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bookViews>
    <workbookView visibility="visible" minimized="0" showHorizontalScroll="1" showVerticalScroll="1" showSheetTabs="1" xWindow="0" yWindow="0" windowWidth="28740" windowHeight="12000" tabRatio="600" firstSheet="0" activeTab="0" autoFilterDateGrouping="1"/>
  </bookViews>
  <sheets>
    <sheet xmlns:r="http://schemas.openxmlformats.org/officeDocument/2006/relationships" name="Table 1" sheetId="1" state="visible" r:id="rId1"/>
    <sheet xmlns:r="http://schemas.openxmlformats.org/officeDocument/2006/relationships" name="1-Смета по ТЕР 421+557пр (12" sheetId="2" state="visible" r:id="rId2"/>
    <sheet xmlns:r="http://schemas.openxmlformats.org/officeDocument/2006/relationships" name="1-Акт КС-2 по ТЕР 421+557пр " sheetId="3" state="visible" r:id="rId3"/>
    <sheet xmlns:r="http://schemas.openxmlformats.org/officeDocument/2006/relationships" name="1-Source" sheetId="4" state="visible" r:id="rId4"/>
    <sheet xmlns:r="http://schemas.openxmlformats.org/officeDocument/2006/relationships" name="1-SourceObSm" sheetId="5" state="visible" r:id="rId5"/>
    <sheet xmlns:r="http://schemas.openxmlformats.org/officeDocument/2006/relationships" name="1-SmtRes" sheetId="6" state="visible" r:id="rId6"/>
    <sheet xmlns:r="http://schemas.openxmlformats.org/officeDocument/2006/relationships" name="1-EtalonRes" sheetId="7" state="visible" r:id="rId7"/>
    <sheet xmlns:r="http://schemas.openxmlformats.org/officeDocument/2006/relationships" name="1-SrcPoprs" sheetId="8" state="visible" r:id="rId8"/>
    <sheet xmlns:r="http://schemas.openxmlformats.org/officeDocument/2006/relationships" name="1-SrcKA" sheetId="9" state="visible" r:id="rId9"/>
  </sheets>
  <definedNames>
    <definedName name="_xlnm.Print_Area" localSheetId="0">'Table 1'!$A$1:$S$85</definedName>
  </definedNames>
  <calcPr calcId="162913" fullCalcOnLoad="1"/>
</workbook>
</file>

<file path=xl/styles.xml><?xml version="1.0" encoding="utf-8"?>
<styleSheet xmlns="http://schemas.openxmlformats.org/spreadsheetml/2006/main">
  <numFmts count="6">
    <numFmt numFmtId="164" formatCode="0.0"/>
    <numFmt numFmtId="165" formatCode="#,##0.00;[Red]\-\ #,##0.00"/>
    <numFmt numFmtId="166" formatCode="0.000"/>
    <numFmt numFmtId="167" formatCode="#,##0.00#####;[Red]\-\ #,##0.00#####"/>
    <numFmt numFmtId="168" formatCode="#,##0;[Red]\-\ #,##0"/>
    <numFmt numFmtId="169" formatCode="yyyy-mm-dd h:mm:ss"/>
  </numFmts>
  <fonts count="57">
    <font>
      <name val="Times New Roman"/>
      <charset val="204"/>
      <color rgb="FF000000"/>
      <sz val="10"/>
    </font>
    <font>
      <name val="Times New Roman"/>
      <charset val="204"/>
      <family val="1"/>
      <sz val="13.5"/>
    </font>
    <font>
      <name val="Times New Roman"/>
      <charset val="204"/>
      <family val="1"/>
      <b val="1"/>
      <sz val="13.5"/>
    </font>
    <font>
      <name val="Times New Roman"/>
      <charset val="204"/>
      <family val="1"/>
      <sz val="12"/>
    </font>
    <font>
      <name val="Times New Roman"/>
      <charset val="204"/>
      <family val="1"/>
      <sz val="9"/>
    </font>
    <font>
      <name val="Times New Roman"/>
      <family val="2"/>
      <color rgb="FF000000"/>
      <sz val="12"/>
    </font>
    <font>
      <name val="Times New Roman"/>
      <family val="2"/>
      <color rgb="FF000000"/>
      <sz val="13.5"/>
    </font>
    <font>
      <name val="Times New Roman"/>
      <family val="1"/>
      <sz val="13.5"/>
    </font>
    <font>
      <name val="Times New Roman"/>
      <family val="1"/>
      <b val="1"/>
      <sz val="13.5"/>
    </font>
    <font>
      <name val="Times New Roman"/>
      <family val="1"/>
      <sz val="12"/>
      <vertAlign val="superscript"/>
    </font>
    <font>
      <name val="Times New Roman"/>
      <family val="1"/>
      <sz val="12"/>
    </font>
    <font>
      <name val="Times New Roman"/>
      <family val="1"/>
      <sz val="9"/>
    </font>
    <font>
      <name val="Times New Roman"/>
      <charset val="204"/>
      <family val="1"/>
      <color rgb="FF000000"/>
      <sz val="10"/>
    </font>
    <font>
      <name val="Times New Roman"/>
      <charset val="204"/>
      <family val="1"/>
      <sz val="8"/>
    </font>
    <font>
      <name val="Times New Roman"/>
      <charset val="204"/>
      <family val="1"/>
      <sz val="12"/>
      <u val="single"/>
    </font>
    <font>
      <name val="Times New Roman"/>
      <charset val="204"/>
      <family val="1"/>
      <sz val="10"/>
    </font>
    <font>
      <name val="Times New Roman"/>
      <charset val="204"/>
      <family val="1"/>
      <color rgb="FF000000"/>
      <sz val="12"/>
    </font>
    <font>
      <name val="Times New Roman"/>
      <family val="1"/>
      <sz val="12"/>
      <u val="single"/>
    </font>
    <font>
      <name val="Times New Roman"/>
      <family val="1"/>
      <color rgb="FF000000"/>
      <sz val="12"/>
    </font>
    <font>
      <name val="Times New Roman"/>
      <charset val="204"/>
      <family val="1"/>
      <b val="1"/>
      <sz val="13.5"/>
      <u val="single"/>
    </font>
    <font>
      <name val="Times New Roman"/>
      <charset val="204"/>
      <family val="1"/>
      <b val="1"/>
      <color rgb="FF000000"/>
      <sz val="10"/>
      <u val="single"/>
    </font>
    <font>
      <name val="Times New Roman"/>
      <charset val="204"/>
      <family val="1"/>
      <sz val="6"/>
    </font>
    <font>
      <name val="Times New Roman"/>
      <charset val="204"/>
      <family val="1"/>
      <b val="1"/>
      <sz val="12"/>
    </font>
    <font>
      <name val="Times New Roman"/>
      <charset val="204"/>
      <family val="1"/>
      <b val="1"/>
      <sz val="12"/>
      <u val="single"/>
    </font>
    <font>
      <name val="Times New Roman"/>
      <charset val="204"/>
      <family val="1"/>
      <b val="1"/>
      <color rgb="FF000000"/>
      <sz val="12"/>
    </font>
    <font>
      <name val="Times New Roman"/>
      <family val="2"/>
      <color rgb="FF000000"/>
      <sz val="8"/>
    </font>
    <font>
      <name val="Times New Roman"/>
      <charset val="204"/>
      <family val="1"/>
      <b val="1"/>
      <color rgb="FF000000"/>
      <sz val="9"/>
    </font>
    <font>
      <name val="Times New Roman"/>
      <charset val="204"/>
      <family val="1"/>
      <b val="1"/>
      <color rgb="FF000000"/>
      <sz val="8"/>
    </font>
    <font>
      <name val="Times New Roman"/>
      <charset val="204"/>
      <family val="1"/>
      <b val="1"/>
      <color rgb="FF000000"/>
      <sz val="10"/>
    </font>
    <font>
      <name val="Times New Roman"/>
      <charset val="204"/>
      <family val="1"/>
      <color rgb="FF000000"/>
      <sz val="8"/>
    </font>
    <font>
      <name val="Times New Roman"/>
      <charset val="204"/>
      <family val="1"/>
      <sz val="11"/>
    </font>
    <font>
      <name val="Times New Roman"/>
      <charset val="204"/>
      <family val="1"/>
      <color rgb="FF000000"/>
      <sz val="11"/>
    </font>
    <font>
      <name val="Arial"/>
      <charset val="204"/>
      <family val="2"/>
      <sz val="9"/>
    </font>
    <font>
      <name val="Arial Cyr"/>
      <charset val="204"/>
      <color rgb="FF000000"/>
      <sz val="10"/>
    </font>
    <font>
      <name val="Arial"/>
      <charset val="204"/>
      <family val="2"/>
      <b val="1"/>
      <color rgb="FF000000"/>
      <sz val="13"/>
    </font>
    <font>
      <name val="Arial"/>
      <charset val="204"/>
      <family val="2"/>
      <b val="1"/>
      <color rgb="FF000000"/>
      <sz val="12"/>
    </font>
    <font>
      <name val="Arial"/>
      <charset val="204"/>
      <family val="2"/>
      <color rgb="FF000000"/>
      <sz val="11"/>
    </font>
    <font>
      <name val="Arial"/>
      <charset val="204"/>
      <family val="2"/>
      <color rgb="FF000000"/>
      <sz val="10"/>
    </font>
    <font>
      <name val="Arial"/>
      <charset val="204"/>
      <family val="2"/>
      <i val="1"/>
      <color rgb="FF000000"/>
      <sz val="9"/>
    </font>
    <font>
      <name val="Arial"/>
      <charset val="204"/>
      <family val="2"/>
      <b val="1"/>
      <color rgb="FF000000"/>
      <sz val="11"/>
    </font>
    <font>
      <name val="Arial"/>
      <charset val="204"/>
      <family val="2"/>
      <b val="1"/>
      <color rgb="FF000000"/>
      <sz val="14"/>
    </font>
    <font>
      <name val="Arial"/>
      <charset val="204"/>
      <family val="2"/>
      <b val="1"/>
      <color rgb="FF000000"/>
      <sz val="10"/>
    </font>
    <font>
      <name val="Arial"/>
      <charset val="204"/>
      <family val="2"/>
      <i val="1"/>
      <color rgb="FF000000"/>
      <sz val="10"/>
    </font>
    <font>
      <name val="Arial"/>
      <charset val="204"/>
      <family val="2"/>
      <sz val="10"/>
    </font>
    <font>
      <name val="Arial"/>
      <charset val="204"/>
      <family val="2"/>
      <sz val="11"/>
    </font>
    <font>
      <name val="Arial"/>
      <charset val="204"/>
      <family val="2"/>
      <i val="1"/>
      <sz val="11"/>
    </font>
    <font>
      <name val="Arial"/>
      <charset val="204"/>
      <family val="2"/>
      <b val="1"/>
      <sz val="11"/>
    </font>
    <font>
      <name val="Arial"/>
      <charset val="204"/>
      <sz val="10"/>
    </font>
    <font>
      <name val="Arial"/>
      <charset val="204"/>
      <family val="2"/>
      <b val="1"/>
      <sz val="10"/>
    </font>
    <font>
      <name val="Arial"/>
      <charset val="204"/>
      <family val="2"/>
      <color rgb="FF000000"/>
      <sz val="9"/>
    </font>
    <font>
      <name val="Arial"/>
      <charset val="204"/>
      <b val="1"/>
      <color indexed="12"/>
      <sz val="10"/>
    </font>
    <font>
      <name val="Arial"/>
      <charset val="204"/>
      <b val="1"/>
      <color indexed="16"/>
      <sz val="10"/>
    </font>
    <font>
      <name val="Arial"/>
      <charset val="204"/>
      <b val="1"/>
      <color indexed="20"/>
      <sz val="10"/>
    </font>
    <font>
      <name val="Arial"/>
      <charset val="204"/>
      <b val="1"/>
      <color indexed="17"/>
      <sz val="10"/>
    </font>
    <font>
      <name val="Arial"/>
      <charset val="204"/>
      <color indexed="17"/>
      <sz val="10"/>
    </font>
    <font>
      <name val="Arial"/>
      <charset val="204"/>
      <color indexed="12"/>
      <sz val="10"/>
    </font>
    <font>
      <name val="Arial"/>
      <charset val="204"/>
      <color indexed="14"/>
      <sz val="10"/>
    </font>
  </fonts>
  <fills count="2">
    <fill>
      <patternFill/>
    </fill>
    <fill>
      <patternFill patternType="gray125"/>
    </fill>
  </fills>
  <borders count="4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indexed="64"/>
      </right>
      <top/>
      <bottom/>
      <diagonal/>
    </border>
    <border>
      <left style="thin">
        <color auto="1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auto="1"/>
      </right>
      <top/>
      <bottom/>
      <diagonal/>
    </border>
    <border>
      <left style="thin">
        <color indexed="64"/>
      </left>
      <right style="thin">
        <color auto="1"/>
      </right>
      <top/>
      <bottom style="thin">
        <color indexed="64"/>
      </bottom>
      <diagonal/>
    </border>
  </borders>
  <cellStyleXfs count="1">
    <xf numFmtId="0" fontId="0" fillId="0" borderId="0"/>
  </cellStyleXfs>
  <cellXfs count="364">
    <xf numFmtId="0" fontId="0" fillId="0" borderId="0" applyAlignment="1" pivotButton="0" quotePrefix="0" xfId="0">
      <alignment horizontal="left" vertical="top"/>
    </xf>
    <xf numFmtId="0" fontId="1" fillId="0" borderId="0" applyAlignment="1" pivotButton="0" quotePrefix="0" xfId="0">
      <alignment horizontal="left" vertical="top"/>
    </xf>
    <xf numFmtId="0" fontId="3" fillId="0" borderId="1" applyAlignment="1" pivotButton="0" quotePrefix="0" xfId="0">
      <alignment horizontal="center" vertical="top" wrapText="1"/>
    </xf>
    <xf numFmtId="0" fontId="0" fillId="0" borderId="9" applyAlignment="1" pivotButton="0" quotePrefix="0" xfId="0">
      <alignment horizontal="left" wrapText="1"/>
    </xf>
    <xf numFmtId="0" fontId="0" fillId="0" borderId="12" applyAlignment="1" pivotButton="0" quotePrefix="0" xfId="0">
      <alignment horizontal="left" vertical="center" wrapText="1"/>
    </xf>
    <xf numFmtId="0" fontId="0" fillId="0" borderId="0" applyAlignment="1" pivotButton="0" quotePrefix="0" xfId="0">
      <alignment horizontal="right" vertical="top"/>
    </xf>
    <xf numFmtId="0" fontId="2" fillId="0" borderId="0" applyAlignment="1" pivotButton="0" quotePrefix="0" xfId="0">
      <alignment horizontal="center" vertical="top"/>
    </xf>
    <xf numFmtId="0" fontId="1" fillId="0" borderId="0" applyAlignment="1" pivotButton="0" quotePrefix="0" xfId="0">
      <alignment vertical="top" wrapText="1"/>
    </xf>
    <xf numFmtId="0" fontId="15" fillId="0" borderId="1" applyAlignment="1" pivotButton="0" quotePrefix="0" xfId="0">
      <alignment horizontal="center" vertical="top" wrapText="1"/>
    </xf>
    <xf numFmtId="0" fontId="15" fillId="0" borderId="9" applyAlignment="1" pivotButton="0" quotePrefix="0" xfId="0">
      <alignment horizontal="center" vertical="top" wrapText="1"/>
    </xf>
    <xf numFmtId="0" fontId="12" fillId="0" borderId="9" applyAlignment="1" pivotButton="0" quotePrefix="0" xfId="0">
      <alignment horizontal="left" wrapText="1"/>
    </xf>
    <xf numFmtId="0" fontId="12" fillId="0" borderId="12" applyAlignment="1" pivotButton="0" quotePrefix="0" xfId="0">
      <alignment horizontal="left" vertical="center" wrapText="1"/>
    </xf>
    <xf numFmtId="0" fontId="1" fillId="0" borderId="0" applyAlignment="1" pivotButton="0" quotePrefix="0" xfId="0">
      <alignment horizontal="left" vertical="top"/>
    </xf>
    <xf numFmtId="0" fontId="7" fillId="0" borderId="0" applyAlignment="1" pivotButton="0" quotePrefix="0" xfId="0">
      <alignment horizontal="left" vertical="top" wrapText="1"/>
    </xf>
    <xf numFmtId="0" fontId="0" fillId="0" borderId="0" applyAlignment="1" pivotButton="0" quotePrefix="0" xfId="0">
      <alignment horizontal="left" vertical="top" wrapText="1"/>
    </xf>
    <xf numFmtId="0" fontId="1" fillId="0" borderId="0" applyAlignment="1" pivotButton="0" quotePrefix="0" xfId="0">
      <alignment horizontal="left" vertical="top" wrapText="1"/>
    </xf>
    <xf numFmtId="0" fontId="0" fillId="0" borderId="0" applyAlignment="1" pivotButton="0" quotePrefix="0" xfId="0">
      <alignment horizontal="left" vertical="center" wrapText="1"/>
    </xf>
    <xf numFmtId="0" fontId="1" fillId="0" borderId="0" applyAlignment="1" pivotButton="0" quotePrefix="0" xfId="0">
      <alignment horizontal="center" vertical="top" wrapText="1"/>
    </xf>
    <xf numFmtId="0" fontId="1" fillId="0" borderId="0" applyAlignment="1" pivotButton="0" quotePrefix="0" xfId="0">
      <alignment horizontal="left" vertical="top" wrapText="1" indent="9"/>
    </xf>
    <xf numFmtId="0" fontId="16" fillId="0" borderId="0" applyAlignment="1" pivotButton="0" quotePrefix="0" xfId="0">
      <alignment horizontal="left" vertical="top"/>
    </xf>
    <xf numFmtId="0" fontId="18" fillId="0" borderId="0" applyAlignment="1" pivotButton="0" quotePrefix="0" xfId="0">
      <alignment horizontal="left" vertical="top"/>
    </xf>
    <xf numFmtId="0" fontId="3" fillId="0" borderId="0" applyAlignment="1" pivotButton="0" quotePrefix="0" xfId="0">
      <alignment horizontal="left" vertical="top" wrapText="1"/>
    </xf>
    <xf numFmtId="0" fontId="3" fillId="0" borderId="0" applyAlignment="1" pivotButton="0" quotePrefix="0" xfId="0">
      <alignment horizontal="center" vertical="top" wrapText="1"/>
    </xf>
    <xf numFmtId="0" fontId="0" fillId="0" borderId="0" applyAlignment="1" pivotButton="0" quotePrefix="0" xfId="0">
      <alignment horizontal="left" wrapText="1"/>
    </xf>
    <xf numFmtId="0" fontId="15" fillId="0" borderId="18" applyAlignment="1" pivotButton="0" quotePrefix="0" xfId="0">
      <alignment vertical="top" wrapText="1"/>
    </xf>
    <xf numFmtId="1" fontId="6" fillId="0" borderId="18" applyAlignment="1" pivotButton="0" quotePrefix="0" xfId="0">
      <alignment horizontal="center" vertical="top" shrinkToFit="1"/>
    </xf>
    <xf numFmtId="0" fontId="0" fillId="0" borderId="18" applyAlignment="1" pivotButton="0" quotePrefix="0" xfId="0">
      <alignment horizontal="left" vertical="center" wrapText="1"/>
    </xf>
    <xf numFmtId="1" fontId="5" fillId="0" borderId="18" applyAlignment="1" pivotButton="0" quotePrefix="0" xfId="0">
      <alignment horizontal="center" vertical="top" shrinkToFit="1"/>
    </xf>
    <xf numFmtId="0" fontId="15" fillId="0" borderId="19" applyAlignment="1" pivotButton="0" quotePrefix="0" xfId="0">
      <alignment vertical="top" wrapText="1"/>
    </xf>
    <xf numFmtId="0" fontId="3" fillId="0" borderId="18" applyAlignment="1" pivotButton="0" quotePrefix="0" xfId="0">
      <alignment vertical="top" wrapText="1"/>
    </xf>
    <xf numFmtId="1" fontId="5" fillId="0" borderId="18" applyAlignment="1" pivotButton="0" quotePrefix="0" xfId="0">
      <alignment horizontal="left" vertical="top" shrinkToFit="1"/>
    </xf>
    <xf numFmtId="0" fontId="19" fillId="0" borderId="0" applyAlignment="1" pivotButton="0" quotePrefix="0" xfId="0">
      <alignment horizontal="center" vertical="top"/>
    </xf>
    <xf numFmtId="0" fontId="20" fillId="0" borderId="0" applyAlignment="1" pivotButton="0" quotePrefix="0" xfId="0">
      <alignment horizontal="center" vertical="top"/>
    </xf>
    <xf numFmtId="0" fontId="18" fillId="0" borderId="0" applyAlignment="1" pivotButton="0" quotePrefix="0" xfId="0">
      <alignment horizontal="right" vertical="top"/>
    </xf>
    <xf numFmtId="0" fontId="13" fillId="0" borderId="18" applyAlignment="1" pivotButton="0" quotePrefix="0" xfId="0">
      <alignment horizontal="left" vertical="top" wrapText="1"/>
    </xf>
    <xf numFmtId="1" fontId="25" fillId="0" borderId="1" applyAlignment="1" pivotButton="0" quotePrefix="0" xfId="0">
      <alignment horizontal="center" vertical="top" shrinkToFit="1"/>
    </xf>
    <xf numFmtId="1" fontId="25" fillId="0" borderId="0" applyAlignment="1" pivotButton="0" quotePrefix="0" xfId="0">
      <alignment horizontal="center" vertical="top" shrinkToFit="1"/>
    </xf>
    <xf numFmtId="1" fontId="25" fillId="0" borderId="20" applyAlignment="1" pivotButton="0" quotePrefix="0" xfId="0">
      <alignment vertical="top" shrinkToFit="1"/>
    </xf>
    <xf numFmtId="0" fontId="25" fillId="0" borderId="20" applyAlignment="1" pivotButton="0" quotePrefix="0" xfId="0">
      <alignment wrapText="1"/>
    </xf>
    <xf numFmtId="0" fontId="25" fillId="0" borderId="2" applyAlignment="1" pivotButton="0" quotePrefix="0" xfId="0">
      <alignment horizontal="left" wrapText="1"/>
    </xf>
    <xf numFmtId="1" fontId="25" fillId="0" borderId="18" applyAlignment="1" pivotButton="0" quotePrefix="0" xfId="0">
      <alignment horizontal="center" vertical="top" shrinkToFit="1"/>
    </xf>
    <xf numFmtId="1" fontId="26" fillId="0" borderId="5" applyAlignment="1" pivotButton="0" quotePrefix="0" xfId="0">
      <alignment horizontal="center" vertical="top" shrinkToFit="1"/>
    </xf>
    <xf numFmtId="1" fontId="26" fillId="0" borderId="18" applyAlignment="1" pivotButton="0" quotePrefix="0" xfId="0">
      <alignment vertical="top" shrinkToFit="1"/>
    </xf>
    <xf numFmtId="1" fontId="26" fillId="0" borderId="18" applyAlignment="1" pivotButton="0" quotePrefix="0" xfId="0">
      <alignment horizontal="center" vertical="top" shrinkToFit="1"/>
    </xf>
    <xf numFmtId="1" fontId="25" fillId="0" borderId="20" applyAlignment="1" pivotButton="0" quotePrefix="0" xfId="0">
      <alignment horizontal="center" vertical="top" shrinkToFit="1"/>
    </xf>
    <xf numFmtId="1" fontId="25" fillId="0" borderId="2" applyAlignment="1" pivotButton="0" quotePrefix="0" xfId="0">
      <alignment horizontal="center" vertical="top" shrinkToFit="1"/>
    </xf>
    <xf numFmtId="1" fontId="27" fillId="0" borderId="1" applyAlignment="1" pivotButton="0" quotePrefix="0" xfId="0">
      <alignment horizontal="center" vertical="top" shrinkToFit="1"/>
    </xf>
    <xf numFmtId="1" fontId="27" fillId="0" borderId="20" applyAlignment="1" pivotButton="0" quotePrefix="0" xfId="0">
      <alignment horizontal="center" vertical="top" shrinkToFit="1"/>
    </xf>
    <xf numFmtId="1" fontId="26" fillId="0" borderId="1" applyAlignment="1" pivotButton="0" quotePrefix="0" xfId="0">
      <alignment horizontal="center" vertical="top" wrapText="1" shrinkToFit="1"/>
    </xf>
    <xf numFmtId="1" fontId="25" fillId="0" borderId="1" applyAlignment="1" pivotButton="0" quotePrefix="0" xfId="0">
      <alignment horizontal="center" vertical="top" wrapText="1" shrinkToFit="1"/>
    </xf>
    <xf numFmtId="0" fontId="25" fillId="0" borderId="18" applyAlignment="1" pivotButton="0" quotePrefix="0" xfId="0">
      <alignment horizontal="left" wrapText="1"/>
    </xf>
    <xf numFmtId="0" fontId="25" fillId="0" borderId="21" applyAlignment="1" pivotButton="0" quotePrefix="0" xfId="0">
      <alignment wrapText="1"/>
    </xf>
    <xf numFmtId="1" fontId="25" fillId="0" borderId="18" applyAlignment="1" pivotButton="0" quotePrefix="0" xfId="0">
      <alignment horizontal="center" vertical="top" wrapText="1" shrinkToFit="1"/>
    </xf>
    <xf numFmtId="0" fontId="25" fillId="0" borderId="18" applyAlignment="1" pivotButton="0" quotePrefix="0" xfId="0">
      <alignment wrapText="1"/>
    </xf>
    <xf numFmtId="0" fontId="25" fillId="0" borderId="19" applyAlignment="1" pivotButton="0" quotePrefix="0" xfId="0">
      <alignment horizontal="left" vertical="center" wrapText="1"/>
    </xf>
    <xf numFmtId="0" fontId="25" fillId="0" borderId="18" applyAlignment="1" pivotButton="0" quotePrefix="0" xfId="0">
      <alignment horizontal="left" vertical="center" wrapText="1"/>
    </xf>
    <xf numFmtId="0" fontId="30" fillId="0" borderId="18" applyAlignment="1" pivotButton="0" quotePrefix="0" xfId="0">
      <alignment vertical="top" wrapText="1"/>
    </xf>
    <xf numFmtId="1" fontId="0" fillId="0" borderId="0" applyAlignment="1" pivotButton="0" quotePrefix="0" xfId="0">
      <alignment horizontal="left" vertical="top"/>
    </xf>
    <xf numFmtId="0" fontId="12" fillId="0" borderId="0" applyAlignment="1" pivotButton="0" quotePrefix="0" xfId="0">
      <alignment horizontal="left" vertical="top"/>
    </xf>
    <xf numFmtId="0" fontId="0" fillId="0" borderId="18" applyAlignment="1" pivotButton="0" quotePrefix="0" xfId="0">
      <alignment vertical="center" wrapText="1"/>
    </xf>
    <xf numFmtId="0" fontId="0" fillId="0" borderId="18" applyAlignment="1" pivotButton="0" quotePrefix="0" xfId="0">
      <alignment horizontal="center" vertical="center" wrapText="1"/>
    </xf>
    <xf numFmtId="0" fontId="0" fillId="0" borderId="26" applyAlignment="1" pivotButton="0" quotePrefix="0" xfId="0">
      <alignment horizontal="center" vertical="center" wrapText="1"/>
    </xf>
    <xf numFmtId="0" fontId="0" fillId="0" borderId="27" applyAlignment="1" pivotButton="0" quotePrefix="0" xfId="0">
      <alignment horizontal="center" vertical="center" wrapText="1"/>
    </xf>
    <xf numFmtId="0" fontId="0" fillId="0" borderId="28" applyAlignment="1" pivotButton="0" quotePrefix="0" xfId="0">
      <alignment horizontal="center" vertical="center" wrapText="1"/>
    </xf>
    <xf numFmtId="2" fontId="0" fillId="0" borderId="26" applyAlignment="1" pivotButton="0" quotePrefix="0" xfId="0">
      <alignment horizontal="center" vertical="center" wrapText="1"/>
    </xf>
    <xf numFmtId="2" fontId="0" fillId="0" borderId="27" applyAlignment="1" pivotButton="0" quotePrefix="0" xfId="0">
      <alignment horizontal="center" vertical="center" wrapText="1"/>
    </xf>
    <xf numFmtId="2" fontId="0" fillId="0" borderId="28" applyAlignment="1" pivotButton="0" quotePrefix="0" xfId="0">
      <alignment horizontal="center" vertical="center" wrapText="1"/>
    </xf>
    <xf numFmtId="0" fontId="12" fillId="0" borderId="26" applyAlignment="1" pivotButton="0" quotePrefix="0" xfId="0">
      <alignment horizontal="center" vertical="center" wrapText="1"/>
    </xf>
    <xf numFmtId="0" fontId="12" fillId="0" borderId="28" applyAlignment="1" pivotButton="0" quotePrefix="0" xfId="0">
      <alignment horizontal="center" vertical="center" wrapText="1"/>
    </xf>
    <xf numFmtId="0" fontId="29" fillId="0" borderId="26" applyAlignment="1" pivotButton="0" quotePrefix="0" xfId="0">
      <alignment horizontal="center" vertical="center" wrapText="1"/>
    </xf>
    <xf numFmtId="0" fontId="29" fillId="0" borderId="27" applyAlignment="1" pivotButton="0" quotePrefix="0" xfId="0">
      <alignment horizontal="center" vertical="center" wrapText="1"/>
    </xf>
    <xf numFmtId="0" fontId="29" fillId="0" borderId="28" applyAlignment="1" pivotButton="0" quotePrefix="0" xfId="0">
      <alignment horizontal="center" vertical="center" wrapText="1"/>
    </xf>
    <xf numFmtId="0" fontId="25" fillId="0" borderId="18" applyAlignment="1" pivotButton="0" quotePrefix="0" xfId="0">
      <alignment horizontal="center" wrapText="1"/>
    </xf>
    <xf numFmtId="1" fontId="25" fillId="0" borderId="13" applyAlignment="1" pivotButton="0" quotePrefix="0" xfId="0">
      <alignment horizontal="center" vertical="top" shrinkToFit="1"/>
    </xf>
    <xf numFmtId="1" fontId="25" fillId="0" borderId="14" applyAlignment="1" pivotButton="0" quotePrefix="0" xfId="0">
      <alignment horizontal="center" vertical="top" shrinkToFit="1"/>
    </xf>
    <xf numFmtId="1" fontId="25" fillId="0" borderId="15" applyAlignment="1" pivotButton="0" quotePrefix="0" xfId="0">
      <alignment horizontal="center" vertical="top" shrinkToFit="1"/>
    </xf>
    <xf numFmtId="0" fontId="3" fillId="0" borderId="18" applyAlignment="1" pivotButton="0" quotePrefix="0" xfId="0">
      <alignment horizontal="left" vertical="top" wrapText="1"/>
    </xf>
    <xf numFmtId="0" fontId="3" fillId="0" borderId="18" applyAlignment="1" pivotButton="0" quotePrefix="0" xfId="0">
      <alignment horizontal="center" vertical="top" wrapText="1"/>
    </xf>
    <xf numFmtId="0" fontId="0" fillId="0" borderId="18" applyAlignment="1" pivotButton="0" quotePrefix="0" xfId="0">
      <alignment horizontal="left" wrapText="1"/>
    </xf>
    <xf numFmtId="1" fontId="28" fillId="0" borderId="18" applyAlignment="1" pivotButton="0" quotePrefix="0" xfId="0">
      <alignment horizontal="center" vertical="center" wrapText="1"/>
    </xf>
    <xf numFmtId="0" fontId="28" fillId="0" borderId="18" applyAlignment="1" pivotButton="0" quotePrefix="0" xfId="0">
      <alignment horizontal="center" vertical="center" wrapText="1"/>
    </xf>
    <xf numFmtId="0" fontId="15" fillId="0" borderId="18" applyAlignment="1" pivotButton="0" quotePrefix="0" xfId="0">
      <alignment horizontal="center" vertical="top" wrapText="1"/>
    </xf>
    <xf numFmtId="0" fontId="21" fillId="0" borderId="18" applyAlignment="1" pivotButton="0" quotePrefix="0" xfId="0">
      <alignment horizontal="center" vertical="top" wrapText="1"/>
    </xf>
    <xf numFmtId="0" fontId="22" fillId="0" borderId="0" applyAlignment="1" pivotButton="0" quotePrefix="0" xfId="0">
      <alignment horizontal="left" vertical="top" wrapText="1"/>
    </xf>
    <xf numFmtId="0" fontId="22" fillId="0" borderId="0" applyAlignment="1" pivotButton="0" quotePrefix="0" xfId="0">
      <alignment horizontal="left" vertical="top"/>
    </xf>
    <xf numFmtId="0" fontId="24" fillId="0" borderId="0" applyAlignment="1" pivotButton="0" quotePrefix="0" xfId="0">
      <alignment horizontal="left" vertical="top"/>
    </xf>
    <xf numFmtId="0" fontId="24" fillId="0" borderId="0" applyAlignment="1" pivotButton="0" quotePrefix="0" xfId="0">
      <alignment horizontal="left" vertical="top" wrapText="1"/>
    </xf>
    <xf numFmtId="0" fontId="25" fillId="0" borderId="26" applyAlignment="1" pivotButton="0" quotePrefix="0" xfId="0">
      <alignment horizontal="center" vertical="center" wrapText="1"/>
    </xf>
    <xf numFmtId="0" fontId="25" fillId="0" borderId="28" applyAlignment="1" pivotButton="0" quotePrefix="0" xfId="0">
      <alignment horizontal="center" vertical="center" wrapText="1"/>
    </xf>
    <xf numFmtId="1" fontId="29" fillId="0" borderId="13" applyAlignment="1" pivotButton="0" quotePrefix="0" xfId="0">
      <alignment horizontal="center" vertical="top" shrinkToFit="1"/>
    </xf>
    <xf numFmtId="1" fontId="29" fillId="0" borderId="15" applyAlignment="1" pivotButton="0" quotePrefix="0" xfId="0">
      <alignment horizontal="center" vertical="top" shrinkToFit="1"/>
    </xf>
    <xf numFmtId="1" fontId="25" fillId="0" borderId="29" applyAlignment="1" pivotButton="0" quotePrefix="0" xfId="0">
      <alignment horizontal="center" vertical="top" shrinkToFit="1"/>
    </xf>
    <xf numFmtId="1" fontId="25" fillId="0" borderId="2" applyAlignment="1" pivotButton="0" quotePrefix="0" xfId="0">
      <alignment horizontal="center" vertical="top" shrinkToFit="1"/>
    </xf>
    <xf numFmtId="1" fontId="25" fillId="0" borderId="3" applyAlignment="1" pivotButton="0" quotePrefix="0" xfId="0">
      <alignment horizontal="center" vertical="top" shrinkToFit="1"/>
    </xf>
    <xf numFmtId="1" fontId="25" fillId="0" borderId="31" applyAlignment="1" pivotButton="0" quotePrefix="0" xfId="0">
      <alignment horizontal="center" vertical="top" shrinkToFit="1"/>
    </xf>
    <xf numFmtId="1" fontId="27" fillId="0" borderId="10" applyAlignment="1" pivotButton="0" quotePrefix="0" xfId="0">
      <alignment horizontal="left" vertical="top" wrapText="1" shrinkToFit="1"/>
    </xf>
    <xf numFmtId="1" fontId="27" fillId="0" borderId="0" applyAlignment="1" pivotButton="0" quotePrefix="0" xfId="0">
      <alignment horizontal="left" vertical="top" wrapText="1" shrinkToFit="1"/>
    </xf>
    <xf numFmtId="1" fontId="27" fillId="0" borderId="11" applyAlignment="1" pivotButton="0" quotePrefix="0" xfId="0">
      <alignment horizontal="left" vertical="top" wrapText="1" shrinkToFit="1"/>
    </xf>
    <xf numFmtId="164" fontId="25" fillId="0" borderId="26" applyAlignment="1" pivotButton="0" quotePrefix="0" xfId="0">
      <alignment horizontal="center" vertical="top" shrinkToFit="1"/>
    </xf>
    <xf numFmtId="164" fontId="25" fillId="0" borderId="28" applyAlignment="1" pivotButton="0" quotePrefix="0" xfId="0">
      <alignment horizontal="center" vertical="top" shrinkToFit="1"/>
    </xf>
    <xf numFmtId="1" fontId="25" fillId="0" borderId="30" applyAlignment="1" pivotButton="0" quotePrefix="0" xfId="0">
      <alignment horizontal="center" vertical="top" shrinkToFit="1"/>
    </xf>
    <xf numFmtId="0" fontId="0" fillId="0" borderId="18" applyAlignment="1" pivotButton="0" quotePrefix="0" xfId="0">
      <alignment horizontal="center" vertical="top" wrapText="1"/>
    </xf>
    <xf numFmtId="0" fontId="28" fillId="0" borderId="18" applyAlignment="1" pivotButton="0" quotePrefix="0" xfId="0">
      <alignment horizontal="center" vertical="top" wrapText="1"/>
    </xf>
    <xf numFmtId="0" fontId="13" fillId="0" borderId="18" applyAlignment="1" pivotButton="0" quotePrefix="0" xfId="0">
      <alignment horizontal="center" vertical="top" wrapText="1"/>
    </xf>
    <xf numFmtId="1" fontId="5" fillId="0" borderId="18" applyAlignment="1" pivotButton="0" quotePrefix="0" xfId="0">
      <alignment horizontal="center" vertical="top" shrinkToFit="1"/>
    </xf>
    <xf numFmtId="0" fontId="13" fillId="0" borderId="18" applyAlignment="1" pivotButton="0" quotePrefix="0" xfId="0">
      <alignment horizontal="left" vertical="top" wrapText="1" indent="1"/>
    </xf>
    <xf numFmtId="1" fontId="6" fillId="0" borderId="18" applyAlignment="1" pivotButton="0" quotePrefix="0" xfId="0">
      <alignment horizontal="center" vertical="top" shrinkToFit="1"/>
    </xf>
    <xf numFmtId="0" fontId="0" fillId="0" borderId="18" applyAlignment="1" pivotButton="0" quotePrefix="0" xfId="0">
      <alignment horizontal="center" vertical="center" wrapText="1"/>
    </xf>
    <xf numFmtId="0" fontId="10" fillId="0" borderId="0" applyAlignment="1" pivotButton="0" quotePrefix="0" xfId="0">
      <alignment horizontal="left" vertical="top" wrapText="1"/>
    </xf>
    <xf numFmtId="0" fontId="1" fillId="0" borderId="0" applyAlignment="1" pivotButton="0" quotePrefix="0" xfId="0">
      <alignment horizontal="center" vertical="top"/>
    </xf>
    <xf numFmtId="0" fontId="1" fillId="0" borderId="0" applyAlignment="1" pivotButton="0" quotePrefix="0" xfId="0">
      <alignment horizontal="left" vertical="top"/>
    </xf>
    <xf numFmtId="0" fontId="3" fillId="0" borderId="0" applyAlignment="1" pivotButton="0" quotePrefix="0" xfId="0">
      <alignment horizontal="left" vertical="top" wrapText="1"/>
    </xf>
    <xf numFmtId="0" fontId="30" fillId="0" borderId="18" applyAlignment="1" pivotButton="0" quotePrefix="0" xfId="0">
      <alignment horizontal="center" vertical="top" wrapText="1"/>
    </xf>
    <xf numFmtId="0" fontId="30" fillId="0" borderId="18" applyAlignment="1" pivotButton="0" quotePrefix="0" xfId="0">
      <alignment horizontal="left" vertical="top" wrapText="1"/>
    </xf>
    <xf numFmtId="0" fontId="31" fillId="0" borderId="18" applyAlignment="1" pivotButton="0" quotePrefix="0" xfId="0">
      <alignment horizontal="left" vertical="center" wrapText="1"/>
    </xf>
    <xf numFmtId="2" fontId="28" fillId="0" borderId="18" applyAlignment="1" pivotButton="0" quotePrefix="0" xfId="0">
      <alignment horizontal="center" vertical="center" wrapText="1"/>
    </xf>
    <xf numFmtId="0" fontId="10" fillId="0" borderId="0" applyAlignment="1" pivotButton="0" quotePrefix="0" xfId="0">
      <alignment horizontal="left" vertical="top"/>
    </xf>
    <xf numFmtId="0" fontId="10" fillId="0" borderId="0" applyAlignment="1" pivotButton="0" quotePrefix="0" xfId="0">
      <alignment horizontal="left" vertical="top" wrapText="1"/>
    </xf>
    <xf numFmtId="0" fontId="3" fillId="0" borderId="0" applyAlignment="1" pivotButton="0" quotePrefix="0" xfId="0">
      <alignment horizontal="left" vertical="top" wrapText="1"/>
    </xf>
    <xf numFmtId="0" fontId="16" fillId="0" borderId="0" applyAlignment="1" pivotButton="0" quotePrefix="0" xfId="0">
      <alignment horizontal="left" vertical="top" wrapText="1"/>
    </xf>
    <xf numFmtId="0" fontId="15" fillId="0" borderId="20" applyAlignment="1" pivotButton="0" quotePrefix="0" xfId="0">
      <alignment horizontal="center" vertical="top" wrapText="1"/>
    </xf>
    <xf numFmtId="0" fontId="15" fillId="0" borderId="21" applyAlignment="1" pivotButton="0" quotePrefix="0" xfId="0">
      <alignment horizontal="center" vertical="top" wrapText="1"/>
    </xf>
    <xf numFmtId="0" fontId="15" fillId="0" borderId="19" applyAlignment="1" pivotButton="0" quotePrefix="0" xfId="0">
      <alignment horizontal="center" vertical="top" wrapText="1"/>
    </xf>
    <xf numFmtId="0" fontId="15" fillId="0" borderId="22" applyAlignment="1" pivotButton="0" quotePrefix="0" xfId="0">
      <alignment horizontal="center" vertical="top" wrapText="1"/>
    </xf>
    <xf numFmtId="0" fontId="15" fillId="0" borderId="17" applyAlignment="1" pivotButton="0" quotePrefix="0" xfId="0">
      <alignment horizontal="center" vertical="top" wrapText="1"/>
    </xf>
    <xf numFmtId="0" fontId="15" fillId="0" borderId="23" applyAlignment="1" pivotButton="0" quotePrefix="0" xfId="0">
      <alignment horizontal="center" vertical="top" wrapText="1"/>
    </xf>
    <xf numFmtId="0" fontId="15" fillId="0" borderId="24" applyAlignment="1" pivotButton="0" quotePrefix="0" xfId="0">
      <alignment horizontal="center" vertical="top" wrapText="1"/>
    </xf>
    <xf numFmtId="0" fontId="15" fillId="0" borderId="16" applyAlignment="1" pivotButton="0" quotePrefix="0" xfId="0">
      <alignment horizontal="center" vertical="top" wrapText="1"/>
    </xf>
    <xf numFmtId="0" fontId="15" fillId="0" borderId="25" applyAlignment="1" pivotButton="0" quotePrefix="0" xfId="0">
      <alignment horizontal="center" vertical="top" wrapText="1"/>
    </xf>
    <xf numFmtId="0" fontId="10" fillId="0" borderId="0" applyAlignment="1" pivotButton="0" quotePrefix="0" xfId="0">
      <alignment horizontal="right" vertical="top"/>
    </xf>
    <xf numFmtId="0" fontId="18" fillId="0" borderId="0" applyAlignment="1" pivotButton="0" quotePrefix="0" xfId="0">
      <alignment horizontal="right" vertical="top"/>
    </xf>
    <xf numFmtId="1" fontId="26" fillId="0" borderId="13" applyAlignment="1" pivotButton="0" quotePrefix="0" xfId="0">
      <alignment horizontal="center" vertical="top" shrinkToFit="1"/>
    </xf>
    <xf numFmtId="1" fontId="26" fillId="0" borderId="14" applyAlignment="1" pivotButton="0" quotePrefix="0" xfId="0">
      <alignment horizontal="center" vertical="top" shrinkToFit="1"/>
    </xf>
    <xf numFmtId="1" fontId="26" fillId="0" borderId="15" applyAlignment="1" pivotButton="0" quotePrefix="0" xfId="0">
      <alignment horizontal="center" vertical="top" shrinkToFit="1"/>
    </xf>
    <xf numFmtId="1" fontId="26" fillId="0" borderId="10" applyAlignment="1" pivotButton="0" quotePrefix="0" xfId="0">
      <alignment horizontal="center" vertical="top" shrinkToFit="1"/>
    </xf>
    <xf numFmtId="1" fontId="26" fillId="0" borderId="0" applyAlignment="1" pivotButton="0" quotePrefix="0" xfId="0">
      <alignment horizontal="center" vertical="top" shrinkToFit="1"/>
    </xf>
    <xf numFmtId="1" fontId="26" fillId="0" borderId="7" applyAlignment="1" pivotButton="0" quotePrefix="0" xfId="0">
      <alignment horizontal="center" vertical="top" shrinkToFit="1"/>
    </xf>
    <xf numFmtId="0" fontId="25" fillId="0" borderId="18" applyAlignment="1" pivotButton="0" quotePrefix="0" xfId="0">
      <alignment horizontal="left" wrapText="1"/>
    </xf>
    <xf numFmtId="164" fontId="25" fillId="0" borderId="18" applyAlignment="1" pivotButton="0" quotePrefix="0" xfId="0">
      <alignment horizontal="center" vertical="center" wrapText="1"/>
    </xf>
    <xf numFmtId="0" fontId="12" fillId="0" borderId="10" applyAlignment="1" pivotButton="0" quotePrefix="0" xfId="0">
      <alignment horizontal="left" wrapText="1"/>
    </xf>
    <xf numFmtId="0" fontId="12" fillId="0" borderId="0" applyAlignment="1" pivotButton="0" quotePrefix="0" xfId="0">
      <alignment horizontal="left" wrapText="1"/>
    </xf>
    <xf numFmtId="0" fontId="12" fillId="0" borderId="11" applyAlignment="1" pivotButton="0" quotePrefix="0" xfId="0">
      <alignment horizontal="left" wrapText="1"/>
    </xf>
    <xf numFmtId="0" fontId="15" fillId="0" borderId="10" applyAlignment="1" pivotButton="0" quotePrefix="0" xfId="0">
      <alignment horizontal="center" vertical="top" wrapText="1"/>
    </xf>
    <xf numFmtId="0" fontId="15" fillId="0" borderId="11" applyAlignment="1" pivotButton="0" quotePrefix="0" xfId="0">
      <alignment horizontal="center" vertical="top" wrapText="1"/>
    </xf>
    <xf numFmtId="0" fontId="12" fillId="0" borderId="6" applyAlignment="1" pivotButton="0" quotePrefix="0" xfId="0">
      <alignment horizontal="left" vertical="center" wrapText="1"/>
    </xf>
    <xf numFmtId="0" fontId="12" fillId="0" borderId="7" applyAlignment="1" pivotButton="0" quotePrefix="0" xfId="0">
      <alignment horizontal="left" vertical="center" wrapText="1"/>
    </xf>
    <xf numFmtId="0" fontId="12" fillId="0" borderId="8" applyAlignment="1" pivotButton="0" quotePrefix="0" xfId="0">
      <alignment horizontal="left" vertical="center" wrapText="1"/>
    </xf>
    <xf numFmtId="0" fontId="15" fillId="0" borderId="6" applyAlignment="1" pivotButton="0" quotePrefix="0" xfId="0">
      <alignment horizontal="center" vertical="top" wrapText="1"/>
    </xf>
    <xf numFmtId="0" fontId="15" fillId="0" borderId="8" applyAlignment="1" pivotButton="0" quotePrefix="0" xfId="0">
      <alignment horizontal="center" vertical="top" wrapText="1"/>
    </xf>
    <xf numFmtId="0" fontId="15" fillId="0" borderId="2" applyAlignment="1" pivotButton="0" quotePrefix="0" xfId="0">
      <alignment horizontal="center" vertical="top" wrapText="1"/>
    </xf>
    <xf numFmtId="0" fontId="15" fillId="0" borderId="3" applyAlignment="1" pivotButton="0" quotePrefix="0" xfId="0">
      <alignment horizontal="center" vertical="top" wrapText="1"/>
    </xf>
    <xf numFmtId="0" fontId="15" fillId="0" borderId="4" applyAlignment="1" pivotButton="0" quotePrefix="0" xfId="0">
      <alignment horizontal="center" vertical="top" wrapText="1"/>
    </xf>
    <xf numFmtId="1" fontId="27" fillId="0" borderId="13" applyAlignment="1" pivotButton="0" quotePrefix="0" xfId="0">
      <alignment horizontal="center" vertical="top" shrinkToFit="1"/>
    </xf>
    <xf numFmtId="1" fontId="27" fillId="0" borderId="15" applyAlignment="1" pivotButton="0" quotePrefix="0" xfId="0">
      <alignment horizontal="center" vertical="top" shrinkToFit="1"/>
    </xf>
    <xf numFmtId="0" fontId="4" fillId="0" borderId="17" applyAlignment="1" pivotButton="0" quotePrefix="0" xfId="0">
      <alignment horizontal="center" vertical="top"/>
    </xf>
    <xf numFmtId="0" fontId="11" fillId="0" borderId="0" applyAlignment="1" pivotButton="0" quotePrefix="0" xfId="0">
      <alignment horizontal="center" vertical="top"/>
    </xf>
    <xf numFmtId="0" fontId="7" fillId="0" borderId="0" applyAlignment="1" pivotButton="0" quotePrefix="0" xfId="0">
      <alignment horizontal="left" vertical="top" wrapText="1"/>
    </xf>
    <xf numFmtId="0" fontId="1" fillId="0" borderId="0" applyAlignment="1" pivotButton="0" quotePrefix="0" xfId="0">
      <alignment horizontal="left" vertical="top" wrapText="1"/>
    </xf>
    <xf numFmtId="0" fontId="1" fillId="0" borderId="16" applyAlignment="1" pivotButton="0" quotePrefix="0" xfId="0">
      <alignment horizontal="center" vertical="top"/>
    </xf>
    <xf numFmtId="0" fontId="3" fillId="0" borderId="16" applyAlignment="1" pivotButton="0" quotePrefix="0" xfId="0">
      <alignment horizontal="center" vertical="top"/>
    </xf>
    <xf numFmtId="0" fontId="18" fillId="0" borderId="0" applyAlignment="1" pivotButton="0" quotePrefix="0" xfId="0">
      <alignment horizontal="left" vertical="top" wrapText="1"/>
    </xf>
    <xf numFmtId="0" fontId="13" fillId="0" borderId="0" applyAlignment="1" pivotButton="0" quotePrefix="0" xfId="0">
      <alignment horizontal="right" vertical="top"/>
    </xf>
    <xf numFmtId="0" fontId="13" fillId="0" borderId="0" applyAlignment="1" pivotButton="0" quotePrefix="0" xfId="0">
      <alignment horizontal="right" vertical="top" indent="2"/>
    </xf>
    <xf numFmtId="0" fontId="2" fillId="0" borderId="0" applyAlignment="1" pivotButton="0" quotePrefix="0" xfId="0">
      <alignment horizontal="center" vertical="top"/>
    </xf>
    <xf numFmtId="0" fontId="3" fillId="0" borderId="0" applyAlignment="1" pivotButton="0" quotePrefix="0" xfId="0">
      <alignment horizontal="left" vertical="top"/>
    </xf>
    <xf numFmtId="0" fontId="19" fillId="0" borderId="0" applyAlignment="1" pivotButton="0" quotePrefix="0" xfId="0">
      <alignment horizontal="center" vertical="top"/>
    </xf>
    <xf numFmtId="0" fontId="20" fillId="0" borderId="0" applyAlignment="1" pivotButton="0" quotePrefix="0" xfId="0">
      <alignment horizontal="center" vertical="top"/>
    </xf>
    <xf numFmtId="0" fontId="2" fillId="0" borderId="16" applyAlignment="1" pivotButton="0" quotePrefix="0" xfId="0">
      <alignment horizontal="center" vertical="top"/>
    </xf>
    <xf numFmtId="0" fontId="14" fillId="0" borderId="0" applyAlignment="1" pivotButton="0" quotePrefix="0" xfId="0">
      <alignment horizontal="center" vertical="top"/>
    </xf>
    <xf numFmtId="0" fontId="0" fillId="0" borderId="18" applyAlignment="1" pivotButton="0" quotePrefix="0" xfId="0">
      <alignment horizontal="left" vertical="center" wrapText="1"/>
    </xf>
    <xf numFmtId="0" fontId="10" fillId="0" borderId="18" applyAlignment="1" pivotButton="0" quotePrefix="0" xfId="0">
      <alignment horizontal="left" vertical="top" wrapText="1"/>
    </xf>
    <xf numFmtId="0" fontId="0" fillId="0" borderId="18" applyAlignment="1" pivotButton="0" quotePrefix="0" xfId="0">
      <alignment horizontal="left" vertical="top" wrapText="1"/>
    </xf>
    <xf numFmtId="0" fontId="3" fillId="0" borderId="9" applyAlignment="1" pivotButton="0" quotePrefix="0" xfId="0">
      <alignment horizontal="left" vertical="top" wrapText="1"/>
    </xf>
    <xf numFmtId="0" fontId="15" fillId="0" borderId="9" applyAlignment="1" pivotButton="0" quotePrefix="0" xfId="0">
      <alignment horizontal="left" vertical="top" wrapText="1" indent="3"/>
    </xf>
    <xf numFmtId="0" fontId="15" fillId="0" borderId="10" applyAlignment="1" pivotButton="0" quotePrefix="0" xfId="0">
      <alignment horizontal="left" vertical="top" wrapText="1"/>
    </xf>
    <xf numFmtId="0" fontId="15" fillId="0" borderId="0" applyAlignment="1" pivotButton="0" quotePrefix="0" xfId="0">
      <alignment horizontal="left" vertical="top" wrapText="1"/>
    </xf>
    <xf numFmtId="0" fontId="15" fillId="0" borderId="11" applyAlignment="1" pivotButton="0" quotePrefix="0" xfId="0">
      <alignment horizontal="left" vertical="top" wrapText="1"/>
    </xf>
    <xf numFmtId="0" fontId="15" fillId="0" borderId="0" applyAlignment="1" pivotButton="0" quotePrefix="0" xfId="0">
      <alignment horizontal="left" vertical="top" wrapText="1"/>
    </xf>
    <xf numFmtId="0" fontId="15" fillId="0" borderId="0" applyAlignment="1" pivotButton="0" quotePrefix="0" xfId="0">
      <alignment horizontal="center" vertical="top" wrapText="1"/>
    </xf>
    <xf numFmtId="0" fontId="15" fillId="0" borderId="0" applyAlignment="1" pivotButton="0" quotePrefix="0" xfId="0">
      <alignment horizontal="center" vertical="top" wrapText="1"/>
    </xf>
    <xf numFmtId="0" fontId="15" fillId="0" borderId="7" applyAlignment="1" pivotButton="0" quotePrefix="0" xfId="0">
      <alignment horizontal="center" vertical="top" wrapText="1"/>
    </xf>
    <xf numFmtId="0" fontId="15" fillId="0" borderId="18" applyAlignment="1" pivotButton="0" quotePrefix="0" xfId="0">
      <alignment horizontal="center" vertical="top"/>
    </xf>
    <xf numFmtId="164" fontId="27" fillId="0" borderId="18" applyAlignment="1" pivotButton="0" quotePrefix="0" xfId="0">
      <alignment horizontal="center" vertical="top" shrinkToFit="1"/>
    </xf>
    <xf numFmtId="164" fontId="25" fillId="0" borderId="18" applyAlignment="1" pivotButton="0" quotePrefix="0" xfId="0">
      <alignment horizontal="center" vertical="top" shrinkToFit="1"/>
    </xf>
    <xf numFmtId="164" fontId="25" fillId="0" borderId="20" applyAlignment="1" pivotButton="0" quotePrefix="0" xfId="0">
      <alignment horizontal="center" vertical="top" shrinkToFit="1"/>
    </xf>
    <xf numFmtId="1" fontId="27" fillId="0" borderId="26" applyAlignment="1" pivotButton="0" quotePrefix="0" xfId="0">
      <alignment horizontal="center" vertical="top" shrinkToFit="1"/>
    </xf>
    <xf numFmtId="1" fontId="27" fillId="0" borderId="28" applyAlignment="1" pivotButton="0" quotePrefix="0" xfId="0">
      <alignment horizontal="center" vertical="top" shrinkToFit="1"/>
    </xf>
    <xf numFmtId="1" fontId="27" fillId="0" borderId="30" applyAlignment="1" pivotButton="0" quotePrefix="0" xfId="0">
      <alignment horizontal="center" vertical="top" shrinkToFit="1"/>
    </xf>
    <xf numFmtId="1" fontId="27" fillId="0" borderId="14" applyAlignment="1" pivotButton="0" quotePrefix="0" xfId="0">
      <alignment horizontal="center" vertical="top" shrinkToFit="1"/>
    </xf>
    <xf numFmtId="1" fontId="25" fillId="0" borderId="26" applyAlignment="1" pivotButton="0" quotePrefix="0" xfId="0">
      <alignment horizontal="center" vertical="top" shrinkToFit="1"/>
    </xf>
    <xf numFmtId="1" fontId="25" fillId="0" borderId="28" applyAlignment="1" pivotButton="0" quotePrefix="0" xfId="0">
      <alignment horizontal="center" vertical="top" shrinkToFit="1"/>
    </xf>
    <xf numFmtId="1" fontId="25" fillId="0" borderId="22" applyAlignment="1" pivotButton="0" quotePrefix="0" xfId="0">
      <alignment horizontal="center" vertical="top" shrinkToFit="1"/>
    </xf>
    <xf numFmtId="1" fontId="25" fillId="0" borderId="23" applyAlignment="1" pivotButton="0" quotePrefix="0" xfId="0">
      <alignment horizontal="center" vertical="top" shrinkToFit="1"/>
    </xf>
    <xf numFmtId="0" fontId="12" fillId="0" borderId="26" applyAlignment="1" pivotButton="0" quotePrefix="0" xfId="0">
      <alignment horizontal="left" vertical="center" wrapText="1"/>
    </xf>
    <xf numFmtId="0" fontId="0" fillId="0" borderId="27" applyAlignment="1" pivotButton="0" quotePrefix="0" xfId="0">
      <alignment horizontal="left" vertical="center" wrapText="1"/>
    </xf>
    <xf numFmtId="0" fontId="0" fillId="0" borderId="28" applyAlignment="1" pivotButton="0" quotePrefix="0" xfId="0">
      <alignment horizontal="left" vertical="center" wrapText="1"/>
    </xf>
    <xf numFmtId="0" fontId="12" fillId="0" borderId="18" applyAlignment="1" pivotButton="0" quotePrefix="0" xfId="0">
      <alignment horizontal="left" vertical="center" wrapText="1"/>
    </xf>
    <xf numFmtId="2" fontId="0" fillId="0" borderId="18" applyAlignment="1" pivotButton="0" quotePrefix="0" xfId="0">
      <alignment horizontal="center" vertical="center" wrapText="1"/>
    </xf>
    <xf numFmtId="0" fontId="12" fillId="0" borderId="18" applyAlignment="1" pivotButton="0" quotePrefix="0" xfId="0">
      <alignment horizontal="center" vertical="center" wrapText="1"/>
    </xf>
    <xf numFmtId="0" fontId="0" fillId="0" borderId="26" applyAlignment="1" pivotButton="0" quotePrefix="0" xfId="0">
      <alignment horizontal="left" vertical="center" wrapText="1"/>
    </xf>
    <xf numFmtId="0" fontId="0" fillId="0" borderId="0" pivotButton="0" quotePrefix="0" xfId="0"/>
    <xf numFmtId="0" fontId="0" fillId="0" borderId="16" pivotButton="0" quotePrefix="0" xfId="0"/>
    <xf numFmtId="0" fontId="0" fillId="0" borderId="17" pivotButton="0" quotePrefix="0" xfId="0"/>
    <xf numFmtId="0" fontId="0" fillId="0" borderId="3" pivotButton="0" quotePrefix="0" xfId="0"/>
    <xf numFmtId="0" fontId="0" fillId="0" borderId="4" pivotButton="0" quotePrefix="0" xfId="0"/>
    <xf numFmtId="0" fontId="0" fillId="0" borderId="23" pivotButton="0" quotePrefix="0" xfId="0"/>
    <xf numFmtId="0" fontId="15" fillId="0" borderId="9" applyAlignment="1" pivotButton="0" quotePrefix="0" xfId="0">
      <alignment horizontal="left" vertical="top" wrapText="1"/>
    </xf>
    <xf numFmtId="0" fontId="0" fillId="0" borderId="11" pivotButton="0" quotePrefix="0" xfId="0"/>
    <xf numFmtId="0" fontId="0" fillId="0" borderId="24" pivotButton="0" quotePrefix="0" xfId="0"/>
    <xf numFmtId="0" fontId="0" fillId="0" borderId="25" pivotButton="0" quotePrefix="0" xfId="0"/>
    <xf numFmtId="0" fontId="0" fillId="0" borderId="9" pivotButton="0" quotePrefix="0" xfId="0"/>
    <xf numFmtId="0" fontId="0" fillId="0" borderId="10" pivotButton="0" quotePrefix="0" xfId="0"/>
    <xf numFmtId="0" fontId="0" fillId="0" borderId="34" pivotButton="0" quotePrefix="0" xfId="0"/>
    <xf numFmtId="0" fontId="0" fillId="0" borderId="35" pivotButton="0" quotePrefix="0" xfId="0"/>
    <xf numFmtId="0" fontId="0" fillId="0" borderId="21" pivotButton="0" quotePrefix="0" xfId="0"/>
    <xf numFmtId="0" fontId="0" fillId="0" borderId="7" pivotButton="0" quotePrefix="0" xfId="0"/>
    <xf numFmtId="0" fontId="0" fillId="0" borderId="8" pivotButton="0" quotePrefix="0" xfId="0"/>
    <xf numFmtId="0" fontId="15" fillId="0" borderId="12" applyAlignment="1" pivotButton="0" quotePrefix="0" xfId="0">
      <alignment horizontal="center" vertical="top" wrapText="1"/>
    </xf>
    <xf numFmtId="0" fontId="0" fillId="0" borderId="6" pivotButton="0" quotePrefix="0" xfId="0"/>
    <xf numFmtId="0" fontId="0" fillId="0" borderId="19" pivotButton="0" quotePrefix="0" xfId="0"/>
    <xf numFmtId="0" fontId="0" fillId="0" borderId="14" pivotButton="0" quotePrefix="0" xfId="0"/>
    <xf numFmtId="0" fontId="0" fillId="0" borderId="15" pivotButton="0" quotePrefix="0" xfId="0"/>
    <xf numFmtId="1" fontId="26" fillId="0" borderId="6" applyAlignment="1" pivotButton="0" quotePrefix="0" xfId="0">
      <alignment horizontal="center" vertical="top" shrinkToFit="1"/>
    </xf>
    <xf numFmtId="1" fontId="25" fillId="0" borderId="5" applyAlignment="1" pivotButton="0" quotePrefix="0" xfId="0">
      <alignment horizontal="center" vertical="top" shrinkToFit="1"/>
    </xf>
    <xf numFmtId="1" fontId="27" fillId="0" borderId="5" applyAlignment="1" pivotButton="0" quotePrefix="0" xfId="0">
      <alignment horizontal="center" vertical="top" shrinkToFit="1"/>
    </xf>
    <xf numFmtId="1" fontId="25" fillId="0" borderId="33" applyAlignment="1" pivotButton="0" quotePrefix="0" xfId="0">
      <alignment horizontal="center" vertical="top" shrinkToFit="1"/>
    </xf>
    <xf numFmtId="0" fontId="0" fillId="0" borderId="29" pivotButton="0" quotePrefix="0" xfId="0"/>
    <xf numFmtId="0" fontId="0" fillId="0" borderId="28" pivotButton="0" quotePrefix="0" xfId="0"/>
    <xf numFmtId="1" fontId="27" fillId="0" borderId="32" applyAlignment="1" pivotButton="0" quotePrefix="0" xfId="0">
      <alignment horizontal="center" vertical="top" shrinkToFit="1"/>
    </xf>
    <xf numFmtId="1" fontId="29" fillId="0" borderId="5" applyAlignment="1" pivotButton="0" quotePrefix="0" xfId="0">
      <alignment horizontal="center" vertical="top" shrinkToFit="1"/>
    </xf>
    <xf numFmtId="1" fontId="25" fillId="0" borderId="32" applyAlignment="1" pivotButton="0" quotePrefix="0" xfId="0">
      <alignment horizontal="center" vertical="top" shrinkToFit="1"/>
    </xf>
    <xf numFmtId="1" fontId="27" fillId="0" borderId="18" applyAlignment="1" pivotButton="0" quotePrefix="0" xfId="0">
      <alignment horizontal="center" vertical="top" shrinkToFit="1"/>
    </xf>
    <xf numFmtId="1" fontId="27" fillId="0" borderId="9" applyAlignment="1" pivotButton="0" quotePrefix="0" xfId="0">
      <alignment horizontal="left" vertical="top" wrapText="1" shrinkToFit="1"/>
    </xf>
    <xf numFmtId="1" fontId="25" fillId="0" borderId="36" applyAlignment="1" pivotButton="0" quotePrefix="0" xfId="0">
      <alignment horizontal="center" vertical="top" shrinkToFit="1"/>
    </xf>
    <xf numFmtId="0" fontId="0" fillId="0" borderId="31" pivotButton="0" quotePrefix="0" xfId="0"/>
    <xf numFmtId="0" fontId="0" fillId="0" borderId="27" pivotButton="0" quotePrefix="0" xfId="0"/>
    <xf numFmtId="0" fontId="25" fillId="0" borderId="18" applyAlignment="1" pivotButton="0" quotePrefix="0" xfId="0">
      <alignment horizontal="center" vertical="center" wrapText="1"/>
    </xf>
    <xf numFmtId="0" fontId="29" fillId="0" borderId="18" applyAlignment="1" pivotButton="0" quotePrefix="0" xfId="0">
      <alignment horizontal="center" vertical="center" wrapText="1"/>
    </xf>
    <xf numFmtId="0" fontId="32" fillId="0" borderId="0" pivotButton="0" quotePrefix="0" xfId="0"/>
    <xf numFmtId="0" fontId="33" fillId="0" borderId="0" pivotButton="0" quotePrefix="0" xfId="0"/>
    <xf numFmtId="0" fontId="34" fillId="0" borderId="0" pivotButton="0" quotePrefix="0" xfId="0"/>
    <xf numFmtId="0" fontId="35" fillId="0" borderId="0" applyAlignment="1" pivotButton="0" quotePrefix="0" xfId="0">
      <alignment horizontal="left"/>
    </xf>
    <xf numFmtId="0" fontId="36" fillId="0" borderId="0" pivotButton="0" quotePrefix="0" xfId="0"/>
    <xf numFmtId="0" fontId="36" fillId="0" borderId="0" applyAlignment="1" pivotButton="0" quotePrefix="0" xfId="0">
      <alignment horizontal="left"/>
    </xf>
    <xf numFmtId="0" fontId="36" fillId="0" borderId="0" applyAlignment="1" pivotButton="0" quotePrefix="0" xfId="0">
      <alignment wrapText="1"/>
    </xf>
    <xf numFmtId="0" fontId="36" fillId="0" borderId="0" applyAlignment="1" pivotButton="0" quotePrefix="0" xfId="0">
      <alignment horizontal="left" wrapText="1"/>
    </xf>
    <xf numFmtId="0" fontId="37" fillId="0" borderId="0" applyAlignment="1" pivotButton="0" quotePrefix="0" xfId="0">
      <alignment vertical="top" wrapText="1"/>
    </xf>
    <xf numFmtId="0" fontId="37" fillId="0" borderId="16" applyAlignment="1" pivotButton="0" quotePrefix="0" xfId="0">
      <alignment horizontal="left" vertical="top" wrapText="1"/>
    </xf>
    <xf numFmtId="0" fontId="37" fillId="0" borderId="17" applyAlignment="1" pivotButton="0" quotePrefix="0" xfId="0">
      <alignment vertical="top"/>
    </xf>
    <xf numFmtId="0" fontId="37" fillId="0" borderId="0" applyAlignment="1" pivotButton="0" quotePrefix="0" xfId="0">
      <alignment horizontal="left" vertical="top" wrapText="1"/>
    </xf>
    <xf numFmtId="0" fontId="37" fillId="0" borderId="17" applyAlignment="1" pivotButton="0" quotePrefix="0" xfId="0">
      <alignment horizontal="left" vertical="top" wrapText="1"/>
    </xf>
    <xf numFmtId="0" fontId="33" fillId="0" borderId="17" pivotButton="0" quotePrefix="0" xfId="0"/>
    <xf numFmtId="0" fontId="35" fillId="0" borderId="16" applyAlignment="1" pivotButton="0" quotePrefix="0" xfId="0">
      <alignment horizontal="center" wrapText="1"/>
    </xf>
    <xf numFmtId="0" fontId="38" fillId="0" borderId="17" applyAlignment="1" pivotButton="0" quotePrefix="0" xfId="0">
      <alignment horizontal="center" vertical="top" wrapText="1"/>
    </xf>
    <xf numFmtId="0" fontId="35" fillId="0" borderId="0" applyAlignment="1" pivotButton="0" quotePrefix="0" xfId="0">
      <alignment horizontal="center" wrapText="1"/>
    </xf>
    <xf numFmtId="0" fontId="39" fillId="0" borderId="0" applyAlignment="1" pivotButton="0" quotePrefix="0" xfId="0">
      <alignment vertical="center" wrapText="1"/>
    </xf>
    <xf numFmtId="0" fontId="39" fillId="0" borderId="0" applyAlignment="1" pivotButton="0" quotePrefix="0" xfId="0">
      <alignment horizontal="center" wrapText="1"/>
    </xf>
    <xf numFmtId="0" fontId="40" fillId="0" borderId="16" applyAlignment="1" pivotButton="0" quotePrefix="0" xfId="0">
      <alignment horizontal="center" wrapText="1"/>
    </xf>
    <xf numFmtId="0" fontId="37" fillId="0" borderId="0" pivotButton="0" quotePrefix="0" xfId="0"/>
    <xf numFmtId="0" fontId="37" fillId="0" borderId="16" applyAlignment="1" pivotButton="0" quotePrefix="0" xfId="0">
      <alignment horizontal="center"/>
    </xf>
    <xf numFmtId="0" fontId="37" fillId="0" borderId="17" pivotButton="0" quotePrefix="0" xfId="0"/>
    <xf numFmtId="0" fontId="37" fillId="0" borderId="16" applyAlignment="1" pivotButton="0" quotePrefix="0" xfId="0">
      <alignment horizontal="left" wrapText="1"/>
    </xf>
    <xf numFmtId="0" fontId="37" fillId="0" borderId="0" applyAlignment="1" pivotButton="0" quotePrefix="0" xfId="0">
      <alignment horizontal="left" wrapText="1"/>
    </xf>
    <xf numFmtId="0" fontId="37" fillId="0" borderId="0" applyAlignment="1" pivotButton="0" quotePrefix="0" xfId="0">
      <alignment wrapText="1"/>
    </xf>
    <xf numFmtId="14" fontId="36" fillId="0" borderId="0" pivotButton="0" quotePrefix="0" xfId="0"/>
    <xf numFmtId="0" fontId="41" fillId="0" borderId="0" pivotButton="0" quotePrefix="0" xfId="0"/>
    <xf numFmtId="165" fontId="37" fillId="0" borderId="0" applyAlignment="1" pivotButton="0" quotePrefix="0" xfId="0">
      <alignment horizontal="right"/>
    </xf>
    <xf numFmtId="0" fontId="37" fillId="0" borderId="0" applyAlignment="1" pivotButton="0" quotePrefix="0" xfId="0">
      <alignment horizontal="right"/>
    </xf>
    <xf numFmtId="0" fontId="42" fillId="0" borderId="0" pivotButton="0" quotePrefix="0" xfId="0"/>
    <xf numFmtId="165" fontId="37" fillId="0" borderId="0" pivotButton="0" quotePrefix="0" xfId="0"/>
    <xf numFmtId="165" fontId="36" fillId="0" borderId="0" pivotButton="0" quotePrefix="0" xfId="0"/>
    <xf numFmtId="166" fontId="36" fillId="0" borderId="0" pivotButton="0" quotePrefix="0" xfId="0"/>
    <xf numFmtId="167" fontId="37" fillId="0" borderId="0" applyAlignment="1" pivotButton="0" quotePrefix="0" xfId="0">
      <alignment horizontal="right"/>
    </xf>
    <xf numFmtId="0" fontId="36" fillId="0" borderId="16" pivotButton="0" quotePrefix="0" xfId="0"/>
    <xf numFmtId="0" fontId="37" fillId="0" borderId="18" applyAlignment="1" pivotButton="0" quotePrefix="0" xfId="0">
      <alignment horizontal="center" vertical="center" wrapText="1"/>
    </xf>
    <xf numFmtId="0" fontId="37" fillId="0" borderId="37" applyAlignment="1" pivotButton="0" quotePrefix="0" xfId="0">
      <alignment horizontal="center" vertical="center" wrapText="1"/>
    </xf>
    <xf numFmtId="0" fontId="0" fillId="0" borderId="39" pivotButton="0" quotePrefix="0" xfId="0"/>
    <xf numFmtId="0" fontId="37" fillId="0" borderId="38" applyAlignment="1" pivotButton="0" quotePrefix="0" xfId="0">
      <alignment horizontal="center" vertical="center" wrapText="1"/>
    </xf>
    <xf numFmtId="0" fontId="0" fillId="0" borderId="40" pivotButton="0" quotePrefix="0" xfId="0"/>
    <xf numFmtId="0" fontId="0" fillId="0" borderId="43" pivotButton="0" quotePrefix="0" xfId="0"/>
    <xf numFmtId="0" fontId="0" fillId="0" borderId="41" pivotButton="0" quotePrefix="0" xfId="0"/>
    <xf numFmtId="0" fontId="43" fillId="0" borderId="18" applyAlignment="1" pivotButton="0" quotePrefix="0" xfId="0">
      <alignment horizontal="center" vertical="center" wrapText="1"/>
    </xf>
    <xf numFmtId="0" fontId="0" fillId="0" borderId="44" pivotButton="0" quotePrefix="0" xfId="0"/>
    <xf numFmtId="0" fontId="37" fillId="0" borderId="18" applyAlignment="1" pivotButton="0" quotePrefix="0" xfId="0">
      <alignment horizontal="center"/>
    </xf>
    <xf numFmtId="0" fontId="36" fillId="0" borderId="18" applyAlignment="1" pivotButton="0" quotePrefix="0" xfId="0">
      <alignment horizontal="center"/>
    </xf>
    <xf numFmtId="0" fontId="44" fillId="0" borderId="0" applyAlignment="1" pivotButton="0" quotePrefix="0" xfId="0">
      <alignment horizontal="left" vertical="top" wrapText="1"/>
    </xf>
    <xf numFmtId="0" fontId="45" fillId="0" borderId="0" applyAlignment="1" pivotButton="0" quotePrefix="0" xfId="0">
      <alignment horizontal="right" vertical="top" wrapText="1"/>
    </xf>
    <xf numFmtId="0" fontId="44" fillId="0" borderId="0" applyAlignment="1" pivotButton="0" quotePrefix="0" xfId="0">
      <alignment horizontal="right" vertical="top"/>
    </xf>
    <xf numFmtId="165" fontId="44" fillId="0" borderId="0" applyAlignment="1" pivotButton="0" quotePrefix="0" xfId="0">
      <alignment horizontal="right" vertical="top"/>
    </xf>
    <xf numFmtId="0" fontId="44" fillId="0" borderId="0" applyAlignment="1" pivotButton="0" quotePrefix="0" xfId="0">
      <alignment horizontal="right" vertical="top" wrapText="1"/>
    </xf>
    <xf numFmtId="168" fontId="44" fillId="0" borderId="0" applyAlignment="1" pivotButton="0" quotePrefix="0" xfId="0">
      <alignment horizontal="right" vertical="top"/>
    </xf>
    <xf numFmtId="0" fontId="43" fillId="0" borderId="0" applyAlignment="1" pivotButton="0" quotePrefix="0" xfId="0">
      <alignment vertical="top" wrapText="1"/>
    </xf>
    <xf numFmtId="165" fontId="45" fillId="0" borderId="0" applyAlignment="1" pivotButton="0" quotePrefix="0" xfId="0">
      <alignment horizontal="right" vertical="top"/>
    </xf>
    <xf numFmtId="168" fontId="45" fillId="0" borderId="0" applyAlignment="1" pivotButton="0" quotePrefix="0" xfId="0">
      <alignment horizontal="right" vertical="top"/>
    </xf>
    <xf numFmtId="0" fontId="44" fillId="0" borderId="16" applyAlignment="1" pivotButton="0" quotePrefix="0" xfId="0">
      <alignment horizontal="left" vertical="top" wrapText="1"/>
    </xf>
    <xf numFmtId="0" fontId="45" fillId="0" borderId="16" applyAlignment="1" pivotButton="0" quotePrefix="0" xfId="0">
      <alignment horizontal="right" vertical="top" wrapText="1"/>
    </xf>
    <xf numFmtId="0" fontId="44" fillId="0" borderId="16" applyAlignment="1" pivotButton="0" quotePrefix="0" xfId="0">
      <alignment horizontal="right" vertical="top"/>
    </xf>
    <xf numFmtId="165" fontId="44" fillId="0" borderId="16" applyAlignment="1" pivotButton="0" quotePrefix="0" xfId="0">
      <alignment horizontal="right" vertical="top"/>
    </xf>
    <xf numFmtId="0" fontId="44" fillId="0" borderId="16" applyAlignment="1" pivotButton="0" quotePrefix="0" xfId="0">
      <alignment horizontal="right" vertical="top" wrapText="1"/>
    </xf>
    <xf numFmtId="168" fontId="44" fillId="0" borderId="16" applyAlignment="1" pivotButton="0" quotePrefix="0" xfId="0">
      <alignment horizontal="right" vertical="top"/>
    </xf>
    <xf numFmtId="165" fontId="46" fillId="0" borderId="0" applyAlignment="1" pivotButton="0" quotePrefix="0" xfId="0">
      <alignment horizontal="left" vertical="top"/>
    </xf>
    <xf numFmtId="165" fontId="46" fillId="0" borderId="17" applyAlignment="1" pivotButton="0" quotePrefix="0" xfId="0">
      <alignment horizontal="right" vertical="top"/>
    </xf>
    <xf numFmtId="168" fontId="46" fillId="0" borderId="17" applyAlignment="1" pivotButton="0" quotePrefix="0" xfId="0">
      <alignment horizontal="right" vertical="top"/>
    </xf>
    <xf numFmtId="165" fontId="47" fillId="0" borderId="0" pivotButton="0" quotePrefix="0" xfId="0"/>
    <xf numFmtId="168" fontId="47" fillId="0" borderId="0" pivotButton="0" quotePrefix="0" xfId="0"/>
    <xf numFmtId="0" fontId="46" fillId="0" borderId="17" applyAlignment="1" pivotButton="0" quotePrefix="0" xfId="0">
      <alignment vertical="top"/>
    </xf>
    <xf numFmtId="0" fontId="48" fillId="0" borderId="17" applyAlignment="1" pivotButton="0" quotePrefix="0" xfId="0">
      <alignment horizontal="left" vertical="top" wrapText="1"/>
    </xf>
    <xf numFmtId="0" fontId="46" fillId="0" borderId="17" applyAlignment="1" pivotButton="0" quotePrefix="0" xfId="0">
      <alignment horizontal="left" vertical="top" wrapText="1"/>
    </xf>
    <xf numFmtId="0" fontId="46" fillId="0" borderId="17" applyAlignment="1" pivotButton="0" quotePrefix="0" xfId="0">
      <alignment horizontal="right" vertical="top"/>
    </xf>
    <xf numFmtId="0" fontId="46" fillId="0" borderId="0" applyAlignment="1" pivotButton="0" quotePrefix="0" xfId="0">
      <alignment vertical="top"/>
    </xf>
    <xf numFmtId="0" fontId="48" fillId="0" borderId="0" applyAlignment="1" pivotButton="0" quotePrefix="0" xfId="0">
      <alignment horizontal="left" vertical="top" wrapText="1"/>
    </xf>
    <xf numFmtId="0" fontId="46" fillId="0" borderId="0" applyAlignment="1" pivotButton="0" quotePrefix="0" xfId="0">
      <alignment horizontal="left" vertical="top" wrapText="1"/>
    </xf>
    <xf numFmtId="0" fontId="46" fillId="0" borderId="0" applyAlignment="1" pivotButton="0" quotePrefix="0" xfId="0">
      <alignment horizontal="right" vertical="top"/>
    </xf>
    <xf numFmtId="165" fontId="46" fillId="0" borderId="0" applyAlignment="1" pivotButton="0" quotePrefix="0" xfId="0">
      <alignment horizontal="right" vertical="top"/>
    </xf>
    <xf numFmtId="168" fontId="46" fillId="0" borderId="0" applyAlignment="1" pivotButton="0" quotePrefix="0" xfId="0">
      <alignment horizontal="right" vertical="top"/>
    </xf>
    <xf numFmtId="0" fontId="44" fillId="0" borderId="0" applyAlignment="1" pivotButton="0" quotePrefix="0" xfId="0">
      <alignment vertical="top"/>
    </xf>
    <xf numFmtId="0" fontId="43" fillId="0" borderId="0" applyAlignment="1" pivotButton="0" quotePrefix="0" xfId="0">
      <alignment horizontal="left" vertical="top" wrapText="1"/>
    </xf>
    <xf numFmtId="0" fontId="45" fillId="0" borderId="0" applyAlignment="1" pivotButton="0" quotePrefix="0" xfId="0">
      <alignment horizontal="left" vertical="top" wrapText="1"/>
    </xf>
    <xf numFmtId="167" fontId="44" fillId="0" borderId="0" applyAlignment="1" pivotButton="0" quotePrefix="0" xfId="0">
      <alignment horizontal="right" vertical="top"/>
    </xf>
    <xf numFmtId="0" fontId="44" fillId="0" borderId="0" applyAlignment="1" pivotButton="0" quotePrefix="0" xfId="0">
      <alignment horizontal="left" wrapText="1"/>
    </xf>
    <xf numFmtId="168" fontId="44" fillId="0" borderId="0" applyAlignment="1" pivotButton="0" quotePrefix="0" xfId="0">
      <alignment horizontal="right"/>
    </xf>
    <xf numFmtId="0" fontId="33" fillId="0" borderId="0" applyAlignment="1" pivotButton="0" quotePrefix="0" xfId="0">
      <alignment horizontal="right"/>
    </xf>
    <xf numFmtId="0" fontId="37" fillId="0" borderId="0" applyAlignment="1" pivotButton="0" quotePrefix="0" xfId="0">
      <alignment horizontal="right" vertical="center"/>
    </xf>
    <xf numFmtId="0" fontId="36" fillId="0" borderId="16" applyAlignment="1" pivotButton="0" quotePrefix="0" xfId="0">
      <alignment horizontal="left"/>
    </xf>
    <xf numFmtId="0" fontId="36" fillId="0" borderId="0" applyAlignment="1" pivotButton="0" quotePrefix="0" xfId="0">
      <alignment horizontal="right"/>
    </xf>
    <xf numFmtId="0" fontId="49" fillId="0" borderId="17" applyAlignment="1" pivotButton="0" quotePrefix="0" xfId="0">
      <alignment horizontal="center"/>
    </xf>
    <xf numFmtId="0" fontId="49" fillId="0" borderId="0" applyAlignment="1" pivotButton="0" quotePrefix="0" xfId="0">
      <alignment wrapText="1"/>
    </xf>
    <xf numFmtId="0" fontId="49" fillId="0" borderId="0" applyAlignment="1" pivotButton="0" quotePrefix="0" xfId="0">
      <alignment horizontal="right" vertical="center" wrapText="1"/>
    </xf>
    <xf numFmtId="0" fontId="49" fillId="0" borderId="16" applyAlignment="1" pivotButton="0" quotePrefix="0" xfId="0">
      <alignment horizontal="center" wrapText="1"/>
    </xf>
    <xf numFmtId="0" fontId="49" fillId="0" borderId="35" applyAlignment="1" pivotButton="0" quotePrefix="0" xfId="0">
      <alignment horizontal="right" wrapText="1"/>
    </xf>
    <xf numFmtId="0" fontId="49" fillId="0" borderId="18" applyAlignment="1" pivotButton="0" quotePrefix="0" xfId="0">
      <alignment horizontal="center" wrapText="1"/>
    </xf>
    <xf numFmtId="0" fontId="49" fillId="0" borderId="16" applyAlignment="1" pivotButton="0" quotePrefix="0" xfId="0">
      <alignment horizontal="left" wrapText="1"/>
    </xf>
    <xf numFmtId="0" fontId="49" fillId="0" borderId="17" applyAlignment="1" pivotButton="0" quotePrefix="0" xfId="0">
      <alignment horizontal="center" vertical="top" wrapText="1"/>
    </xf>
    <xf numFmtId="0" fontId="49" fillId="0" borderId="35" applyAlignment="1" pivotButton="0" quotePrefix="0" xfId="0">
      <alignment wrapText="1"/>
    </xf>
    <xf numFmtId="0" fontId="49" fillId="0" borderId="27" applyAlignment="1" pivotButton="0" quotePrefix="0" xfId="0">
      <alignment wrapText="1"/>
    </xf>
    <xf numFmtId="0" fontId="49" fillId="0" borderId="25" applyAlignment="1" pivotButton="0" quotePrefix="0" xfId="0">
      <alignment horizontal="right" wrapText="1"/>
    </xf>
    <xf numFmtId="0" fontId="49" fillId="0" borderId="23" applyAlignment="1" pivotButton="0" quotePrefix="0" xfId="0">
      <alignment horizontal="right" wrapText="1"/>
    </xf>
    <xf numFmtId="14" fontId="49" fillId="0" borderId="18" applyAlignment="1" pivotButton="0" quotePrefix="0" xfId="0">
      <alignment horizontal="center" wrapText="1"/>
    </xf>
    <xf numFmtId="0" fontId="49" fillId="0" borderId="16" applyAlignment="1" pivotButton="0" quotePrefix="0" xfId="0">
      <alignment wrapText="1"/>
    </xf>
    <xf numFmtId="0" fontId="49" fillId="0" borderId="17" applyAlignment="1" pivotButton="0" quotePrefix="0" xfId="0">
      <alignment wrapText="1"/>
    </xf>
    <xf numFmtId="0" fontId="49" fillId="0" borderId="18" applyAlignment="1" pivotButton="0" quotePrefix="0" xfId="0">
      <alignment horizontal="center" vertical="center" wrapText="1"/>
    </xf>
    <xf numFmtId="0" fontId="49" fillId="0" borderId="34" applyAlignment="1" pivotButton="0" quotePrefix="0" xfId="0">
      <alignment wrapText="1"/>
    </xf>
    <xf numFmtId="0" fontId="49" fillId="0" borderId="18" applyAlignment="1" pivotButton="0" quotePrefix="0" xfId="0">
      <alignment horizontal="center" vertical="center"/>
    </xf>
    <xf numFmtId="0" fontId="37" fillId="0" borderId="17" applyAlignment="1" pivotButton="0" quotePrefix="0" xfId="0">
      <alignment wrapText="1"/>
    </xf>
    <xf numFmtId="0" fontId="40" fillId="0" borderId="0" applyAlignment="1" pivotButton="0" quotePrefix="0" xfId="0">
      <alignment horizontal="center" wrapText="1"/>
    </xf>
    <xf numFmtId="0" fontId="36" fillId="0" borderId="16" applyAlignment="1" pivotButton="0" quotePrefix="0" xfId="0">
      <alignment wrapText="1"/>
    </xf>
    <xf numFmtId="0" fontId="37" fillId="0" borderId="26" applyAlignment="1" pivotButton="0" quotePrefix="0" xfId="0">
      <alignment horizontal="center" vertical="center" wrapText="1"/>
    </xf>
    <xf numFmtId="0" fontId="0" fillId="0" borderId="45" pivotButton="0" quotePrefix="0" xfId="0"/>
    <xf numFmtId="0" fontId="0" fillId="0" borderId="46" pivotButton="0" quotePrefix="0" xfId="0"/>
    <xf numFmtId="0" fontId="37" fillId="0" borderId="18" applyAlignment="1" pivotButton="0" quotePrefix="0" xfId="0">
      <alignment horizontal="center" wrapText="1"/>
    </xf>
    <xf numFmtId="0" fontId="36" fillId="0" borderId="0" applyAlignment="1" pivotButton="0" quotePrefix="0" xfId="0">
      <alignment vertical="center" wrapText="1"/>
    </xf>
    <xf numFmtId="0" fontId="36" fillId="0" borderId="0" applyAlignment="1" pivotButton="0" quotePrefix="0" xfId="0">
      <alignment horizontal="right" vertical="center"/>
    </xf>
    <xf numFmtId="0" fontId="36" fillId="0" borderId="16" applyAlignment="1" pivotButton="0" quotePrefix="0" xfId="0">
      <alignment horizontal="left" wrapText="1"/>
    </xf>
    <xf numFmtId="0" fontId="43" fillId="0" borderId="0" pivotButton="0" quotePrefix="0" xfId="0"/>
    <xf numFmtId="0" fontId="36" fillId="0" borderId="0" applyAlignment="1" pivotButton="0" quotePrefix="0" xfId="0">
      <alignment horizontal="right" wrapText="1"/>
    </xf>
    <xf numFmtId="0" fontId="37" fillId="0" borderId="0" applyAlignment="1" pivotButton="0" quotePrefix="0" xfId="0">
      <alignment horizontal="right" wrapText="1"/>
    </xf>
    <xf numFmtId="0" fontId="36" fillId="0" borderId="0" applyAlignment="1" pivotButton="0" quotePrefix="0" xfId="0">
      <alignment horizontal="left" vertical="center"/>
    </xf>
    <xf numFmtId="0" fontId="50" fillId="0" borderId="0" pivotButton="0" quotePrefix="0" xfId="0"/>
    <xf numFmtId="0" fontId="51" fillId="0" borderId="0" pivotButton="0" quotePrefix="0" xfId="0"/>
    <xf numFmtId="0" fontId="52" fillId="0" borderId="0" pivotButton="0" quotePrefix="0" xfId="0"/>
    <xf numFmtId="0" fontId="53" fillId="0" borderId="0" pivotButton="0" quotePrefix="0" xfId="0"/>
    <xf numFmtId="0" fontId="54" fillId="0" borderId="0" pivotButton="0" quotePrefix="0" xfId="0"/>
    <xf numFmtId="0" fontId="55" fillId="0" borderId="0" pivotButton="0" quotePrefix="0" xfId="0"/>
    <xf numFmtId="0" fontId="56" fillId="0" borderId="0" pivotButton="0" quotePrefix="0" xfId="0"/>
  </cellXfs>
  <cellStyles count="1">
    <cellStyle name="Обычный" xfId="0" builtinId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worksheet" Target="/xl/worksheets/sheet5.xml" Id="rId5"/><Relationship Type="http://schemas.openxmlformats.org/officeDocument/2006/relationships/worksheet" Target="/xl/worksheets/sheet6.xml" Id="rId6"/><Relationship Type="http://schemas.openxmlformats.org/officeDocument/2006/relationships/worksheet" Target="/xl/worksheets/sheet7.xml" Id="rId7"/><Relationship Type="http://schemas.openxmlformats.org/officeDocument/2006/relationships/worksheet" Target="/xl/worksheets/sheet8.xml" Id="rId8"/><Relationship Type="http://schemas.openxmlformats.org/officeDocument/2006/relationships/worksheet" Target="/xl/worksheets/sheet9.xml" Id="rId9"/><Relationship Type="http://schemas.openxmlformats.org/officeDocument/2006/relationships/styles" Target="styles.xml" Id="rId10"/><Relationship Type="http://schemas.openxmlformats.org/officeDocument/2006/relationships/theme" Target="theme/theme1.xml" Id="rId11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V85"/>
  <sheetViews>
    <sheetView tabSelected="1" view="pageBreakPreview" topLeftCell="A70" zoomScale="110" zoomScaleNormal="100" zoomScaleSheetLayoutView="110" workbookViewId="0">
      <selection activeCell="I83" sqref="I83:K83"/>
    </sheetView>
  </sheetViews>
  <sheetFormatPr baseColWidth="8" defaultColWidth="9.33203125" defaultRowHeight="12.75"/>
  <cols>
    <col width="5.83203125" customWidth="1" style="200" min="1" max="1"/>
    <col width="18.6640625" customWidth="1" style="200" min="2" max="2"/>
    <col width="2.1640625" customWidth="1" style="200" min="3" max="3"/>
    <col width="5.83203125" customWidth="1" style="200" min="4" max="5"/>
    <col width="4.6640625" customWidth="1" style="200" min="6" max="6"/>
    <col width="10.5" customWidth="1" style="200" min="7" max="7"/>
    <col width="1.1640625" customWidth="1" style="200" min="8" max="8"/>
    <col width="5.83203125" customWidth="1" style="200" min="9" max="9"/>
    <col width="8" customWidth="1" style="200" min="10" max="10"/>
    <col width="5.83203125" customWidth="1" style="200" min="11" max="11"/>
    <col width="3.6640625" customWidth="1" style="200" min="12" max="12"/>
    <col hidden="1" width="6.83203125" customWidth="1" style="200" min="13" max="14"/>
    <col width="11.5" customWidth="1" style="200" min="15" max="15"/>
    <col width="10.1640625" customWidth="1" style="200" min="16" max="16"/>
    <col width="2.6640625" customWidth="1" style="200" min="17" max="17"/>
    <col width="4.6640625" customWidth="1" style="200" min="18" max="18"/>
    <col width="2.1640625" customWidth="1" style="200" min="19" max="19"/>
  </cols>
  <sheetData>
    <row r="1">
      <c r="A1" s="161" t="inlineStr">
        <is>
          <t>Приложение № 2</t>
        </is>
      </c>
    </row>
    <row r="2">
      <c r="A2" s="161" t="inlineStr">
        <is>
          <t>к приказу Министерства строительства</t>
        </is>
      </c>
    </row>
    <row r="3" ht="12" customHeight="1" s="200">
      <c r="A3" s="161" t="inlineStr">
        <is>
          <t>и жилищно-коммунального хозяйства Российской Федерации</t>
        </is>
      </c>
    </row>
    <row r="4">
      <c r="A4" s="162" t="inlineStr">
        <is>
          <t>от 20 ноября 2025 г. № 728/пр</t>
        </is>
      </c>
    </row>
    <row r="5" ht="17.25" customHeight="1" s="200">
      <c r="A5" s="110" t="n"/>
      <c r="V5" s="5" t="n"/>
    </row>
    <row r="6" ht="17.25" customHeight="1" s="200">
      <c r="A6" s="163" t="inlineStr">
        <is>
          <t>ОТЧЕТ О ДЕЯТЕЛЬНОСТИ ПО УПРАВЛЕНИЮ</t>
        </is>
      </c>
    </row>
    <row r="7" ht="17.25" customHeight="1" s="200">
      <c r="A7" s="163" t="inlineStr">
        <is>
          <t>МНОГОКВАРТИРНЫМ ДОМОМ</t>
        </is>
      </c>
    </row>
    <row r="8" ht="17.25" customHeight="1" s="200">
      <c r="A8" s="163" t="n"/>
      <c r="B8" s="163" t="n"/>
      <c r="C8" s="163" t="n"/>
      <c r="D8" s="163" t="n"/>
      <c r="E8" s="163" t="n"/>
      <c r="F8" s="163" t="n"/>
      <c r="G8" s="163" t="n"/>
      <c r="H8" s="163" t="n"/>
      <c r="I8" s="163" t="n"/>
      <c r="J8" s="163" t="n"/>
      <c r="K8" s="163" t="n"/>
      <c r="L8" s="163" t="n"/>
      <c r="M8" s="163" t="n"/>
      <c r="N8" s="163" t="n"/>
      <c r="O8" s="163" t="n"/>
      <c r="P8" s="163" t="n"/>
      <c r="Q8" s="163" t="n"/>
      <c r="R8" s="163" t="n"/>
      <c r="S8" s="163" t="n"/>
    </row>
    <row r="9" ht="15.75" customHeight="1" s="200">
      <c r="A9" s="164" t="inlineStr">
        <is>
          <t>Отчет    о    деятельности     по    управлению    многоквартирным     домом    по    адресу:</t>
        </is>
      </c>
    </row>
    <row r="10" ht="17.25" customHeight="1" s="200">
      <c r="A10" s="165" t="inlineStr">
        <is>
          <t>за 2025год (01.10.2025г. - 31.12.2025г.)</t>
        </is>
      </c>
    </row>
    <row r="11" ht="17.25" customHeight="1" s="200">
      <c r="A11" s="165" t="n"/>
      <c r="B11" s="166" t="n"/>
      <c r="C11" s="166" t="n"/>
      <c r="D11" s="166" t="n"/>
      <c r="E11" s="166" t="n"/>
      <c r="F11" s="166" t="n"/>
      <c r="G11" s="166" t="n"/>
      <c r="H11" s="166" t="n"/>
      <c r="I11" s="166" t="n"/>
      <c r="J11" s="166" t="n"/>
      <c r="K11" s="166" t="n"/>
      <c r="L11" s="166" t="n"/>
      <c r="M11" s="166" t="n"/>
      <c r="N11" s="166" t="n"/>
      <c r="O11" s="166" t="n"/>
      <c r="P11" s="166" t="n"/>
      <c r="Q11" s="166" t="n"/>
      <c r="R11" s="166" t="n"/>
      <c r="S11" s="166" t="n"/>
    </row>
    <row r="12" ht="17.25" customHeight="1" s="200">
      <c r="A12" s="167" t="inlineStr">
        <is>
          <t>Московская обл, г Щёлково, Центральная ул., д. 43</t>
        </is>
      </c>
      <c r="B12" s="201" t="n"/>
      <c r="C12" s="201" t="n"/>
      <c r="D12" s="201" t="n"/>
      <c r="E12" s="201" t="n"/>
      <c r="F12" s="201" t="n"/>
      <c r="G12" s="201" t="n"/>
      <c r="H12" s="201" t="n"/>
      <c r="I12" s="201" t="n"/>
      <c r="J12" s="201" t="n"/>
      <c r="K12" s="201" t="n"/>
      <c r="L12" s="201" t="n"/>
      <c r="M12" s="201" t="n"/>
      <c r="N12" s="201" t="n"/>
      <c r="O12" s="201" t="n"/>
      <c r="P12" s="201" t="n"/>
      <c r="Q12" s="201" t="n"/>
      <c r="R12" s="201" t="n"/>
      <c r="S12" s="201" t="n"/>
    </row>
    <row r="13">
      <c r="A13" s="154" t="inlineStr">
        <is>
          <t>(полное наименование лица, осуществляющего управление многоквартирным домом)</t>
        </is>
      </c>
      <c r="B13" s="202" t="n"/>
      <c r="C13" s="202" t="n"/>
      <c r="D13" s="202" t="n"/>
      <c r="E13" s="202" t="n"/>
      <c r="F13" s="202" t="n"/>
      <c r="G13" s="202" t="n"/>
      <c r="H13" s="202" t="n"/>
      <c r="I13" s="202" t="n"/>
      <c r="J13" s="202" t="n"/>
      <c r="K13" s="202" t="n"/>
      <c r="L13" s="202" t="n"/>
      <c r="M13" s="202" t="n"/>
      <c r="N13" s="202" t="n"/>
      <c r="O13" s="202" t="n"/>
      <c r="P13" s="202" t="n"/>
      <c r="Q13" s="202" t="n"/>
      <c r="R13" s="202" t="n"/>
      <c r="S13" s="202" t="n"/>
    </row>
    <row r="14" ht="15.75" customHeight="1" s="200">
      <c r="A14" s="168" t="inlineStr">
        <is>
          <t>Московская обл, г Щёлково, ул. Пустовская, д.20</t>
        </is>
      </c>
    </row>
    <row r="15">
      <c r="A15" s="155" t="inlineStr">
        <is>
          <t>(адрес места приема населения лицом, осуществляющим управление многоквартирного домом, по вопросам отчета)</t>
        </is>
      </c>
    </row>
    <row r="16" ht="15.75" customHeight="1" s="200">
      <c r="A16" s="159" t="inlineStr">
        <is>
          <t>1255000012981/5027335469</t>
        </is>
      </c>
      <c r="B16" s="201" t="n"/>
      <c r="C16" s="201" t="n"/>
      <c r="D16" s="201" t="n"/>
      <c r="E16" s="201" t="n"/>
      <c r="F16" s="201" t="n"/>
      <c r="G16" s="201" t="n"/>
      <c r="H16" s="201" t="n"/>
      <c r="I16" s="201" t="n"/>
      <c r="J16" s="201" t="n"/>
      <c r="K16" s="201" t="n"/>
      <c r="L16" s="201" t="n"/>
      <c r="M16" s="201" t="n"/>
      <c r="N16" s="201" t="n"/>
      <c r="O16" s="201" t="n"/>
      <c r="P16" s="201" t="n"/>
      <c r="Q16" s="201" t="n"/>
      <c r="R16" s="201" t="n"/>
      <c r="S16" s="201" t="n"/>
    </row>
    <row r="17">
      <c r="A17" s="154" t="inlineStr">
        <is>
          <t>(основной государственный регистрационный номер/идентификационный номер налогоплательщика)</t>
        </is>
      </c>
      <c r="B17" s="202" t="n"/>
      <c r="C17" s="202" t="n"/>
      <c r="D17" s="202" t="n"/>
      <c r="E17" s="202" t="n"/>
      <c r="F17" s="202" t="n"/>
      <c r="G17" s="202" t="n"/>
      <c r="H17" s="202" t="n"/>
      <c r="I17" s="202" t="n"/>
      <c r="J17" s="202" t="n"/>
      <c r="K17" s="202" t="n"/>
      <c r="L17" s="202" t="n"/>
      <c r="M17" s="202" t="n"/>
      <c r="N17" s="202" t="n"/>
      <c r="O17" s="202" t="n"/>
      <c r="P17" s="202" t="n"/>
      <c r="Q17" s="202" t="n"/>
      <c r="R17" s="202" t="n"/>
      <c r="S17" s="202" t="n"/>
    </row>
    <row r="18" ht="17.25" customHeight="1" s="200">
      <c r="A18" s="156" t="inlineStr">
        <is>
          <t>Лицо, уполномоченное давать разъяснения по отчету:</t>
        </is>
      </c>
    </row>
    <row r="19" ht="17.25" customHeight="1" s="200">
      <c r="A19" s="158" t="inlineStr">
        <is>
          <t>генеральный директор - Логунов Сергей Викторович</t>
        </is>
      </c>
      <c r="B19" s="201" t="n"/>
      <c r="C19" s="201" t="n"/>
      <c r="D19" s="201" t="n"/>
      <c r="E19" s="201" t="n"/>
      <c r="F19" s="201" t="n"/>
      <c r="G19" s="201" t="n"/>
      <c r="H19" s="201" t="n"/>
      <c r="I19" s="201" t="n"/>
      <c r="J19" s="201" t="n"/>
      <c r="K19" s="201" t="n"/>
      <c r="L19" s="201" t="n"/>
      <c r="M19" s="201" t="n"/>
      <c r="N19" s="201" t="n"/>
      <c r="O19" s="201" t="n"/>
      <c r="P19" s="201" t="n"/>
      <c r="Q19" s="201" t="n"/>
      <c r="R19" s="201" t="n"/>
      <c r="S19" s="201" t="n"/>
    </row>
    <row r="20">
      <c r="A20" s="154" t="inlineStr">
        <is>
          <t>(фамилия, имя, отчество (при наличии), должность)</t>
        </is>
      </c>
      <c r="B20" s="202" t="n"/>
      <c r="C20" s="202" t="n"/>
      <c r="D20" s="202" t="n"/>
      <c r="E20" s="202" t="n"/>
      <c r="F20" s="202" t="n"/>
      <c r="G20" s="202" t="n"/>
      <c r="H20" s="202" t="n"/>
      <c r="I20" s="202" t="n"/>
      <c r="J20" s="202" t="n"/>
      <c r="K20" s="202" t="n"/>
      <c r="L20" s="202" t="n"/>
      <c r="M20" s="202" t="n"/>
      <c r="N20" s="202" t="n"/>
      <c r="O20" s="202" t="n"/>
      <c r="P20" s="202" t="n"/>
      <c r="Q20" s="202" t="n"/>
      <c r="R20" s="202" t="n"/>
      <c r="S20" s="202" t="n"/>
    </row>
    <row r="21" ht="15.75" customHeight="1" s="200">
      <c r="A21" s="159" t="inlineStr">
        <is>
          <t>8(496)563-60-04, эл. почта: uk-gilreshiy@mail.ru</t>
        </is>
      </c>
      <c r="B21" s="201" t="n"/>
      <c r="C21" s="201" t="n"/>
      <c r="D21" s="201" t="n"/>
      <c r="E21" s="201" t="n"/>
      <c r="F21" s="201" t="n"/>
      <c r="G21" s="201" t="n"/>
      <c r="H21" s="201" t="n"/>
      <c r="I21" s="201" t="n"/>
      <c r="J21" s="201" t="n"/>
      <c r="K21" s="201" t="n"/>
      <c r="L21" s="201" t="n"/>
      <c r="M21" s="201" t="n"/>
      <c r="N21" s="201" t="n"/>
      <c r="O21" s="201" t="n"/>
      <c r="P21" s="201" t="n"/>
      <c r="Q21" s="201" t="n"/>
      <c r="R21" s="201" t="n"/>
      <c r="S21" s="201" t="n"/>
    </row>
    <row r="22">
      <c r="A22" s="154" t="inlineStr">
        <is>
          <t>(номер телефона, адрес электронной почты (при наличии) лица, уполномоченного давать разъяснения по отчету)</t>
        </is>
      </c>
      <c r="B22" s="202" t="n"/>
      <c r="C22" s="202" t="n"/>
      <c r="D22" s="202" t="n"/>
      <c r="E22" s="202" t="n"/>
      <c r="F22" s="202" t="n"/>
      <c r="G22" s="202" t="n"/>
      <c r="H22" s="202" t="n"/>
      <c r="I22" s="202" t="n"/>
      <c r="J22" s="202" t="n"/>
      <c r="K22" s="202" t="n"/>
      <c r="L22" s="202" t="n"/>
      <c r="M22" s="202" t="n"/>
      <c r="N22" s="202" t="n"/>
      <c r="O22" s="202" t="n"/>
      <c r="P22" s="202" t="n"/>
      <c r="Q22" s="202" t="n"/>
      <c r="R22" s="202" t="n"/>
      <c r="S22" s="202" t="n"/>
    </row>
    <row r="23" ht="60.75" customFormat="1" customHeight="1" s="20">
      <c r="A23" s="117" t="inlineStr">
        <is>
          <t xml:space="preserve">   Общая площадь жилых и нежилых помещений в многоквартирном доме, принадлежащих собственникам жилых и нежилых помещений (без учета помещений, входящих в состав общего имущества многоквартирного дома)        1724,80 м2</t>
        </is>
      </c>
    </row>
    <row r="24" ht="15.75" customFormat="1" customHeight="1" s="20">
      <c r="A24" s="129" t="inlineStr">
        <is>
          <t>Дата размещения отчета: " 31   "    марта 2026  г.</t>
        </is>
      </c>
    </row>
    <row r="25" ht="15.75" customFormat="1" customHeight="1" s="20">
      <c r="A25" s="130" t="n"/>
      <c r="B25" s="130" t="n"/>
      <c r="C25" s="130" t="n"/>
      <c r="D25" s="130" t="n"/>
      <c r="E25" s="130" t="n"/>
      <c r="F25" s="130" t="n"/>
      <c r="G25" s="130" t="n"/>
      <c r="H25" s="130" t="n"/>
      <c r="I25" s="130" t="n"/>
      <c r="J25" s="130" t="n"/>
      <c r="K25" s="130" t="n"/>
      <c r="L25" s="130" t="n"/>
      <c r="M25" s="130" t="n"/>
      <c r="N25" s="130" t="n"/>
      <c r="O25" s="130" t="n"/>
      <c r="P25" s="130" t="n"/>
      <c r="Q25" s="130" t="n"/>
      <c r="R25" s="130" t="n"/>
      <c r="S25" s="130" t="n"/>
    </row>
    <row r="26" ht="15.75" customFormat="1" customHeight="1" s="20">
      <c r="A26" s="116" t="inlineStr">
        <is>
          <t>1. За отчетный период выполнены следующие работы (оказаны следующие услуги)</t>
        </is>
      </c>
    </row>
    <row r="27" ht="15.75" customFormat="1" customHeight="1" s="20">
      <c r="A27" s="117" t="inlineStr">
        <is>
          <t>по содержанию общего имущества собственников помещений в многоквартирном доме:</t>
        </is>
      </c>
    </row>
    <row r="28" ht="15.75" customHeight="1" s="200">
      <c r="A28" s="110" t="n"/>
      <c r="B28" s="110" t="n"/>
      <c r="C28" s="110" t="n"/>
      <c r="D28" s="110" t="n"/>
      <c r="E28" s="110" t="n"/>
      <c r="F28" s="110" t="n"/>
      <c r="G28" s="110" t="n"/>
      <c r="H28" s="110" t="n"/>
      <c r="I28" s="110" t="n"/>
      <c r="J28" s="110" t="n"/>
      <c r="K28" s="110" t="n"/>
      <c r="L28" s="110" t="n"/>
      <c r="M28" s="110" t="n"/>
      <c r="N28" s="110" t="n"/>
      <c r="O28" s="110" t="n"/>
      <c r="P28" s="110" t="n"/>
      <c r="Q28" s="110" t="n"/>
      <c r="R28" s="110" t="n"/>
      <c r="S28" s="110" t="n"/>
    </row>
    <row r="29" ht="15.75" customHeight="1" s="200">
      <c r="A29" s="2" t="inlineStr">
        <is>
          <t>№</t>
        </is>
      </c>
      <c r="B29" s="8" t="inlineStr">
        <is>
          <t>Наименование</t>
        </is>
      </c>
      <c r="C29" s="8" t="inlineStr">
        <is>
          <t>Единица</t>
        </is>
      </c>
      <c r="D29" s="203" t="n"/>
      <c r="E29" s="204" t="n"/>
      <c r="F29" s="149" t="inlineStr">
        <is>
          <t>Цена</t>
        </is>
      </c>
      <c r="G29" s="203" t="n"/>
      <c r="H29" s="81" t="inlineStr">
        <is>
          <t>По перечню работ (услуг)</t>
        </is>
      </c>
      <c r="I29" s="202" t="n"/>
      <c r="J29" s="202" t="n"/>
      <c r="K29" s="202" t="n"/>
      <c r="L29" s="205" t="n"/>
      <c r="M29" s="24" t="n"/>
      <c r="N29" s="181" t="inlineStr">
        <is>
          <t>Выполнено</t>
        </is>
      </c>
      <c r="O29" s="202" t="n"/>
      <c r="P29" s="202" t="n"/>
      <c r="Q29" s="202" t="n"/>
      <c r="R29" s="202" t="n"/>
      <c r="S29" s="205" t="n"/>
    </row>
    <row r="30">
      <c r="A30" s="172" t="inlineStr">
        <is>
          <t>п/п</t>
        </is>
      </c>
      <c r="B30" s="173" t="inlineStr">
        <is>
          <t>работы</t>
        </is>
      </c>
      <c r="C30" s="206" t="inlineStr">
        <is>
          <t>измерения</t>
        </is>
      </c>
      <c r="E30" s="207" t="n"/>
      <c r="F30" s="206" t="inlineStr">
        <is>
          <t>(стоимость)</t>
        </is>
      </c>
      <c r="G30" s="207" t="n"/>
      <c r="H30" s="208" t="n"/>
      <c r="I30" s="201" t="n"/>
      <c r="J30" s="201" t="n"/>
      <c r="K30" s="201" t="n"/>
      <c r="L30" s="209" t="n"/>
      <c r="M30" s="24" t="n"/>
      <c r="N30" s="208" t="n"/>
      <c r="O30" s="201" t="n"/>
      <c r="P30" s="201" t="n"/>
      <c r="Q30" s="201" t="n"/>
      <c r="R30" s="201" t="n"/>
      <c r="S30" s="209" t="n"/>
    </row>
    <row r="31" ht="12.75" customHeight="1" s="200">
      <c r="A31" s="210" t="n"/>
      <c r="B31" s="210" t="n"/>
      <c r="C31" s="211" t="n"/>
      <c r="E31" s="207" t="n"/>
      <c r="F31" s="211" t="n"/>
      <c r="G31" s="207" t="n"/>
      <c r="H31" s="147" t="inlineStr">
        <is>
          <t>Количество единиц работы (оказанной услуги)</t>
        </is>
      </c>
      <c r="K31" s="81" t="inlineStr">
        <is>
          <t>Стоимость работы (оказанной услуги), руб. (произведение граф 4 и 5)</t>
        </is>
      </c>
      <c r="L31" s="202" t="n"/>
      <c r="M31" s="205" t="n"/>
      <c r="N31" s="28" t="inlineStr">
        <is>
          <t>Количество единиц работы (оказанной услуги)</t>
        </is>
      </c>
      <c r="O31" s="81" t="inlineStr">
        <is>
          <t>Количество единиц работы (оказанной услуги)</t>
        </is>
      </c>
      <c r="P31" s="148" t="inlineStr">
        <is>
          <t>Стоимость работы (оказанной услуги), руб. (произведение граф 4 и 7)</t>
        </is>
      </c>
      <c r="S31" s="207" t="n"/>
    </row>
    <row r="32">
      <c r="A32" s="3" t="n"/>
      <c r="B32" s="9" t="inlineStr">
        <is>
          <t>(услуги)</t>
        </is>
      </c>
      <c r="C32" s="9" t="inlineStr">
        <is>
          <t>работы</t>
        </is>
      </c>
      <c r="E32" s="207" t="n"/>
      <c r="F32" s="9" t="inlineStr">
        <is>
          <t>единицы</t>
        </is>
      </c>
      <c r="G32" s="207" t="n"/>
      <c r="H32" s="211" t="n"/>
      <c r="K32" s="212" t="n"/>
      <c r="M32" s="213" t="n"/>
      <c r="N32" s="24" t="n"/>
      <c r="O32" s="214" t="n"/>
      <c r="S32" s="207" t="n"/>
    </row>
    <row r="33">
      <c r="A33" s="3" t="n"/>
      <c r="B33" s="10" t="n"/>
      <c r="C33" s="9" t="inlineStr">
        <is>
          <t>(услуги)</t>
        </is>
      </c>
      <c r="E33" s="207" t="n"/>
      <c r="F33" s="9" t="inlineStr">
        <is>
          <t>работы</t>
        </is>
      </c>
      <c r="G33" s="207" t="n"/>
      <c r="H33" s="211" t="n"/>
      <c r="K33" s="212" t="n"/>
      <c r="M33" s="213" t="n"/>
      <c r="N33" s="24" t="n"/>
      <c r="O33" s="214" t="n"/>
      <c r="S33" s="207" t="n"/>
    </row>
    <row r="34">
      <c r="A34" s="3" t="n"/>
      <c r="B34" s="10" t="n"/>
      <c r="C34" s="10" t="n"/>
      <c r="E34" s="207" t="n"/>
      <c r="F34" s="9" t="inlineStr">
        <is>
          <t>(услуги),</t>
        </is>
      </c>
      <c r="G34" s="207" t="n"/>
      <c r="H34" s="211" t="n"/>
      <c r="K34" s="212" t="n"/>
      <c r="M34" s="213" t="n"/>
      <c r="N34" s="24" t="n"/>
      <c r="O34" s="214" t="n"/>
      <c r="S34" s="207" t="n"/>
    </row>
    <row r="35">
      <c r="A35" s="4" t="n"/>
      <c r="B35" s="11" t="n"/>
      <c r="C35" s="11" t="n"/>
      <c r="D35" s="215" t="n"/>
      <c r="E35" s="216" t="n"/>
      <c r="F35" s="217" t="inlineStr">
        <is>
          <t>руб.</t>
        </is>
      </c>
      <c r="G35" s="216" t="n"/>
      <c r="H35" s="218" t="n"/>
      <c r="I35" s="215" t="n"/>
      <c r="J35" s="215" t="n"/>
      <c r="K35" s="208" t="n"/>
      <c r="L35" s="201" t="n"/>
      <c r="M35" s="209" t="n"/>
      <c r="N35" s="24" t="n"/>
      <c r="O35" s="219" t="n"/>
      <c r="P35" s="215" t="n"/>
      <c r="Q35" s="215" t="n"/>
      <c r="R35" s="215" t="n"/>
      <c r="S35" s="216" t="n"/>
    </row>
    <row r="36">
      <c r="A36" s="41" t="n">
        <v>1</v>
      </c>
      <c r="B36" s="41" t="n">
        <v>2</v>
      </c>
      <c r="C36" s="41" t="n">
        <v>3</v>
      </c>
      <c r="D36" s="220" t="n"/>
      <c r="E36" s="221" t="n"/>
      <c r="F36" s="41" t="n">
        <v>4</v>
      </c>
      <c r="G36" s="221" t="n"/>
      <c r="H36" s="41" t="n">
        <v>5</v>
      </c>
      <c r="I36" s="220" t="n"/>
      <c r="J36" s="221" t="n"/>
      <c r="K36" s="222" t="n">
        <v>6</v>
      </c>
      <c r="L36" s="215" t="n"/>
      <c r="M36" s="215" t="n"/>
      <c r="N36" s="42" t="n">
        <v>7</v>
      </c>
      <c r="O36" s="43" t="n">
        <v>7</v>
      </c>
      <c r="P36" s="133" t="n">
        <v>8</v>
      </c>
      <c r="Q36" s="220" t="n"/>
      <c r="R36" s="220" t="n"/>
      <c r="S36" s="221" t="n"/>
    </row>
    <row r="37">
      <c r="A37" s="35" t="n">
        <v>1</v>
      </c>
      <c r="B37" s="46" t="inlineStr">
        <is>
          <t>Управление домом</t>
        </is>
      </c>
      <c r="C37" s="223" t="inlineStr">
        <is>
          <t>руб.</t>
        </is>
      </c>
      <c r="D37" s="220" t="n"/>
      <c r="E37" s="221" t="n"/>
      <c r="F37" s="224">
        <f>1724.8*K37</f>
        <v/>
      </c>
      <c r="G37" s="221" t="n"/>
      <c r="H37" s="225" t="n"/>
      <c r="I37" s="220" t="n"/>
      <c r="J37" s="226" t="n"/>
      <c r="K37" s="182" t="n">
        <v>7.13</v>
      </c>
      <c r="L37" s="227" t="n"/>
      <c r="M37" s="36" t="n"/>
      <c r="N37" s="37" t="n"/>
      <c r="O37" s="47" t="n">
        <v>3</v>
      </c>
      <c r="P37" s="228">
        <f>O37*F37</f>
        <v/>
      </c>
      <c r="Q37" s="220" t="n"/>
      <c r="R37" s="220" t="n"/>
      <c r="S37" s="221" t="n"/>
    </row>
    <row r="38">
      <c r="A38" s="35" t="n"/>
      <c r="B38" s="35" t="inlineStr">
        <is>
          <t>в т.ч. услуги РКЦ</t>
        </is>
      </c>
      <c r="C38" s="223" t="inlineStr">
        <is>
          <t>руб.</t>
        </is>
      </c>
      <c r="D38" s="220" t="n"/>
      <c r="E38" s="221" t="n"/>
      <c r="F38" s="229">
        <f>1724.8*K38</f>
        <v/>
      </c>
      <c r="G38" s="221" t="n"/>
      <c r="H38" s="225" t="n"/>
      <c r="I38" s="220" t="n"/>
      <c r="J38" s="226" t="n"/>
      <c r="K38" s="183" t="n">
        <v>1.51</v>
      </c>
      <c r="L38" s="227" t="n"/>
      <c r="M38" s="36" t="n"/>
      <c r="N38" s="37" t="n"/>
      <c r="O38" s="44" t="n">
        <v>3</v>
      </c>
      <c r="P38" s="230">
        <f>O38*F38</f>
        <v/>
      </c>
      <c r="Q38" s="220" t="n"/>
      <c r="R38" s="220" t="n"/>
      <c r="S38" s="221" t="n"/>
    </row>
    <row r="39">
      <c r="A39" s="35" t="n"/>
      <c r="B39" s="35" t="inlineStr">
        <is>
          <t>в т.ч. услуги МФЦ</t>
        </is>
      </c>
      <c r="C39" s="223" t="inlineStr">
        <is>
          <t>руб.</t>
        </is>
      </c>
      <c r="D39" s="220" t="n"/>
      <c r="E39" s="221" t="n"/>
      <c r="F39" s="229">
        <f>1724.8*K39</f>
        <v/>
      </c>
      <c r="G39" s="221" t="n"/>
      <c r="H39" s="225" t="n"/>
      <c r="I39" s="220" t="n"/>
      <c r="J39" s="226" t="n"/>
      <c r="K39" s="183" t="n">
        <v>0.4</v>
      </c>
      <c r="L39" s="227" t="n"/>
      <c r="M39" s="36" t="n"/>
      <c r="N39" s="37" t="n"/>
      <c r="O39" s="44" t="n">
        <v>3</v>
      </c>
      <c r="P39" s="230">
        <f>O39*F39</f>
        <v/>
      </c>
      <c r="Q39" s="220" t="n"/>
      <c r="R39" s="220" t="n"/>
      <c r="S39" s="221" t="n"/>
    </row>
    <row r="40" ht="24" customHeight="1" s="200">
      <c r="A40" s="35" t="n">
        <v>2</v>
      </c>
      <c r="B40" s="48" t="inlineStr">
        <is>
          <t>Содержание общего имущества</t>
        </is>
      </c>
      <c r="C40" s="223" t="inlineStr">
        <is>
          <t>руб.</t>
        </is>
      </c>
      <c r="D40" s="220" t="n"/>
      <c r="E40" s="221" t="n"/>
      <c r="F40" s="224">
        <f>1724.8*K40</f>
        <v/>
      </c>
      <c r="G40" s="221" t="n"/>
      <c r="H40" s="225" t="n"/>
      <c r="I40" s="220" t="n"/>
      <c r="J40" s="226" t="n"/>
      <c r="K40" s="231" t="n">
        <v>25.98</v>
      </c>
      <c r="L40" s="227" t="n"/>
      <c r="M40" s="36" t="n"/>
      <c r="N40" s="37" t="n"/>
      <c r="O40" s="44" t="n">
        <v>3</v>
      </c>
      <c r="P40" s="228">
        <f>O40*F40</f>
        <v/>
      </c>
      <c r="Q40" s="220" t="n"/>
      <c r="R40" s="220" t="n"/>
      <c r="S40" s="221" t="n"/>
    </row>
    <row r="41" ht="12.75" customHeight="1" s="200">
      <c r="A41" s="35" t="n"/>
      <c r="B41" s="49" t="inlineStr">
        <is>
          <t>в т.ч. Текущий ремонт</t>
        </is>
      </c>
      <c r="C41" s="223" t="inlineStr">
        <is>
          <t>руб.</t>
        </is>
      </c>
      <c r="D41" s="220" t="n"/>
      <c r="E41" s="221" t="n"/>
      <c r="F41" s="229">
        <f>1724.8*K41</f>
        <v/>
      </c>
      <c r="G41" s="221" t="n"/>
      <c r="H41" s="225" t="n"/>
      <c r="I41" s="220" t="n"/>
      <c r="J41" s="226" t="n"/>
      <c r="K41" s="183" t="n">
        <v>6.36</v>
      </c>
      <c r="L41" s="227" t="n"/>
      <c r="M41" s="36" t="n"/>
      <c r="N41" s="37" t="n"/>
      <c r="O41" s="44" t="n">
        <v>3</v>
      </c>
      <c r="P41" s="230">
        <f>O41*F41</f>
        <v/>
      </c>
      <c r="Q41" s="220" t="n"/>
      <c r="R41" s="220" t="n"/>
      <c r="S41" s="221" t="n"/>
    </row>
    <row r="42">
      <c r="A42" s="35" t="n"/>
      <c r="B42" s="49" t="inlineStr">
        <is>
          <t>в т.ч. Подъездов</t>
        </is>
      </c>
      <c r="C42" s="223" t="inlineStr">
        <is>
          <t>руб.</t>
        </is>
      </c>
      <c r="D42" s="220" t="n"/>
      <c r="E42" s="221" t="n"/>
      <c r="F42" s="229">
        <f>1724.8*K42</f>
        <v/>
      </c>
      <c r="G42" s="221" t="n"/>
      <c r="H42" s="225" t="n"/>
      <c r="I42" s="220" t="n"/>
      <c r="J42" s="226" t="n"/>
      <c r="K42" s="40" t="n">
        <v>3.17</v>
      </c>
      <c r="L42" s="227" t="n"/>
      <c r="M42" s="36" t="n"/>
      <c r="N42" s="37" t="n"/>
      <c r="O42" s="44" t="n">
        <v>3</v>
      </c>
      <c r="P42" s="230">
        <f>O42*F42</f>
        <v/>
      </c>
      <c r="Q42" s="220" t="n"/>
      <c r="R42" s="220" t="n"/>
      <c r="S42" s="221" t="n"/>
    </row>
    <row r="43" ht="22.5" customHeight="1" s="200">
      <c r="A43" s="35" t="n"/>
      <c r="B43" s="49" t="inlineStr">
        <is>
          <t>в т.ч. Содержание лифтов</t>
        </is>
      </c>
      <c r="C43" s="223" t="inlineStr">
        <is>
          <t>руб.</t>
        </is>
      </c>
      <c r="D43" s="220" t="n"/>
      <c r="E43" s="221" t="n"/>
      <c r="F43" s="229">
        <f>1724.8*K43</f>
        <v/>
      </c>
      <c r="G43" s="221" t="n"/>
      <c r="H43" s="225" t="n"/>
      <c r="I43" s="220" t="n"/>
      <c r="J43" s="226" t="n"/>
      <c r="K43" s="40" t="n">
        <v>0</v>
      </c>
      <c r="L43" s="227" t="n"/>
      <c r="M43" s="36" t="n"/>
      <c r="N43" s="37" t="n"/>
      <c r="O43" s="44" t="n">
        <v>3</v>
      </c>
      <c r="P43" s="230">
        <f>O43*F43</f>
        <v/>
      </c>
      <c r="Q43" s="220" t="n"/>
      <c r="R43" s="220" t="n"/>
      <c r="S43" s="221" t="n"/>
      <c r="V43" s="57" t="n"/>
    </row>
    <row r="44" ht="22.5" customHeight="1" s="200">
      <c r="A44" s="35" t="n"/>
      <c r="B44" s="49" t="inlineStr">
        <is>
          <t>в т.ч. Содержание мусоропроводов</t>
        </is>
      </c>
      <c r="C44" s="223" t="inlineStr">
        <is>
          <t>руб.</t>
        </is>
      </c>
      <c r="D44" s="220" t="n"/>
      <c r="E44" s="221" t="n"/>
      <c r="F44" s="229">
        <f>1724.8*K44</f>
        <v/>
      </c>
      <c r="G44" s="221" t="n"/>
      <c r="H44" s="225" t="n"/>
      <c r="I44" s="220" t="n"/>
      <c r="J44" s="226" t="n"/>
      <c r="K44" s="40" t="n">
        <v>0</v>
      </c>
      <c r="L44" s="227" t="n"/>
      <c r="M44" s="36" t="n"/>
      <c r="N44" s="37" t="n"/>
      <c r="O44" s="44" t="n">
        <v>3</v>
      </c>
      <c r="P44" s="230">
        <f>O44*F44</f>
        <v/>
      </c>
      <c r="Q44" s="220" t="n"/>
      <c r="R44" s="220" t="n"/>
      <c r="S44" s="221" t="n"/>
    </row>
    <row r="45" ht="33.75" customHeight="1" s="200">
      <c r="A45" s="35" t="n"/>
      <c r="B45" s="49" t="inlineStr">
        <is>
          <t>в т.ч. Уборка придомовой территории</t>
        </is>
      </c>
      <c r="C45" s="223" t="inlineStr">
        <is>
          <t>руб.</t>
        </is>
      </c>
      <c r="D45" s="220" t="n"/>
      <c r="E45" s="221" t="n"/>
      <c r="F45" s="229">
        <f>1724.8*K45</f>
        <v/>
      </c>
      <c r="G45" s="221" t="n"/>
      <c r="H45" s="225" t="n"/>
      <c r="I45" s="220" t="n"/>
      <c r="J45" s="226" t="n"/>
      <c r="K45" s="183" t="n">
        <v>4.55</v>
      </c>
      <c r="L45" s="227" t="n"/>
      <c r="M45" s="36" t="n"/>
      <c r="N45" s="37" t="n"/>
      <c r="O45" s="44" t="n">
        <v>3</v>
      </c>
      <c r="P45" s="230">
        <f>O45*F45</f>
        <v/>
      </c>
      <c r="Q45" s="220" t="n"/>
      <c r="R45" s="220" t="n"/>
      <c r="S45" s="221" t="n"/>
    </row>
    <row r="46" ht="22.5" customHeight="1" s="200">
      <c r="A46" s="35" t="n"/>
      <c r="B46" s="49" t="inlineStr">
        <is>
          <t>в т.ч. Содержание мест общего пользования</t>
        </is>
      </c>
      <c r="C46" s="223" t="inlineStr">
        <is>
          <t>руб.</t>
        </is>
      </c>
      <c r="D46" s="220" t="n"/>
      <c r="E46" s="221" t="n"/>
      <c r="F46" s="229">
        <f>1724.8*K46</f>
        <v/>
      </c>
      <c r="G46" s="221" t="n"/>
      <c r="H46" s="225" t="n"/>
      <c r="I46" s="220" t="n"/>
      <c r="J46" s="226" t="n"/>
      <c r="K46" s="183" t="n">
        <v>3.53</v>
      </c>
      <c r="L46" s="227" t="n"/>
      <c r="M46" s="36" t="n"/>
      <c r="N46" s="37" t="n"/>
      <c r="O46" s="44" t="n">
        <v>3</v>
      </c>
      <c r="P46" s="230">
        <f>O46*F46</f>
        <v/>
      </c>
      <c r="Q46" s="220" t="n"/>
      <c r="R46" s="220" t="n"/>
      <c r="S46" s="221" t="n"/>
    </row>
    <row r="47" ht="75.75" customHeight="1" s="200">
      <c r="A47" s="35" t="n"/>
      <c r="B47" s="49" t="inlineStr">
        <is>
          <t xml:space="preserve">в т.ч. Техническое обслуживание инженерного оборудования и конструктивных элементов зданий </t>
        </is>
      </c>
      <c r="C47" s="223" t="inlineStr">
        <is>
          <t>руб.</t>
        </is>
      </c>
      <c r="D47" s="220" t="n"/>
      <c r="E47" s="221" t="n"/>
      <c r="F47" s="229">
        <f>1724.8*K47</f>
        <v/>
      </c>
      <c r="G47" s="221" t="n"/>
      <c r="H47" s="225" t="n"/>
      <c r="I47" s="220" t="n"/>
      <c r="J47" s="226" t="n"/>
      <c r="K47" s="184" t="n">
        <v>7.64</v>
      </c>
      <c r="L47" s="205" t="n"/>
      <c r="M47" s="36" t="n"/>
      <c r="N47" s="37" t="n"/>
      <c r="O47" s="44" t="n">
        <v>3</v>
      </c>
      <c r="P47" s="230">
        <f>O47*F47</f>
        <v/>
      </c>
      <c r="Q47" s="220" t="n"/>
      <c r="R47" s="220" t="n"/>
      <c r="S47" s="221" t="n"/>
    </row>
    <row r="48">
      <c r="A48" s="35" t="n"/>
      <c r="B48" s="49" t="inlineStr">
        <is>
          <t>в т.ч. Дератизация</t>
        </is>
      </c>
      <c r="C48" s="223" t="inlineStr">
        <is>
          <t>руб.</t>
        </is>
      </c>
      <c r="D48" s="220" t="n"/>
      <c r="E48" s="221" t="n"/>
      <c r="F48" s="229">
        <f>1724.8*K48</f>
        <v/>
      </c>
      <c r="G48" s="221" t="n"/>
      <c r="H48" s="73" t="n"/>
      <c r="I48" s="220" t="n"/>
      <c r="J48" s="220" t="n"/>
      <c r="K48" s="183" t="n">
        <v>0.23</v>
      </c>
      <c r="L48" s="227" t="n"/>
      <c r="M48" s="40" t="n"/>
      <c r="N48" s="37" t="n"/>
      <c r="O48" s="44" t="n">
        <v>3</v>
      </c>
      <c r="P48" s="230">
        <f>O48*F48</f>
        <v/>
      </c>
      <c r="Q48" s="220" t="n"/>
      <c r="R48" s="220" t="n"/>
      <c r="S48" s="221" t="n"/>
    </row>
    <row r="49" ht="33.75" customHeight="1" s="200">
      <c r="A49" s="35" t="n"/>
      <c r="B49" s="49" t="inlineStr">
        <is>
          <t>в т.ч. Очистка вентканалов и дымоходов</t>
        </is>
      </c>
      <c r="C49" s="223" t="inlineStr">
        <is>
          <t>руб.</t>
        </is>
      </c>
      <c r="D49" s="220" t="n"/>
      <c r="E49" s="221" t="n"/>
      <c r="F49" s="229">
        <f>1724.8*K49</f>
        <v/>
      </c>
      <c r="G49" s="221" t="n"/>
      <c r="H49" s="225" t="n"/>
      <c r="I49" s="220" t="n"/>
      <c r="J49" s="226" t="n"/>
      <c r="K49" s="183" t="n">
        <v>0.32</v>
      </c>
      <c r="L49" s="227" t="n"/>
      <c r="M49" s="40" t="n"/>
      <c r="N49" s="37" t="n"/>
      <c r="O49" s="44" t="n">
        <v>3</v>
      </c>
      <c r="P49" s="230">
        <f>O49*F49</f>
        <v/>
      </c>
      <c r="Q49" s="220" t="n"/>
      <c r="R49" s="220" t="n"/>
      <c r="S49" s="221" t="n"/>
    </row>
    <row r="50" ht="33.75" customHeight="1" s="200">
      <c r="A50" s="92" t="n"/>
      <c r="B50" s="52" t="inlineStr">
        <is>
          <t>в т.ч. Противопожарные мероприятия</t>
        </is>
      </c>
      <c r="C50" s="223" t="inlineStr">
        <is>
          <t>руб.</t>
        </is>
      </c>
      <c r="D50" s="220" t="n"/>
      <c r="E50" s="221" t="n"/>
      <c r="F50" s="229">
        <f>1724.8*K50</f>
        <v/>
      </c>
      <c r="G50" s="221" t="n"/>
      <c r="H50" s="225" t="n"/>
      <c r="I50" s="220" t="n"/>
      <c r="J50" s="226" t="n"/>
      <c r="K50" s="183" t="n">
        <v>0.18</v>
      </c>
      <c r="L50" s="227" t="n"/>
      <c r="M50" s="40" t="n"/>
      <c r="N50" s="37" t="n"/>
      <c r="O50" s="40" t="n">
        <v>3</v>
      </c>
      <c r="P50" s="230">
        <f>O50*F50</f>
        <v/>
      </c>
      <c r="Q50" s="220" t="n"/>
      <c r="R50" s="220" t="n"/>
      <c r="S50" s="221" t="n"/>
    </row>
    <row r="51" ht="16.5" customHeight="1" s="200">
      <c r="A51" s="35" t="n"/>
      <c r="B51" s="232" t="inlineStr">
        <is>
          <t xml:space="preserve">Дополнительные услуги: </t>
        </is>
      </c>
      <c r="S51" s="207" t="n"/>
    </row>
    <row r="52" ht="22.5" customHeight="1" s="200">
      <c r="A52" s="35" t="n"/>
      <c r="B52" s="49" t="inlineStr">
        <is>
          <t>в т.ч. Ремонт межпанельных швов</t>
        </is>
      </c>
      <c r="C52" s="223" t="inlineStr">
        <is>
          <t>руб.</t>
        </is>
      </c>
      <c r="D52" s="220" t="n"/>
      <c r="E52" s="221" t="n"/>
      <c r="F52" s="229">
        <f>1724.8*K52</f>
        <v/>
      </c>
      <c r="G52" s="221" t="n"/>
      <c r="H52" s="233" t="n"/>
      <c r="I52" s="203" t="n"/>
      <c r="J52" s="234" t="n"/>
      <c r="K52" s="44" t="n">
        <v>0</v>
      </c>
      <c r="L52" s="205" t="n"/>
      <c r="M52" s="44" t="n"/>
      <c r="N52" s="37" t="n"/>
      <c r="O52" s="44" t="n">
        <v>3</v>
      </c>
      <c r="P52" s="230">
        <f>O52*F52</f>
        <v/>
      </c>
      <c r="Q52" s="220" t="n"/>
      <c r="R52" s="220" t="n"/>
      <c r="S52" s="221" t="n"/>
    </row>
    <row r="53" ht="22.5" customHeight="1" s="200">
      <c r="A53" s="39" t="n"/>
      <c r="B53" s="52" t="inlineStr">
        <is>
          <t>в т.ч. Техническое обслуживание ВДГО</t>
        </is>
      </c>
      <c r="C53" s="223" t="inlineStr">
        <is>
          <t>руб.</t>
        </is>
      </c>
      <c r="D53" s="220" t="n"/>
      <c r="E53" s="221" t="n"/>
      <c r="F53" s="229">
        <f>1724.8*K53</f>
        <v/>
      </c>
      <c r="G53" s="221" t="n"/>
      <c r="H53" s="137" t="n"/>
      <c r="I53" s="235" t="n"/>
      <c r="J53" s="227" t="n"/>
      <c r="K53" s="138" t="n">
        <v>0.9399999999999999</v>
      </c>
      <c r="L53" s="235" t="n"/>
      <c r="M53" s="227" t="n"/>
      <c r="N53" s="53" t="n"/>
      <c r="O53" s="40" t="n">
        <v>3</v>
      </c>
      <c r="P53" s="230">
        <f>O53*F53</f>
        <v/>
      </c>
      <c r="Q53" s="220" t="n"/>
      <c r="R53" s="220" t="n"/>
      <c r="S53" s="221" t="n"/>
    </row>
    <row r="54" ht="22.5" customHeight="1" s="200">
      <c r="A54" s="137" t="n"/>
      <c r="B54" s="52" t="inlineStr">
        <is>
          <t>в т.ч. диагностика ВДГО</t>
        </is>
      </c>
      <c r="C54" s="223" t="inlineStr">
        <is>
          <t>руб.</t>
        </is>
      </c>
      <c r="D54" s="220" t="n"/>
      <c r="E54" s="221" t="n"/>
      <c r="F54" s="229">
        <f>1724.8*K54</f>
        <v/>
      </c>
      <c r="G54" s="221" t="n"/>
      <c r="H54" s="72" t="n"/>
      <c r="I54" s="235" t="n"/>
      <c r="J54" s="227" t="n"/>
      <c r="K54" s="236" t="n">
        <v>0.11</v>
      </c>
      <c r="L54" s="227" t="n"/>
      <c r="M54" s="54" t="n"/>
      <c r="N54" s="51" t="n"/>
      <c r="O54" s="40" t="n">
        <v>3</v>
      </c>
      <c r="P54" s="230">
        <f>O54*F54</f>
        <v/>
      </c>
      <c r="Q54" s="220" t="n"/>
      <c r="R54" s="220" t="n"/>
      <c r="S54" s="221" t="n"/>
    </row>
    <row r="55" ht="22.5" customHeight="1" s="200">
      <c r="A55" s="137" t="n"/>
      <c r="B55" s="52" t="inlineStr">
        <is>
          <t>в т.ч. обслуживание ИТП</t>
        </is>
      </c>
      <c r="C55" s="223" t="inlineStr">
        <is>
          <t>руб.</t>
        </is>
      </c>
      <c r="D55" s="220" t="n"/>
      <c r="E55" s="221" t="n"/>
      <c r="F55" s="229">
        <f>1724.8*K55</f>
        <v/>
      </c>
      <c r="G55" s="221" t="n"/>
      <c r="H55" s="72" t="n"/>
      <c r="I55" s="235" t="n"/>
      <c r="J55" s="227" t="n"/>
      <c r="K55" s="236" t="n">
        <v>0</v>
      </c>
      <c r="L55" s="227" t="n"/>
      <c r="M55" s="55" t="n"/>
      <c r="N55" s="38" t="n"/>
      <c r="O55" s="40" t="n">
        <v>3</v>
      </c>
      <c r="P55" s="230">
        <f>O55*F55</f>
        <v/>
      </c>
      <c r="Q55" s="220" t="n"/>
      <c r="R55" s="220" t="n"/>
      <c r="S55" s="221" t="n"/>
    </row>
    <row r="56" ht="22.5" customHeight="1" s="200">
      <c r="A56" s="137" t="n"/>
      <c r="B56" s="52" t="inlineStr">
        <is>
          <t>в т.ч. Обслуживание домофона</t>
        </is>
      </c>
      <c r="C56" s="223" t="inlineStr">
        <is>
          <t>руб.</t>
        </is>
      </c>
      <c r="D56" s="220" t="n"/>
      <c r="E56" s="221" t="n"/>
      <c r="F56" s="229">
        <f>1724.8*K56</f>
        <v/>
      </c>
      <c r="G56" s="221" t="n"/>
      <c r="H56" s="72" t="n"/>
      <c r="I56" s="235" t="n"/>
      <c r="J56" s="227" t="n"/>
      <c r="K56" s="236" t="n">
        <v>0</v>
      </c>
      <c r="L56" s="227" t="n"/>
      <c r="M56" s="55" t="n"/>
      <c r="N56" s="38" t="n"/>
      <c r="O56" s="40" t="n">
        <v>3</v>
      </c>
      <c r="P56" s="230">
        <f>O56*F56</f>
        <v/>
      </c>
      <c r="Q56" s="220" t="n"/>
      <c r="R56" s="220" t="n"/>
      <c r="S56" s="221" t="n"/>
    </row>
    <row r="57" ht="15.75" customHeight="1" s="200">
      <c r="A57" s="76" t="inlineStr">
        <is>
          <t>ИТОГО</t>
        </is>
      </c>
      <c r="B57" s="235" t="n"/>
      <c r="C57" s="235" t="n"/>
      <c r="D57" s="235" t="n"/>
      <c r="E57" s="235" t="n"/>
      <c r="F57" s="235" t="n"/>
      <c r="G57" s="227" t="n"/>
      <c r="H57" s="77" t="inlineStr">
        <is>
          <t>-</t>
        </is>
      </c>
      <c r="I57" s="235" t="n"/>
      <c r="J57" s="227" t="n"/>
      <c r="K57" s="78" t="n"/>
      <c r="L57" s="235" t="n"/>
      <c r="M57" s="227" t="n"/>
      <c r="N57" s="29" t="inlineStr">
        <is>
          <t>-</t>
        </is>
      </c>
      <c r="O57" s="29" t="n"/>
      <c r="P57" s="79">
        <f>SUM(P52:S56)+P40+P37</f>
        <v/>
      </c>
      <c r="Q57" s="235" t="n"/>
      <c r="R57" s="235" t="n"/>
      <c r="S57" s="227" t="n"/>
    </row>
    <row r="58" ht="15.75" customHeight="1" s="200">
      <c r="A58" s="118" t="n"/>
      <c r="B58" s="118" t="n"/>
      <c r="C58" s="118" t="n"/>
      <c r="D58" s="118" t="n"/>
      <c r="E58" s="118" t="n"/>
      <c r="F58" s="118" t="n"/>
      <c r="G58" s="118" t="n"/>
      <c r="H58" s="22" t="n"/>
      <c r="I58" s="22" t="n"/>
      <c r="J58" s="22" t="n"/>
      <c r="K58" s="23" t="n"/>
      <c r="L58" s="23" t="n"/>
      <c r="M58" s="23" t="n"/>
      <c r="N58" s="22" t="n"/>
      <c r="O58" s="22" t="n"/>
      <c r="P58" s="23" t="n"/>
      <c r="Q58" s="23" t="n"/>
      <c r="R58" s="23" t="n"/>
      <c r="S58" s="23" t="n"/>
    </row>
    <row r="59" ht="37.5" customFormat="1" customHeight="1" s="19">
      <c r="A59" s="118" t="inlineStr">
        <is>
          <t>2. За отчетный период выполнены следующие работы по текущему ремонту общего имущества собственников помещений в многоквартирном доме:</t>
        </is>
      </c>
    </row>
    <row r="60" ht="37.5" customFormat="1" customHeight="1" s="19">
      <c r="A60" s="83" t="inlineStr">
        <is>
          <t xml:space="preserve">   Остаток  (перерасход  (сальдо)  денежных  средств  на  финансирование  текущего ремонта на 1 января отчетного периода: 0,00 руб.</t>
        </is>
      </c>
    </row>
    <row r="61" ht="67.5" customFormat="1" customHeight="1" s="19">
      <c r="A61" s="118" t="inlineStr">
        <is>
          <t xml:space="preserve">   Общий    объем    денежных    средств,    подлежащий    внесению    собственниками помещений  в  многоквартирном  доме  в  качестве  платы  за  текущий  ремонт  общего имущества многоквартирного дома в составе платы за содержание жилого помещения, за отчетный период:     88844,00 руб.</t>
        </is>
      </c>
    </row>
    <row r="62" ht="15.75" customFormat="1" customHeight="1" s="19">
      <c r="A62" s="83" t="inlineStr">
        <is>
          <t xml:space="preserve">   Стоимость   работ   по   текущему   ремонту,   выполненных   за   отчетный </t>
        </is>
      </c>
    </row>
    <row r="63" ht="15.75" customFormat="1" customHeight="1" s="19">
      <c r="A63" s="84" t="inlineStr">
        <is>
          <t>период: 88844,00 руб.</t>
        </is>
      </c>
    </row>
    <row r="64" ht="37.5" customFormat="1" customHeight="1" s="19">
      <c r="A64" s="83" t="inlineStr">
        <is>
          <t xml:space="preserve">   Остаток  (перерасход  (сальдо)  денежных  средств  на  финансирование  текущего ремонта на 31 декабря отчетного периода:           0      руб.</t>
        </is>
      </c>
    </row>
    <row r="65" ht="17.25" customHeight="1" s="200">
      <c r="A65" s="156" t="n"/>
      <c r="B65" s="14" t="n"/>
      <c r="C65" s="14" t="n"/>
      <c r="D65" s="14" t="n"/>
      <c r="E65" s="14" t="n"/>
      <c r="F65" s="14" t="n"/>
      <c r="G65" s="14" t="n"/>
      <c r="H65" s="14" t="n"/>
      <c r="I65" s="14" t="n"/>
      <c r="J65" s="14" t="n"/>
      <c r="K65" s="14" t="n"/>
      <c r="L65" s="14" t="n"/>
      <c r="M65" s="14" t="n"/>
      <c r="N65" s="14" t="n"/>
      <c r="O65" s="14" t="n"/>
      <c r="P65" s="14" t="n"/>
      <c r="Q65" s="14" t="n"/>
      <c r="R65" s="14" t="n"/>
      <c r="S65" s="14" t="n"/>
    </row>
    <row r="66" ht="34.5" customHeight="1" s="200">
      <c r="A66" s="81" t="inlineStr">
        <is>
          <t>№ п/п</t>
        </is>
      </c>
      <c r="B66" s="81" t="inlineStr">
        <is>
          <t>Наименование работы</t>
        </is>
      </c>
      <c r="C66" s="202" t="n"/>
      <c r="D66" s="202" t="n"/>
      <c r="E66" s="202" t="n"/>
      <c r="F66" s="205" t="n"/>
      <c r="G66" s="81" t="inlineStr">
        <is>
          <t>Основание проведения работы</t>
        </is>
      </c>
      <c r="H66" s="202" t="n"/>
      <c r="I66" s="205" t="n"/>
      <c r="J66" s="81" t="inlineStr">
        <is>
          <t>Стоимость работы по текущему ремонту общего имущества, руб.</t>
        </is>
      </c>
      <c r="K66" s="202" t="n"/>
      <c r="L66" s="205" t="n"/>
      <c r="M66" s="81" t="inlineStr">
        <is>
          <t>Объем выполненных работ с единицами измерения</t>
        </is>
      </c>
      <c r="N66" s="202" t="n"/>
      <c r="O66" s="202" t="n"/>
      <c r="P66" s="205" t="n"/>
      <c r="Q66" s="82" t="inlineStr">
        <is>
          <t>Реквизиты акта выполненных работ или адрес сайт в информационно-коммуникационной сети "Интернет", где размещен такой акт, при наличии подписанного акта</t>
        </is>
      </c>
      <c r="R66" s="202" t="n"/>
      <c r="S66" s="205" t="n"/>
    </row>
    <row r="67" ht="72" customHeight="1" s="200">
      <c r="A67" s="219" t="n"/>
      <c r="B67" s="208" t="n"/>
      <c r="C67" s="201" t="n"/>
      <c r="D67" s="201" t="n"/>
      <c r="E67" s="201" t="n"/>
      <c r="F67" s="209" t="n"/>
      <c r="G67" s="208" t="n"/>
      <c r="H67" s="201" t="n"/>
      <c r="I67" s="209" t="n"/>
      <c r="J67" s="208" t="n"/>
      <c r="K67" s="201" t="n"/>
      <c r="L67" s="209" t="n"/>
      <c r="M67" s="208" t="n"/>
      <c r="N67" s="201" t="n"/>
      <c r="O67" s="201" t="n"/>
      <c r="P67" s="209" t="n"/>
      <c r="Q67" s="208" t="n"/>
      <c r="R67" s="201" t="n"/>
      <c r="S67" s="209" t="n"/>
    </row>
    <row r="68">
      <c r="A68" s="107" t="n">
        <v>1</v>
      </c>
      <c r="B68" s="196" t="inlineStr">
        <is>
          <t xml:space="preserve">Смена светильников </t>
        </is>
      </c>
      <c r="C68" s="235" t="n"/>
      <c r="D68" s="235" t="n"/>
      <c r="E68" s="235" t="n"/>
      <c r="F68" s="227" t="n"/>
      <c r="G68" s="196" t="inlineStr">
        <is>
          <t>плановы ремонт</t>
        </is>
      </c>
      <c r="H68" s="235" t="n"/>
      <c r="I68" s="227" t="n"/>
      <c r="J68" s="197" t="n">
        <v>3508.72</v>
      </c>
      <c r="K68" s="235" t="n"/>
      <c r="L68" s="227" t="n"/>
      <c r="M68" s="59" t="n"/>
      <c r="N68" s="59" t="n"/>
      <c r="O68" s="198" t="inlineStr">
        <is>
          <t>1 шт.</t>
        </is>
      </c>
      <c r="P68" s="227" t="n"/>
      <c r="Q68" s="198" t="inlineStr">
        <is>
          <t>КС-2</t>
        </is>
      </c>
      <c r="R68" s="235" t="n"/>
      <c r="S68" s="227" t="n"/>
    </row>
    <row r="69" ht="27.75" customHeight="1" s="200">
      <c r="A69" s="107" t="n">
        <v>2</v>
      </c>
      <c r="B69" s="169" t="inlineStr">
        <is>
          <t>Пуско-наладочные работы  ОЗП 2025-2026</t>
        </is>
      </c>
      <c r="C69" s="235" t="n"/>
      <c r="D69" s="235" t="n"/>
      <c r="E69" s="235" t="n"/>
      <c r="F69" s="227" t="n"/>
      <c r="G69" s="107" t="inlineStr">
        <is>
          <t>сезон</t>
        </is>
      </c>
      <c r="H69" s="235" t="n"/>
      <c r="I69" s="227" t="n"/>
      <c r="J69" s="197" t="n">
        <v>85335.28</v>
      </c>
      <c r="K69" s="235" t="n"/>
      <c r="L69" s="227" t="n"/>
      <c r="M69" s="59" t="n"/>
      <c r="N69" s="59" t="n"/>
      <c r="O69" s="198" t="n"/>
      <c r="P69" s="227" t="n"/>
      <c r="Q69" s="237" t="inlineStr">
        <is>
          <t>Акт б/н АИС ГЖИ</t>
        </is>
      </c>
      <c r="R69" s="235" t="n"/>
      <c r="S69" s="227" t="n"/>
    </row>
    <row r="70" ht="15" customHeight="1" s="200">
      <c r="A70" s="113" t="inlineStr">
        <is>
          <t>ИТОГО</t>
        </is>
      </c>
      <c r="B70" s="235" t="n"/>
      <c r="C70" s="235" t="n"/>
      <c r="D70" s="235" t="n"/>
      <c r="E70" s="235" t="n"/>
      <c r="F70" s="227" t="n"/>
      <c r="G70" s="114" t="n"/>
      <c r="H70" s="235" t="n"/>
      <c r="I70" s="227" t="n"/>
      <c r="J70" s="115">
        <f>SUM(J68:L69)</f>
        <v/>
      </c>
      <c r="K70" s="235" t="n"/>
      <c r="L70" s="227" t="n"/>
      <c r="M70" s="56" t="inlineStr">
        <is>
          <t>-</t>
        </is>
      </c>
      <c r="N70" s="56" t="n"/>
      <c r="O70" s="112" t="n"/>
      <c r="P70" s="227" t="n"/>
      <c r="Q70" s="112" t="n"/>
      <c r="R70" s="235" t="n"/>
      <c r="S70" s="227" t="n"/>
    </row>
    <row r="71" ht="13.5" customHeight="1" s="200">
      <c r="A71" s="157" t="n"/>
      <c r="B71" s="157" t="n"/>
      <c r="C71" s="157" t="n"/>
      <c r="D71" s="157" t="n"/>
      <c r="E71" s="157" t="n"/>
      <c r="F71" s="157" t="n"/>
      <c r="G71" s="16" t="n"/>
      <c r="H71" s="16" t="n"/>
      <c r="I71" s="16" t="n"/>
      <c r="J71" s="17" t="n"/>
      <c r="K71" s="17" t="n"/>
      <c r="L71" s="17" t="n"/>
      <c r="M71" s="18" t="n"/>
      <c r="N71" s="18" t="n"/>
      <c r="O71" s="18" t="n"/>
      <c r="P71" s="18" t="n"/>
      <c r="Q71" s="18" t="n"/>
    </row>
    <row r="72" ht="33.75" customHeight="1" s="200">
      <c r="A72" s="83" t="inlineStr">
        <is>
          <t>3. Стоимость   услуг   по   управлению   многоквартирным   домом,   оказанных   за отчетный период:     36893,46 руб.</t>
        </is>
      </c>
    </row>
    <row r="73" ht="48" customHeight="1" s="200">
      <c r="A73" s="118" t="inlineStr">
        <is>
          <t>4. Сведения   о   претензионно-исковой   работе   в   отношении   собственников   и нанимателей помещений в многоквартирном доме, имеющих задолженность по оплате за жилое помещение и (или) коммунальные услуги:</t>
        </is>
      </c>
    </row>
    <row r="74" hidden="1" ht="27" customHeight="1" s="200">
      <c r="A74" s="110" t="n"/>
    </row>
    <row r="75" ht="47.25" customHeight="1" s="200">
      <c r="A75" s="34" t="inlineStr">
        <is>
          <t>№ п/п</t>
        </is>
      </c>
      <c r="B75" s="103" t="inlineStr">
        <is>
          <t>Количество направленных претензий потребителям- должникам</t>
        </is>
      </c>
      <c r="C75" s="235" t="n"/>
      <c r="D75" s="227" t="n"/>
      <c r="E75" s="103" t="inlineStr">
        <is>
          <t>Количество направленных исковых заявлений, заявлений на выдачу судебного приказа</t>
        </is>
      </c>
      <c r="F75" s="235" t="n"/>
      <c r="G75" s="235" t="n"/>
      <c r="H75" s="235" t="n"/>
      <c r="I75" s="227" t="n"/>
      <c r="J75" s="103" t="inlineStr">
        <is>
          <t>Общая сумма поступивших денежных средств по исковым заявлениям и судебным приказам, поданным в отчетном периоде и исполненных в принудительном порядке, в том числе исполненных после отчетного периода</t>
        </is>
      </c>
      <c r="K75" s="235" t="n"/>
      <c r="L75" s="235" t="n"/>
      <c r="M75" s="235" t="n"/>
      <c r="N75" s="235" t="n"/>
      <c r="O75" s="235" t="n"/>
      <c r="P75" s="235" t="n"/>
      <c r="Q75" s="235" t="n"/>
      <c r="R75" s="235" t="n"/>
      <c r="S75" s="227" t="n"/>
      <c r="T75" s="7" t="n"/>
    </row>
    <row r="76" ht="17.25" customHeight="1" s="200">
      <c r="A76" s="106" t="n">
        <v>1</v>
      </c>
      <c r="B76" s="106" t="n">
        <v>2</v>
      </c>
      <c r="C76" s="235" t="n"/>
      <c r="D76" s="227" t="n"/>
      <c r="E76" s="106" t="n">
        <v>3</v>
      </c>
      <c r="F76" s="235" t="n"/>
      <c r="G76" s="235" t="n"/>
      <c r="H76" s="235" t="n"/>
      <c r="I76" s="227" t="n"/>
      <c r="J76" s="106" t="n">
        <v>4</v>
      </c>
      <c r="K76" s="235" t="n"/>
      <c r="L76" s="235" t="n"/>
      <c r="M76" s="235" t="n"/>
      <c r="N76" s="235" t="n"/>
      <c r="O76" s="235" t="n"/>
      <c r="P76" s="235" t="n"/>
      <c r="Q76" s="235" t="n"/>
      <c r="R76" s="235" t="n"/>
      <c r="S76" s="227" t="n"/>
    </row>
    <row r="77" ht="18" customHeight="1" s="200">
      <c r="A77" s="169" t="n"/>
      <c r="B77" s="107" t="n">
        <v>0</v>
      </c>
      <c r="C77" s="235" t="n"/>
      <c r="D77" s="227" t="n"/>
      <c r="E77" s="107" t="n">
        <v>0</v>
      </c>
      <c r="F77" s="235" t="n"/>
      <c r="G77" s="235" t="n"/>
      <c r="H77" s="235" t="n"/>
      <c r="I77" s="227" t="n"/>
      <c r="J77" s="107" t="n">
        <v>0</v>
      </c>
      <c r="K77" s="235" t="n"/>
      <c r="L77" s="235" t="n"/>
      <c r="M77" s="235" t="n"/>
      <c r="N77" s="235" t="n"/>
      <c r="O77" s="235" t="n"/>
      <c r="P77" s="235" t="n"/>
      <c r="Q77" s="235" t="n"/>
      <c r="R77" s="235" t="n"/>
      <c r="S77" s="227" t="n"/>
    </row>
    <row r="78">
      <c r="A78" s="16" t="n"/>
      <c r="B78" s="16" t="n"/>
      <c r="C78" s="16" t="n"/>
      <c r="D78" s="16" t="n"/>
      <c r="E78" s="16" t="n"/>
      <c r="F78" s="16" t="n"/>
      <c r="G78" s="16" t="n"/>
      <c r="H78" s="16" t="n"/>
      <c r="I78" s="16" t="n"/>
      <c r="J78" s="16" t="n"/>
      <c r="K78" s="16" t="n"/>
      <c r="L78" s="16" t="n"/>
      <c r="M78" s="16" t="n"/>
      <c r="N78" s="16" t="n"/>
      <c r="O78" s="16" t="n"/>
      <c r="P78" s="16" t="n"/>
    </row>
    <row r="79" ht="130.5" customHeight="1" s="200">
      <c r="A79" s="117" t="inlineStr">
        <is>
          <t>5. Сведения о начислениях лица, осуществляющего управление многоквартирным домом,   собственникам   и   нанимателям   помещений   в   многоквартирном   доме   за выполненные  работы  (оказанные  услуги)  по  содержанию,  управлению  и  текущему ремонту   общего   имущества   многоквартирного   дома,   в   том   числе   за   оказанные дополнительные   услуги   (оказываемые   на   основании   решений   общего   собрания собственников   помещений   в   многоквартирном   доме),   о   поступлении   средств   от собственников и нанимателей помещений в многоквартирном доме за указанные работы (услуги) за отчетный период:</t>
        </is>
      </c>
    </row>
    <row r="80" hidden="1" ht="18" customHeight="1" s="200">
      <c r="A80" s="109" t="n"/>
    </row>
    <row r="81" ht="22.5" customHeight="1" s="200">
      <c r="A81" s="34" t="inlineStr">
        <is>
          <t>№ п/п</t>
        </is>
      </c>
      <c r="B81" s="103" t="inlineStr">
        <is>
          <t>Вид платежа</t>
        </is>
      </c>
      <c r="C81" s="235" t="n"/>
      <c r="D81" s="227" t="n"/>
      <c r="E81" s="103" t="inlineStr">
        <is>
          <t>Задолженность на начало отчетного периода, руб.</t>
        </is>
      </c>
      <c r="F81" s="235" t="n"/>
      <c r="G81" s="235" t="n"/>
      <c r="H81" s="227" t="n"/>
      <c r="I81" s="105" t="inlineStr">
        <is>
          <t>Размер начисленных средств, руб.</t>
        </is>
      </c>
      <c r="J81" s="235" t="n"/>
      <c r="K81" s="227" t="n"/>
      <c r="L81" s="103" t="inlineStr">
        <is>
          <t>Размер поступивших средств, руб.</t>
        </is>
      </c>
      <c r="M81" s="235" t="n"/>
      <c r="N81" s="235" t="n"/>
      <c r="O81" s="227" t="n"/>
      <c r="P81" s="103" t="inlineStr">
        <is>
          <t>Задолженность на 1 января периода, следующего за отчетным, руб.</t>
        </is>
      </c>
      <c r="Q81" s="235" t="n"/>
      <c r="R81" s="235" t="n"/>
      <c r="S81" s="227" t="n"/>
    </row>
    <row r="82" ht="15.75" customHeight="1" s="200">
      <c r="A82" s="104" t="n">
        <v>1</v>
      </c>
      <c r="B82" s="104" t="n">
        <v>2</v>
      </c>
      <c r="C82" s="235" t="n"/>
      <c r="D82" s="227" t="n"/>
      <c r="E82" s="104" t="n">
        <v>3</v>
      </c>
      <c r="F82" s="235" t="n"/>
      <c r="G82" s="235" t="n"/>
      <c r="H82" s="227" t="n"/>
      <c r="I82" s="104" t="n">
        <v>4</v>
      </c>
      <c r="J82" s="235" t="n"/>
      <c r="K82" s="227" t="n"/>
      <c r="L82" s="104" t="n">
        <v>5</v>
      </c>
      <c r="M82" s="235" t="n"/>
      <c r="N82" s="235" t="n"/>
      <c r="O82" s="227" t="n"/>
      <c r="P82" s="104" t="n">
        <v>6</v>
      </c>
      <c r="Q82" s="235" t="n"/>
      <c r="R82" s="235" t="n"/>
      <c r="S82" s="227" t="n"/>
    </row>
    <row r="83" ht="15.75" customHeight="1" s="200">
      <c r="A83" s="30" t="n">
        <v>1</v>
      </c>
      <c r="B83" s="170" t="inlineStr">
        <is>
          <t>Платежи собственников помещений               в многоквартирном доме</t>
        </is>
      </c>
      <c r="C83" s="235" t="n"/>
      <c r="D83" s="227" t="n"/>
      <c r="E83" s="101" t="n">
        <v>0</v>
      </c>
      <c r="F83" s="235" t="n"/>
      <c r="G83" s="235" t="n"/>
      <c r="H83" s="227" t="n"/>
      <c r="I83" s="101" t="n">
        <v>176276.31</v>
      </c>
      <c r="J83" s="235" t="n"/>
      <c r="K83" s="227" t="n"/>
      <c r="L83" s="101" t="n">
        <v>124182.27</v>
      </c>
      <c r="M83" s="235" t="n"/>
      <c r="N83" s="235" t="n"/>
      <c r="O83" s="227" t="n"/>
      <c r="P83" s="101">
        <f>I83-L83</f>
        <v/>
      </c>
      <c r="Q83" s="235" t="n"/>
      <c r="R83" s="235" t="n"/>
      <c r="S83" s="227" t="n"/>
    </row>
    <row r="84" hidden="1" ht="15.75" customHeight="1" s="200">
      <c r="A84" s="30" t="n">
        <v>2</v>
      </c>
      <c r="B84" s="170" t="inlineStr">
        <is>
          <t>Платежи нанимателей помещений               в многоквартирном доме</t>
        </is>
      </c>
      <c r="C84" s="235" t="n"/>
      <c r="D84" s="227" t="n"/>
      <c r="E84" s="171" t="n"/>
      <c r="F84" s="235" t="n"/>
      <c r="G84" s="235" t="n"/>
      <c r="H84" s="227" t="n"/>
      <c r="I84" s="171" t="n"/>
      <c r="J84" s="235" t="n"/>
      <c r="K84" s="227" t="n"/>
      <c r="L84" s="101" t="n"/>
      <c r="M84" s="235" t="n"/>
      <c r="N84" s="235" t="n"/>
      <c r="O84" s="227" t="n"/>
      <c r="P84" s="101" t="n"/>
      <c r="Q84" s="235" t="n"/>
      <c r="R84" s="235" t="n"/>
      <c r="S84" s="227" t="n"/>
    </row>
    <row r="85" ht="15.75" customHeight="1" s="200">
      <c r="A85" s="76" t="inlineStr">
        <is>
          <t>ИТОГО</t>
        </is>
      </c>
      <c r="B85" s="235" t="n"/>
      <c r="C85" s="235" t="n"/>
      <c r="D85" s="227" t="n"/>
      <c r="E85" s="169" t="n"/>
      <c r="F85" s="235" t="n"/>
      <c r="G85" s="235" t="n"/>
      <c r="H85" s="227" t="n"/>
      <c r="I85" s="102">
        <f>I83</f>
        <v/>
      </c>
      <c r="J85" s="235" t="n"/>
      <c r="K85" s="227" t="n"/>
      <c r="L85" s="102">
        <f>L83</f>
        <v/>
      </c>
      <c r="M85" s="235" t="n"/>
      <c r="N85" s="235" t="n"/>
      <c r="O85" s="227" t="n"/>
      <c r="P85" s="102">
        <f>I85-L85</f>
        <v/>
      </c>
      <c r="Q85" s="235" t="n"/>
      <c r="R85" s="235" t="n"/>
      <c r="S85" s="227" t="n"/>
      <c r="T85" s="58" t="inlineStr">
        <is>
          <t xml:space="preserve"> </t>
        </is>
      </c>
    </row>
  </sheetData>
  <mergeCells count="214">
    <mergeCell ref="K49:L49"/>
    <mergeCell ref="P57:S57"/>
    <mergeCell ref="C44:E44"/>
    <mergeCell ref="F29:G29"/>
    <mergeCell ref="A23:S23"/>
    <mergeCell ref="J75:S75"/>
    <mergeCell ref="H31:J35"/>
    <mergeCell ref="C40:E40"/>
    <mergeCell ref="P42:S42"/>
    <mergeCell ref="A63:S63"/>
    <mergeCell ref="P83:S83"/>
    <mergeCell ref="K31:M35"/>
    <mergeCell ref="C30:E31"/>
    <mergeCell ref="B84:D84"/>
    <mergeCell ref="K50:L50"/>
    <mergeCell ref="L82:O82"/>
    <mergeCell ref="Q70:S70"/>
    <mergeCell ref="I82:K82"/>
    <mergeCell ref="P85:S85"/>
    <mergeCell ref="B66:F67"/>
    <mergeCell ref="K52:L52"/>
    <mergeCell ref="K57:M57"/>
    <mergeCell ref="P44:S44"/>
    <mergeCell ref="P84:S84"/>
    <mergeCell ref="B51:S51"/>
    <mergeCell ref="A6:S6"/>
    <mergeCell ref="A1:S1"/>
    <mergeCell ref="K42:L42"/>
    <mergeCell ref="E82:H82"/>
    <mergeCell ref="C49:E49"/>
    <mergeCell ref="P46:S46"/>
    <mergeCell ref="C34:E34"/>
    <mergeCell ref="F56:G56"/>
    <mergeCell ref="C42:E42"/>
    <mergeCell ref="H38:J38"/>
    <mergeCell ref="F43:G43"/>
    <mergeCell ref="N29:S30"/>
    <mergeCell ref="P39:S39"/>
    <mergeCell ref="H44:J44"/>
    <mergeCell ref="K36:M36"/>
    <mergeCell ref="P48:S48"/>
    <mergeCell ref="A70:F70"/>
    <mergeCell ref="K37:L37"/>
    <mergeCell ref="H40:J40"/>
    <mergeCell ref="A3:S3"/>
    <mergeCell ref="A12:S12"/>
    <mergeCell ref="A85:D85"/>
    <mergeCell ref="P47:S47"/>
    <mergeCell ref="O68:P68"/>
    <mergeCell ref="F54:G54"/>
    <mergeCell ref="A14:S14"/>
    <mergeCell ref="F34:G34"/>
    <mergeCell ref="E85:H85"/>
    <mergeCell ref="P43:S43"/>
    <mergeCell ref="J70:L70"/>
    <mergeCell ref="L81:O81"/>
    <mergeCell ref="G69:I69"/>
    <mergeCell ref="B82:D82"/>
    <mergeCell ref="Q69:S69"/>
    <mergeCell ref="A4:S4"/>
    <mergeCell ref="K55:L55"/>
    <mergeCell ref="C46:E46"/>
    <mergeCell ref="C52:E52"/>
    <mergeCell ref="H57:J57"/>
    <mergeCell ref="C39:E39"/>
    <mergeCell ref="F33:G33"/>
    <mergeCell ref="K41:L41"/>
    <mergeCell ref="F45:G45"/>
    <mergeCell ref="C48:E48"/>
    <mergeCell ref="F42:G42"/>
    <mergeCell ref="B83:D83"/>
    <mergeCell ref="A24:S24"/>
    <mergeCell ref="A73:S73"/>
    <mergeCell ref="C32:E32"/>
    <mergeCell ref="C38:E38"/>
    <mergeCell ref="P50:S50"/>
    <mergeCell ref="A60:S60"/>
    <mergeCell ref="K56:L56"/>
    <mergeCell ref="K43:L43"/>
    <mergeCell ref="F47:G47"/>
    <mergeCell ref="B76:D76"/>
    <mergeCell ref="H42:J42"/>
    <mergeCell ref="E77:I77"/>
    <mergeCell ref="P52:S52"/>
    <mergeCell ref="F46:G46"/>
    <mergeCell ref="B75:D75"/>
    <mergeCell ref="I81:K81"/>
    <mergeCell ref="A16:S16"/>
    <mergeCell ref="B30:B31"/>
    <mergeCell ref="B68:F68"/>
    <mergeCell ref="F39:G39"/>
    <mergeCell ref="C33:E33"/>
    <mergeCell ref="L83:O83"/>
    <mergeCell ref="F48:G48"/>
    <mergeCell ref="A18:S18"/>
    <mergeCell ref="J69:L69"/>
    <mergeCell ref="C35:E35"/>
    <mergeCell ref="L85:O85"/>
    <mergeCell ref="A57:G57"/>
    <mergeCell ref="A2:S2"/>
    <mergeCell ref="I85:K85"/>
    <mergeCell ref="P37:S37"/>
    <mergeCell ref="H46:J46"/>
    <mergeCell ref="L84:O84"/>
    <mergeCell ref="C50:E50"/>
    <mergeCell ref="C55:E55"/>
    <mergeCell ref="H52:J52"/>
    <mergeCell ref="A22:S22"/>
    <mergeCell ref="Q66:S67"/>
    <mergeCell ref="A80:R80"/>
    <mergeCell ref="K45:L45"/>
    <mergeCell ref="K54:L54"/>
    <mergeCell ref="G68:I68"/>
    <mergeCell ref="A20:S20"/>
    <mergeCell ref="H45:J45"/>
    <mergeCell ref="A72:S72"/>
    <mergeCell ref="C36:E36"/>
    <mergeCell ref="J76:S76"/>
    <mergeCell ref="F53:G53"/>
    <mergeCell ref="P55:S55"/>
    <mergeCell ref="K47:L47"/>
    <mergeCell ref="A13:S13"/>
    <mergeCell ref="K44:L44"/>
    <mergeCell ref="H47:J47"/>
    <mergeCell ref="F36:G36"/>
    <mergeCell ref="K46:L46"/>
    <mergeCell ref="A59:S59"/>
    <mergeCell ref="F50:G50"/>
    <mergeCell ref="K40:L40"/>
    <mergeCell ref="A15:S15"/>
    <mergeCell ref="A64:S64"/>
    <mergeCell ref="P41:S41"/>
    <mergeCell ref="C37:E37"/>
    <mergeCell ref="I84:K84"/>
    <mergeCell ref="A61:S61"/>
    <mergeCell ref="P56:S56"/>
    <mergeCell ref="H53:J53"/>
    <mergeCell ref="H29:L30"/>
    <mergeCell ref="A7:S7"/>
    <mergeCell ref="O70:P70"/>
    <mergeCell ref="E84:H84"/>
    <mergeCell ref="P31:S35"/>
    <mergeCell ref="P49:S49"/>
    <mergeCell ref="P36:S36"/>
    <mergeCell ref="H50:J50"/>
    <mergeCell ref="G70:I70"/>
    <mergeCell ref="A74:S74"/>
    <mergeCell ref="H55:J55"/>
    <mergeCell ref="J66:L67"/>
    <mergeCell ref="A27:S27"/>
    <mergeCell ref="F49:G49"/>
    <mergeCell ref="P82:S82"/>
    <mergeCell ref="F30:G31"/>
    <mergeCell ref="H39:J39"/>
    <mergeCell ref="B77:D77"/>
    <mergeCell ref="J68:L68"/>
    <mergeCell ref="C54:E54"/>
    <mergeCell ref="H49:J49"/>
    <mergeCell ref="O31:O35"/>
    <mergeCell ref="C41:E41"/>
    <mergeCell ref="P53:S53"/>
    <mergeCell ref="H36:J36"/>
    <mergeCell ref="A17:S17"/>
    <mergeCell ref="C56:E56"/>
    <mergeCell ref="A30:A31"/>
    <mergeCell ref="F40:G40"/>
    <mergeCell ref="C43:E43"/>
    <mergeCell ref="E81:H81"/>
    <mergeCell ref="A62:S62"/>
    <mergeCell ref="A66:A67"/>
    <mergeCell ref="A10:S10"/>
    <mergeCell ref="F55:G55"/>
    <mergeCell ref="A19:S19"/>
    <mergeCell ref="P45:S45"/>
    <mergeCell ref="P54:S54"/>
    <mergeCell ref="H37:J37"/>
    <mergeCell ref="I83:K83"/>
    <mergeCell ref="A9:S9"/>
    <mergeCell ref="P38:S38"/>
    <mergeCell ref="F32:G32"/>
    <mergeCell ref="G66:I67"/>
    <mergeCell ref="F41:G41"/>
    <mergeCell ref="H48:J48"/>
    <mergeCell ref="K53:M53"/>
    <mergeCell ref="F35:G35"/>
    <mergeCell ref="O69:P69"/>
    <mergeCell ref="B69:F69"/>
    <mergeCell ref="E83:H83"/>
    <mergeCell ref="F38:G38"/>
    <mergeCell ref="P40:S40"/>
    <mergeCell ref="C53:E53"/>
    <mergeCell ref="M66:P67"/>
    <mergeCell ref="A79:S79"/>
    <mergeCell ref="P81:S81"/>
    <mergeCell ref="J77:S77"/>
    <mergeCell ref="K39:L39"/>
    <mergeCell ref="K48:L48"/>
    <mergeCell ref="B81:D81"/>
    <mergeCell ref="H43:J43"/>
    <mergeCell ref="F52:G52"/>
    <mergeCell ref="F37:G37"/>
    <mergeCell ref="Q68:S68"/>
    <mergeCell ref="H54:J54"/>
    <mergeCell ref="E76:I76"/>
    <mergeCell ref="K38:L38"/>
    <mergeCell ref="C45:E45"/>
    <mergeCell ref="H41:J41"/>
    <mergeCell ref="A21:S21"/>
    <mergeCell ref="E75:I75"/>
    <mergeCell ref="C29:E29"/>
    <mergeCell ref="H56:J56"/>
    <mergeCell ref="A26:S26"/>
    <mergeCell ref="F44:G44"/>
    <mergeCell ref="C47:E47"/>
  </mergeCells>
  <pageMargins left="0.3937007874015748" right="0" top="0.3543307086614174" bottom="0.3543307086614174" header="0.1181102362204725" footer="0.1181102362204725"/>
  <pageSetup orientation="portrait" paperSize="9"/>
  <rowBreaks count="1" manualBreakCount="1">
    <brk id="61" min="0" max="16383" man="1"/>
  </rowBreaks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CO182"/>
  <sheetViews>
    <sheetView workbookViewId="0">
      <selection activeCell="A1" sqref="A1"/>
    </sheetView>
  </sheetViews>
  <sheetFormatPr baseColWidth="8" defaultRowHeight="15"/>
  <cols>
    <col width="5.7109375" customWidth="1" style="200" min="1" max="1"/>
    <col width="20.7109375" customWidth="1" style="200" min="2" max="2"/>
    <col width="40.7109375" customWidth="1" style="200" min="3" max="3"/>
    <col width="10.7109375" customWidth="1" style="200" min="4" max="4"/>
    <col width="15.7109375" customWidth="1" style="200" min="5" max="5"/>
    <col width="13" customWidth="1" style="200" min="6" max="6"/>
    <col width="13" customWidth="1" style="200" min="7" max="7"/>
    <col width="13" customWidth="1" style="200" min="8" max="8"/>
    <col width="13" customWidth="1" style="200" min="9" max="9"/>
    <col width="13" customWidth="1" style="200" min="10" max="10"/>
    <col width="13" customWidth="1" style="200" min="11" max="11"/>
    <col width="13" customWidth="1" style="200" min="12" max="12"/>
    <col width="13" customWidth="1" style="200" min="13" max="13"/>
    <col width="13" customWidth="1" style="200" min="14" max="14"/>
    <col width="13" customWidth="1" style="200" min="16" max="16"/>
    <col width="13" customWidth="1" style="200" min="17" max="17"/>
    <col width="13" customWidth="1" style="200" min="18" max="18"/>
    <col width="13" customWidth="1" style="200" min="19" max="19"/>
    <col width="13" customWidth="1" style="200" min="20" max="20"/>
    <col width="13" customWidth="1" style="200" min="21" max="21"/>
    <col width="13" customWidth="1" style="200" min="22" max="22"/>
    <col width="13" customWidth="1" style="200" min="23" max="23"/>
    <col width="13" customWidth="1" style="200" min="24" max="24"/>
    <col width="13" customWidth="1" style="200" min="25" max="25"/>
    <col width="13" customWidth="1" style="200" min="26" max="26"/>
    <col width="13" customWidth="1" style="200" min="27" max="27"/>
    <col width="13" customWidth="1" style="200" min="28" max="28"/>
    <col width="13" customWidth="1" style="200" min="29" max="29"/>
    <col width="13" customWidth="1" style="200" min="30" max="30"/>
    <col width="13" customWidth="1" style="200" min="31" max="31"/>
    <col width="13" customWidth="1" style="200" min="32" max="32"/>
    <col width="13" customWidth="1" style="200" min="33" max="33"/>
    <col width="13" customWidth="1" style="200" min="34" max="34"/>
    <col width="13" customWidth="1" style="200" min="35" max="35"/>
    <col width="13" customWidth="1" style="200" min="36" max="36"/>
    <col width="13" customWidth="1" style="200" min="37" max="37"/>
    <col width="13" customWidth="1" style="200" min="38" max="38"/>
    <col width="13" customWidth="1" style="200" min="39" max="39"/>
    <col width="13" customWidth="1" style="200" min="40" max="40"/>
    <col width="13" customWidth="1" style="200" min="41" max="41"/>
    <col width="13" customWidth="1" style="200" min="42" max="42"/>
    <col width="13" customWidth="1" style="200" min="43" max="43"/>
    <col width="13" customWidth="1" style="200" min="44" max="44"/>
    <col width="13" customWidth="1" style="200" min="45" max="45"/>
    <col width="13" customWidth="1" style="200" min="46" max="46"/>
    <col width="13" customWidth="1" style="200" min="47" max="47"/>
    <col width="13" customWidth="1" style="200" min="48" max="48"/>
    <col width="13" customWidth="1" style="200" min="49" max="49"/>
    <col width="13" customWidth="1" style="200" min="50" max="50"/>
    <col width="13" customWidth="1" style="200" min="51" max="51"/>
    <col width="13" customWidth="1" style="200" min="52" max="52"/>
    <col width="13" customWidth="1" style="200" min="53" max="53"/>
    <col width="13" customWidth="1" style="200" min="54" max="54"/>
    <col width="13" customWidth="1" style="200" min="55" max="55"/>
    <col width="13" customWidth="1" style="200" min="56" max="56"/>
    <col width="13" customWidth="1" style="200" min="57" max="57"/>
    <col width="13" customWidth="1" style="200" min="58" max="58"/>
    <col width="13" customWidth="1" style="200" min="59" max="59"/>
    <col width="13" customWidth="1" style="200" min="60" max="60"/>
    <col width="13" customWidth="1" style="200" min="61" max="61"/>
    <col width="13" customWidth="1" style="200" min="62" max="62"/>
    <col width="13" customWidth="1" style="200" min="63" max="63"/>
    <col width="13" customWidth="1" style="200" min="64" max="64"/>
    <col width="13" customWidth="1" style="200" min="65" max="65"/>
    <col width="13" customWidth="1" style="200" min="66" max="66"/>
    <col width="13" customWidth="1" style="200" min="67" max="67"/>
    <col width="13" customWidth="1" style="200" min="68" max="68"/>
    <col width="13" customWidth="1" style="200" min="69" max="69"/>
    <col width="13" customWidth="1" style="200" min="70" max="70"/>
    <col width="13" customWidth="1" style="200" min="71" max="71"/>
    <col width="13" customWidth="1" style="200" min="72" max="72"/>
    <col width="13" customWidth="1" style="200" min="73" max="73"/>
    <col width="13" customWidth="1" style="200" min="74" max="74"/>
    <col width="13" customWidth="1" style="200" min="75" max="75"/>
    <col width="13" customWidth="1" style="200" min="76" max="76"/>
    <col width="13" customWidth="1" style="200" min="77" max="77"/>
    <col width="13" customWidth="1" style="200" min="78" max="78"/>
    <col width="13" customWidth="1" style="200" min="79" max="79"/>
    <col width="13" customWidth="1" style="200" min="80" max="80"/>
    <col width="13" customWidth="1" style="200" min="81" max="81"/>
    <col width="13" customWidth="1" style="200" min="82" max="82"/>
    <col width="13" customWidth="1" style="200" min="83" max="83"/>
    <col width="13" customWidth="1" style="200" min="84" max="84"/>
    <col width="13" customWidth="1" style="200" min="85" max="85"/>
    <col width="13" customWidth="1" style="200" min="86" max="86"/>
    <col width="13" customWidth="1" style="200" min="87" max="87"/>
    <col width="13" customWidth="1" style="200" min="88" max="88"/>
    <col width="13" customWidth="1" style="200" min="89" max="89"/>
    <col width="13" customWidth="1" style="200" min="90" max="90"/>
    <col width="13" customWidth="1" style="200" min="91" max="91"/>
    <col width="13" customWidth="1" style="200" min="92" max="92"/>
    <col width="108.7109375" customWidth="1" style="200" min="93" max="93"/>
  </cols>
  <sheetData>
    <row r="1">
      <c r="A1" s="238" t="inlineStr">
        <is>
          <t>Smeta.RU Flash  (495) 974-1589</t>
        </is>
      </c>
    </row>
    <row r="2" ht="12.75" customHeight="1" s="200">
      <c r="A2" s="239" t="n"/>
      <c r="B2" s="239" t="n"/>
      <c r="C2" s="239" t="n"/>
      <c r="D2" s="239" t="n"/>
      <c r="E2" s="239" t="n"/>
      <c r="F2" s="239" t="n"/>
      <c r="G2" s="239" t="n"/>
      <c r="H2" s="239" t="n"/>
      <c r="I2" s="239" t="n"/>
      <c r="J2" s="239" t="n"/>
      <c r="K2" s="239" t="n"/>
      <c r="L2" s="239" t="n"/>
    </row>
    <row r="3" ht="16.5" customHeight="1" s="200">
      <c r="A3" s="240" t="n"/>
      <c r="B3" s="241" t="inlineStr">
        <is>
          <t>"СОГЛАСОВАНО"</t>
        </is>
      </c>
      <c r="F3" s="242" t="n"/>
      <c r="G3" s="242" t="n"/>
      <c r="H3" s="241" t="inlineStr">
        <is>
          <t>"УТВЕРЖДАЮ"</t>
        </is>
      </c>
    </row>
    <row r="4" ht="14.25" customHeight="1" s="200">
      <c r="A4" s="242" t="n"/>
      <c r="B4" s="243" t="inlineStr">
        <is>
          <t>ООО "ГОРИЗОНТ+"</t>
        </is>
      </c>
      <c r="F4" s="242" t="n"/>
      <c r="G4" s="242" t="n"/>
      <c r="H4" s="243" t="inlineStr">
        <is>
          <t>МУП "МЩВ" Филиал Жилищник"</t>
        </is>
      </c>
    </row>
    <row r="5" ht="14.25" customHeight="1" s="200">
      <c r="A5" s="242" t="n"/>
      <c r="B5" s="242" t="n"/>
      <c r="C5" s="243" t="inlineStr">
        <is>
          <t>/Стародубцев.И.И  /</t>
        </is>
      </c>
      <c r="D5" s="243" t="n"/>
      <c r="E5" s="243" t="n"/>
      <c r="F5" s="242" t="n"/>
      <c r="G5" s="242" t="n"/>
      <c r="H5" s="243" t="n"/>
      <c r="I5" s="243" t="inlineStr">
        <is>
          <t>Петросян А.В.</t>
        </is>
      </c>
      <c r="J5" s="243" t="n"/>
      <c r="K5" s="243" t="n"/>
      <c r="L5" s="243" t="n"/>
    </row>
    <row r="6" ht="14.25" customHeight="1" s="200">
      <c r="A6" s="243" t="n"/>
      <c r="B6" s="243" t="inlineStr">
        <is>
          <t xml:space="preserve">______________________ </t>
        </is>
      </c>
      <c r="F6" s="242" t="n"/>
      <c r="G6" s="242" t="n"/>
      <c r="H6" s="243" t="inlineStr">
        <is>
          <t xml:space="preserve">______________________ </t>
        </is>
      </c>
    </row>
    <row r="7" ht="14.25" customHeight="1" s="200">
      <c r="A7" s="244" t="n"/>
      <c r="B7" s="245" t="inlineStr">
        <is>
          <t>"_____"________________ 2025 г.</t>
        </is>
      </c>
      <c r="F7" s="242" t="n"/>
      <c r="G7" s="242" t="n"/>
      <c r="H7" s="245" t="inlineStr">
        <is>
          <t>"_____"________________ 2025 г.</t>
        </is>
      </c>
    </row>
    <row r="8"/>
    <row r="9"/>
    <row r="10" ht="12.75" customHeight="1" s="200">
      <c r="A10" s="246" t="inlineStr">
        <is>
          <t>Наименование программного продукта</t>
        </is>
      </c>
      <c r="F10" s="247" t="inlineStr">
        <is>
          <t>Программа для ЭВМ «Программа: «Smeta.RU Flash» версия 11»</t>
        </is>
      </c>
      <c r="G10" s="201" t="n"/>
      <c r="H10" s="201" t="n"/>
      <c r="I10" s="201" t="n"/>
      <c r="J10" s="201" t="n"/>
      <c r="K10" s="201" t="n"/>
      <c r="L10" s="201" t="n"/>
    </row>
    <row r="11" ht="12.75" customHeight="1" s="200">
      <c r="A11" s="246" t="n"/>
      <c r="B11" s="246" t="n"/>
      <c r="C11" s="246" t="n"/>
      <c r="D11" s="246" t="n"/>
      <c r="E11" s="246" t="n"/>
      <c r="F11" s="248" t="n"/>
      <c r="G11" s="248" t="n"/>
      <c r="H11" s="248" t="n"/>
      <c r="I11" s="248" t="n"/>
      <c r="J11" s="248" t="n"/>
      <c r="K11" s="248" t="n"/>
      <c r="L11" s="248" t="n"/>
    </row>
    <row r="12" ht="38.25" customHeight="1" s="200">
      <c r="A12" s="246" t="inlineStr">
        <is>
          <t>Наименование редакции сметных нормативов</t>
        </is>
      </c>
      <c r="F12" s="247">
        <f>IF(Source!CQ12 &lt;&gt; "", Source!CQ12, "")</f>
        <v/>
      </c>
      <c r="G12" s="201" t="n"/>
      <c r="H12" s="201" t="n"/>
      <c r="I12" s="201" t="n"/>
      <c r="J12" s="201" t="n"/>
      <c r="K12" s="201" t="n"/>
      <c r="L12" s="201" t="n"/>
      <c r="CO12" s="247">
        <f>IF(Source!CQ12 &lt;&gt; "", Source!CQ12, "")</f>
        <v/>
      </c>
    </row>
    <row r="13" ht="12.75" customHeight="1" s="200">
      <c r="A13" s="246" t="n"/>
      <c r="B13" s="246" t="n"/>
      <c r="C13" s="246" t="n"/>
      <c r="D13" s="246" t="n"/>
      <c r="E13" s="246" t="n"/>
      <c r="F13" s="248" t="n"/>
      <c r="G13" s="248" t="n"/>
      <c r="H13" s="248" t="n"/>
      <c r="I13" s="248" t="n"/>
      <c r="J13" s="248" t="n"/>
      <c r="K13" s="248" t="n"/>
      <c r="L13" s="248" t="n"/>
    </row>
    <row r="14" ht="12.75" customHeight="1" s="200">
      <c r="A14" s="249" t="inlineStr">
        <is>
          <t>Реквизиты приказов об утверждении дополнений и изменений к сметным нормативам</t>
        </is>
      </c>
      <c r="F14" s="247">
        <f>IF(Source!CV12 &lt;&gt; "", Source!CV12, "")</f>
        <v/>
      </c>
      <c r="G14" s="201" t="n"/>
      <c r="H14" s="201" t="n"/>
      <c r="I14" s="201" t="n"/>
      <c r="J14" s="201" t="n"/>
      <c r="K14" s="201" t="n"/>
      <c r="L14" s="201" t="n"/>
    </row>
    <row r="15" ht="12.75" customHeight="1" s="200">
      <c r="A15" s="246" t="n"/>
      <c r="B15" s="246" t="n"/>
      <c r="C15" s="246" t="n"/>
      <c r="D15" s="246" t="n"/>
      <c r="E15" s="246" t="n"/>
      <c r="F15" s="248" t="n"/>
      <c r="G15" s="248" t="n"/>
      <c r="H15" s="248" t="n"/>
      <c r="I15" s="248" t="n"/>
      <c r="J15" s="248" t="n"/>
      <c r="K15" s="248" t="n"/>
      <c r="L15" s="248" t="n"/>
    </row>
    <row r="16" ht="76.5" customHeight="1" s="200">
      <c r="A16" s="246" t="inlineStr">
        <is>
          <t xml:space="preserve">Реквизиты письма Минстроя России об индексах изменения сметной стоимости строительства, включаемые в федеральный реестр сметных нормативов и размещаемые в федеральной государственной информационной системе ценообразования в строительстве, подготовленного в соответствии с пунктом 85 Методики расчета индексов изменения сметной стоимости строительства, утвержденной приказом Министерства строительства и жилищно-коммунального хозяйства Российской Федерации от 5 июня 2019 г. N 326/пр </t>
        </is>
      </c>
      <c r="F16" s="247" t="n"/>
      <c r="G16" s="201" t="n"/>
      <c r="H16" s="201" t="n"/>
      <c r="I16" s="201" t="n"/>
      <c r="J16" s="201" t="n"/>
      <c r="K16" s="201" t="n"/>
      <c r="L16" s="201" t="n"/>
    </row>
    <row r="17" ht="12.75" customHeight="1" s="200">
      <c r="A17" s="246" t="n"/>
      <c r="B17" s="246" t="n"/>
      <c r="C17" s="246" t="n"/>
      <c r="D17" s="246" t="n"/>
      <c r="E17" s="246" t="n"/>
      <c r="F17" s="248" t="n"/>
      <c r="G17" s="248" t="n"/>
      <c r="H17" s="248" t="n"/>
      <c r="I17" s="248" t="n"/>
      <c r="J17" s="248" t="n"/>
      <c r="K17" s="248" t="n"/>
      <c r="L17" s="248" t="n"/>
    </row>
    <row r="18" ht="38.25" customHeight="1" s="200">
      <c r="A18" s="246" t="inlineStr">
        <is>
          <t>Нормативный правовой акт об утверждении оплаты труда, утверждаемый в соответствии с пунктом 22(1) Правилами мониторинга цен, утвержденными постановлением Правительства Российской Федерации от 23 декабря 2016 г. N 1452</t>
        </is>
      </c>
      <c r="F18" s="247" t="n"/>
      <c r="G18" s="201" t="n"/>
      <c r="H18" s="201" t="n"/>
      <c r="I18" s="201" t="n"/>
      <c r="J18" s="201" t="n"/>
      <c r="K18" s="201" t="n"/>
      <c r="L18" s="201" t="n"/>
    </row>
    <row r="19" ht="12.75" customHeight="1" s="200">
      <c r="A19" s="249" t="n"/>
      <c r="B19" s="249" t="n"/>
      <c r="C19" s="249" t="n"/>
      <c r="D19" s="249" t="n"/>
      <c r="E19" s="249" t="n"/>
      <c r="F19" s="250" t="n"/>
      <c r="G19" s="250" t="n"/>
      <c r="H19" s="250" t="n"/>
      <c r="I19" s="250" t="n"/>
      <c r="J19" s="250" t="n"/>
      <c r="K19" s="250" t="n"/>
      <c r="L19" s="250" t="n"/>
    </row>
    <row r="20" ht="12.75" customHeight="1" s="200">
      <c r="A20" s="246" t="inlineStr">
        <is>
          <t>Наименование субъекта Российской Федерации</t>
        </is>
      </c>
      <c r="F20" s="247">
        <f>IF(Source!CZ12 &lt;&gt; "", Source!CZ12, "")</f>
        <v/>
      </c>
      <c r="G20" s="201" t="n"/>
      <c r="H20" s="201" t="n"/>
      <c r="I20" s="201" t="n"/>
      <c r="J20" s="201" t="n"/>
      <c r="K20" s="201" t="n"/>
      <c r="L20" s="201" t="n"/>
    </row>
    <row r="21" ht="12.75" customHeight="1" s="200">
      <c r="A21" s="249" t="n"/>
      <c r="B21" s="249" t="n"/>
      <c r="C21" s="249" t="n"/>
      <c r="D21" s="249" t="n"/>
      <c r="E21" s="249" t="n"/>
      <c r="F21" s="250" t="n"/>
      <c r="G21" s="250" t="n"/>
      <c r="H21" s="250" t="n"/>
      <c r="I21" s="250" t="n"/>
      <c r="J21" s="250" t="n"/>
      <c r="K21" s="250" t="n"/>
      <c r="L21" s="248" t="n"/>
    </row>
    <row r="22" ht="12.75" customHeight="1" s="200">
      <c r="A22" s="246" t="inlineStr">
        <is>
          <t>Наименование зоны субъекта Российской Федерации</t>
        </is>
      </c>
      <c r="F22" s="247">
        <f>IF(Source!DA12 &lt;&gt; "", Source!DA12, "")</f>
        <v/>
      </c>
      <c r="G22" s="201" t="n"/>
      <c r="H22" s="201" t="n"/>
      <c r="I22" s="201" t="n"/>
      <c r="J22" s="201" t="n"/>
      <c r="K22" s="201" t="n"/>
      <c r="L22" s="201" t="n"/>
    </row>
    <row r="23" ht="12.75" customHeight="1" s="200">
      <c r="A23" s="239" t="n"/>
      <c r="B23" s="239" t="n"/>
      <c r="C23" s="239" t="n"/>
      <c r="D23" s="239" t="n"/>
      <c r="E23" s="239" t="n"/>
      <c r="F23" s="251" t="n"/>
      <c r="G23" s="251" t="n"/>
      <c r="H23" s="251" t="n"/>
      <c r="I23" s="251" t="n"/>
      <c r="J23" s="251" t="n"/>
      <c r="K23" s="251" t="n"/>
      <c r="L23" s="251" t="n"/>
    </row>
    <row r="24" ht="12.75" customHeight="1" s="200">
      <c r="A24" s="239" t="n"/>
      <c r="B24" s="239" t="n"/>
      <c r="C24" s="239" t="n"/>
      <c r="D24" s="239" t="n"/>
      <c r="E24" s="239" t="n"/>
      <c r="F24" s="239" t="n"/>
      <c r="G24" s="239" t="n"/>
      <c r="H24" s="239" t="n"/>
      <c r="I24" s="239" t="n"/>
      <c r="J24" s="239" t="n"/>
      <c r="K24" s="239" t="n"/>
      <c r="L24" s="239" t="n"/>
    </row>
    <row r="25" ht="15.75" customHeight="1" s="200">
      <c r="A25" s="252" t="n"/>
      <c r="B25" s="201" t="n"/>
      <c r="C25" s="201" t="n"/>
      <c r="D25" s="201" t="n"/>
      <c r="E25" s="201" t="n"/>
      <c r="F25" s="201" t="n"/>
      <c r="G25" s="201" t="n"/>
      <c r="H25" s="201" t="n"/>
      <c r="I25" s="201" t="n"/>
      <c r="J25" s="201" t="n"/>
      <c r="K25" s="201" t="n"/>
      <c r="L25" s="201" t="n"/>
    </row>
    <row r="26" ht="14.25" customHeight="1" s="200">
      <c r="A26" s="253" t="inlineStr">
        <is>
          <t>(наименование стройки)</t>
        </is>
      </c>
      <c r="B26" s="202" t="n"/>
      <c r="C26" s="202" t="n"/>
      <c r="D26" s="202" t="n"/>
      <c r="E26" s="202" t="n"/>
      <c r="F26" s="202" t="n"/>
      <c r="G26" s="202" t="n"/>
      <c r="H26" s="202" t="n"/>
      <c r="I26" s="202" t="n"/>
      <c r="J26" s="202" t="n"/>
      <c r="K26" s="202" t="n"/>
      <c r="L26" s="202" t="n"/>
    </row>
    <row r="27" ht="14.25" customHeight="1" s="200">
      <c r="A27" s="242" t="n"/>
      <c r="B27" s="242" t="n"/>
      <c r="C27" s="242" t="n"/>
      <c r="D27" s="242" t="n"/>
      <c r="E27" s="242" t="n"/>
      <c r="F27" s="242" t="n"/>
      <c r="G27" s="242" t="n"/>
      <c r="H27" s="242" t="n"/>
      <c r="I27" s="242" t="n"/>
      <c r="J27" s="242" t="n"/>
      <c r="K27" s="242" t="n"/>
      <c r="L27" s="242" t="n"/>
    </row>
    <row r="28" ht="15.75" customHeight="1" s="200">
      <c r="A28" s="252">
        <f>IF(Source!G12&lt;&gt;"Новый объект", Source!G12, "")</f>
        <v/>
      </c>
      <c r="B28" s="201" t="n"/>
      <c r="C28" s="201" t="n"/>
      <c r="D28" s="201" t="n"/>
      <c r="E28" s="201" t="n"/>
      <c r="F28" s="201" t="n"/>
      <c r="G28" s="201" t="n"/>
      <c r="H28" s="201" t="n"/>
      <c r="I28" s="201" t="n"/>
      <c r="J28" s="201" t="n"/>
      <c r="K28" s="201" t="n"/>
      <c r="L28" s="201" t="n"/>
    </row>
    <row r="29" ht="14.25" customHeight="1" s="200">
      <c r="A29" s="253" t="inlineStr">
        <is>
          <t>(наименование объекта капитального строительства)</t>
        </is>
      </c>
      <c r="B29" s="202" t="n"/>
      <c r="C29" s="202" t="n"/>
      <c r="D29" s="202" t="n"/>
      <c r="E29" s="202" t="n"/>
      <c r="F29" s="202" t="n"/>
      <c r="G29" s="202" t="n"/>
      <c r="H29" s="202" t="n"/>
      <c r="I29" s="202" t="n"/>
      <c r="J29" s="202" t="n"/>
      <c r="K29" s="202" t="n"/>
      <c r="L29" s="202" t="n"/>
    </row>
    <row r="30" ht="14.25" customHeight="1" s="200">
      <c r="A30" s="242" t="n"/>
      <c r="B30" s="242" t="n"/>
      <c r="C30" s="242" t="n"/>
      <c r="D30" s="242" t="n"/>
      <c r="E30" s="242" t="n"/>
      <c r="F30" s="244" t="n"/>
      <c r="G30" s="244" t="n"/>
      <c r="H30" s="244" t="n"/>
      <c r="I30" s="244" t="n"/>
      <c r="J30" s="244" t="n"/>
      <c r="K30" s="244" t="n"/>
      <c r="L30" s="244" t="n"/>
    </row>
    <row r="31" ht="15.75" customHeight="1" s="200">
      <c r="A31" s="254">
        <f>CONCATENATE( "ЛОКАЛЬНАЯ СМЕТА № ", Source!L2057, " ",Source!CM2057)</f>
        <v/>
      </c>
    </row>
    <row r="32" ht="15" customHeight="1" s="200">
      <c r="A32" s="255" t="n"/>
      <c r="B32" s="256" t="n"/>
      <c r="C32" s="256" t="n"/>
      <c r="D32" s="256" t="n"/>
      <c r="E32" s="256" t="n"/>
      <c r="F32" s="256" t="n"/>
      <c r="G32" s="256" t="n"/>
      <c r="H32" s="256" t="n"/>
      <c r="I32" s="256" t="n"/>
      <c r="J32" s="256" t="n"/>
      <c r="K32" s="256" t="n"/>
      <c r="L32" s="255" t="n"/>
    </row>
    <row r="33" ht="18" customHeight="1" s="200">
      <c r="A33" s="257">
        <f>IF(Source!G2057&lt;&gt;"Новая локальная смета", Source!G2057, "")</f>
        <v/>
      </c>
      <c r="B33" s="201" t="n"/>
      <c r="C33" s="201" t="n"/>
      <c r="D33" s="201" t="n"/>
      <c r="E33" s="201" t="n"/>
      <c r="F33" s="201" t="n"/>
      <c r="G33" s="201" t="n"/>
      <c r="H33" s="201" t="n"/>
      <c r="I33" s="201" t="n"/>
      <c r="J33" s="201" t="n"/>
      <c r="K33" s="201" t="n"/>
      <c r="L33" s="201" t="n"/>
    </row>
    <row r="34" ht="14.25" customHeight="1" s="200">
      <c r="A34" s="253" t="inlineStr">
        <is>
          <t>(наименование работ и затрат)</t>
        </is>
      </c>
      <c r="B34" s="202" t="n"/>
      <c r="C34" s="202" t="n"/>
      <c r="D34" s="202" t="n"/>
      <c r="E34" s="202" t="n"/>
      <c r="F34" s="202" t="n"/>
      <c r="G34" s="202" t="n"/>
      <c r="H34" s="202" t="n"/>
      <c r="I34" s="202" t="n"/>
      <c r="J34" s="202" t="n"/>
      <c r="K34" s="202" t="n"/>
      <c r="L34" s="202" t="n"/>
    </row>
    <row r="35" ht="14.25" customHeight="1" s="200">
      <c r="A35" s="242" t="n"/>
      <c r="B35" s="242" t="n"/>
      <c r="C35" s="242" t="n"/>
      <c r="D35" s="242" t="n"/>
      <c r="E35" s="242" t="n"/>
      <c r="F35" s="242" t="n"/>
      <c r="G35" s="242" t="n"/>
      <c r="H35" s="242" t="n"/>
      <c r="I35" s="242" t="n"/>
      <c r="J35" s="242" t="n"/>
      <c r="K35" s="242" t="n"/>
      <c r="L35" s="242" t="n"/>
    </row>
    <row r="36" ht="14.25" customHeight="1" s="200">
      <c r="A36" s="242" t="n"/>
      <c r="B36" s="242" t="n"/>
      <c r="C36" s="242" t="n"/>
      <c r="D36" s="242" t="n"/>
      <c r="E36" s="242" t="n"/>
      <c r="F36" s="242" t="n"/>
      <c r="G36" s="242" t="n"/>
      <c r="H36" s="242" t="n"/>
      <c r="I36" s="242" t="n"/>
      <c r="J36" s="242" t="n"/>
      <c r="K36" s="242" t="n"/>
      <c r="L36" s="242" t="n"/>
    </row>
    <row r="37" ht="12.75" customHeight="1" s="200">
      <c r="A37" s="258" t="inlineStr">
        <is>
          <t>Составлен</t>
        </is>
      </c>
      <c r="B37" s="258" t="n"/>
      <c r="C37" s="259" t="inlineStr">
        <is>
          <t>Базисно-индексным</t>
        </is>
      </c>
      <c r="D37" s="258" t="inlineStr">
        <is>
          <t>методом</t>
        </is>
      </c>
      <c r="E37" s="258" t="n"/>
      <c r="F37" s="258" t="n"/>
      <c r="G37" s="258" t="n"/>
      <c r="H37" s="258" t="n"/>
      <c r="I37" s="258" t="n"/>
      <c r="J37" s="258" t="n"/>
      <c r="K37" s="258" t="n"/>
      <c r="L37" s="258" t="n"/>
    </row>
    <row r="38" ht="12.75" customHeight="1" s="200">
      <c r="A38" s="258" t="n"/>
      <c r="B38" s="258" t="n"/>
      <c r="C38" s="260" t="n"/>
      <c r="D38" s="258" t="n"/>
      <c r="E38" s="258" t="n"/>
      <c r="F38" s="258" t="n"/>
      <c r="G38" s="258" t="n"/>
      <c r="H38" s="258" t="n"/>
      <c r="I38" s="258" t="n"/>
      <c r="J38" s="258" t="n"/>
      <c r="K38" s="258" t="n"/>
      <c r="L38" s="258" t="n"/>
    </row>
    <row r="39" ht="12.75" customHeight="1" s="200">
      <c r="A39" s="258" t="inlineStr">
        <is>
          <t>Основание</t>
        </is>
      </c>
      <c r="B39" s="258" t="n"/>
      <c r="C39" s="261" t="inlineStr">
        <is>
          <t>Дефектный акт</t>
        </is>
      </c>
      <c r="D39" s="201" t="n"/>
      <c r="E39" s="201" t="n"/>
      <c r="F39" s="201" t="n"/>
      <c r="G39" s="201" t="n"/>
      <c r="H39" s="201" t="n"/>
      <c r="I39" s="201" t="n"/>
      <c r="J39" s="201" t="n"/>
      <c r="K39" s="201" t="n"/>
      <c r="L39" s="201" t="n"/>
    </row>
    <row r="40" ht="14.25" customHeight="1" s="200">
      <c r="A40" s="262" t="n"/>
      <c r="B40" s="263" t="n"/>
      <c r="C40" s="253" t="inlineStr">
        <is>
          <t>(проектная и (или) иная техническая документация)</t>
        </is>
      </c>
      <c r="D40" s="202" t="n"/>
      <c r="E40" s="202" t="n"/>
      <c r="F40" s="202" t="n"/>
      <c r="G40" s="202" t="n"/>
      <c r="H40" s="202" t="n"/>
      <c r="I40" s="202" t="n"/>
      <c r="J40" s="202" t="n"/>
      <c r="K40" s="202" t="n"/>
      <c r="L40" s="202" t="n"/>
    </row>
    <row r="41" ht="14.25" customHeight="1" s="200">
      <c r="A41" s="242" t="n"/>
      <c r="B41" s="242" t="n"/>
      <c r="C41" s="242" t="n"/>
      <c r="D41" s="242" t="n"/>
      <c r="E41" s="242" t="n"/>
      <c r="F41" s="242" t="n"/>
      <c r="G41" s="242" t="n"/>
      <c r="H41" s="242" t="n"/>
      <c r="I41" s="242" t="n"/>
      <c r="J41" s="242" t="n"/>
      <c r="K41" s="242" t="n"/>
      <c r="L41" s="242" t="n"/>
    </row>
    <row r="42" ht="14.25" customHeight="1" s="200">
      <c r="A42" s="258" t="inlineStr">
        <is>
          <t>Составлена в ценах июнь 2025 года (1.01.2000)</t>
        </is>
      </c>
      <c r="B42" s="242" t="n"/>
      <c r="C42" s="242" t="n"/>
      <c r="D42" s="264" t="n"/>
      <c r="E42" s="242" t="n"/>
      <c r="F42" s="242" t="n"/>
      <c r="G42" s="242" t="n"/>
      <c r="H42" s="242" t="n"/>
      <c r="I42" s="242" t="n"/>
      <c r="J42" s="242" t="n"/>
      <c r="K42" s="242" t="n"/>
      <c r="L42" s="242" t="n"/>
    </row>
    <row r="43" ht="14.25" customHeight="1" s="200">
      <c r="A43" s="242" t="n"/>
      <c r="B43" s="242" t="n"/>
      <c r="C43" s="242" t="n"/>
      <c r="D43" s="242" t="n"/>
      <c r="E43" s="242" t="n"/>
      <c r="F43" s="242" t="n"/>
      <c r="G43" s="242" t="n"/>
      <c r="H43" s="242" t="n"/>
      <c r="I43" s="242" t="n"/>
      <c r="J43" s="242" t="n"/>
      <c r="K43" s="242" t="n"/>
      <c r="L43" s="242" t="n"/>
    </row>
    <row r="44" ht="14.25" customHeight="1" s="200">
      <c r="A44" s="265" t="inlineStr">
        <is>
          <t>Сметная стоимость</t>
        </is>
      </c>
      <c r="B44" s="242" t="n"/>
      <c r="C44" s="266">
        <f>C47+C48+C49+C50</f>
        <v/>
      </c>
      <c r="D44" s="266">
        <f>D47+D48+D49+D50</f>
        <v/>
      </c>
      <c r="F44" s="258" t="inlineStr">
        <is>
          <t>тыс. руб.</t>
        </is>
      </c>
      <c r="G44" s="239" t="n"/>
      <c r="H44" s="239" t="n"/>
      <c r="I44" s="239" t="n"/>
      <c r="J44" s="239" t="n"/>
      <c r="K44" s="239" t="n"/>
      <c r="L44" s="242" t="n"/>
    </row>
    <row r="45" ht="14.25" customHeight="1" s="200">
      <c r="A45" s="265" t="n"/>
      <c r="B45" s="242" t="n"/>
      <c r="C45" s="266" t="n"/>
      <c r="D45" s="266" t="n"/>
      <c r="E45" s="267" t="n"/>
      <c r="F45" s="258" t="n"/>
      <c r="G45" s="239" t="n"/>
      <c r="H45" s="239" t="n"/>
      <c r="I45" s="239" t="n"/>
      <c r="J45" s="239" t="n"/>
      <c r="K45" s="239" t="n"/>
      <c r="L45" s="242" t="n"/>
    </row>
    <row r="46" ht="14.25" customHeight="1" s="200">
      <c r="A46" s="242" t="n"/>
      <c r="B46" s="268" t="inlineStr">
        <is>
          <t>в том числе:</t>
        </is>
      </c>
      <c r="C46" s="269" t="n"/>
      <c r="D46" s="270" t="n"/>
      <c r="E46" s="271" t="n"/>
      <c r="F46" s="258" t="n"/>
      <c r="G46" s="258" t="inlineStr">
        <is>
          <t>Средства на оплату труда рабочих</t>
        </is>
      </c>
      <c r="H46" s="242" t="n"/>
      <c r="I46" s="269">
        <f>ROUND(SUM(AR58:AR175)/1000, 2)</f>
        <v/>
      </c>
      <c r="J46" s="269">
        <f>ROUND((SUM(S58:S175))/1000, 2)</f>
        <v/>
      </c>
      <c r="K46" s="258" t="inlineStr">
        <is>
          <t>тыс. руб.</t>
        </is>
      </c>
      <c r="L46" s="242" t="n"/>
    </row>
    <row r="47" ht="14.25" customHeight="1" s="200">
      <c r="A47" s="242" t="n"/>
      <c r="B47" s="265" t="inlineStr">
        <is>
          <t>строительных работ</t>
        </is>
      </c>
      <c r="C47" s="266">
        <f>ROUND((Source!F2080)/1000, 2)</f>
        <v/>
      </c>
      <c r="D47" s="266">
        <f>ROUND((SUM(BH58:BH175)+SUMIF(CD58:CD175, 1, AG58:AG175)+SUMIF(CD58:CD175, 1, AF58:AF175))/1000, 2)</f>
        <v/>
      </c>
      <c r="F47" s="258" t="inlineStr">
        <is>
          <t>тыс. руб.</t>
        </is>
      </c>
      <c r="G47" s="258" t="inlineStr">
        <is>
          <t xml:space="preserve">Нормативные затраты труда рабочих </t>
        </is>
      </c>
      <c r="H47" s="242" t="n"/>
      <c r="I47" s="258" t="n"/>
      <c r="J47" s="272">
        <f>Source!F2085</f>
        <v/>
      </c>
      <c r="K47" s="258" t="inlineStr">
        <is>
          <t>чел.-ч.</t>
        </is>
      </c>
      <c r="L47" s="242" t="n"/>
    </row>
    <row r="48" ht="14.25" customHeight="1" s="200">
      <c r="A48" s="242" t="n"/>
      <c r="B48" s="265" t="inlineStr">
        <is>
          <t xml:space="preserve">монтажных работ    </t>
        </is>
      </c>
      <c r="C48" s="266">
        <f>ROUND((Source!F2081)/1000, 2)</f>
        <v/>
      </c>
      <c r="D48" s="266">
        <f>ROUND((SUM(BI58:BI175)+SUMIF(CD58:CD175, 2, AG58:AG175)+SUMIF(CD58:CD175, 2, AF58:AF175))/1000, 2)</f>
        <v/>
      </c>
      <c r="F48" s="258" t="inlineStr">
        <is>
          <t>тыс. руб.</t>
        </is>
      </c>
      <c r="G48" s="258" t="inlineStr">
        <is>
          <t xml:space="preserve">Нормативные затраты труда машинистов </t>
        </is>
      </c>
      <c r="H48" s="242" t="n"/>
      <c r="I48" s="258" t="n"/>
      <c r="J48" s="272">
        <f>Source!F2086</f>
        <v/>
      </c>
      <c r="K48" s="258" t="inlineStr">
        <is>
          <t>чел.-ч.</t>
        </is>
      </c>
      <c r="L48" s="242" t="n"/>
    </row>
    <row r="49" ht="14.25" customHeight="1" s="200">
      <c r="A49" s="242" t="n"/>
      <c r="B49" s="265" t="inlineStr">
        <is>
          <t xml:space="preserve">оборудования         </t>
        </is>
      </c>
      <c r="C49" s="266">
        <f>ROUND((Source!F2072)/1000, 2)</f>
        <v/>
      </c>
      <c r="D49" s="266">
        <f>ROUND((SUM(BJ58:BJ175)+SUM(AH58:AH175))/1000, 2)</f>
        <v/>
      </c>
      <c r="F49" s="258" t="inlineStr">
        <is>
          <t>тыс. руб.</t>
        </is>
      </c>
      <c r="G49" s="258" t="n"/>
      <c r="H49" s="258" t="n"/>
      <c r="I49" s="258" t="n"/>
      <c r="J49" s="258" t="n"/>
      <c r="K49" s="258" t="n"/>
      <c r="L49" s="242" t="n"/>
    </row>
    <row r="50" ht="14.25" customHeight="1" s="200">
      <c r="A50" s="242" t="n"/>
      <c r="B50" s="265" t="inlineStr">
        <is>
          <t xml:space="preserve">прочих затрат       </t>
        </is>
      </c>
      <c r="C50" s="266">
        <f>ROUND((Source!F2082)/1000, 2)</f>
        <v/>
      </c>
      <c r="D50" s="266">
        <f>ROUND((SUM(BL58:BL175)+SUMIF(CD58:CD175, 4, AG58:AG175)+SUM(BM58:BM175)+SUM(BN58:BN175)+SUMIF(CD58:CD175, 4, AF58:AF175))/1000, 2)</f>
        <v/>
      </c>
      <c r="F50" s="258" t="inlineStr">
        <is>
          <t>тыс. руб.</t>
        </is>
      </c>
      <c r="G50" s="258" t="n"/>
      <c r="H50" s="258" t="n"/>
      <c r="I50" s="258" t="n"/>
      <c r="J50" s="258" t="n"/>
      <c r="K50" s="258" t="n"/>
      <c r="L50" s="242" t="n"/>
    </row>
    <row r="51" ht="14.25" customHeight="1" s="200">
      <c r="A51" s="273" t="n"/>
      <c r="B51" s="273" t="n"/>
      <c r="C51" s="273" t="n"/>
      <c r="D51" s="273" t="n"/>
      <c r="E51" s="273" t="n"/>
      <c r="F51" s="273" t="n"/>
      <c r="G51" s="273" t="n"/>
      <c r="H51" s="273" t="n"/>
      <c r="I51" s="273" t="n"/>
      <c r="J51" s="273" t="n"/>
      <c r="K51" s="273" t="n"/>
      <c r="L51" s="273" t="n"/>
    </row>
    <row r="52" ht="12.75" customHeight="1" s="200">
      <c r="A52" s="274" t="inlineStr">
        <is>
          <t>№ п/п</t>
        </is>
      </c>
      <c r="B52" s="274" t="inlineStr">
        <is>
          <t>Обоснование</t>
        </is>
      </c>
      <c r="C52" s="274" t="inlineStr">
        <is>
          <t>Наименование работ и затрат</t>
        </is>
      </c>
      <c r="D52" s="274" t="inlineStr">
        <is>
          <t>Единица измерения</t>
        </is>
      </c>
      <c r="E52" s="274" t="inlineStr">
        <is>
          <t>Количество</t>
        </is>
      </c>
      <c r="F52" s="202" t="n"/>
      <c r="G52" s="205" t="n"/>
      <c r="H52" s="275" t="inlineStr">
        <is>
          <t>Сметная стоимость в базисном уровне цен (в текущем уровне цен (гр.8) для ресурсов, отсутствующих в ФРСН), руб.</t>
        </is>
      </c>
      <c r="I52" s="202" t="n"/>
      <c r="J52" s="276" t="n"/>
      <c r="K52" s="277" t="inlineStr">
        <is>
          <t>Индексы</t>
        </is>
      </c>
      <c r="L52" s="274" t="inlineStr">
        <is>
          <t>Сметная стоимость в текущем уровне цен, руб.</t>
        </is>
      </c>
    </row>
    <row r="53" ht="12.75" customHeight="1" s="200">
      <c r="A53" s="214" t="n"/>
      <c r="B53" s="214" t="n"/>
      <c r="C53" s="214" t="n"/>
      <c r="D53" s="214" t="n"/>
      <c r="E53" s="212" t="n"/>
      <c r="G53" s="213" t="n"/>
      <c r="H53" s="212" t="n"/>
      <c r="J53" s="278" t="n"/>
      <c r="K53" s="279" t="n"/>
      <c r="L53" s="214" t="n"/>
    </row>
    <row r="54" ht="12.75" customHeight="1" s="200">
      <c r="A54" s="214" t="n"/>
      <c r="B54" s="214" t="n"/>
      <c r="C54" s="214" t="n"/>
      <c r="D54" s="214" t="n"/>
      <c r="E54" s="212" t="n"/>
      <c r="G54" s="213" t="n"/>
      <c r="H54" s="212" t="n"/>
      <c r="J54" s="278" t="n"/>
      <c r="K54" s="279" t="n"/>
      <c r="L54" s="214" t="n"/>
    </row>
    <row r="55" ht="12.75" customHeight="1" s="200">
      <c r="A55" s="214" t="n"/>
      <c r="B55" s="214" t="n"/>
      <c r="C55" s="214" t="n"/>
      <c r="D55" s="214" t="n"/>
      <c r="E55" s="208" t="n"/>
      <c r="F55" s="201" t="n"/>
      <c r="G55" s="209" t="n"/>
      <c r="H55" s="208" t="n"/>
      <c r="I55" s="201" t="n"/>
      <c r="J55" s="280" t="n"/>
      <c r="K55" s="279" t="n"/>
      <c r="L55" s="214" t="n"/>
    </row>
    <row r="56" ht="25.5" customHeight="1" s="200">
      <c r="A56" s="219" t="n"/>
      <c r="B56" s="219" t="n"/>
      <c r="C56" s="219" t="n"/>
      <c r="D56" s="219" t="n"/>
      <c r="E56" s="274" t="inlineStr">
        <is>
          <t>на единицу измерения</t>
        </is>
      </c>
      <c r="F56" s="274" t="inlineStr">
        <is>
          <t>коэффициенты</t>
        </is>
      </c>
      <c r="G56" s="281" t="inlineStr">
        <is>
          <t>всего с учетом коэффициентов</t>
        </is>
      </c>
      <c r="H56" s="274" t="inlineStr">
        <is>
          <t>на единицу измерения</t>
        </is>
      </c>
      <c r="I56" s="274" t="inlineStr">
        <is>
          <t>коэффициенты</t>
        </is>
      </c>
      <c r="J56" s="275" t="inlineStr">
        <is>
          <t>всего</t>
        </is>
      </c>
      <c r="K56" s="282" t="n"/>
      <c r="L56" s="219" t="n"/>
    </row>
    <row r="57" ht="14.25" customHeight="1" s="200">
      <c r="A57" s="283" t="n">
        <v>1</v>
      </c>
      <c r="B57" s="283" t="n">
        <v>2</v>
      </c>
      <c r="C57" s="283" t="n">
        <v>3</v>
      </c>
      <c r="D57" s="283" t="n">
        <v>4</v>
      </c>
      <c r="E57" s="283" t="n">
        <v>5</v>
      </c>
      <c r="F57" s="283" t="n">
        <v>6</v>
      </c>
      <c r="G57" s="283" t="n">
        <v>7</v>
      </c>
      <c r="H57" s="283" t="n">
        <v>8</v>
      </c>
      <c r="I57" s="283" t="n">
        <v>9</v>
      </c>
      <c r="J57" s="283" t="n">
        <v>10</v>
      </c>
      <c r="K57" s="284" t="n">
        <v>11</v>
      </c>
      <c r="L57" s="284" t="n">
        <v>12</v>
      </c>
    </row>
    <row r="58" ht="28.5" customHeight="1" s="200">
      <c r="A58" s="285" t="inlineStr">
        <is>
          <t>1</t>
        </is>
      </c>
      <c r="B58" s="285">
        <f>Source!F2061</f>
        <v/>
      </c>
      <c r="C58" s="285">
        <f>Source!G2061</f>
        <v/>
      </c>
      <c r="D58" s="286">
        <f>Source!H2061</f>
        <v/>
      </c>
      <c r="E58" s="287">
        <f>Source!K2061</f>
        <v/>
      </c>
      <c r="F58" s="287" t="n"/>
      <c r="G58" s="287">
        <f>Source!I2061</f>
        <v/>
      </c>
      <c r="H58" s="288" t="n"/>
      <c r="I58" s="289" t="n"/>
      <c r="J58" s="288" t="n"/>
      <c r="K58" s="289" t="n"/>
      <c r="L58" s="290" t="n"/>
    </row>
    <row r="59">
      <c r="C59" s="291">
        <f>"Объем: "&amp;Source!I2061&amp;"=1/"&amp;"100"</f>
        <v/>
      </c>
    </row>
    <row r="60" ht="14.25" customHeight="1" s="200">
      <c r="A60" s="285" t="n"/>
      <c r="B60" s="289" t="n">
        <v>1</v>
      </c>
      <c r="C60" s="285" t="inlineStr">
        <is>
          <t>ОТ</t>
        </is>
      </c>
      <c r="D60" s="286" t="n"/>
      <c r="E60" s="287" t="n"/>
      <c r="F60" s="287" t="n"/>
      <c r="G60" s="287" t="n"/>
      <c r="H60" s="288">
        <f>Source!AO2061</f>
        <v/>
      </c>
      <c r="I60" s="289" t="n"/>
      <c r="J60" s="288">
        <f>ROUND(Source!AF2061*Source!I2061, 2)</f>
        <v/>
      </c>
      <c r="K60" s="289">
        <f>IF(Source!BA2061&lt;&gt; 0, Source!BA2061, 1)</f>
        <v/>
      </c>
      <c r="L60" s="290">
        <f>Source!S2061</f>
        <v/>
      </c>
    </row>
    <row r="61" ht="14.25" customHeight="1" s="200">
      <c r="A61" s="285" t="n"/>
      <c r="B61" s="289" t="n">
        <v>2</v>
      </c>
      <c r="C61" s="285" t="inlineStr">
        <is>
          <t>ЭМ</t>
        </is>
      </c>
      <c r="D61" s="286" t="n"/>
      <c r="E61" s="287" t="n"/>
      <c r="F61" s="287" t="n"/>
      <c r="G61" s="287" t="n"/>
      <c r="H61" s="288">
        <f>Source!AM2061</f>
        <v/>
      </c>
      <c r="I61" s="289" t="n"/>
      <c r="J61" s="288">
        <f>(ROUND((ROUND(((Source!ET2061)*Source!I2061),0)),0)+ROUND((ROUND(((Source!AE2061-(Source!EU2061))*Source!I2061),0)),0))</f>
        <v/>
      </c>
      <c r="K61" s="289">
        <f>IF(Source!BB2061&lt;&gt; 0, Source!BB2061, 1)</f>
        <v/>
      </c>
      <c r="L61" s="290">
        <f>Source!Q2061</f>
        <v/>
      </c>
    </row>
    <row r="62" ht="14.25" customHeight="1" s="200">
      <c r="A62" s="285" t="n"/>
      <c r="B62" s="289" t="n">
        <v>3</v>
      </c>
      <c r="C62" s="285" t="inlineStr">
        <is>
          <t>в т.ч. ОТм</t>
        </is>
      </c>
      <c r="D62" s="286" t="n"/>
      <c r="E62" s="287" t="n"/>
      <c r="F62" s="287" t="n"/>
      <c r="G62" s="287" t="n"/>
      <c r="H62" s="288">
        <f>Source!AN2061</f>
        <v/>
      </c>
      <c r="I62" s="289" t="n"/>
      <c r="J62" s="292">
        <f>(ROUND((ROUND(((Source!EU2061)*Source!I2061),0)),0)+ROUND((ROUND(((Source!AE2061-(Source!EU2061))*Source!I2061),0)),0))</f>
        <v/>
      </c>
      <c r="K62" s="289">
        <f>IF(Source!BS2061&lt;&gt; 0, Source!BS2061, 1)</f>
        <v/>
      </c>
      <c r="L62" s="293">
        <f>Source!R2061</f>
        <v/>
      </c>
    </row>
    <row r="63" ht="14.25" customHeight="1" s="200">
      <c r="A63" s="285" t="n"/>
      <c r="B63" s="289" t="n">
        <v>4</v>
      </c>
      <c r="C63" s="285" t="inlineStr">
        <is>
          <t>М</t>
        </is>
      </c>
      <c r="D63" s="286" t="n"/>
      <c r="E63" s="287" t="n"/>
      <c r="F63" s="287" t="n"/>
      <c r="G63" s="287" t="n"/>
      <c r="H63" s="288">
        <f>Source!AL2061</f>
        <v/>
      </c>
      <c r="I63" s="289" t="n"/>
      <c r="J63" s="288">
        <f>ROUND(Source!AC2061*Source!I2061, 2)</f>
        <v/>
      </c>
      <c r="K63" s="289">
        <f>IF(Source!BC2061&lt;&gt; 0, Source!BC2061, 1)</f>
        <v/>
      </c>
      <c r="L63" s="290">
        <f>Source!P2061</f>
        <v/>
      </c>
    </row>
    <row r="64" ht="14.25" customHeight="1" s="200">
      <c r="A64" s="285" t="n"/>
      <c r="B64" s="285" t="n"/>
      <c r="C64" s="285" t="inlineStr">
        <is>
          <t>ЗТ</t>
        </is>
      </c>
      <c r="D64" s="286" t="inlineStr">
        <is>
          <t>чел.-ч.</t>
        </is>
      </c>
      <c r="E64" s="287">
        <f>Source!AQ2061</f>
        <v/>
      </c>
      <c r="F64" s="287" t="n"/>
      <c r="G64" s="287">
        <f>ROUND(Source!U2061, 7)</f>
        <v/>
      </c>
      <c r="H64" s="288" t="n"/>
      <c r="I64" s="289" t="n"/>
      <c r="J64" s="288" t="n"/>
      <c r="K64" s="289" t="n"/>
      <c r="L64" s="290" t="n"/>
    </row>
    <row r="65" ht="14.25" customHeight="1" s="200">
      <c r="A65" s="285" t="n"/>
      <c r="B65" s="285" t="n"/>
      <c r="C65" s="294" t="inlineStr">
        <is>
          <t>ЗТм</t>
        </is>
      </c>
      <c r="D65" s="295" t="inlineStr">
        <is>
          <t>чел.-ч.</t>
        </is>
      </c>
      <c r="E65" s="296">
        <f>Source!AR2061</f>
        <v/>
      </c>
      <c r="F65" s="296" t="n"/>
      <c r="G65" s="296">
        <f>ROUND(Source!V2061, 7)</f>
        <v/>
      </c>
      <c r="H65" s="297" t="n"/>
      <c r="I65" s="298" t="n"/>
      <c r="J65" s="297" t="n"/>
      <c r="K65" s="298" t="n"/>
      <c r="L65" s="299" t="n"/>
    </row>
    <row r="66" ht="14.25" customHeight="1" s="200">
      <c r="A66" s="285" t="n"/>
      <c r="B66" s="285" t="n"/>
      <c r="C66" s="285" t="inlineStr">
        <is>
          <t>Итого по расценке</t>
        </is>
      </c>
      <c r="D66" s="286" t="n"/>
      <c r="E66" s="287" t="n"/>
      <c r="F66" s="287" t="n"/>
      <c r="G66" s="287" t="n"/>
      <c r="H66" s="288">
        <f>H60+H61+H63</f>
        <v/>
      </c>
      <c r="I66" s="289" t="n"/>
      <c r="J66" s="288">
        <f>J60+J61+J63</f>
        <v/>
      </c>
      <c r="K66" s="289" t="n"/>
      <c r="L66" s="290">
        <f>L60+L61+L63</f>
        <v/>
      </c>
    </row>
    <row r="67" ht="14.25" customHeight="1" s="200">
      <c r="A67" s="285" t="n"/>
      <c r="B67" s="285" t="n"/>
      <c r="C67" s="285" t="inlineStr">
        <is>
          <t>ФОТ</t>
        </is>
      </c>
      <c r="D67" s="286" t="n"/>
      <c r="E67" s="287" t="n"/>
      <c r="F67" s="287" t="n"/>
      <c r="G67" s="287" t="n"/>
      <c r="H67" s="288" t="n"/>
      <c r="I67" s="289" t="n"/>
      <c r="J67" s="288">
        <f>SUM(S58:S70)+SUM(T58:T70)+SUM(X58:X70)+SUM(Y58:Y70)+SUM(Z58:Z70)</f>
        <v/>
      </c>
      <c r="K67" s="289" t="n"/>
      <c r="L67" s="290">
        <f>SUM(AR58:AR70)+SUM(AS58:AS70)+SUM(AT58:AT70)+SUM(AU58:AU70)+SUM(AV58:AV70)</f>
        <v/>
      </c>
    </row>
    <row r="68" ht="14.25" customHeight="1" s="200">
      <c r="A68" s="285" t="n"/>
      <c r="B68" s="285" t="inlineStr">
        <is>
          <t>Пр/812-101.0-1</t>
        </is>
      </c>
      <c r="C68" s="285" t="inlineStr">
        <is>
          <t>НР Электромонтажные работы</t>
        </is>
      </c>
      <c r="D68" s="286" t="inlineStr">
        <is>
          <t>%</t>
        </is>
      </c>
      <c r="E68" s="287">
        <f>Source!BZ2061</f>
        <v/>
      </c>
      <c r="F68" s="287" t="n"/>
      <c r="G68" s="287">
        <f>Source!AT2061</f>
        <v/>
      </c>
      <c r="H68" s="288" t="n"/>
      <c r="I68" s="289" t="n"/>
      <c r="J68" s="288">
        <f>SUM(AD58:AD70)</f>
        <v/>
      </c>
      <c r="K68" s="289" t="n"/>
      <c r="L68" s="290">
        <f>SUM(AZ58:AZ70)</f>
        <v/>
      </c>
    </row>
    <row r="69" ht="14.25" customHeight="1" s="200">
      <c r="A69" s="294" t="n"/>
      <c r="B69" s="294" t="inlineStr">
        <is>
          <t>Пр/774-101.0</t>
        </is>
      </c>
      <c r="C69" s="294" t="inlineStr">
        <is>
          <t>СП Электромонтажные работы</t>
        </is>
      </c>
      <c r="D69" s="295" t="inlineStr">
        <is>
          <t>%</t>
        </is>
      </c>
      <c r="E69" s="296">
        <f>Source!CA2061</f>
        <v/>
      </c>
      <c r="F69" s="296" t="n"/>
      <c r="G69" s="296">
        <f>Source!AU2061</f>
        <v/>
      </c>
      <c r="H69" s="297" t="n"/>
      <c r="I69" s="298" t="n"/>
      <c r="J69" s="297">
        <f>SUM(AE58:AE70)</f>
        <v/>
      </c>
      <c r="K69" s="298" t="n"/>
      <c r="L69" s="299">
        <f>SUM(BA58:BA70)</f>
        <v/>
      </c>
    </row>
    <row r="70" ht="15" customHeight="1" s="200">
      <c r="C70" s="300" t="inlineStr">
        <is>
          <t>Всего по позиции</t>
        </is>
      </c>
      <c r="I70" s="301">
        <f>J60+J61+J63+J68+J69</f>
        <v/>
      </c>
      <c r="J70" s="202" t="n"/>
      <c r="K70" s="302">
        <f>L60+L61+L63+L68+L69</f>
        <v/>
      </c>
      <c r="L70" s="202" t="n"/>
      <c r="O70" s="303">
        <f>J60+J61+J63+J68+J69</f>
        <v/>
      </c>
      <c r="P70" s="303">
        <f>J61</f>
        <v/>
      </c>
      <c r="R70" t="inlineStr">
        <is>
          <t>=</t>
        </is>
      </c>
      <c r="S70" s="303">
        <f>J60</f>
        <v/>
      </c>
      <c r="U70" s="303">
        <f>J60</f>
        <v/>
      </c>
      <c r="X70" s="303">
        <f>J62</f>
        <v/>
      </c>
      <c r="Z70" t="inlineStr">
        <is>
          <t>=</t>
        </is>
      </c>
      <c r="AA70" s="303">
        <f>J63</f>
        <v/>
      </c>
      <c r="AD70">
        <f>ROUND((Source!AT2061/100)*((ROUND(Source!AF2061*Source!I2061, 2)+(ROUND((ROUND(((Source!EU2061)*Source!I2061),0)),0)+ROUND((ROUND(((Source!AE2061-(Source!EU2061))*Source!I2061),0)),0)))), 2)</f>
        <v/>
      </c>
      <c r="AE70">
        <f>ROUND((Source!AU2061/100)*((ROUND(Source!AF2061*Source!I2061, 2)+(ROUND((ROUND(((Source!EU2061)*Source!I2061),0)),0)+ROUND((ROUND(((Source!AE2061-(Source!EU2061))*Source!I2061),0)),0)))), 2)</f>
        <v/>
      </c>
      <c r="AN70" s="304">
        <f>L60+L61+L63+L68+L69</f>
        <v/>
      </c>
      <c r="AO70" s="304">
        <f>L61</f>
        <v/>
      </c>
      <c r="AQ70" t="inlineStr">
        <is>
          <t>=</t>
        </is>
      </c>
      <c r="AR70" s="304">
        <f>L60</f>
        <v/>
      </c>
      <c r="AT70" s="304">
        <f>L62</f>
        <v/>
      </c>
      <c r="AV70" t="inlineStr">
        <is>
          <t>=</t>
        </is>
      </c>
      <c r="AW70" s="304">
        <f>L63</f>
        <v/>
      </c>
      <c r="AZ70">
        <f>Source!X2061</f>
        <v/>
      </c>
      <c r="BA70">
        <f>Source!Y2061</f>
        <v/>
      </c>
      <c r="BH70" s="303">
        <f>J60+J61+J63+J68+J69</f>
        <v/>
      </c>
      <c r="CD70" t="n">
        <v>1</v>
      </c>
    </row>
    <row r="71"/>
    <row r="72" ht="15" customHeight="1" s="200">
      <c r="A72" s="305" t="n"/>
      <c r="B72" s="306" t="n"/>
      <c r="C72" s="307" t="inlineStr">
        <is>
          <t>ИТОГИ ПО СМЕТЕ</t>
        </is>
      </c>
      <c r="D72" s="202" t="n"/>
      <c r="E72" s="202" t="n"/>
      <c r="F72" s="202" t="n"/>
      <c r="G72" s="202" t="n"/>
      <c r="H72" s="202" t="n"/>
      <c r="I72" s="308" t="n"/>
      <c r="J72" s="301" t="n"/>
      <c r="K72" s="301" t="n"/>
      <c r="L72" s="302" t="n"/>
    </row>
    <row r="73"/>
    <row r="74" ht="15" customHeight="1" s="200">
      <c r="A74" s="309" t="n"/>
      <c r="B74" s="310" t="n"/>
      <c r="C74" s="311" t="inlineStr">
        <is>
          <t>ВСЕГО строительные работы</t>
        </is>
      </c>
      <c r="I74" s="312" t="n"/>
      <c r="J74" s="313">
        <f>J76+J91+J92</f>
        <v/>
      </c>
      <c r="K74" s="313" t="n"/>
      <c r="L74" s="314">
        <f>L76+L91+L92</f>
        <v/>
      </c>
    </row>
    <row r="75" ht="14.25" customHeight="1" s="200">
      <c r="A75" s="315" t="n"/>
      <c r="B75" s="316" t="n"/>
      <c r="C75" s="317" t="inlineStr">
        <is>
          <t>в том числе</t>
        </is>
      </c>
      <c r="I75" s="287" t="n"/>
      <c r="J75" s="288" t="n"/>
      <c r="K75" s="288" t="n"/>
      <c r="L75" s="290" t="n"/>
    </row>
    <row r="76" ht="14.25" customHeight="1" s="200">
      <c r="A76" s="315" t="n"/>
      <c r="B76" s="316" t="n"/>
      <c r="C76" s="285" t="inlineStr">
        <is>
          <t>Всего прямые затраты</t>
        </is>
      </c>
      <c r="I76" s="287" t="n"/>
      <c r="J76" s="288">
        <f>J78+J79+J85+J89</f>
        <v/>
      </c>
      <c r="K76" s="288" t="n"/>
      <c r="L76" s="290">
        <f>L78+L79+L85+L89</f>
        <v/>
      </c>
    </row>
    <row r="77" ht="14.25" customHeight="1" s="200">
      <c r="A77" s="315" t="n"/>
      <c r="B77" s="316" t="n"/>
      <c r="C77" s="317" t="inlineStr">
        <is>
          <t>в том числе</t>
        </is>
      </c>
      <c r="I77" s="287" t="n"/>
      <c r="J77" s="288" t="n"/>
      <c r="K77" s="288" t="n"/>
      <c r="L77" s="290" t="n"/>
    </row>
    <row r="78" ht="14.25" customHeight="1" s="200">
      <c r="A78" s="315" t="n"/>
      <c r="B78" s="316" t="n"/>
      <c r="C78" s="285" t="inlineStr">
        <is>
          <t xml:space="preserve">  оплата труда (ОТ)</t>
        </is>
      </c>
      <c r="I78" s="287" t="n"/>
      <c r="J78" s="288">
        <f>SUMIF(CD58:CD70, 1, S58:S70)</f>
        <v/>
      </c>
      <c r="K78" s="288" t="n"/>
      <c r="L78" s="290">
        <f>SUMIF(CD58:CD70, 1, AR58:AR70)</f>
        <v/>
      </c>
    </row>
    <row r="79" ht="14.25" customHeight="1" s="200">
      <c r="A79" s="315" t="n"/>
      <c r="B79" s="316" t="n"/>
      <c r="C79" s="285" t="inlineStr">
        <is>
          <t xml:space="preserve">  эксплуатация машин и механизмов</t>
        </is>
      </c>
      <c r="I79" s="287" t="n"/>
      <c r="J79" s="288">
        <f>J81+J84</f>
        <v/>
      </c>
      <c r="K79" s="288" t="n"/>
      <c r="L79" s="290">
        <f>L81+L84</f>
        <v/>
      </c>
    </row>
    <row r="80" ht="14.25" customHeight="1" s="200">
      <c r="A80" s="315" t="n"/>
      <c r="B80" s="316" t="n"/>
      <c r="C80" s="317" t="inlineStr">
        <is>
          <t xml:space="preserve">  в том числе</t>
        </is>
      </c>
      <c r="I80" s="287" t="n"/>
      <c r="J80" s="288" t="n"/>
      <c r="K80" s="288" t="n"/>
      <c r="L80" s="290" t="n"/>
    </row>
    <row r="81" ht="14.25" customHeight="1" s="200">
      <c r="A81" s="315" t="n"/>
      <c r="B81" s="316" t="n"/>
      <c r="C81" s="285" t="inlineStr">
        <is>
          <t xml:space="preserve">    эксплуатация машин и механизмов без учета доплат к оплате труда машинистов</t>
        </is>
      </c>
      <c r="I81" s="287" t="n"/>
      <c r="J81" s="288">
        <f>SUMIF(CD58:CD70, 1, P58:P70)</f>
        <v/>
      </c>
      <c r="K81" s="288" t="n"/>
      <c r="L81" s="290">
        <f>SUMIF(CD58:CD70, 1, AO58:AO70)</f>
        <v/>
      </c>
    </row>
    <row r="82" ht="14.25" customHeight="1" s="200">
      <c r="A82" s="315" t="n"/>
      <c r="B82" s="316" t="n"/>
      <c r="C82" s="317" t="inlineStr">
        <is>
          <t xml:space="preserve">    в том числе</t>
        </is>
      </c>
      <c r="I82" s="287" t="n"/>
      <c r="J82" s="288" t="n"/>
      <c r="K82" s="288" t="n"/>
      <c r="L82" s="290" t="n"/>
    </row>
    <row r="83" ht="14.25" customHeight="1" s="200">
      <c r="A83" s="315" t="n"/>
      <c r="B83" s="316" t="n"/>
      <c r="C83" s="285" t="inlineStr">
        <is>
          <t xml:space="preserve">      оплата труда машинистов (ОТм)</t>
        </is>
      </c>
      <c r="I83" s="287" t="n"/>
      <c r="J83" s="288">
        <f>SUMIF(CD58:CD70, 1, X58:X70)</f>
        <v/>
      </c>
      <c r="K83" s="288" t="n"/>
      <c r="L83" s="290">
        <f>SUMIF(CD58:CD70, 1, AT58:AT70)</f>
        <v/>
      </c>
    </row>
    <row r="84" ht="14.25" customHeight="1" s="200">
      <c r="A84" s="315" t="n"/>
      <c r="B84" s="316" t="n"/>
      <c r="C84" s="285" t="inlineStr">
        <is>
          <t xml:space="preserve">    доплаты к оплате труда машинистов</t>
        </is>
      </c>
      <c r="I84" s="287" t="n"/>
      <c r="J84" s="288">
        <f>SUMIF(CD58:CD70, 1, Z58:Z70)</f>
        <v/>
      </c>
      <c r="K84" s="288" t="n"/>
      <c r="L84" s="290">
        <f>SUMIF(CD58:CD70, 1, AV58:AV70)</f>
        <v/>
      </c>
    </row>
    <row r="85" ht="14.25" customHeight="1" s="200">
      <c r="A85" s="315" t="n"/>
      <c r="B85" s="316" t="n"/>
      <c r="C85" s="285" t="inlineStr">
        <is>
          <t xml:space="preserve">  материальные ресурсы</t>
        </is>
      </c>
      <c r="I85" s="287" t="n"/>
      <c r="J85" s="288">
        <f>J87+J88</f>
        <v/>
      </c>
      <c r="K85" s="288" t="n"/>
      <c r="L85" s="290">
        <f>L87+L88</f>
        <v/>
      </c>
    </row>
    <row r="86" ht="14.25" customHeight="1" s="200">
      <c r="A86" s="315" t="n"/>
      <c r="B86" s="316" t="n"/>
      <c r="C86" s="317" t="inlineStr">
        <is>
          <t xml:space="preserve">  в том числе</t>
        </is>
      </c>
      <c r="I86" s="287" t="n"/>
      <c r="J86" s="288" t="n"/>
      <c r="K86" s="288" t="n"/>
      <c r="L86" s="290" t="n"/>
    </row>
    <row r="87" ht="14.25" customHeight="1" s="200">
      <c r="A87" s="315" t="n"/>
      <c r="B87" s="316" t="n"/>
      <c r="C87" s="285" t="inlineStr">
        <is>
          <t xml:space="preserve">    материальные ресурсы без учета дополнительной перевозки</t>
        </is>
      </c>
      <c r="I87" s="287" t="n"/>
      <c r="J87" s="288">
        <f>SUMIF(CD58:CD70, 1, AA58:AA70)-SUMIF(CD58:CD70, 1, BJ58:BJ70)</f>
        <v/>
      </c>
      <c r="K87" s="288" t="n"/>
      <c r="L87" s="290">
        <f>SUMIF(CD58:CD70, 1, AW58:AW70)-SUMIF(CD58:CD70, 1, BK58:BK70)</f>
        <v/>
      </c>
    </row>
    <row r="88" ht="14.25" customHeight="1" s="200">
      <c r="A88" s="315" t="n"/>
      <c r="B88" s="316" t="n"/>
      <c r="C88" s="285" t="inlineStr">
        <is>
          <t xml:space="preserve">    дополнительная перевозка материальных ресурсов</t>
        </is>
      </c>
      <c r="I88" s="287" t="n"/>
      <c r="J88" s="288">
        <f>SUMIF(CD58:CD70, 1, AG58:AG70)</f>
        <v/>
      </c>
      <c r="K88" s="288" t="n"/>
      <c r="L88" s="290">
        <f>SUMIF(CD58:CD70, 1, BC58:BC70)</f>
        <v/>
      </c>
    </row>
    <row r="89" ht="14.25" customHeight="1" s="200">
      <c r="A89" s="315" t="n"/>
      <c r="B89" s="316" t="n"/>
      <c r="C89" s="285" t="inlineStr">
        <is>
          <t xml:space="preserve">  перевозка</t>
        </is>
      </c>
      <c r="I89" s="287" t="n"/>
      <c r="J89" s="288">
        <f>SUMIF(CD58:CD70, 1, AF58:AF70)</f>
        <v/>
      </c>
      <c r="K89" s="288" t="n"/>
      <c r="L89" s="290">
        <f>SUMIF(CD58:CD70, 1, BB58:BB70)</f>
        <v/>
      </c>
    </row>
    <row r="90" ht="14.25" customHeight="1" s="200">
      <c r="A90" s="315" t="n"/>
      <c r="B90" s="316" t="n"/>
      <c r="C90" s="285" t="inlineStr">
        <is>
          <t>ФОТ (справочно)</t>
        </is>
      </c>
      <c r="I90" s="287" t="n"/>
      <c r="J90" s="288">
        <f>SUMIF(CD58:CD70, 1, S58:S70)+SUMIF(CD58:CD70, 1, X58:X70)+SUMIF(CD58:CD70, 1, Z58:Z70)</f>
        <v/>
      </c>
      <c r="K90" s="288" t="n"/>
      <c r="L90" s="290">
        <f>SUMIF(CD58:CD70, 1, AR58:AR70)+SUMIF(CD58:CD70, 1, AT58:AT70)+SUMIF(CD58:CD70, 1, AV58:AV70)</f>
        <v/>
      </c>
    </row>
    <row r="91" ht="14.25" customHeight="1" s="200">
      <c r="A91" s="315" t="n"/>
      <c r="B91" s="316" t="n"/>
      <c r="C91" s="285" t="inlineStr">
        <is>
          <t>накладные расходы</t>
        </is>
      </c>
      <c r="I91" s="287" t="n"/>
      <c r="J91" s="288">
        <f>SUMIF(CD58:CD70, 1, AD58:AD70)</f>
        <v/>
      </c>
      <c r="K91" s="288" t="n"/>
      <c r="L91" s="290">
        <f>SUMIF(CD58:CD70, 1, AZ58:AZ70)</f>
        <v/>
      </c>
    </row>
    <row r="92" ht="14.25" customHeight="1" s="200">
      <c r="A92" s="315" t="n"/>
      <c r="B92" s="316" t="n"/>
      <c r="C92" s="285" t="inlineStr">
        <is>
          <t>сметная прибыль</t>
        </is>
      </c>
      <c r="I92" s="287" t="n"/>
      <c r="J92" s="288">
        <f>SUMIF(CD58:CD70, 1, AE58:AE70)</f>
        <v/>
      </c>
      <c r="K92" s="288" t="n"/>
      <c r="L92" s="290">
        <f>SUMIF(CD58:CD70, 1, BA58:BA70)</f>
        <v/>
      </c>
    </row>
    <row r="93"/>
    <row r="94" ht="15" customHeight="1" s="200">
      <c r="A94" s="309" t="n"/>
      <c r="B94" s="310" t="n"/>
      <c r="C94" s="311" t="inlineStr">
        <is>
          <t>ВСЕГО монтажные работы</t>
        </is>
      </c>
      <c r="I94" s="312" t="n"/>
      <c r="J94" s="313">
        <f>J96+J111+J112</f>
        <v/>
      </c>
      <c r="K94" s="313" t="n"/>
      <c r="L94" s="314">
        <f>L96+L111+L112</f>
        <v/>
      </c>
    </row>
    <row r="95" ht="14.25" customHeight="1" s="200">
      <c r="A95" s="315" t="n"/>
      <c r="B95" s="316" t="n"/>
      <c r="C95" s="317" t="inlineStr">
        <is>
          <t>в том числе</t>
        </is>
      </c>
      <c r="I95" s="287" t="n"/>
      <c r="J95" s="288" t="n"/>
      <c r="K95" s="288" t="n"/>
      <c r="L95" s="290" t="n"/>
    </row>
    <row r="96" ht="14.25" customHeight="1" s="200">
      <c r="A96" s="315" t="n"/>
      <c r="B96" s="316" t="n"/>
      <c r="C96" s="285" t="inlineStr">
        <is>
          <t>Всего прямые затраты</t>
        </is>
      </c>
      <c r="I96" s="287" t="n"/>
      <c r="J96" s="288">
        <f>J98+J99+J105+J109</f>
        <v/>
      </c>
      <c r="K96" s="288" t="n"/>
      <c r="L96" s="290">
        <f>L98+L99+L105+L109</f>
        <v/>
      </c>
    </row>
    <row r="97" ht="14.25" customHeight="1" s="200">
      <c r="A97" s="315" t="n"/>
      <c r="B97" s="316" t="n"/>
      <c r="C97" s="317" t="inlineStr">
        <is>
          <t>в том числе</t>
        </is>
      </c>
      <c r="I97" s="287" t="n"/>
      <c r="J97" s="288" t="n"/>
      <c r="K97" s="288" t="n"/>
      <c r="L97" s="290" t="n"/>
    </row>
    <row r="98" ht="14.25" customHeight="1" s="200">
      <c r="A98" s="315" t="n"/>
      <c r="B98" s="316" t="n"/>
      <c r="C98" s="285" t="inlineStr">
        <is>
          <t xml:space="preserve">  оплата труда (ОТ)</t>
        </is>
      </c>
      <c r="I98" s="287" t="n"/>
      <c r="J98" s="288">
        <f>SUMIF(CD58:CD92, 2, S58:S92)</f>
        <v/>
      </c>
      <c r="K98" s="288" t="n"/>
      <c r="L98" s="290">
        <f>SUMIF(CD58:CD92, 2, AR58:AR92)</f>
        <v/>
      </c>
    </row>
    <row r="99" ht="14.25" customHeight="1" s="200">
      <c r="A99" s="315" t="n"/>
      <c r="B99" s="316" t="n"/>
      <c r="C99" s="285" t="inlineStr">
        <is>
          <t xml:space="preserve">  эксплуатация машин и механизмов</t>
        </is>
      </c>
      <c r="I99" s="287" t="n"/>
      <c r="J99" s="288">
        <f>J101+J104</f>
        <v/>
      </c>
      <c r="K99" s="288" t="n"/>
      <c r="L99" s="290">
        <f>L101+L104</f>
        <v/>
      </c>
    </row>
    <row r="100" ht="14.25" customHeight="1" s="200">
      <c r="A100" s="315" t="n"/>
      <c r="B100" s="316" t="n"/>
      <c r="C100" s="317" t="inlineStr">
        <is>
          <t xml:space="preserve">  в том числе</t>
        </is>
      </c>
      <c r="I100" s="287" t="n"/>
      <c r="J100" s="288" t="n"/>
      <c r="K100" s="288" t="n"/>
      <c r="L100" s="290" t="n"/>
    </row>
    <row r="101" ht="14.25" customHeight="1" s="200">
      <c r="A101" s="315" t="n"/>
      <c r="B101" s="316" t="n"/>
      <c r="C101" s="285" t="inlineStr">
        <is>
          <t xml:space="preserve">    эксплуатация машин и механизмов без учета доплат к оплате труда машинистов</t>
        </is>
      </c>
      <c r="I101" s="287" t="n"/>
      <c r="J101" s="288">
        <f>SUMIF(CD58:CD92, 2, P58:P92)</f>
        <v/>
      </c>
      <c r="K101" s="288" t="n"/>
      <c r="L101" s="290">
        <f>SUMIF(CD58:CD92, 2, AO58:AO92)</f>
        <v/>
      </c>
    </row>
    <row r="102" ht="14.25" customHeight="1" s="200">
      <c r="A102" s="315" t="n"/>
      <c r="B102" s="316" t="n"/>
      <c r="C102" s="317" t="inlineStr">
        <is>
          <t xml:space="preserve">    в том числе</t>
        </is>
      </c>
      <c r="I102" s="287" t="n"/>
      <c r="J102" s="288" t="n"/>
      <c r="K102" s="288" t="n"/>
      <c r="L102" s="290" t="n"/>
    </row>
    <row r="103" ht="14.25" customHeight="1" s="200">
      <c r="A103" s="315" t="n"/>
      <c r="B103" s="316" t="n"/>
      <c r="C103" s="285" t="inlineStr">
        <is>
          <t xml:space="preserve">      оплата труда машинистов (ОТм)</t>
        </is>
      </c>
      <c r="I103" s="287" t="n"/>
      <c r="J103" s="288">
        <f>SUMIF(CD58:CD92, 2, X58:X92)</f>
        <v/>
      </c>
      <c r="K103" s="288" t="n"/>
      <c r="L103" s="290">
        <f>SUMIF(CD58:CD92, 2, AT58:AT92)</f>
        <v/>
      </c>
    </row>
    <row r="104" ht="14.25" customHeight="1" s="200">
      <c r="A104" s="315" t="n"/>
      <c r="B104" s="316" t="n"/>
      <c r="C104" s="285" t="inlineStr">
        <is>
          <t xml:space="preserve">    доплаты к оплате труда машинистов</t>
        </is>
      </c>
      <c r="I104" s="287" t="n"/>
      <c r="J104" s="288">
        <f>SUMIF(CD58:CD92, 2, Z58:Z92)</f>
        <v/>
      </c>
      <c r="K104" s="288" t="n"/>
      <c r="L104" s="290">
        <f>SUMIF(CD58:CD92, 2, AV58:AV92)</f>
        <v/>
      </c>
    </row>
    <row r="105" ht="14.25" customHeight="1" s="200">
      <c r="A105" s="315" t="n"/>
      <c r="B105" s="316" t="n"/>
      <c r="C105" s="285" t="inlineStr">
        <is>
          <t xml:space="preserve">  материальные ресурсы</t>
        </is>
      </c>
      <c r="I105" s="287" t="n"/>
      <c r="J105" s="288">
        <f>J107+J108</f>
        <v/>
      </c>
      <c r="K105" s="288" t="n"/>
      <c r="L105" s="290">
        <f>L107+L108</f>
        <v/>
      </c>
    </row>
    <row r="106" ht="14.25" customHeight="1" s="200">
      <c r="A106" s="315" t="n"/>
      <c r="B106" s="316" t="n"/>
      <c r="C106" s="317" t="inlineStr">
        <is>
          <t xml:space="preserve">  в том числе</t>
        </is>
      </c>
      <c r="I106" s="287" t="n"/>
      <c r="J106" s="288" t="n"/>
      <c r="K106" s="288" t="n"/>
      <c r="L106" s="290" t="n"/>
    </row>
    <row r="107" ht="14.25" customHeight="1" s="200">
      <c r="A107" s="315" t="n"/>
      <c r="B107" s="316" t="n"/>
      <c r="C107" s="285" t="inlineStr">
        <is>
          <t xml:space="preserve">    материальные ресурсы без учета дополнительной перевозки</t>
        </is>
      </c>
      <c r="I107" s="287" t="n"/>
      <c r="J107" s="288">
        <f>SUMIF(CD58:CD92, 2, AA58:AA92)-SUMIF(CD58:CD92, 2, BJ58:BJ92)</f>
        <v/>
      </c>
      <c r="K107" s="288" t="n"/>
      <c r="L107" s="290">
        <f>SUMIF(CD58:CD92, 2, AW58:AW92)-SUMIF(CD58:CD92, 2, BK58:BK92)</f>
        <v/>
      </c>
    </row>
    <row r="108" ht="14.25" customHeight="1" s="200">
      <c r="A108" s="315" t="n"/>
      <c r="B108" s="316" t="n"/>
      <c r="C108" s="285" t="inlineStr">
        <is>
          <t xml:space="preserve">    дополнительная перевозка материальных ресурсов</t>
        </is>
      </c>
      <c r="I108" s="287" t="n"/>
      <c r="J108" s="288">
        <f>SUMIF(CD58:CD92, 2, AG58:AG92)</f>
        <v/>
      </c>
      <c r="K108" s="288" t="n"/>
      <c r="L108" s="290">
        <f>SUMIF(CD58:CD92, 2, BC58:BC92)</f>
        <v/>
      </c>
    </row>
    <row r="109" ht="14.25" customHeight="1" s="200">
      <c r="A109" s="315" t="n"/>
      <c r="B109" s="316" t="n"/>
      <c r="C109" s="285" t="inlineStr">
        <is>
          <t xml:space="preserve">  перевозка</t>
        </is>
      </c>
      <c r="I109" s="287" t="n"/>
      <c r="J109" s="288">
        <f>SUMIF(CD58:CD92, 2, AF58:AF92)</f>
        <v/>
      </c>
      <c r="K109" s="288" t="n"/>
      <c r="L109" s="290">
        <f>SUMIF(CD58:CD92, 2, BB58:BB92)</f>
        <v/>
      </c>
    </row>
    <row r="110" ht="14.25" customHeight="1" s="200">
      <c r="A110" s="315" t="n"/>
      <c r="B110" s="316" t="n"/>
      <c r="C110" s="285" t="inlineStr">
        <is>
          <t>ФОТ (справочно)</t>
        </is>
      </c>
      <c r="I110" s="287" t="n"/>
      <c r="J110" s="288">
        <f>SUMIF(CD58:CD92, 2, S58:S92)+SUMIF(CD58:CD92, 2, X58:X92)+SUMIF(CD58:CD92, 2, Z58:Z92)</f>
        <v/>
      </c>
      <c r="K110" s="288" t="n"/>
      <c r="L110" s="290">
        <f>SUMIF(CD58:CD92, 2, AR58:AR92)+SUMIF(CD58:CD92, 2, AT58:AT92)+SUMIF(CD58:CD92, 2, AV58:AV92)</f>
        <v/>
      </c>
    </row>
    <row r="111" ht="14.25" customHeight="1" s="200">
      <c r="A111" s="315" t="n"/>
      <c r="B111" s="316" t="n"/>
      <c r="C111" s="285" t="inlineStr">
        <is>
          <t>накладные расходы</t>
        </is>
      </c>
      <c r="I111" s="287" t="n"/>
      <c r="J111" s="288">
        <f>SUMIF(CD58:CD92, 2, AD58:AD92)</f>
        <v/>
      </c>
      <c r="K111" s="288" t="n"/>
      <c r="L111" s="290">
        <f>SUMIF(CD58:CD92, 2, AZ58:AZ92)</f>
        <v/>
      </c>
    </row>
    <row r="112" ht="14.25" customHeight="1" s="200">
      <c r="A112" s="315" t="n"/>
      <c r="B112" s="316" t="n"/>
      <c r="C112" s="285" t="inlineStr">
        <is>
          <t>сметная прибыль</t>
        </is>
      </c>
      <c r="I112" s="287" t="n"/>
      <c r="J112" s="288">
        <f>SUMIF(CD58:CD92, 2, AE58:AE92)</f>
        <v/>
      </c>
      <c r="K112" s="288" t="n"/>
      <c r="L112" s="290">
        <f>SUMIF(CD58:CD92, 2, BA58:BA92)</f>
        <v/>
      </c>
    </row>
    <row r="113"/>
    <row r="114" ht="15" customHeight="1" s="200">
      <c r="A114" s="309" t="n"/>
      <c r="B114" s="310" t="n"/>
      <c r="C114" s="311" t="inlineStr">
        <is>
          <t>ВСЕГО оборудование</t>
        </is>
      </c>
      <c r="I114" s="312" t="n"/>
      <c r="J114" s="313">
        <f>J116+J117</f>
        <v/>
      </c>
      <c r="K114" s="313" t="n"/>
      <c r="L114" s="314">
        <f>L116+L117</f>
        <v/>
      </c>
    </row>
    <row r="115" ht="14.25" customHeight="1" s="200">
      <c r="A115" s="315" t="n"/>
      <c r="B115" s="316" t="n"/>
      <c r="C115" s="317" t="inlineStr">
        <is>
          <t>в том числе</t>
        </is>
      </c>
      <c r="I115" s="287" t="n"/>
      <c r="J115" s="288" t="n"/>
      <c r="K115" s="288" t="n"/>
      <c r="L115" s="290" t="n"/>
    </row>
    <row r="116" ht="14.25" customHeight="1" s="200">
      <c r="A116" s="315" t="n"/>
      <c r="B116" s="316" t="n"/>
      <c r="C116" s="285" t="inlineStr">
        <is>
          <t xml:space="preserve">  оборудование без учета дополнительной перевозки</t>
        </is>
      </c>
      <c r="I116" s="287" t="n"/>
      <c r="J116" s="288">
        <f>SUMIF(CD58:CD112, 3, BJ58:BJ112)</f>
        <v/>
      </c>
      <c r="K116" s="288" t="n"/>
      <c r="L116" s="290">
        <f>SUMIF(CD58:CD112, 3, BK58:BK112)</f>
        <v/>
      </c>
    </row>
    <row r="117" ht="14.25" customHeight="1" s="200">
      <c r="A117" s="315" t="n"/>
      <c r="B117" s="316" t="n"/>
      <c r="C117" s="285" t="inlineStr">
        <is>
          <t xml:space="preserve">  дополнительная перевозка оборудования</t>
        </is>
      </c>
      <c r="I117" s="287" t="n"/>
      <c r="J117" s="288">
        <f>SUMIF(CD58:CD112, 3, AH58:AH112)</f>
        <v/>
      </c>
      <c r="K117" s="288" t="n"/>
      <c r="L117" s="290">
        <f>SUMIF(CD58:CD112, 3, BD58:BD112)</f>
        <v/>
      </c>
    </row>
    <row r="118"/>
    <row r="119" ht="15" customHeight="1" s="200">
      <c r="A119" s="309" t="n"/>
      <c r="B119" s="310" t="n"/>
      <c r="C119" s="311" t="inlineStr">
        <is>
          <t>ВСЕГО прочие затраты</t>
        </is>
      </c>
      <c r="I119" s="312" t="n"/>
      <c r="J119" s="313">
        <f>J125+J140+J141+J121+J122</f>
        <v/>
      </c>
      <c r="K119" s="313" t="n"/>
      <c r="L119" s="314">
        <f>L125+L140+L141+L121+L122</f>
        <v/>
      </c>
    </row>
    <row r="120" ht="14.25" customHeight="1" s="200">
      <c r="A120" s="315" t="n"/>
      <c r="B120" s="316" t="n"/>
      <c r="C120" s="317" t="inlineStr">
        <is>
          <t>в том числе</t>
        </is>
      </c>
      <c r="I120" s="287" t="n"/>
      <c r="J120" s="288" t="n"/>
      <c r="K120" s="288" t="n"/>
      <c r="L120" s="290" t="n"/>
    </row>
    <row r="121" ht="14.25" customHeight="1" s="200">
      <c r="A121" s="315" t="n"/>
      <c r="B121" s="316" t="n"/>
      <c r="C121" s="285" t="inlineStr">
        <is>
          <t xml:space="preserve">   прочие затраты</t>
        </is>
      </c>
      <c r="I121" s="287" t="n"/>
      <c r="J121" s="288">
        <f>SUM(BL58:BL117)</f>
        <v/>
      </c>
      <c r="K121" s="288" t="n"/>
      <c r="L121" s="290" t="n"/>
    </row>
    <row r="122" ht="14.25" customHeight="1" s="200">
      <c r="A122" s="315" t="n"/>
      <c r="B122" s="316" t="n"/>
      <c r="C122" s="285" t="inlineStr">
        <is>
          <t xml:space="preserve">   Хозяйственный инвентарь</t>
        </is>
      </c>
      <c r="I122" s="287" t="n"/>
      <c r="J122" s="288">
        <f>SUM(BN58:BN117)</f>
        <v/>
      </c>
      <c r="K122" s="288" t="n"/>
      <c r="L122" s="290">
        <f>SUM(BO58:BO117)</f>
        <v/>
      </c>
    </row>
    <row r="123" ht="14.25" customHeight="1" s="200">
      <c r="A123" s="315" t="n"/>
      <c r="B123" s="316" t="n"/>
      <c r="C123" s="285" t="inlineStr">
        <is>
          <t>Пусконаладочные работы</t>
        </is>
      </c>
      <c r="I123" s="287" t="n"/>
      <c r="J123" s="288">
        <f>J125+J140+J141</f>
        <v/>
      </c>
      <c r="K123" s="288" t="n"/>
      <c r="L123" s="290">
        <f>L125+L140+L141</f>
        <v/>
      </c>
    </row>
    <row r="124" ht="14.25" customHeight="1" s="200">
      <c r="A124" s="315" t="n"/>
      <c r="B124" s="316" t="n"/>
      <c r="C124" s="317" t="inlineStr">
        <is>
          <t>в том числе</t>
        </is>
      </c>
      <c r="I124" s="287" t="n"/>
      <c r="J124" s="288" t="n"/>
      <c r="K124" s="288" t="n"/>
      <c r="L124" s="290" t="n"/>
    </row>
    <row r="125" ht="14.25" customHeight="1" s="200">
      <c r="A125" s="315" t="n"/>
      <c r="B125" s="316" t="n"/>
      <c r="C125" s="285" t="inlineStr">
        <is>
          <t>Всего прямые затраты</t>
        </is>
      </c>
      <c r="I125" s="287" t="n"/>
      <c r="J125" s="288">
        <f>J127+J128+J134+J138</f>
        <v/>
      </c>
      <c r="K125" s="288" t="n"/>
      <c r="L125" s="290">
        <f>L127+L128+L134+L138</f>
        <v/>
      </c>
    </row>
    <row r="126" ht="14.25" customHeight="1" s="200">
      <c r="A126" s="315" t="n"/>
      <c r="B126" s="316" t="n"/>
      <c r="C126" s="317" t="inlineStr">
        <is>
          <t>в том числе</t>
        </is>
      </c>
      <c r="I126" s="287" t="n"/>
      <c r="J126" s="288" t="n"/>
      <c r="K126" s="288" t="n"/>
      <c r="L126" s="290" t="n"/>
    </row>
    <row r="127" ht="14.25" customHeight="1" s="200">
      <c r="A127" s="315" t="n"/>
      <c r="B127" s="316" t="n"/>
      <c r="C127" s="285" t="inlineStr">
        <is>
          <t xml:space="preserve">  оплата труда (ОТ)</t>
        </is>
      </c>
      <c r="I127" s="287" t="n"/>
      <c r="J127" s="288">
        <f>SUMIF(CD58:CD117, 4, S58:S117)</f>
        <v/>
      </c>
      <c r="K127" s="288" t="n"/>
      <c r="L127" s="290">
        <f>SUMIF(CD58:CD117, 4, AR58:AR117)</f>
        <v/>
      </c>
    </row>
    <row r="128" ht="14.25" customHeight="1" s="200">
      <c r="A128" s="315" t="n"/>
      <c r="B128" s="316" t="n"/>
      <c r="C128" s="285" t="inlineStr">
        <is>
          <t xml:space="preserve">  эксплуатация машин и механизмов</t>
        </is>
      </c>
      <c r="I128" s="287" t="n"/>
      <c r="J128" s="288">
        <f>J130+J133</f>
        <v/>
      </c>
      <c r="K128" s="288" t="n"/>
      <c r="L128" s="290">
        <f>L130+L133</f>
        <v/>
      </c>
    </row>
    <row r="129" ht="14.25" customHeight="1" s="200">
      <c r="A129" s="315" t="n"/>
      <c r="B129" s="316" t="n"/>
      <c r="C129" s="317" t="inlineStr">
        <is>
          <t xml:space="preserve">  в том числе</t>
        </is>
      </c>
      <c r="I129" s="287" t="n"/>
      <c r="J129" s="288" t="n"/>
      <c r="K129" s="288" t="n"/>
      <c r="L129" s="290" t="n"/>
    </row>
    <row r="130" ht="14.25" customHeight="1" s="200">
      <c r="A130" s="315" t="n"/>
      <c r="B130" s="316" t="n"/>
      <c r="C130" s="285" t="inlineStr">
        <is>
          <t xml:space="preserve">    эксплуатация машин и механизмов без учета доплат к оплате труда машинистов</t>
        </is>
      </c>
      <c r="I130" s="287" t="n"/>
      <c r="J130" s="288">
        <f>SUMIF(CD58:CD117, 4, P58:P117)</f>
        <v/>
      </c>
      <c r="K130" s="288" t="n"/>
      <c r="L130" s="290">
        <f>SUMIF(CD58:CD117, 4, AO58:AO117)</f>
        <v/>
      </c>
    </row>
    <row r="131" ht="14.25" customHeight="1" s="200">
      <c r="A131" s="315" t="n"/>
      <c r="B131" s="316" t="n"/>
      <c r="C131" s="317" t="inlineStr">
        <is>
          <t xml:space="preserve">    в том числе</t>
        </is>
      </c>
      <c r="I131" s="287" t="n"/>
      <c r="J131" s="288" t="n"/>
      <c r="K131" s="288" t="n"/>
      <c r="L131" s="290" t="n"/>
    </row>
    <row r="132" ht="14.25" customHeight="1" s="200">
      <c r="A132" s="315" t="n"/>
      <c r="B132" s="316" t="n"/>
      <c r="C132" s="285" t="inlineStr">
        <is>
          <t xml:space="preserve">      оплата труда машинистов (ОТм)</t>
        </is>
      </c>
      <c r="I132" s="287" t="n"/>
      <c r="J132" s="288">
        <f>SUMIF(CD58:CD117, 4, X58:X117)</f>
        <v/>
      </c>
      <c r="K132" s="288" t="n"/>
      <c r="L132" s="290">
        <f>SUMIF(CD58:CD117, 4, AT58:AT117)</f>
        <v/>
      </c>
    </row>
    <row r="133" ht="14.25" customHeight="1" s="200">
      <c r="A133" s="315" t="n"/>
      <c r="B133" s="316" t="n"/>
      <c r="C133" s="285" t="inlineStr">
        <is>
          <t xml:space="preserve">    доплаты к оплате труда машинистов</t>
        </is>
      </c>
      <c r="I133" s="287" t="n"/>
      <c r="J133" s="288">
        <f>SUMIF(CD58:CD117, 4, Z58:Z117)</f>
        <v/>
      </c>
      <c r="K133" s="288" t="n"/>
      <c r="L133" s="290">
        <f>SUMIF(CD58:CD117, 4, AV58:AV117)</f>
        <v/>
      </c>
    </row>
    <row r="134" ht="14.25" customHeight="1" s="200">
      <c r="A134" s="315" t="n"/>
      <c r="B134" s="316" t="n"/>
      <c r="C134" s="285" t="inlineStr">
        <is>
          <t xml:space="preserve">  материальные ресурсы</t>
        </is>
      </c>
      <c r="I134" s="287" t="n"/>
      <c r="J134" s="288">
        <f>J136+J137</f>
        <v/>
      </c>
      <c r="K134" s="288" t="n"/>
      <c r="L134" s="290">
        <f>L136+L137</f>
        <v/>
      </c>
    </row>
    <row r="135" ht="14.25" customHeight="1" s="200">
      <c r="A135" s="315" t="n"/>
      <c r="B135" s="316" t="n"/>
      <c r="C135" s="317" t="inlineStr">
        <is>
          <t xml:space="preserve">  в том числе</t>
        </is>
      </c>
      <c r="I135" s="287" t="n"/>
      <c r="J135" s="288" t="n"/>
      <c r="K135" s="288" t="n"/>
      <c r="L135" s="290" t="n"/>
    </row>
    <row r="136" ht="14.25" customHeight="1" s="200">
      <c r="A136" s="315" t="n"/>
      <c r="B136" s="316" t="n"/>
      <c r="C136" s="285" t="inlineStr">
        <is>
          <t xml:space="preserve">    материальные ресурсы без учета дополнительной перевозки</t>
        </is>
      </c>
      <c r="I136" s="287" t="n"/>
      <c r="J136" s="288">
        <f>SUMIF(CD58:CD117, 4, AA58:AA117)-SUMIF(CD58:CD117, 4, BJ58:BJ117)</f>
        <v/>
      </c>
      <c r="K136" s="288" t="n"/>
      <c r="L136" s="290">
        <f>SUMIF(CD58:CD117, 4, AW58:AW117)-SUMIF(CD58:CD117, 4, BK58:BK117)</f>
        <v/>
      </c>
    </row>
    <row r="137" ht="14.25" customHeight="1" s="200">
      <c r="A137" s="315" t="n"/>
      <c r="B137" s="316" t="n"/>
      <c r="C137" s="285" t="inlineStr">
        <is>
          <t xml:space="preserve">    дополнительная перевозка материальных ресурсов</t>
        </is>
      </c>
      <c r="I137" s="287" t="n"/>
      <c r="J137" s="288">
        <f>SUMIF(CD58:CD117, 4, AG58:AG117)</f>
        <v/>
      </c>
      <c r="K137" s="288" t="n"/>
      <c r="L137" s="290">
        <f>SUMIF(CD58:CD117, 4, BC58:BC117)</f>
        <v/>
      </c>
    </row>
    <row r="138" ht="14.25" customHeight="1" s="200">
      <c r="A138" s="315" t="n"/>
      <c r="B138" s="316" t="n"/>
      <c r="C138" s="285" t="inlineStr">
        <is>
          <t xml:space="preserve">  перевозка</t>
        </is>
      </c>
      <c r="I138" s="287" t="n"/>
      <c r="J138" s="288">
        <f>SUMIF(CD58:CD117, 4, AF58:AF117)</f>
        <v/>
      </c>
      <c r="K138" s="288" t="n"/>
      <c r="L138" s="290">
        <f>SUMIF(CD58:CD117, 4, BB58:BB117)</f>
        <v/>
      </c>
    </row>
    <row r="139" ht="14.25" customHeight="1" s="200">
      <c r="A139" s="315" t="n"/>
      <c r="B139" s="316" t="n"/>
      <c r="C139" s="285" t="inlineStr">
        <is>
          <t>ФОТ (справочно)</t>
        </is>
      </c>
      <c r="I139" s="287" t="n"/>
      <c r="J139" s="288">
        <f>SUMIF(CD58:CD117, 4, S58:S117)+SUMIF(CD58:CD117, 4, X58:X117)+SUMIF(CD58:CD117, 4, Z58:Z117)</f>
        <v/>
      </c>
      <c r="K139" s="288" t="n"/>
      <c r="L139" s="290">
        <f>SUMIF(CD58:CD117, 4, AR58:AR117)+SUMIF(CD58:CD117, 4, AT58:AT117)+SUMIF(CD58:CD117, 4, AV58:AV117)</f>
        <v/>
      </c>
    </row>
    <row r="140" ht="14.25" customHeight="1" s="200">
      <c r="A140" s="315" t="n"/>
      <c r="B140" s="316" t="n"/>
      <c r="C140" s="285" t="inlineStr">
        <is>
          <t>накладные расходы</t>
        </is>
      </c>
      <c r="I140" s="287" t="n"/>
      <c r="J140" s="288">
        <f>SUMIF(CD58:CD117, 4, AD58:AD117)</f>
        <v/>
      </c>
      <c r="K140" s="288" t="n"/>
      <c r="L140" s="290">
        <f>SUMIF(CD58:CD117, 4, AZ58:AZ117)</f>
        <v/>
      </c>
    </row>
    <row r="141" ht="14.25" customHeight="1" s="200">
      <c r="A141" s="315" t="n"/>
      <c r="B141" s="316" t="n"/>
      <c r="C141" s="285" t="inlineStr">
        <is>
          <t>сметная прибыль</t>
        </is>
      </c>
      <c r="I141" s="287" t="n"/>
      <c r="J141" s="288">
        <f>SUMIF(CD58:CD117, 4, AE58:AE117)</f>
        <v/>
      </c>
      <c r="K141" s="288" t="n"/>
      <c r="L141" s="290">
        <f>SUMIF(CD58:CD117, 4, BA58:BA117)</f>
        <v/>
      </c>
    </row>
    <row r="142"/>
    <row r="143" ht="15" customHeight="1" s="200">
      <c r="A143" s="309" t="n"/>
      <c r="B143" s="310" t="n"/>
      <c r="C143" s="311" t="inlineStr">
        <is>
          <t>ВСЕГО по смете</t>
        </is>
      </c>
      <c r="I143" s="312" t="n"/>
      <c r="J143" s="313">
        <f>J74+J94+J114+J119</f>
        <v/>
      </c>
      <c r="K143" s="313" t="n"/>
      <c r="L143" s="314">
        <f>L74+L94+L114+L119</f>
        <v/>
      </c>
    </row>
    <row r="144" ht="14.25" customHeight="1" s="200">
      <c r="A144" s="315" t="n"/>
      <c r="B144" s="316" t="n"/>
      <c r="C144" s="317" t="inlineStr">
        <is>
          <t>в том числе</t>
        </is>
      </c>
      <c r="I144" s="287" t="n"/>
      <c r="J144" s="288" t="n"/>
      <c r="K144" s="288" t="n"/>
      <c r="L144" s="290" t="n"/>
    </row>
    <row r="145" ht="14.25" customHeight="1" s="200">
      <c r="A145" s="315" t="n"/>
      <c r="B145" s="316" t="n"/>
      <c r="C145" s="285" t="inlineStr">
        <is>
          <t>Всего прямые затраты</t>
        </is>
      </c>
      <c r="I145" s="287" t="n"/>
      <c r="J145" s="288">
        <f>J147+J148+J154+J158</f>
        <v/>
      </c>
      <c r="K145" s="288" t="n"/>
      <c r="L145" s="290">
        <f>L147+L148+L154+L158</f>
        <v/>
      </c>
    </row>
    <row r="146" ht="14.25" customHeight="1" s="200">
      <c r="A146" s="315" t="n"/>
      <c r="B146" s="316" t="n"/>
      <c r="C146" s="317" t="inlineStr">
        <is>
          <t>в том числе</t>
        </is>
      </c>
      <c r="I146" s="287" t="n"/>
      <c r="J146" s="288" t="n"/>
      <c r="K146" s="288" t="n"/>
      <c r="L146" s="290" t="n"/>
    </row>
    <row r="147" ht="14.25" customHeight="1" s="200">
      <c r="A147" s="315" t="n"/>
      <c r="B147" s="316" t="n"/>
      <c r="C147" s="285" t="inlineStr">
        <is>
          <t xml:space="preserve">  оплата труда (ОТ)</t>
        </is>
      </c>
      <c r="I147" s="287" t="n"/>
      <c r="J147" s="288">
        <f>SUM(S58:S141)</f>
        <v/>
      </c>
      <c r="K147" s="288" t="n"/>
      <c r="L147" s="290">
        <f>SUM(AR58:AR141)</f>
        <v/>
      </c>
    </row>
    <row r="148" ht="14.25" customHeight="1" s="200">
      <c r="A148" s="315" t="n"/>
      <c r="B148" s="316" t="n"/>
      <c r="C148" s="285" t="inlineStr">
        <is>
          <t xml:space="preserve">  эксплуатация машин и механизмов</t>
        </is>
      </c>
      <c r="I148" s="287" t="n"/>
      <c r="J148" s="288">
        <f>J150+J153</f>
        <v/>
      </c>
      <c r="K148" s="288" t="n"/>
      <c r="L148" s="290">
        <f>L150+L153</f>
        <v/>
      </c>
    </row>
    <row r="149" ht="14.25" customHeight="1" s="200">
      <c r="A149" s="315" t="n"/>
      <c r="B149" s="316" t="n"/>
      <c r="C149" s="317" t="inlineStr">
        <is>
          <t xml:space="preserve">  в том числе</t>
        </is>
      </c>
      <c r="I149" s="287" t="n"/>
      <c r="J149" s="288" t="n"/>
      <c r="K149" s="288" t="n"/>
      <c r="L149" s="290" t="n"/>
    </row>
    <row r="150" ht="14.25" customHeight="1" s="200">
      <c r="A150" s="315" t="n"/>
      <c r="B150" s="316" t="n"/>
      <c r="C150" s="285" t="inlineStr">
        <is>
          <t xml:space="preserve">    эксплуатация машин и механизмов без учета доплат к оплате труда машинистов</t>
        </is>
      </c>
      <c r="I150" s="287" t="n"/>
      <c r="J150" s="288">
        <f>SUM(P58:P141)</f>
        <v/>
      </c>
      <c r="K150" s="288" t="n"/>
      <c r="L150" s="290">
        <f>SUM(AO58:AO141)</f>
        <v/>
      </c>
    </row>
    <row r="151" ht="14.25" customHeight="1" s="200">
      <c r="A151" s="315" t="n"/>
      <c r="B151" s="316" t="n"/>
      <c r="C151" s="317" t="inlineStr">
        <is>
          <t xml:space="preserve">    в том числе</t>
        </is>
      </c>
      <c r="I151" s="287" t="n"/>
      <c r="J151" s="288" t="n"/>
      <c r="K151" s="288" t="n"/>
      <c r="L151" s="290" t="n"/>
    </row>
    <row r="152" ht="14.25" customHeight="1" s="200">
      <c r="A152" s="315" t="n"/>
      <c r="B152" s="316" t="n"/>
      <c r="C152" s="285" t="inlineStr">
        <is>
          <t xml:space="preserve">      оплата труда машинистов (ОТм)</t>
        </is>
      </c>
      <c r="I152" s="287" t="n"/>
      <c r="J152" s="288">
        <f>SUM(X58:X141)</f>
        <v/>
      </c>
      <c r="K152" s="288" t="n"/>
      <c r="L152" s="290">
        <f>SUM(AT58:AT141)</f>
        <v/>
      </c>
    </row>
    <row r="153" ht="14.25" customHeight="1" s="200">
      <c r="A153" s="315" t="n"/>
      <c r="B153" s="316" t="n"/>
      <c r="C153" s="285" t="inlineStr">
        <is>
          <t xml:space="preserve">    доплаты к оплате труда машинистов</t>
        </is>
      </c>
      <c r="I153" s="287" t="n"/>
      <c r="J153" s="288">
        <f>SUM(Z58:Z141)</f>
        <v/>
      </c>
      <c r="K153" s="288" t="n"/>
      <c r="L153" s="290">
        <f>SUM(AV58:AV141)</f>
        <v/>
      </c>
    </row>
    <row r="154" ht="14.25" customHeight="1" s="200">
      <c r="A154" s="315" t="n"/>
      <c r="B154" s="316" t="n"/>
      <c r="C154" s="285" t="inlineStr">
        <is>
          <t xml:space="preserve">  материальные ресурсы</t>
        </is>
      </c>
      <c r="I154" s="287" t="n"/>
      <c r="J154" s="288">
        <f>J156+J157</f>
        <v/>
      </c>
      <c r="K154" s="288" t="n"/>
      <c r="L154" s="290">
        <f>L156+L157</f>
        <v/>
      </c>
    </row>
    <row r="155" ht="14.25" customHeight="1" s="200">
      <c r="A155" s="315" t="n"/>
      <c r="B155" s="316" t="n"/>
      <c r="C155" s="317" t="inlineStr">
        <is>
          <t xml:space="preserve">  в том числе</t>
        </is>
      </c>
      <c r="I155" s="287" t="n"/>
      <c r="J155" s="288" t="n"/>
      <c r="K155" s="288" t="n"/>
      <c r="L155" s="290" t="n"/>
    </row>
    <row r="156" ht="14.25" customHeight="1" s="200">
      <c r="A156" s="315" t="n"/>
      <c r="B156" s="316" t="n"/>
      <c r="C156" s="285" t="inlineStr">
        <is>
          <t xml:space="preserve">    материальные ресурсы без учета дополнительной перевозки</t>
        </is>
      </c>
      <c r="I156" s="287" t="n"/>
      <c r="J156" s="288">
        <f>SUM(AA58:AA141)-SUM(BJ58:BJ141)</f>
        <v/>
      </c>
      <c r="K156" s="288" t="n"/>
      <c r="L156" s="290">
        <f>SUM(AW58:AW141)-SUM(BK58:BK141)</f>
        <v/>
      </c>
    </row>
    <row r="157" ht="14.25" customHeight="1" s="200">
      <c r="A157" s="315" t="n"/>
      <c r="B157" s="316" t="n"/>
      <c r="C157" s="285" t="inlineStr">
        <is>
          <t xml:space="preserve">    дополнительная перевозка материальных ресурсов</t>
        </is>
      </c>
      <c r="I157" s="287" t="n"/>
      <c r="J157" s="288">
        <f>SUM(AG58:AG141)</f>
        <v/>
      </c>
      <c r="K157" s="288" t="n"/>
      <c r="L157" s="290">
        <f>SUM(BC58:BC141)</f>
        <v/>
      </c>
    </row>
    <row r="158" ht="14.25" customHeight="1" s="200">
      <c r="A158" s="315" t="n"/>
      <c r="B158" s="316" t="n"/>
      <c r="C158" s="285" t="inlineStr">
        <is>
          <t xml:space="preserve">  перевозка</t>
        </is>
      </c>
      <c r="I158" s="287" t="n"/>
      <c r="J158" s="288">
        <f>SUM(AF58:AF141)</f>
        <v/>
      </c>
      <c r="K158" s="288" t="n"/>
      <c r="L158" s="290">
        <f>SUM(BB58:BB141)</f>
        <v/>
      </c>
    </row>
    <row r="159" ht="14.25" customHeight="1" s="200">
      <c r="A159" s="315" t="n"/>
      <c r="B159" s="316" t="n"/>
      <c r="C159" s="285" t="inlineStr">
        <is>
          <t>Всего ФОТ (справочно)</t>
        </is>
      </c>
      <c r="I159" s="287" t="n"/>
      <c r="J159" s="288">
        <f>SUM(S58:S141)+SUM(X58:X141)+SUM(Z58:Z141)</f>
        <v/>
      </c>
      <c r="K159" s="288" t="n"/>
      <c r="L159" s="290">
        <f>SUM(AR58:AR141)+SUM(AT58:AT141)+SUM(AV58:AV141)</f>
        <v/>
      </c>
    </row>
    <row r="160" ht="14.25" customHeight="1" s="200">
      <c r="A160" s="315" t="n"/>
      <c r="B160" s="316" t="n"/>
      <c r="C160" s="285" t="inlineStr">
        <is>
          <t>Всего накладные расходы</t>
        </is>
      </c>
      <c r="I160" s="287" t="n"/>
      <c r="J160" s="288">
        <f>SUM(AD58:AD141)</f>
        <v/>
      </c>
      <c r="K160" s="288" t="n"/>
      <c r="L160" s="290">
        <f>SUM(AZ58:AZ141)</f>
        <v/>
      </c>
    </row>
    <row r="161" ht="14.25" customHeight="1" s="200">
      <c r="A161" s="315" t="n"/>
      <c r="B161" s="316" t="n"/>
      <c r="C161" s="285" t="inlineStr">
        <is>
          <t>Всего сметная прибыль</t>
        </is>
      </c>
      <c r="I161" s="287" t="n"/>
      <c r="J161" s="288">
        <f>SUM(AE58:AE141)</f>
        <v/>
      </c>
      <c r="K161" s="288" t="n"/>
      <c r="L161" s="290">
        <f>SUM(BA58:BA141)</f>
        <v/>
      </c>
    </row>
    <row r="162" ht="14.25" customHeight="1" s="200">
      <c r="A162" s="315" t="n"/>
      <c r="B162" s="316" t="n"/>
      <c r="C162" s="285" t="inlineStr">
        <is>
          <t>Всего оборудование</t>
        </is>
      </c>
      <c r="I162" s="287" t="n"/>
      <c r="J162" s="288">
        <f>J164+J165</f>
        <v/>
      </c>
      <c r="K162" s="288" t="n"/>
      <c r="L162" s="290">
        <f>L164+L165</f>
        <v/>
      </c>
    </row>
    <row r="163" ht="14.25" customHeight="1" s="200">
      <c r="A163" s="315" t="n"/>
      <c r="B163" s="316" t="n"/>
      <c r="C163" s="317" t="inlineStr">
        <is>
          <t>в том числе</t>
        </is>
      </c>
      <c r="I163" s="287" t="n"/>
      <c r="J163" s="288" t="n"/>
      <c r="K163" s="288" t="n"/>
      <c r="L163" s="290" t="n"/>
    </row>
    <row r="164" ht="14.25" customHeight="1" s="200">
      <c r="A164" s="315" t="n"/>
      <c r="B164" s="316" t="n"/>
      <c r="C164" s="285" t="inlineStr">
        <is>
          <t xml:space="preserve">  оборудование без учета дополнительной перевозки</t>
        </is>
      </c>
      <c r="I164" s="287" t="n"/>
      <c r="J164" s="288">
        <f>SUM(BJ58:BJ141)</f>
        <v/>
      </c>
      <c r="K164" s="288" t="n"/>
      <c r="L164" s="290">
        <f>SUM(BK58:BK141)</f>
        <v/>
      </c>
    </row>
    <row r="165" ht="14.25" customHeight="1" s="200">
      <c r="A165" s="315" t="n"/>
      <c r="B165" s="316" t="n"/>
      <c r="C165" s="285" t="inlineStr">
        <is>
          <t xml:space="preserve">  дополнительная перевозка оборудования</t>
        </is>
      </c>
      <c r="I165" s="287" t="n"/>
      <c r="J165" s="288">
        <f>SUM(AH58:AH141)</f>
        <v/>
      </c>
      <c r="K165" s="288" t="n"/>
      <c r="L165" s="290">
        <f>SUM(BD58:BD141)</f>
        <v/>
      </c>
    </row>
    <row r="166" ht="14.25" customHeight="1" s="200">
      <c r="A166" s="315" t="n"/>
      <c r="B166" s="316" t="n"/>
      <c r="C166" s="285" t="inlineStr">
        <is>
          <t>Всего прочие затраты</t>
        </is>
      </c>
      <c r="I166" s="287" t="n"/>
      <c r="J166" s="288">
        <f>J119</f>
        <v/>
      </c>
      <c r="K166" s="288" t="n"/>
      <c r="L166" s="290">
        <f>L119</f>
        <v/>
      </c>
    </row>
    <row r="167" ht="14.25" customHeight="1" s="200">
      <c r="A167" s="315" t="n"/>
      <c r="B167" s="316" t="n"/>
      <c r="C167" s="311" t="inlineStr">
        <is>
          <t>Справочно</t>
        </is>
      </c>
      <c r="I167" s="287" t="n"/>
      <c r="J167" s="288" t="n"/>
      <c r="K167" s="288" t="n"/>
      <c r="L167" s="290" t="n"/>
    </row>
    <row r="168" ht="14.25" customHeight="1" s="200">
      <c r="A168" s="315" t="n"/>
      <c r="B168" s="316" t="n"/>
      <c r="C168" s="285" t="inlineStr">
        <is>
          <t xml:space="preserve">  материальные ресурсы, отсутствующие в ФРСН</t>
        </is>
      </c>
      <c r="I168" s="287" t="n"/>
      <c r="J168" s="288">
        <f>SUM(AB58:AB141)</f>
        <v/>
      </c>
      <c r="K168" s="288" t="n"/>
      <c r="L168" s="290">
        <f>SUM(AX58:AX141)</f>
        <v/>
      </c>
    </row>
    <row r="169" ht="14.25" customHeight="1" s="200">
      <c r="A169" s="315" t="n"/>
      <c r="B169" s="316" t="n"/>
      <c r="C169" s="285" t="inlineStr">
        <is>
          <t xml:space="preserve">  оборудование, отсутствующие в ФРСН</t>
        </is>
      </c>
      <c r="I169" s="287" t="n"/>
      <c r="J169" s="288">
        <f>SUM(AC58:AC141)</f>
        <v/>
      </c>
      <c r="K169" s="288" t="n"/>
      <c r="L169" s="290">
        <f>SUM(AY58:AY141)</f>
        <v/>
      </c>
    </row>
    <row r="170" ht="14.25" customHeight="1" s="200">
      <c r="A170" s="315" t="n"/>
      <c r="B170" s="316" t="n"/>
      <c r="C170" s="285" t="inlineStr">
        <is>
          <t xml:space="preserve">  затраты труда рабочих</t>
        </is>
      </c>
      <c r="G170" s="318">
        <f>Source!F2085</f>
        <v/>
      </c>
      <c r="H170" s="315" t="n"/>
      <c r="I170" s="315" t="n"/>
      <c r="J170" s="315" t="n"/>
      <c r="K170" s="315" t="n"/>
      <c r="L170" s="315" t="n"/>
    </row>
    <row r="171" ht="14.25" customHeight="1" s="200">
      <c r="A171" s="315" t="n"/>
      <c r="B171" s="316" t="n"/>
      <c r="C171" s="285" t="inlineStr">
        <is>
          <t xml:space="preserve">  затраты труда машинистов</t>
        </is>
      </c>
      <c r="G171" s="318">
        <f>Source!F2086</f>
        <v/>
      </c>
      <c r="H171" s="315" t="n"/>
      <c r="I171" s="315" t="n"/>
      <c r="J171" s="315" t="n"/>
      <c r="K171" s="315" t="n"/>
      <c r="L171" s="315" t="n"/>
    </row>
    <row r="172"/>
    <row r="173" ht="14.25" customHeight="1" s="200">
      <c r="C173" s="319">
        <f>Source!H2092</f>
        <v/>
      </c>
      <c r="L173" s="320">
        <f>IF(Source!Y2092=0, "", Source!Y2092)</f>
        <v/>
      </c>
    </row>
    <row r="174" ht="14.25" customHeight="1" s="200">
      <c r="C174" s="319">
        <f>Source!H2093</f>
        <v/>
      </c>
      <c r="L174" s="320">
        <f>IF(Source!Y2093=0, "", Source!Y2093)</f>
        <v/>
      </c>
    </row>
    <row r="175" ht="14.25" customHeight="1" s="200">
      <c r="C175" s="319">
        <f>Source!H2094</f>
        <v/>
      </c>
      <c r="L175" s="320">
        <f>IF(Source!Y2094=0, "", Source!Y2094)</f>
        <v/>
      </c>
    </row>
    <row r="176"/>
    <row r="177"/>
    <row r="178" ht="14.25" customHeight="1" s="200">
      <c r="A178" s="321" t="n"/>
      <c r="B178" s="322" t="inlineStr">
        <is>
          <t xml:space="preserve">Составил   </t>
        </is>
      </c>
      <c r="C178" s="323">
        <f>IF(Source!AC12&lt;&gt;"", Source!AC12," ")</f>
        <v/>
      </c>
      <c r="D178" s="273" t="n"/>
      <c r="E178" s="273" t="n"/>
      <c r="F178" s="273" t="n"/>
      <c r="G178" s="273" t="n"/>
      <c r="H178" s="243">
        <f>IF(Source!AB12&lt;&gt;"", Source!AB12," ")</f>
        <v/>
      </c>
      <c r="I178" s="242" t="n"/>
      <c r="J178" s="242" t="n"/>
      <c r="K178" s="242" t="n"/>
      <c r="L178" s="239" t="n"/>
    </row>
    <row r="179" ht="14.25" customHeight="1" s="200">
      <c r="A179" s="321" t="n"/>
      <c r="B179" s="324" t="n"/>
      <c r="C179" s="325" t="inlineStr">
        <is>
          <t>[должность,подпись(инициалы,фамилия)]</t>
        </is>
      </c>
      <c r="D179" s="202" t="n"/>
      <c r="E179" s="202" t="n"/>
      <c r="F179" s="202" t="n"/>
      <c r="G179" s="202" t="n"/>
      <c r="H179" s="242" t="n"/>
      <c r="I179" s="242" t="n"/>
      <c r="J179" s="242" t="n"/>
      <c r="K179" s="242" t="n"/>
      <c r="L179" s="239" t="n"/>
    </row>
    <row r="180" ht="14.25" customHeight="1" s="200">
      <c r="A180" s="321" t="n"/>
      <c r="B180" s="324" t="n"/>
      <c r="C180" s="242" t="n"/>
      <c r="D180" s="242" t="n"/>
      <c r="E180" s="242" t="n"/>
      <c r="F180" s="242" t="n"/>
      <c r="G180" s="242" t="n"/>
      <c r="H180" s="242" t="n"/>
      <c r="I180" s="242" t="n"/>
      <c r="J180" s="242" t="n"/>
      <c r="K180" s="242" t="n"/>
      <c r="L180" s="239" t="n"/>
    </row>
    <row r="181" ht="14.25" customHeight="1" s="200">
      <c r="A181" s="321" t="n"/>
      <c r="B181" s="322" t="inlineStr">
        <is>
          <t xml:space="preserve">Проверил   </t>
        </is>
      </c>
      <c r="C181" s="323">
        <f>IF(Source!AE12&lt;&gt;"", Source!AE12," ")</f>
        <v/>
      </c>
      <c r="D181" s="273" t="n"/>
      <c r="E181" s="273" t="n"/>
      <c r="F181" s="273" t="n"/>
      <c r="G181" s="273" t="n"/>
      <c r="H181" s="243">
        <f>IF(Source!AD12&lt;&gt;"", Source!AD12," ")</f>
        <v/>
      </c>
      <c r="I181" s="242" t="n"/>
      <c r="J181" s="242" t="n"/>
      <c r="K181" s="242" t="n"/>
      <c r="L181" s="239" t="n"/>
    </row>
    <row r="182" ht="14.25" customHeight="1" s="200">
      <c r="A182" s="242" t="n"/>
      <c r="B182" s="242" t="n"/>
      <c r="C182" s="325" t="inlineStr">
        <is>
          <t>[должность,подпись(инициалы,фамилия)]</t>
        </is>
      </c>
      <c r="D182" s="202" t="n"/>
      <c r="E182" s="202" t="n"/>
      <c r="F182" s="202" t="n"/>
      <c r="G182" s="202" t="n"/>
      <c r="H182" s="242" t="n"/>
      <c r="I182" s="242" t="n"/>
      <c r="J182" s="242" t="n"/>
      <c r="K182" s="242" t="n"/>
      <c r="L182" s="239" t="n"/>
    </row>
  </sheetData>
  <mergeCells count="147">
    <mergeCell ref="C103:H103"/>
    <mergeCell ref="C143:H143"/>
    <mergeCell ref="C85:H85"/>
    <mergeCell ref="C117:H117"/>
    <mergeCell ref="C168:H168"/>
    <mergeCell ref="C99:H99"/>
    <mergeCell ref="C173:K173"/>
    <mergeCell ref="C133:H133"/>
    <mergeCell ref="C75:H75"/>
    <mergeCell ref="C167:H167"/>
    <mergeCell ref="C127:H127"/>
    <mergeCell ref="C130:H130"/>
    <mergeCell ref="A26:L26"/>
    <mergeCell ref="C169:H169"/>
    <mergeCell ref="L52:L56"/>
    <mergeCell ref="C150:H150"/>
    <mergeCell ref="C144:H144"/>
    <mergeCell ref="C159:H159"/>
    <mergeCell ref="C153:H153"/>
    <mergeCell ref="F10:L10"/>
    <mergeCell ref="D48:E48"/>
    <mergeCell ref="C72:H72"/>
    <mergeCell ref="C125:H125"/>
    <mergeCell ref="C81:H81"/>
    <mergeCell ref="C161:H161"/>
    <mergeCell ref="C171:F171"/>
    <mergeCell ref="C136:H136"/>
    <mergeCell ref="C78:H78"/>
    <mergeCell ref="C145:H145"/>
    <mergeCell ref="C87:H87"/>
    <mergeCell ref="C154:H154"/>
    <mergeCell ref="A34:L34"/>
    <mergeCell ref="F18:L18"/>
    <mergeCell ref="C175:K175"/>
    <mergeCell ref="H3:L3"/>
    <mergeCell ref="C107:H107"/>
    <mergeCell ref="H52:J55"/>
    <mergeCell ref="C89:H89"/>
    <mergeCell ref="C104:H104"/>
    <mergeCell ref="C116:H116"/>
    <mergeCell ref="C79:H79"/>
    <mergeCell ref="C88:H88"/>
    <mergeCell ref="C121:H121"/>
    <mergeCell ref="C134:H134"/>
    <mergeCell ref="C179:G179"/>
    <mergeCell ref="C52:C56"/>
    <mergeCell ref="C39:L39"/>
    <mergeCell ref="C105:H105"/>
    <mergeCell ref="C163:H163"/>
    <mergeCell ref="I70:J70"/>
    <mergeCell ref="C115:H115"/>
    <mergeCell ref="E52:G55"/>
    <mergeCell ref="B3:E3"/>
    <mergeCell ref="C135:H135"/>
    <mergeCell ref="C149:H149"/>
    <mergeCell ref="C122:H122"/>
    <mergeCell ref="C158:H158"/>
    <mergeCell ref="D47:E47"/>
    <mergeCell ref="C174:K174"/>
    <mergeCell ref="A12:E12"/>
    <mergeCell ref="H7:L7"/>
    <mergeCell ref="C182:G182"/>
    <mergeCell ref="A31:L31"/>
    <mergeCell ref="C96:H96"/>
    <mergeCell ref="C83:H83"/>
    <mergeCell ref="A14:E14"/>
    <mergeCell ref="C92:H92"/>
    <mergeCell ref="C98:H98"/>
    <mergeCell ref="C147:H147"/>
    <mergeCell ref="C162:H162"/>
    <mergeCell ref="F22:L22"/>
    <mergeCell ref="A25:L25"/>
    <mergeCell ref="C137:H137"/>
    <mergeCell ref="C146:H146"/>
    <mergeCell ref="K52:K56"/>
    <mergeCell ref="B6:E6"/>
    <mergeCell ref="C124:H124"/>
    <mergeCell ref="C164:H164"/>
    <mergeCell ref="H4:L4"/>
    <mergeCell ref="C148:H148"/>
    <mergeCell ref="C139:H139"/>
    <mergeCell ref="C90:H90"/>
    <mergeCell ref="F14:L14"/>
    <mergeCell ref="C123:H123"/>
    <mergeCell ref="C138:H138"/>
    <mergeCell ref="A16:E16"/>
    <mergeCell ref="H6:L6"/>
    <mergeCell ref="C132:H132"/>
    <mergeCell ref="C120:H120"/>
    <mergeCell ref="C110:H110"/>
    <mergeCell ref="C76:H76"/>
    <mergeCell ref="D49:E49"/>
    <mergeCell ref="C119:H119"/>
    <mergeCell ref="B7:E7"/>
    <mergeCell ref="C82:H82"/>
    <mergeCell ref="A18:E18"/>
    <mergeCell ref="C165:H165"/>
    <mergeCell ref="A29:L29"/>
    <mergeCell ref="C155:H155"/>
    <mergeCell ref="C102:H102"/>
    <mergeCell ref="C111:H111"/>
    <mergeCell ref="F12:L12"/>
    <mergeCell ref="C86:H86"/>
    <mergeCell ref="A22:E22"/>
    <mergeCell ref="C157:H157"/>
    <mergeCell ref="C166:H166"/>
    <mergeCell ref="C108:H108"/>
    <mergeCell ref="C160:H160"/>
    <mergeCell ref="B52:B56"/>
    <mergeCell ref="A20:E20"/>
    <mergeCell ref="D52:D56"/>
    <mergeCell ref="C128:H128"/>
    <mergeCell ref="C97:H97"/>
    <mergeCell ref="C100:H100"/>
    <mergeCell ref="C112:H112"/>
    <mergeCell ref="C152:H152"/>
    <mergeCell ref="C109:H109"/>
    <mergeCell ref="C94:H94"/>
    <mergeCell ref="C84:H84"/>
    <mergeCell ref="C80:H80"/>
    <mergeCell ref="C114:H114"/>
    <mergeCell ref="C129:H129"/>
    <mergeCell ref="C170:F170"/>
    <mergeCell ref="C95:H95"/>
    <mergeCell ref="B4:E4"/>
    <mergeCell ref="A33:L33"/>
    <mergeCell ref="C70:H70"/>
    <mergeCell ref="A52:A56"/>
    <mergeCell ref="C106:H106"/>
    <mergeCell ref="F16:L16"/>
    <mergeCell ref="C91:H91"/>
    <mergeCell ref="C131:H131"/>
    <mergeCell ref="A28:L28"/>
    <mergeCell ref="C140:H140"/>
    <mergeCell ref="F20:L20"/>
    <mergeCell ref="C101:H101"/>
    <mergeCell ref="K70:L70"/>
    <mergeCell ref="C77:H77"/>
    <mergeCell ref="C156:H156"/>
    <mergeCell ref="C151:H151"/>
    <mergeCell ref="C40:L40"/>
    <mergeCell ref="C74:H74"/>
    <mergeCell ref="A10:E10"/>
    <mergeCell ref="C126:H126"/>
    <mergeCell ref="C141:H141"/>
    <mergeCell ref="D50:E50"/>
    <mergeCell ref="D44:E44"/>
  </mergeCells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CD162"/>
  <sheetViews>
    <sheetView workbookViewId="0">
      <selection activeCell="A1" sqref="A1"/>
    </sheetView>
  </sheetViews>
  <sheetFormatPr baseColWidth="8" defaultRowHeight="15"/>
  <cols>
    <col width="5.7109375" customWidth="1" style="200" min="1" max="1"/>
    <col width="13" customWidth="1" style="200" min="2" max="2"/>
    <col width="20.7109375" customWidth="1" style="200" min="3" max="3"/>
    <col width="40.7109375" customWidth="1" style="200" min="4" max="4"/>
    <col width="10.7109375" customWidth="1" style="200" min="5" max="5"/>
    <col width="15.7109375" customWidth="1" style="200" min="6" max="6"/>
    <col width="17.85546875" customWidth="1" style="200" min="7" max="7"/>
    <col width="15.7109375" customWidth="1" style="200" min="8" max="8"/>
    <col width="13" customWidth="1" style="200" min="9" max="9"/>
    <col width="13" customWidth="1" style="200" min="10" max="10"/>
    <col width="13" customWidth="1" style="200" min="11" max="11"/>
    <col width="13" customWidth="1" style="200" min="12" max="12"/>
    <col width="13" customWidth="1" style="200" min="13" max="13"/>
    <col width="13" customWidth="1" style="200" min="14" max="14"/>
    <col width="13" customWidth="1" style="200" min="16" max="16"/>
    <col width="13" customWidth="1" style="200" min="17" max="17"/>
    <col width="13" customWidth="1" style="200" min="18" max="18"/>
    <col width="13" customWidth="1" style="200" min="19" max="19"/>
    <col width="13" customWidth="1" style="200" min="20" max="20"/>
    <col width="13" customWidth="1" style="200" min="21" max="21"/>
    <col width="13" customWidth="1" style="200" min="22" max="22"/>
    <col width="13" customWidth="1" style="200" min="23" max="23"/>
    <col width="13" customWidth="1" style="200" min="24" max="24"/>
    <col width="13" customWidth="1" style="200" min="25" max="25"/>
    <col width="13" customWidth="1" style="200" min="26" max="26"/>
    <col width="13" customWidth="1" style="200" min="27" max="27"/>
    <col width="13" customWidth="1" style="200" min="28" max="28"/>
    <col width="13" customWidth="1" style="200" min="29" max="29"/>
    <col width="13" customWidth="1" style="200" min="30" max="30"/>
    <col width="13" customWidth="1" style="200" min="31" max="31"/>
    <col width="13" customWidth="1" style="200" min="32" max="32"/>
    <col width="13" customWidth="1" style="200" min="33" max="33"/>
    <col width="13" customWidth="1" style="200" min="34" max="34"/>
    <col width="13" customWidth="1" style="200" min="35" max="35"/>
    <col width="13" customWidth="1" style="200" min="36" max="36"/>
    <col width="13" customWidth="1" style="200" min="37" max="37"/>
    <col width="13" customWidth="1" style="200" min="38" max="38"/>
    <col width="13" customWidth="1" style="200" min="39" max="39"/>
    <col width="13" customWidth="1" style="200" min="40" max="40"/>
    <col width="13" customWidth="1" style="200" min="41" max="41"/>
    <col width="13" customWidth="1" style="200" min="42" max="42"/>
    <col width="13" customWidth="1" style="200" min="43" max="43"/>
    <col width="13" customWidth="1" style="200" min="44" max="44"/>
    <col width="13" customWidth="1" style="200" min="45" max="45"/>
    <col width="13" customWidth="1" style="200" min="46" max="46"/>
    <col width="13" customWidth="1" style="200" min="47" max="47"/>
    <col width="13" customWidth="1" style="200" min="48" max="48"/>
    <col width="13" customWidth="1" style="200" min="49" max="49"/>
    <col width="13" customWidth="1" style="200" min="50" max="50"/>
    <col width="13" customWidth="1" style="200" min="51" max="51"/>
    <col width="13" customWidth="1" style="200" min="52" max="52"/>
    <col width="13" customWidth="1" style="200" min="53" max="53"/>
    <col width="13" customWidth="1" style="200" min="54" max="54"/>
    <col width="13" customWidth="1" style="200" min="55" max="55"/>
    <col width="13" customWidth="1" style="200" min="56" max="56"/>
    <col width="13" customWidth="1" style="200" min="57" max="57"/>
    <col width="13" customWidth="1" style="200" min="58" max="58"/>
    <col width="13" customWidth="1" style="200" min="59" max="59"/>
    <col width="13" customWidth="1" style="200" min="60" max="60"/>
    <col width="13" customWidth="1" style="200" min="61" max="61"/>
    <col width="13" customWidth="1" style="200" min="62" max="62"/>
    <col width="13" customWidth="1" style="200" min="63" max="63"/>
    <col width="13" customWidth="1" style="200" min="64" max="64"/>
    <col width="13" customWidth="1" style="200" min="65" max="65"/>
    <col width="13" customWidth="1" style="200" min="66" max="66"/>
    <col width="13" customWidth="1" style="200" min="67" max="67"/>
    <col width="13" customWidth="1" style="200" min="68" max="68"/>
    <col width="13" customWidth="1" style="200" min="69" max="69"/>
    <col width="13" customWidth="1" style="200" min="70" max="70"/>
    <col width="13" customWidth="1" style="200" min="71" max="71"/>
    <col width="13" customWidth="1" style="200" min="72" max="72"/>
    <col width="13" customWidth="1" style="200" min="73" max="73"/>
    <col width="13" customWidth="1" style="200" min="74" max="74"/>
    <col width="13" customWidth="1" style="200" min="75" max="75"/>
    <col width="13" customWidth="1" style="200" min="76" max="76"/>
    <col width="13" customWidth="1" style="200" min="77" max="77"/>
    <col width="13" customWidth="1" style="200" min="78" max="78"/>
    <col width="13" customWidth="1" style="200" min="79" max="79"/>
    <col width="13" customWidth="1" style="200" min="80" max="80"/>
    <col width="13" customWidth="1" style="200" min="81" max="81"/>
    <col width="13" customWidth="1" style="200" min="82" max="82"/>
  </cols>
  <sheetData>
    <row r="1">
      <c r="A1" s="238" t="inlineStr">
        <is>
          <t>Smeta.RU Flash  (495) 974-1589</t>
        </is>
      </c>
      <c r="B1" s="238" t="n"/>
      <c r="C1" s="238" t="n"/>
      <c r="D1" s="238" t="n"/>
      <c r="E1" s="238" t="n"/>
      <c r="F1" s="238" t="n"/>
      <c r="G1" s="238" t="n"/>
      <c r="H1" s="238" t="n"/>
      <c r="I1" s="238" t="n"/>
      <c r="J1" s="238" t="n"/>
      <c r="K1" s="238" t="n"/>
      <c r="L1" s="238" t="n"/>
      <c r="M1" s="238" t="n"/>
    </row>
    <row r="2" ht="12.75" customHeight="1" s="200">
      <c r="A2" s="326" t="n"/>
      <c r="B2" s="326" t="n"/>
      <c r="C2" s="326" t="n"/>
      <c r="D2" s="326" t="n"/>
      <c r="E2" s="326" t="n"/>
      <c r="F2" s="326" t="n"/>
      <c r="G2" s="326" t="n"/>
      <c r="H2" s="326" t="n"/>
      <c r="I2" s="326" t="n"/>
      <c r="J2" s="327" t="inlineStr">
        <is>
          <t>Унифицированная форма № КС-2</t>
        </is>
      </c>
    </row>
    <row r="3" ht="12.75" customHeight="1" s="200">
      <c r="A3" s="326" t="n"/>
      <c r="B3" s="326" t="n"/>
      <c r="C3" s="326" t="n"/>
      <c r="D3" s="326" t="n"/>
      <c r="E3" s="326" t="n"/>
      <c r="F3" s="326" t="n"/>
      <c r="G3" s="326" t="n"/>
      <c r="H3" s="326" t="n"/>
      <c r="I3" s="327" t="inlineStr">
        <is>
          <t>Утверждена постановлением Госкомстата России</t>
        </is>
      </c>
    </row>
    <row r="4" ht="12.75" customHeight="1" s="200">
      <c r="A4" s="326" t="n"/>
      <c r="B4" s="326" t="n"/>
      <c r="C4" s="326" t="n"/>
      <c r="D4" s="326" t="n"/>
      <c r="E4" s="326" t="n"/>
      <c r="F4" s="326" t="n"/>
      <c r="G4" s="326" t="n"/>
      <c r="H4" s="326" t="n"/>
      <c r="I4" s="326" t="n"/>
      <c r="J4" s="327" t="inlineStr">
        <is>
          <t>от 11.11.99. № 100</t>
        </is>
      </c>
    </row>
    <row r="5" ht="12.75" customHeight="1" s="200">
      <c r="A5" s="326" t="n"/>
      <c r="B5" s="326" t="n"/>
      <c r="C5" s="326" t="n"/>
      <c r="D5" s="326" t="n"/>
      <c r="E5" s="326" t="n"/>
      <c r="F5" s="326" t="n"/>
      <c r="G5" s="326" t="n"/>
      <c r="H5" s="326" t="n"/>
      <c r="I5" s="326" t="n"/>
      <c r="J5" s="326" t="n"/>
      <c r="K5" s="326" t="n"/>
      <c r="L5" s="326" t="n"/>
      <c r="M5" s="326" t="n"/>
    </row>
    <row r="6" ht="14.25" customHeight="1" s="200">
      <c r="A6" s="326" t="n"/>
      <c r="B6" s="326" t="n"/>
      <c r="C6" s="326" t="n"/>
      <c r="D6" s="326" t="n"/>
      <c r="E6" s="326" t="n"/>
      <c r="F6" s="326" t="n"/>
      <c r="G6" s="326" t="n"/>
      <c r="H6" s="326" t="n"/>
      <c r="I6" s="326" t="n"/>
      <c r="J6" s="326" t="n"/>
      <c r="K6" s="328" t="inlineStr">
        <is>
          <t>Код</t>
        </is>
      </c>
      <c r="L6" s="201" t="n"/>
      <c r="M6" s="201" t="n"/>
    </row>
    <row r="7" ht="28.5" customHeight="1" s="200">
      <c r="A7" s="326" t="n"/>
      <c r="B7" s="326" t="n"/>
      <c r="C7" s="326" t="n"/>
      <c r="D7" s="326" t="n"/>
      <c r="E7" s="326" t="n"/>
      <c r="F7" s="326" t="n"/>
      <c r="G7" s="326" t="n"/>
      <c r="H7" s="326" t="n"/>
      <c r="I7" s="326" t="n"/>
      <c r="J7" s="329" t="inlineStr">
        <is>
          <t>Форма по ОКУД</t>
        </is>
      </c>
      <c r="K7" s="330" t="n">
        <v>322005</v>
      </c>
      <c r="L7" s="235" t="n"/>
      <c r="M7" s="227" t="n"/>
    </row>
    <row r="8" ht="12.75" customHeight="1" s="200">
      <c r="A8" s="326" t="n"/>
      <c r="B8" s="326" t="n"/>
      <c r="C8" s="326" t="n"/>
      <c r="D8" s="326" t="n"/>
      <c r="E8" s="326" t="n"/>
      <c r="F8" s="326" t="n"/>
      <c r="G8" s="326" t="n"/>
      <c r="H8" s="326" t="n"/>
      <c r="I8" s="326" t="n"/>
      <c r="J8" s="326" t="n"/>
      <c r="K8" s="330" t="inlineStr"/>
      <c r="L8" s="202" t="n"/>
      <c r="M8" s="205" t="n"/>
    </row>
    <row r="9" ht="14.25" customHeight="1" s="200">
      <c r="A9" s="326" t="inlineStr">
        <is>
          <t>Инвестор</t>
        </is>
      </c>
      <c r="C9" s="331" t="inlineStr"/>
      <c r="D9" s="201" t="n"/>
      <c r="E9" s="201" t="n"/>
      <c r="F9" s="201" t="n"/>
      <c r="G9" s="201" t="n"/>
      <c r="H9" s="201" t="n"/>
      <c r="I9" s="201" t="n"/>
      <c r="J9" s="329" t="inlineStr">
        <is>
          <t>по ОКПО</t>
        </is>
      </c>
      <c r="K9" s="208" t="n"/>
      <c r="L9" s="201" t="n"/>
      <c r="M9" s="209" t="n"/>
    </row>
    <row r="10" ht="12.75" customHeight="1" s="200">
      <c r="A10" s="326" t="n"/>
      <c r="B10" s="326" t="n"/>
      <c r="C10" s="332" t="inlineStr">
        <is>
          <t>организация, адрес, телефон, факс</t>
        </is>
      </c>
      <c r="D10" s="202" t="n"/>
      <c r="E10" s="202" t="n"/>
      <c r="F10" s="202" t="n"/>
      <c r="G10" s="202" t="n"/>
      <c r="H10" s="202" t="n"/>
      <c r="I10" s="202" t="n"/>
      <c r="J10" s="326" t="n"/>
      <c r="K10" s="330" t="inlineStr"/>
      <c r="L10" s="202" t="n"/>
      <c r="M10" s="205" t="n"/>
    </row>
    <row r="11" ht="14.25" customHeight="1" s="200">
      <c r="A11" s="326" t="inlineStr">
        <is>
          <t>Заказчик</t>
        </is>
      </c>
      <c r="C11" s="331" t="inlineStr">
        <is>
          <t>МУП "МЩВ" Филиал Жилищник"</t>
        </is>
      </c>
      <c r="D11" s="201" t="n"/>
      <c r="E11" s="201" t="n"/>
      <c r="F11" s="201" t="n"/>
      <c r="G11" s="201" t="n"/>
      <c r="H11" s="201" t="n"/>
      <c r="I11" s="201" t="n"/>
      <c r="J11" s="329" t="inlineStr">
        <is>
          <t>по ОКПО</t>
        </is>
      </c>
      <c r="K11" s="208" t="n"/>
      <c r="L11" s="201" t="n"/>
      <c r="M11" s="209" t="n"/>
    </row>
    <row r="12" ht="12.75" customHeight="1" s="200">
      <c r="A12" s="326" t="n"/>
      <c r="B12" s="326" t="n"/>
      <c r="C12" s="332" t="inlineStr">
        <is>
          <t>организация, адрес, телефон, факс</t>
        </is>
      </c>
      <c r="D12" s="202" t="n"/>
      <c r="E12" s="202" t="n"/>
      <c r="F12" s="202" t="n"/>
      <c r="G12" s="202" t="n"/>
      <c r="H12" s="202" t="n"/>
      <c r="I12" s="202" t="n"/>
      <c r="J12" s="326" t="n"/>
      <c r="K12" s="330" t="inlineStr"/>
      <c r="L12" s="202" t="n"/>
      <c r="M12" s="205" t="n"/>
    </row>
    <row r="13" ht="14.25" customHeight="1" s="200">
      <c r="A13" s="326" t="inlineStr">
        <is>
          <t>Подрядчик</t>
        </is>
      </c>
      <c r="C13" s="331" t="inlineStr">
        <is>
          <t>ООО "ГОРИЗОНТ+"</t>
        </is>
      </c>
      <c r="D13" s="201" t="n"/>
      <c r="E13" s="201" t="n"/>
      <c r="F13" s="201" t="n"/>
      <c r="G13" s="201" t="n"/>
      <c r="H13" s="201" t="n"/>
      <c r="I13" s="201" t="n"/>
      <c r="J13" s="329" t="inlineStr">
        <is>
          <t>по ОКПО</t>
        </is>
      </c>
      <c r="K13" s="208" t="n"/>
      <c r="L13" s="201" t="n"/>
      <c r="M13" s="209" t="n"/>
    </row>
    <row r="14" ht="12.75" customHeight="1" s="200">
      <c r="A14" s="326" t="n"/>
      <c r="B14" s="326" t="n"/>
      <c r="C14" s="332" t="inlineStr">
        <is>
          <t>организация, адрес, телефон, факс</t>
        </is>
      </c>
      <c r="D14" s="202" t="n"/>
      <c r="E14" s="202" t="n"/>
      <c r="F14" s="202" t="n"/>
      <c r="G14" s="202" t="n"/>
      <c r="H14" s="202" t="n"/>
      <c r="I14" s="202" t="n"/>
      <c r="J14" s="326" t="n"/>
      <c r="K14" s="330" t="inlineStr"/>
      <c r="L14" s="202" t="n"/>
      <c r="M14" s="205" t="n"/>
    </row>
    <row r="15" ht="14.25" customHeight="1" s="200">
      <c r="A15" s="326" t="inlineStr">
        <is>
          <t>Стройка</t>
        </is>
      </c>
      <c r="C15" s="331" t="inlineStr">
        <is>
          <t>Текущий ремонт МКД по адресу: М.О., Щелково, ул.Центральная, д.43</t>
        </is>
      </c>
      <c r="D15" s="201" t="n"/>
      <c r="E15" s="201" t="n"/>
      <c r="F15" s="201" t="n"/>
      <c r="G15" s="201" t="n"/>
      <c r="H15" s="201" t="n"/>
      <c r="I15" s="201" t="n"/>
      <c r="J15" s="333" t="n"/>
      <c r="K15" s="208" t="n"/>
      <c r="L15" s="201" t="n"/>
      <c r="M15" s="209" t="n"/>
    </row>
    <row r="16" ht="12.75" customHeight="1" s="200">
      <c r="A16" s="326" t="n"/>
      <c r="B16" s="326" t="n"/>
      <c r="C16" s="332" t="inlineStr">
        <is>
          <t>наименование, адрес</t>
        </is>
      </c>
      <c r="D16" s="202" t="n"/>
      <c r="E16" s="202" t="n"/>
      <c r="F16" s="202" t="n"/>
      <c r="G16" s="202" t="n"/>
      <c r="H16" s="202" t="n"/>
      <c r="I16" s="202" t="n"/>
      <c r="J16" s="326" t="n"/>
      <c r="K16" s="330" t="inlineStr"/>
      <c r="L16" s="202" t="n"/>
      <c r="M16" s="205" t="n"/>
    </row>
    <row r="17" ht="14.25" customHeight="1" s="200">
      <c r="A17" s="326" t="inlineStr">
        <is>
          <t>Объект</t>
        </is>
      </c>
      <c r="C17" s="331" t="inlineStr">
        <is>
          <t>Текущий ремонт МКД по адресу: М.О., Щелково, ул.Центральная, д.43</t>
        </is>
      </c>
      <c r="D17" s="201" t="n"/>
      <c r="E17" s="201" t="n"/>
      <c r="F17" s="201" t="n"/>
      <c r="G17" s="201" t="n"/>
      <c r="H17" s="201" t="n"/>
      <c r="I17" s="201" t="n"/>
      <c r="J17" s="333" t="n"/>
      <c r="K17" s="208" t="n"/>
      <c r="L17" s="201" t="n"/>
      <c r="M17" s="209" t="n"/>
    </row>
    <row r="18" ht="12.75" customHeight="1" s="200">
      <c r="A18" s="326" t="n"/>
      <c r="B18" s="326" t="n"/>
      <c r="C18" s="332" t="inlineStr">
        <is>
          <t>наименование</t>
        </is>
      </c>
      <c r="D18" s="202" t="n"/>
      <c r="E18" s="202" t="n"/>
      <c r="F18" s="202" t="n"/>
      <c r="G18" s="202" t="n"/>
      <c r="H18" s="202" t="n"/>
      <c r="I18" s="202" t="n"/>
      <c r="J18" s="326" t="n"/>
      <c r="K18" s="334" t="n"/>
      <c r="L18" s="334" t="n"/>
      <c r="M18" s="334" t="n"/>
    </row>
    <row r="19" ht="14.25" customHeight="1" s="200">
      <c r="A19" s="326" t="n"/>
      <c r="B19" s="326" t="n"/>
      <c r="C19" s="326" t="n"/>
      <c r="D19" s="326" t="n"/>
      <c r="E19" s="326" t="n"/>
      <c r="F19" s="326" t="n"/>
      <c r="G19" s="326" t="n"/>
      <c r="H19" s="335" t="inlineStr">
        <is>
          <t>Вид деятельности по ОКДП</t>
        </is>
      </c>
      <c r="I19" s="201" t="n"/>
      <c r="J19" s="209" t="n"/>
      <c r="K19" s="330" t="inlineStr"/>
      <c r="L19" s="235" t="n"/>
      <c r="M19" s="227" t="n"/>
    </row>
    <row r="20" ht="14.25" customHeight="1" s="200">
      <c r="A20" s="326" t="n"/>
      <c r="B20" s="326" t="n"/>
      <c r="C20" s="326" t="n"/>
      <c r="D20" s="326" t="n"/>
      <c r="E20" s="326" t="n"/>
      <c r="F20" s="326" t="n"/>
      <c r="G20" s="326" t="n"/>
      <c r="H20" s="336" t="inlineStr">
        <is>
          <t>Договор подряда</t>
        </is>
      </c>
      <c r="I20" s="205" t="n"/>
      <c r="J20" s="330" t="inlineStr">
        <is>
          <t>номер</t>
        </is>
      </c>
      <c r="K20" s="330" t="inlineStr"/>
      <c r="L20" s="235" t="n"/>
      <c r="M20" s="227" t="n"/>
    </row>
    <row r="21" ht="14.25" customHeight="1" s="200">
      <c r="A21" s="326" t="n"/>
      <c r="B21" s="326" t="n"/>
      <c r="C21" s="326" t="n"/>
      <c r="D21" s="326" t="n"/>
      <c r="E21" s="326" t="n"/>
      <c r="F21" s="326" t="n"/>
      <c r="G21" s="326" t="n"/>
      <c r="H21" s="326" t="n"/>
      <c r="I21" s="333" t="n"/>
      <c r="J21" s="330" t="inlineStr">
        <is>
          <t>дата</t>
        </is>
      </c>
      <c r="K21" s="337" t="inlineStr"/>
      <c r="L21" s="235" t="n"/>
      <c r="M21" s="227" t="n"/>
    </row>
    <row r="22" ht="14.25" customHeight="1" s="200">
      <c r="A22" s="326" t="n"/>
      <c r="B22" s="326" t="n"/>
      <c r="C22" s="326" t="n"/>
      <c r="D22" s="326" t="n"/>
      <c r="E22" s="326" t="n"/>
      <c r="F22" s="326" t="n"/>
      <c r="G22" s="326" t="n"/>
      <c r="H22" s="326" t="n"/>
      <c r="I22" s="326" t="n"/>
      <c r="J22" s="336" t="inlineStr">
        <is>
          <t>Вид операции</t>
        </is>
      </c>
      <c r="K22" s="330" t="inlineStr"/>
      <c r="L22" s="235" t="n"/>
      <c r="M22" s="227" t="n"/>
    </row>
    <row r="23" ht="12.75" customHeight="1" s="200">
      <c r="A23" s="326" t="n"/>
      <c r="B23" s="326" t="n"/>
      <c r="C23" s="326" t="n"/>
      <c r="D23" s="326" t="n"/>
      <c r="E23" s="326" t="n"/>
      <c r="F23" s="326" t="n"/>
      <c r="G23" s="338" t="n"/>
      <c r="H23" s="338" t="n"/>
      <c r="I23" s="338" t="n"/>
      <c r="J23" s="338" t="n"/>
      <c r="K23" s="339" t="n"/>
      <c r="L23" s="339" t="n"/>
      <c r="M23" s="339" t="n"/>
    </row>
    <row r="24" ht="12.75" customHeight="1" s="200">
      <c r="A24" s="326" t="n"/>
      <c r="B24" s="326" t="n"/>
      <c r="C24" s="326" t="n"/>
      <c r="D24" s="326" t="n"/>
      <c r="E24" s="326" t="n"/>
      <c r="F24" s="326" t="n"/>
      <c r="G24" s="340" t="inlineStr">
        <is>
          <t>Номер документа</t>
        </is>
      </c>
      <c r="H24" s="340" t="inlineStr">
        <is>
          <t>Дата составления</t>
        </is>
      </c>
      <c r="I24" s="340" t="inlineStr">
        <is>
          <t>Отчетный период</t>
        </is>
      </c>
      <c r="J24" s="227" t="n"/>
      <c r="K24" s="341" t="n"/>
      <c r="L24" s="326" t="n"/>
      <c r="M24" s="326" t="n"/>
    </row>
    <row r="25" ht="12.75" customHeight="1" s="200">
      <c r="A25" s="326" t="n"/>
      <c r="B25" s="326" t="n"/>
      <c r="C25" s="326" t="n"/>
      <c r="D25" s="326" t="n"/>
      <c r="E25" s="326" t="n"/>
      <c r="F25" s="333" t="n"/>
      <c r="G25" s="219" t="n"/>
      <c r="H25" s="219" t="n"/>
      <c r="I25" s="340" t="inlineStr">
        <is>
          <t>с</t>
        </is>
      </c>
      <c r="J25" s="340" t="inlineStr">
        <is>
          <t>по</t>
        </is>
      </c>
      <c r="K25" s="341" t="n"/>
      <c r="L25" s="326" t="n"/>
      <c r="M25" s="326" t="n"/>
    </row>
    <row r="26" ht="12.75" customHeight="1" s="200">
      <c r="A26" s="326" t="n"/>
      <c r="B26" s="326" t="n"/>
      <c r="C26" s="326" t="n"/>
      <c r="D26" s="326" t="n"/>
      <c r="E26" s="326" t="n"/>
      <c r="F26" s="333" t="n"/>
      <c r="G26" s="342" t="n">
        <v>49</v>
      </c>
      <c r="H26" s="337" t="n">
        <v>46021</v>
      </c>
      <c r="I26" s="337" t="n">
        <v>45992</v>
      </c>
      <c r="J26" s="337" t="n">
        <v>46021</v>
      </c>
      <c r="K26" s="341" t="n"/>
      <c r="L26" s="326" t="n"/>
      <c r="M26" s="326" t="n"/>
    </row>
    <row r="27" ht="12.75" customHeight="1" s="200">
      <c r="A27" s="263" t="n"/>
      <c r="B27" s="263" t="n"/>
      <c r="C27" s="263" t="n"/>
      <c r="D27" s="263" t="n"/>
      <c r="E27" s="263" t="n"/>
      <c r="F27" s="263" t="n"/>
      <c r="G27" s="343" t="n"/>
      <c r="H27" s="343" t="n"/>
      <c r="I27" s="343" t="n"/>
      <c r="J27" s="343" t="n"/>
      <c r="K27" s="263" t="n"/>
      <c r="L27" s="263" t="n"/>
      <c r="M27" s="263" t="n"/>
    </row>
    <row r="28" ht="18" customHeight="1" s="200">
      <c r="A28" s="344" t="inlineStr">
        <is>
          <t>AKT</t>
        </is>
      </c>
    </row>
    <row r="29" ht="18" customHeight="1" s="200">
      <c r="A29" s="344" t="inlineStr">
        <is>
          <t>О ПРИЕМКЕ ВЫПОЛНЕННЫХ РАБОТ</t>
        </is>
      </c>
    </row>
    <row r="30" ht="12.75" customHeight="1" s="200">
      <c r="A30" s="263" t="n"/>
      <c r="B30" s="263" t="n"/>
      <c r="C30" s="263" t="n"/>
      <c r="D30" s="263" t="n"/>
      <c r="E30" s="263" t="n"/>
      <c r="F30" s="263" t="n"/>
      <c r="G30" s="263" t="n"/>
      <c r="H30" s="263" t="n"/>
      <c r="I30" s="263" t="n"/>
      <c r="J30" s="263" t="n"/>
      <c r="K30" s="263" t="n"/>
      <c r="L30" s="263" t="n"/>
      <c r="M30" s="263" t="n"/>
    </row>
    <row r="31" ht="14.25" customHeight="1" s="200">
      <c r="A31" s="345" t="inlineStr">
        <is>
          <t>Составлен(а) в ценах 2001 г. с учетом коэффициентов пересчета к базисной стоимости СМР в текущий уровень цен базисно-индексным методом за ТСНБ-2001 Московской области (редакция 2014 г) июнь 2025 года и МО эксплуатация дорог сентябрь 2025 года</t>
        </is>
      </c>
      <c r="B31" s="201" t="n"/>
      <c r="C31" s="201" t="n"/>
      <c r="D31" s="201" t="n"/>
      <c r="E31" s="201" t="n"/>
      <c r="F31" s="201" t="n"/>
      <c r="G31" s="201" t="n"/>
      <c r="H31" s="201" t="n"/>
      <c r="I31" s="201" t="n"/>
      <c r="J31" s="201" t="n"/>
      <c r="K31" s="201" t="n"/>
      <c r="L31" s="201" t="n"/>
      <c r="M31" s="201" t="n"/>
    </row>
    <row r="32" ht="12.75" customHeight="1" s="200">
      <c r="A32" s="346" t="inlineStr">
        <is>
          <t>№ п/п</t>
        </is>
      </c>
      <c r="B32" s="235" t="n"/>
      <c r="C32" s="277" t="inlineStr">
        <is>
          <t>Обоснование</t>
        </is>
      </c>
      <c r="D32" s="274" t="inlineStr">
        <is>
          <t>Наименование работ и затрат</t>
        </is>
      </c>
      <c r="E32" s="274" t="inlineStr">
        <is>
          <t>Единица измерения</t>
        </is>
      </c>
      <c r="F32" s="274" t="inlineStr">
        <is>
          <t>Количество</t>
        </is>
      </c>
      <c r="G32" s="202" t="n"/>
      <c r="H32" s="205" t="n"/>
      <c r="I32" s="275" t="inlineStr">
        <is>
          <t>Сметная стоимость в базисном уровне цен (в текущем уровне цен (гр.9) для ресурсов, отсутствующих в СНБ), руб.</t>
        </is>
      </c>
      <c r="J32" s="202" t="n"/>
      <c r="K32" s="276" t="n"/>
      <c r="L32" s="277" t="inlineStr">
        <is>
          <t>Индексы</t>
        </is>
      </c>
      <c r="M32" s="274" t="inlineStr">
        <is>
          <t>Сметная стоимость в текущем уровне цен, руб.</t>
        </is>
      </c>
    </row>
    <row r="33" ht="12.75" customHeight="1" s="200">
      <c r="A33" s="274" t="inlineStr">
        <is>
          <t>№ п/п</t>
        </is>
      </c>
      <c r="B33" s="275" t="inlineStr">
        <is>
          <t>поз. по сме-те</t>
        </is>
      </c>
      <c r="C33" s="279" t="n"/>
      <c r="D33" s="214" t="n"/>
      <c r="E33" s="214" t="n"/>
      <c r="F33" s="212" t="n"/>
      <c r="H33" s="213" t="n"/>
      <c r="I33" s="212" t="n"/>
      <c r="K33" s="278" t="n"/>
      <c r="L33" s="279" t="n"/>
      <c r="M33" s="214" t="n"/>
    </row>
    <row r="34" ht="12.75" customHeight="1" s="200">
      <c r="A34" s="214" t="n"/>
      <c r="B34" s="347" t="n"/>
      <c r="C34" s="279" t="n"/>
      <c r="D34" s="214" t="n"/>
      <c r="E34" s="214" t="n"/>
      <c r="F34" s="208" t="n"/>
      <c r="G34" s="201" t="n"/>
      <c r="H34" s="209" t="n"/>
      <c r="I34" s="208" t="n"/>
      <c r="J34" s="201" t="n"/>
      <c r="K34" s="280" t="n"/>
      <c r="L34" s="279" t="n"/>
      <c r="M34" s="214" t="n"/>
    </row>
    <row r="35" ht="25.5" customHeight="1" s="200">
      <c r="A35" s="219" t="n"/>
      <c r="B35" s="348" t="n"/>
      <c r="C35" s="282" t="n"/>
      <c r="D35" s="219" t="n"/>
      <c r="E35" s="219" t="n"/>
      <c r="F35" s="274" t="inlineStr">
        <is>
          <t>на единицу</t>
        </is>
      </c>
      <c r="G35" s="274" t="inlineStr">
        <is>
          <t>коэффициенты</t>
        </is>
      </c>
      <c r="H35" s="281" t="inlineStr">
        <is>
          <t>всего с учетом коэффициентов</t>
        </is>
      </c>
      <c r="I35" s="274" t="inlineStr">
        <is>
          <t>на единицу</t>
        </is>
      </c>
      <c r="J35" s="274" t="inlineStr">
        <is>
          <t>коэффициенты</t>
        </is>
      </c>
      <c r="K35" s="275" t="inlineStr">
        <is>
          <t>всего</t>
        </is>
      </c>
      <c r="L35" s="282" t="n"/>
      <c r="M35" s="219" t="n"/>
    </row>
    <row r="36" ht="12.75" customHeight="1" s="200">
      <c r="A36" s="349" t="n">
        <v>1</v>
      </c>
      <c r="B36" s="349" t="n">
        <v>2</v>
      </c>
      <c r="C36" s="349" t="n">
        <v>3</v>
      </c>
      <c r="D36" s="349" t="n">
        <v>4</v>
      </c>
      <c r="E36" s="349" t="n">
        <v>5</v>
      </c>
      <c r="F36" s="349" t="n">
        <v>6</v>
      </c>
      <c r="G36" s="349" t="n">
        <v>7</v>
      </c>
      <c r="H36" s="349" t="n">
        <v>8</v>
      </c>
      <c r="I36" s="349" t="n">
        <v>9</v>
      </c>
      <c r="J36" s="349" t="n">
        <v>10</v>
      </c>
      <c r="K36" s="349" t="n">
        <v>11</v>
      </c>
      <c r="L36" s="349" t="n">
        <v>12</v>
      </c>
      <c r="M36" s="349" t="n">
        <v>13</v>
      </c>
    </row>
    <row r="37"/>
    <row r="38" ht="28.5" customHeight="1" s="200">
      <c r="A38" s="285" t="inlineStr">
        <is>
          <t>1</t>
        </is>
      </c>
      <c r="B38" s="285" t="inlineStr">
        <is>
          <t>1</t>
        </is>
      </c>
      <c r="C38" s="285">
        <f>Source!F2061</f>
        <v/>
      </c>
      <c r="D38" s="285">
        <f>Source!G2061</f>
        <v/>
      </c>
      <c r="E38" s="286">
        <f>Source!H2061</f>
        <v/>
      </c>
      <c r="F38" s="287">
        <f>Source!K2061</f>
        <v/>
      </c>
      <c r="G38" s="287" t="n"/>
      <c r="H38" s="287">
        <f>Source!I2061</f>
        <v/>
      </c>
      <c r="I38" s="288" t="n"/>
      <c r="J38" s="289" t="n"/>
      <c r="K38" s="288" t="n"/>
      <c r="L38" s="289" t="n"/>
      <c r="M38" s="290" t="n"/>
    </row>
    <row r="39">
      <c r="D39" s="291">
        <f>"Объем: "&amp;Source!I2061&amp;"=1/"&amp;"100"</f>
        <v/>
      </c>
    </row>
    <row r="40" ht="14.25" customHeight="1" s="200">
      <c r="A40" s="285" t="n"/>
      <c r="B40" s="285" t="n"/>
      <c r="C40" s="289" t="n">
        <v>1</v>
      </c>
      <c r="D40" s="285" t="inlineStr">
        <is>
          <t>ОТ</t>
        </is>
      </c>
      <c r="E40" s="286" t="n"/>
      <c r="F40" s="287" t="n"/>
      <c r="G40" s="287" t="n"/>
      <c r="H40" s="287" t="n"/>
      <c r="I40" s="288">
        <f>Source!AO2061</f>
        <v/>
      </c>
      <c r="J40" s="289" t="n"/>
      <c r="K40" s="288">
        <f>ROUND(Source!AF2061*Source!I2061, 2)</f>
        <v/>
      </c>
      <c r="L40" s="289">
        <f>IF(Source!BA2061&lt;&gt; 0, Source!BA2061, 1)</f>
        <v/>
      </c>
      <c r="M40" s="290">
        <f>Source!S2061</f>
        <v/>
      </c>
    </row>
    <row r="41" ht="14.25" customHeight="1" s="200">
      <c r="A41" s="285" t="n"/>
      <c r="B41" s="285" t="n"/>
      <c r="C41" s="289" t="n">
        <v>2</v>
      </c>
      <c r="D41" s="285" t="inlineStr">
        <is>
          <t>ЭМ</t>
        </is>
      </c>
      <c r="E41" s="286" t="n"/>
      <c r="F41" s="287" t="n"/>
      <c r="G41" s="287" t="n"/>
      <c r="H41" s="287" t="n"/>
      <c r="I41" s="288">
        <f>Source!AM2061</f>
        <v/>
      </c>
      <c r="J41" s="289" t="n"/>
      <c r="K41" s="288">
        <f>(ROUND((ROUND(((Source!ET2061)*Source!I2061),0)),0)+ROUND((ROUND(((Source!AE2061-(Source!EU2061))*Source!I2061),0)),0))</f>
        <v/>
      </c>
      <c r="L41" s="289">
        <f>IF(Source!BB2061&lt;&gt; 0, Source!BB2061, 1)</f>
        <v/>
      </c>
      <c r="M41" s="290">
        <f>Source!Q2061</f>
        <v/>
      </c>
    </row>
    <row r="42" ht="14.25" customHeight="1" s="200">
      <c r="A42" s="285" t="n"/>
      <c r="B42" s="285" t="n"/>
      <c r="C42" s="289" t="n">
        <v>3</v>
      </c>
      <c r="D42" s="285" t="inlineStr">
        <is>
          <t>в т.ч. ОТм</t>
        </is>
      </c>
      <c r="E42" s="286" t="n"/>
      <c r="F42" s="287" t="n"/>
      <c r="G42" s="287" t="n"/>
      <c r="H42" s="287" t="n"/>
      <c r="I42" s="288">
        <f>Source!AN2061</f>
        <v/>
      </c>
      <c r="J42" s="289" t="n"/>
      <c r="K42" s="292">
        <f>(ROUND((ROUND(((Source!EU2061)*Source!I2061),0)),0)+ROUND((ROUND(((Source!AE2061-(Source!EU2061))*Source!I2061),0)),0))</f>
        <v/>
      </c>
      <c r="L42" s="289">
        <f>IF(Source!BS2061&lt;&gt; 0, Source!BS2061, 1)</f>
        <v/>
      </c>
      <c r="M42" s="293">
        <f>Source!R2061</f>
        <v/>
      </c>
    </row>
    <row r="43" ht="14.25" customHeight="1" s="200">
      <c r="A43" s="285" t="n"/>
      <c r="B43" s="285" t="n"/>
      <c r="C43" s="289" t="n">
        <v>4</v>
      </c>
      <c r="D43" s="285" t="inlineStr">
        <is>
          <t>М</t>
        </is>
      </c>
      <c r="E43" s="286" t="n"/>
      <c r="F43" s="287" t="n"/>
      <c r="G43" s="287" t="n"/>
      <c r="H43" s="287" t="n"/>
      <c r="I43" s="288">
        <f>Source!AL2061</f>
        <v/>
      </c>
      <c r="J43" s="289" t="n"/>
      <c r="K43" s="288">
        <f>ROUND(Source!AC2061*Source!I2061, 2)</f>
        <v/>
      </c>
      <c r="L43" s="289">
        <f>IF(Source!BC2061&lt;&gt; 0, Source!BC2061, 1)</f>
        <v/>
      </c>
      <c r="M43" s="290">
        <f>Source!P2061</f>
        <v/>
      </c>
    </row>
    <row r="44" ht="14.25" customHeight="1" s="200">
      <c r="A44" s="285" t="n"/>
      <c r="B44" s="285" t="n"/>
      <c r="C44" s="285" t="n"/>
      <c r="D44" s="285" t="inlineStr">
        <is>
          <t>ЗТ</t>
        </is>
      </c>
      <c r="E44" s="286" t="inlineStr">
        <is>
          <t>чел.-ч.</t>
        </is>
      </c>
      <c r="F44" s="287">
        <f>Source!AQ2061</f>
        <v/>
      </c>
      <c r="G44" s="287" t="n"/>
      <c r="H44" s="287">
        <f>ROUND(Source!U2061, 7)</f>
        <v/>
      </c>
      <c r="I44" s="288" t="n"/>
      <c r="J44" s="289" t="n"/>
      <c r="K44" s="288" t="n"/>
      <c r="L44" s="289" t="n"/>
      <c r="M44" s="290" t="n"/>
    </row>
    <row r="45" ht="14.25" customHeight="1" s="200">
      <c r="A45" s="285" t="n"/>
      <c r="B45" s="285" t="n"/>
      <c r="C45" s="285" t="n"/>
      <c r="D45" s="294" t="inlineStr">
        <is>
          <t>ЗТм</t>
        </is>
      </c>
      <c r="E45" s="295" t="inlineStr">
        <is>
          <t>чел.-ч.</t>
        </is>
      </c>
      <c r="F45" s="296">
        <f>Source!AR2061</f>
        <v/>
      </c>
      <c r="G45" s="296" t="n"/>
      <c r="H45" s="296">
        <f>ROUND(Source!V2061, 7)</f>
        <v/>
      </c>
      <c r="I45" s="297" t="n"/>
      <c r="J45" s="298" t="n"/>
      <c r="K45" s="297" t="n"/>
      <c r="L45" s="298" t="n"/>
      <c r="M45" s="299" t="n"/>
    </row>
    <row r="46" ht="14.25" customHeight="1" s="200">
      <c r="A46" s="285" t="n"/>
      <c r="B46" s="285" t="n"/>
      <c r="C46" s="285" t="n"/>
      <c r="D46" s="285" t="inlineStr">
        <is>
          <t>Итого по расценке</t>
        </is>
      </c>
      <c r="E46" s="286" t="n"/>
      <c r="F46" s="287" t="n"/>
      <c r="G46" s="287" t="n"/>
      <c r="H46" s="287" t="n"/>
      <c r="I46" s="288">
        <f>I40+I41+I43</f>
        <v/>
      </c>
      <c r="J46" s="289" t="n"/>
      <c r="K46" s="288">
        <f>K40+K41+K43</f>
        <v/>
      </c>
      <c r="L46" s="289" t="n"/>
      <c r="M46" s="290">
        <f>M40+M41+M43</f>
        <v/>
      </c>
    </row>
    <row r="47" ht="14.25" customHeight="1" s="200">
      <c r="A47" s="285" t="n"/>
      <c r="B47" s="285" t="n"/>
      <c r="C47" s="285" t="n"/>
      <c r="D47" s="285" t="inlineStr">
        <is>
          <t>ФОТ</t>
        </is>
      </c>
      <c r="E47" s="286" t="n"/>
      <c r="F47" s="287" t="n"/>
      <c r="G47" s="287" t="n"/>
      <c r="H47" s="287" t="n"/>
      <c r="I47" s="288" t="n"/>
      <c r="J47" s="289" t="n"/>
      <c r="K47" s="288">
        <f>SUM(S38:S50)+SUM(T38:T50)+SUM(X38:X50)+SUM(Y38:Y50)+SUM(Z38:Z50)</f>
        <v/>
      </c>
      <c r="L47" s="289" t="n"/>
      <c r="M47" s="290">
        <f>SUM(AR38:AR50)+SUM(AS38:AS50)+SUM(AT38:AT50)+SUM(AU38:AU50)+SUM(AV38:AV50)</f>
        <v/>
      </c>
    </row>
    <row r="48" ht="14.25" customHeight="1" s="200">
      <c r="A48" s="285" t="n"/>
      <c r="B48" s="285" t="n"/>
      <c r="C48" s="285" t="inlineStr">
        <is>
          <t>Пр/812-101.0-1</t>
        </is>
      </c>
      <c r="D48" s="285" t="inlineStr">
        <is>
          <t>НР Электромонтажные работы</t>
        </is>
      </c>
      <c r="E48" s="286" t="inlineStr">
        <is>
          <t>%</t>
        </is>
      </c>
      <c r="F48" s="287">
        <f>Source!BZ2061</f>
        <v/>
      </c>
      <c r="G48" s="287" t="n"/>
      <c r="H48" s="287">
        <f>Source!AT2061</f>
        <v/>
      </c>
      <c r="I48" s="288" t="n"/>
      <c r="J48" s="289" t="n"/>
      <c r="K48" s="288">
        <f>SUM(AD38:AD50)</f>
        <v/>
      </c>
      <c r="L48" s="289" t="n"/>
      <c r="M48" s="290">
        <f>SUM(AZ38:AZ50)</f>
        <v/>
      </c>
    </row>
    <row r="49" ht="14.25" customHeight="1" s="200">
      <c r="A49" s="294" t="n"/>
      <c r="B49" s="294" t="n"/>
      <c r="C49" s="294" t="inlineStr">
        <is>
          <t>Пр/774-101.0</t>
        </is>
      </c>
      <c r="D49" s="294" t="inlineStr">
        <is>
          <t>СП Электромонтажные работы</t>
        </is>
      </c>
      <c r="E49" s="295" t="inlineStr">
        <is>
          <t>%</t>
        </is>
      </c>
      <c r="F49" s="296">
        <f>Source!CA2061</f>
        <v/>
      </c>
      <c r="G49" s="296" t="n"/>
      <c r="H49" s="296">
        <f>Source!AU2061</f>
        <v/>
      </c>
      <c r="I49" s="297" t="n"/>
      <c r="J49" s="298" t="n"/>
      <c r="K49" s="297">
        <f>SUM(AE38:AE50)</f>
        <v/>
      </c>
      <c r="L49" s="298" t="n"/>
      <c r="M49" s="299">
        <f>SUM(BA38:BA50)</f>
        <v/>
      </c>
    </row>
    <row r="50" ht="15" customHeight="1" s="200">
      <c r="D50" s="300" t="inlineStr">
        <is>
          <t>Всего по позиции</t>
        </is>
      </c>
      <c r="J50" s="301">
        <f>K40+K41+K43+K48+K49</f>
        <v/>
      </c>
      <c r="K50" s="202" t="n"/>
      <c r="L50" s="302">
        <f>M40+M41+M43+M48+M49</f>
        <v/>
      </c>
      <c r="M50" s="202" t="n"/>
      <c r="O50" s="303">
        <f>K40+K41+K43+K48+K49</f>
        <v/>
      </c>
      <c r="P50" s="303">
        <f>K41</f>
        <v/>
      </c>
      <c r="R50" t="inlineStr">
        <is>
          <t>=</t>
        </is>
      </c>
      <c r="S50" s="303">
        <f>K40</f>
        <v/>
      </c>
      <c r="U50" s="303">
        <f>K40</f>
        <v/>
      </c>
      <c r="X50" s="303">
        <f>K42</f>
        <v/>
      </c>
      <c r="Z50" t="inlineStr">
        <is>
          <t>=</t>
        </is>
      </c>
      <c r="AA50" s="303">
        <f>K43</f>
        <v/>
      </c>
      <c r="AD50">
        <f>ROUND((Source!AT2061/100)*((ROUND(Source!AF2061*Source!I2061, 2)+(ROUND((ROUND(((Source!EU2061)*Source!I2061),0)),0)+ROUND((ROUND(((Source!AE2061-(Source!EU2061))*Source!I2061),0)),0)))), 2)</f>
        <v/>
      </c>
      <c r="AE50">
        <f>ROUND((Source!AU2061/100)*((ROUND(Source!AF2061*Source!I2061, 2)+(ROUND((ROUND(((Source!EU2061)*Source!I2061),0)),0)+ROUND((ROUND(((Source!AE2061-(Source!EU2061))*Source!I2061),0)),0)))), 2)</f>
        <v/>
      </c>
      <c r="AN50" s="304">
        <f>M40+M41+M43+M48+M49</f>
        <v/>
      </c>
      <c r="AO50" s="304">
        <f>M41</f>
        <v/>
      </c>
      <c r="AQ50" t="inlineStr">
        <is>
          <t>=</t>
        </is>
      </c>
      <c r="AR50" s="304">
        <f>M40</f>
        <v/>
      </c>
      <c r="AT50" s="304">
        <f>M42</f>
        <v/>
      </c>
      <c r="AV50" t="inlineStr">
        <is>
          <t>=</t>
        </is>
      </c>
      <c r="AW50" s="304">
        <f>M43</f>
        <v/>
      </c>
      <c r="AZ50">
        <f>Source!X2061</f>
        <v/>
      </c>
      <c r="BA50">
        <f>Source!Y2061</f>
        <v/>
      </c>
      <c r="BH50" s="303">
        <f>K40+K41+K43+K48+K49</f>
        <v/>
      </c>
      <c r="CD50" t="n">
        <v>1</v>
      </c>
    </row>
    <row r="51"/>
    <row r="52" ht="15" customHeight="1" s="200">
      <c r="A52" s="305" t="n"/>
      <c r="B52" s="305" t="n"/>
      <c r="C52" s="306" t="n"/>
      <c r="D52" s="307" t="inlineStr">
        <is>
          <t>ИТОГИ ПО АКТУ</t>
        </is>
      </c>
      <c r="E52" s="202" t="n"/>
      <c r="F52" s="202" t="n"/>
      <c r="G52" s="202" t="n"/>
      <c r="H52" s="202" t="n"/>
      <c r="I52" s="202" t="n"/>
      <c r="J52" s="308" t="n"/>
      <c r="K52" s="301" t="n"/>
      <c r="L52" s="301" t="n"/>
      <c r="M52" s="302" t="n"/>
    </row>
    <row r="53"/>
    <row r="54" ht="15" customHeight="1" s="200">
      <c r="A54" s="309" t="n"/>
      <c r="B54" s="309" t="n"/>
      <c r="C54" s="310" t="n"/>
      <c r="D54" s="311" t="inlineStr">
        <is>
          <t>ВСЕГО строительные работы</t>
        </is>
      </c>
      <c r="J54" s="312" t="n"/>
      <c r="K54" s="313">
        <f>K56+K71+K72</f>
        <v/>
      </c>
      <c r="L54" s="313" t="n"/>
      <c r="M54" s="314">
        <f>M56+M71+M72</f>
        <v/>
      </c>
    </row>
    <row r="55" ht="14.25" customHeight="1" s="200">
      <c r="A55" s="315" t="n"/>
      <c r="B55" s="315" t="n"/>
      <c r="C55" s="316" t="n"/>
      <c r="D55" s="317" t="inlineStr">
        <is>
          <t>в том числе</t>
        </is>
      </c>
      <c r="J55" s="287" t="n"/>
      <c r="K55" s="288" t="n"/>
      <c r="L55" s="288" t="n"/>
      <c r="M55" s="290" t="n"/>
    </row>
    <row r="56" ht="14.25" customHeight="1" s="200">
      <c r="A56" s="315" t="n"/>
      <c r="B56" s="315" t="n"/>
      <c r="C56" s="316" t="n"/>
      <c r="D56" s="285" t="inlineStr">
        <is>
          <t>Всего прямые затраты</t>
        </is>
      </c>
      <c r="J56" s="287" t="n"/>
      <c r="K56" s="288">
        <f>K58+K59+K65+K69</f>
        <v/>
      </c>
      <c r="L56" s="288" t="n"/>
      <c r="M56" s="290">
        <f>M58+M59+M65+M69</f>
        <v/>
      </c>
    </row>
    <row r="57" ht="14.25" customHeight="1" s="200">
      <c r="A57" s="315" t="n"/>
      <c r="B57" s="315" t="n"/>
      <c r="C57" s="316" t="n"/>
      <c r="D57" s="317" t="inlineStr">
        <is>
          <t>в том числе</t>
        </is>
      </c>
      <c r="J57" s="287" t="n"/>
      <c r="K57" s="288" t="n"/>
      <c r="L57" s="288" t="n"/>
      <c r="M57" s="290" t="n"/>
    </row>
    <row r="58" ht="14.25" customHeight="1" s="200">
      <c r="A58" s="315" t="n"/>
      <c r="B58" s="315" t="n"/>
      <c r="C58" s="316" t="n"/>
      <c r="D58" s="285" t="inlineStr">
        <is>
          <t xml:space="preserve">  оплата труда (ОТ)</t>
        </is>
      </c>
      <c r="J58" s="287" t="n"/>
      <c r="K58" s="288">
        <f>SUMIF(CD38:CD50, 1, S38:S50)</f>
        <v/>
      </c>
      <c r="L58" s="288" t="n"/>
      <c r="M58" s="290">
        <f>SUMIF(CD38:CD50, 1, AR38:AR50)</f>
        <v/>
      </c>
    </row>
    <row r="59" ht="14.25" customHeight="1" s="200">
      <c r="A59" s="315" t="n"/>
      <c r="B59" s="315" t="n"/>
      <c r="C59" s="316" t="n"/>
      <c r="D59" s="285" t="inlineStr">
        <is>
          <t xml:space="preserve">  эксплуатация машин и механизмов</t>
        </is>
      </c>
      <c r="J59" s="287" t="n"/>
      <c r="K59" s="288">
        <f>K61+K64</f>
        <v/>
      </c>
      <c r="L59" s="288" t="n"/>
      <c r="M59" s="290">
        <f>M61+M64</f>
        <v/>
      </c>
    </row>
    <row r="60" ht="14.25" customHeight="1" s="200">
      <c r="A60" s="315" t="n"/>
      <c r="B60" s="315" t="n"/>
      <c r="C60" s="316" t="n"/>
      <c r="D60" s="317" t="inlineStr">
        <is>
          <t xml:space="preserve">  в том числе</t>
        </is>
      </c>
      <c r="J60" s="287" t="n"/>
      <c r="K60" s="288" t="n"/>
      <c r="L60" s="288" t="n"/>
      <c r="M60" s="290" t="n"/>
    </row>
    <row r="61" ht="14.25" customHeight="1" s="200">
      <c r="A61" s="315" t="n"/>
      <c r="B61" s="315" t="n"/>
      <c r="C61" s="316" t="n"/>
      <c r="D61" s="285" t="inlineStr">
        <is>
          <t xml:space="preserve">    эксплуатация машин и механизмов без учета доплат к оплате труда машинистов</t>
        </is>
      </c>
      <c r="J61" s="287" t="n"/>
      <c r="K61" s="288">
        <f>SUMIF(CD38:CD50, 1, P38:P50)</f>
        <v/>
      </c>
      <c r="L61" s="288" t="n"/>
      <c r="M61" s="290">
        <f>SUMIF(CD38:CD50, 1, AO38:AO50)</f>
        <v/>
      </c>
    </row>
    <row r="62" ht="14.25" customHeight="1" s="200">
      <c r="A62" s="315" t="n"/>
      <c r="B62" s="315" t="n"/>
      <c r="C62" s="316" t="n"/>
      <c r="D62" s="317" t="inlineStr">
        <is>
          <t xml:space="preserve">    в том числе</t>
        </is>
      </c>
      <c r="J62" s="287" t="n"/>
      <c r="K62" s="288" t="n"/>
      <c r="L62" s="288" t="n"/>
      <c r="M62" s="290" t="n"/>
    </row>
    <row r="63" ht="14.25" customHeight="1" s="200">
      <c r="A63" s="315" t="n"/>
      <c r="B63" s="315" t="n"/>
      <c r="C63" s="316" t="n"/>
      <c r="D63" s="285" t="inlineStr">
        <is>
          <t xml:space="preserve">      оплата труда машинистов (ОТм)</t>
        </is>
      </c>
      <c r="J63" s="287" t="n"/>
      <c r="K63" s="288">
        <f>SUMIF(CD38:CD50, 1, X38:X50)</f>
        <v/>
      </c>
      <c r="L63" s="288" t="n"/>
      <c r="M63" s="290">
        <f>SUMIF(CD38:CD50, 1, AT38:AT50)</f>
        <v/>
      </c>
    </row>
    <row r="64" ht="14.25" customHeight="1" s="200">
      <c r="A64" s="315" t="n"/>
      <c r="B64" s="315" t="n"/>
      <c r="C64" s="316" t="n"/>
      <c r="D64" s="285" t="inlineStr">
        <is>
          <t xml:space="preserve">    доплаты к оплате труда машинистов</t>
        </is>
      </c>
      <c r="J64" s="287" t="n"/>
      <c r="K64" s="288">
        <f>SUMIF(CD38:CD50, 1, Z38:Z50)</f>
        <v/>
      </c>
      <c r="L64" s="288" t="n"/>
      <c r="M64" s="290">
        <f>SUMIF(CD38:CD50, 1, AV38:AV50)</f>
        <v/>
      </c>
    </row>
    <row r="65" ht="14.25" customHeight="1" s="200">
      <c r="A65" s="315" t="n"/>
      <c r="B65" s="315" t="n"/>
      <c r="C65" s="316" t="n"/>
      <c r="D65" s="285" t="inlineStr">
        <is>
          <t xml:space="preserve">  материальные ресурсы</t>
        </is>
      </c>
      <c r="J65" s="287" t="n"/>
      <c r="K65" s="288">
        <f>K67+K68</f>
        <v/>
      </c>
      <c r="L65" s="288" t="n"/>
      <c r="M65" s="290">
        <f>M67+M68</f>
        <v/>
      </c>
    </row>
    <row r="66" ht="14.25" customHeight="1" s="200">
      <c r="A66" s="315" t="n"/>
      <c r="B66" s="315" t="n"/>
      <c r="C66" s="316" t="n"/>
      <c r="D66" s="317" t="inlineStr">
        <is>
          <t xml:space="preserve">  в том числе</t>
        </is>
      </c>
      <c r="J66" s="287" t="n"/>
      <c r="K66" s="288" t="n"/>
      <c r="L66" s="288" t="n"/>
      <c r="M66" s="290" t="n"/>
    </row>
    <row r="67" ht="14.25" customHeight="1" s="200">
      <c r="A67" s="315" t="n"/>
      <c r="B67" s="315" t="n"/>
      <c r="C67" s="316" t="n"/>
      <c r="D67" s="285" t="inlineStr">
        <is>
          <t xml:space="preserve">    материальные ресурсы без учета дополнительной перевозки</t>
        </is>
      </c>
      <c r="J67" s="287" t="n"/>
      <c r="K67" s="288">
        <f>SUMIF(CD38:CD50, 1, AA38:AA50)-SUMIF(CD38:CD50, 1, BJ38:BJ50)</f>
        <v/>
      </c>
      <c r="L67" s="288" t="n"/>
      <c r="M67" s="290">
        <f>SUMIF(CD38:CD50, 1, AW38:AW50)-SUMIF(CD38:CD50, 1, BK38:BK50)</f>
        <v/>
      </c>
    </row>
    <row r="68" ht="14.25" customHeight="1" s="200">
      <c r="A68" s="315" t="n"/>
      <c r="B68" s="315" t="n"/>
      <c r="C68" s="316" t="n"/>
      <c r="D68" s="285" t="inlineStr">
        <is>
          <t xml:space="preserve">    дополнительная перевозка материальных ресурсов</t>
        </is>
      </c>
      <c r="J68" s="287" t="n"/>
      <c r="K68" s="288">
        <f>SUMIF(CD38:CD50, 1, AG38:AG50)</f>
        <v/>
      </c>
      <c r="L68" s="288" t="n"/>
      <c r="M68" s="290">
        <f>SUMIF(CD38:CD50, 1, BC38:BC50)</f>
        <v/>
      </c>
    </row>
    <row r="69" ht="14.25" customHeight="1" s="200">
      <c r="A69" s="315" t="n"/>
      <c r="B69" s="315" t="n"/>
      <c r="C69" s="316" t="n"/>
      <c r="D69" s="285" t="inlineStr">
        <is>
          <t xml:space="preserve">  перевозка</t>
        </is>
      </c>
      <c r="J69" s="287" t="n"/>
      <c r="K69" s="288">
        <f>SUMIF(CD38:CD50, 1, AF38:AF50)</f>
        <v/>
      </c>
      <c r="L69" s="288" t="n"/>
      <c r="M69" s="290">
        <f>SUMIF(CD38:CD50, 1, BB38:BB50)</f>
        <v/>
      </c>
    </row>
    <row r="70" ht="14.25" customHeight="1" s="200">
      <c r="A70" s="315" t="n"/>
      <c r="B70" s="315" t="n"/>
      <c r="C70" s="316" t="n"/>
      <c r="D70" s="285" t="inlineStr">
        <is>
          <t>ФОТ (справочно)</t>
        </is>
      </c>
      <c r="J70" s="287" t="n"/>
      <c r="K70" s="288">
        <f>SUMIF(CD38:CD50, 1, S38:S50)+SUMIF(CD38:CD50, 1, X38:X50)+SUMIF(CD38:CD50, 1, Z38:Z50)</f>
        <v/>
      </c>
      <c r="L70" s="288" t="n"/>
      <c r="M70" s="290">
        <f>SUMIF(CD38:CD50, 1, AR38:AR50)+SUMIF(CD38:CD50, 1, AT38:AT50)+SUMIF(CD38:CD50, 1, AV38:AV50)</f>
        <v/>
      </c>
    </row>
    <row r="71" ht="14.25" customHeight="1" s="200">
      <c r="A71" s="315" t="n"/>
      <c r="B71" s="315" t="n"/>
      <c r="C71" s="316" t="n"/>
      <c r="D71" s="285" t="inlineStr">
        <is>
          <t>накладные расходы</t>
        </is>
      </c>
      <c r="J71" s="287" t="n"/>
      <c r="K71" s="288">
        <f>SUMIF(CD38:CD50, 1, AD38:AD50)</f>
        <v/>
      </c>
      <c r="L71" s="288" t="n"/>
      <c r="M71" s="290">
        <f>SUMIF(CD38:CD50, 1, AZ38:AZ50)</f>
        <v/>
      </c>
    </row>
    <row r="72" ht="14.25" customHeight="1" s="200">
      <c r="A72" s="315" t="n"/>
      <c r="B72" s="315" t="n"/>
      <c r="C72" s="316" t="n"/>
      <c r="D72" s="285" t="inlineStr">
        <is>
          <t>сметная прибыль</t>
        </is>
      </c>
      <c r="J72" s="287" t="n"/>
      <c r="K72" s="288">
        <f>SUMIF(CD38:CD50, 1, AE38:AE50)</f>
        <v/>
      </c>
      <c r="L72" s="288" t="n"/>
      <c r="M72" s="290">
        <f>SUMIF(CD38:CD50, 1, BA38:BA50)</f>
        <v/>
      </c>
    </row>
    <row r="73"/>
    <row r="74" ht="15" customHeight="1" s="200">
      <c r="A74" s="309" t="n"/>
      <c r="B74" s="309" t="n"/>
      <c r="C74" s="310" t="n"/>
      <c r="D74" s="311" t="inlineStr">
        <is>
          <t>ВСЕГО монтажные работы</t>
        </is>
      </c>
      <c r="J74" s="312" t="n"/>
      <c r="K74" s="313">
        <f>K76+K91+K92</f>
        <v/>
      </c>
      <c r="L74" s="313" t="n"/>
      <c r="M74" s="314">
        <f>M76+M91+M92</f>
        <v/>
      </c>
    </row>
    <row r="75" ht="14.25" customHeight="1" s="200">
      <c r="A75" s="315" t="n"/>
      <c r="B75" s="315" t="n"/>
      <c r="C75" s="316" t="n"/>
      <c r="D75" s="317" t="inlineStr">
        <is>
          <t>в том числе</t>
        </is>
      </c>
      <c r="J75" s="287" t="n"/>
      <c r="K75" s="288" t="n"/>
      <c r="L75" s="288" t="n"/>
      <c r="M75" s="290" t="n"/>
    </row>
    <row r="76" ht="14.25" customHeight="1" s="200">
      <c r="A76" s="315" t="n"/>
      <c r="B76" s="315" t="n"/>
      <c r="C76" s="316" t="n"/>
      <c r="D76" s="285" t="inlineStr">
        <is>
          <t>Всего прямые затраты</t>
        </is>
      </c>
      <c r="J76" s="287" t="n"/>
      <c r="K76" s="288">
        <f>K78+K79+K85+K89</f>
        <v/>
      </c>
      <c r="L76" s="288" t="n"/>
      <c r="M76" s="290">
        <f>M78+M79+M85+M89</f>
        <v/>
      </c>
    </row>
    <row r="77" ht="14.25" customHeight="1" s="200">
      <c r="A77" s="315" t="n"/>
      <c r="B77" s="315" t="n"/>
      <c r="C77" s="316" t="n"/>
      <c r="D77" s="317" t="inlineStr">
        <is>
          <t>в том числе</t>
        </is>
      </c>
      <c r="J77" s="287" t="n"/>
      <c r="K77" s="288" t="n"/>
      <c r="L77" s="288" t="n"/>
      <c r="M77" s="290" t="n"/>
    </row>
    <row r="78" ht="14.25" customHeight="1" s="200">
      <c r="A78" s="315" t="n"/>
      <c r="B78" s="315" t="n"/>
      <c r="C78" s="316" t="n"/>
      <c r="D78" s="285" t="inlineStr">
        <is>
          <t xml:space="preserve">  оплата труда (ОТ)</t>
        </is>
      </c>
      <c r="J78" s="287" t="n"/>
      <c r="K78" s="288">
        <f>SUMIF(CD38:CD72, 2, S38:S72)</f>
        <v/>
      </c>
      <c r="L78" s="288" t="n"/>
      <c r="M78" s="290">
        <f>SUMIF(CD38:CD72, 2, AR38:AR72)</f>
        <v/>
      </c>
    </row>
    <row r="79" ht="14.25" customHeight="1" s="200">
      <c r="A79" s="315" t="n"/>
      <c r="B79" s="315" t="n"/>
      <c r="C79" s="316" t="n"/>
      <c r="D79" s="285" t="inlineStr">
        <is>
          <t xml:space="preserve">  эксплуатация машин и механизмов</t>
        </is>
      </c>
      <c r="J79" s="287" t="n"/>
      <c r="K79" s="288">
        <f>K81+K84</f>
        <v/>
      </c>
      <c r="L79" s="288" t="n"/>
      <c r="M79" s="290">
        <f>M81+M84</f>
        <v/>
      </c>
    </row>
    <row r="80" ht="14.25" customHeight="1" s="200">
      <c r="A80" s="315" t="n"/>
      <c r="B80" s="315" t="n"/>
      <c r="C80" s="316" t="n"/>
      <c r="D80" s="317" t="inlineStr">
        <is>
          <t xml:space="preserve">  в том числе</t>
        </is>
      </c>
      <c r="J80" s="287" t="n"/>
      <c r="K80" s="288" t="n"/>
      <c r="L80" s="288" t="n"/>
      <c r="M80" s="290" t="n"/>
    </row>
    <row r="81" ht="14.25" customHeight="1" s="200">
      <c r="A81" s="315" t="n"/>
      <c r="B81" s="315" t="n"/>
      <c r="C81" s="316" t="n"/>
      <c r="D81" s="285" t="inlineStr">
        <is>
          <t xml:space="preserve">    эксплуатация машин и механизмов без учета доплат к оплате труда машинистов</t>
        </is>
      </c>
      <c r="J81" s="287" t="n"/>
      <c r="K81" s="288">
        <f>SUMIF(CD38:CD72, 2, P38:P72)</f>
        <v/>
      </c>
      <c r="L81" s="288" t="n"/>
      <c r="M81" s="290">
        <f>SUMIF(CD38:CD72, 2, AO38:AO72)</f>
        <v/>
      </c>
    </row>
    <row r="82" ht="14.25" customHeight="1" s="200">
      <c r="A82" s="315" t="n"/>
      <c r="B82" s="315" t="n"/>
      <c r="C82" s="316" t="n"/>
      <c r="D82" s="317" t="inlineStr">
        <is>
          <t xml:space="preserve">    в том числе</t>
        </is>
      </c>
      <c r="J82" s="287" t="n"/>
      <c r="K82" s="288" t="n"/>
      <c r="L82" s="288" t="n"/>
      <c r="M82" s="290" t="n"/>
    </row>
    <row r="83" ht="14.25" customHeight="1" s="200">
      <c r="A83" s="315" t="n"/>
      <c r="B83" s="315" t="n"/>
      <c r="C83" s="316" t="n"/>
      <c r="D83" s="285" t="inlineStr">
        <is>
          <t xml:space="preserve">      оплата труда машинистов (ОТм)</t>
        </is>
      </c>
      <c r="J83" s="287" t="n"/>
      <c r="K83" s="288">
        <f>SUMIF(CD38:CD72, 2, X38:X72)</f>
        <v/>
      </c>
      <c r="L83" s="288" t="n"/>
      <c r="M83" s="290">
        <f>SUMIF(CD38:CD72, 2, AT38:AT72)</f>
        <v/>
      </c>
    </row>
    <row r="84" ht="14.25" customHeight="1" s="200">
      <c r="A84" s="315" t="n"/>
      <c r="B84" s="315" t="n"/>
      <c r="C84" s="316" t="n"/>
      <c r="D84" s="285" t="inlineStr">
        <is>
          <t xml:space="preserve">    доплаты к оплате труда машинистов</t>
        </is>
      </c>
      <c r="J84" s="287" t="n"/>
      <c r="K84" s="288">
        <f>SUMIF(CD38:CD72, 2, Z38:Z72)</f>
        <v/>
      </c>
      <c r="L84" s="288" t="n"/>
      <c r="M84" s="290">
        <f>SUMIF(CD38:CD72, 2, AV38:AV72)</f>
        <v/>
      </c>
    </row>
    <row r="85" ht="14.25" customHeight="1" s="200">
      <c r="A85" s="315" t="n"/>
      <c r="B85" s="315" t="n"/>
      <c r="C85" s="316" t="n"/>
      <c r="D85" s="285" t="inlineStr">
        <is>
          <t xml:space="preserve">  материальные ресурсы</t>
        </is>
      </c>
      <c r="J85" s="287" t="n"/>
      <c r="K85" s="288">
        <f>K87+K88</f>
        <v/>
      </c>
      <c r="L85" s="288" t="n"/>
      <c r="M85" s="290">
        <f>M87+M88</f>
        <v/>
      </c>
    </row>
    <row r="86" ht="14.25" customHeight="1" s="200">
      <c r="A86" s="315" t="n"/>
      <c r="B86" s="315" t="n"/>
      <c r="C86" s="316" t="n"/>
      <c r="D86" s="317" t="inlineStr">
        <is>
          <t xml:space="preserve">  в том числе</t>
        </is>
      </c>
      <c r="J86" s="287" t="n"/>
      <c r="K86" s="288" t="n"/>
      <c r="L86" s="288" t="n"/>
      <c r="M86" s="290" t="n"/>
    </row>
    <row r="87" ht="14.25" customHeight="1" s="200">
      <c r="A87" s="315" t="n"/>
      <c r="B87" s="315" t="n"/>
      <c r="C87" s="316" t="n"/>
      <c r="D87" s="285" t="inlineStr">
        <is>
          <t xml:space="preserve">    материальные ресурсы без учета дополнительной перевозки</t>
        </is>
      </c>
      <c r="J87" s="287" t="n"/>
      <c r="K87" s="288">
        <f>SUMIF(CD38:CD72, 2, AA38:AA72)-SUMIF(CD38:CD72, 2, BJ38:BJ72)</f>
        <v/>
      </c>
      <c r="L87" s="288" t="n"/>
      <c r="M87" s="290">
        <f>SUMIF(CD38:CD72, 2, AW38:AW72)-SUMIF(CD38:CD72, 2, BK38:BK72)</f>
        <v/>
      </c>
    </row>
    <row r="88" ht="14.25" customHeight="1" s="200">
      <c r="A88" s="315" t="n"/>
      <c r="B88" s="315" t="n"/>
      <c r="C88" s="316" t="n"/>
      <c r="D88" s="285" t="inlineStr">
        <is>
          <t xml:space="preserve">    дополнительная перевозка материальных ресурсов</t>
        </is>
      </c>
      <c r="J88" s="287" t="n"/>
      <c r="K88" s="288">
        <f>SUMIF(CD38:CD72, 2, AG38:AG72)</f>
        <v/>
      </c>
      <c r="L88" s="288" t="n"/>
      <c r="M88" s="290">
        <f>SUMIF(CD38:CD72, 2, BC38:BC72)</f>
        <v/>
      </c>
    </row>
    <row r="89" ht="14.25" customHeight="1" s="200">
      <c r="A89" s="315" t="n"/>
      <c r="B89" s="315" t="n"/>
      <c r="C89" s="316" t="n"/>
      <c r="D89" s="285" t="inlineStr">
        <is>
          <t xml:space="preserve">  перевозка</t>
        </is>
      </c>
      <c r="J89" s="287" t="n"/>
      <c r="K89" s="288">
        <f>SUMIF(CD38:CD72, 2, AF38:AF72)</f>
        <v/>
      </c>
      <c r="L89" s="288" t="n"/>
      <c r="M89" s="290">
        <f>SUMIF(CD38:CD72, 2, BB38:BB72)</f>
        <v/>
      </c>
    </row>
    <row r="90" ht="14.25" customHeight="1" s="200">
      <c r="A90" s="315" t="n"/>
      <c r="B90" s="315" t="n"/>
      <c r="C90" s="316" t="n"/>
      <c r="D90" s="285" t="inlineStr">
        <is>
          <t>ФОТ (справочно)</t>
        </is>
      </c>
      <c r="J90" s="287" t="n"/>
      <c r="K90" s="288">
        <f>SUMIF(CD38:CD72, 2, S38:S72)+SUMIF(CD38:CD72, 2, X38:X72)+SUMIF(CD38:CD72, 2, Z38:Z72)</f>
        <v/>
      </c>
      <c r="L90" s="288" t="n"/>
      <c r="M90" s="290">
        <f>SUMIF(CD38:CD72, 2, AR38:AR72)+SUMIF(CD38:CD72, 2, AT38:AT72)+SUMIF(CD38:CD72, 2, AV38:AV72)</f>
        <v/>
      </c>
    </row>
    <row r="91" ht="14.25" customHeight="1" s="200">
      <c r="A91" s="315" t="n"/>
      <c r="B91" s="315" t="n"/>
      <c r="C91" s="316" t="n"/>
      <c r="D91" s="285" t="inlineStr">
        <is>
          <t>накладные расходы</t>
        </is>
      </c>
      <c r="J91" s="287" t="n"/>
      <c r="K91" s="288">
        <f>SUMIF(CD38:CD72, 2, AD38:AD72)</f>
        <v/>
      </c>
      <c r="L91" s="288" t="n"/>
      <c r="M91" s="290">
        <f>SUMIF(CD38:CD72, 2, AZ38:AZ72)</f>
        <v/>
      </c>
    </row>
    <row r="92" ht="14.25" customHeight="1" s="200">
      <c r="A92" s="315" t="n"/>
      <c r="B92" s="315" t="n"/>
      <c r="C92" s="316" t="n"/>
      <c r="D92" s="285" t="inlineStr">
        <is>
          <t>сметная прибыль</t>
        </is>
      </c>
      <c r="J92" s="287" t="n"/>
      <c r="K92" s="288">
        <f>SUMIF(CD38:CD72, 2, AE38:AE72)</f>
        <v/>
      </c>
      <c r="L92" s="288" t="n"/>
      <c r="M92" s="290">
        <f>SUMIF(CD38:CD72, 2, BA38:BA72)</f>
        <v/>
      </c>
    </row>
    <row r="93"/>
    <row r="94" ht="15" customHeight="1" s="200">
      <c r="A94" s="309" t="n"/>
      <c r="B94" s="309" t="n"/>
      <c r="C94" s="310" t="n"/>
      <c r="D94" s="311" t="inlineStr">
        <is>
          <t>ВСЕГО оборудование</t>
        </is>
      </c>
      <c r="J94" s="312" t="n"/>
      <c r="K94" s="313">
        <f>K96+K97</f>
        <v/>
      </c>
      <c r="L94" s="313" t="n"/>
      <c r="M94" s="314">
        <f>M96+M97</f>
        <v/>
      </c>
    </row>
    <row r="95" ht="14.25" customHeight="1" s="200">
      <c r="A95" s="315" t="n"/>
      <c r="B95" s="315" t="n"/>
      <c r="C95" s="316" t="n"/>
      <c r="D95" s="317" t="inlineStr">
        <is>
          <t>в том числе</t>
        </is>
      </c>
      <c r="J95" s="287" t="n"/>
      <c r="K95" s="288" t="n"/>
      <c r="L95" s="288" t="n"/>
      <c r="M95" s="290" t="n"/>
    </row>
    <row r="96" ht="14.25" customHeight="1" s="200">
      <c r="A96" s="315" t="n"/>
      <c r="B96" s="315" t="n"/>
      <c r="C96" s="316" t="n"/>
      <c r="D96" s="285" t="inlineStr">
        <is>
          <t xml:space="preserve">  оборудование без учета дополнительной перевозки</t>
        </is>
      </c>
      <c r="J96" s="287" t="n"/>
      <c r="K96" s="288">
        <f>SUMIF(CD38:CD92, 3, BJ38:BJ92)</f>
        <v/>
      </c>
      <c r="L96" s="288" t="n"/>
      <c r="M96" s="290">
        <f>SUMIF(CD38:CD92, 3, BK38:BK92)</f>
        <v/>
      </c>
    </row>
    <row r="97" ht="14.25" customHeight="1" s="200">
      <c r="A97" s="315" t="n"/>
      <c r="B97" s="315" t="n"/>
      <c r="C97" s="316" t="n"/>
      <c r="D97" s="285" t="inlineStr">
        <is>
          <t xml:space="preserve">  дополнительная перевозка оборудования</t>
        </is>
      </c>
      <c r="J97" s="287" t="n"/>
      <c r="K97" s="288">
        <f>SUMIF(CD38:CD92, 3, AH38:AH92)</f>
        <v/>
      </c>
      <c r="L97" s="288" t="n"/>
      <c r="M97" s="290">
        <f>SUMIF(CD38:CD92, 3, BD38:BD92)</f>
        <v/>
      </c>
    </row>
    <row r="98"/>
    <row r="99" ht="15" customHeight="1" s="200">
      <c r="A99" s="309" t="n"/>
      <c r="B99" s="309" t="n"/>
      <c r="C99" s="310" t="n"/>
      <c r="D99" s="311" t="inlineStr">
        <is>
          <t>ВСЕГО прочие затраты</t>
        </is>
      </c>
      <c r="J99" s="312" t="n"/>
      <c r="K99" s="313">
        <f>K105+K120+K121+K101+K102</f>
        <v/>
      </c>
      <c r="L99" s="313" t="n"/>
      <c r="M99" s="314">
        <f>M105+M120+M121+M101+M102</f>
        <v/>
      </c>
    </row>
    <row r="100" ht="14.25" customHeight="1" s="200">
      <c r="A100" s="315" t="n"/>
      <c r="B100" s="315" t="n"/>
      <c r="C100" s="316" t="n"/>
      <c r="D100" s="317" t="inlineStr">
        <is>
          <t>в том числе</t>
        </is>
      </c>
      <c r="J100" s="287" t="n"/>
      <c r="K100" s="288" t="n"/>
      <c r="L100" s="288" t="n"/>
      <c r="M100" s="290" t="n"/>
    </row>
    <row r="101" ht="14.25" customHeight="1" s="200">
      <c r="A101" s="315" t="n"/>
      <c r="B101" s="315" t="n"/>
      <c r="C101" s="316" t="n"/>
      <c r="D101" s="285" t="inlineStr">
        <is>
          <t xml:space="preserve">   прочие затраты</t>
        </is>
      </c>
      <c r="J101" s="287" t="n"/>
      <c r="K101" s="288">
        <f>SUM(BL38:BL97)</f>
        <v/>
      </c>
      <c r="L101" s="288" t="n"/>
      <c r="M101" s="290" t="n"/>
    </row>
    <row r="102" ht="14.25" customHeight="1" s="200">
      <c r="A102" s="315" t="n"/>
      <c r="B102" s="315" t="n"/>
      <c r="C102" s="316" t="n"/>
      <c r="D102" s="285" t="inlineStr">
        <is>
          <t xml:space="preserve">   Хозяйственный инвентарь</t>
        </is>
      </c>
      <c r="J102" s="287" t="n"/>
      <c r="K102" s="288">
        <f>SUM(BN38:BN97)</f>
        <v/>
      </c>
      <c r="L102" s="288" t="n"/>
      <c r="M102" s="290">
        <f>SUM(BO38:BO97)</f>
        <v/>
      </c>
    </row>
    <row r="103" ht="14.25" customHeight="1" s="200">
      <c r="A103" s="315" t="n"/>
      <c r="B103" s="315" t="n"/>
      <c r="C103" s="316" t="n"/>
      <c r="D103" s="285" t="inlineStr">
        <is>
          <t>Пусконаладочные работы</t>
        </is>
      </c>
      <c r="J103" s="287" t="n"/>
      <c r="K103" s="288">
        <f>K105+K120+K121</f>
        <v/>
      </c>
      <c r="L103" s="288" t="n"/>
      <c r="M103" s="290">
        <f>M105+M120+M121</f>
        <v/>
      </c>
    </row>
    <row r="104" ht="14.25" customHeight="1" s="200">
      <c r="A104" s="315" t="n"/>
      <c r="B104" s="315" t="n"/>
      <c r="C104" s="316" t="n"/>
      <c r="D104" s="317" t="inlineStr">
        <is>
          <t>в том числе</t>
        </is>
      </c>
      <c r="J104" s="287" t="n"/>
      <c r="K104" s="288" t="n"/>
      <c r="L104" s="288" t="n"/>
      <c r="M104" s="290" t="n"/>
    </row>
    <row r="105" ht="14.25" customHeight="1" s="200">
      <c r="A105" s="315" t="n"/>
      <c r="B105" s="315" t="n"/>
      <c r="C105" s="316" t="n"/>
      <c r="D105" s="285" t="inlineStr">
        <is>
          <t>Всего прямые затраты</t>
        </is>
      </c>
      <c r="J105" s="287" t="n"/>
      <c r="K105" s="288">
        <f>K107+K108+K114+K118</f>
        <v/>
      </c>
      <c r="L105" s="288" t="n"/>
      <c r="M105" s="290">
        <f>M107+M108+M114+M118</f>
        <v/>
      </c>
    </row>
    <row r="106" ht="14.25" customHeight="1" s="200">
      <c r="A106" s="315" t="n"/>
      <c r="B106" s="315" t="n"/>
      <c r="C106" s="316" t="n"/>
      <c r="D106" s="317" t="inlineStr">
        <is>
          <t>в том числе</t>
        </is>
      </c>
      <c r="J106" s="287" t="n"/>
      <c r="K106" s="288" t="n"/>
      <c r="L106" s="288" t="n"/>
      <c r="M106" s="290" t="n"/>
    </row>
    <row r="107" ht="14.25" customHeight="1" s="200">
      <c r="A107" s="315" t="n"/>
      <c r="B107" s="315" t="n"/>
      <c r="C107" s="316" t="n"/>
      <c r="D107" s="285" t="inlineStr">
        <is>
          <t xml:space="preserve">  оплата труда (ОТ)</t>
        </is>
      </c>
      <c r="J107" s="287" t="n"/>
      <c r="K107" s="288">
        <f>SUMIF(CD38:CD97, 4, S38:S97)</f>
        <v/>
      </c>
      <c r="L107" s="288" t="n"/>
      <c r="M107" s="290">
        <f>SUMIF(CD38:CD97, 4, AR38:AR97)</f>
        <v/>
      </c>
    </row>
    <row r="108" ht="14.25" customHeight="1" s="200">
      <c r="A108" s="315" t="n"/>
      <c r="B108" s="315" t="n"/>
      <c r="C108" s="316" t="n"/>
      <c r="D108" s="285" t="inlineStr">
        <is>
          <t xml:space="preserve">  эксплуатация машин и механизмов</t>
        </is>
      </c>
      <c r="J108" s="287" t="n"/>
      <c r="K108" s="288">
        <f>K110+K113</f>
        <v/>
      </c>
      <c r="L108" s="288" t="n"/>
      <c r="M108" s="290">
        <f>M110+M113</f>
        <v/>
      </c>
    </row>
    <row r="109" ht="14.25" customHeight="1" s="200">
      <c r="A109" s="315" t="n"/>
      <c r="B109" s="315" t="n"/>
      <c r="C109" s="316" t="n"/>
      <c r="D109" s="317" t="inlineStr">
        <is>
          <t xml:space="preserve">  в том числе</t>
        </is>
      </c>
      <c r="J109" s="287" t="n"/>
      <c r="K109" s="288" t="n"/>
      <c r="L109" s="288" t="n"/>
      <c r="M109" s="290" t="n"/>
    </row>
    <row r="110" ht="14.25" customHeight="1" s="200">
      <c r="A110" s="315" t="n"/>
      <c r="B110" s="315" t="n"/>
      <c r="C110" s="316" t="n"/>
      <c r="D110" s="285" t="inlineStr">
        <is>
          <t xml:space="preserve">    эксплуатация машин и механизмов без учета доплат к оплате труда машинистов</t>
        </is>
      </c>
      <c r="J110" s="287" t="n"/>
      <c r="K110" s="288">
        <f>SUMIF(CD38:CD97, 4, P38:P97)</f>
        <v/>
      </c>
      <c r="L110" s="288" t="n"/>
      <c r="M110" s="290">
        <f>SUMIF(CD38:CD97, 4, AO38:AO97)</f>
        <v/>
      </c>
    </row>
    <row r="111" ht="14.25" customHeight="1" s="200">
      <c r="A111" s="315" t="n"/>
      <c r="B111" s="315" t="n"/>
      <c r="C111" s="316" t="n"/>
      <c r="D111" s="317" t="inlineStr">
        <is>
          <t xml:space="preserve">    в том числе</t>
        </is>
      </c>
      <c r="J111" s="287" t="n"/>
      <c r="K111" s="288" t="n"/>
      <c r="L111" s="288" t="n"/>
      <c r="M111" s="290" t="n"/>
    </row>
    <row r="112" ht="14.25" customHeight="1" s="200">
      <c r="A112" s="315" t="n"/>
      <c r="B112" s="315" t="n"/>
      <c r="C112" s="316" t="n"/>
      <c r="D112" s="285" t="inlineStr">
        <is>
          <t xml:space="preserve">      оплата труда машинистов (ОТм)</t>
        </is>
      </c>
      <c r="J112" s="287" t="n"/>
      <c r="K112" s="288">
        <f>SUMIF(CD38:CD97, 4, X38:X97)</f>
        <v/>
      </c>
      <c r="L112" s="288" t="n"/>
      <c r="M112" s="290">
        <f>SUMIF(CD38:CD97, 4, AT38:AT97)</f>
        <v/>
      </c>
    </row>
    <row r="113" ht="14.25" customHeight="1" s="200">
      <c r="A113" s="315" t="n"/>
      <c r="B113" s="315" t="n"/>
      <c r="C113" s="316" t="n"/>
      <c r="D113" s="285" t="inlineStr">
        <is>
          <t xml:space="preserve">    доплаты к оплате труда машинистов</t>
        </is>
      </c>
      <c r="J113" s="287" t="n"/>
      <c r="K113" s="288">
        <f>SUMIF(CD38:CD97, 4, Z38:Z97)</f>
        <v/>
      </c>
      <c r="L113" s="288" t="n"/>
      <c r="M113" s="290">
        <f>SUMIF(CD38:CD97, 4, AV38:AV97)</f>
        <v/>
      </c>
    </row>
    <row r="114" ht="14.25" customHeight="1" s="200">
      <c r="A114" s="315" t="n"/>
      <c r="B114" s="315" t="n"/>
      <c r="C114" s="316" t="n"/>
      <c r="D114" s="285" t="inlineStr">
        <is>
          <t xml:space="preserve">  материальные ресурсы</t>
        </is>
      </c>
      <c r="J114" s="287" t="n"/>
      <c r="K114" s="288">
        <f>K116+K117</f>
        <v/>
      </c>
      <c r="L114" s="288" t="n"/>
      <c r="M114" s="290">
        <f>M116+M117</f>
        <v/>
      </c>
    </row>
    <row r="115" ht="14.25" customHeight="1" s="200">
      <c r="A115" s="315" t="n"/>
      <c r="B115" s="315" t="n"/>
      <c r="C115" s="316" t="n"/>
      <c r="D115" s="317" t="inlineStr">
        <is>
          <t xml:space="preserve">  в том числе</t>
        </is>
      </c>
      <c r="J115" s="287" t="n"/>
      <c r="K115" s="288" t="n"/>
      <c r="L115" s="288" t="n"/>
      <c r="M115" s="290" t="n"/>
    </row>
    <row r="116" ht="14.25" customHeight="1" s="200">
      <c r="A116" s="315" t="n"/>
      <c r="B116" s="315" t="n"/>
      <c r="C116" s="316" t="n"/>
      <c r="D116" s="285" t="inlineStr">
        <is>
          <t xml:space="preserve">    материальные ресурсы без учета дополнительной перевозки</t>
        </is>
      </c>
      <c r="J116" s="287" t="n"/>
      <c r="K116" s="288">
        <f>SUMIF(CD38:CD97, 4, AA38:AA97)-SUMIF(CD38:CD97, 4, BJ38:BJ97)</f>
        <v/>
      </c>
      <c r="L116" s="288" t="n"/>
      <c r="M116" s="290">
        <f>SUMIF(CD38:CD97, 4, AW38:AW97)-SUMIF(CD38:CD97, 4, BK38:BK97)</f>
        <v/>
      </c>
    </row>
    <row r="117" ht="14.25" customHeight="1" s="200">
      <c r="A117" s="315" t="n"/>
      <c r="B117" s="315" t="n"/>
      <c r="C117" s="316" t="n"/>
      <c r="D117" s="285" t="inlineStr">
        <is>
          <t xml:space="preserve">    дополнительная перевозка материальных ресурсов</t>
        </is>
      </c>
      <c r="J117" s="287" t="n"/>
      <c r="K117" s="288">
        <f>SUMIF(CD38:CD97, 4, AG38:AG97)</f>
        <v/>
      </c>
      <c r="L117" s="288" t="n"/>
      <c r="M117" s="290">
        <f>SUMIF(CD38:CD97, 4, BC38:BC97)</f>
        <v/>
      </c>
    </row>
    <row r="118" ht="14.25" customHeight="1" s="200">
      <c r="A118" s="315" t="n"/>
      <c r="B118" s="315" t="n"/>
      <c r="C118" s="316" t="n"/>
      <c r="D118" s="285" t="inlineStr">
        <is>
          <t xml:space="preserve">  перевозка</t>
        </is>
      </c>
      <c r="J118" s="287" t="n"/>
      <c r="K118" s="288">
        <f>SUMIF(CD38:CD97, 4, AF38:AF97)</f>
        <v/>
      </c>
      <c r="L118" s="288" t="n"/>
      <c r="M118" s="290">
        <f>SUMIF(CD38:CD97, 4, BB38:BB97)</f>
        <v/>
      </c>
    </row>
    <row r="119" ht="14.25" customHeight="1" s="200">
      <c r="A119" s="315" t="n"/>
      <c r="B119" s="315" t="n"/>
      <c r="C119" s="316" t="n"/>
      <c r="D119" s="285" t="inlineStr">
        <is>
          <t>ФОТ (справочно)</t>
        </is>
      </c>
      <c r="J119" s="287" t="n"/>
      <c r="K119" s="288">
        <f>SUMIF(CD38:CD97, 4, S38:S97)+SUMIF(CD38:CD97, 4, X38:X97)+SUMIF(CD38:CD97, 4, Z38:Z97)</f>
        <v/>
      </c>
      <c r="L119" s="288" t="n"/>
      <c r="M119" s="290">
        <f>SUMIF(CD38:CD97, 4, AR38:AR97)+SUMIF(CD38:CD97, 4, AT38:AT97)+SUMIF(CD38:CD97, 4, AV38:AV97)</f>
        <v/>
      </c>
    </row>
    <row r="120" ht="14.25" customHeight="1" s="200">
      <c r="A120" s="315" t="n"/>
      <c r="B120" s="315" t="n"/>
      <c r="C120" s="316" t="n"/>
      <c r="D120" s="285" t="inlineStr">
        <is>
          <t>накладные расходы</t>
        </is>
      </c>
      <c r="J120" s="287" t="n"/>
      <c r="K120" s="288">
        <f>SUMIF(CD38:CD97, 4, AD38:AD97)</f>
        <v/>
      </c>
      <c r="L120" s="288" t="n"/>
      <c r="M120" s="290">
        <f>SUMIF(CD38:CD97, 4, AZ38:AZ97)</f>
        <v/>
      </c>
    </row>
    <row r="121" ht="14.25" customHeight="1" s="200">
      <c r="A121" s="315" t="n"/>
      <c r="B121" s="315" t="n"/>
      <c r="C121" s="316" t="n"/>
      <c r="D121" s="285" t="inlineStr">
        <is>
          <t>сметная прибыль</t>
        </is>
      </c>
      <c r="J121" s="287" t="n"/>
      <c r="K121" s="288">
        <f>SUMIF(CD38:CD97, 4, AE38:AE97)</f>
        <v/>
      </c>
      <c r="L121" s="288" t="n"/>
      <c r="M121" s="290">
        <f>SUMIF(CD38:CD97, 4, BA38:BA97)</f>
        <v/>
      </c>
    </row>
    <row r="122"/>
    <row r="123" ht="15" customHeight="1" s="200">
      <c r="A123" s="309" t="n"/>
      <c r="B123" s="309" t="n"/>
      <c r="C123" s="310" t="n"/>
      <c r="D123" s="311" t="inlineStr">
        <is>
          <t>ВСЕГО по акту</t>
        </is>
      </c>
      <c r="J123" s="312" t="n"/>
      <c r="K123" s="313">
        <f>K54+K74+K94+K99</f>
        <v/>
      </c>
      <c r="L123" s="313" t="n"/>
      <c r="M123" s="314">
        <f>M54+M74+M94+M99</f>
        <v/>
      </c>
    </row>
    <row r="124" ht="14.25" customHeight="1" s="200">
      <c r="A124" s="315" t="n"/>
      <c r="B124" s="315" t="n"/>
      <c r="C124" s="316" t="n"/>
      <c r="D124" s="317" t="inlineStr">
        <is>
          <t>в том числе</t>
        </is>
      </c>
      <c r="J124" s="287" t="n"/>
      <c r="K124" s="288" t="n"/>
      <c r="L124" s="288" t="n"/>
      <c r="M124" s="290" t="n"/>
    </row>
    <row r="125" ht="14.25" customHeight="1" s="200">
      <c r="A125" s="315" t="n"/>
      <c r="B125" s="315" t="n"/>
      <c r="C125" s="316" t="n"/>
      <c r="D125" s="285" t="inlineStr">
        <is>
          <t>Всего прямые затраты</t>
        </is>
      </c>
      <c r="J125" s="287" t="n"/>
      <c r="K125" s="288">
        <f>K127+K128+K134+K138</f>
        <v/>
      </c>
      <c r="L125" s="288" t="n"/>
      <c r="M125" s="290">
        <f>M127+M128+M134+M138</f>
        <v/>
      </c>
    </row>
    <row r="126" ht="14.25" customHeight="1" s="200">
      <c r="A126" s="315" t="n"/>
      <c r="B126" s="315" t="n"/>
      <c r="C126" s="316" t="n"/>
      <c r="D126" s="317" t="inlineStr">
        <is>
          <t>в том числе</t>
        </is>
      </c>
      <c r="J126" s="287" t="n"/>
      <c r="K126" s="288" t="n"/>
      <c r="L126" s="288" t="n"/>
      <c r="M126" s="290" t="n"/>
    </row>
    <row r="127" ht="14.25" customHeight="1" s="200">
      <c r="A127" s="315" t="n"/>
      <c r="B127" s="315" t="n"/>
      <c r="C127" s="316" t="n"/>
      <c r="D127" s="285" t="inlineStr">
        <is>
          <t xml:space="preserve">  оплата труда (ОТ)</t>
        </is>
      </c>
      <c r="J127" s="287" t="n"/>
      <c r="K127" s="288">
        <f>SUM(S38:S121)</f>
        <v/>
      </c>
      <c r="L127" s="288" t="n"/>
      <c r="M127" s="290">
        <f>SUM(AR38:AR121)</f>
        <v/>
      </c>
    </row>
    <row r="128" ht="14.25" customHeight="1" s="200">
      <c r="A128" s="315" t="n"/>
      <c r="B128" s="315" t="n"/>
      <c r="C128" s="316" t="n"/>
      <c r="D128" s="285" t="inlineStr">
        <is>
          <t xml:space="preserve">  эксплуатация машин и механизмов</t>
        </is>
      </c>
      <c r="J128" s="287" t="n"/>
      <c r="K128" s="288">
        <f>K130+K133</f>
        <v/>
      </c>
      <c r="L128" s="288" t="n"/>
      <c r="M128" s="290">
        <f>M130+M133</f>
        <v/>
      </c>
    </row>
    <row r="129" ht="14.25" customHeight="1" s="200">
      <c r="A129" s="315" t="n"/>
      <c r="B129" s="315" t="n"/>
      <c r="C129" s="316" t="n"/>
      <c r="D129" s="317" t="inlineStr">
        <is>
          <t xml:space="preserve">  в том числе</t>
        </is>
      </c>
      <c r="J129" s="287" t="n"/>
      <c r="K129" s="288" t="n"/>
      <c r="L129" s="288" t="n"/>
      <c r="M129" s="290" t="n"/>
    </row>
    <row r="130" ht="14.25" customHeight="1" s="200">
      <c r="A130" s="315" t="n"/>
      <c r="B130" s="315" t="n"/>
      <c r="C130" s="316" t="n"/>
      <c r="D130" s="285" t="inlineStr">
        <is>
          <t xml:space="preserve">    эксплуатация машин и механизмов без учета доплат к оплате труда машинистов</t>
        </is>
      </c>
      <c r="J130" s="287" t="n"/>
      <c r="K130" s="288">
        <f>SUM(P38:P121)</f>
        <v/>
      </c>
      <c r="L130" s="288" t="n"/>
      <c r="M130" s="290">
        <f>SUM(AO38:AO121)</f>
        <v/>
      </c>
    </row>
    <row r="131" ht="14.25" customHeight="1" s="200">
      <c r="A131" s="315" t="n"/>
      <c r="B131" s="315" t="n"/>
      <c r="C131" s="316" t="n"/>
      <c r="D131" s="317" t="inlineStr">
        <is>
          <t xml:space="preserve">    в том числе</t>
        </is>
      </c>
      <c r="J131" s="287" t="n"/>
      <c r="K131" s="288" t="n"/>
      <c r="L131" s="288" t="n"/>
      <c r="M131" s="290" t="n"/>
    </row>
    <row r="132" ht="14.25" customHeight="1" s="200">
      <c r="A132" s="315" t="n"/>
      <c r="B132" s="315" t="n"/>
      <c r="C132" s="316" t="n"/>
      <c r="D132" s="285" t="inlineStr">
        <is>
          <t xml:space="preserve">      оплата труда машинистов (ОТм)</t>
        </is>
      </c>
      <c r="J132" s="287" t="n"/>
      <c r="K132" s="288">
        <f>SUM(X38:X121)</f>
        <v/>
      </c>
      <c r="L132" s="288" t="n"/>
      <c r="M132" s="290">
        <f>SUM(AT38:AT121)</f>
        <v/>
      </c>
    </row>
    <row r="133" ht="14.25" customHeight="1" s="200">
      <c r="A133" s="315" t="n"/>
      <c r="B133" s="315" t="n"/>
      <c r="C133" s="316" t="n"/>
      <c r="D133" s="285" t="inlineStr">
        <is>
          <t xml:space="preserve">    доплаты к оплате труда машинистов</t>
        </is>
      </c>
      <c r="J133" s="287" t="n"/>
      <c r="K133" s="288">
        <f>SUM(Z38:Z121)</f>
        <v/>
      </c>
      <c r="L133" s="288" t="n"/>
      <c r="M133" s="290">
        <f>SUM(AV38:AV121)</f>
        <v/>
      </c>
    </row>
    <row r="134" ht="14.25" customHeight="1" s="200">
      <c r="A134" s="315" t="n"/>
      <c r="B134" s="315" t="n"/>
      <c r="C134" s="316" t="n"/>
      <c r="D134" s="285" t="inlineStr">
        <is>
          <t xml:space="preserve">  материальные ресурсы</t>
        </is>
      </c>
      <c r="J134" s="287" t="n"/>
      <c r="K134" s="288">
        <f>K136+K137</f>
        <v/>
      </c>
      <c r="L134" s="288" t="n"/>
      <c r="M134" s="290">
        <f>M136+M137</f>
        <v/>
      </c>
    </row>
    <row r="135" ht="14.25" customHeight="1" s="200">
      <c r="A135" s="315" t="n"/>
      <c r="B135" s="315" t="n"/>
      <c r="C135" s="316" t="n"/>
      <c r="D135" s="317" t="inlineStr">
        <is>
          <t xml:space="preserve">  в том числе</t>
        </is>
      </c>
      <c r="J135" s="287" t="n"/>
      <c r="K135" s="288" t="n"/>
      <c r="L135" s="288" t="n"/>
      <c r="M135" s="290" t="n"/>
    </row>
    <row r="136" ht="14.25" customHeight="1" s="200">
      <c r="A136" s="315" t="n"/>
      <c r="B136" s="315" t="n"/>
      <c r="C136" s="316" t="n"/>
      <c r="D136" s="285" t="inlineStr">
        <is>
          <t xml:space="preserve">    материальные ресурсы без учета дополнительной перевозки</t>
        </is>
      </c>
      <c r="J136" s="287" t="n"/>
      <c r="K136" s="288">
        <f>SUM(AA38:AA121)-SUM(BJ38:BJ121)</f>
        <v/>
      </c>
      <c r="L136" s="288" t="n"/>
      <c r="M136" s="290">
        <f>SUM(AW38:AW121)-SUM(BK38:BK121)</f>
        <v/>
      </c>
    </row>
    <row r="137" ht="14.25" customHeight="1" s="200">
      <c r="A137" s="315" t="n"/>
      <c r="B137" s="315" t="n"/>
      <c r="C137" s="316" t="n"/>
      <c r="D137" s="285" t="inlineStr">
        <is>
          <t xml:space="preserve">    дополнительная перевозка материальных ресурсов</t>
        </is>
      </c>
      <c r="J137" s="287" t="n"/>
      <c r="K137" s="288">
        <f>SUM(AG38:AG121)</f>
        <v/>
      </c>
      <c r="L137" s="288" t="n"/>
      <c r="M137" s="290">
        <f>SUM(BC38:BC121)</f>
        <v/>
      </c>
    </row>
    <row r="138" ht="14.25" customHeight="1" s="200">
      <c r="A138" s="315" t="n"/>
      <c r="B138" s="315" t="n"/>
      <c r="C138" s="316" t="n"/>
      <c r="D138" s="285" t="inlineStr">
        <is>
          <t xml:space="preserve">  перевозка</t>
        </is>
      </c>
      <c r="J138" s="287" t="n"/>
      <c r="K138" s="288">
        <f>SUM(AF38:AF121)</f>
        <v/>
      </c>
      <c r="L138" s="288" t="n"/>
      <c r="M138" s="290">
        <f>SUM(BB38:BB121)</f>
        <v/>
      </c>
    </row>
    <row r="139" ht="14.25" customHeight="1" s="200">
      <c r="A139" s="315" t="n"/>
      <c r="B139" s="315" t="n"/>
      <c r="C139" s="316" t="n"/>
      <c r="D139" s="285" t="inlineStr">
        <is>
          <t>Всего ФОТ (справочно)</t>
        </is>
      </c>
      <c r="J139" s="287" t="n"/>
      <c r="K139" s="288">
        <f>SUM(S38:S121)+SUM(X38:X121)+SUM(Z38:Z121)</f>
        <v/>
      </c>
      <c r="L139" s="288" t="n"/>
      <c r="M139" s="290">
        <f>SUM(AR38:AR121)+SUM(AT38:AT121)+SUM(AV38:AV121)</f>
        <v/>
      </c>
    </row>
    <row r="140" ht="14.25" customHeight="1" s="200">
      <c r="A140" s="315" t="n"/>
      <c r="B140" s="315" t="n"/>
      <c r="C140" s="316" t="n"/>
      <c r="D140" s="285" t="inlineStr">
        <is>
          <t>Всего накладные расходы</t>
        </is>
      </c>
      <c r="J140" s="287" t="n"/>
      <c r="K140" s="288">
        <f>SUM(AD38:AD121)</f>
        <v/>
      </c>
      <c r="L140" s="288" t="n"/>
      <c r="M140" s="290">
        <f>SUM(AZ38:AZ121)</f>
        <v/>
      </c>
    </row>
    <row r="141" ht="14.25" customHeight="1" s="200">
      <c r="A141" s="315" t="n"/>
      <c r="B141" s="315" t="n"/>
      <c r="C141" s="316" t="n"/>
      <c r="D141" s="285" t="inlineStr">
        <is>
          <t>Всего сметная прибыль</t>
        </is>
      </c>
      <c r="J141" s="287" t="n"/>
      <c r="K141" s="288">
        <f>SUM(AE38:AE121)</f>
        <v/>
      </c>
      <c r="L141" s="288" t="n"/>
      <c r="M141" s="290">
        <f>SUM(BA38:BA121)</f>
        <v/>
      </c>
    </row>
    <row r="142" ht="14.25" customHeight="1" s="200">
      <c r="A142" s="315" t="n"/>
      <c r="B142" s="315" t="n"/>
      <c r="C142" s="316" t="n"/>
      <c r="D142" s="285" t="inlineStr">
        <is>
          <t>Всего оборудование</t>
        </is>
      </c>
      <c r="J142" s="287" t="n"/>
      <c r="K142" s="288">
        <f>K144+K145</f>
        <v/>
      </c>
      <c r="L142" s="288" t="n"/>
      <c r="M142" s="290">
        <f>M144+M145</f>
        <v/>
      </c>
    </row>
    <row r="143" ht="14.25" customHeight="1" s="200">
      <c r="A143" s="315" t="n"/>
      <c r="B143" s="315" t="n"/>
      <c r="C143" s="316" t="n"/>
      <c r="D143" s="317" t="inlineStr">
        <is>
          <t>в том числе</t>
        </is>
      </c>
      <c r="J143" s="287" t="n"/>
      <c r="K143" s="288" t="n"/>
      <c r="L143" s="288" t="n"/>
      <c r="M143" s="290" t="n"/>
    </row>
    <row r="144" ht="14.25" customHeight="1" s="200">
      <c r="A144" s="315" t="n"/>
      <c r="B144" s="315" t="n"/>
      <c r="C144" s="316" t="n"/>
      <c r="D144" s="285" t="inlineStr">
        <is>
          <t xml:space="preserve">  оборудование без учета дополнительной перевозки</t>
        </is>
      </c>
      <c r="J144" s="287" t="n"/>
      <c r="K144" s="288">
        <f>SUM(BJ38:BJ121)</f>
        <v/>
      </c>
      <c r="L144" s="288" t="n"/>
      <c r="M144" s="290">
        <f>SUM(BK38:BK121)</f>
        <v/>
      </c>
    </row>
    <row r="145" ht="14.25" customHeight="1" s="200">
      <c r="A145" s="315" t="n"/>
      <c r="B145" s="315" t="n"/>
      <c r="C145" s="316" t="n"/>
      <c r="D145" s="285" t="inlineStr">
        <is>
          <t xml:space="preserve">  дополнительная перевозка оборудования</t>
        </is>
      </c>
      <c r="J145" s="287" t="n"/>
      <c r="K145" s="288">
        <f>SUM(AH38:AH121)</f>
        <v/>
      </c>
      <c r="L145" s="288" t="n"/>
      <c r="M145" s="290">
        <f>SUM(BD38:BD121)</f>
        <v/>
      </c>
    </row>
    <row r="146" ht="14.25" customHeight="1" s="200">
      <c r="A146" s="315" t="n"/>
      <c r="B146" s="315" t="n"/>
      <c r="C146" s="316" t="n"/>
      <c r="D146" s="285" t="inlineStr">
        <is>
          <t>Всего прочие затраты</t>
        </is>
      </c>
      <c r="J146" s="287" t="n"/>
      <c r="K146" s="288">
        <f>K99</f>
        <v/>
      </c>
      <c r="L146" s="288" t="n"/>
      <c r="M146" s="290">
        <f>M99</f>
        <v/>
      </c>
    </row>
    <row r="147" ht="14.25" customHeight="1" s="200">
      <c r="A147" s="315" t="n"/>
      <c r="B147" s="315" t="n"/>
      <c r="C147" s="316" t="n"/>
      <c r="D147" s="311" t="inlineStr">
        <is>
          <t>Справочно</t>
        </is>
      </c>
      <c r="J147" s="287" t="n"/>
      <c r="K147" s="288" t="n"/>
      <c r="L147" s="288" t="n"/>
      <c r="M147" s="290" t="n"/>
    </row>
    <row r="148" ht="14.25" customHeight="1" s="200">
      <c r="A148" s="315" t="n"/>
      <c r="B148" s="315" t="n"/>
      <c r="C148" s="316" t="n"/>
      <c r="D148" s="285" t="inlineStr">
        <is>
          <t xml:space="preserve">  материальные ресурсы, отсутствующие в ФРСН</t>
        </is>
      </c>
      <c r="J148" s="287" t="n"/>
      <c r="K148" s="288">
        <f>SUM(AB38:AB121)</f>
        <v/>
      </c>
      <c r="L148" s="288" t="n"/>
      <c r="M148" s="290">
        <f>SUM(AX38:AX121)</f>
        <v/>
      </c>
    </row>
    <row r="149" ht="14.25" customHeight="1" s="200">
      <c r="A149" s="315" t="n"/>
      <c r="B149" s="315" t="n"/>
      <c r="C149" s="316" t="n"/>
      <c r="D149" s="285" t="inlineStr">
        <is>
          <t xml:space="preserve">  оборудование, отсутствующие в ФРСН</t>
        </is>
      </c>
      <c r="J149" s="287" t="n"/>
      <c r="K149" s="288">
        <f>SUM(AC38:AC121)</f>
        <v/>
      </c>
      <c r="L149" s="288" t="n"/>
      <c r="M149" s="290">
        <f>SUM(AY38:AY121)</f>
        <v/>
      </c>
    </row>
    <row r="150" ht="14.25" customHeight="1" s="200">
      <c r="A150" s="315" t="n"/>
      <c r="B150" s="315" t="n"/>
      <c r="C150" s="316" t="n"/>
      <c r="D150" s="285" t="inlineStr">
        <is>
          <t xml:space="preserve">  затраты труда рабочих</t>
        </is>
      </c>
      <c r="H150" s="318">
        <f>Source!F2085</f>
        <v/>
      </c>
      <c r="I150" s="315" t="n"/>
      <c r="J150" s="315" t="n"/>
      <c r="K150" s="315" t="n"/>
      <c r="L150" s="315" t="n"/>
      <c r="M150" s="315" t="n"/>
    </row>
    <row r="151" ht="14.25" customHeight="1" s="200">
      <c r="A151" s="315" t="n"/>
      <c r="B151" s="315" t="n"/>
      <c r="C151" s="316" t="n"/>
      <c r="D151" s="285" t="inlineStr">
        <is>
          <t xml:space="preserve">  затраты труда машинистов</t>
        </is>
      </c>
      <c r="H151" s="318">
        <f>Source!F2086</f>
        <v/>
      </c>
      <c r="I151" s="315" t="n"/>
      <c r="J151" s="315" t="n"/>
      <c r="K151" s="315" t="n"/>
      <c r="L151" s="315" t="n"/>
      <c r="M151" s="315" t="n"/>
    </row>
    <row r="152"/>
    <row r="153" ht="14.25" customHeight="1" s="200">
      <c r="D153" s="319">
        <f>Source!H2092</f>
        <v/>
      </c>
      <c r="M153" s="320">
        <f>IF(Source!Y2092=0, "", Source!Y2092)</f>
        <v/>
      </c>
    </row>
    <row r="154" ht="14.25" customHeight="1" s="200">
      <c r="D154" s="319">
        <f>Source!H2093</f>
        <v/>
      </c>
      <c r="M154" s="320">
        <f>IF(Source!Y2093=0, "", Source!Y2093)</f>
        <v/>
      </c>
    </row>
    <row r="155" ht="14.25" customHeight="1" s="200">
      <c r="D155" s="319">
        <f>Source!H2094</f>
        <v/>
      </c>
      <c r="M155" s="320">
        <f>IF(Source!Y2094=0, "", Source!Y2094)</f>
        <v/>
      </c>
    </row>
    <row r="156"/>
    <row r="157"/>
    <row r="158" ht="14.25" customHeight="1" s="200">
      <c r="A158" s="350" t="n"/>
      <c r="B158" s="239" t="n"/>
      <c r="C158" s="351" t="inlineStr">
        <is>
          <t xml:space="preserve">Сдал   </t>
        </is>
      </c>
      <c r="D158" s="352" t="inlineStr">
        <is>
          <t>Инженер-сметчик</t>
        </is>
      </c>
      <c r="E158" s="345" t="n"/>
      <c r="F158" s="345" t="n"/>
      <c r="G158" s="345" t="inlineStr">
        <is>
          <t>Кондалеева О.Г.</t>
        </is>
      </c>
      <c r="H158" s="345" t="n"/>
      <c r="I158" s="245" t="inlineStr">
        <is>
          <t xml:space="preserve"> </t>
        </is>
      </c>
      <c r="J158" s="258" t="n"/>
      <c r="K158" s="258" t="n"/>
      <c r="L158" s="258" t="n"/>
      <c r="M158" s="258" t="n"/>
      <c r="N158" s="353" t="n"/>
      <c r="O158" s="353" t="n"/>
      <c r="P158" s="353" t="n"/>
      <c r="Q158" s="353" t="n"/>
      <c r="R158" s="353" t="n"/>
      <c r="S158" s="353" t="n"/>
      <c r="T158" s="353" t="n"/>
      <c r="U158" s="353" t="n"/>
      <c r="V158" s="353" t="n"/>
      <c r="W158" s="353" t="n"/>
      <c r="X158" s="353" t="n"/>
      <c r="Y158" s="353" t="n"/>
      <c r="Z158" s="353" t="n"/>
      <c r="AA158" s="353" t="n"/>
      <c r="AB158" s="353" t="n"/>
      <c r="AC158" s="353" t="n"/>
      <c r="AD158" s="353" t="n"/>
      <c r="AE158" s="353" t="n"/>
      <c r="AF158" s="353" t="n"/>
      <c r="AG158" s="353" t="n"/>
      <c r="AH158" s="353" t="n"/>
      <c r="AI158" s="353" t="n"/>
      <c r="AJ158" s="353" t="n"/>
      <c r="AK158" s="353" t="n"/>
      <c r="AL158" s="353" t="n"/>
      <c r="AM158" s="353" t="n"/>
      <c r="AN158" s="353" t="n"/>
      <c r="AO158" s="353" t="n"/>
      <c r="AP158" s="353" t="n"/>
      <c r="AQ158" s="353" t="n"/>
      <c r="AR158" s="353" t="n"/>
      <c r="AS158" s="353" t="n"/>
      <c r="AT158" s="353" t="n"/>
      <c r="AU158" s="353" t="n"/>
      <c r="AV158" s="353" t="n"/>
      <c r="AW158" s="353" t="n"/>
      <c r="AX158" s="353" t="n"/>
      <c r="AY158" s="353" t="n"/>
      <c r="AZ158" s="353" t="n"/>
      <c r="BA158" s="353" t="n"/>
      <c r="BB158" s="353" t="n"/>
      <c r="BC158" s="353" t="n"/>
      <c r="BD158" s="353" t="n"/>
      <c r="BE158" s="353" t="n"/>
      <c r="BF158" s="353" t="n"/>
      <c r="BG158" s="353" t="n"/>
      <c r="BH158" s="353" t="n"/>
      <c r="BI158" s="353" t="n"/>
      <c r="BJ158" s="353" t="n"/>
      <c r="BK158" s="353" t="n"/>
      <c r="BL158" s="353" t="n"/>
      <c r="BM158" s="353" t="n"/>
      <c r="BN158" s="353" t="n"/>
      <c r="BO158" s="353" t="n"/>
      <c r="BP158" s="353" t="n"/>
      <c r="BQ158" s="353" t="n"/>
      <c r="BR158" s="353" t="n"/>
      <c r="BS158" s="353" t="n"/>
      <c r="BT158" s="353" t="n"/>
      <c r="BU158" s="353" t="n"/>
      <c r="BV158" s="353" t="n"/>
      <c r="BW158" s="353" t="n"/>
      <c r="BX158" s="353" t="n"/>
      <c r="BY158" s="353" t="n"/>
      <c r="BZ158" s="353" t="n"/>
      <c r="CA158" s="353" t="n"/>
      <c r="CB158" s="353" t="n"/>
      <c r="CC158" s="353" t="n"/>
      <c r="CD158" s="353" t="n"/>
    </row>
    <row r="159" ht="14.25" customHeight="1" s="200">
      <c r="A159" s="263" t="n"/>
      <c r="B159" s="239" t="n"/>
      <c r="C159" s="354" t="n"/>
      <c r="D159" s="332" t="inlineStr">
        <is>
          <t>[должность,подпись(инициалы,фамилия)]</t>
        </is>
      </c>
      <c r="E159" s="202" t="n"/>
      <c r="F159" s="202" t="n"/>
      <c r="G159" s="202" t="n"/>
      <c r="H159" s="202" t="n"/>
      <c r="I159" s="244" t="n"/>
      <c r="J159" s="258" t="n"/>
      <c r="K159" s="258" t="n"/>
      <c r="L159" s="258" t="n"/>
      <c r="M159" s="258" t="n"/>
    </row>
    <row r="160" ht="12.75" customHeight="1" s="200">
      <c r="A160" s="263" t="n"/>
      <c r="B160" s="239" t="n"/>
      <c r="C160" s="355" t="n"/>
      <c r="D160" s="263" t="n"/>
      <c r="E160" s="263" t="n"/>
      <c r="F160" s="263" t="n"/>
      <c r="G160" s="263" t="n"/>
      <c r="H160" s="263" t="n"/>
      <c r="I160" s="263" t="n"/>
      <c r="J160" s="258" t="n"/>
      <c r="K160" s="258" t="n"/>
      <c r="L160" s="258" t="n"/>
      <c r="M160" s="258" t="n"/>
    </row>
    <row r="161" ht="14.25" customHeight="1" s="200">
      <c r="A161" s="263" t="n"/>
      <c r="B161" s="239" t="n"/>
      <c r="C161" s="351" t="inlineStr">
        <is>
          <t xml:space="preserve">Принял   </t>
        </is>
      </c>
      <c r="D161" s="352">
        <f>IF(Source!AI12&lt;&gt;"", Source!AI12," ")</f>
        <v/>
      </c>
      <c r="E161" s="345" t="n"/>
      <c r="F161" s="345" t="n"/>
      <c r="G161" s="345" t="n"/>
      <c r="H161" s="345" t="n"/>
      <c r="I161" s="356">
        <f>IF(Source!AH12&lt;&gt;"", Source!AH12," ")</f>
        <v/>
      </c>
      <c r="J161" s="258" t="n"/>
      <c r="K161" s="258" t="n"/>
      <c r="L161" s="258" t="n"/>
      <c r="M161" s="258" t="n"/>
    </row>
    <row r="162" ht="14.25" customHeight="1" s="200">
      <c r="A162" s="263" t="n"/>
      <c r="B162" s="244" t="n"/>
      <c r="C162" s="244" t="n"/>
      <c r="D162" s="332" t="inlineStr">
        <is>
          <t>[должность,подпись(инициалы,фамилия)]</t>
        </is>
      </c>
      <c r="E162" s="202" t="n"/>
      <c r="F162" s="202" t="n"/>
      <c r="G162" s="202" t="n"/>
      <c r="H162" s="202" t="n"/>
      <c r="I162" s="244" t="n"/>
      <c r="J162" s="258" t="n"/>
      <c r="K162" s="258" t="n"/>
      <c r="L162" s="258" t="n"/>
      <c r="M162" s="258" t="n"/>
    </row>
  </sheetData>
  <mergeCells count="150">
    <mergeCell ref="D57:I57"/>
    <mergeCell ref="A15:B15"/>
    <mergeCell ref="C17:I17"/>
    <mergeCell ref="D145:I145"/>
    <mergeCell ref="A29:M29"/>
    <mergeCell ref="D147:I147"/>
    <mergeCell ref="D137:I137"/>
    <mergeCell ref="D106:I106"/>
    <mergeCell ref="H19:J19"/>
    <mergeCell ref="A31:M31"/>
    <mergeCell ref="D146:I146"/>
    <mergeCell ref="D121:I121"/>
    <mergeCell ref="D74:I74"/>
    <mergeCell ref="D130:I130"/>
    <mergeCell ref="D32:D35"/>
    <mergeCell ref="D68:I68"/>
    <mergeCell ref="D82:I82"/>
    <mergeCell ref="D117:I117"/>
    <mergeCell ref="C14:I14"/>
    <mergeCell ref="D55:I55"/>
    <mergeCell ref="D67:I67"/>
    <mergeCell ref="D123:I123"/>
    <mergeCell ref="D132:I132"/>
    <mergeCell ref="D110:I110"/>
    <mergeCell ref="D59:I59"/>
    <mergeCell ref="D151:G151"/>
    <mergeCell ref="A17:B17"/>
    <mergeCell ref="D60:I60"/>
    <mergeCell ref="H24:H25"/>
    <mergeCell ref="D100:I100"/>
    <mergeCell ref="D69:I69"/>
    <mergeCell ref="D109:I109"/>
    <mergeCell ref="D150:G150"/>
    <mergeCell ref="D84:I84"/>
    <mergeCell ref="J4:M4"/>
    <mergeCell ref="D111:I111"/>
    <mergeCell ref="K20:M20"/>
    <mergeCell ref="A9:B9"/>
    <mergeCell ref="D108:I108"/>
    <mergeCell ref="L32:L35"/>
    <mergeCell ref="D86:I86"/>
    <mergeCell ref="D95:I95"/>
    <mergeCell ref="K22:M22"/>
    <mergeCell ref="D136:I136"/>
    <mergeCell ref="A11:B11"/>
    <mergeCell ref="D70:I70"/>
    <mergeCell ref="B33:B35"/>
    <mergeCell ref="D97:I97"/>
    <mergeCell ref="D72:I72"/>
    <mergeCell ref="D78:I78"/>
    <mergeCell ref="D134:I134"/>
    <mergeCell ref="A28:M28"/>
    <mergeCell ref="D87:I87"/>
    <mergeCell ref="C18:I18"/>
    <mergeCell ref="D62:I62"/>
    <mergeCell ref="D56:I56"/>
    <mergeCell ref="D71:I71"/>
    <mergeCell ref="D58:I58"/>
    <mergeCell ref="D114:I114"/>
    <mergeCell ref="K7:M7"/>
    <mergeCell ref="D64:I64"/>
    <mergeCell ref="D162:H162"/>
    <mergeCell ref="D113:I113"/>
    <mergeCell ref="I24:J24"/>
    <mergeCell ref="D148:I148"/>
    <mergeCell ref="D50:I50"/>
    <mergeCell ref="D115:I115"/>
    <mergeCell ref="D138:I138"/>
    <mergeCell ref="D153:L153"/>
    <mergeCell ref="D99:I99"/>
    <mergeCell ref="D131:I131"/>
    <mergeCell ref="C12:I12"/>
    <mergeCell ref="D140:I140"/>
    <mergeCell ref="D149:I149"/>
    <mergeCell ref="D101:I101"/>
    <mergeCell ref="D124:I124"/>
    <mergeCell ref="D77:I77"/>
    <mergeCell ref="D61:I61"/>
    <mergeCell ref="D126:I126"/>
    <mergeCell ref="D141:I141"/>
    <mergeCell ref="D75:I75"/>
    <mergeCell ref="D135:I135"/>
    <mergeCell ref="D159:H159"/>
    <mergeCell ref="D125:I125"/>
    <mergeCell ref="D103:I103"/>
    <mergeCell ref="F32:H34"/>
    <mergeCell ref="D112:I112"/>
    <mergeCell ref="D118:I118"/>
    <mergeCell ref="D127:I127"/>
    <mergeCell ref="G24:G25"/>
    <mergeCell ref="D142:I142"/>
    <mergeCell ref="I3:M3"/>
    <mergeCell ref="D129:I129"/>
    <mergeCell ref="D89:I89"/>
    <mergeCell ref="D79:I79"/>
    <mergeCell ref="L50:M50"/>
    <mergeCell ref="A32:B32"/>
    <mergeCell ref="C10:I10"/>
    <mergeCell ref="C16:I16"/>
    <mergeCell ref="D144:I144"/>
    <mergeCell ref="D88:I88"/>
    <mergeCell ref="M32:M35"/>
    <mergeCell ref="C32:C35"/>
    <mergeCell ref="E32:E35"/>
    <mergeCell ref="D63:I63"/>
    <mergeCell ref="D81:I81"/>
    <mergeCell ref="C9:I9"/>
    <mergeCell ref="J50:K50"/>
    <mergeCell ref="D90:I90"/>
    <mergeCell ref="K21:M21"/>
    <mergeCell ref="D65:I65"/>
    <mergeCell ref="D105:I105"/>
    <mergeCell ref="K8:M9"/>
    <mergeCell ref="C11:I11"/>
    <mergeCell ref="D139:I139"/>
    <mergeCell ref="D52:I52"/>
    <mergeCell ref="D120:I120"/>
    <mergeCell ref="H20:I20"/>
    <mergeCell ref="I32:K34"/>
    <mergeCell ref="D107:I107"/>
    <mergeCell ref="K10:M11"/>
    <mergeCell ref="D76:I76"/>
    <mergeCell ref="D116:I116"/>
    <mergeCell ref="A33:A35"/>
    <mergeCell ref="D154:L154"/>
    <mergeCell ref="D91:I91"/>
    <mergeCell ref="J2:M2"/>
    <mergeCell ref="D66:I66"/>
    <mergeCell ref="K16:M17"/>
    <mergeCell ref="C13:I13"/>
    <mergeCell ref="D102:I102"/>
    <mergeCell ref="D83:I83"/>
    <mergeCell ref="D143:I143"/>
    <mergeCell ref="C15:I15"/>
    <mergeCell ref="D92:I92"/>
    <mergeCell ref="K19:M19"/>
    <mergeCell ref="D133:I133"/>
    <mergeCell ref="K6:M6"/>
    <mergeCell ref="D85:I85"/>
    <mergeCell ref="D54:I54"/>
    <mergeCell ref="D94:I94"/>
    <mergeCell ref="K12:M13"/>
    <mergeCell ref="D119:I119"/>
    <mergeCell ref="D128:I128"/>
    <mergeCell ref="D80:I80"/>
    <mergeCell ref="D155:L155"/>
    <mergeCell ref="K14:M15"/>
    <mergeCell ref="A13:B13"/>
    <mergeCell ref="D96:I96"/>
    <mergeCell ref="D104:I104"/>
  </mergeCells>
  <pageMargins left="0.75" right="0.75" top="1" bottom="1" header="0.5" footer="0.5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IK2162"/>
  <sheetViews>
    <sheetView workbookViewId="0">
      <selection activeCell="A1" sqref="A1"/>
    </sheetView>
  </sheetViews>
  <sheetFormatPr baseColWidth="8" defaultRowHeight="15"/>
  <cols>
    <col width="9.140625" customWidth="1" style="200" min="1" max="1"/>
    <col width="13" customWidth="1" style="200" min="2" max="2"/>
    <col width="13" customWidth="1" style="200" min="3" max="3"/>
    <col width="13" customWidth="1" style="200" min="4" max="4"/>
    <col width="13" customWidth="1" style="200" min="5" max="5"/>
    <col width="13" customWidth="1" style="200" min="6" max="6"/>
    <col width="13" customWidth="1" style="200" min="7" max="7"/>
    <col width="13" customWidth="1" style="200" min="8" max="8"/>
    <col width="13" customWidth="1" style="200" min="9" max="9"/>
    <col width="13" customWidth="1" style="200" min="10" max="10"/>
    <col width="13" customWidth="1" style="200" min="11" max="11"/>
    <col width="13" customWidth="1" style="200" min="12" max="12"/>
    <col width="13" customWidth="1" style="200" min="13" max="13"/>
    <col width="13" customWidth="1" style="200" min="14" max="14"/>
    <col width="13" customWidth="1" style="200" min="15" max="15"/>
    <col width="13" customWidth="1" style="200" min="16" max="16"/>
    <col width="13" customWidth="1" style="200" min="17" max="17"/>
    <col width="13" customWidth="1" style="200" min="18" max="18"/>
    <col width="13" customWidth="1" style="200" min="19" max="19"/>
    <col width="13" customWidth="1" style="200" min="20" max="20"/>
    <col width="13" customWidth="1" style="200" min="21" max="21"/>
    <col width="13" customWidth="1" style="200" min="22" max="22"/>
    <col width="13" customWidth="1" style="200" min="23" max="23"/>
    <col width="13" customWidth="1" style="200" min="24" max="24"/>
    <col width="13" customWidth="1" style="200" min="25" max="25"/>
    <col width="13" customWidth="1" style="200" min="26" max="26"/>
    <col width="13" customWidth="1" style="200" min="27" max="27"/>
    <col width="13" customWidth="1" style="200" min="28" max="28"/>
    <col width="13" customWidth="1" style="200" min="29" max="29"/>
    <col width="13" customWidth="1" style="200" min="30" max="30"/>
    <col width="13" customWidth="1" style="200" min="31" max="31"/>
    <col width="13" customWidth="1" style="200" min="32" max="32"/>
    <col width="13" customWidth="1" style="200" min="33" max="33"/>
    <col width="13" customWidth="1" style="200" min="34" max="34"/>
    <col width="13" customWidth="1" style="200" min="35" max="35"/>
    <col width="13" customWidth="1" style="200" min="36" max="36"/>
    <col width="13" customWidth="1" style="200" min="37" max="37"/>
    <col width="13" customWidth="1" style="200" min="38" max="38"/>
    <col width="13" customWidth="1" style="200" min="39" max="39"/>
    <col width="13" customWidth="1" style="200" min="40" max="40"/>
    <col width="13" customWidth="1" style="200" min="41" max="41"/>
    <col width="13" customWidth="1" style="200" min="42" max="42"/>
    <col width="13" customWidth="1" style="200" min="43" max="43"/>
    <col width="13" customWidth="1" style="200" min="44" max="44"/>
    <col width="13" customWidth="1" style="200" min="45" max="45"/>
    <col width="13" customWidth="1" style="200" min="46" max="46"/>
    <col width="13" customWidth="1" style="200" min="47" max="47"/>
    <col width="13" customWidth="1" style="200" min="48" max="48"/>
    <col width="13" customWidth="1" style="200" min="49" max="49"/>
    <col width="13" customWidth="1" style="200" min="50" max="50"/>
    <col width="13" customWidth="1" style="200" min="51" max="51"/>
    <col width="13" customWidth="1" style="200" min="52" max="52"/>
    <col width="13" customWidth="1" style="200" min="53" max="53"/>
    <col width="13" customWidth="1" style="200" min="54" max="54"/>
    <col width="13" customWidth="1" style="200" min="55" max="55"/>
    <col width="13" customWidth="1" style="200" min="56" max="56"/>
    <col width="13" customWidth="1" style="200" min="57" max="57"/>
    <col width="13" customWidth="1" style="200" min="58" max="58"/>
    <col width="13" customWidth="1" style="200" min="59" max="59"/>
    <col width="13" customWidth="1" style="200" min="60" max="60"/>
    <col width="13" customWidth="1" style="200" min="61" max="61"/>
    <col width="13" customWidth="1" style="200" min="62" max="62"/>
    <col width="13" customWidth="1" style="200" min="63" max="63"/>
    <col width="13" customWidth="1" style="200" min="64" max="64"/>
    <col width="13" customWidth="1" style="200" min="65" max="65"/>
    <col width="13" customWidth="1" style="200" min="66" max="66"/>
    <col width="13" customWidth="1" style="200" min="67" max="67"/>
    <col width="13" customWidth="1" style="200" min="68" max="68"/>
    <col width="13" customWidth="1" style="200" min="69" max="69"/>
    <col width="13" customWidth="1" style="200" min="70" max="70"/>
    <col width="13" customWidth="1" style="200" min="71" max="71"/>
    <col width="13" customWidth="1" style="200" min="72" max="72"/>
    <col width="13" customWidth="1" style="200" min="73" max="73"/>
    <col width="13" customWidth="1" style="200" min="74" max="74"/>
    <col width="13" customWidth="1" style="200" min="75" max="75"/>
    <col width="13" customWidth="1" style="200" min="76" max="76"/>
    <col width="13" customWidth="1" style="200" min="77" max="77"/>
    <col width="13" customWidth="1" style="200" min="78" max="78"/>
    <col width="13" customWidth="1" style="200" min="79" max="79"/>
    <col width="13" customWidth="1" style="200" min="80" max="80"/>
    <col width="13" customWidth="1" style="200" min="81" max="81"/>
    <col width="13" customWidth="1" style="200" min="82" max="82"/>
    <col width="13" customWidth="1" style="200" min="83" max="83"/>
    <col width="13" customWidth="1" style="200" min="84" max="84"/>
    <col width="13" customWidth="1" style="200" min="85" max="85"/>
    <col width="13" customWidth="1" style="200" min="86" max="86"/>
    <col width="13" customWidth="1" style="200" min="87" max="87"/>
    <col width="13" customWidth="1" style="200" min="88" max="88"/>
    <col width="13" customWidth="1" style="200" min="89" max="89"/>
    <col width="13" customWidth="1" style="200" min="90" max="90"/>
    <col width="13" customWidth="1" style="200" min="91" max="91"/>
    <col width="13" customWidth="1" style="200" min="92" max="92"/>
    <col width="13" customWidth="1" style="200" min="93" max="93"/>
    <col width="13" customWidth="1" style="200" min="94" max="94"/>
    <col width="13" customWidth="1" style="200" min="95" max="95"/>
    <col width="13" customWidth="1" style="200" min="96" max="96"/>
    <col width="13" customWidth="1" style="200" min="97" max="97"/>
    <col width="13" customWidth="1" style="200" min="98" max="98"/>
    <col width="13" customWidth="1" style="200" min="99" max="99"/>
    <col width="13" customWidth="1" style="200" min="100" max="100"/>
    <col width="13" customWidth="1" style="200" min="101" max="101"/>
    <col width="13" customWidth="1" style="200" min="102" max="102"/>
    <col width="13" customWidth="1" style="200" min="103" max="103"/>
    <col width="13" customWidth="1" style="200" min="104" max="104"/>
    <col width="13" customWidth="1" style="200" min="105" max="105"/>
    <col width="13" customWidth="1" style="200" min="106" max="106"/>
    <col width="13" customWidth="1" style="200" min="107" max="107"/>
    <col width="13" customWidth="1" style="200" min="108" max="108"/>
    <col width="13" customWidth="1" style="200" min="109" max="109"/>
    <col width="13" customWidth="1" style="200" min="110" max="110"/>
    <col width="13" customWidth="1" style="200" min="111" max="111"/>
    <col width="13" customWidth="1" style="200" min="112" max="112"/>
    <col width="13" customWidth="1" style="200" min="113" max="113"/>
    <col width="13" customWidth="1" style="200" min="114" max="114"/>
    <col width="13" customWidth="1" style="200" min="115" max="115"/>
    <col width="13" customWidth="1" style="200" min="116" max="116"/>
    <col width="13" customWidth="1" style="200" min="117" max="117"/>
    <col width="13" customWidth="1" style="200" min="118" max="118"/>
    <col width="13" customWidth="1" style="200" min="119" max="119"/>
    <col width="13" customWidth="1" style="200" min="120" max="120"/>
    <col width="13" customWidth="1" style="200" min="121" max="121"/>
    <col width="13" customWidth="1" style="200" min="122" max="122"/>
    <col width="13" customWidth="1" style="200" min="123" max="123"/>
    <col width="13" customWidth="1" style="200" min="124" max="124"/>
    <col width="13" customWidth="1" style="200" min="125" max="125"/>
    <col width="13" customWidth="1" style="200" min="126" max="126"/>
    <col width="13" customWidth="1" style="200" min="127" max="127"/>
    <col width="13" customWidth="1" style="200" min="128" max="128"/>
    <col width="13" customWidth="1" style="200" min="129" max="129"/>
    <col width="13" customWidth="1" style="200" min="130" max="130"/>
    <col width="13" customWidth="1" style="200" min="131" max="131"/>
    <col width="13" customWidth="1" style="200" min="132" max="132"/>
    <col width="13" customWidth="1" style="200" min="133" max="133"/>
    <col width="13" customWidth="1" style="200" min="134" max="134"/>
    <col width="13" customWidth="1" style="200" min="135" max="135"/>
    <col width="13" customWidth="1" style="200" min="136" max="136"/>
    <col width="13" customWidth="1" style="200" min="137" max="137"/>
    <col width="13" customWidth="1" style="200" min="138" max="138"/>
    <col width="13" customWidth="1" style="200" min="139" max="139"/>
    <col width="13" customWidth="1" style="200" min="140" max="140"/>
    <col width="13" customWidth="1" style="200" min="141" max="141"/>
    <col width="13" customWidth="1" style="200" min="142" max="142"/>
    <col width="13" customWidth="1" style="200" min="143" max="143"/>
    <col width="13" customWidth="1" style="200" min="144" max="144"/>
    <col width="13" customWidth="1" style="200" min="145" max="145"/>
    <col width="13" customWidth="1" style="200" min="146" max="146"/>
    <col width="13" customWidth="1" style="200" min="147" max="147"/>
    <col width="13" customWidth="1" style="200" min="148" max="148"/>
    <col width="13" customWidth="1" style="200" min="149" max="149"/>
    <col width="13" customWidth="1" style="200" min="150" max="150"/>
    <col width="13" customWidth="1" style="200" min="151" max="151"/>
    <col width="13" customWidth="1" style="200" min="152" max="152"/>
    <col width="13" customWidth="1" style="200" min="153" max="153"/>
    <col width="13" customWidth="1" style="200" min="154" max="154"/>
    <col width="13" customWidth="1" style="200" min="155" max="155"/>
    <col width="13" customWidth="1" style="200" min="156" max="156"/>
    <col width="13" customWidth="1" style="200" min="157" max="157"/>
    <col width="13" customWidth="1" style="200" min="158" max="158"/>
    <col width="13" customWidth="1" style="200" min="159" max="159"/>
    <col width="13" customWidth="1" style="200" min="160" max="160"/>
    <col width="13" customWidth="1" style="200" min="161" max="161"/>
    <col width="13" customWidth="1" style="200" min="162" max="162"/>
    <col width="13" customWidth="1" style="200" min="163" max="163"/>
    <col width="13" customWidth="1" style="200" min="164" max="164"/>
    <col width="13" customWidth="1" style="200" min="165" max="165"/>
    <col width="13" customWidth="1" style="200" min="166" max="166"/>
    <col width="13" customWidth="1" style="200" min="167" max="167"/>
    <col width="13" customWidth="1" style="200" min="168" max="168"/>
    <col width="13" customWidth="1" style="200" min="169" max="169"/>
    <col width="13" customWidth="1" style="200" min="170" max="170"/>
    <col width="13" customWidth="1" style="200" min="171" max="171"/>
    <col width="13" customWidth="1" style="200" min="172" max="172"/>
    <col width="13" customWidth="1" style="200" min="173" max="173"/>
    <col width="13" customWidth="1" style="200" min="174" max="174"/>
    <col width="13" customWidth="1" style="200" min="175" max="175"/>
    <col width="13" customWidth="1" style="200" min="176" max="176"/>
    <col width="13" customWidth="1" style="200" min="177" max="177"/>
    <col width="13" customWidth="1" style="200" min="178" max="178"/>
    <col width="13" customWidth="1" style="200" min="179" max="179"/>
    <col width="13" customWidth="1" style="200" min="180" max="180"/>
    <col width="13" customWidth="1" style="200" min="181" max="181"/>
    <col width="13" customWidth="1" style="200" min="182" max="182"/>
    <col width="13" customWidth="1" style="200" min="183" max="183"/>
    <col width="13" customWidth="1" style="200" min="184" max="184"/>
    <col width="13" customWidth="1" style="200" min="185" max="185"/>
    <col width="13" customWidth="1" style="200" min="186" max="186"/>
    <col width="13" customWidth="1" style="200" min="187" max="187"/>
    <col width="13" customWidth="1" style="200" min="188" max="188"/>
    <col width="13" customWidth="1" style="200" min="189" max="189"/>
    <col width="13" customWidth="1" style="200" min="190" max="190"/>
    <col width="13" customWidth="1" style="200" min="191" max="191"/>
    <col width="13" customWidth="1" style="200" min="192" max="192"/>
    <col width="13" customWidth="1" style="200" min="193" max="193"/>
    <col width="13" customWidth="1" style="200" min="194" max="194"/>
    <col width="13" customWidth="1" style="200" min="195" max="195"/>
    <col width="13" customWidth="1" style="200" min="196" max="196"/>
    <col width="13" customWidth="1" style="200" min="197" max="197"/>
    <col width="13" customWidth="1" style="200" min="198" max="198"/>
    <col width="13" customWidth="1" style="200" min="199" max="199"/>
    <col width="13" customWidth="1" style="200" min="200" max="200"/>
    <col width="13" customWidth="1" style="200" min="201" max="201"/>
    <col width="13" customWidth="1" style="200" min="202" max="202"/>
    <col width="13" customWidth="1" style="200" min="203" max="203"/>
    <col width="13" customWidth="1" style="200" min="204" max="204"/>
    <col width="13" customWidth="1" style="200" min="205" max="205"/>
    <col width="13" customWidth="1" style="200" min="206" max="206"/>
    <col width="13" customWidth="1" style="200" min="207" max="207"/>
    <col width="13" customWidth="1" style="200" min="208" max="208"/>
    <col width="13" customWidth="1" style="200" min="209" max="209"/>
    <col width="13" customWidth="1" style="200" min="210" max="210"/>
    <col width="13" customWidth="1" style="200" min="211" max="211"/>
    <col width="13" customWidth="1" style="200" min="212" max="212"/>
    <col width="13" customWidth="1" style="200" min="213" max="213"/>
    <col width="13" customWidth="1" style="200" min="214" max="214"/>
    <col width="13" customWidth="1" style="200" min="215" max="215"/>
    <col width="13" customWidth="1" style="200" min="216" max="216"/>
    <col width="13" customWidth="1" style="200" min="217" max="217"/>
    <col width="13" customWidth="1" style="200" min="218" max="218"/>
    <col width="13" customWidth="1" style="200" min="219" max="219"/>
    <col width="13" customWidth="1" style="200" min="220" max="220"/>
    <col width="13" customWidth="1" style="200" min="221" max="221"/>
    <col width="13" customWidth="1" style="200" min="222" max="222"/>
    <col width="13" customWidth="1" style="200" min="223" max="223"/>
    <col width="13" customWidth="1" style="200" min="224" max="224"/>
    <col width="13" customWidth="1" style="200" min="225" max="225"/>
    <col width="13" customWidth="1" style="200" min="226" max="226"/>
    <col width="13" customWidth="1" style="200" min="227" max="227"/>
    <col width="13" customWidth="1" style="200" min="228" max="228"/>
    <col width="13" customWidth="1" style="200" min="229" max="229"/>
    <col width="13" customWidth="1" style="200" min="230" max="230"/>
    <col width="13" customWidth="1" style="200" min="231" max="231"/>
    <col width="13" customWidth="1" style="200" min="232" max="232"/>
    <col width="13" customWidth="1" style="200" min="233" max="233"/>
    <col width="13" customWidth="1" style="200" min="234" max="234"/>
    <col width="13" customWidth="1" style="200" min="235" max="235"/>
    <col width="13" customWidth="1" style="200" min="236" max="236"/>
    <col width="13" customWidth="1" style="200" min="237" max="237"/>
    <col width="13" customWidth="1" style="200" min="238" max="238"/>
    <col width="13" customWidth="1" style="200" min="239" max="239"/>
    <col width="13" customWidth="1" style="200" min="240" max="240"/>
    <col width="13" customWidth="1" style="200" min="241" max="241"/>
    <col width="13" customWidth="1" style="200" min="242" max="242"/>
    <col width="13" customWidth="1" style="200" min="243" max="243"/>
    <col width="13" customWidth="1" style="200" min="244" max="244"/>
    <col width="13" customWidth="1" style="200" min="245" max="245"/>
  </cols>
  <sheetData>
    <row r="1">
      <c r="A1" t="n">
        <v>0</v>
      </c>
      <c r="B1" t="inlineStr">
        <is>
          <t>Smeta.RU Flash  (495) 974-1589</t>
        </is>
      </c>
      <c r="D1" t="inlineStr">
        <is>
          <t>_PS_</t>
        </is>
      </c>
      <c r="F1" t="n">
        <v>0</v>
      </c>
      <c r="G1" t="n">
        <v>0</v>
      </c>
      <c r="H1" t="n">
        <v>0</v>
      </c>
      <c r="I1" t="inlineStr">
        <is>
          <t>Smeta.RU Flash</t>
        </is>
      </c>
      <c r="J1" t="inlineStr"/>
      <c r="K1" t="n">
        <v>1</v>
      </c>
      <c r="L1" t="n">
        <v>75664</v>
      </c>
      <c r="M1" t="n">
        <v>12</v>
      </c>
      <c r="N1" t="n">
        <v>11</v>
      </c>
      <c r="O1" t="n">
        <v>15</v>
      </c>
      <c r="P1" t="n">
        <v>0</v>
      </c>
      <c r="Q1" t="n">
        <v>0</v>
      </c>
    </row>
    <row r="2"/>
    <row r="3"/>
    <row r="4"/>
    <row r="5"/>
    <row r="6"/>
    <row r="7"/>
    <row r="8"/>
    <row r="9"/>
    <row r="10"/>
    <row r="11"/>
    <row r="12">
      <c r="A12" s="357" t="n">
        <v>1</v>
      </c>
      <c r="B12" s="357" t="n">
        <v>2155</v>
      </c>
      <c r="C12" s="357" t="n">
        <v>0</v>
      </c>
      <c r="D12" s="357">
        <f>ROW(A2096)</f>
        <v/>
      </c>
      <c r="E12" s="357" t="n">
        <v>0</v>
      </c>
      <c r="F12" s="357" t="inlineStr">
        <is>
          <t>Новый объект</t>
        </is>
      </c>
      <c r="G12" s="357" t="inlineStr">
        <is>
          <t>Текущий ремонт МКД по адресу: М.О., Щелково за декабрь</t>
        </is>
      </c>
      <c r="H12" s="357" t="inlineStr"/>
      <c r="I12" s="357" t="n">
        <v>0</v>
      </c>
      <c r="J12" s="357" t="inlineStr"/>
      <c r="K12" s="357" t="n">
        <v>0</v>
      </c>
      <c r="L12" s="357" t="n">
        <v>0</v>
      </c>
      <c r="M12" s="357" t="n">
        <v>11</v>
      </c>
      <c r="N12" s="357" t="n"/>
      <c r="O12" s="357" t="n">
        <v>0</v>
      </c>
      <c r="P12" s="357" t="n">
        <v>0</v>
      </c>
      <c r="Q12" s="357" t="n">
        <v>0</v>
      </c>
      <c r="R12" s="357" t="n">
        <v>0</v>
      </c>
      <c r="S12" s="357" t="n"/>
      <c r="T12" s="357" t="n">
        <v>4</v>
      </c>
      <c r="U12" s="357" t="inlineStr"/>
      <c r="V12" s="357" t="n">
        <v>0</v>
      </c>
      <c r="W12" s="357" t="inlineStr"/>
      <c r="X12" s="357" t="inlineStr"/>
      <c r="Y12" s="357" t="inlineStr"/>
      <c r="Z12" s="357" t="inlineStr"/>
      <c r="AA12" s="357" t="inlineStr"/>
      <c r="AB12" s="357" t="inlineStr"/>
      <c r="AC12" s="357" t="inlineStr"/>
      <c r="AD12" s="357" t="inlineStr"/>
      <c r="AE12" s="357" t="inlineStr"/>
      <c r="AF12" s="357" t="inlineStr"/>
      <c r="AG12" s="357" t="inlineStr"/>
      <c r="AH12" s="357" t="inlineStr"/>
      <c r="AI12" s="357" t="inlineStr"/>
      <c r="AJ12" s="357" t="inlineStr"/>
      <c r="AK12" s="357" t="n"/>
      <c r="AL12" s="357" t="inlineStr"/>
      <c r="AM12" s="357" t="inlineStr"/>
      <c r="AN12" s="357" t="inlineStr"/>
      <c r="AO12" s="357" t="n"/>
      <c r="AP12" s="357" t="inlineStr"/>
      <c r="AQ12" s="357" t="inlineStr"/>
      <c r="AR12" s="357" t="inlineStr"/>
      <c r="AS12" s="357" t="n"/>
      <c r="AT12" s="357" t="n"/>
      <c r="AU12" s="357" t="n"/>
      <c r="AV12" s="357" t="n"/>
      <c r="AW12" s="357" t="n"/>
      <c r="AX12" s="357" t="inlineStr"/>
      <c r="AY12" s="357" t="inlineStr"/>
      <c r="AZ12" s="357" t="inlineStr"/>
      <c r="BA12" s="357" t="n"/>
      <c r="BB12" s="357" t="n">
        <v>0</v>
      </c>
      <c r="BC12" s="357" t="n"/>
      <c r="BD12" s="357" t="n"/>
      <c r="BE12" s="357" t="n"/>
      <c r="BF12" s="357" t="n"/>
      <c r="BG12" s="357" t="n"/>
      <c r="BH12" s="357" t="inlineStr">
        <is>
          <t>Сметные нормы списания</t>
        </is>
      </c>
      <c r="BI12" s="357" t="inlineStr">
        <is>
          <t>Коды ценников</t>
        </is>
      </c>
      <c r="BJ12" s="357" t="n">
        <v>1</v>
      </c>
      <c r="BK12" s="357" t="n">
        <v>1</v>
      </c>
      <c r="BL12" s="357" t="n">
        <v>0</v>
      </c>
      <c r="BM12" s="357" t="n">
        <v>0</v>
      </c>
      <c r="BN12" s="357" t="n">
        <v>1</v>
      </c>
      <c r="BO12" s="357" t="n">
        <v>0</v>
      </c>
      <c r="BP12" s="357" t="n">
        <v>2</v>
      </c>
      <c r="BQ12" s="357" t="n">
        <v>2</v>
      </c>
      <c r="BR12" s="357" t="n">
        <v>1</v>
      </c>
      <c r="BS12" s="357" t="n">
        <v>1</v>
      </c>
      <c r="BT12" s="357" t="n">
        <v>0</v>
      </c>
      <c r="BU12" s="357" t="n">
        <v>0</v>
      </c>
      <c r="BV12" s="357" t="n">
        <v>1</v>
      </c>
      <c r="BW12" s="357" t="n">
        <v>0</v>
      </c>
      <c r="BX12" s="357" t="n">
        <v>0</v>
      </c>
      <c r="BY12" s="357" t="inlineStr">
        <is>
          <t>ТСНБ-2001 МО 421пр построчно</t>
        </is>
      </c>
      <c r="BZ12" s="357" t="inlineStr">
        <is>
          <t>Версия 1.7.6 ГСН (ГЭСН, ФЕР) и ТЕР (Методики НР (812/пр, 636/пр, 611/пр) и СП (774/пр и 317/пр) для версии 11.14.0.0</t>
        </is>
      </c>
      <c r="CA12" s="357" t="inlineStr">
        <is>
          <t>ТСНБ-2001 Московской области (редакция 2014 г версия 15.0)</t>
        </is>
      </c>
      <c r="CB12" s="357" t="inlineStr">
        <is>
          <t>ТСНБ-2001 Московской области (редакция 2014 г версия 15.0)</t>
        </is>
      </c>
      <c r="CC12" s="357" t="inlineStr">
        <is>
          <t>ТСНБ-2001 Московской области (редакция 2014 г версия 15.0)</t>
        </is>
      </c>
      <c r="CD12" s="357" t="inlineStr">
        <is>
          <t>ТСНБ-2001 Московской области (редакция 2014 г версия 15.0)</t>
        </is>
      </c>
      <c r="CE12" s="357" t="inlineStr">
        <is>
          <t>Поправки для НБ 2014 года от 15.06.2021 г. Строительство</t>
        </is>
      </c>
      <c r="CF12" s="357" t="n">
        <v>0</v>
      </c>
      <c r="CG12" s="357" t="n">
        <v>0</v>
      </c>
      <c r="CH12" s="357" t="n">
        <v>402989064</v>
      </c>
      <c r="CI12" s="357" t="inlineStr"/>
      <c r="CJ12" s="357" t="inlineStr"/>
      <c r="CK12" s="357" t="n">
        <v>1</v>
      </c>
      <c r="CL12" s="357" t="n"/>
      <c r="CM12" s="357" t="n"/>
      <c r="CN12" s="357" t="n"/>
      <c r="CO12" s="357" t="n"/>
      <c r="CP12" s="357" t="n"/>
      <c r="CQ12" s="357" t="inlineStr">
        <is>
          <t>Территориальные сметные нормативы, предусмотренные для применения на территории Московской области, утвержденные приказом Минстроя России от 21.09.2015 № 675/пр (в редакции приказов Минстроя РФ № 253/пр-264/пр от 28.02.2017г.)</t>
        </is>
      </c>
      <c r="CR12" s="357" t="inlineStr">
        <is>
          <t>ТЕР</t>
        </is>
      </c>
      <c r="CS12" s="357" t="n">
        <v>42794</v>
      </c>
      <c r="CT12" s="357" t="n">
        <v>421</v>
      </c>
      <c r="CU12" s="357" t="n"/>
      <c r="CV12" s="357" t="n"/>
      <c r="CW12" s="357" t="n"/>
      <c r="CX12" s="357" t="n"/>
      <c r="CY12" s="357" t="n">
        <v>0</v>
      </c>
      <c r="CZ12" s="357" t="inlineStr"/>
      <c r="DA12" s="357" t="inlineStr"/>
      <c r="DB12" s="357" t="n"/>
      <c r="DC12" s="357" t="n"/>
      <c r="DD12" s="357" t="n"/>
      <c r="DE12" s="357" t="n"/>
      <c r="DF12" s="357" t="n"/>
      <c r="DG12" s="357" t="n"/>
      <c r="DH12" s="357" t="n"/>
      <c r="DI12" s="357" t="n"/>
      <c r="DJ12" s="357" t="n"/>
      <c r="DK12" s="357" t="n"/>
      <c r="DL12" s="357" t="n"/>
      <c r="DM12" s="357" t="n"/>
      <c r="DN12" s="357" t="n"/>
      <c r="DO12" s="357" t="n"/>
      <c r="DP12" s="357" t="n"/>
      <c r="DQ12" s="357" t="n"/>
      <c r="DR12" s="357" t="n"/>
      <c r="DS12" s="357" t="n"/>
      <c r="DT12" s="357" t="n"/>
      <c r="DU12" s="357" t="n"/>
      <c r="DV12" s="357" t="n"/>
      <c r="DW12" s="357" t="n"/>
      <c r="DX12" s="357" t="n"/>
      <c r="DY12" s="357" t="n"/>
      <c r="DZ12" s="357" t="n"/>
      <c r="EA12" s="357" t="n"/>
      <c r="EB12" s="357" t="n"/>
      <c r="EC12" s="357" t="n">
        <v>0</v>
      </c>
    </row>
    <row r="13"/>
    <row r="14"/>
    <row r="15">
      <c r="A15" s="357" t="n">
        <v>15</v>
      </c>
      <c r="B15" s="357" t="n">
        <v>1</v>
      </c>
      <c r="C15" s="357" t="n"/>
      <c r="D15" s="357" t="n"/>
      <c r="E15" s="357" t="n"/>
      <c r="F15" s="357" t="n"/>
      <c r="G15" s="357" t="n"/>
      <c r="H15" s="357" t="n"/>
      <c r="I15" s="357" t="n"/>
      <c r="J15" s="357" t="n"/>
      <c r="K15" s="357" t="n"/>
      <c r="L15" s="357" t="n"/>
      <c r="M15" s="357" t="n"/>
      <c r="N15" s="357" t="n"/>
      <c r="O15" s="357" t="n"/>
      <c r="P15" s="357" t="n"/>
      <c r="Q15" s="357" t="n"/>
      <c r="R15" s="357" t="n"/>
      <c r="S15" s="357" t="n"/>
      <c r="T15" s="357" t="n"/>
      <c r="U15" s="357" t="n"/>
      <c r="V15" s="357" t="n"/>
      <c r="W15" s="357" t="n"/>
      <c r="X15" s="357" t="n"/>
      <c r="Y15" s="357" t="n"/>
      <c r="Z15" s="357" t="n"/>
      <c r="AA15" s="357" t="n"/>
      <c r="AB15" s="357" t="n"/>
      <c r="AC15" s="357" t="n"/>
      <c r="AD15" s="357" t="n"/>
      <c r="AE15" s="357" t="n"/>
      <c r="AF15" s="357" t="n"/>
      <c r="AG15" s="357" t="n"/>
      <c r="AH15" s="357" t="n"/>
      <c r="AI15" s="357" t="n"/>
      <c r="AJ15" s="357" t="n"/>
      <c r="AK15" s="357" t="n"/>
      <c r="AL15" s="357" t="n"/>
      <c r="AM15" s="357" t="n"/>
      <c r="AN15" s="357" t="n"/>
      <c r="AO15" s="357" t="n"/>
      <c r="AP15" s="357" t="n"/>
      <c r="AQ15" s="357" t="n"/>
      <c r="AR15" s="357" t="n"/>
      <c r="AS15" s="357" t="n"/>
      <c r="AT15" s="357" t="n"/>
      <c r="AU15" s="357" t="n"/>
      <c r="AV15" s="357" t="n"/>
      <c r="AW15" s="357" t="n"/>
      <c r="AX15" s="357" t="n"/>
      <c r="AY15" s="357" t="n"/>
      <c r="AZ15" s="357" t="n"/>
      <c r="BA15" s="357" t="n"/>
      <c r="BB15" s="357" t="n"/>
      <c r="BC15" s="357" t="n"/>
      <c r="BD15" s="357" t="n"/>
      <c r="BE15" s="357" t="n"/>
      <c r="BF15" s="357" t="n"/>
      <c r="BG15" s="357" t="n"/>
      <c r="BH15" s="357" t="n"/>
      <c r="BI15" s="357" t="n"/>
      <c r="BJ15" s="357" t="n"/>
      <c r="BK15" s="357" t="n"/>
      <c r="BL15" s="357" t="n"/>
      <c r="BM15" s="357" t="n"/>
      <c r="BN15" s="357" t="n"/>
      <c r="BO15" s="357" t="n"/>
      <c r="BP15" s="357" t="n"/>
      <c r="BQ15" s="357" t="n"/>
      <c r="BR15" s="357" t="n"/>
      <c r="BS15" s="357" t="n"/>
      <c r="BT15" s="357" t="n"/>
      <c r="BU15" s="357" t="n"/>
      <c r="BV15" s="357" t="n"/>
      <c r="BW15" s="357" t="n"/>
      <c r="BX15" s="357" t="n"/>
      <c r="BY15" s="357" t="n"/>
      <c r="BZ15" s="357" t="n"/>
      <c r="CA15" s="357" t="n"/>
      <c r="CB15" s="357" t="n"/>
      <c r="CC15" s="357" t="n"/>
      <c r="CD15" s="357" t="n"/>
      <c r="CE15" s="357" t="n"/>
      <c r="CF15" s="357" t="n"/>
      <c r="CG15" s="357" t="n"/>
      <c r="CH15" s="357" t="n"/>
      <c r="CI15" s="357" t="n"/>
      <c r="CJ15" s="357" t="n"/>
      <c r="CK15" s="357" t="n"/>
      <c r="CL15" s="357" t="n"/>
      <c r="CM15" s="357" t="n"/>
      <c r="CN15" s="357" t="n"/>
      <c r="CO15" s="357" t="n"/>
      <c r="CP15" s="357" t="n"/>
      <c r="CQ15" s="357" t="n"/>
      <c r="CR15" s="357" t="n"/>
      <c r="CS15" s="357" t="n"/>
      <c r="CT15" s="357" t="n"/>
      <c r="CU15" s="357" t="n"/>
      <c r="CV15" s="357" t="n"/>
      <c r="CW15" s="357" t="n"/>
      <c r="CX15" s="357" t="n"/>
      <c r="CY15" s="357" t="n"/>
      <c r="CZ15" s="357" t="n"/>
      <c r="DA15" s="357" t="n"/>
      <c r="DB15" s="357" t="n"/>
      <c r="DC15" s="357" t="n"/>
      <c r="DD15" s="357" t="n"/>
      <c r="DE15" s="357" t="n"/>
      <c r="DF15" s="357" t="n"/>
      <c r="DG15" s="357" t="n"/>
      <c r="DH15" s="357" t="n"/>
      <c r="DI15" s="357" t="n"/>
      <c r="DJ15" s="357" t="n"/>
      <c r="DK15" s="357" t="n"/>
      <c r="DL15" s="357" t="n"/>
      <c r="DM15" s="357" t="n"/>
      <c r="DN15" s="357" t="n"/>
      <c r="DO15" s="357" t="n"/>
      <c r="DP15" s="357" t="n"/>
      <c r="DQ15" s="357" t="n"/>
      <c r="DR15" s="357" t="n"/>
      <c r="DS15" s="357" t="n"/>
      <c r="DT15" s="357" t="n"/>
      <c r="DU15" s="357" t="n"/>
      <c r="DV15" s="357" t="n"/>
      <c r="DW15" s="357" t="n"/>
      <c r="DX15" s="357" t="n"/>
      <c r="DY15" s="357" t="n"/>
      <c r="DZ15" s="357" t="n"/>
      <c r="EA15" s="357" t="n"/>
      <c r="EB15" s="357" t="n"/>
      <c r="EC15" s="357" t="n"/>
    </row>
    <row r="16"/>
    <row r="17"/>
    <row r="18">
      <c r="A18" s="358" t="n">
        <v>52</v>
      </c>
      <c r="B18" s="358">
        <f>B2096</f>
        <v/>
      </c>
      <c r="C18" s="358">
        <f>C2096</f>
        <v/>
      </c>
      <c r="D18" s="358">
        <f>D2096</f>
        <v/>
      </c>
      <c r="E18" s="358">
        <f>E2096</f>
        <v/>
      </c>
      <c r="F18" s="358">
        <f>F2096</f>
        <v/>
      </c>
      <c r="G18" s="358">
        <f>G2096</f>
        <v/>
      </c>
      <c r="H18" s="358" t="n"/>
      <c r="I18" s="358" t="n"/>
      <c r="J18" s="358" t="n"/>
      <c r="K18" s="358" t="n"/>
      <c r="L18" s="358" t="n"/>
      <c r="M18" s="358" t="n"/>
      <c r="N18" s="358" t="n"/>
      <c r="O18" s="358">
        <f>O2096</f>
        <v/>
      </c>
      <c r="P18" s="358">
        <f>P2096</f>
        <v/>
      </c>
      <c r="Q18" s="358">
        <f>Q2096</f>
        <v/>
      </c>
      <c r="R18" s="358">
        <f>R2096</f>
        <v/>
      </c>
      <c r="S18" s="358">
        <f>S2096</f>
        <v/>
      </c>
      <c r="T18" s="358">
        <f>T2096</f>
        <v/>
      </c>
      <c r="U18" s="358">
        <f>U2096</f>
        <v/>
      </c>
      <c r="V18" s="358">
        <f>V2096</f>
        <v/>
      </c>
      <c r="W18" s="358">
        <f>W2096</f>
        <v/>
      </c>
      <c r="X18" s="358">
        <f>X2096</f>
        <v/>
      </c>
      <c r="Y18" s="358">
        <f>Y2096</f>
        <v/>
      </c>
      <c r="Z18" s="358">
        <f>Z2096</f>
        <v/>
      </c>
      <c r="AA18" s="358">
        <f>AA2096</f>
        <v/>
      </c>
      <c r="AB18" s="358">
        <f>AB2096</f>
        <v/>
      </c>
      <c r="AC18" s="358">
        <f>AC2096</f>
        <v/>
      </c>
      <c r="AD18" s="358">
        <f>AD2096</f>
        <v/>
      </c>
      <c r="AE18" s="358">
        <f>AE2096</f>
        <v/>
      </c>
      <c r="AF18" s="358">
        <f>AF2096</f>
        <v/>
      </c>
      <c r="AG18" s="358">
        <f>AG2096</f>
        <v/>
      </c>
      <c r="AH18" s="358">
        <f>AH2096</f>
        <v/>
      </c>
      <c r="AI18" s="358">
        <f>AI2096</f>
        <v/>
      </c>
      <c r="AJ18" s="358">
        <f>AJ2096</f>
        <v/>
      </c>
      <c r="AK18" s="358">
        <f>AK2096</f>
        <v/>
      </c>
      <c r="AL18" s="358">
        <f>AL2096</f>
        <v/>
      </c>
      <c r="AM18" s="358">
        <f>AM2096</f>
        <v/>
      </c>
      <c r="AN18" s="358">
        <f>AN2096</f>
        <v/>
      </c>
      <c r="AO18" s="358">
        <f>AO2096</f>
        <v/>
      </c>
      <c r="AP18" s="358">
        <f>AP2096</f>
        <v/>
      </c>
      <c r="AQ18" s="358">
        <f>AQ2096</f>
        <v/>
      </c>
      <c r="AR18" s="358">
        <f>AR2096</f>
        <v/>
      </c>
      <c r="AS18" s="358">
        <f>AS2096</f>
        <v/>
      </c>
      <c r="AT18" s="358">
        <f>AT2096</f>
        <v/>
      </c>
      <c r="AU18" s="358">
        <f>AU2096</f>
        <v/>
      </c>
      <c r="AV18" s="358">
        <f>AV2096</f>
        <v/>
      </c>
      <c r="AW18" s="358">
        <f>AW2096</f>
        <v/>
      </c>
      <c r="AX18" s="358">
        <f>AX2096</f>
        <v/>
      </c>
      <c r="AY18" s="358">
        <f>AY2096</f>
        <v/>
      </c>
      <c r="AZ18" s="358">
        <f>AZ2096</f>
        <v/>
      </c>
      <c r="BA18" s="358">
        <f>BA2096</f>
        <v/>
      </c>
      <c r="BB18" s="358">
        <f>BB2096</f>
        <v/>
      </c>
      <c r="BC18" s="358">
        <f>BC2096</f>
        <v/>
      </c>
      <c r="BD18" s="358">
        <f>BD2096</f>
        <v/>
      </c>
      <c r="BE18" s="358">
        <f>BE2096</f>
        <v/>
      </c>
      <c r="BF18" s="358">
        <f>BF2096</f>
        <v/>
      </c>
      <c r="BG18" s="358">
        <f>BG2096</f>
        <v/>
      </c>
      <c r="BH18" s="358">
        <f>BH2096</f>
        <v/>
      </c>
      <c r="BI18" s="358">
        <f>BI2096</f>
        <v/>
      </c>
      <c r="BJ18" s="358">
        <f>BJ2096</f>
        <v/>
      </c>
      <c r="BK18" s="358">
        <f>BK2096</f>
        <v/>
      </c>
      <c r="BL18" s="358">
        <f>BL2096</f>
        <v/>
      </c>
      <c r="BM18" s="358">
        <f>BM2096</f>
        <v/>
      </c>
      <c r="BN18" s="358">
        <f>BN2096</f>
        <v/>
      </c>
      <c r="BO18" s="358">
        <f>BO2096</f>
        <v/>
      </c>
      <c r="BP18" s="358">
        <f>BP2096</f>
        <v/>
      </c>
      <c r="BQ18" s="358">
        <f>BQ2096</f>
        <v/>
      </c>
      <c r="BR18" s="358">
        <f>BR2096</f>
        <v/>
      </c>
      <c r="BS18" s="358">
        <f>BS2096</f>
        <v/>
      </c>
      <c r="BT18" s="358">
        <f>BT2096</f>
        <v/>
      </c>
      <c r="BU18" s="358">
        <f>BU2096</f>
        <v/>
      </c>
      <c r="BV18" s="358">
        <f>BV2096</f>
        <v/>
      </c>
      <c r="BW18" s="358">
        <f>BW2096</f>
        <v/>
      </c>
      <c r="BX18" s="358">
        <f>BX2096</f>
        <v/>
      </c>
      <c r="BY18" s="358">
        <f>BY2096</f>
        <v/>
      </c>
      <c r="BZ18" s="358">
        <f>BZ2096</f>
        <v/>
      </c>
      <c r="CA18" s="358">
        <f>CA2096</f>
        <v/>
      </c>
      <c r="CB18" s="358">
        <f>CB2096</f>
        <v/>
      </c>
      <c r="CC18" s="358">
        <f>CC2096</f>
        <v/>
      </c>
      <c r="CD18" s="358">
        <f>CD2096</f>
        <v/>
      </c>
      <c r="CE18" s="358">
        <f>CE2096</f>
        <v/>
      </c>
      <c r="CF18" s="358">
        <f>CF2096</f>
        <v/>
      </c>
      <c r="CG18" s="358">
        <f>CG2096</f>
        <v/>
      </c>
      <c r="CH18" s="358">
        <f>CH2096</f>
        <v/>
      </c>
      <c r="CI18" s="358">
        <f>CI2096</f>
        <v/>
      </c>
      <c r="CJ18" s="358">
        <f>CJ2096</f>
        <v/>
      </c>
      <c r="CK18" s="358">
        <f>CK2096</f>
        <v/>
      </c>
      <c r="CL18" s="358">
        <f>CL2096</f>
        <v/>
      </c>
      <c r="CM18" s="358">
        <f>CM2096</f>
        <v/>
      </c>
      <c r="CN18" s="358">
        <f>CN2096</f>
        <v/>
      </c>
      <c r="CO18" s="358">
        <f>CO2096</f>
        <v/>
      </c>
      <c r="CP18" s="358">
        <f>CP2096</f>
        <v/>
      </c>
      <c r="CQ18" s="358">
        <f>CQ2096</f>
        <v/>
      </c>
      <c r="CR18" s="358">
        <f>CR2096</f>
        <v/>
      </c>
      <c r="CS18" s="358">
        <f>CS2096</f>
        <v/>
      </c>
      <c r="CT18" s="358">
        <f>CT2096</f>
        <v/>
      </c>
      <c r="CU18" s="358">
        <f>CU2096</f>
        <v/>
      </c>
      <c r="CV18" s="358">
        <f>CV2096</f>
        <v/>
      </c>
      <c r="CW18" s="358">
        <f>CW2096</f>
        <v/>
      </c>
      <c r="CX18" s="358">
        <f>CX2096</f>
        <v/>
      </c>
      <c r="CY18" s="358">
        <f>CY2096</f>
        <v/>
      </c>
      <c r="CZ18" s="358">
        <f>CZ2096</f>
        <v/>
      </c>
      <c r="DA18" s="358">
        <f>DA2096</f>
        <v/>
      </c>
      <c r="DB18" s="358">
        <f>DB2096</f>
        <v/>
      </c>
      <c r="DC18" s="358">
        <f>DC2096</f>
        <v/>
      </c>
      <c r="DD18" s="358">
        <f>DD2096</f>
        <v/>
      </c>
      <c r="DE18" s="358">
        <f>DE2096</f>
        <v/>
      </c>
      <c r="DF18" s="358">
        <f>DF2096</f>
        <v/>
      </c>
      <c r="DG18" s="359">
        <f>DG2096</f>
        <v/>
      </c>
      <c r="DH18" s="359">
        <f>DH2096</f>
        <v/>
      </c>
      <c r="DI18" s="359">
        <f>DI2096</f>
        <v/>
      </c>
      <c r="DJ18" s="359">
        <f>DJ2096</f>
        <v/>
      </c>
      <c r="DK18" s="359">
        <f>DK2096</f>
        <v/>
      </c>
      <c r="DL18" s="359">
        <f>DL2096</f>
        <v/>
      </c>
      <c r="DM18" s="359">
        <f>DM2096</f>
        <v/>
      </c>
      <c r="DN18" s="359">
        <f>DN2096</f>
        <v/>
      </c>
      <c r="DO18" s="359">
        <f>DO2096</f>
        <v/>
      </c>
      <c r="DP18" s="359">
        <f>DP2096</f>
        <v/>
      </c>
      <c r="DQ18" s="359">
        <f>DQ2096</f>
        <v/>
      </c>
      <c r="DR18" s="359">
        <f>DR2096</f>
        <v/>
      </c>
      <c r="DS18" s="359">
        <f>DS2096</f>
        <v/>
      </c>
      <c r="DT18" s="359">
        <f>DT2096</f>
        <v/>
      </c>
      <c r="DU18" s="359">
        <f>DU2096</f>
        <v/>
      </c>
      <c r="DV18" s="359">
        <f>DV2096</f>
        <v/>
      </c>
      <c r="DW18" s="359">
        <f>DW2096</f>
        <v/>
      </c>
      <c r="DX18" s="359">
        <f>DX2096</f>
        <v/>
      </c>
      <c r="DY18" s="359">
        <f>DY2096</f>
        <v/>
      </c>
      <c r="DZ18" s="359">
        <f>DZ2096</f>
        <v/>
      </c>
      <c r="EA18" s="359">
        <f>EA2096</f>
        <v/>
      </c>
      <c r="EB18" s="359">
        <f>EB2096</f>
        <v/>
      </c>
      <c r="EC18" s="359">
        <f>EC2096</f>
        <v/>
      </c>
      <c r="ED18" s="359">
        <f>ED2096</f>
        <v/>
      </c>
      <c r="EE18" s="359">
        <f>EE2096</f>
        <v/>
      </c>
      <c r="EF18" s="359">
        <f>EF2096</f>
        <v/>
      </c>
      <c r="EG18" s="359">
        <f>EG2096</f>
        <v/>
      </c>
      <c r="EH18" s="359">
        <f>EH2096</f>
        <v/>
      </c>
      <c r="EI18" s="359">
        <f>EI2096</f>
        <v/>
      </c>
      <c r="EJ18" s="359">
        <f>EJ2096</f>
        <v/>
      </c>
      <c r="EK18" s="359">
        <f>EK2096</f>
        <v/>
      </c>
      <c r="EL18" s="359">
        <f>EL2096</f>
        <v/>
      </c>
      <c r="EM18" s="359">
        <f>EM2096</f>
        <v/>
      </c>
      <c r="EN18" s="359">
        <f>EN2096</f>
        <v/>
      </c>
      <c r="EO18" s="359">
        <f>EO2096</f>
        <v/>
      </c>
      <c r="EP18" s="359">
        <f>EP2096</f>
        <v/>
      </c>
      <c r="EQ18" s="359">
        <f>EQ2096</f>
        <v/>
      </c>
      <c r="ER18" s="359">
        <f>ER2096</f>
        <v/>
      </c>
      <c r="ES18" s="359">
        <f>ES2096</f>
        <v/>
      </c>
      <c r="ET18" s="359">
        <f>ET2096</f>
        <v/>
      </c>
      <c r="EU18" s="359">
        <f>EU2096</f>
        <v/>
      </c>
      <c r="EV18" s="359">
        <f>EV2096</f>
        <v/>
      </c>
      <c r="EW18" s="359">
        <f>EW2096</f>
        <v/>
      </c>
      <c r="EX18" s="359">
        <f>EX2096</f>
        <v/>
      </c>
      <c r="EY18" s="359">
        <f>EY2096</f>
        <v/>
      </c>
      <c r="EZ18" s="359">
        <f>EZ2096</f>
        <v/>
      </c>
      <c r="FA18" s="359">
        <f>FA2096</f>
        <v/>
      </c>
      <c r="FB18" s="359">
        <f>FB2096</f>
        <v/>
      </c>
      <c r="FC18" s="359">
        <f>FC2096</f>
        <v/>
      </c>
      <c r="FD18" s="359">
        <f>FD2096</f>
        <v/>
      </c>
      <c r="FE18" s="359">
        <f>FE2096</f>
        <v/>
      </c>
      <c r="FF18" s="359">
        <f>FF2096</f>
        <v/>
      </c>
      <c r="FG18" s="359">
        <f>FG2096</f>
        <v/>
      </c>
      <c r="FH18" s="359">
        <f>FH2096</f>
        <v/>
      </c>
      <c r="FI18" s="359">
        <f>FI2096</f>
        <v/>
      </c>
      <c r="FJ18" s="359">
        <f>FJ2096</f>
        <v/>
      </c>
      <c r="FK18" s="359">
        <f>FK2096</f>
        <v/>
      </c>
      <c r="FL18" s="359">
        <f>FL2096</f>
        <v/>
      </c>
      <c r="FM18" s="359">
        <f>FM2096</f>
        <v/>
      </c>
      <c r="FN18" s="359">
        <f>FN2096</f>
        <v/>
      </c>
      <c r="FO18" s="359">
        <f>FO2096</f>
        <v/>
      </c>
      <c r="FP18" s="359">
        <f>FP2096</f>
        <v/>
      </c>
      <c r="FQ18" s="359">
        <f>FQ2096</f>
        <v/>
      </c>
      <c r="FR18" s="359">
        <f>FR2096</f>
        <v/>
      </c>
      <c r="FS18" s="359">
        <f>FS2096</f>
        <v/>
      </c>
      <c r="FT18" s="359">
        <f>FT2096</f>
        <v/>
      </c>
      <c r="FU18" s="359">
        <f>FU2096</f>
        <v/>
      </c>
      <c r="FV18" s="359">
        <f>FV2096</f>
        <v/>
      </c>
      <c r="FW18" s="359">
        <f>FW2096</f>
        <v/>
      </c>
      <c r="FX18" s="359">
        <f>FX2096</f>
        <v/>
      </c>
      <c r="FY18" s="359">
        <f>FY2096</f>
        <v/>
      </c>
      <c r="FZ18" s="359">
        <f>FZ2096</f>
        <v/>
      </c>
      <c r="GA18" s="359">
        <f>GA2096</f>
        <v/>
      </c>
      <c r="GB18" s="359">
        <f>GB2096</f>
        <v/>
      </c>
      <c r="GC18" s="359">
        <f>GC2096</f>
        <v/>
      </c>
      <c r="GD18" s="359">
        <f>GD2096</f>
        <v/>
      </c>
      <c r="GE18" s="359">
        <f>GE2096</f>
        <v/>
      </c>
      <c r="GF18" s="359">
        <f>GF2096</f>
        <v/>
      </c>
      <c r="GG18" s="359">
        <f>GG2096</f>
        <v/>
      </c>
      <c r="GH18" s="359">
        <f>GH2096</f>
        <v/>
      </c>
      <c r="GI18" s="359">
        <f>GI2096</f>
        <v/>
      </c>
      <c r="GJ18" s="359">
        <f>GJ2096</f>
        <v/>
      </c>
      <c r="GK18" s="359">
        <f>GK2096</f>
        <v/>
      </c>
      <c r="GL18" s="359">
        <f>GL2096</f>
        <v/>
      </c>
      <c r="GM18" s="359">
        <f>GM2096</f>
        <v/>
      </c>
      <c r="GN18" s="359">
        <f>GN2096</f>
        <v/>
      </c>
      <c r="GO18" s="359">
        <f>GO2096</f>
        <v/>
      </c>
      <c r="GP18" s="359">
        <f>GP2096</f>
        <v/>
      </c>
      <c r="GQ18" s="359">
        <f>GQ2096</f>
        <v/>
      </c>
      <c r="GR18" s="359">
        <f>GR2096</f>
        <v/>
      </c>
      <c r="GS18" s="359">
        <f>GS2096</f>
        <v/>
      </c>
      <c r="GT18" s="359">
        <f>GT2096</f>
        <v/>
      </c>
      <c r="GU18" s="359">
        <f>GU2096</f>
        <v/>
      </c>
      <c r="GV18" s="359">
        <f>GV2096</f>
        <v/>
      </c>
      <c r="GW18" s="359">
        <f>GW2096</f>
        <v/>
      </c>
      <c r="GX18" s="359">
        <f>GX2096</f>
        <v/>
      </c>
    </row>
    <row r="19"/>
    <row r="20">
      <c r="A20" s="357" t="n">
        <v>3</v>
      </c>
      <c r="B20" s="357" t="n">
        <v>0</v>
      </c>
      <c r="C20" s="357" t="n"/>
      <c r="D20" s="357">
        <f>ROW(A29)</f>
        <v/>
      </c>
      <c r="E20" s="357" t="n"/>
      <c r="F20" s="357" t="inlineStr">
        <is>
          <t>Новая локальная смета</t>
        </is>
      </c>
      <c r="G20" s="357" t="inlineStr">
        <is>
          <t>Иванова, д.24</t>
        </is>
      </c>
      <c r="H20" s="357" t="inlineStr"/>
      <c r="I20" s="357" t="n">
        <v>0</v>
      </c>
      <c r="J20" s="357" t="inlineStr"/>
      <c r="K20" s="357" t="n">
        <v>-1</v>
      </c>
      <c r="L20" s="357" t="inlineStr">
        <is>
          <t>Новая локальная смета</t>
        </is>
      </c>
      <c r="M20" s="357" t="inlineStr"/>
      <c r="N20" s="357" t="n"/>
      <c r="O20" s="357" t="n"/>
      <c r="P20" s="357" t="n"/>
      <c r="Q20" s="357" t="n"/>
      <c r="R20" s="357" t="n"/>
      <c r="S20" s="357" t="n">
        <v>0</v>
      </c>
      <c r="T20" s="357" t="n"/>
      <c r="U20" s="357" t="inlineStr"/>
      <c r="V20" s="357" t="n">
        <v>0</v>
      </c>
      <c r="W20" s="357" t="n"/>
      <c r="X20" s="357" t="n"/>
      <c r="Y20" s="357" t="n"/>
      <c r="Z20" s="357" t="n"/>
      <c r="AA20" s="357" t="n"/>
      <c r="AB20" s="357" t="inlineStr"/>
      <c r="AC20" s="357" t="inlineStr"/>
      <c r="AD20" s="357" t="inlineStr"/>
      <c r="AE20" s="357" t="inlineStr"/>
      <c r="AF20" s="357" t="inlineStr"/>
      <c r="AG20" s="357" t="inlineStr"/>
      <c r="AH20" s="357" t="n"/>
      <c r="AI20" s="357" t="n"/>
      <c r="AJ20" s="357" t="n"/>
      <c r="AK20" s="357" t="n"/>
      <c r="AL20" s="357" t="n"/>
      <c r="AM20" s="357" t="n"/>
      <c r="AN20" s="357" t="n"/>
      <c r="AO20" s="357" t="n"/>
      <c r="AP20" s="357" t="inlineStr"/>
      <c r="AQ20" s="357" t="inlineStr"/>
      <c r="AR20" s="357" t="inlineStr"/>
      <c r="AS20" s="357" t="n"/>
      <c r="AT20" s="357" t="n"/>
      <c r="AU20" s="357" t="n"/>
      <c r="AV20" s="357" t="n"/>
      <c r="AW20" s="357" t="n"/>
      <c r="AX20" s="357" t="n"/>
      <c r="AY20" s="357" t="n"/>
      <c r="AZ20" s="357" t="inlineStr"/>
      <c r="BA20" s="357" t="n"/>
      <c r="BB20" s="357" t="inlineStr"/>
      <c r="BC20" s="357" t="inlineStr"/>
      <c r="BD20" s="357" t="inlineStr"/>
      <c r="BE20" s="357" t="inlineStr"/>
      <c r="BF20" s="357" t="inlineStr"/>
      <c r="BG20" s="357" t="inlineStr"/>
      <c r="BH20" s="357" t="inlineStr"/>
      <c r="BI20" s="357" t="inlineStr"/>
      <c r="BJ20" s="357" t="inlineStr"/>
      <c r="BK20" s="357" t="inlineStr"/>
      <c r="BL20" s="357" t="inlineStr"/>
      <c r="BM20" s="357" t="inlineStr"/>
      <c r="BN20" s="357" t="inlineStr"/>
      <c r="BO20" s="357" t="inlineStr"/>
      <c r="BP20" s="357" t="inlineStr"/>
      <c r="BQ20" s="357" t="n"/>
      <c r="BR20" s="357" t="n"/>
      <c r="BS20" s="357" t="n"/>
      <c r="BT20" s="357" t="n"/>
      <c r="BU20" s="357" t="n"/>
      <c r="BV20" s="357" t="n"/>
      <c r="BW20" s="357" t="n"/>
      <c r="BX20" s="357" t="n">
        <v>0</v>
      </c>
      <c r="BY20" s="357" t="n"/>
      <c r="BZ20" s="357" t="n"/>
      <c r="CA20" s="357" t="n"/>
      <c r="CB20" s="357" t="n"/>
      <c r="CC20" s="357" t="n"/>
      <c r="CD20" s="357" t="n"/>
      <c r="CE20" s="357" t="n"/>
      <c r="CF20" s="357" t="n">
        <v>0</v>
      </c>
      <c r="CG20" s="357" t="n">
        <v>0</v>
      </c>
      <c r="CH20" s="357" t="n"/>
      <c r="CI20" s="357" t="inlineStr"/>
      <c r="CJ20" s="357" t="inlineStr"/>
      <c r="CK20" t="inlineStr"/>
      <c r="CL20" t="inlineStr"/>
      <c r="CM20" t="inlineStr"/>
      <c r="CN20" t="inlineStr"/>
      <c r="CO20" t="inlineStr"/>
      <c r="CP20" t="inlineStr"/>
      <c r="CQ20" t="inlineStr"/>
    </row>
    <row r="21"/>
    <row r="22">
      <c r="A22" s="358" t="n">
        <v>52</v>
      </c>
      <c r="B22" s="358">
        <f>B29</f>
        <v/>
      </c>
      <c r="C22" s="358">
        <f>C29</f>
        <v/>
      </c>
      <c r="D22" s="358">
        <f>D29</f>
        <v/>
      </c>
      <c r="E22" s="358">
        <f>E29</f>
        <v/>
      </c>
      <c r="F22" s="358">
        <f>F29</f>
        <v/>
      </c>
      <c r="G22" s="358">
        <f>G29</f>
        <v/>
      </c>
      <c r="H22" s="358" t="n"/>
      <c r="I22" s="358" t="n"/>
      <c r="J22" s="358" t="n"/>
      <c r="K22" s="358" t="n"/>
      <c r="L22" s="358" t="n"/>
      <c r="M22" s="358" t="n"/>
      <c r="N22" s="358" t="n"/>
      <c r="O22" s="358">
        <f>O29</f>
        <v/>
      </c>
      <c r="P22" s="358">
        <f>P29</f>
        <v/>
      </c>
      <c r="Q22" s="358">
        <f>Q29</f>
        <v/>
      </c>
      <c r="R22" s="358">
        <f>R29</f>
        <v/>
      </c>
      <c r="S22" s="358">
        <f>S29</f>
        <v/>
      </c>
      <c r="T22" s="358">
        <f>T29</f>
        <v/>
      </c>
      <c r="U22" s="358">
        <f>U29</f>
        <v/>
      </c>
      <c r="V22" s="358">
        <f>V29</f>
        <v/>
      </c>
      <c r="W22" s="358">
        <f>W29</f>
        <v/>
      </c>
      <c r="X22" s="358">
        <f>X29</f>
        <v/>
      </c>
      <c r="Y22" s="358">
        <f>Y29</f>
        <v/>
      </c>
      <c r="Z22" s="358">
        <f>Z29</f>
        <v/>
      </c>
      <c r="AA22" s="358">
        <f>AA29</f>
        <v/>
      </c>
      <c r="AB22" s="358">
        <f>AB29</f>
        <v/>
      </c>
      <c r="AC22" s="358">
        <f>AC29</f>
        <v/>
      </c>
      <c r="AD22" s="358">
        <f>AD29</f>
        <v/>
      </c>
      <c r="AE22" s="358">
        <f>AE29</f>
        <v/>
      </c>
      <c r="AF22" s="358">
        <f>AF29</f>
        <v/>
      </c>
      <c r="AG22" s="358">
        <f>AG29</f>
        <v/>
      </c>
      <c r="AH22" s="358">
        <f>AH29</f>
        <v/>
      </c>
      <c r="AI22" s="358">
        <f>AI29</f>
        <v/>
      </c>
      <c r="AJ22" s="358">
        <f>AJ29</f>
        <v/>
      </c>
      <c r="AK22" s="358">
        <f>AK29</f>
        <v/>
      </c>
      <c r="AL22" s="358">
        <f>AL29</f>
        <v/>
      </c>
      <c r="AM22" s="358">
        <f>AM29</f>
        <v/>
      </c>
      <c r="AN22" s="358">
        <f>AN29</f>
        <v/>
      </c>
      <c r="AO22" s="358">
        <f>AO29</f>
        <v/>
      </c>
      <c r="AP22" s="358">
        <f>AP29</f>
        <v/>
      </c>
      <c r="AQ22" s="358">
        <f>AQ29</f>
        <v/>
      </c>
      <c r="AR22" s="358">
        <f>AR29</f>
        <v/>
      </c>
      <c r="AS22" s="358">
        <f>AS29</f>
        <v/>
      </c>
      <c r="AT22" s="358">
        <f>AT29</f>
        <v/>
      </c>
      <c r="AU22" s="358">
        <f>AU29</f>
        <v/>
      </c>
      <c r="AV22" s="358">
        <f>AV29</f>
        <v/>
      </c>
      <c r="AW22" s="358">
        <f>AW29</f>
        <v/>
      </c>
      <c r="AX22" s="358">
        <f>AX29</f>
        <v/>
      </c>
      <c r="AY22" s="358">
        <f>AY29</f>
        <v/>
      </c>
      <c r="AZ22" s="358">
        <f>AZ29</f>
        <v/>
      </c>
      <c r="BA22" s="358">
        <f>BA29</f>
        <v/>
      </c>
      <c r="BB22" s="358">
        <f>BB29</f>
        <v/>
      </c>
      <c r="BC22" s="358">
        <f>BC29</f>
        <v/>
      </c>
      <c r="BD22" s="358">
        <f>BD29</f>
        <v/>
      </c>
      <c r="BE22" s="358">
        <f>BE29</f>
        <v/>
      </c>
      <c r="BF22" s="358">
        <f>BF29</f>
        <v/>
      </c>
      <c r="BG22" s="358">
        <f>BG29</f>
        <v/>
      </c>
      <c r="BH22" s="358">
        <f>BH29</f>
        <v/>
      </c>
      <c r="BI22" s="358">
        <f>BI29</f>
        <v/>
      </c>
      <c r="BJ22" s="358">
        <f>BJ29</f>
        <v/>
      </c>
      <c r="BK22" s="358">
        <f>BK29</f>
        <v/>
      </c>
      <c r="BL22" s="358">
        <f>BL29</f>
        <v/>
      </c>
      <c r="BM22" s="358">
        <f>BM29</f>
        <v/>
      </c>
      <c r="BN22" s="358">
        <f>BN29</f>
        <v/>
      </c>
      <c r="BO22" s="358">
        <f>BO29</f>
        <v/>
      </c>
      <c r="BP22" s="358">
        <f>BP29</f>
        <v/>
      </c>
      <c r="BQ22" s="358">
        <f>BQ29</f>
        <v/>
      </c>
      <c r="BR22" s="358">
        <f>BR29</f>
        <v/>
      </c>
      <c r="BS22" s="358">
        <f>BS29</f>
        <v/>
      </c>
      <c r="BT22" s="358">
        <f>BT29</f>
        <v/>
      </c>
      <c r="BU22" s="358">
        <f>BU29</f>
        <v/>
      </c>
      <c r="BV22" s="358">
        <f>BV29</f>
        <v/>
      </c>
      <c r="BW22" s="358">
        <f>BW29</f>
        <v/>
      </c>
      <c r="BX22" s="358">
        <f>BX29</f>
        <v/>
      </c>
      <c r="BY22" s="358">
        <f>BY29</f>
        <v/>
      </c>
      <c r="BZ22" s="358">
        <f>BZ29</f>
        <v/>
      </c>
      <c r="CA22" s="358">
        <f>CA29</f>
        <v/>
      </c>
      <c r="CB22" s="358">
        <f>CB29</f>
        <v/>
      </c>
      <c r="CC22" s="358">
        <f>CC29</f>
        <v/>
      </c>
      <c r="CD22" s="358">
        <f>CD29</f>
        <v/>
      </c>
      <c r="CE22" s="358">
        <f>CE29</f>
        <v/>
      </c>
      <c r="CF22" s="358">
        <f>CF29</f>
        <v/>
      </c>
      <c r="CG22" s="358">
        <f>CG29</f>
        <v/>
      </c>
      <c r="CH22" s="358">
        <f>CH29</f>
        <v/>
      </c>
      <c r="CI22" s="358">
        <f>CI29</f>
        <v/>
      </c>
      <c r="CJ22" s="358">
        <f>CJ29</f>
        <v/>
      </c>
      <c r="CK22" s="358">
        <f>CK29</f>
        <v/>
      </c>
      <c r="CL22" s="358">
        <f>CL29</f>
        <v/>
      </c>
      <c r="CM22" s="358">
        <f>CM29</f>
        <v/>
      </c>
      <c r="CN22" s="358">
        <f>CN29</f>
        <v/>
      </c>
      <c r="CO22" s="358">
        <f>CO29</f>
        <v/>
      </c>
      <c r="CP22" s="358">
        <f>CP29</f>
        <v/>
      </c>
      <c r="CQ22" s="358">
        <f>CQ29</f>
        <v/>
      </c>
      <c r="CR22" s="358">
        <f>CR29</f>
        <v/>
      </c>
      <c r="CS22" s="358">
        <f>CS29</f>
        <v/>
      </c>
      <c r="CT22" s="358">
        <f>CT29</f>
        <v/>
      </c>
      <c r="CU22" s="358">
        <f>CU29</f>
        <v/>
      </c>
      <c r="CV22" s="358">
        <f>CV29</f>
        <v/>
      </c>
      <c r="CW22" s="358">
        <f>CW29</f>
        <v/>
      </c>
      <c r="CX22" s="358">
        <f>CX29</f>
        <v/>
      </c>
      <c r="CY22" s="358">
        <f>CY29</f>
        <v/>
      </c>
      <c r="CZ22" s="358">
        <f>CZ29</f>
        <v/>
      </c>
      <c r="DA22" s="358">
        <f>DA29</f>
        <v/>
      </c>
      <c r="DB22" s="358">
        <f>DB29</f>
        <v/>
      </c>
      <c r="DC22" s="358">
        <f>DC29</f>
        <v/>
      </c>
      <c r="DD22" s="358">
        <f>DD29</f>
        <v/>
      </c>
      <c r="DE22" s="358">
        <f>DE29</f>
        <v/>
      </c>
      <c r="DF22" s="358">
        <f>DF29</f>
        <v/>
      </c>
      <c r="DG22" s="359">
        <f>DG29</f>
        <v/>
      </c>
      <c r="DH22" s="359">
        <f>DH29</f>
        <v/>
      </c>
      <c r="DI22" s="359">
        <f>DI29</f>
        <v/>
      </c>
      <c r="DJ22" s="359">
        <f>DJ29</f>
        <v/>
      </c>
      <c r="DK22" s="359">
        <f>DK29</f>
        <v/>
      </c>
      <c r="DL22" s="359">
        <f>DL29</f>
        <v/>
      </c>
      <c r="DM22" s="359">
        <f>DM29</f>
        <v/>
      </c>
      <c r="DN22" s="359">
        <f>DN29</f>
        <v/>
      </c>
      <c r="DO22" s="359">
        <f>DO29</f>
        <v/>
      </c>
      <c r="DP22" s="359">
        <f>DP29</f>
        <v/>
      </c>
      <c r="DQ22" s="359">
        <f>DQ29</f>
        <v/>
      </c>
      <c r="DR22" s="359">
        <f>DR29</f>
        <v/>
      </c>
      <c r="DS22" s="359">
        <f>DS29</f>
        <v/>
      </c>
      <c r="DT22" s="359">
        <f>DT29</f>
        <v/>
      </c>
      <c r="DU22" s="359">
        <f>DU29</f>
        <v/>
      </c>
      <c r="DV22" s="359">
        <f>DV29</f>
        <v/>
      </c>
      <c r="DW22" s="359">
        <f>DW29</f>
        <v/>
      </c>
      <c r="DX22" s="359">
        <f>DX29</f>
        <v/>
      </c>
      <c r="DY22" s="359">
        <f>DY29</f>
        <v/>
      </c>
      <c r="DZ22" s="359">
        <f>DZ29</f>
        <v/>
      </c>
      <c r="EA22" s="359">
        <f>EA29</f>
        <v/>
      </c>
      <c r="EB22" s="359">
        <f>EB29</f>
        <v/>
      </c>
      <c r="EC22" s="359">
        <f>EC29</f>
        <v/>
      </c>
      <c r="ED22" s="359">
        <f>ED29</f>
        <v/>
      </c>
      <c r="EE22" s="359">
        <f>EE29</f>
        <v/>
      </c>
      <c r="EF22" s="359">
        <f>EF29</f>
        <v/>
      </c>
      <c r="EG22" s="359">
        <f>EG29</f>
        <v/>
      </c>
      <c r="EH22" s="359">
        <f>EH29</f>
        <v/>
      </c>
      <c r="EI22" s="359">
        <f>EI29</f>
        <v/>
      </c>
      <c r="EJ22" s="359">
        <f>EJ29</f>
        <v/>
      </c>
      <c r="EK22" s="359">
        <f>EK29</f>
        <v/>
      </c>
      <c r="EL22" s="359">
        <f>EL29</f>
        <v/>
      </c>
      <c r="EM22" s="359">
        <f>EM29</f>
        <v/>
      </c>
      <c r="EN22" s="359">
        <f>EN29</f>
        <v/>
      </c>
      <c r="EO22" s="359">
        <f>EO29</f>
        <v/>
      </c>
      <c r="EP22" s="359">
        <f>EP29</f>
        <v/>
      </c>
      <c r="EQ22" s="359">
        <f>EQ29</f>
        <v/>
      </c>
      <c r="ER22" s="359">
        <f>ER29</f>
        <v/>
      </c>
      <c r="ES22" s="359">
        <f>ES29</f>
        <v/>
      </c>
      <c r="ET22" s="359">
        <f>ET29</f>
        <v/>
      </c>
      <c r="EU22" s="359">
        <f>EU29</f>
        <v/>
      </c>
      <c r="EV22" s="359">
        <f>EV29</f>
        <v/>
      </c>
      <c r="EW22" s="359">
        <f>EW29</f>
        <v/>
      </c>
      <c r="EX22" s="359">
        <f>EX29</f>
        <v/>
      </c>
      <c r="EY22" s="359">
        <f>EY29</f>
        <v/>
      </c>
      <c r="EZ22" s="359">
        <f>EZ29</f>
        <v/>
      </c>
      <c r="FA22" s="359">
        <f>FA29</f>
        <v/>
      </c>
      <c r="FB22" s="359">
        <f>FB29</f>
        <v/>
      </c>
      <c r="FC22" s="359">
        <f>FC29</f>
        <v/>
      </c>
      <c r="FD22" s="359">
        <f>FD29</f>
        <v/>
      </c>
      <c r="FE22" s="359">
        <f>FE29</f>
        <v/>
      </c>
      <c r="FF22" s="359">
        <f>FF29</f>
        <v/>
      </c>
      <c r="FG22" s="359">
        <f>FG29</f>
        <v/>
      </c>
      <c r="FH22" s="359">
        <f>FH29</f>
        <v/>
      </c>
      <c r="FI22" s="359">
        <f>FI29</f>
        <v/>
      </c>
      <c r="FJ22" s="359">
        <f>FJ29</f>
        <v/>
      </c>
      <c r="FK22" s="359">
        <f>FK29</f>
        <v/>
      </c>
      <c r="FL22" s="359">
        <f>FL29</f>
        <v/>
      </c>
      <c r="FM22" s="359">
        <f>FM29</f>
        <v/>
      </c>
      <c r="FN22" s="359">
        <f>FN29</f>
        <v/>
      </c>
      <c r="FO22" s="359">
        <f>FO29</f>
        <v/>
      </c>
      <c r="FP22" s="359">
        <f>FP29</f>
        <v/>
      </c>
      <c r="FQ22" s="359">
        <f>FQ29</f>
        <v/>
      </c>
      <c r="FR22" s="359">
        <f>FR29</f>
        <v/>
      </c>
      <c r="FS22" s="359">
        <f>FS29</f>
        <v/>
      </c>
      <c r="FT22" s="359">
        <f>FT29</f>
        <v/>
      </c>
      <c r="FU22" s="359">
        <f>FU29</f>
        <v/>
      </c>
      <c r="FV22" s="359">
        <f>FV29</f>
        <v/>
      </c>
      <c r="FW22" s="359">
        <f>FW29</f>
        <v/>
      </c>
      <c r="FX22" s="359">
        <f>FX29</f>
        <v/>
      </c>
      <c r="FY22" s="359">
        <f>FY29</f>
        <v/>
      </c>
      <c r="FZ22" s="359">
        <f>FZ29</f>
        <v/>
      </c>
      <c r="GA22" s="359">
        <f>GA29</f>
        <v/>
      </c>
      <c r="GB22" s="359">
        <f>GB29</f>
        <v/>
      </c>
      <c r="GC22" s="359">
        <f>GC29</f>
        <v/>
      </c>
      <c r="GD22" s="359">
        <f>GD29</f>
        <v/>
      </c>
      <c r="GE22" s="359">
        <f>GE29</f>
        <v/>
      </c>
      <c r="GF22" s="359">
        <f>GF29</f>
        <v/>
      </c>
      <c r="GG22" s="359">
        <f>GG29</f>
        <v/>
      </c>
      <c r="GH22" s="359">
        <f>GH29</f>
        <v/>
      </c>
      <c r="GI22" s="359">
        <f>GI29</f>
        <v/>
      </c>
      <c r="GJ22" s="359">
        <f>GJ29</f>
        <v/>
      </c>
      <c r="GK22" s="359">
        <f>GK29</f>
        <v/>
      </c>
      <c r="GL22" s="359">
        <f>GL29</f>
        <v/>
      </c>
      <c r="GM22" s="359">
        <f>GM29</f>
        <v/>
      </c>
      <c r="GN22" s="359">
        <f>GN29</f>
        <v/>
      </c>
      <c r="GO22" s="359">
        <f>GO29</f>
        <v/>
      </c>
      <c r="GP22" s="359">
        <f>GP29</f>
        <v/>
      </c>
      <c r="GQ22" s="359">
        <f>GQ29</f>
        <v/>
      </c>
      <c r="GR22" s="359">
        <f>GR29</f>
        <v/>
      </c>
      <c r="GS22" s="359">
        <f>GS29</f>
        <v/>
      </c>
      <c r="GT22" s="359">
        <f>GT29</f>
        <v/>
      </c>
      <c r="GU22" s="359">
        <f>GU29</f>
        <v/>
      </c>
      <c r="GV22" s="359">
        <f>GV29</f>
        <v/>
      </c>
      <c r="GW22" s="359">
        <f>GW29</f>
        <v/>
      </c>
      <c r="GX22" s="359">
        <f>GX29</f>
        <v/>
      </c>
    </row>
    <row r="23"/>
    <row r="24">
      <c r="A24" t="n">
        <v>17</v>
      </c>
      <c r="B24" t="n">
        <v>0</v>
      </c>
      <c r="C24">
        <f>ROW(SmtRes!A1)</f>
        <v/>
      </c>
      <c r="D24">
        <f>ROW(EtalonRes!A1)</f>
        <v/>
      </c>
      <c r="E24" t="inlineStr">
        <is>
          <t>1</t>
        </is>
      </c>
      <c r="F24" t="inlineStr">
        <is>
          <t>65-14-1</t>
        </is>
      </c>
      <c r="G24" t="inlineStr">
        <is>
          <t>Разборка трубопроводов из водогазопроводных труб в зданиях и сооружениях на резьбе диаметром до 32 мм</t>
        </is>
      </c>
      <c r="H24" t="inlineStr">
        <is>
          <t>100 м трубопровода</t>
        </is>
      </c>
      <c r="I24">
        <f>ROUND(ROUND(2/100,4),7)</f>
        <v/>
      </c>
      <c r="J24" t="n">
        <v>0</v>
      </c>
      <c r="K24">
        <f>ROUND(ROUND(2/100,4),7)</f>
        <v/>
      </c>
      <c r="O24">
        <f>ROUND(CP24,0)</f>
        <v/>
      </c>
      <c r="P24">
        <f>ROUND(CQ24*I24,0)</f>
        <v/>
      </c>
      <c r="Q24">
        <f>(ROUND((ROUND(((ET24)*I24),0)*BB24),0)+ROUND((ROUND(((AE24-(EU24))*I24),0)*BS24),0))</f>
        <v/>
      </c>
      <c r="R24">
        <f>(ROUND((ROUND(((EU24)*I24),0)*BS24),0)+ROUND((ROUND(((AE24-(EU24))*I24),0)*BS24),0))</f>
        <v/>
      </c>
      <c r="S24">
        <f>ROUND(CT24*I24,0)</f>
        <v/>
      </c>
      <c r="T24">
        <f>ROUND(CU24*I24,0)</f>
        <v/>
      </c>
      <c r="U24">
        <f>ROUND(CV24*I24,7)</f>
        <v/>
      </c>
      <c r="V24">
        <f>ROUND(CW24*I24,7)</f>
        <v/>
      </c>
      <c r="W24">
        <f>ROUND(CX24*I24,0)</f>
        <v/>
      </c>
      <c r="X24">
        <f>ROUND(CY24,0)</f>
        <v/>
      </c>
      <c r="Y24">
        <f>ROUND(CZ24,0)</f>
        <v/>
      </c>
      <c r="AA24" t="n">
        <v>78862477</v>
      </c>
      <c r="AB24">
        <f>ROUND((AC24+AD24+AF24),2)</f>
        <v/>
      </c>
      <c r="AC24">
        <f>ROUND((ES24),2)</f>
        <v/>
      </c>
      <c r="AD24">
        <f>ROUND((((ET24)-(EU24))+AE24),2)</f>
        <v/>
      </c>
      <c r="AE24">
        <f>ROUND((EU24),2)</f>
        <v/>
      </c>
      <c r="AF24">
        <f>ROUND((EV24),2)</f>
        <v/>
      </c>
      <c r="AG24">
        <f>ROUND((AP24),2)</f>
        <v/>
      </c>
      <c r="AH24">
        <f>(EW24)</f>
        <v/>
      </c>
      <c r="AI24">
        <f>(EX24)</f>
        <v/>
      </c>
      <c r="AJ24">
        <f>(AS24)</f>
        <v/>
      </c>
      <c r="AK24" t="n">
        <v>322.43</v>
      </c>
      <c r="AL24" t="n">
        <v>0</v>
      </c>
      <c r="AM24" t="n">
        <v>0</v>
      </c>
      <c r="AN24" t="n">
        <v>0</v>
      </c>
      <c r="AO24" t="n">
        <v>322.43</v>
      </c>
      <c r="AP24" t="n">
        <v>0</v>
      </c>
      <c r="AQ24" t="n">
        <v>37.8</v>
      </c>
      <c r="AR24" t="n">
        <v>0</v>
      </c>
      <c r="AS24" t="n">
        <v>0</v>
      </c>
      <c r="AT24" t="n">
        <v>87</v>
      </c>
      <c r="AU24" t="n">
        <v>44</v>
      </c>
      <c r="AV24" t="n">
        <v>1</v>
      </c>
      <c r="AW24" t="n">
        <v>1</v>
      </c>
      <c r="AZ24" t="n">
        <v>1</v>
      </c>
      <c r="BA24" t="n">
        <v>52.25</v>
      </c>
      <c r="BB24" t="n">
        <v>1</v>
      </c>
      <c r="BC24" t="n">
        <v>1</v>
      </c>
      <c r="BD24" t="inlineStr"/>
      <c r="BE24" t="inlineStr"/>
      <c r="BF24" t="inlineStr"/>
      <c r="BG24" t="inlineStr"/>
      <c r="BH24" t="n">
        <v>0</v>
      </c>
      <c r="BI24" t="n">
        <v>1</v>
      </c>
      <c r="BJ24" t="inlineStr">
        <is>
          <t>ТЕРр Московской обл., 65-14-1, приказ Минстроя России №675/пр от 28.02.2017 № 263/пр</t>
        </is>
      </c>
      <c r="BM24" t="n">
        <v>65002</v>
      </c>
      <c r="BN24" t="n">
        <v>0</v>
      </c>
      <c r="BO24" t="inlineStr">
        <is>
          <t>65-14-1</t>
        </is>
      </c>
      <c r="BP24" t="n">
        <v>1</v>
      </c>
      <c r="BQ24" t="n">
        <v>6</v>
      </c>
      <c r="BR24" t="n">
        <v>0</v>
      </c>
      <c r="BS24" t="n">
        <v>52.25</v>
      </c>
      <c r="BT24" t="n">
        <v>1</v>
      </c>
      <c r="BU24" t="n">
        <v>1</v>
      </c>
      <c r="BV24" t="n">
        <v>1</v>
      </c>
      <c r="BW24" t="n">
        <v>1</v>
      </c>
      <c r="BX24" t="n">
        <v>1</v>
      </c>
      <c r="BY24" t="inlineStr"/>
      <c r="BZ24" t="n">
        <v>87</v>
      </c>
      <c r="CA24" t="n">
        <v>44</v>
      </c>
      <c r="CB24" t="inlineStr"/>
      <c r="CE24" t="n">
        <v>12</v>
      </c>
      <c r="CF24" t="n">
        <v>0</v>
      </c>
      <c r="CG24" t="n">
        <v>0</v>
      </c>
      <c r="CM24" t="n">
        <v>0</v>
      </c>
      <c r="CN24" t="inlineStr"/>
      <c r="CO24" t="n">
        <v>0</v>
      </c>
      <c r="CP24">
        <f>(P24+Q24+S24)</f>
        <v/>
      </c>
      <c r="CQ24">
        <f>AC24*BC24</f>
        <v/>
      </c>
      <c r="CR24">
        <f>(ROUND((ROUND(((ET24)*1),0)*BB24),0)+ROUND((ROUND(((AE24-(EU24))*1),0)*BS24),0))</f>
        <v/>
      </c>
      <c r="CS24">
        <f>(ROUND((ROUND(((EU24)*1),0)*BS24),0)+ROUND((ROUND(((AE24-(EU24))*1),0)*BS24),0))</f>
        <v/>
      </c>
      <c r="CT24">
        <f>AF24*BA24</f>
        <v/>
      </c>
      <c r="CU24">
        <f>AG24</f>
        <v/>
      </c>
      <c r="CV24">
        <f>AH24</f>
        <v/>
      </c>
      <c r="CW24">
        <f>AI24</f>
        <v/>
      </c>
      <c r="CX24">
        <f>AJ24</f>
        <v/>
      </c>
      <c r="CY24">
        <f>(((S24+R24)*AT24)/100)</f>
        <v/>
      </c>
      <c r="CZ24">
        <f>(((S24+R24)*AU24)/100)</f>
        <v/>
      </c>
      <c r="DC24" t="inlineStr"/>
      <c r="DD24" t="inlineStr"/>
      <c r="DE24" t="inlineStr"/>
      <c r="DF24" t="inlineStr"/>
      <c r="DG24" t="inlineStr"/>
      <c r="DH24" t="inlineStr"/>
      <c r="DI24" t="inlineStr"/>
      <c r="DJ24" t="inlineStr"/>
      <c r="DK24" t="inlineStr"/>
      <c r="DL24" t="inlineStr"/>
      <c r="DM24" t="inlineStr"/>
      <c r="DN24" t="n">
        <v>0</v>
      </c>
      <c r="DO24" t="n">
        <v>0</v>
      </c>
      <c r="DP24" t="n">
        <v>1</v>
      </c>
      <c r="DQ24" t="n">
        <v>1</v>
      </c>
      <c r="DU24" t="n">
        <v>1013</v>
      </c>
      <c r="DV24" t="inlineStr">
        <is>
          <t>100 м трубопровода</t>
        </is>
      </c>
      <c r="DW24" t="inlineStr">
        <is>
          <t>100 м трубопровода</t>
        </is>
      </c>
      <c r="DX24" t="n">
        <v>1</v>
      </c>
      <c r="DZ24" t="inlineStr"/>
      <c r="EA24" t="inlineStr"/>
      <c r="EB24" t="inlineStr"/>
      <c r="EC24" t="inlineStr"/>
      <c r="EE24" t="n">
        <v>78725991</v>
      </c>
      <c r="EF24" t="n">
        <v>6</v>
      </c>
      <c r="EG24" t="inlineStr">
        <is>
          <t>Ремонтно-строительные работы</t>
        </is>
      </c>
      <c r="EH24" t="n">
        <v>99</v>
      </c>
      <c r="EI24" t="inlineStr">
        <is>
          <t>Внутренние санитарно-технические работы</t>
        </is>
      </c>
      <c r="EJ24" t="n">
        <v>1</v>
      </c>
      <c r="EK24" t="n">
        <v>65002</v>
      </c>
      <c r="EL24" t="inlineStr">
        <is>
          <t>Внутренние санитарнотехнические работы: демонтаж и разборка</t>
        </is>
      </c>
      <c r="EM24" t="inlineStr">
        <is>
          <t>рФЕР-65</t>
        </is>
      </c>
      <c r="EO24" t="inlineStr"/>
      <c r="EQ24" t="n">
        <v>0</v>
      </c>
      <c r="ER24" t="n">
        <v>322.43</v>
      </c>
      <c r="ES24" t="n">
        <v>0</v>
      </c>
      <c r="ET24" t="n">
        <v>0</v>
      </c>
      <c r="EU24" t="n">
        <v>0</v>
      </c>
      <c r="EV24" t="n">
        <v>322.43</v>
      </c>
      <c r="EW24" t="n">
        <v>37.8</v>
      </c>
      <c r="EX24" t="n">
        <v>0</v>
      </c>
      <c r="EY24" t="n">
        <v>0</v>
      </c>
      <c r="FQ24" t="n">
        <v>0</v>
      </c>
      <c r="FR24" t="n">
        <v>0</v>
      </c>
      <c r="FS24" t="n">
        <v>0</v>
      </c>
      <c r="FX24" t="n">
        <v>87</v>
      </c>
      <c r="FY24" t="n">
        <v>44</v>
      </c>
      <c r="GA24" t="inlineStr"/>
      <c r="GD24" t="n">
        <v>1</v>
      </c>
      <c r="GF24" t="n">
        <v>-2021722353</v>
      </c>
      <c r="GG24" t="n">
        <v>2</v>
      </c>
      <c r="GH24" t="n">
        <v>1</v>
      </c>
      <c r="GI24" t="n">
        <v>2</v>
      </c>
      <c r="GJ24" t="n">
        <v>0</v>
      </c>
      <c r="GK24" t="n">
        <v>0</v>
      </c>
      <c r="GL24">
        <f>ROUND(IF(AND(BH24=3,BI24=3,FS24&lt;&gt;0),P24,0),0)</f>
        <v/>
      </c>
      <c r="GM24">
        <f>ROUND(O24+X24+Y24,0)+GX24</f>
        <v/>
      </c>
      <c r="GN24">
        <f>IF(OR(BI24=0,BI24=1),GM24-GX24,0)</f>
        <v/>
      </c>
      <c r="GO24">
        <f>IF(BI24=2,GM24-GX24,0)</f>
        <v/>
      </c>
      <c r="GP24">
        <f>IF(BI24=4,GM24-GX24,0)</f>
        <v/>
      </c>
      <c r="GR24" t="n">
        <v>0</v>
      </c>
      <c r="GS24" t="n">
        <v>3</v>
      </c>
      <c r="GT24" t="n">
        <v>0</v>
      </c>
      <c r="GU24" t="inlineStr"/>
      <c r="GV24">
        <f>ROUND((GT24),2)</f>
        <v/>
      </c>
      <c r="GW24" t="n">
        <v>1</v>
      </c>
      <c r="GX24">
        <f>ROUND(HC24*I24,0)</f>
        <v/>
      </c>
      <c r="HA24" t="n">
        <v>0</v>
      </c>
      <c r="HB24" t="n">
        <v>0</v>
      </c>
      <c r="HC24">
        <f>GV24*GW24</f>
        <v/>
      </c>
      <c r="HE24" t="inlineStr"/>
      <c r="HF24" t="inlineStr"/>
      <c r="HM24" t="inlineStr"/>
      <c r="HN24" t="inlineStr">
        <is>
          <t>Пр/812-099.1-1</t>
        </is>
      </c>
      <c r="HO24" t="inlineStr">
        <is>
          <t>Пр/774-099.1</t>
        </is>
      </c>
      <c r="HP24" t="inlineStr">
        <is>
          <t>Внутренние санитарнотехнические работы: демонтаж и разборка</t>
        </is>
      </c>
      <c r="HQ24" t="inlineStr">
        <is>
          <t>Внутренние санитарнотехнические работы: демонтаж и разборка</t>
        </is>
      </c>
      <c r="HS24" t="n">
        <v>0</v>
      </c>
      <c r="IK24" t="n">
        <v>0</v>
      </c>
    </row>
    <row r="25">
      <c r="A25" t="n">
        <v>17</v>
      </c>
      <c r="B25" t="n">
        <v>0</v>
      </c>
      <c r="C25">
        <f>ROW(SmtRes!A16)</f>
        <v/>
      </c>
      <c r="D25">
        <f>ROW(EtalonRes!A18)</f>
        <v/>
      </c>
      <c r="E25" t="inlineStr">
        <is>
          <t>2</t>
        </is>
      </c>
      <c r="F25" t="inlineStr">
        <is>
          <t>16-04-002-3</t>
        </is>
      </c>
      <c r="G25" t="inlineStr">
        <is>
          <t>Прокладка трубопроводов водоснабжения из напорных полиэтиленовых труб наружным диаметром 32 мм</t>
        </is>
      </c>
      <c r="H25" t="inlineStr">
        <is>
          <t>100 м трубопровода</t>
        </is>
      </c>
      <c r="I25">
        <f>ROUND(ROUND(2/100,4),7)</f>
        <v/>
      </c>
      <c r="J25" t="n">
        <v>0</v>
      </c>
      <c r="K25">
        <f>ROUND(ROUND(2/100,4),7)</f>
        <v/>
      </c>
      <c r="O25">
        <f>ROUND(CP25,0)</f>
        <v/>
      </c>
      <c r="P25">
        <f>ROUND(CQ25*I25,0)</f>
        <v/>
      </c>
      <c r="Q25">
        <f>(ROUND((ROUND(((ET25)*I25),0)*BB25),0)+ROUND((ROUND(((AE25-(EU25))*I25),0)*BS25),0))</f>
        <v/>
      </c>
      <c r="R25">
        <f>(ROUND((ROUND(((EU25)*I25),0)*BS25),0)+ROUND((ROUND(((AE25-(EU25))*I25),0)*BS25),0))</f>
        <v/>
      </c>
      <c r="S25">
        <f>ROUND(CT25*I25,0)</f>
        <v/>
      </c>
      <c r="T25">
        <f>ROUND(CU25*I25,0)</f>
        <v/>
      </c>
      <c r="U25">
        <f>ROUND(CV25*I25,7)</f>
        <v/>
      </c>
      <c r="V25">
        <f>ROUND(CW25*I25,7)</f>
        <v/>
      </c>
      <c r="W25">
        <f>ROUND(CX25*I25,0)</f>
        <v/>
      </c>
      <c r="X25">
        <f>ROUND(CY25,0)</f>
        <v/>
      </c>
      <c r="Y25">
        <f>ROUND(CZ25,0)</f>
        <v/>
      </c>
      <c r="AA25" t="n">
        <v>78862477</v>
      </c>
      <c r="AB25">
        <f>ROUND((AC25+AD25+AF25),2)</f>
        <v/>
      </c>
      <c r="AC25">
        <f>ROUND((ES25),2)</f>
        <v/>
      </c>
      <c r="AD25">
        <f>ROUND((((ET25)-(EU25))+AE25),2)</f>
        <v/>
      </c>
      <c r="AE25">
        <f>ROUND((EU25),2)</f>
        <v/>
      </c>
      <c r="AF25">
        <f>ROUND((EV25),2)</f>
        <v/>
      </c>
      <c r="AG25">
        <f>ROUND((AP25),2)</f>
        <v/>
      </c>
      <c r="AH25">
        <f>(EW25)</f>
        <v/>
      </c>
      <c r="AI25">
        <f>(EX25)</f>
        <v/>
      </c>
      <c r="AJ25">
        <f>(AS25)</f>
        <v/>
      </c>
      <c r="AK25" t="n">
        <v>3294.45</v>
      </c>
      <c r="AL25" t="n">
        <v>1594.87</v>
      </c>
      <c r="AM25" t="n">
        <v>491.32</v>
      </c>
      <c r="AN25" t="n">
        <v>63.72</v>
      </c>
      <c r="AO25" t="n">
        <v>1208.26</v>
      </c>
      <c r="AP25" t="n">
        <v>0</v>
      </c>
      <c r="AQ25" t="n">
        <v>121.8</v>
      </c>
      <c r="AR25" t="n">
        <v>4.72</v>
      </c>
      <c r="AS25" t="n">
        <v>0</v>
      </c>
      <c r="AT25" t="n">
        <v>121</v>
      </c>
      <c r="AU25" t="n">
        <v>72</v>
      </c>
      <c r="AV25" t="n">
        <v>1</v>
      </c>
      <c r="AW25" t="n">
        <v>1</v>
      </c>
      <c r="AZ25" t="n">
        <v>1</v>
      </c>
      <c r="BA25" t="n">
        <v>52.25</v>
      </c>
      <c r="BB25" t="n">
        <v>12.46</v>
      </c>
      <c r="BC25" t="n">
        <v>3.21</v>
      </c>
      <c r="BD25" t="inlineStr"/>
      <c r="BE25" t="inlineStr"/>
      <c r="BF25" t="inlineStr"/>
      <c r="BG25" t="inlineStr"/>
      <c r="BH25" t="n">
        <v>0</v>
      </c>
      <c r="BI25" t="n">
        <v>1</v>
      </c>
      <c r="BJ25" t="inlineStr">
        <is>
          <t>ТЕР Московской обл., 16-04-002-3, приказ Минстроя России №675/пр от 28.02.2017 № 260/пр</t>
        </is>
      </c>
      <c r="BM25" t="n">
        <v>16001</v>
      </c>
      <c r="BN25" t="n">
        <v>0</v>
      </c>
      <c r="BO25" t="inlineStr">
        <is>
          <t>16-04-002-3</t>
        </is>
      </c>
      <c r="BP25" t="n">
        <v>1</v>
      </c>
      <c r="BQ25" t="n">
        <v>2</v>
      </c>
      <c r="BR25" t="n">
        <v>0</v>
      </c>
      <c r="BS25" t="n">
        <v>52.25</v>
      </c>
      <c r="BT25" t="n">
        <v>1</v>
      </c>
      <c r="BU25" t="n">
        <v>1</v>
      </c>
      <c r="BV25" t="n">
        <v>1</v>
      </c>
      <c r="BW25" t="n">
        <v>1</v>
      </c>
      <c r="BX25" t="n">
        <v>1</v>
      </c>
      <c r="BY25" t="inlineStr"/>
      <c r="BZ25" t="n">
        <v>121</v>
      </c>
      <c r="CA25" t="n">
        <v>72</v>
      </c>
      <c r="CB25" t="inlineStr"/>
      <c r="CE25" t="n">
        <v>12</v>
      </c>
      <c r="CF25" t="n">
        <v>0</v>
      </c>
      <c r="CG25" t="n">
        <v>0</v>
      </c>
      <c r="CM25" t="n">
        <v>0</v>
      </c>
      <c r="CN25" t="inlineStr"/>
      <c r="CO25" t="n">
        <v>0</v>
      </c>
      <c r="CP25">
        <f>(P25+Q25+S25)</f>
        <v/>
      </c>
      <c r="CQ25">
        <f>AC25*BC25</f>
        <v/>
      </c>
      <c r="CR25">
        <f>(ROUND((ROUND(((ET25)*1),0)*BB25),0)+ROUND((ROUND(((AE25-(EU25))*1),0)*BS25),0))</f>
        <v/>
      </c>
      <c r="CS25">
        <f>(ROUND((ROUND(((EU25)*1),0)*BS25),0)+ROUND((ROUND(((AE25-(EU25))*1),0)*BS25),0))</f>
        <v/>
      </c>
      <c r="CT25">
        <f>AF25*BA25</f>
        <v/>
      </c>
      <c r="CU25">
        <f>AG25</f>
        <v/>
      </c>
      <c r="CV25">
        <f>AH25</f>
        <v/>
      </c>
      <c r="CW25">
        <f>AI25</f>
        <v/>
      </c>
      <c r="CX25">
        <f>AJ25</f>
        <v/>
      </c>
      <c r="CY25">
        <f>(((S25+R25)*AT25)/100)</f>
        <v/>
      </c>
      <c r="CZ25">
        <f>(((S25+R25)*AU25)/100)</f>
        <v/>
      </c>
      <c r="DC25" t="inlineStr"/>
      <c r="DD25" t="inlineStr"/>
      <c r="DE25" t="inlineStr"/>
      <c r="DF25" t="inlineStr"/>
      <c r="DG25" t="inlineStr"/>
      <c r="DH25" t="inlineStr"/>
      <c r="DI25" t="inlineStr"/>
      <c r="DJ25" t="inlineStr"/>
      <c r="DK25" t="inlineStr"/>
      <c r="DL25" t="inlineStr"/>
      <c r="DM25" t="inlineStr"/>
      <c r="DN25" t="n">
        <v>0</v>
      </c>
      <c r="DO25" t="n">
        <v>0</v>
      </c>
      <c r="DP25" t="n">
        <v>1</v>
      </c>
      <c r="DQ25" t="n">
        <v>1</v>
      </c>
      <c r="DU25" t="n">
        <v>1013</v>
      </c>
      <c r="DV25" t="inlineStr">
        <is>
          <t>100 м трубопровода</t>
        </is>
      </c>
      <c r="DW25" t="inlineStr">
        <is>
          <t>100 м трубопровода</t>
        </is>
      </c>
      <c r="DX25" t="n">
        <v>1</v>
      </c>
      <c r="DZ25" t="inlineStr"/>
      <c r="EA25" t="inlineStr"/>
      <c r="EB25" t="inlineStr"/>
      <c r="EC25" t="inlineStr"/>
      <c r="EE25" t="n">
        <v>78725882</v>
      </c>
      <c r="EF25" t="n">
        <v>2</v>
      </c>
      <c r="EG25" t="inlineStr">
        <is>
          <t>Общестроительные работы</t>
        </is>
      </c>
      <c r="EH25" t="n">
        <v>16</v>
      </c>
      <c r="EI2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25" t="n">
        <v>1</v>
      </c>
      <c r="EK25" t="n">
        <v>16001</v>
      </c>
      <c r="EL25" t="inlineStr">
        <is>
          <t>Трубопроводы внутренние</t>
        </is>
      </c>
      <c r="EM25" t="inlineStr">
        <is>
          <t>ФЕР-16</t>
        </is>
      </c>
      <c r="EO25" t="inlineStr"/>
      <c r="EQ25" t="n">
        <v>0</v>
      </c>
      <c r="ER25" t="n">
        <v>3294.45</v>
      </c>
      <c r="ES25" t="n">
        <v>1594.87</v>
      </c>
      <c r="ET25" t="n">
        <v>491.32</v>
      </c>
      <c r="EU25" t="n">
        <v>63.72</v>
      </c>
      <c r="EV25" t="n">
        <v>1208.26</v>
      </c>
      <c r="EW25" t="n">
        <v>121.8</v>
      </c>
      <c r="EX25" t="n">
        <v>4.72</v>
      </c>
      <c r="EY25" t="n">
        <v>0</v>
      </c>
      <c r="FQ25" t="n">
        <v>0</v>
      </c>
      <c r="FR25" t="n">
        <v>0</v>
      </c>
      <c r="FS25" t="n">
        <v>0</v>
      </c>
      <c r="FX25" t="n">
        <v>121</v>
      </c>
      <c r="FY25" t="n">
        <v>72</v>
      </c>
      <c r="GA25" t="inlineStr"/>
      <c r="GD25" t="n">
        <v>1</v>
      </c>
      <c r="GF25" t="n">
        <v>-323073205</v>
      </c>
      <c r="GG25" t="n">
        <v>2</v>
      </c>
      <c r="GH25" t="n">
        <v>1</v>
      </c>
      <c r="GI25" t="n">
        <v>2</v>
      </c>
      <c r="GJ25" t="n">
        <v>0</v>
      </c>
      <c r="GK25" t="n">
        <v>0</v>
      </c>
      <c r="GL25">
        <f>ROUND(IF(AND(BH25=3,BI25=3,FS25&lt;&gt;0),P25,0),0)</f>
        <v/>
      </c>
      <c r="GM25">
        <f>ROUND(O25+X25+Y25,0)+GX25</f>
        <v/>
      </c>
      <c r="GN25">
        <f>IF(OR(BI25=0,BI25=1),GM25-GX25,0)</f>
        <v/>
      </c>
      <c r="GO25">
        <f>IF(BI25=2,GM25-GX25,0)</f>
        <v/>
      </c>
      <c r="GP25">
        <f>IF(BI25=4,GM25-GX25,0)</f>
        <v/>
      </c>
      <c r="GR25" t="n">
        <v>0</v>
      </c>
      <c r="GS25" t="n">
        <v>3</v>
      </c>
      <c r="GT25" t="n">
        <v>0</v>
      </c>
      <c r="GU25" t="inlineStr"/>
      <c r="GV25">
        <f>ROUND((GT25),2)</f>
        <v/>
      </c>
      <c r="GW25" t="n">
        <v>1</v>
      </c>
      <c r="GX25">
        <f>ROUND(HC25*I25,0)</f>
        <v/>
      </c>
      <c r="HA25" t="n">
        <v>0</v>
      </c>
      <c r="HB25" t="n">
        <v>0</v>
      </c>
      <c r="HC25">
        <f>GV25*GW25</f>
        <v/>
      </c>
      <c r="HE25" t="inlineStr"/>
      <c r="HF25" t="inlineStr"/>
      <c r="HM25" t="inlineStr"/>
      <c r="HN25" t="inlineStr">
        <is>
          <t>Пр/812-016.0-1</t>
        </is>
      </c>
      <c r="HO25" t="inlineStr">
        <is>
          <t>Пр/774-016.0</t>
        </is>
      </c>
      <c r="HP2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2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25" t="n">
        <v>0</v>
      </c>
      <c r="IK25" t="n">
        <v>0</v>
      </c>
    </row>
    <row r="26">
      <c r="A26" t="n">
        <v>18</v>
      </c>
      <c r="B26" t="n">
        <v>0</v>
      </c>
      <c r="C26" t="n">
        <v>16</v>
      </c>
      <c r="E26" t="inlineStr">
        <is>
          <t>2,1</t>
        </is>
      </c>
      <c r="F26" t="inlineStr">
        <is>
          <t>507-5009</t>
        </is>
      </c>
      <c r="G26" t="inlineStr">
        <is>
          <t>Муфта полипропиленовая соединительная диаметром 32 мм</t>
        </is>
      </c>
      <c r="H26" t="inlineStr">
        <is>
          <t>10 шт.</t>
        </is>
      </c>
      <c r="I26">
        <f>I25*J26</f>
        <v/>
      </c>
      <c r="J26" t="n">
        <v>10</v>
      </c>
      <c r="K26" t="n">
        <v>10</v>
      </c>
      <c r="O26">
        <f>ROUND(CP26,0)</f>
        <v/>
      </c>
      <c r="P26">
        <f>ROUND(CQ26*I26,0)</f>
        <v/>
      </c>
      <c r="Q26">
        <f>(ROUND((ROUND(((ET26)*I26),0)*BB26),0)+ROUND((ROUND(((AE26-(EU26))*I26),0)*BS26),0))</f>
        <v/>
      </c>
      <c r="R26">
        <f>(ROUND((ROUND(((EU26)*I26),0)*BS26),0)+ROUND((ROUND(((AE26-(EU26))*I26),0)*BS26),0))</f>
        <v/>
      </c>
      <c r="S26">
        <f>ROUND(CT26*I26,0)</f>
        <v/>
      </c>
      <c r="T26">
        <f>ROUND(CU26*I26,0)</f>
        <v/>
      </c>
      <c r="U26">
        <f>ROUND(CV26*I26,7)</f>
        <v/>
      </c>
      <c r="V26">
        <f>ROUND(CW26*I26,7)</f>
        <v/>
      </c>
      <c r="W26">
        <f>ROUND(CX26*I26,0)</f>
        <v/>
      </c>
      <c r="X26">
        <f>ROUND(CY26,0)</f>
        <v/>
      </c>
      <c r="Y26">
        <f>ROUND(CZ26,0)</f>
        <v/>
      </c>
      <c r="AA26" t="n">
        <v>78862477</v>
      </c>
      <c r="AB26">
        <f>ROUND((AC26+AD26+AF26),2)</f>
        <v/>
      </c>
      <c r="AC26">
        <f>ROUND((ES26),2)</f>
        <v/>
      </c>
      <c r="AD26">
        <f>ROUND((((ET26)-(EU26))+AE26),2)</f>
        <v/>
      </c>
      <c r="AE26">
        <f>ROUND((EU26),2)</f>
        <v/>
      </c>
      <c r="AF26">
        <f>ROUND((EV26),2)</f>
        <v/>
      </c>
      <c r="AG26">
        <f>ROUND((AP26),2)</f>
        <v/>
      </c>
      <c r="AH26">
        <f>(EW26)</f>
        <v/>
      </c>
      <c r="AI26">
        <f>(EX26)</f>
        <v/>
      </c>
      <c r="AJ26">
        <f>(AS26)</f>
        <v/>
      </c>
      <c r="AK26" t="n">
        <v>13.5</v>
      </c>
      <c r="AL26" t="n">
        <v>13.5</v>
      </c>
      <c r="AM26" t="n">
        <v>0</v>
      </c>
      <c r="AN26" t="n">
        <v>0</v>
      </c>
      <c r="AO26" t="n">
        <v>0</v>
      </c>
      <c r="AP26" t="n">
        <v>0</v>
      </c>
      <c r="AQ26" t="n">
        <v>0</v>
      </c>
      <c r="AR26" t="n">
        <v>0</v>
      </c>
      <c r="AS26" t="n">
        <v>0.02</v>
      </c>
      <c r="AT26" t="n">
        <v>121</v>
      </c>
      <c r="AU26" t="n">
        <v>72</v>
      </c>
      <c r="AV26" t="n">
        <v>1</v>
      </c>
      <c r="AW26" t="n">
        <v>1</v>
      </c>
      <c r="AZ26" t="n">
        <v>1</v>
      </c>
      <c r="BA26" t="n">
        <v>1</v>
      </c>
      <c r="BB26" t="n">
        <v>1</v>
      </c>
      <c r="BC26" t="n">
        <v>9.92</v>
      </c>
      <c r="BD26" t="inlineStr"/>
      <c r="BE26" t="inlineStr"/>
      <c r="BF26" t="inlineStr"/>
      <c r="BG26" t="inlineStr"/>
      <c r="BH26" t="n">
        <v>3</v>
      </c>
      <c r="BI26" t="n">
        <v>1</v>
      </c>
      <c r="BJ26" t="inlineStr">
        <is>
          <t>ТССЦ Московской обл., 507-5009, приказ Минстроя России №675/пр от 28.02.2017 № 258/пр</t>
        </is>
      </c>
      <c r="BM26" t="n">
        <v>16001</v>
      </c>
      <c r="BN26" t="n">
        <v>0</v>
      </c>
      <c r="BO26" t="inlineStr">
        <is>
          <t>507-5009</t>
        </is>
      </c>
      <c r="BP26" t="n">
        <v>1</v>
      </c>
      <c r="BQ26" t="n">
        <v>2</v>
      </c>
      <c r="BR26" t="n">
        <v>0</v>
      </c>
      <c r="BS26" t="n">
        <v>1</v>
      </c>
      <c r="BT26" t="n">
        <v>1</v>
      </c>
      <c r="BU26" t="n">
        <v>1</v>
      </c>
      <c r="BV26" t="n">
        <v>1</v>
      </c>
      <c r="BW26" t="n">
        <v>1</v>
      </c>
      <c r="BX26" t="n">
        <v>1</v>
      </c>
      <c r="BY26" t="inlineStr"/>
      <c r="BZ26" t="n">
        <v>121</v>
      </c>
      <c r="CA26" t="n">
        <v>72</v>
      </c>
      <c r="CB26" t="inlineStr"/>
      <c r="CE26" t="n">
        <v>12</v>
      </c>
      <c r="CF26" t="n">
        <v>0</v>
      </c>
      <c r="CG26" t="n">
        <v>0</v>
      </c>
      <c r="CM26" t="n">
        <v>0</v>
      </c>
      <c r="CN26" t="inlineStr"/>
      <c r="CO26" t="n">
        <v>0</v>
      </c>
      <c r="CP26">
        <f>(P26+Q26+S26)</f>
        <v/>
      </c>
      <c r="CQ26">
        <f>AC26*BC26</f>
        <v/>
      </c>
      <c r="CR26">
        <f>(ROUND((ROUND(((ET26)*1),0)*BB26),0)+ROUND((ROUND(((AE26-(EU26))*1),0)*BS26),0))</f>
        <v/>
      </c>
      <c r="CS26">
        <f>(ROUND((ROUND(((EU26)*1),0)*BS26),0)+ROUND((ROUND(((AE26-(EU26))*1),0)*BS26),0))</f>
        <v/>
      </c>
      <c r="CT26">
        <f>AF26*BA26</f>
        <v/>
      </c>
      <c r="CU26">
        <f>AG26</f>
        <v/>
      </c>
      <c r="CV26">
        <f>AH26</f>
        <v/>
      </c>
      <c r="CW26">
        <f>AI26</f>
        <v/>
      </c>
      <c r="CX26">
        <f>AJ26</f>
        <v/>
      </c>
      <c r="CY26">
        <f>(((S26+R26)*AT26)/100)</f>
        <v/>
      </c>
      <c r="CZ26">
        <f>(((S26+R26)*AU26)/100)</f>
        <v/>
      </c>
      <c r="DC26" t="inlineStr"/>
      <c r="DD26" t="inlineStr"/>
      <c r="DE26" t="inlineStr"/>
      <c r="DF26" t="inlineStr"/>
      <c r="DG26" t="inlineStr"/>
      <c r="DH26" t="inlineStr"/>
      <c r="DI26" t="inlineStr"/>
      <c r="DJ26" t="inlineStr"/>
      <c r="DK26" t="inlineStr"/>
      <c r="DL26" t="inlineStr"/>
      <c r="DM26" t="inlineStr"/>
      <c r="DN26" t="n">
        <v>0</v>
      </c>
      <c r="DO26" t="n">
        <v>0</v>
      </c>
      <c r="DP26" t="n">
        <v>1</v>
      </c>
      <c r="DQ26" t="n">
        <v>1</v>
      </c>
      <c r="DU26" t="n">
        <v>1010</v>
      </c>
      <c r="DV26" t="inlineStr">
        <is>
          <t>10 шт.</t>
        </is>
      </c>
      <c r="DW26" t="inlineStr">
        <is>
          <t>10 шт.</t>
        </is>
      </c>
      <c r="DX26" t="n">
        <v>10</v>
      </c>
      <c r="DZ26" t="inlineStr"/>
      <c r="EA26" t="inlineStr"/>
      <c r="EB26" t="inlineStr"/>
      <c r="EC26" t="inlineStr"/>
      <c r="EE26" t="n">
        <v>78725882</v>
      </c>
      <c r="EF26" t="n">
        <v>2</v>
      </c>
      <c r="EG26" t="inlineStr">
        <is>
          <t>Общестроительные работы</t>
        </is>
      </c>
      <c r="EH26" t="n">
        <v>16</v>
      </c>
      <c r="EI26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26" t="n">
        <v>1</v>
      </c>
      <c r="EK26" t="n">
        <v>16001</v>
      </c>
      <c r="EL26" t="inlineStr">
        <is>
          <t>Трубопроводы внутренние</t>
        </is>
      </c>
      <c r="EM26" t="inlineStr">
        <is>
          <t>ФЕР-16</t>
        </is>
      </c>
      <c r="EO26" t="inlineStr"/>
      <c r="EQ26" t="n">
        <v>0</v>
      </c>
      <c r="ER26" t="n">
        <v>13.5</v>
      </c>
      <c r="ES26" t="n">
        <v>13.5</v>
      </c>
      <c r="ET26" t="n">
        <v>0</v>
      </c>
      <c r="EU26" t="n">
        <v>0</v>
      </c>
      <c r="EV26" t="n">
        <v>0</v>
      </c>
      <c r="EW26" t="n">
        <v>0</v>
      </c>
      <c r="EX26" t="n">
        <v>0</v>
      </c>
      <c r="FQ26" t="n">
        <v>0</v>
      </c>
      <c r="FR26" t="n">
        <v>0</v>
      </c>
      <c r="FS26" t="n">
        <v>0</v>
      </c>
      <c r="FX26" t="n">
        <v>121</v>
      </c>
      <c r="FY26" t="n">
        <v>72</v>
      </c>
      <c r="GA26" t="inlineStr"/>
      <c r="GD26" t="n">
        <v>1</v>
      </c>
      <c r="GF26" t="n">
        <v>-1186610544</v>
      </c>
      <c r="GG26" t="n">
        <v>2</v>
      </c>
      <c r="GH26" t="n">
        <v>1</v>
      </c>
      <c r="GI26" t="n">
        <v>2</v>
      </c>
      <c r="GJ26" t="n">
        <v>0</v>
      </c>
      <c r="GK26" t="n">
        <v>0</v>
      </c>
      <c r="GL26">
        <f>ROUND(IF(AND(BH26=3,BI26=3,FS26&lt;&gt;0),P26,0),0)</f>
        <v/>
      </c>
      <c r="GM26">
        <f>ROUND(O26+X26+Y26,0)+GX26</f>
        <v/>
      </c>
      <c r="GN26">
        <f>IF(OR(BI26=0,BI26=1),GM26-GX26,0)</f>
        <v/>
      </c>
      <c r="GO26">
        <f>IF(BI26=2,GM26-GX26,0)</f>
        <v/>
      </c>
      <c r="GP26">
        <f>IF(BI26=4,GM26-GX26,0)</f>
        <v/>
      </c>
      <c r="GR26" t="n">
        <v>0</v>
      </c>
      <c r="GS26" t="n">
        <v>3</v>
      </c>
      <c r="GT26" t="n">
        <v>0</v>
      </c>
      <c r="GU26" t="inlineStr"/>
      <c r="GV26">
        <f>ROUND((GT26),2)</f>
        <v/>
      </c>
      <c r="GW26" t="n">
        <v>1</v>
      </c>
      <c r="GX26">
        <f>ROUND(HC26*I26,0)</f>
        <v/>
      </c>
      <c r="HA26" t="n">
        <v>0</v>
      </c>
      <c r="HB26" t="n">
        <v>0</v>
      </c>
      <c r="HC26">
        <f>GV26*GW26</f>
        <v/>
      </c>
      <c r="HE26" t="inlineStr"/>
      <c r="HF26" t="inlineStr"/>
      <c r="HM26" t="inlineStr"/>
      <c r="HN26" t="inlineStr">
        <is>
          <t>Пр/812-016.0-1</t>
        </is>
      </c>
      <c r="HO26" t="inlineStr">
        <is>
          <t>Пр/774-016.0</t>
        </is>
      </c>
      <c r="HP26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26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26" t="n">
        <v>0</v>
      </c>
      <c r="IK26" t="n">
        <v>0</v>
      </c>
    </row>
    <row r="27">
      <c r="A27" t="n">
        <v>17</v>
      </c>
      <c r="B27" t="n">
        <v>0</v>
      </c>
      <c r="C27">
        <f>ROW(SmtRes!A22)</f>
        <v/>
      </c>
      <c r="D27">
        <f>ROW(EtalonRes!A24)</f>
        <v/>
      </c>
      <c r="E27" t="inlineStr">
        <is>
          <t>3</t>
        </is>
      </c>
      <c r="F27" t="inlineStr">
        <is>
          <t>16-07-005-1</t>
        </is>
      </c>
      <c r="G27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27" t="inlineStr">
        <is>
          <t>100 м трубопровода</t>
        </is>
      </c>
      <c r="I27">
        <f>ROUND(ROUND(20/100,4),7)</f>
        <v/>
      </c>
      <c r="J27" t="n">
        <v>0</v>
      </c>
      <c r="K27">
        <f>ROUND(ROUND(20/100,4),7)</f>
        <v/>
      </c>
      <c r="O27">
        <f>ROUND(CP27,0)</f>
        <v/>
      </c>
      <c r="P27">
        <f>ROUND(CQ27*I27,0)</f>
        <v/>
      </c>
      <c r="Q27">
        <f>(ROUND((ROUND(((ET27)*I27),0)*BB27),0)+ROUND((ROUND(((AE27-(EU27))*I27),0)*BS27),0))</f>
        <v/>
      </c>
      <c r="R27">
        <f>(ROUND((ROUND(((EU27)*I27),0)*BS27),0)+ROUND((ROUND(((AE27-(EU27))*I27),0)*BS27),0))</f>
        <v/>
      </c>
      <c r="S27">
        <f>ROUND(CT27*I27,0)</f>
        <v/>
      </c>
      <c r="T27">
        <f>ROUND(CU27*I27,0)</f>
        <v/>
      </c>
      <c r="U27">
        <f>ROUND(CV27*I27,7)</f>
        <v/>
      </c>
      <c r="V27">
        <f>ROUND(CW27*I27,7)</f>
        <v/>
      </c>
      <c r="W27">
        <f>ROUND(CX27*I27,0)</f>
        <v/>
      </c>
      <c r="X27">
        <f>ROUND(CY27,0)</f>
        <v/>
      </c>
      <c r="Y27">
        <f>ROUND(CZ27,0)</f>
        <v/>
      </c>
      <c r="AA27" t="n">
        <v>78862477</v>
      </c>
      <c r="AB27">
        <f>ROUND((AC27+AD27+AF27),2)</f>
        <v/>
      </c>
      <c r="AC27">
        <f>ROUND((ES27),2)</f>
        <v/>
      </c>
      <c r="AD27">
        <f>ROUND((((ET27)-(EU27))+AE27),2)</f>
        <v/>
      </c>
      <c r="AE27">
        <f>ROUND((EU27),2)</f>
        <v/>
      </c>
      <c r="AF27">
        <f>ROUND((EV27),2)</f>
        <v/>
      </c>
      <c r="AG27">
        <f>ROUND((AP27),2)</f>
        <v/>
      </c>
      <c r="AH27">
        <f>(EW27)</f>
        <v/>
      </c>
      <c r="AI27">
        <f>(EX27)</f>
        <v/>
      </c>
      <c r="AJ27">
        <f>(AS27)</f>
        <v/>
      </c>
      <c r="AK27" t="n">
        <v>107.11</v>
      </c>
      <c r="AL27" t="n">
        <v>4.28</v>
      </c>
      <c r="AM27" t="n">
        <v>44.51</v>
      </c>
      <c r="AN27" t="n">
        <v>0</v>
      </c>
      <c r="AO27" t="n">
        <v>58.32</v>
      </c>
      <c r="AP27" t="n">
        <v>0</v>
      </c>
      <c r="AQ27" t="n">
        <v>5.01</v>
      </c>
      <c r="AR27" t="n">
        <v>0</v>
      </c>
      <c r="AS27" t="n">
        <v>0</v>
      </c>
      <c r="AT27" t="n">
        <v>121</v>
      </c>
      <c r="AU27" t="n">
        <v>72</v>
      </c>
      <c r="AV27" t="n">
        <v>1</v>
      </c>
      <c r="AW27" t="n">
        <v>1</v>
      </c>
      <c r="AZ27" t="n">
        <v>1</v>
      </c>
      <c r="BA27" t="n">
        <v>52.25</v>
      </c>
      <c r="BB27" t="n">
        <v>5.97</v>
      </c>
      <c r="BC27" t="n">
        <v>11.38</v>
      </c>
      <c r="BD27" t="inlineStr"/>
      <c r="BE27" t="inlineStr"/>
      <c r="BF27" t="inlineStr"/>
      <c r="BG27" t="inlineStr"/>
      <c r="BH27" t="n">
        <v>0</v>
      </c>
      <c r="BI27" t="n">
        <v>1</v>
      </c>
      <c r="BJ27" t="inlineStr">
        <is>
          <t>ТЕР Московской обл., 16-07-005-1, приказ Минстроя России №675/пр от 28.02.2017 № 260/пр</t>
        </is>
      </c>
      <c r="BM27" t="n">
        <v>16001</v>
      </c>
      <c r="BN27" t="n">
        <v>0</v>
      </c>
      <c r="BO27" t="inlineStr">
        <is>
          <t>16-07-005-1</t>
        </is>
      </c>
      <c r="BP27" t="n">
        <v>1</v>
      </c>
      <c r="BQ27" t="n">
        <v>2</v>
      </c>
      <c r="BR27" t="n">
        <v>0</v>
      </c>
      <c r="BS27" t="n">
        <v>52.25</v>
      </c>
      <c r="BT27" t="n">
        <v>1</v>
      </c>
      <c r="BU27" t="n">
        <v>1</v>
      </c>
      <c r="BV27" t="n">
        <v>1</v>
      </c>
      <c r="BW27" t="n">
        <v>1</v>
      </c>
      <c r="BX27" t="n">
        <v>1</v>
      </c>
      <c r="BY27" t="inlineStr"/>
      <c r="BZ27" t="n">
        <v>121</v>
      </c>
      <c r="CA27" t="n">
        <v>72</v>
      </c>
      <c r="CB27" t="inlineStr"/>
      <c r="CE27" t="n">
        <v>12</v>
      </c>
      <c r="CF27" t="n">
        <v>0</v>
      </c>
      <c r="CG27" t="n">
        <v>0</v>
      </c>
      <c r="CM27" t="n">
        <v>0</v>
      </c>
      <c r="CN27" t="inlineStr"/>
      <c r="CO27" t="n">
        <v>0</v>
      </c>
      <c r="CP27">
        <f>(P27+Q27+S27)</f>
        <v/>
      </c>
      <c r="CQ27">
        <f>AC27*BC27</f>
        <v/>
      </c>
      <c r="CR27">
        <f>(ROUND((ROUND(((ET27)*1),0)*BB27),0)+ROUND((ROUND(((AE27-(EU27))*1),0)*BS27),0))</f>
        <v/>
      </c>
      <c r="CS27">
        <f>(ROUND((ROUND(((EU27)*1),0)*BS27),0)+ROUND((ROUND(((AE27-(EU27))*1),0)*BS27),0))</f>
        <v/>
      </c>
      <c r="CT27">
        <f>AF27*BA27</f>
        <v/>
      </c>
      <c r="CU27">
        <f>AG27</f>
        <v/>
      </c>
      <c r="CV27">
        <f>AH27</f>
        <v/>
      </c>
      <c r="CW27">
        <f>AI27</f>
        <v/>
      </c>
      <c r="CX27">
        <f>AJ27</f>
        <v/>
      </c>
      <c r="CY27">
        <f>(((S27+R27)*AT27)/100)</f>
        <v/>
      </c>
      <c r="CZ27">
        <f>(((S27+R27)*AU27)/100)</f>
        <v/>
      </c>
      <c r="DC27" t="inlineStr"/>
      <c r="DD27" t="inlineStr"/>
      <c r="DE27" t="inlineStr"/>
      <c r="DF27" t="inlineStr"/>
      <c r="DG27" t="inlineStr"/>
      <c r="DH27" t="inlineStr"/>
      <c r="DI27" t="inlineStr"/>
      <c r="DJ27" t="inlineStr"/>
      <c r="DK27" t="inlineStr"/>
      <c r="DL27" t="inlineStr"/>
      <c r="DM27" t="inlineStr"/>
      <c r="DN27" t="n">
        <v>0</v>
      </c>
      <c r="DO27" t="n">
        <v>0</v>
      </c>
      <c r="DP27" t="n">
        <v>1</v>
      </c>
      <c r="DQ27" t="n">
        <v>1</v>
      </c>
      <c r="DU27" t="n">
        <v>1013</v>
      </c>
      <c r="DV27" t="inlineStr">
        <is>
          <t>100 м трубопровода</t>
        </is>
      </c>
      <c r="DW27" t="inlineStr">
        <is>
          <t>100 м трубопровода</t>
        </is>
      </c>
      <c r="DX27" t="n">
        <v>1</v>
      </c>
      <c r="DZ27" t="inlineStr"/>
      <c r="EA27" t="inlineStr"/>
      <c r="EB27" t="inlineStr"/>
      <c r="EC27" t="inlineStr"/>
      <c r="EE27" t="n">
        <v>78725882</v>
      </c>
      <c r="EF27" t="n">
        <v>2</v>
      </c>
      <c r="EG27" t="inlineStr">
        <is>
          <t>Общестроительные работы</t>
        </is>
      </c>
      <c r="EH27" t="n">
        <v>16</v>
      </c>
      <c r="EI27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27" t="n">
        <v>1</v>
      </c>
      <c r="EK27" t="n">
        <v>16001</v>
      </c>
      <c r="EL27" t="inlineStr">
        <is>
          <t>Трубопроводы внутренние</t>
        </is>
      </c>
      <c r="EM27" t="inlineStr">
        <is>
          <t>ФЕР-16</t>
        </is>
      </c>
      <c r="EO27" t="inlineStr"/>
      <c r="EQ27" t="n">
        <v>0</v>
      </c>
      <c r="ER27" t="n">
        <v>107.11</v>
      </c>
      <c r="ES27" t="n">
        <v>4.28</v>
      </c>
      <c r="ET27" t="n">
        <v>44.51</v>
      </c>
      <c r="EU27" t="n">
        <v>0</v>
      </c>
      <c r="EV27" t="n">
        <v>58.32</v>
      </c>
      <c r="EW27" t="n">
        <v>5.01</v>
      </c>
      <c r="EX27" t="n">
        <v>0</v>
      </c>
      <c r="EY27" t="n">
        <v>0</v>
      </c>
      <c r="FQ27" t="n">
        <v>0</v>
      </c>
      <c r="FR27" t="n">
        <v>0</v>
      </c>
      <c r="FS27" t="n">
        <v>0</v>
      </c>
      <c r="FX27" t="n">
        <v>121</v>
      </c>
      <c r="FY27" t="n">
        <v>72</v>
      </c>
      <c r="GA27" t="inlineStr"/>
      <c r="GD27" t="n">
        <v>1</v>
      </c>
      <c r="GF27" t="n">
        <v>635989612</v>
      </c>
      <c r="GG27" t="n">
        <v>2</v>
      </c>
      <c r="GH27" t="n">
        <v>1</v>
      </c>
      <c r="GI27" t="n">
        <v>2</v>
      </c>
      <c r="GJ27" t="n">
        <v>0</v>
      </c>
      <c r="GK27" t="n">
        <v>0</v>
      </c>
      <c r="GL27">
        <f>ROUND(IF(AND(BH27=3,BI27=3,FS27&lt;&gt;0),P27,0),0)</f>
        <v/>
      </c>
      <c r="GM27">
        <f>ROUND(O27+X27+Y27,0)+GX27</f>
        <v/>
      </c>
      <c r="GN27">
        <f>IF(OR(BI27=0,BI27=1),GM27-GX27,0)</f>
        <v/>
      </c>
      <c r="GO27">
        <f>IF(BI27=2,GM27-GX27,0)</f>
        <v/>
      </c>
      <c r="GP27">
        <f>IF(BI27=4,GM27-GX27,0)</f>
        <v/>
      </c>
      <c r="GR27" t="n">
        <v>0</v>
      </c>
      <c r="GS27" t="n">
        <v>3</v>
      </c>
      <c r="GT27" t="n">
        <v>0</v>
      </c>
      <c r="GU27" t="inlineStr"/>
      <c r="GV27">
        <f>ROUND((GT27),2)</f>
        <v/>
      </c>
      <c r="GW27" t="n">
        <v>1</v>
      </c>
      <c r="GX27">
        <f>ROUND(HC27*I27,0)</f>
        <v/>
      </c>
      <c r="HA27" t="n">
        <v>0</v>
      </c>
      <c r="HB27" t="n">
        <v>0</v>
      </c>
      <c r="HC27">
        <f>GV27*GW27</f>
        <v/>
      </c>
      <c r="HE27" t="inlineStr"/>
      <c r="HF27" t="inlineStr"/>
      <c r="HM27" t="inlineStr"/>
      <c r="HN27" t="inlineStr">
        <is>
          <t>Пр/812-016.0-1</t>
        </is>
      </c>
      <c r="HO27" t="inlineStr">
        <is>
          <t>Пр/774-016.0</t>
        </is>
      </c>
      <c r="HP27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27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27" t="n">
        <v>0</v>
      </c>
      <c r="IK27" t="n">
        <v>0</v>
      </c>
    </row>
    <row r="28"/>
    <row r="29">
      <c r="A29" s="358" t="n">
        <v>51</v>
      </c>
      <c r="B29" s="358">
        <f>B20</f>
        <v/>
      </c>
      <c r="C29" s="358">
        <f>A20</f>
        <v/>
      </c>
      <c r="D29" s="358">
        <f>ROW(A20)</f>
        <v/>
      </c>
      <c r="E29" s="358" t="n"/>
      <c r="F29" s="358">
        <f>IF(F20&lt;&gt;"",F20,"")</f>
        <v/>
      </c>
      <c r="G29" s="358">
        <f>IF(G20&lt;&gt;"",G20,"")</f>
        <v/>
      </c>
      <c r="H29" s="358" t="n">
        <v>0</v>
      </c>
      <c r="I29" s="358" t="n"/>
      <c r="J29" s="358" t="n"/>
      <c r="K29" s="358" t="n"/>
      <c r="L29" s="358" t="n"/>
      <c r="M29" s="358" t="n"/>
      <c r="N29" s="358" t="n"/>
      <c r="O29" s="358" t="n">
        <v>0</v>
      </c>
      <c r="P29" s="358" t="n">
        <v>0</v>
      </c>
      <c r="Q29" s="358" t="n">
        <v>0</v>
      </c>
      <c r="R29" s="358" t="n">
        <v>0</v>
      </c>
      <c r="S29" s="358" t="n">
        <v>0</v>
      </c>
      <c r="T29" s="358" t="n">
        <v>0</v>
      </c>
      <c r="U29" s="358" t="n">
        <v>0</v>
      </c>
      <c r="V29" s="358" t="n">
        <v>0</v>
      </c>
      <c r="W29" s="358" t="n">
        <v>0</v>
      </c>
      <c r="X29" s="358" t="n">
        <v>0</v>
      </c>
      <c r="Y29" s="358" t="n">
        <v>0</v>
      </c>
      <c r="Z29" s="358" t="n"/>
      <c r="AA29" s="358" t="n"/>
      <c r="AB29" s="358" t="n"/>
      <c r="AC29" s="358" t="n"/>
      <c r="AD29" s="358" t="n"/>
      <c r="AE29" s="358" t="n"/>
      <c r="AF29" s="358" t="n"/>
      <c r="AG29" s="358" t="n"/>
      <c r="AH29" s="358" t="n"/>
      <c r="AI29" s="358" t="n"/>
      <c r="AJ29" s="358" t="n"/>
      <c r="AK29" s="358" t="n"/>
      <c r="AL29" s="358" t="n"/>
      <c r="AM29" s="358" t="n"/>
      <c r="AN29" s="358" t="n"/>
      <c r="AO29" s="358">
        <f>ROUND(BX29,0)</f>
        <v/>
      </c>
      <c r="AP29" s="358">
        <f>ROUND(BY29,0)</f>
        <v/>
      </c>
      <c r="AQ29" s="358">
        <f>ROUND(BZ29,0)</f>
        <v/>
      </c>
      <c r="AR29" s="358">
        <f>ROUND(CA29,0)</f>
        <v/>
      </c>
      <c r="AS29" s="358">
        <f>ROUND(CB29,0)</f>
        <v/>
      </c>
      <c r="AT29" s="358">
        <f>ROUND(CC29,0)</f>
        <v/>
      </c>
      <c r="AU29" s="358">
        <f>ROUND(CD29,0)</f>
        <v/>
      </c>
      <c r="AV29" s="358">
        <f>ROUND(CE29,0)</f>
        <v/>
      </c>
      <c r="AW29" s="358">
        <f>ROUND(CF29,0)</f>
        <v/>
      </c>
      <c r="AX29" s="358">
        <f>ROUND(CG29,0)</f>
        <v/>
      </c>
      <c r="AY29" s="358">
        <f>ROUND(CH29,0)</f>
        <v/>
      </c>
      <c r="AZ29" s="358">
        <f>ROUND(CI29,0)</f>
        <v/>
      </c>
      <c r="BA29" s="358">
        <f>ROUND(CJ29,0)</f>
        <v/>
      </c>
      <c r="BB29" s="358">
        <f>ROUND(CK29,0)</f>
        <v/>
      </c>
      <c r="BC29" s="358">
        <f>ROUND(CL29,0)</f>
        <v/>
      </c>
      <c r="BD29" s="358">
        <f>ROUND(CM29,0)</f>
        <v/>
      </c>
      <c r="BE29" s="358" t="n"/>
      <c r="BF29" s="358" t="n"/>
      <c r="BG29" s="358" t="n"/>
      <c r="BH29" s="358" t="n"/>
      <c r="BI29" s="358" t="n"/>
      <c r="BJ29" s="358" t="n"/>
      <c r="BK29" s="358" t="n"/>
      <c r="BL29" s="358" t="n"/>
      <c r="BM29" s="358" t="n"/>
      <c r="BN29" s="358" t="n"/>
      <c r="BO29" s="358" t="n"/>
      <c r="BP29" s="358" t="n"/>
      <c r="BQ29" s="358" t="n"/>
      <c r="BR29" s="358" t="n"/>
      <c r="BS29" s="358" t="n"/>
      <c r="BT29" s="358" t="n"/>
      <c r="BU29" s="358" t="n"/>
      <c r="BV29" s="358" t="n"/>
      <c r="BW29" s="358" t="n"/>
      <c r="BX29" s="358" t="n"/>
      <c r="BY29" s="358" t="n"/>
      <c r="BZ29" s="358" t="n"/>
      <c r="CA29" s="358" t="n"/>
      <c r="CB29" s="358" t="n"/>
      <c r="CC29" s="358" t="n"/>
      <c r="CD29" s="358" t="n"/>
      <c r="CE29" s="358" t="n"/>
      <c r="CF29" s="358" t="n"/>
      <c r="CG29" s="358" t="n"/>
      <c r="CH29" s="358" t="n"/>
      <c r="CI29" s="358" t="n"/>
      <c r="CJ29" s="358" t="n"/>
      <c r="CK29" s="358" t="n"/>
      <c r="CL29" s="358" t="n"/>
      <c r="CM29" s="358" t="n"/>
      <c r="CN29" s="358" t="n"/>
      <c r="CO29" s="358" t="n"/>
      <c r="CP29" s="358" t="n"/>
      <c r="CQ29" s="358" t="n"/>
      <c r="CR29" s="358" t="n"/>
      <c r="CS29" s="358" t="n"/>
      <c r="CT29" s="358" t="n"/>
      <c r="CU29" s="358" t="n"/>
      <c r="CV29" s="358" t="n"/>
      <c r="CW29" s="358" t="n"/>
      <c r="CX29" s="358" t="n"/>
      <c r="CY29" s="358" t="n"/>
      <c r="CZ29" s="358" t="n"/>
      <c r="DA29" s="358" t="n"/>
      <c r="DB29" s="358" t="n"/>
      <c r="DC29" s="358" t="n"/>
      <c r="DD29" s="358" t="n"/>
      <c r="DE29" s="358" t="n"/>
      <c r="DF29" s="358" t="n"/>
      <c r="DG29" s="359" t="n"/>
      <c r="DH29" s="359" t="n"/>
      <c r="DI29" s="359" t="n"/>
      <c r="DJ29" s="359" t="n"/>
      <c r="DK29" s="359" t="n"/>
      <c r="DL29" s="359" t="n"/>
      <c r="DM29" s="359" t="n"/>
      <c r="DN29" s="359" t="n"/>
      <c r="DO29" s="359" t="n"/>
      <c r="DP29" s="359" t="n"/>
      <c r="DQ29" s="359" t="n"/>
      <c r="DR29" s="359" t="n"/>
      <c r="DS29" s="359" t="n"/>
      <c r="DT29" s="359" t="n"/>
      <c r="DU29" s="359" t="n"/>
      <c r="DV29" s="359" t="n"/>
      <c r="DW29" s="359" t="n"/>
      <c r="DX29" s="359" t="n"/>
      <c r="DY29" s="359" t="n"/>
      <c r="DZ29" s="359" t="n"/>
      <c r="EA29" s="359" t="n"/>
      <c r="EB29" s="359" t="n"/>
      <c r="EC29" s="359" t="n"/>
      <c r="ED29" s="359" t="n"/>
      <c r="EE29" s="359" t="n"/>
      <c r="EF29" s="359" t="n"/>
      <c r="EG29" s="359" t="n"/>
      <c r="EH29" s="359" t="n"/>
      <c r="EI29" s="359" t="n"/>
      <c r="EJ29" s="359" t="n"/>
      <c r="EK29" s="359" t="n"/>
      <c r="EL29" s="359" t="n"/>
      <c r="EM29" s="359" t="n"/>
      <c r="EN29" s="359" t="n"/>
      <c r="EO29" s="359" t="n"/>
      <c r="EP29" s="359" t="n"/>
      <c r="EQ29" s="359" t="n"/>
      <c r="ER29" s="359" t="n"/>
      <c r="ES29" s="359" t="n"/>
      <c r="ET29" s="359" t="n"/>
      <c r="EU29" s="359" t="n"/>
      <c r="EV29" s="359" t="n"/>
      <c r="EW29" s="359" t="n"/>
      <c r="EX29" s="359" t="n"/>
      <c r="EY29" s="359" t="n"/>
      <c r="EZ29" s="359" t="n"/>
      <c r="FA29" s="359" t="n"/>
      <c r="FB29" s="359" t="n"/>
      <c r="FC29" s="359" t="n"/>
      <c r="FD29" s="359" t="n"/>
      <c r="FE29" s="359" t="n"/>
      <c r="FF29" s="359" t="n"/>
      <c r="FG29" s="359" t="n"/>
      <c r="FH29" s="359" t="n"/>
      <c r="FI29" s="359" t="n"/>
      <c r="FJ29" s="359" t="n"/>
      <c r="FK29" s="359" t="n"/>
      <c r="FL29" s="359" t="n"/>
      <c r="FM29" s="359" t="n"/>
      <c r="FN29" s="359" t="n"/>
      <c r="FO29" s="359" t="n"/>
      <c r="FP29" s="359" t="n"/>
      <c r="FQ29" s="359" t="n"/>
      <c r="FR29" s="359" t="n"/>
      <c r="FS29" s="359" t="n"/>
      <c r="FT29" s="359" t="n"/>
      <c r="FU29" s="359" t="n"/>
      <c r="FV29" s="359" t="n"/>
      <c r="FW29" s="359" t="n"/>
      <c r="FX29" s="359" t="n"/>
      <c r="FY29" s="359" t="n"/>
      <c r="FZ29" s="359" t="n"/>
      <c r="GA29" s="359" t="n"/>
      <c r="GB29" s="359" t="n"/>
      <c r="GC29" s="359" t="n"/>
      <c r="GD29" s="359" t="n"/>
      <c r="GE29" s="359" t="n"/>
      <c r="GF29" s="359" t="n"/>
      <c r="GG29" s="359" t="n"/>
      <c r="GH29" s="359" t="n"/>
      <c r="GI29" s="359" t="n"/>
      <c r="GJ29" s="359" t="n"/>
      <c r="GK29" s="359" t="n"/>
      <c r="GL29" s="359" t="n"/>
      <c r="GM29" s="359" t="n"/>
      <c r="GN29" s="359" t="n"/>
      <c r="GO29" s="359" t="n"/>
      <c r="GP29" s="359" t="n"/>
      <c r="GQ29" s="359" t="n"/>
      <c r="GR29" s="359" t="n"/>
      <c r="GS29" s="359" t="n"/>
      <c r="GT29" s="359" t="n"/>
      <c r="GU29" s="359" t="n"/>
      <c r="GV29" s="359" t="n"/>
      <c r="GW29" s="359" t="n"/>
      <c r="GX29" s="359" t="n">
        <v>0</v>
      </c>
    </row>
    <row r="30"/>
    <row r="31">
      <c r="A31" s="360" t="n">
        <v>50</v>
      </c>
      <c r="B31" s="360" t="n">
        <v>0</v>
      </c>
      <c r="C31" s="360" t="n">
        <v>0</v>
      </c>
      <c r="D31" s="360" t="n">
        <v>1</v>
      </c>
      <c r="E31" s="360" t="n">
        <v>201</v>
      </c>
      <c r="F31" s="360">
        <f>ROUND(Source!O29,O31)</f>
        <v/>
      </c>
      <c r="G31" s="360" t="inlineStr">
        <is>
          <t>ПЗ</t>
        </is>
      </c>
      <c r="H31" s="360" t="inlineStr">
        <is>
          <t>Прямые затраты</t>
        </is>
      </c>
      <c r="I31" s="360" t="n"/>
      <c r="J31" s="360" t="n"/>
      <c r="K31" s="360" t="n">
        <v>201</v>
      </c>
      <c r="L31" s="360" t="n">
        <v>1</v>
      </c>
      <c r="M31" s="360" t="n">
        <v>3</v>
      </c>
      <c r="N31" s="360" t="inlineStr"/>
      <c r="O31" s="360" t="n">
        <v>0</v>
      </c>
      <c r="P31" s="360" t="n"/>
      <c r="Q31" s="360" t="n"/>
      <c r="R31" s="360" t="n"/>
      <c r="S31" s="360" t="n"/>
      <c r="T31" s="360" t="n"/>
      <c r="U31" s="360" t="n"/>
      <c r="V31" s="360" t="n"/>
      <c r="W31" s="360" t="n">
        <v>0</v>
      </c>
      <c r="X31" s="360" t="n">
        <v>1</v>
      </c>
      <c r="Y31" s="360" t="n">
        <v>0</v>
      </c>
      <c r="Z31" s="360" t="n"/>
      <c r="AA31" s="360" t="n"/>
      <c r="AB31" s="360" t="n"/>
    </row>
    <row r="32">
      <c r="A32" s="360" t="n">
        <v>50</v>
      </c>
      <c r="B32" s="360" t="n">
        <v>0</v>
      </c>
      <c r="C32" s="360" t="n">
        <v>0</v>
      </c>
      <c r="D32" s="360" t="n">
        <v>1</v>
      </c>
      <c r="E32" s="360" t="n">
        <v>202</v>
      </c>
      <c r="F32" s="360">
        <f>ROUND(Source!P29,O32)</f>
        <v/>
      </c>
      <c r="G32" s="360" t="inlineStr">
        <is>
          <t>СтМатОб</t>
        </is>
      </c>
      <c r="H32" s="360" t="inlineStr">
        <is>
          <t>Стоимость материальных ресурсов (всего)</t>
        </is>
      </c>
      <c r="I32" s="360" t="n"/>
      <c r="J32" s="360" t="n"/>
      <c r="K32" s="360" t="n">
        <v>202</v>
      </c>
      <c r="L32" s="360" t="n">
        <v>2</v>
      </c>
      <c r="M32" s="360" t="n">
        <v>3</v>
      </c>
      <c r="N32" s="360" t="inlineStr"/>
      <c r="O32" s="360" t="n">
        <v>0</v>
      </c>
      <c r="P32" s="360" t="n"/>
      <c r="Q32" s="360" t="n"/>
      <c r="R32" s="360" t="n"/>
      <c r="S32" s="360" t="n"/>
      <c r="T32" s="360" t="n"/>
      <c r="U32" s="360" t="n"/>
      <c r="V32" s="360" t="n"/>
      <c r="W32" s="360" t="n">
        <v>0</v>
      </c>
      <c r="X32" s="360" t="n">
        <v>1</v>
      </c>
      <c r="Y32" s="360" t="n">
        <v>0</v>
      </c>
      <c r="Z32" s="360" t="n"/>
      <c r="AA32" s="360" t="n"/>
      <c r="AB32" s="360" t="n"/>
    </row>
    <row r="33">
      <c r="A33" s="360" t="n">
        <v>50</v>
      </c>
      <c r="B33" s="360" t="n">
        <v>0</v>
      </c>
      <c r="C33" s="360" t="n">
        <v>0</v>
      </c>
      <c r="D33" s="360" t="n">
        <v>1</v>
      </c>
      <c r="E33" s="360" t="n">
        <v>222</v>
      </c>
      <c r="F33" s="360">
        <f>ROUND(Source!AO29,O33)</f>
        <v/>
      </c>
      <c r="G33" s="360" t="inlineStr">
        <is>
          <t>СтМатОбЗак</t>
        </is>
      </c>
      <c r="H33" s="360" t="inlineStr">
        <is>
          <t>Стоимость материалов и оборудования заказчика</t>
        </is>
      </c>
      <c r="I33" s="360" t="n"/>
      <c r="J33" s="360" t="n"/>
      <c r="K33" s="360" t="n">
        <v>222</v>
      </c>
      <c r="L33" s="360" t="n">
        <v>3</v>
      </c>
      <c r="M33" s="360" t="n">
        <v>3</v>
      </c>
      <c r="N33" s="360" t="inlineStr"/>
      <c r="O33" s="360" t="n">
        <v>0</v>
      </c>
      <c r="P33" s="360" t="n"/>
      <c r="Q33" s="360" t="n"/>
      <c r="R33" s="360" t="n"/>
      <c r="S33" s="360" t="n"/>
      <c r="T33" s="360" t="n"/>
      <c r="U33" s="360" t="n"/>
      <c r="V33" s="360" t="n"/>
      <c r="W33" s="360" t="n">
        <v>0</v>
      </c>
      <c r="X33" s="360" t="n">
        <v>1</v>
      </c>
      <c r="Y33" s="360" t="n">
        <v>0</v>
      </c>
      <c r="Z33" s="360" t="n"/>
      <c r="AA33" s="360" t="n"/>
      <c r="AB33" s="360" t="n"/>
    </row>
    <row r="34">
      <c r="A34" s="360" t="n">
        <v>50</v>
      </c>
      <c r="B34" s="360" t="n">
        <v>0</v>
      </c>
      <c r="C34" s="360" t="n">
        <v>0</v>
      </c>
      <c r="D34" s="360" t="n">
        <v>1</v>
      </c>
      <c r="E34" s="360" t="n">
        <v>225</v>
      </c>
      <c r="F34" s="360">
        <f>ROUND(Source!AV29,O34)</f>
        <v/>
      </c>
      <c r="G34" s="360" t="inlineStr">
        <is>
          <t>СтМатОбПод</t>
        </is>
      </c>
      <c r="H34" s="360" t="inlineStr">
        <is>
          <t>Стоимость материалов и оборудования подрядчика</t>
        </is>
      </c>
      <c r="I34" s="360" t="n"/>
      <c r="J34" s="360" t="n"/>
      <c r="K34" s="360" t="n">
        <v>225</v>
      </c>
      <c r="L34" s="360" t="n">
        <v>4</v>
      </c>
      <c r="M34" s="360" t="n">
        <v>3</v>
      </c>
      <c r="N34" s="360" t="inlineStr"/>
      <c r="O34" s="360" t="n">
        <v>0</v>
      </c>
      <c r="P34" s="360" t="n"/>
      <c r="Q34" s="360" t="n"/>
      <c r="R34" s="360" t="n"/>
      <c r="S34" s="360" t="n"/>
      <c r="T34" s="360" t="n"/>
      <c r="U34" s="360" t="n"/>
      <c r="V34" s="360" t="n"/>
      <c r="W34" s="360" t="n">
        <v>0</v>
      </c>
      <c r="X34" s="360" t="n">
        <v>1</v>
      </c>
      <c r="Y34" s="360" t="n">
        <v>0</v>
      </c>
      <c r="Z34" s="360" t="n"/>
      <c r="AA34" s="360" t="n"/>
      <c r="AB34" s="360" t="n"/>
    </row>
    <row r="35">
      <c r="A35" s="360" t="n">
        <v>50</v>
      </c>
      <c r="B35" s="360" t="n">
        <v>0</v>
      </c>
      <c r="C35" s="360" t="n">
        <v>0</v>
      </c>
      <c r="D35" s="360" t="n">
        <v>1</v>
      </c>
      <c r="E35" s="360" t="n">
        <v>226</v>
      </c>
      <c r="F35" s="360">
        <f>ROUND(Source!AW29,O35)</f>
        <v/>
      </c>
      <c r="G35" s="360" t="inlineStr">
        <is>
          <t>СтМат</t>
        </is>
      </c>
      <c r="H35" s="360" t="inlineStr">
        <is>
          <t>Стоимость материалов (всего)</t>
        </is>
      </c>
      <c r="I35" s="360" t="n"/>
      <c r="J35" s="360" t="n"/>
      <c r="K35" s="360" t="n">
        <v>226</v>
      </c>
      <c r="L35" s="360" t="n">
        <v>5</v>
      </c>
      <c r="M35" s="360" t="n">
        <v>3</v>
      </c>
      <c r="N35" s="360" t="inlineStr"/>
      <c r="O35" s="360" t="n">
        <v>0</v>
      </c>
      <c r="P35" s="360" t="n"/>
      <c r="Q35" s="360" t="n"/>
      <c r="R35" s="360" t="n"/>
      <c r="S35" s="360" t="n"/>
      <c r="T35" s="360" t="n"/>
      <c r="U35" s="360" t="n"/>
      <c r="V35" s="360" t="n"/>
      <c r="W35" s="360" t="n">
        <v>0</v>
      </c>
      <c r="X35" s="360" t="n">
        <v>1</v>
      </c>
      <c r="Y35" s="360" t="n">
        <v>0</v>
      </c>
      <c r="Z35" s="360" t="n"/>
      <c r="AA35" s="360" t="n"/>
      <c r="AB35" s="360" t="n"/>
    </row>
    <row r="36">
      <c r="A36" s="360" t="n">
        <v>50</v>
      </c>
      <c r="B36" s="360" t="n">
        <v>0</v>
      </c>
      <c r="C36" s="360" t="n">
        <v>0</v>
      </c>
      <c r="D36" s="360" t="n">
        <v>1</v>
      </c>
      <c r="E36" s="360" t="n">
        <v>227</v>
      </c>
      <c r="F36" s="360">
        <f>ROUND(Source!AX29,O36)</f>
        <v/>
      </c>
      <c r="G36" s="360" t="inlineStr">
        <is>
          <t>СтМатЗак</t>
        </is>
      </c>
      <c r="H36" s="360" t="inlineStr">
        <is>
          <t>Стоимость материалов заказчика</t>
        </is>
      </c>
      <c r="I36" s="360" t="n"/>
      <c r="J36" s="360" t="n"/>
      <c r="K36" s="360" t="n">
        <v>227</v>
      </c>
      <c r="L36" s="360" t="n">
        <v>6</v>
      </c>
      <c r="M36" s="360" t="n">
        <v>3</v>
      </c>
      <c r="N36" s="360" t="inlineStr"/>
      <c r="O36" s="360" t="n">
        <v>0</v>
      </c>
      <c r="P36" s="360" t="n"/>
      <c r="Q36" s="360" t="n"/>
      <c r="R36" s="360" t="n"/>
      <c r="S36" s="360" t="n"/>
      <c r="T36" s="360" t="n"/>
      <c r="U36" s="360" t="n"/>
      <c r="V36" s="360" t="n"/>
      <c r="W36" s="360" t="n">
        <v>0</v>
      </c>
      <c r="X36" s="360" t="n">
        <v>1</v>
      </c>
      <c r="Y36" s="360" t="n">
        <v>0</v>
      </c>
      <c r="Z36" s="360" t="n"/>
      <c r="AA36" s="360" t="n"/>
      <c r="AB36" s="360" t="n"/>
    </row>
    <row r="37">
      <c r="A37" s="360" t="n">
        <v>50</v>
      </c>
      <c r="B37" s="360" t="n">
        <v>0</v>
      </c>
      <c r="C37" s="360" t="n">
        <v>0</v>
      </c>
      <c r="D37" s="360" t="n">
        <v>1</v>
      </c>
      <c r="E37" s="360" t="n">
        <v>228</v>
      </c>
      <c r="F37" s="360">
        <f>ROUND(Source!AY29,O37)</f>
        <v/>
      </c>
      <c r="G37" s="360" t="inlineStr">
        <is>
          <t>СтМатПод</t>
        </is>
      </c>
      <c r="H37" s="360" t="inlineStr">
        <is>
          <t>Стоимость материалов подрядчика</t>
        </is>
      </c>
      <c r="I37" s="360" t="n"/>
      <c r="J37" s="360" t="n"/>
      <c r="K37" s="360" t="n">
        <v>228</v>
      </c>
      <c r="L37" s="360" t="n">
        <v>7</v>
      </c>
      <c r="M37" s="360" t="n">
        <v>3</v>
      </c>
      <c r="N37" s="360" t="inlineStr"/>
      <c r="O37" s="360" t="n">
        <v>0</v>
      </c>
      <c r="P37" s="360" t="n"/>
      <c r="Q37" s="360" t="n"/>
      <c r="R37" s="360" t="n"/>
      <c r="S37" s="360" t="n"/>
      <c r="T37" s="360" t="n"/>
      <c r="U37" s="360" t="n"/>
      <c r="V37" s="360" t="n"/>
      <c r="W37" s="360" t="n">
        <v>0</v>
      </c>
      <c r="X37" s="360" t="n">
        <v>1</v>
      </c>
      <c r="Y37" s="360" t="n">
        <v>0</v>
      </c>
      <c r="Z37" s="360" t="n"/>
      <c r="AA37" s="360" t="n"/>
      <c r="AB37" s="360" t="n"/>
    </row>
    <row r="38">
      <c r="A38" s="360" t="n">
        <v>50</v>
      </c>
      <c r="B38" s="360" t="n">
        <v>0</v>
      </c>
      <c r="C38" s="360" t="n">
        <v>0</v>
      </c>
      <c r="D38" s="360" t="n">
        <v>1</v>
      </c>
      <c r="E38" s="360" t="n">
        <v>216</v>
      </c>
      <c r="F38" s="360">
        <f>ROUND(Source!AP29,O38)</f>
        <v/>
      </c>
      <c r="G38" s="360" t="inlineStr">
        <is>
          <t>Оборуд</t>
        </is>
      </c>
      <c r="H38" s="360" t="inlineStr">
        <is>
          <t>Стоимость оборудования (всего)</t>
        </is>
      </c>
      <c r="I38" s="360" t="n"/>
      <c r="J38" s="360" t="n"/>
      <c r="K38" s="360" t="n">
        <v>216</v>
      </c>
      <c r="L38" s="360" t="n">
        <v>8</v>
      </c>
      <c r="M38" s="360" t="n">
        <v>3</v>
      </c>
      <c r="N38" s="360" t="inlineStr"/>
      <c r="O38" s="360" t="n">
        <v>0</v>
      </c>
      <c r="P38" s="360" t="n"/>
      <c r="Q38" s="360" t="n"/>
      <c r="R38" s="360" t="n"/>
      <c r="S38" s="360" t="n"/>
      <c r="T38" s="360" t="n"/>
      <c r="U38" s="360" t="n"/>
      <c r="V38" s="360" t="n"/>
      <c r="W38" s="360" t="n">
        <v>0</v>
      </c>
      <c r="X38" s="360" t="n">
        <v>1</v>
      </c>
      <c r="Y38" s="360" t="n">
        <v>0</v>
      </c>
      <c r="Z38" s="360" t="n"/>
      <c r="AA38" s="360" t="n"/>
      <c r="AB38" s="360" t="n"/>
    </row>
    <row r="39">
      <c r="A39" s="360" t="n">
        <v>50</v>
      </c>
      <c r="B39" s="360" t="n">
        <v>0</v>
      </c>
      <c r="C39" s="360" t="n">
        <v>0</v>
      </c>
      <c r="D39" s="360" t="n">
        <v>1</v>
      </c>
      <c r="E39" s="360" t="n">
        <v>223</v>
      </c>
      <c r="F39" s="360">
        <f>ROUND(Source!AQ29,O39)</f>
        <v/>
      </c>
      <c r="G39" s="360" t="inlineStr">
        <is>
          <t>ОборудЗак</t>
        </is>
      </c>
      <c r="H39" s="360" t="inlineStr">
        <is>
          <t>Стоимость оборудования заказчика</t>
        </is>
      </c>
      <c r="I39" s="360" t="n"/>
      <c r="J39" s="360" t="n"/>
      <c r="K39" s="360" t="n">
        <v>223</v>
      </c>
      <c r="L39" s="360" t="n">
        <v>9</v>
      </c>
      <c r="M39" s="360" t="n">
        <v>3</v>
      </c>
      <c r="N39" s="360" t="inlineStr"/>
      <c r="O39" s="360" t="n">
        <v>0</v>
      </c>
      <c r="P39" s="360" t="n"/>
      <c r="Q39" s="360" t="n"/>
      <c r="R39" s="360" t="n"/>
      <c r="S39" s="360" t="n"/>
      <c r="T39" s="360" t="n"/>
      <c r="U39" s="360" t="n"/>
      <c r="V39" s="360" t="n"/>
      <c r="W39" s="360" t="n">
        <v>0</v>
      </c>
      <c r="X39" s="360" t="n">
        <v>1</v>
      </c>
      <c r="Y39" s="360" t="n">
        <v>0</v>
      </c>
      <c r="Z39" s="360" t="n"/>
      <c r="AA39" s="360" t="n"/>
      <c r="AB39" s="360" t="n"/>
    </row>
    <row r="40">
      <c r="A40" s="360" t="n">
        <v>50</v>
      </c>
      <c r="B40" s="360" t="n">
        <v>0</v>
      </c>
      <c r="C40" s="360" t="n">
        <v>0</v>
      </c>
      <c r="D40" s="360" t="n">
        <v>1</v>
      </c>
      <c r="E40" s="360" t="n">
        <v>229</v>
      </c>
      <c r="F40" s="360">
        <f>ROUND(Source!AZ29,O40)</f>
        <v/>
      </c>
      <c r="G40" s="360" t="inlineStr">
        <is>
          <t>ОборудПод</t>
        </is>
      </c>
      <c r="H40" s="360" t="inlineStr">
        <is>
          <t>Стоимость оборудования подрядчика</t>
        </is>
      </c>
      <c r="I40" s="360" t="n"/>
      <c r="J40" s="360" t="n"/>
      <c r="K40" s="360" t="n">
        <v>229</v>
      </c>
      <c r="L40" s="360" t="n">
        <v>10</v>
      </c>
      <c r="M40" s="360" t="n">
        <v>3</v>
      </c>
      <c r="N40" s="360" t="inlineStr"/>
      <c r="O40" s="360" t="n">
        <v>0</v>
      </c>
      <c r="P40" s="360" t="n"/>
      <c r="Q40" s="360" t="n"/>
      <c r="R40" s="360" t="n"/>
      <c r="S40" s="360" t="n"/>
      <c r="T40" s="360" t="n"/>
      <c r="U40" s="360" t="n"/>
      <c r="V40" s="360" t="n"/>
      <c r="W40" s="360" t="n">
        <v>0</v>
      </c>
      <c r="X40" s="360" t="n">
        <v>1</v>
      </c>
      <c r="Y40" s="360" t="n">
        <v>0</v>
      </c>
      <c r="Z40" s="360" t="n"/>
      <c r="AA40" s="360" t="n"/>
      <c r="AB40" s="360" t="n"/>
    </row>
    <row r="41">
      <c r="A41" s="360" t="n">
        <v>50</v>
      </c>
      <c r="B41" s="360" t="n">
        <v>0</v>
      </c>
      <c r="C41" s="360" t="n">
        <v>0</v>
      </c>
      <c r="D41" s="360" t="n">
        <v>1</v>
      </c>
      <c r="E41" s="360" t="n">
        <v>203</v>
      </c>
      <c r="F41" s="360">
        <f>ROUND(Source!Q29,O41)</f>
        <v/>
      </c>
      <c r="G41" s="360" t="inlineStr">
        <is>
          <t>ЭММ</t>
        </is>
      </c>
      <c r="H41" s="360" t="inlineStr">
        <is>
          <t>Эксплуатация машин</t>
        </is>
      </c>
      <c r="I41" s="360" t="n"/>
      <c r="J41" s="360" t="n"/>
      <c r="K41" s="360" t="n">
        <v>203</v>
      </c>
      <c r="L41" s="360" t="n">
        <v>11</v>
      </c>
      <c r="M41" s="360" t="n">
        <v>3</v>
      </c>
      <c r="N41" s="360" t="inlineStr"/>
      <c r="O41" s="360" t="n">
        <v>0</v>
      </c>
      <c r="P41" s="360" t="n"/>
      <c r="Q41" s="360" t="n"/>
      <c r="R41" s="360" t="n"/>
      <c r="S41" s="360" t="n"/>
      <c r="T41" s="360" t="n"/>
      <c r="U41" s="360" t="n"/>
      <c r="V41" s="360" t="n"/>
      <c r="W41" s="360" t="n">
        <v>0</v>
      </c>
      <c r="X41" s="360" t="n">
        <v>1</v>
      </c>
      <c r="Y41" s="360" t="n">
        <v>0</v>
      </c>
      <c r="Z41" s="360" t="n"/>
      <c r="AA41" s="360" t="n"/>
      <c r="AB41" s="360" t="n"/>
    </row>
    <row r="42">
      <c r="A42" s="360" t="n">
        <v>50</v>
      </c>
      <c r="B42" s="360" t="n">
        <v>0</v>
      </c>
      <c r="C42" s="360" t="n">
        <v>0</v>
      </c>
      <c r="D42" s="360" t="n">
        <v>1</v>
      </c>
      <c r="E42" s="360" t="n">
        <v>231</v>
      </c>
      <c r="F42" s="360">
        <f>ROUND(Source!BB29,O42)</f>
        <v/>
      </c>
      <c r="G42" s="360" t="inlineStr">
        <is>
          <t>ЭММсНРиСП</t>
        </is>
      </c>
      <c r="H42" s="360" t="inlineStr">
        <is>
          <t>Эксплуатация машин по ТСН-2001.16</t>
        </is>
      </c>
      <c r="I42" s="360" t="n"/>
      <c r="J42" s="360" t="n"/>
      <c r="K42" s="360" t="n">
        <v>231</v>
      </c>
      <c r="L42" s="360" t="n">
        <v>12</v>
      </c>
      <c r="M42" s="360" t="n">
        <v>3</v>
      </c>
      <c r="N42" s="360" t="inlineStr"/>
      <c r="O42" s="360" t="n">
        <v>0</v>
      </c>
      <c r="P42" s="360" t="n"/>
      <c r="Q42" s="360" t="n"/>
      <c r="R42" s="360" t="n"/>
      <c r="S42" s="360" t="n"/>
      <c r="T42" s="360" t="n"/>
      <c r="U42" s="360" t="n"/>
      <c r="V42" s="360" t="n"/>
      <c r="W42" s="360" t="n">
        <v>0</v>
      </c>
      <c r="X42" s="360" t="n">
        <v>1</v>
      </c>
      <c r="Y42" s="360" t="n">
        <v>0</v>
      </c>
      <c r="Z42" s="360" t="n"/>
      <c r="AA42" s="360" t="n"/>
      <c r="AB42" s="360" t="n"/>
    </row>
    <row r="43">
      <c r="A43" s="360" t="n">
        <v>50</v>
      </c>
      <c r="B43" s="360" t="n">
        <v>0</v>
      </c>
      <c r="C43" s="360" t="n">
        <v>0</v>
      </c>
      <c r="D43" s="360" t="n">
        <v>1</v>
      </c>
      <c r="E43" s="360" t="n">
        <v>204</v>
      </c>
      <c r="F43" s="360">
        <f>ROUND(Source!R29,O43)</f>
        <v/>
      </c>
      <c r="G43" s="360" t="inlineStr">
        <is>
          <t>ЗПМ</t>
        </is>
      </c>
      <c r="H43" s="360" t="inlineStr">
        <is>
          <t>ЗП машинистов</t>
        </is>
      </c>
      <c r="I43" s="360" t="n"/>
      <c r="J43" s="360" t="n"/>
      <c r="K43" s="360" t="n">
        <v>204</v>
      </c>
      <c r="L43" s="360" t="n">
        <v>13</v>
      </c>
      <c r="M43" s="360" t="n">
        <v>3</v>
      </c>
      <c r="N43" s="360" t="inlineStr"/>
      <c r="O43" s="360" t="n">
        <v>0</v>
      </c>
      <c r="P43" s="360" t="n"/>
      <c r="Q43" s="360" t="n"/>
      <c r="R43" s="360" t="n"/>
      <c r="S43" s="360" t="n"/>
      <c r="T43" s="360" t="n"/>
      <c r="U43" s="360" t="n"/>
      <c r="V43" s="360" t="n"/>
      <c r="W43" s="360" t="n">
        <v>0</v>
      </c>
      <c r="X43" s="360" t="n">
        <v>1</v>
      </c>
      <c r="Y43" s="360" t="n">
        <v>0</v>
      </c>
      <c r="Z43" s="360" t="n"/>
      <c r="AA43" s="360" t="n"/>
      <c r="AB43" s="360" t="n"/>
    </row>
    <row r="44">
      <c r="A44" s="360" t="n">
        <v>50</v>
      </c>
      <c r="B44" s="360" t="n">
        <v>0</v>
      </c>
      <c r="C44" s="360" t="n">
        <v>0</v>
      </c>
      <c r="D44" s="360" t="n">
        <v>1</v>
      </c>
      <c r="E44" s="360" t="n">
        <v>205</v>
      </c>
      <c r="F44" s="360">
        <f>ROUND(Source!S29,O44)</f>
        <v/>
      </c>
      <c r="G44" s="360" t="inlineStr">
        <is>
          <t>ОЗП</t>
        </is>
      </c>
      <c r="H44" s="360" t="inlineStr">
        <is>
          <t>Основная ЗП рабочих</t>
        </is>
      </c>
      <c r="I44" s="360" t="n"/>
      <c r="J44" s="360" t="n"/>
      <c r="K44" s="360" t="n">
        <v>205</v>
      </c>
      <c r="L44" s="360" t="n">
        <v>14</v>
      </c>
      <c r="M44" s="360" t="n">
        <v>3</v>
      </c>
      <c r="N44" s="360" t="inlineStr"/>
      <c r="O44" s="360" t="n">
        <v>0</v>
      </c>
      <c r="P44" s="360" t="n"/>
      <c r="Q44" s="360" t="n"/>
      <c r="R44" s="360" t="n"/>
      <c r="S44" s="360" t="n"/>
      <c r="T44" s="360" t="n"/>
      <c r="U44" s="360" t="n"/>
      <c r="V44" s="360" t="n"/>
      <c r="W44" s="360" t="n">
        <v>0</v>
      </c>
      <c r="X44" s="360" t="n">
        <v>1</v>
      </c>
      <c r="Y44" s="360" t="n">
        <v>0</v>
      </c>
      <c r="Z44" s="360" t="n"/>
      <c r="AA44" s="360" t="n"/>
      <c r="AB44" s="360" t="n"/>
    </row>
    <row r="45">
      <c r="A45" s="360" t="n">
        <v>50</v>
      </c>
      <c r="B45" s="360" t="n">
        <v>0</v>
      </c>
      <c r="C45" s="360" t="n">
        <v>0</v>
      </c>
      <c r="D45" s="360" t="n">
        <v>1</v>
      </c>
      <c r="E45" s="360" t="n">
        <v>232</v>
      </c>
      <c r="F45" s="360">
        <f>ROUND(Source!BC29,O45)</f>
        <v/>
      </c>
      <c r="G45" s="360" t="inlineStr">
        <is>
          <t>ОЗПсНРиСП</t>
        </is>
      </c>
      <c r="H45" s="360" t="inlineStr">
        <is>
          <t>Основная ЗП рабочих по ТСН-2001.16</t>
        </is>
      </c>
      <c r="I45" s="360" t="n"/>
      <c r="J45" s="360" t="n"/>
      <c r="K45" s="360" t="n">
        <v>232</v>
      </c>
      <c r="L45" s="360" t="n">
        <v>15</v>
      </c>
      <c r="M45" s="360" t="n">
        <v>3</v>
      </c>
      <c r="N45" s="360" t="inlineStr"/>
      <c r="O45" s="360" t="n">
        <v>0</v>
      </c>
      <c r="P45" s="360" t="n"/>
      <c r="Q45" s="360" t="n"/>
      <c r="R45" s="360" t="n"/>
      <c r="S45" s="360" t="n"/>
      <c r="T45" s="360" t="n"/>
      <c r="U45" s="360" t="n"/>
      <c r="V45" s="360" t="n"/>
      <c r="W45" s="360" t="n">
        <v>0</v>
      </c>
      <c r="X45" s="360" t="n">
        <v>1</v>
      </c>
      <c r="Y45" s="360" t="n">
        <v>0</v>
      </c>
      <c r="Z45" s="360" t="n"/>
      <c r="AA45" s="360" t="n"/>
      <c r="AB45" s="360" t="n"/>
    </row>
    <row r="46">
      <c r="A46" s="360" t="n">
        <v>50</v>
      </c>
      <c r="B46" s="360" t="n">
        <v>0</v>
      </c>
      <c r="C46" s="360" t="n">
        <v>0</v>
      </c>
      <c r="D46" s="360" t="n">
        <v>1</v>
      </c>
      <c r="E46" s="360" t="n">
        <v>214</v>
      </c>
      <c r="F46" s="360">
        <f>ROUND(Source!AS29,O46)</f>
        <v/>
      </c>
      <c r="G46" s="360" t="inlineStr">
        <is>
          <t>Строит</t>
        </is>
      </c>
      <c r="H46" s="360" t="inlineStr">
        <is>
          <t>Строительные работы с НР и СП</t>
        </is>
      </c>
      <c r="I46" s="360" t="n"/>
      <c r="J46" s="360" t="n"/>
      <c r="K46" s="360" t="n">
        <v>214</v>
      </c>
      <c r="L46" s="360" t="n">
        <v>16</v>
      </c>
      <c r="M46" s="360" t="n">
        <v>3</v>
      </c>
      <c r="N46" s="360" t="inlineStr"/>
      <c r="O46" s="360" t="n">
        <v>0</v>
      </c>
      <c r="P46" s="360" t="n"/>
      <c r="Q46" s="360" t="n"/>
      <c r="R46" s="360" t="n"/>
      <c r="S46" s="360" t="n"/>
      <c r="T46" s="360" t="n"/>
      <c r="U46" s="360" t="n"/>
      <c r="V46" s="360" t="n"/>
      <c r="W46" s="360" t="n">
        <v>0</v>
      </c>
      <c r="X46" s="360" t="n">
        <v>1</v>
      </c>
      <c r="Y46" s="360" t="n">
        <v>0</v>
      </c>
      <c r="Z46" s="360" t="n"/>
      <c r="AA46" s="360" t="n"/>
      <c r="AB46" s="360" t="n"/>
    </row>
    <row r="47">
      <c r="A47" s="360" t="n">
        <v>50</v>
      </c>
      <c r="B47" s="360" t="n">
        <v>0</v>
      </c>
      <c r="C47" s="360" t="n">
        <v>0</v>
      </c>
      <c r="D47" s="360" t="n">
        <v>1</v>
      </c>
      <c r="E47" s="360" t="n">
        <v>215</v>
      </c>
      <c r="F47" s="360">
        <f>ROUND(Source!AT29,O47)</f>
        <v/>
      </c>
      <c r="G47" s="360" t="inlineStr">
        <is>
          <t>Монтаж</t>
        </is>
      </c>
      <c r="H47" s="360" t="inlineStr">
        <is>
          <t>Монтажные работы с НР и СП</t>
        </is>
      </c>
      <c r="I47" s="360" t="n"/>
      <c r="J47" s="360" t="n"/>
      <c r="K47" s="360" t="n">
        <v>215</v>
      </c>
      <c r="L47" s="360" t="n">
        <v>17</v>
      </c>
      <c r="M47" s="360" t="n">
        <v>3</v>
      </c>
      <c r="N47" s="360" t="inlineStr"/>
      <c r="O47" s="360" t="n">
        <v>0</v>
      </c>
      <c r="P47" s="360" t="n"/>
      <c r="Q47" s="360" t="n"/>
      <c r="R47" s="360" t="n"/>
      <c r="S47" s="360" t="n"/>
      <c r="T47" s="360" t="n"/>
      <c r="U47" s="360" t="n"/>
      <c r="V47" s="360" t="n"/>
      <c r="W47" s="360" t="n">
        <v>0</v>
      </c>
      <c r="X47" s="360" t="n">
        <v>1</v>
      </c>
      <c r="Y47" s="360" t="n">
        <v>0</v>
      </c>
      <c r="Z47" s="360" t="n"/>
      <c r="AA47" s="360" t="n"/>
      <c r="AB47" s="360" t="n"/>
    </row>
    <row r="48">
      <c r="A48" s="360" t="n">
        <v>50</v>
      </c>
      <c r="B48" s="360" t="n">
        <v>0</v>
      </c>
      <c r="C48" s="360" t="n">
        <v>0</v>
      </c>
      <c r="D48" s="360" t="n">
        <v>1</v>
      </c>
      <c r="E48" s="360" t="n">
        <v>217</v>
      </c>
      <c r="F48" s="360">
        <f>ROUND(Source!AU29,O48)</f>
        <v/>
      </c>
      <c r="G48" s="360" t="inlineStr">
        <is>
          <t>Прочие</t>
        </is>
      </c>
      <c r="H48" s="360" t="inlineStr">
        <is>
          <t>Прочие работы с НР и СП</t>
        </is>
      </c>
      <c r="I48" s="360" t="n"/>
      <c r="J48" s="360" t="n"/>
      <c r="K48" s="360" t="n">
        <v>217</v>
      </c>
      <c r="L48" s="360" t="n">
        <v>18</v>
      </c>
      <c r="M48" s="360" t="n">
        <v>3</v>
      </c>
      <c r="N48" s="360" t="inlineStr"/>
      <c r="O48" s="360" t="n">
        <v>0</v>
      </c>
      <c r="P48" s="360" t="n"/>
      <c r="Q48" s="360" t="n"/>
      <c r="R48" s="360" t="n"/>
      <c r="S48" s="360" t="n"/>
      <c r="T48" s="360" t="n"/>
      <c r="U48" s="360" t="n"/>
      <c r="V48" s="360" t="n"/>
      <c r="W48" s="360" t="n">
        <v>0</v>
      </c>
      <c r="X48" s="360" t="n">
        <v>1</v>
      </c>
      <c r="Y48" s="360" t="n">
        <v>0</v>
      </c>
      <c r="Z48" s="360" t="n"/>
      <c r="AA48" s="360" t="n"/>
      <c r="AB48" s="360" t="n"/>
    </row>
    <row r="49">
      <c r="A49" s="360" t="n">
        <v>50</v>
      </c>
      <c r="B49" s="360" t="n">
        <v>0</v>
      </c>
      <c r="C49" s="360" t="n">
        <v>0</v>
      </c>
      <c r="D49" s="360" t="n">
        <v>1</v>
      </c>
      <c r="E49" s="360" t="n">
        <v>230</v>
      </c>
      <c r="F49" s="360">
        <f>ROUND(Source!BA29,O49)</f>
        <v/>
      </c>
      <c r="G49" s="360" t="inlineStr">
        <is>
          <t>ПрочиеЗатр</t>
        </is>
      </c>
      <c r="H49" s="360" t="inlineStr">
        <is>
          <t>Прочие затраты по ТСН-2001.16</t>
        </is>
      </c>
      <c r="I49" s="360" t="n"/>
      <c r="J49" s="360" t="n"/>
      <c r="K49" s="360" t="n">
        <v>230</v>
      </c>
      <c r="L49" s="360" t="n">
        <v>19</v>
      </c>
      <c r="M49" s="360" t="n">
        <v>3</v>
      </c>
      <c r="N49" s="360" t="inlineStr"/>
      <c r="O49" s="360" t="n">
        <v>0</v>
      </c>
      <c r="P49" s="360" t="n"/>
      <c r="Q49" s="360" t="n"/>
      <c r="R49" s="360" t="n"/>
      <c r="S49" s="360" t="n"/>
      <c r="T49" s="360" t="n"/>
      <c r="U49" s="360" t="n"/>
      <c r="V49" s="360" t="n"/>
      <c r="W49" s="360" t="n">
        <v>0</v>
      </c>
      <c r="X49" s="360" t="n">
        <v>1</v>
      </c>
      <c r="Y49" s="360" t="n">
        <v>0</v>
      </c>
      <c r="Z49" s="360" t="n"/>
      <c r="AA49" s="360" t="n"/>
      <c r="AB49" s="360" t="n"/>
    </row>
    <row r="50">
      <c r="A50" s="360" t="n">
        <v>50</v>
      </c>
      <c r="B50" s="360" t="n">
        <v>0</v>
      </c>
      <c r="C50" s="360" t="n">
        <v>0</v>
      </c>
      <c r="D50" s="360" t="n">
        <v>1</v>
      </c>
      <c r="E50" s="360" t="n">
        <v>206</v>
      </c>
      <c r="F50" s="360">
        <f>ROUND(Source!T29,O50)</f>
        <v/>
      </c>
      <c r="G50" s="360" t="inlineStr">
        <is>
          <t>ВозврМат</t>
        </is>
      </c>
      <c r="H50" s="360" t="inlineStr">
        <is>
          <t>Возврат материалов</t>
        </is>
      </c>
      <c r="I50" s="360" t="n"/>
      <c r="J50" s="360" t="n"/>
      <c r="K50" s="360" t="n">
        <v>206</v>
      </c>
      <c r="L50" s="360" t="n">
        <v>20</v>
      </c>
      <c r="M50" s="360" t="n">
        <v>3</v>
      </c>
      <c r="N50" s="360" t="inlineStr"/>
      <c r="O50" s="360" t="n">
        <v>0</v>
      </c>
      <c r="P50" s="360" t="n"/>
      <c r="Q50" s="360" t="n"/>
      <c r="R50" s="360" t="n"/>
      <c r="S50" s="360" t="n"/>
      <c r="T50" s="360" t="n"/>
      <c r="U50" s="360" t="n"/>
      <c r="V50" s="360" t="n"/>
      <c r="W50" s="360" t="n">
        <v>0</v>
      </c>
      <c r="X50" s="360" t="n">
        <v>1</v>
      </c>
      <c r="Y50" s="360" t="n">
        <v>0</v>
      </c>
      <c r="Z50" s="360" t="n"/>
      <c r="AA50" s="360" t="n"/>
      <c r="AB50" s="360" t="n"/>
    </row>
    <row r="51">
      <c r="A51" s="360" t="n">
        <v>50</v>
      </c>
      <c r="B51" s="360" t="n">
        <v>0</v>
      </c>
      <c r="C51" s="360" t="n">
        <v>0</v>
      </c>
      <c r="D51" s="360" t="n">
        <v>1</v>
      </c>
      <c r="E51" s="360" t="n">
        <v>207</v>
      </c>
      <c r="F51" s="360">
        <f>ROUND(Source!U29,O51)</f>
        <v/>
      </c>
      <c r="G51" s="360" t="inlineStr">
        <is>
          <t>ТрудСтр</t>
        </is>
      </c>
      <c r="H51" s="360" t="inlineStr">
        <is>
          <t>Трудозатраты строителей</t>
        </is>
      </c>
      <c r="I51" s="360" t="n"/>
      <c r="J51" s="360" t="n"/>
      <c r="K51" s="360" t="n">
        <v>207</v>
      </c>
      <c r="L51" s="360" t="n">
        <v>21</v>
      </c>
      <c r="M51" s="360" t="n">
        <v>3</v>
      </c>
      <c r="N51" s="360" t="inlineStr"/>
      <c r="O51" s="360" t="n">
        <v>7</v>
      </c>
      <c r="P51" s="360" t="n"/>
      <c r="Q51" s="360" t="n"/>
      <c r="R51" s="360" t="n"/>
      <c r="S51" s="360" t="n"/>
      <c r="T51" s="360" t="n"/>
      <c r="U51" s="360" t="n"/>
      <c r="V51" s="360" t="n"/>
      <c r="W51" s="360" t="n">
        <v>0</v>
      </c>
      <c r="X51" s="360" t="n">
        <v>1</v>
      </c>
      <c r="Y51" s="360" t="n">
        <v>0</v>
      </c>
      <c r="Z51" s="360" t="n"/>
      <c r="AA51" s="360" t="n"/>
      <c r="AB51" s="360" t="n"/>
    </row>
    <row r="52">
      <c r="A52" s="360" t="n">
        <v>50</v>
      </c>
      <c r="B52" s="360" t="n">
        <v>0</v>
      </c>
      <c r="C52" s="360" t="n">
        <v>0</v>
      </c>
      <c r="D52" s="360" t="n">
        <v>1</v>
      </c>
      <c r="E52" s="360" t="n">
        <v>208</v>
      </c>
      <c r="F52" s="360">
        <f>ROUND(Source!V29,O52)</f>
        <v/>
      </c>
      <c r="G52" s="360" t="inlineStr">
        <is>
          <t>ТрудМаш</t>
        </is>
      </c>
      <c r="H52" s="360" t="inlineStr">
        <is>
          <t>Трудозатраты машинистов</t>
        </is>
      </c>
      <c r="I52" s="360" t="n"/>
      <c r="J52" s="360" t="n"/>
      <c r="K52" s="360" t="n">
        <v>208</v>
      </c>
      <c r="L52" s="360" t="n">
        <v>22</v>
      </c>
      <c r="M52" s="360" t="n">
        <v>3</v>
      </c>
      <c r="N52" s="360" t="inlineStr"/>
      <c r="O52" s="360" t="n">
        <v>7</v>
      </c>
      <c r="P52" s="360" t="n"/>
      <c r="Q52" s="360" t="n"/>
      <c r="R52" s="360" t="n"/>
      <c r="S52" s="360" t="n"/>
      <c r="T52" s="360" t="n"/>
      <c r="U52" s="360" t="n"/>
      <c r="V52" s="360" t="n"/>
      <c r="W52" s="360" t="n">
        <v>0</v>
      </c>
      <c r="X52" s="360" t="n">
        <v>1</v>
      </c>
      <c r="Y52" s="360" t="n">
        <v>0</v>
      </c>
      <c r="Z52" s="360" t="n"/>
      <c r="AA52" s="360" t="n"/>
      <c r="AB52" s="360" t="n"/>
    </row>
    <row r="53">
      <c r="A53" s="360" t="n">
        <v>50</v>
      </c>
      <c r="B53" s="360" t="n">
        <v>0</v>
      </c>
      <c r="C53" s="360" t="n">
        <v>0</v>
      </c>
      <c r="D53" s="360" t="n">
        <v>1</v>
      </c>
      <c r="E53" s="360" t="n">
        <v>209</v>
      </c>
      <c r="F53" s="360">
        <f>ROUND(Source!W29,O53)</f>
        <v/>
      </c>
      <c r="G53" s="360" t="inlineStr">
        <is>
          <t>ТранспМат</t>
        </is>
      </c>
      <c r="H53" s="360" t="inlineStr">
        <is>
          <t>Транспорт материалов</t>
        </is>
      </c>
      <c r="I53" s="360" t="n"/>
      <c r="J53" s="360" t="n"/>
      <c r="K53" s="360" t="n">
        <v>209</v>
      </c>
      <c r="L53" s="360" t="n">
        <v>23</v>
      </c>
      <c r="M53" s="360" t="n">
        <v>3</v>
      </c>
      <c r="N53" s="360" t="inlineStr"/>
      <c r="O53" s="360" t="n">
        <v>0</v>
      </c>
      <c r="P53" s="360" t="n"/>
      <c r="Q53" s="360" t="n"/>
      <c r="R53" s="360" t="n"/>
      <c r="S53" s="360" t="n"/>
      <c r="T53" s="360" t="n"/>
      <c r="U53" s="360" t="n"/>
      <c r="V53" s="360" t="n"/>
      <c r="W53" s="360" t="n">
        <v>0</v>
      </c>
      <c r="X53" s="360" t="n">
        <v>1</v>
      </c>
      <c r="Y53" s="360" t="n">
        <v>0</v>
      </c>
      <c r="Z53" s="360" t="n"/>
      <c r="AA53" s="360" t="n"/>
      <c r="AB53" s="360" t="n"/>
    </row>
    <row r="54">
      <c r="A54" s="360" t="n">
        <v>50</v>
      </c>
      <c r="B54" s="360" t="n">
        <v>0</v>
      </c>
      <c r="C54" s="360" t="n">
        <v>0</v>
      </c>
      <c r="D54" s="360" t="n">
        <v>1</v>
      </c>
      <c r="E54" s="360" t="n">
        <v>233</v>
      </c>
      <c r="F54" s="360">
        <f>ROUND(Source!BD29,O54)</f>
        <v/>
      </c>
      <c r="G54" s="360" t="inlineStr">
        <is>
          <t>Перевозка</t>
        </is>
      </c>
      <c r="H54" s="360" t="inlineStr">
        <is>
          <t>Перевозка грузов</t>
        </is>
      </c>
      <c r="I54" s="360" t="n"/>
      <c r="J54" s="360" t="n"/>
      <c r="K54" s="360" t="n">
        <v>233</v>
      </c>
      <c r="L54" s="360" t="n">
        <v>24</v>
      </c>
      <c r="M54" s="360" t="n">
        <v>3</v>
      </c>
      <c r="N54" s="360" t="inlineStr"/>
      <c r="O54" s="360" t="n">
        <v>0</v>
      </c>
      <c r="P54" s="360" t="n"/>
      <c r="Q54" s="360" t="n"/>
      <c r="R54" s="360" t="n"/>
      <c r="S54" s="360" t="n"/>
      <c r="T54" s="360" t="n"/>
      <c r="U54" s="360" t="n"/>
      <c r="V54" s="360" t="n"/>
      <c r="W54" s="360" t="n">
        <v>0</v>
      </c>
      <c r="X54" s="360" t="n">
        <v>1</v>
      </c>
      <c r="Y54" s="360" t="n">
        <v>0</v>
      </c>
      <c r="Z54" s="360" t="n"/>
      <c r="AA54" s="360" t="n"/>
      <c r="AB54" s="360" t="n"/>
    </row>
    <row r="55">
      <c r="A55" s="360" t="n">
        <v>50</v>
      </c>
      <c r="B55" s="360" t="n">
        <v>0</v>
      </c>
      <c r="C55" s="360" t="n">
        <v>0</v>
      </c>
      <c r="D55" s="360" t="n">
        <v>1</v>
      </c>
      <c r="E55" s="360" t="n">
        <v>210</v>
      </c>
      <c r="F55" s="360">
        <f>ROUND(Source!X29,O55)</f>
        <v/>
      </c>
      <c r="G55" s="360" t="inlineStr">
        <is>
          <t>НР</t>
        </is>
      </c>
      <c r="H55" s="360" t="inlineStr">
        <is>
          <t>Накладные расходы</t>
        </is>
      </c>
      <c r="I55" s="360" t="n"/>
      <c r="J55" s="360" t="n"/>
      <c r="K55" s="360" t="n">
        <v>210</v>
      </c>
      <c r="L55" s="360" t="n">
        <v>25</v>
      </c>
      <c r="M55" s="360" t="n">
        <v>3</v>
      </c>
      <c r="N55" s="360" t="inlineStr"/>
      <c r="O55" s="360" t="n">
        <v>0</v>
      </c>
      <c r="P55" s="360" t="n"/>
      <c r="Q55" s="360" t="n"/>
      <c r="R55" s="360" t="n"/>
      <c r="S55" s="360" t="n"/>
      <c r="T55" s="360" t="n"/>
      <c r="U55" s="360" t="n"/>
      <c r="V55" s="360" t="n"/>
      <c r="W55" s="360" t="n">
        <v>0</v>
      </c>
      <c r="X55" s="360" t="n">
        <v>1</v>
      </c>
      <c r="Y55" s="360" t="n">
        <v>0</v>
      </c>
      <c r="Z55" s="360" t="n"/>
      <c r="AA55" s="360" t="n"/>
      <c r="AB55" s="360" t="n"/>
    </row>
    <row r="56">
      <c r="A56" s="360" t="n">
        <v>50</v>
      </c>
      <c r="B56" s="360" t="n">
        <v>0</v>
      </c>
      <c r="C56" s="360" t="n">
        <v>0</v>
      </c>
      <c r="D56" s="360" t="n">
        <v>1</v>
      </c>
      <c r="E56" s="360" t="n">
        <v>211</v>
      </c>
      <c r="F56" s="360">
        <f>ROUND(Source!Y29,O56)</f>
        <v/>
      </c>
      <c r="G56" s="360" t="inlineStr">
        <is>
          <t>СмПриб</t>
        </is>
      </c>
      <c r="H56" s="360" t="inlineStr">
        <is>
          <t>Сметная прибыль</t>
        </is>
      </c>
      <c r="I56" s="360" t="n"/>
      <c r="J56" s="360" t="n"/>
      <c r="K56" s="360" t="n">
        <v>211</v>
      </c>
      <c r="L56" s="360" t="n">
        <v>26</v>
      </c>
      <c r="M56" s="360" t="n">
        <v>3</v>
      </c>
      <c r="N56" s="360" t="inlineStr"/>
      <c r="O56" s="360" t="n">
        <v>0</v>
      </c>
      <c r="P56" s="360" t="n"/>
      <c r="Q56" s="360" t="n"/>
      <c r="R56" s="360" t="n"/>
      <c r="S56" s="360" t="n"/>
      <c r="T56" s="360" t="n"/>
      <c r="U56" s="360" t="n"/>
      <c r="V56" s="360" t="n"/>
      <c r="W56" s="360" t="n">
        <v>0</v>
      </c>
      <c r="X56" s="360" t="n">
        <v>1</v>
      </c>
      <c r="Y56" s="360" t="n">
        <v>0</v>
      </c>
      <c r="Z56" s="360" t="n"/>
      <c r="AA56" s="360" t="n"/>
      <c r="AB56" s="360" t="n"/>
    </row>
    <row r="57">
      <c r="A57" s="360" t="n">
        <v>50</v>
      </c>
      <c r="B57" s="360" t="n">
        <v>0</v>
      </c>
      <c r="C57" s="360" t="n">
        <v>0</v>
      </c>
      <c r="D57" s="360" t="n">
        <v>1</v>
      </c>
      <c r="E57" s="360" t="n">
        <v>224</v>
      </c>
      <c r="F57" s="360">
        <f>ROUND(Source!AR29,O57)</f>
        <v/>
      </c>
      <c r="G57" s="360" t="inlineStr">
        <is>
          <t>Всего</t>
        </is>
      </c>
      <c r="H57" s="360" t="inlineStr">
        <is>
          <t>Всего с НР и СП</t>
        </is>
      </c>
      <c r="I57" s="360" t="n"/>
      <c r="J57" s="360" t="n"/>
      <c r="K57" s="360" t="n">
        <v>224</v>
      </c>
      <c r="L57" s="360" t="n">
        <v>27</v>
      </c>
      <c r="M57" s="360" t="n">
        <v>3</v>
      </c>
      <c r="N57" s="360" t="inlineStr"/>
      <c r="O57" s="360" t="n">
        <v>0</v>
      </c>
      <c r="P57" s="360" t="n"/>
      <c r="Q57" s="360" t="n"/>
      <c r="R57" s="360" t="n"/>
      <c r="S57" s="360" t="n"/>
      <c r="T57" s="360" t="n"/>
      <c r="U57" s="360" t="n"/>
      <c r="V57" s="360" t="n"/>
      <c r="W57" s="360" t="n">
        <v>0</v>
      </c>
      <c r="X57" s="360" t="n">
        <v>1</v>
      </c>
      <c r="Y57" s="360" t="n">
        <v>0</v>
      </c>
      <c r="Z57" s="360" t="n"/>
      <c r="AA57" s="360" t="n"/>
      <c r="AB57" s="360" t="n"/>
    </row>
    <row r="58">
      <c r="A58" s="360" t="n">
        <v>50</v>
      </c>
      <c r="B58" s="360" t="n">
        <v>0</v>
      </c>
      <c r="C58" s="360" t="n">
        <v>0</v>
      </c>
      <c r="D58" s="360" t="n">
        <v>2</v>
      </c>
      <c r="E58" s="360" t="n">
        <v>0</v>
      </c>
      <c r="F58" s="360">
        <f>ROUND(F57,O58)</f>
        <v/>
      </c>
      <c r="G58" s="360" t="inlineStr">
        <is>
          <t>и1</t>
        </is>
      </c>
      <c r="H58" s="360" t="inlineStr">
        <is>
          <t>Итого</t>
        </is>
      </c>
      <c r="I58" s="360" t="n"/>
      <c r="J58" s="360" t="n"/>
      <c r="K58" s="360" t="n">
        <v>212</v>
      </c>
      <c r="L58" s="360" t="n">
        <v>28</v>
      </c>
      <c r="M58" s="360" t="n">
        <v>0</v>
      </c>
      <c r="N58" s="360" t="inlineStr"/>
      <c r="O58" s="360" t="n">
        <v>0</v>
      </c>
      <c r="P58" s="360" t="n"/>
      <c r="Q58" s="360" t="n"/>
      <c r="R58" s="360" t="n"/>
      <c r="S58" s="360" t="n"/>
      <c r="T58" s="360" t="n"/>
      <c r="U58" s="360" t="n"/>
      <c r="V58" s="360" t="n"/>
      <c r="W58" s="360" t="n">
        <v>0</v>
      </c>
      <c r="X58" s="360" t="n">
        <v>1</v>
      </c>
      <c r="Y58" s="360" t="n">
        <v>0</v>
      </c>
      <c r="Z58" s="360" t="n"/>
      <c r="AA58" s="360" t="n"/>
      <c r="AB58" s="360" t="n"/>
    </row>
    <row r="59">
      <c r="A59" s="360" t="n">
        <v>50</v>
      </c>
      <c r="B59" s="360" t="n">
        <v>0</v>
      </c>
      <c r="C59" s="360" t="n">
        <v>0</v>
      </c>
      <c r="D59" s="360" t="n">
        <v>2</v>
      </c>
      <c r="E59" s="360" t="n">
        <v>0</v>
      </c>
      <c r="F59" s="360">
        <f>ROUND(F58*0.22,O59)</f>
        <v/>
      </c>
      <c r="G59" s="360" t="inlineStr">
        <is>
          <t>и2</t>
        </is>
      </c>
      <c r="H59" s="360" t="inlineStr">
        <is>
          <t>НДС 22%</t>
        </is>
      </c>
      <c r="I59" s="360" t="n"/>
      <c r="J59" s="360" t="n"/>
      <c r="K59" s="360" t="n">
        <v>212</v>
      </c>
      <c r="L59" s="360" t="n">
        <v>29</v>
      </c>
      <c r="M59" s="360" t="n">
        <v>0</v>
      </c>
      <c r="N59" s="360" t="inlineStr"/>
      <c r="O59" s="360" t="n">
        <v>0</v>
      </c>
      <c r="P59" s="360" t="n"/>
      <c r="Q59" s="360" t="n"/>
      <c r="R59" s="360" t="n"/>
      <c r="S59" s="360" t="n"/>
      <c r="T59" s="360" t="n"/>
      <c r="U59" s="360" t="n"/>
      <c r="V59" s="360" t="n"/>
      <c r="W59" s="360" t="n">
        <v>0</v>
      </c>
      <c r="X59" s="360" t="n">
        <v>1</v>
      </c>
      <c r="Y59" s="360" t="n">
        <v>0</v>
      </c>
      <c r="Z59" s="360" t="n"/>
      <c r="AA59" s="360" t="n"/>
      <c r="AB59" s="360" t="n"/>
    </row>
    <row r="60">
      <c r="A60" s="360" t="n">
        <v>50</v>
      </c>
      <c r="B60" s="360" t="n">
        <v>0</v>
      </c>
      <c r="C60" s="360" t="n">
        <v>0</v>
      </c>
      <c r="D60" s="360" t="n">
        <v>2</v>
      </c>
      <c r="E60" s="360" t="n">
        <v>213</v>
      </c>
      <c r="F60" s="360">
        <f>ROUND(F58+F59,O60)</f>
        <v/>
      </c>
      <c r="G60" s="360" t="inlineStr">
        <is>
          <t>и3</t>
        </is>
      </c>
      <c r="H60" s="360" t="inlineStr">
        <is>
          <t>Всего</t>
        </is>
      </c>
      <c r="I60" s="360" t="n"/>
      <c r="J60" s="360" t="n"/>
      <c r="K60" s="360" t="n">
        <v>212</v>
      </c>
      <c r="L60" s="360" t="n">
        <v>30</v>
      </c>
      <c r="M60" s="360" t="n">
        <v>0</v>
      </c>
      <c r="N60" s="360" t="inlineStr"/>
      <c r="O60" s="360" t="n">
        <v>0</v>
      </c>
      <c r="P60" s="360" t="n"/>
      <c r="Q60" s="360" t="n"/>
      <c r="R60" s="360" t="n"/>
      <c r="S60" s="360" t="n"/>
      <c r="T60" s="360" t="n"/>
      <c r="U60" s="360" t="n"/>
      <c r="V60" s="360" t="n"/>
      <c r="W60" s="360" t="n">
        <v>0</v>
      </c>
      <c r="X60" s="360" t="n">
        <v>1</v>
      </c>
      <c r="Y60" s="360" t="n">
        <v>0</v>
      </c>
      <c r="Z60" s="360" t="n"/>
      <c r="AA60" s="360" t="n"/>
      <c r="AB60" s="360" t="n"/>
    </row>
    <row r="61"/>
    <row r="62">
      <c r="A62" s="357" t="n">
        <v>3</v>
      </c>
      <c r="B62" s="357" t="n">
        <v>0</v>
      </c>
      <c r="C62" s="357" t="n"/>
      <c r="D62" s="357">
        <f>ROW(A69)</f>
        <v/>
      </c>
      <c r="E62" s="357" t="n"/>
      <c r="F62" s="357" t="inlineStr">
        <is>
          <t>Новая локальная смета</t>
        </is>
      </c>
      <c r="G62" s="357" t="inlineStr">
        <is>
          <t>Иванова 15/19</t>
        </is>
      </c>
      <c r="H62" s="357" t="inlineStr"/>
      <c r="I62" s="357" t="n">
        <v>0</v>
      </c>
      <c r="J62" s="357" t="inlineStr"/>
      <c r="K62" s="357" t="n">
        <v>0</v>
      </c>
      <c r="L62" s="357" t="inlineStr">
        <is>
          <t>Новая локальная смета</t>
        </is>
      </c>
      <c r="M62" s="357" t="inlineStr"/>
      <c r="N62" s="357" t="n"/>
      <c r="O62" s="357" t="n"/>
      <c r="P62" s="357" t="n"/>
      <c r="Q62" s="357" t="n"/>
      <c r="R62" s="357" t="n"/>
      <c r="S62" s="357" t="n">
        <v>0</v>
      </c>
      <c r="T62" s="357" t="n"/>
      <c r="U62" s="357" t="inlineStr"/>
      <c r="V62" s="357" t="n">
        <v>0</v>
      </c>
      <c r="W62" s="357" t="n"/>
      <c r="X62" s="357" t="n"/>
      <c r="Y62" s="357" t="n"/>
      <c r="Z62" s="357" t="n"/>
      <c r="AA62" s="357" t="n"/>
      <c r="AB62" s="357" t="inlineStr"/>
      <c r="AC62" s="357" t="inlineStr"/>
      <c r="AD62" s="357" t="inlineStr"/>
      <c r="AE62" s="357" t="inlineStr"/>
      <c r="AF62" s="357" t="inlineStr"/>
      <c r="AG62" s="357" t="inlineStr"/>
      <c r="AH62" s="357" t="n"/>
      <c r="AI62" s="357" t="n"/>
      <c r="AJ62" s="357" t="n"/>
      <c r="AK62" s="357" t="n"/>
      <c r="AL62" s="357" t="n"/>
      <c r="AM62" s="357" t="n"/>
      <c r="AN62" s="357" t="n"/>
      <c r="AO62" s="357" t="n"/>
      <c r="AP62" s="357" t="inlineStr"/>
      <c r="AQ62" s="357" t="inlineStr"/>
      <c r="AR62" s="357" t="inlineStr"/>
      <c r="AS62" s="357" t="n"/>
      <c r="AT62" s="357" t="n"/>
      <c r="AU62" s="357" t="n"/>
      <c r="AV62" s="357" t="n"/>
      <c r="AW62" s="357" t="n"/>
      <c r="AX62" s="357" t="n"/>
      <c r="AY62" s="357" t="n"/>
      <c r="AZ62" s="357" t="inlineStr"/>
      <c r="BA62" s="357" t="n"/>
      <c r="BB62" s="357" t="inlineStr"/>
      <c r="BC62" s="357" t="inlineStr"/>
      <c r="BD62" s="357" t="inlineStr"/>
      <c r="BE62" s="357" t="inlineStr"/>
      <c r="BF62" s="357" t="inlineStr"/>
      <c r="BG62" s="357" t="inlineStr"/>
      <c r="BH62" s="357" t="inlineStr"/>
      <c r="BI62" s="357" t="inlineStr"/>
      <c r="BJ62" s="357" t="inlineStr"/>
      <c r="BK62" s="357" t="inlineStr"/>
      <c r="BL62" s="357" t="inlineStr"/>
      <c r="BM62" s="357" t="inlineStr"/>
      <c r="BN62" s="357" t="inlineStr"/>
      <c r="BO62" s="357" t="inlineStr"/>
      <c r="BP62" s="357" t="inlineStr"/>
      <c r="BQ62" s="357" t="n"/>
      <c r="BR62" s="357" t="n"/>
      <c r="BS62" s="357" t="n"/>
      <c r="BT62" s="357" t="n"/>
      <c r="BU62" s="357" t="n"/>
      <c r="BV62" s="357" t="n"/>
      <c r="BW62" s="357" t="n"/>
      <c r="BX62" s="357" t="n">
        <v>0</v>
      </c>
      <c r="BY62" s="357" t="n"/>
      <c r="BZ62" s="357" t="n"/>
      <c r="CA62" s="357" t="n"/>
      <c r="CB62" s="357" t="n"/>
      <c r="CC62" s="357" t="n"/>
      <c r="CD62" s="357" t="n"/>
      <c r="CE62" s="357" t="n"/>
      <c r="CF62" s="357" t="n">
        <v>0</v>
      </c>
      <c r="CG62" s="357" t="n">
        <v>0</v>
      </c>
      <c r="CH62" s="357" t="n"/>
      <c r="CI62" s="357" t="inlineStr"/>
      <c r="CJ62" s="357" t="inlineStr"/>
      <c r="CK62" t="inlineStr"/>
      <c r="CL62" t="inlineStr"/>
      <c r="CM62" t="inlineStr"/>
      <c r="CN62" t="inlineStr"/>
      <c r="CO62" t="inlineStr"/>
      <c r="CP62" t="inlineStr"/>
      <c r="CQ62" t="inlineStr"/>
    </row>
    <row r="63"/>
    <row r="64">
      <c r="A64" s="358" t="n">
        <v>52</v>
      </c>
      <c r="B64" s="358">
        <f>B69</f>
        <v/>
      </c>
      <c r="C64" s="358">
        <f>C69</f>
        <v/>
      </c>
      <c r="D64" s="358">
        <f>D69</f>
        <v/>
      </c>
      <c r="E64" s="358">
        <f>E69</f>
        <v/>
      </c>
      <c r="F64" s="358">
        <f>F69</f>
        <v/>
      </c>
      <c r="G64" s="358">
        <f>G69</f>
        <v/>
      </c>
      <c r="H64" s="358" t="n"/>
      <c r="I64" s="358" t="n"/>
      <c r="J64" s="358" t="n"/>
      <c r="K64" s="358" t="n"/>
      <c r="L64" s="358" t="n"/>
      <c r="M64" s="358" t="n"/>
      <c r="N64" s="358" t="n"/>
      <c r="O64" s="358">
        <f>O69</f>
        <v/>
      </c>
      <c r="P64" s="358">
        <f>P69</f>
        <v/>
      </c>
      <c r="Q64" s="358">
        <f>Q69</f>
        <v/>
      </c>
      <c r="R64" s="358">
        <f>R69</f>
        <v/>
      </c>
      <c r="S64" s="358">
        <f>S69</f>
        <v/>
      </c>
      <c r="T64" s="358">
        <f>T69</f>
        <v/>
      </c>
      <c r="U64" s="358">
        <f>U69</f>
        <v/>
      </c>
      <c r="V64" s="358">
        <f>V69</f>
        <v/>
      </c>
      <c r="W64" s="358">
        <f>W69</f>
        <v/>
      </c>
      <c r="X64" s="358">
        <f>X69</f>
        <v/>
      </c>
      <c r="Y64" s="358">
        <f>Y69</f>
        <v/>
      </c>
      <c r="Z64" s="358">
        <f>Z69</f>
        <v/>
      </c>
      <c r="AA64" s="358">
        <f>AA69</f>
        <v/>
      </c>
      <c r="AB64" s="358">
        <f>AB69</f>
        <v/>
      </c>
      <c r="AC64" s="358">
        <f>AC69</f>
        <v/>
      </c>
      <c r="AD64" s="358">
        <f>AD69</f>
        <v/>
      </c>
      <c r="AE64" s="358">
        <f>AE69</f>
        <v/>
      </c>
      <c r="AF64" s="358">
        <f>AF69</f>
        <v/>
      </c>
      <c r="AG64" s="358">
        <f>AG69</f>
        <v/>
      </c>
      <c r="AH64" s="358">
        <f>AH69</f>
        <v/>
      </c>
      <c r="AI64" s="358">
        <f>AI69</f>
        <v/>
      </c>
      <c r="AJ64" s="358">
        <f>AJ69</f>
        <v/>
      </c>
      <c r="AK64" s="358">
        <f>AK69</f>
        <v/>
      </c>
      <c r="AL64" s="358">
        <f>AL69</f>
        <v/>
      </c>
      <c r="AM64" s="358">
        <f>AM69</f>
        <v/>
      </c>
      <c r="AN64" s="358">
        <f>AN69</f>
        <v/>
      </c>
      <c r="AO64" s="358">
        <f>AO69</f>
        <v/>
      </c>
      <c r="AP64" s="358">
        <f>AP69</f>
        <v/>
      </c>
      <c r="AQ64" s="358">
        <f>AQ69</f>
        <v/>
      </c>
      <c r="AR64" s="358">
        <f>AR69</f>
        <v/>
      </c>
      <c r="AS64" s="358">
        <f>AS69</f>
        <v/>
      </c>
      <c r="AT64" s="358">
        <f>AT69</f>
        <v/>
      </c>
      <c r="AU64" s="358">
        <f>AU69</f>
        <v/>
      </c>
      <c r="AV64" s="358">
        <f>AV69</f>
        <v/>
      </c>
      <c r="AW64" s="358">
        <f>AW69</f>
        <v/>
      </c>
      <c r="AX64" s="358">
        <f>AX69</f>
        <v/>
      </c>
      <c r="AY64" s="358">
        <f>AY69</f>
        <v/>
      </c>
      <c r="AZ64" s="358">
        <f>AZ69</f>
        <v/>
      </c>
      <c r="BA64" s="358">
        <f>BA69</f>
        <v/>
      </c>
      <c r="BB64" s="358">
        <f>BB69</f>
        <v/>
      </c>
      <c r="BC64" s="358">
        <f>BC69</f>
        <v/>
      </c>
      <c r="BD64" s="358">
        <f>BD69</f>
        <v/>
      </c>
      <c r="BE64" s="358">
        <f>BE69</f>
        <v/>
      </c>
      <c r="BF64" s="358">
        <f>BF69</f>
        <v/>
      </c>
      <c r="BG64" s="358">
        <f>BG69</f>
        <v/>
      </c>
      <c r="BH64" s="358">
        <f>BH69</f>
        <v/>
      </c>
      <c r="BI64" s="358">
        <f>BI69</f>
        <v/>
      </c>
      <c r="BJ64" s="358">
        <f>BJ69</f>
        <v/>
      </c>
      <c r="BK64" s="358">
        <f>BK69</f>
        <v/>
      </c>
      <c r="BL64" s="358">
        <f>BL69</f>
        <v/>
      </c>
      <c r="BM64" s="358">
        <f>BM69</f>
        <v/>
      </c>
      <c r="BN64" s="358">
        <f>BN69</f>
        <v/>
      </c>
      <c r="BO64" s="358">
        <f>BO69</f>
        <v/>
      </c>
      <c r="BP64" s="358">
        <f>BP69</f>
        <v/>
      </c>
      <c r="BQ64" s="358">
        <f>BQ69</f>
        <v/>
      </c>
      <c r="BR64" s="358">
        <f>BR69</f>
        <v/>
      </c>
      <c r="BS64" s="358">
        <f>BS69</f>
        <v/>
      </c>
      <c r="BT64" s="358">
        <f>BT69</f>
        <v/>
      </c>
      <c r="BU64" s="358">
        <f>BU69</f>
        <v/>
      </c>
      <c r="BV64" s="358">
        <f>BV69</f>
        <v/>
      </c>
      <c r="BW64" s="358">
        <f>BW69</f>
        <v/>
      </c>
      <c r="BX64" s="358">
        <f>BX69</f>
        <v/>
      </c>
      <c r="BY64" s="358">
        <f>BY69</f>
        <v/>
      </c>
      <c r="BZ64" s="358">
        <f>BZ69</f>
        <v/>
      </c>
      <c r="CA64" s="358">
        <f>CA69</f>
        <v/>
      </c>
      <c r="CB64" s="358">
        <f>CB69</f>
        <v/>
      </c>
      <c r="CC64" s="358">
        <f>CC69</f>
        <v/>
      </c>
      <c r="CD64" s="358">
        <f>CD69</f>
        <v/>
      </c>
      <c r="CE64" s="358">
        <f>CE69</f>
        <v/>
      </c>
      <c r="CF64" s="358">
        <f>CF69</f>
        <v/>
      </c>
      <c r="CG64" s="358">
        <f>CG69</f>
        <v/>
      </c>
      <c r="CH64" s="358">
        <f>CH69</f>
        <v/>
      </c>
      <c r="CI64" s="358">
        <f>CI69</f>
        <v/>
      </c>
      <c r="CJ64" s="358">
        <f>CJ69</f>
        <v/>
      </c>
      <c r="CK64" s="358">
        <f>CK69</f>
        <v/>
      </c>
      <c r="CL64" s="358">
        <f>CL69</f>
        <v/>
      </c>
      <c r="CM64" s="358">
        <f>CM69</f>
        <v/>
      </c>
      <c r="CN64" s="358">
        <f>CN69</f>
        <v/>
      </c>
      <c r="CO64" s="358">
        <f>CO69</f>
        <v/>
      </c>
      <c r="CP64" s="358">
        <f>CP69</f>
        <v/>
      </c>
      <c r="CQ64" s="358">
        <f>CQ69</f>
        <v/>
      </c>
      <c r="CR64" s="358">
        <f>CR69</f>
        <v/>
      </c>
      <c r="CS64" s="358">
        <f>CS69</f>
        <v/>
      </c>
      <c r="CT64" s="358">
        <f>CT69</f>
        <v/>
      </c>
      <c r="CU64" s="358">
        <f>CU69</f>
        <v/>
      </c>
      <c r="CV64" s="358">
        <f>CV69</f>
        <v/>
      </c>
      <c r="CW64" s="358">
        <f>CW69</f>
        <v/>
      </c>
      <c r="CX64" s="358">
        <f>CX69</f>
        <v/>
      </c>
      <c r="CY64" s="358">
        <f>CY69</f>
        <v/>
      </c>
      <c r="CZ64" s="358">
        <f>CZ69</f>
        <v/>
      </c>
      <c r="DA64" s="358">
        <f>DA69</f>
        <v/>
      </c>
      <c r="DB64" s="358">
        <f>DB69</f>
        <v/>
      </c>
      <c r="DC64" s="358">
        <f>DC69</f>
        <v/>
      </c>
      <c r="DD64" s="358">
        <f>DD69</f>
        <v/>
      </c>
      <c r="DE64" s="358">
        <f>DE69</f>
        <v/>
      </c>
      <c r="DF64" s="358">
        <f>DF69</f>
        <v/>
      </c>
      <c r="DG64" s="359">
        <f>DG69</f>
        <v/>
      </c>
      <c r="DH64" s="359">
        <f>DH69</f>
        <v/>
      </c>
      <c r="DI64" s="359">
        <f>DI69</f>
        <v/>
      </c>
      <c r="DJ64" s="359">
        <f>DJ69</f>
        <v/>
      </c>
      <c r="DK64" s="359">
        <f>DK69</f>
        <v/>
      </c>
      <c r="DL64" s="359">
        <f>DL69</f>
        <v/>
      </c>
      <c r="DM64" s="359">
        <f>DM69</f>
        <v/>
      </c>
      <c r="DN64" s="359">
        <f>DN69</f>
        <v/>
      </c>
      <c r="DO64" s="359">
        <f>DO69</f>
        <v/>
      </c>
      <c r="DP64" s="359">
        <f>DP69</f>
        <v/>
      </c>
      <c r="DQ64" s="359">
        <f>DQ69</f>
        <v/>
      </c>
      <c r="DR64" s="359">
        <f>DR69</f>
        <v/>
      </c>
      <c r="DS64" s="359">
        <f>DS69</f>
        <v/>
      </c>
      <c r="DT64" s="359">
        <f>DT69</f>
        <v/>
      </c>
      <c r="DU64" s="359">
        <f>DU69</f>
        <v/>
      </c>
      <c r="DV64" s="359">
        <f>DV69</f>
        <v/>
      </c>
      <c r="DW64" s="359">
        <f>DW69</f>
        <v/>
      </c>
      <c r="DX64" s="359">
        <f>DX69</f>
        <v/>
      </c>
      <c r="DY64" s="359">
        <f>DY69</f>
        <v/>
      </c>
      <c r="DZ64" s="359">
        <f>DZ69</f>
        <v/>
      </c>
      <c r="EA64" s="359">
        <f>EA69</f>
        <v/>
      </c>
      <c r="EB64" s="359">
        <f>EB69</f>
        <v/>
      </c>
      <c r="EC64" s="359">
        <f>EC69</f>
        <v/>
      </c>
      <c r="ED64" s="359">
        <f>ED69</f>
        <v/>
      </c>
      <c r="EE64" s="359">
        <f>EE69</f>
        <v/>
      </c>
      <c r="EF64" s="359">
        <f>EF69</f>
        <v/>
      </c>
      <c r="EG64" s="359">
        <f>EG69</f>
        <v/>
      </c>
      <c r="EH64" s="359">
        <f>EH69</f>
        <v/>
      </c>
      <c r="EI64" s="359">
        <f>EI69</f>
        <v/>
      </c>
      <c r="EJ64" s="359">
        <f>EJ69</f>
        <v/>
      </c>
      <c r="EK64" s="359">
        <f>EK69</f>
        <v/>
      </c>
      <c r="EL64" s="359">
        <f>EL69</f>
        <v/>
      </c>
      <c r="EM64" s="359">
        <f>EM69</f>
        <v/>
      </c>
      <c r="EN64" s="359">
        <f>EN69</f>
        <v/>
      </c>
      <c r="EO64" s="359">
        <f>EO69</f>
        <v/>
      </c>
      <c r="EP64" s="359">
        <f>EP69</f>
        <v/>
      </c>
      <c r="EQ64" s="359">
        <f>EQ69</f>
        <v/>
      </c>
      <c r="ER64" s="359">
        <f>ER69</f>
        <v/>
      </c>
      <c r="ES64" s="359">
        <f>ES69</f>
        <v/>
      </c>
      <c r="ET64" s="359">
        <f>ET69</f>
        <v/>
      </c>
      <c r="EU64" s="359">
        <f>EU69</f>
        <v/>
      </c>
      <c r="EV64" s="359">
        <f>EV69</f>
        <v/>
      </c>
      <c r="EW64" s="359">
        <f>EW69</f>
        <v/>
      </c>
      <c r="EX64" s="359">
        <f>EX69</f>
        <v/>
      </c>
      <c r="EY64" s="359">
        <f>EY69</f>
        <v/>
      </c>
      <c r="EZ64" s="359">
        <f>EZ69</f>
        <v/>
      </c>
      <c r="FA64" s="359">
        <f>FA69</f>
        <v/>
      </c>
      <c r="FB64" s="359">
        <f>FB69</f>
        <v/>
      </c>
      <c r="FC64" s="359">
        <f>FC69</f>
        <v/>
      </c>
      <c r="FD64" s="359">
        <f>FD69</f>
        <v/>
      </c>
      <c r="FE64" s="359">
        <f>FE69</f>
        <v/>
      </c>
      <c r="FF64" s="359">
        <f>FF69</f>
        <v/>
      </c>
      <c r="FG64" s="359">
        <f>FG69</f>
        <v/>
      </c>
      <c r="FH64" s="359">
        <f>FH69</f>
        <v/>
      </c>
      <c r="FI64" s="359">
        <f>FI69</f>
        <v/>
      </c>
      <c r="FJ64" s="359">
        <f>FJ69</f>
        <v/>
      </c>
      <c r="FK64" s="359">
        <f>FK69</f>
        <v/>
      </c>
      <c r="FL64" s="359">
        <f>FL69</f>
        <v/>
      </c>
      <c r="FM64" s="359">
        <f>FM69</f>
        <v/>
      </c>
      <c r="FN64" s="359">
        <f>FN69</f>
        <v/>
      </c>
      <c r="FO64" s="359">
        <f>FO69</f>
        <v/>
      </c>
      <c r="FP64" s="359">
        <f>FP69</f>
        <v/>
      </c>
      <c r="FQ64" s="359">
        <f>FQ69</f>
        <v/>
      </c>
      <c r="FR64" s="359">
        <f>FR69</f>
        <v/>
      </c>
      <c r="FS64" s="359">
        <f>FS69</f>
        <v/>
      </c>
      <c r="FT64" s="359">
        <f>FT69</f>
        <v/>
      </c>
      <c r="FU64" s="359">
        <f>FU69</f>
        <v/>
      </c>
      <c r="FV64" s="359">
        <f>FV69</f>
        <v/>
      </c>
      <c r="FW64" s="359">
        <f>FW69</f>
        <v/>
      </c>
      <c r="FX64" s="359">
        <f>FX69</f>
        <v/>
      </c>
      <c r="FY64" s="359">
        <f>FY69</f>
        <v/>
      </c>
      <c r="FZ64" s="359">
        <f>FZ69</f>
        <v/>
      </c>
      <c r="GA64" s="359">
        <f>GA69</f>
        <v/>
      </c>
      <c r="GB64" s="359">
        <f>GB69</f>
        <v/>
      </c>
      <c r="GC64" s="359">
        <f>GC69</f>
        <v/>
      </c>
      <c r="GD64" s="359">
        <f>GD69</f>
        <v/>
      </c>
      <c r="GE64" s="359">
        <f>GE69</f>
        <v/>
      </c>
      <c r="GF64" s="359">
        <f>GF69</f>
        <v/>
      </c>
      <c r="GG64" s="359">
        <f>GG69</f>
        <v/>
      </c>
      <c r="GH64" s="359">
        <f>GH69</f>
        <v/>
      </c>
      <c r="GI64" s="359">
        <f>GI69</f>
        <v/>
      </c>
      <c r="GJ64" s="359">
        <f>GJ69</f>
        <v/>
      </c>
      <c r="GK64" s="359">
        <f>GK69</f>
        <v/>
      </c>
      <c r="GL64" s="359">
        <f>GL69</f>
        <v/>
      </c>
      <c r="GM64" s="359">
        <f>GM69</f>
        <v/>
      </c>
      <c r="GN64" s="359">
        <f>GN69</f>
        <v/>
      </c>
      <c r="GO64" s="359">
        <f>GO69</f>
        <v/>
      </c>
      <c r="GP64" s="359">
        <f>GP69</f>
        <v/>
      </c>
      <c r="GQ64" s="359">
        <f>GQ69</f>
        <v/>
      </c>
      <c r="GR64" s="359">
        <f>GR69</f>
        <v/>
      </c>
      <c r="GS64" s="359">
        <f>GS69</f>
        <v/>
      </c>
      <c r="GT64" s="359">
        <f>GT69</f>
        <v/>
      </c>
      <c r="GU64" s="359">
        <f>GU69</f>
        <v/>
      </c>
      <c r="GV64" s="359">
        <f>GV69</f>
        <v/>
      </c>
      <c r="GW64" s="359">
        <f>GW69</f>
        <v/>
      </c>
      <c r="GX64" s="359">
        <f>GX69</f>
        <v/>
      </c>
    </row>
    <row r="65"/>
    <row r="66">
      <c r="A66" t="n">
        <v>17</v>
      </c>
      <c r="B66" t="n">
        <v>0</v>
      </c>
      <c r="C66">
        <f>ROW(SmtRes!A28)</f>
        <v/>
      </c>
      <c r="D66">
        <f>ROW(EtalonRes!A29)</f>
        <v/>
      </c>
      <c r="E66" t="inlineStr">
        <is>
          <t>1</t>
        </is>
      </c>
      <c r="F66" t="inlineStr">
        <is>
          <t>65-10-1</t>
        </is>
      </c>
      <c r="G66" t="inlineStr">
        <is>
          <t>Очистка канализационной сети внутренней</t>
        </is>
      </c>
      <c r="H66" t="inlineStr">
        <is>
          <t>100 м трубопровода</t>
        </is>
      </c>
      <c r="I66">
        <f>ROUND(ROUND(11/100,4),7)</f>
        <v/>
      </c>
      <c r="J66" t="n">
        <v>0</v>
      </c>
      <c r="K66">
        <f>ROUND(ROUND(11/100,4),7)</f>
        <v/>
      </c>
      <c r="O66">
        <f>ROUND(CP66,0)</f>
        <v/>
      </c>
      <c r="P66">
        <f>ROUND(CQ66*I66,0)</f>
        <v/>
      </c>
      <c r="Q66">
        <f>(ROUND((ROUND(((ET66)*I66),0)*BB66),0)+ROUND((ROUND(((AE66-(EU66))*I66),0)*BS66),0))</f>
        <v/>
      </c>
      <c r="R66">
        <f>(ROUND((ROUND(((EU66)*I66),0)*BS66),0)+ROUND((ROUND(((AE66-(EU66))*I66),0)*BS66),0))</f>
        <v/>
      </c>
      <c r="S66">
        <f>ROUND(CT66*I66,0)</f>
        <v/>
      </c>
      <c r="T66">
        <f>ROUND(CU66*I66,0)</f>
        <v/>
      </c>
      <c r="U66">
        <f>ROUND(CV66*I66,7)</f>
        <v/>
      </c>
      <c r="V66">
        <f>ROUND(CW66*I66,7)</f>
        <v/>
      </c>
      <c r="W66">
        <f>ROUND(CX66*I66,0)</f>
        <v/>
      </c>
      <c r="X66">
        <f>ROUND(CY66,0)</f>
        <v/>
      </c>
      <c r="Y66">
        <f>ROUND(CZ66,0)</f>
        <v/>
      </c>
      <c r="AA66" t="n">
        <v>78862477</v>
      </c>
      <c r="AB66">
        <f>ROUND((AC66+AD66+AF66),2)</f>
        <v/>
      </c>
      <c r="AC66">
        <f>ROUND((ES66),2)</f>
        <v/>
      </c>
      <c r="AD66">
        <f>ROUND((((ET66)-(EU66))+AE66),2)</f>
        <v/>
      </c>
      <c r="AE66">
        <f>ROUND((EU66),2)</f>
        <v/>
      </c>
      <c r="AF66">
        <f>ROUND((EV66),2)</f>
        <v/>
      </c>
      <c r="AG66">
        <f>ROUND((AP66),2)</f>
        <v/>
      </c>
      <c r="AH66">
        <f>(EW66)</f>
        <v/>
      </c>
      <c r="AI66">
        <f>(EX66)</f>
        <v/>
      </c>
      <c r="AJ66">
        <f>(AS66)</f>
        <v/>
      </c>
      <c r="AK66" t="n">
        <v>403.3</v>
      </c>
      <c r="AL66" t="n">
        <v>139.36</v>
      </c>
      <c r="AM66" t="n">
        <v>0.87</v>
      </c>
      <c r="AN66" t="n">
        <v>0</v>
      </c>
      <c r="AO66" t="n">
        <v>263.07</v>
      </c>
      <c r="AP66" t="n">
        <v>0</v>
      </c>
      <c r="AQ66" t="n">
        <v>32.2</v>
      </c>
      <c r="AR66" t="n">
        <v>0</v>
      </c>
      <c r="AS66" t="n">
        <v>0</v>
      </c>
      <c r="AT66" t="n">
        <v>103</v>
      </c>
      <c r="AU66" t="n">
        <v>52</v>
      </c>
      <c r="AV66" t="n">
        <v>1</v>
      </c>
      <c r="AW66" t="n">
        <v>1</v>
      </c>
      <c r="AZ66" t="n">
        <v>1</v>
      </c>
      <c r="BA66" t="n">
        <v>52.25</v>
      </c>
      <c r="BB66" t="n">
        <v>25.03</v>
      </c>
      <c r="BC66" t="n">
        <v>11.85</v>
      </c>
      <c r="BD66" t="inlineStr"/>
      <c r="BE66" t="inlineStr"/>
      <c r="BF66" t="inlineStr"/>
      <c r="BG66" t="inlineStr"/>
      <c r="BH66" t="n">
        <v>0</v>
      </c>
      <c r="BI66" t="n">
        <v>1</v>
      </c>
      <c r="BJ66" t="inlineStr">
        <is>
          <t>ТЕРр Московской обл., 65-10-1, приказ Минстроя России №675/пр от 28.02.2017 № 263/пр</t>
        </is>
      </c>
      <c r="BM66" t="n">
        <v>65007</v>
      </c>
      <c r="BN66" t="n">
        <v>0</v>
      </c>
      <c r="BO66" t="inlineStr">
        <is>
          <t>65-10-1</t>
        </is>
      </c>
      <c r="BP66" t="n">
        <v>1</v>
      </c>
      <c r="BQ66" t="n">
        <v>6</v>
      </c>
      <c r="BR66" t="n">
        <v>0</v>
      </c>
      <c r="BS66" t="n">
        <v>52.25</v>
      </c>
      <c r="BT66" t="n">
        <v>1</v>
      </c>
      <c r="BU66" t="n">
        <v>1</v>
      </c>
      <c r="BV66" t="n">
        <v>1</v>
      </c>
      <c r="BW66" t="n">
        <v>1</v>
      </c>
      <c r="BX66" t="n">
        <v>1</v>
      </c>
      <c r="BY66" t="inlineStr"/>
      <c r="BZ66" t="n">
        <v>103</v>
      </c>
      <c r="CA66" t="n">
        <v>52</v>
      </c>
      <c r="CB66" t="inlineStr"/>
      <c r="CE66" t="n">
        <v>12</v>
      </c>
      <c r="CF66" t="n">
        <v>0</v>
      </c>
      <c r="CG66" t="n">
        <v>0</v>
      </c>
      <c r="CM66" t="n">
        <v>0</v>
      </c>
      <c r="CN66" t="inlineStr"/>
      <c r="CO66" t="n">
        <v>0</v>
      </c>
      <c r="CP66">
        <f>(P66+Q66+S66)</f>
        <v/>
      </c>
      <c r="CQ66">
        <f>AC66*BC66</f>
        <v/>
      </c>
      <c r="CR66">
        <f>(ROUND((ROUND(((ET66)*1),0)*BB66),0)+ROUND((ROUND(((AE66-(EU66))*1),0)*BS66),0))</f>
        <v/>
      </c>
      <c r="CS66">
        <f>(ROUND((ROUND(((EU66)*1),0)*BS66),0)+ROUND((ROUND(((AE66-(EU66))*1),0)*BS66),0))</f>
        <v/>
      </c>
      <c r="CT66">
        <f>AF66*BA66</f>
        <v/>
      </c>
      <c r="CU66">
        <f>AG66</f>
        <v/>
      </c>
      <c r="CV66">
        <f>AH66</f>
        <v/>
      </c>
      <c r="CW66">
        <f>AI66</f>
        <v/>
      </c>
      <c r="CX66">
        <f>AJ66</f>
        <v/>
      </c>
      <c r="CY66">
        <f>(((S66+R66)*AT66)/100)</f>
        <v/>
      </c>
      <c r="CZ66">
        <f>(((S66+R66)*AU66)/100)</f>
        <v/>
      </c>
      <c r="DC66" t="inlineStr"/>
      <c r="DD66" t="inlineStr"/>
      <c r="DE66" t="inlineStr"/>
      <c r="DF66" t="inlineStr"/>
      <c r="DG66" t="inlineStr"/>
      <c r="DH66" t="inlineStr"/>
      <c r="DI66" t="inlineStr"/>
      <c r="DJ66" t="inlineStr"/>
      <c r="DK66" t="inlineStr"/>
      <c r="DL66" t="inlineStr"/>
      <c r="DM66" t="inlineStr"/>
      <c r="DN66" t="n">
        <v>0</v>
      </c>
      <c r="DO66" t="n">
        <v>0</v>
      </c>
      <c r="DP66" t="n">
        <v>1</v>
      </c>
      <c r="DQ66" t="n">
        <v>1</v>
      </c>
      <c r="DU66" t="n">
        <v>1013</v>
      </c>
      <c r="DV66" t="inlineStr">
        <is>
          <t>100 м трубопровода</t>
        </is>
      </c>
      <c r="DW66" t="inlineStr">
        <is>
          <t>100 м трубопровода</t>
        </is>
      </c>
      <c r="DX66" t="n">
        <v>1</v>
      </c>
      <c r="DZ66" t="inlineStr"/>
      <c r="EA66" t="inlineStr"/>
      <c r="EB66" t="inlineStr"/>
      <c r="EC66" t="inlineStr"/>
      <c r="EE66" t="n">
        <v>78726000</v>
      </c>
      <c r="EF66" t="n">
        <v>6</v>
      </c>
      <c r="EG66" t="inlineStr">
        <is>
          <t>Ремонтно-строительные работы</t>
        </is>
      </c>
      <c r="EH66" t="n">
        <v>99</v>
      </c>
      <c r="EI66" t="inlineStr">
        <is>
          <t>Внутренние санитарно-технические работы</t>
        </is>
      </c>
      <c r="EJ66" t="n">
        <v>1</v>
      </c>
      <c r="EK66" t="n">
        <v>65007</v>
      </c>
      <c r="EL66" t="inlineStr">
        <is>
          <t>Внутренние санитарнотехнические работы: смена труб, санприборов, запорной арматуры и другое</t>
        </is>
      </c>
      <c r="EM66" t="inlineStr">
        <is>
          <t>рФЕР-65</t>
        </is>
      </c>
      <c r="EO66" t="inlineStr"/>
      <c r="EQ66" t="n">
        <v>0</v>
      </c>
      <c r="ER66" t="n">
        <v>403.3</v>
      </c>
      <c r="ES66" t="n">
        <v>139.36</v>
      </c>
      <c r="ET66" t="n">
        <v>0.87</v>
      </c>
      <c r="EU66" t="n">
        <v>0</v>
      </c>
      <c r="EV66" t="n">
        <v>263.07</v>
      </c>
      <c r="EW66" t="n">
        <v>32.2</v>
      </c>
      <c r="EX66" t="n">
        <v>0</v>
      </c>
      <c r="EY66" t="n">
        <v>0</v>
      </c>
      <c r="FQ66" t="n">
        <v>0</v>
      </c>
      <c r="FR66" t="n">
        <v>0</v>
      </c>
      <c r="FS66" t="n">
        <v>0</v>
      </c>
      <c r="FX66" t="n">
        <v>103</v>
      </c>
      <c r="FY66" t="n">
        <v>52</v>
      </c>
      <c r="GA66" t="inlineStr"/>
      <c r="GD66" t="n">
        <v>1</v>
      </c>
      <c r="GF66" t="n">
        <v>-66904957</v>
      </c>
      <c r="GG66" t="n">
        <v>2</v>
      </c>
      <c r="GH66" t="n">
        <v>1</v>
      </c>
      <c r="GI66" t="n">
        <v>2</v>
      </c>
      <c r="GJ66" t="n">
        <v>0</v>
      </c>
      <c r="GK66" t="n">
        <v>0</v>
      </c>
      <c r="GL66">
        <f>ROUND(IF(AND(BH66=3,BI66=3,FS66&lt;&gt;0),P66,0),0)</f>
        <v/>
      </c>
      <c r="GM66">
        <f>ROUND(O66+X66+Y66,0)+GX66</f>
        <v/>
      </c>
      <c r="GN66">
        <f>IF(OR(BI66=0,BI66=1),GM66-GX66,0)</f>
        <v/>
      </c>
      <c r="GO66">
        <f>IF(BI66=2,GM66-GX66,0)</f>
        <v/>
      </c>
      <c r="GP66">
        <f>IF(BI66=4,GM66-GX66,0)</f>
        <v/>
      </c>
      <c r="GR66" t="n">
        <v>0</v>
      </c>
      <c r="GS66" t="n">
        <v>3</v>
      </c>
      <c r="GT66" t="n">
        <v>0</v>
      </c>
      <c r="GU66" t="inlineStr"/>
      <c r="GV66">
        <f>ROUND((GT66),2)</f>
        <v/>
      </c>
      <c r="GW66" t="n">
        <v>1</v>
      </c>
      <c r="GX66">
        <f>ROUND(HC66*I66,0)</f>
        <v/>
      </c>
      <c r="HA66" t="n">
        <v>0</v>
      </c>
      <c r="HB66" t="n">
        <v>0</v>
      </c>
      <c r="HC66">
        <f>GV66*GW66</f>
        <v/>
      </c>
      <c r="HE66" t="inlineStr"/>
      <c r="HF66" t="inlineStr"/>
      <c r="HM66" t="inlineStr"/>
      <c r="HN66" t="inlineStr">
        <is>
          <t>Пр/812-099.2-1</t>
        </is>
      </c>
      <c r="HO66" t="inlineStr">
        <is>
          <t>Пр/774-099.2</t>
        </is>
      </c>
      <c r="HP66" t="inlineStr">
        <is>
          <t>Внутренние санитарнотехнические работы: смена труб, санприборов, запорной арматуры и другое</t>
        </is>
      </c>
      <c r="HQ66" t="inlineStr">
        <is>
          <t>Внутренние санитарнотехнические работы: смена труб, санприборов, запорной арматуры и другое</t>
        </is>
      </c>
      <c r="HS66" t="n">
        <v>0</v>
      </c>
      <c r="IK66" t="n">
        <v>0</v>
      </c>
    </row>
    <row r="67">
      <c r="A67" t="n">
        <v>18</v>
      </c>
      <c r="B67" t="n">
        <v>0</v>
      </c>
      <c r="C67" t="n">
        <v>28</v>
      </c>
      <c r="E67" t="inlineStr">
        <is>
          <t>1,1</t>
        </is>
      </c>
      <c r="F67" t="inlineStr">
        <is>
          <t>Цена поставщика</t>
        </is>
      </c>
      <c r="G67" t="inlineStr">
        <is>
          <t>Прочистка КРОТ</t>
        </is>
      </c>
      <c r="H67" t="inlineStr">
        <is>
          <t>л</t>
        </is>
      </c>
      <c r="I67">
        <f>I66*J67</f>
        <v/>
      </c>
      <c r="J67" t="n">
        <v>10</v>
      </c>
      <c r="K67" t="n">
        <v>10</v>
      </c>
      <c r="O67">
        <f>ROUND(CP67,0)</f>
        <v/>
      </c>
      <c r="P67">
        <f>ROUND(CQ67*I67,0)</f>
        <v/>
      </c>
      <c r="Q67">
        <f>(ROUND((ROUND(((ET67)*I67),0)*BB67),0)+ROUND((ROUND(((AE67-(EU67))*I67),0)*BS67),0))</f>
        <v/>
      </c>
      <c r="R67">
        <f>(ROUND((ROUND(((EU67)*I67),0)*BS67),0)+ROUND((ROUND(((AE67-(EU67))*I67),0)*BS67),0))</f>
        <v/>
      </c>
      <c r="S67">
        <f>ROUND(CT67*I67,0)</f>
        <v/>
      </c>
      <c r="T67">
        <f>ROUND(CU67*I67,0)</f>
        <v/>
      </c>
      <c r="U67">
        <f>ROUND(CV67*I67,7)</f>
        <v/>
      </c>
      <c r="V67">
        <f>ROUND(CW67*I67,7)</f>
        <v/>
      </c>
      <c r="W67">
        <f>ROUND(CX67*I67,0)</f>
        <v/>
      </c>
      <c r="X67">
        <f>ROUND(CY67,0)</f>
        <v/>
      </c>
      <c r="Y67">
        <f>ROUND(CZ67,0)</f>
        <v/>
      </c>
      <c r="AA67" t="n">
        <v>78862477</v>
      </c>
      <c r="AB67">
        <f>ROUND((AC67+AD67+AF67),2)</f>
        <v/>
      </c>
      <c r="AC67">
        <f>ROUND((ES67),2)</f>
        <v/>
      </c>
      <c r="AD67">
        <f>ROUND((((ET67)-(EU67))+AE67),2)</f>
        <v/>
      </c>
      <c r="AE67">
        <f>ROUND((EU67),2)</f>
        <v/>
      </c>
      <c r="AF67">
        <f>ROUND((EV67),2)</f>
        <v/>
      </c>
      <c r="AG67">
        <f>ROUND((AP67),2)</f>
        <v/>
      </c>
      <c r="AH67">
        <f>(EW67)</f>
        <v/>
      </c>
      <c r="AI67">
        <f>(EX67)</f>
        <v/>
      </c>
      <c r="AJ67">
        <f>(AS67)</f>
        <v/>
      </c>
      <c r="AK67" t="n">
        <v>384.43</v>
      </c>
      <c r="AL67" t="n">
        <v>384.43</v>
      </c>
      <c r="AM67" t="n">
        <v>0</v>
      </c>
      <c r="AN67" t="n">
        <v>0</v>
      </c>
      <c r="AO67" t="n">
        <v>0</v>
      </c>
      <c r="AP67" t="n">
        <v>0</v>
      </c>
      <c r="AQ67" t="n">
        <v>0</v>
      </c>
      <c r="AR67" t="n">
        <v>0</v>
      </c>
      <c r="AS67" t="n">
        <v>0</v>
      </c>
      <c r="AT67" t="n">
        <v>103</v>
      </c>
      <c r="AU67" t="n">
        <v>52</v>
      </c>
      <c r="AV67" t="n">
        <v>1</v>
      </c>
      <c r="AW67" t="n">
        <v>1</v>
      </c>
      <c r="AZ67" t="n">
        <v>1</v>
      </c>
      <c r="BA67" t="n">
        <v>1</v>
      </c>
      <c r="BB67" t="n">
        <v>1</v>
      </c>
      <c r="BC67" t="n">
        <v>1</v>
      </c>
      <c r="BD67" t="inlineStr"/>
      <c r="BE67" t="inlineStr"/>
      <c r="BF67" t="inlineStr"/>
      <c r="BG67" t="inlineStr"/>
      <c r="BH67" t="n">
        <v>3</v>
      </c>
      <c r="BI67" t="n">
        <v>1</v>
      </c>
      <c r="BJ67" t="inlineStr"/>
      <c r="BM67" t="n">
        <v>65007</v>
      </c>
      <c r="BN67" t="n">
        <v>0</v>
      </c>
      <c r="BO67" t="inlineStr"/>
      <c r="BP67" t="n">
        <v>0</v>
      </c>
      <c r="BQ67" t="n">
        <v>6</v>
      </c>
      <c r="BR67" t="n">
        <v>0</v>
      </c>
      <c r="BS67" t="n">
        <v>1</v>
      </c>
      <c r="BT67" t="n">
        <v>1</v>
      </c>
      <c r="BU67" t="n">
        <v>1</v>
      </c>
      <c r="BV67" t="n">
        <v>1</v>
      </c>
      <c r="BW67" t="n">
        <v>1</v>
      </c>
      <c r="BX67" t="n">
        <v>1</v>
      </c>
      <c r="BY67" t="inlineStr"/>
      <c r="BZ67" t="n">
        <v>103</v>
      </c>
      <c r="CA67" t="n">
        <v>52</v>
      </c>
      <c r="CB67" t="inlineStr"/>
      <c r="CE67" t="n">
        <v>12</v>
      </c>
      <c r="CF67" t="n">
        <v>0</v>
      </c>
      <c r="CG67" t="n">
        <v>0</v>
      </c>
      <c r="CM67" t="n">
        <v>0</v>
      </c>
      <c r="CN67" t="inlineStr"/>
      <c r="CO67" t="n">
        <v>0</v>
      </c>
      <c r="CP67">
        <f>(P67+Q67+S67)</f>
        <v/>
      </c>
      <c r="CQ67">
        <f>AC67</f>
        <v/>
      </c>
      <c r="CR67">
        <f>(ROUND((ROUND(((ET67)*1),0)*BB67),0)+ROUND((ROUND(((AE67-(EU67))*1),0)*BS67),0))</f>
        <v/>
      </c>
      <c r="CS67">
        <f>(ROUND((ROUND(((EU67)*1),0)*BS67),0)+ROUND((ROUND(((AE67-(EU67))*1),0)*BS67),0))</f>
        <v/>
      </c>
      <c r="CT67">
        <f>AF67*BA67</f>
        <v/>
      </c>
      <c r="CU67">
        <f>AG67</f>
        <v/>
      </c>
      <c r="CV67">
        <f>AH67</f>
        <v/>
      </c>
      <c r="CW67">
        <f>AI67</f>
        <v/>
      </c>
      <c r="CX67">
        <f>AJ67</f>
        <v/>
      </c>
      <c r="CY67">
        <f>(((S67+R67)*AT67)/100)</f>
        <v/>
      </c>
      <c r="CZ67">
        <f>(((S67+R67)*AU67)/100)</f>
        <v/>
      </c>
      <c r="DC67" t="inlineStr"/>
      <c r="DD67" t="inlineStr"/>
      <c r="DE67" t="inlineStr"/>
      <c r="DF67" t="inlineStr"/>
      <c r="DG67" t="inlineStr"/>
      <c r="DH67" t="inlineStr"/>
      <c r="DI67" t="inlineStr"/>
      <c r="DJ67" t="inlineStr"/>
      <c r="DK67" t="inlineStr"/>
      <c r="DL67" t="inlineStr"/>
      <c r="DM67" t="inlineStr"/>
      <c r="DN67" t="n">
        <v>0</v>
      </c>
      <c r="DO67" t="n">
        <v>0</v>
      </c>
      <c r="DP67" t="n">
        <v>1</v>
      </c>
      <c r="DQ67" t="n">
        <v>1</v>
      </c>
      <c r="DU67" t="n">
        <v>1002</v>
      </c>
      <c r="DV67" t="inlineStr">
        <is>
          <t>л</t>
        </is>
      </c>
      <c r="DW67" t="inlineStr">
        <is>
          <t>л</t>
        </is>
      </c>
      <c r="DX67" t="n">
        <v>1</v>
      </c>
      <c r="DZ67" t="inlineStr"/>
      <c r="EA67" t="inlineStr"/>
      <c r="EB67" t="inlineStr"/>
      <c r="EC67" t="inlineStr"/>
      <c r="EE67" t="n">
        <v>78726000</v>
      </c>
      <c r="EF67" t="n">
        <v>6</v>
      </c>
      <c r="EG67" t="inlineStr">
        <is>
          <t>Ремонтно-строительные работы</t>
        </is>
      </c>
      <c r="EH67" t="n">
        <v>99</v>
      </c>
      <c r="EI67" t="inlineStr">
        <is>
          <t>Внутренние санитарно-технические работы</t>
        </is>
      </c>
      <c r="EJ67" t="n">
        <v>1</v>
      </c>
      <c r="EK67" t="n">
        <v>65007</v>
      </c>
      <c r="EL67" t="inlineStr">
        <is>
          <t>Внутренние санитарнотехнические работы: смена труб, санприборов, запорной арматуры и другое</t>
        </is>
      </c>
      <c r="EM67" t="inlineStr">
        <is>
          <t>рФЕР-65</t>
        </is>
      </c>
      <c r="EO67" t="inlineStr"/>
      <c r="EQ67" t="n">
        <v>0</v>
      </c>
      <c r="ER67" t="n">
        <v>384.43</v>
      </c>
      <c r="ES67" t="n">
        <v>384.43</v>
      </c>
      <c r="ET67" t="n">
        <v>0</v>
      </c>
      <c r="EU67" t="n">
        <v>0</v>
      </c>
      <c r="EV67" t="n">
        <v>0</v>
      </c>
      <c r="EW67" t="n">
        <v>0</v>
      </c>
      <c r="EX67" t="n">
        <v>0</v>
      </c>
      <c r="EZ67" t="n">
        <v>5</v>
      </c>
      <c r="FC67" t="n">
        <v>1</v>
      </c>
      <c r="FD67" t="n">
        <v>18</v>
      </c>
      <c r="FF67" t="n">
        <v>469</v>
      </c>
      <c r="FQ67" t="n">
        <v>0</v>
      </c>
      <c r="FR67" t="n">
        <v>0</v>
      </c>
      <c r="FS67" t="n">
        <v>0</v>
      </c>
      <c r="FX67" t="n">
        <v>103</v>
      </c>
      <c r="FY67" t="n">
        <v>52</v>
      </c>
      <c r="GA67" t="inlineStr">
        <is>
          <t>[469 / 1,22]</t>
        </is>
      </c>
      <c r="GD67" t="n">
        <v>1</v>
      </c>
      <c r="GF67" t="n">
        <v>-1978592410</v>
      </c>
      <c r="GG67" t="n">
        <v>2</v>
      </c>
      <c r="GH67" t="n">
        <v>3</v>
      </c>
      <c r="GI67" t="n">
        <v>-2</v>
      </c>
      <c r="GJ67" t="n">
        <v>0</v>
      </c>
      <c r="GK67" t="n">
        <v>0</v>
      </c>
      <c r="GL67">
        <f>ROUND(IF(AND(BH67=3,BI67=3,FS67&lt;&gt;0),P67,0),0)</f>
        <v/>
      </c>
      <c r="GM67">
        <f>ROUND(O67+X67+Y67,0)+GX67</f>
        <v/>
      </c>
      <c r="GN67">
        <f>IF(OR(BI67=0,BI67=1),GM67-GX67,0)</f>
        <v/>
      </c>
      <c r="GO67">
        <f>IF(BI67=2,GM67-GX67,0)</f>
        <v/>
      </c>
      <c r="GP67">
        <f>IF(BI67=4,GM67-GX67,0)</f>
        <v/>
      </c>
      <c r="GR67" t="n">
        <v>1</v>
      </c>
      <c r="GS67" t="n">
        <v>1</v>
      </c>
      <c r="GT67" t="n">
        <v>0</v>
      </c>
      <c r="GU67" t="inlineStr"/>
      <c r="GV67">
        <f>ROUND((GT67),2)</f>
        <v/>
      </c>
      <c r="GW67" t="n">
        <v>1</v>
      </c>
      <c r="GX67">
        <f>ROUND(HC67*I67,0)</f>
        <v/>
      </c>
      <c r="HA67" t="n">
        <v>0</v>
      </c>
      <c r="HB67" t="n">
        <v>0</v>
      </c>
      <c r="HC67">
        <f>GV67*GW67</f>
        <v/>
      </c>
      <c r="HE67" t="inlineStr">
        <is>
          <t>0</t>
        </is>
      </c>
      <c r="HF67" t="inlineStr">
        <is>
          <t>0</t>
        </is>
      </c>
      <c r="HG67">
        <f>ROUND(AC67*I67,0)</f>
        <v/>
      </c>
      <c r="HM67" t="inlineStr"/>
      <c r="HN67" t="inlineStr">
        <is>
          <t>Пр/812-099.2-1</t>
        </is>
      </c>
      <c r="HO67" t="inlineStr">
        <is>
          <t>Пр/774-099.2</t>
        </is>
      </c>
      <c r="HP67" t="inlineStr">
        <is>
          <t>Внутренние санитарнотехнические работы: смена труб, санприборов, запорной арматуры и другое</t>
        </is>
      </c>
      <c r="HQ67" t="inlineStr">
        <is>
          <t>Внутренние санитарнотехнические работы: смена труб, санприборов, запорной арматуры и другое</t>
        </is>
      </c>
      <c r="HS67" t="n">
        <v>0</v>
      </c>
      <c r="IK67" t="n">
        <v>0</v>
      </c>
    </row>
    <row r="68"/>
    <row r="69">
      <c r="A69" s="358" t="n">
        <v>51</v>
      </c>
      <c r="B69" s="358">
        <f>B62</f>
        <v/>
      </c>
      <c r="C69" s="358">
        <f>A62</f>
        <v/>
      </c>
      <c r="D69" s="358">
        <f>ROW(A62)</f>
        <v/>
      </c>
      <c r="E69" s="358" t="n"/>
      <c r="F69" s="358">
        <f>IF(F62&lt;&gt;"",F62,"")</f>
        <v/>
      </c>
      <c r="G69" s="358">
        <f>IF(G62&lt;&gt;"",G62,"")</f>
        <v/>
      </c>
      <c r="H69" s="358" t="n">
        <v>0</v>
      </c>
      <c r="I69" s="358" t="n"/>
      <c r="J69" s="358" t="n"/>
      <c r="K69" s="358" t="n"/>
      <c r="L69" s="358" t="n"/>
      <c r="M69" s="358" t="n"/>
      <c r="N69" s="358" t="n"/>
      <c r="O69" s="358" t="n">
        <v>0</v>
      </c>
      <c r="P69" s="358" t="n">
        <v>0</v>
      </c>
      <c r="Q69" s="358" t="n">
        <v>0</v>
      </c>
      <c r="R69" s="358" t="n">
        <v>0</v>
      </c>
      <c r="S69" s="358" t="n">
        <v>0</v>
      </c>
      <c r="T69" s="358" t="n">
        <v>0</v>
      </c>
      <c r="U69" s="358" t="n">
        <v>0</v>
      </c>
      <c r="V69" s="358" t="n">
        <v>0</v>
      </c>
      <c r="W69" s="358" t="n">
        <v>0</v>
      </c>
      <c r="X69" s="358" t="n">
        <v>0</v>
      </c>
      <c r="Y69" s="358" t="n">
        <v>0</v>
      </c>
      <c r="Z69" s="358" t="n"/>
      <c r="AA69" s="358" t="n"/>
      <c r="AB69" s="358" t="n"/>
      <c r="AC69" s="358" t="n"/>
      <c r="AD69" s="358" t="n"/>
      <c r="AE69" s="358" t="n"/>
      <c r="AF69" s="358" t="n"/>
      <c r="AG69" s="358" t="n"/>
      <c r="AH69" s="358" t="n"/>
      <c r="AI69" s="358" t="n"/>
      <c r="AJ69" s="358" t="n"/>
      <c r="AK69" s="358" t="n"/>
      <c r="AL69" s="358" t="n"/>
      <c r="AM69" s="358" t="n"/>
      <c r="AN69" s="358" t="n"/>
      <c r="AO69" s="358">
        <f>ROUND(BX69,0)</f>
        <v/>
      </c>
      <c r="AP69" s="358">
        <f>ROUND(BY69,0)</f>
        <v/>
      </c>
      <c r="AQ69" s="358">
        <f>ROUND(BZ69,0)</f>
        <v/>
      </c>
      <c r="AR69" s="358">
        <f>ROUND(CA69,0)</f>
        <v/>
      </c>
      <c r="AS69" s="358">
        <f>ROUND(CB69,0)</f>
        <v/>
      </c>
      <c r="AT69" s="358">
        <f>ROUND(CC69,0)</f>
        <v/>
      </c>
      <c r="AU69" s="358">
        <f>ROUND(CD69,0)</f>
        <v/>
      </c>
      <c r="AV69" s="358">
        <f>ROUND(CE69,0)</f>
        <v/>
      </c>
      <c r="AW69" s="358">
        <f>ROUND(CF69,0)</f>
        <v/>
      </c>
      <c r="AX69" s="358">
        <f>ROUND(CG69,0)</f>
        <v/>
      </c>
      <c r="AY69" s="358">
        <f>ROUND(CH69,0)</f>
        <v/>
      </c>
      <c r="AZ69" s="358">
        <f>ROUND(CI69,0)</f>
        <v/>
      </c>
      <c r="BA69" s="358">
        <f>ROUND(CJ69,0)</f>
        <v/>
      </c>
      <c r="BB69" s="358">
        <f>ROUND(CK69,0)</f>
        <v/>
      </c>
      <c r="BC69" s="358">
        <f>ROUND(CL69,0)</f>
        <v/>
      </c>
      <c r="BD69" s="358">
        <f>ROUND(CM69,0)</f>
        <v/>
      </c>
      <c r="BE69" s="358" t="n"/>
      <c r="BF69" s="358" t="n"/>
      <c r="BG69" s="358" t="n"/>
      <c r="BH69" s="358" t="n"/>
      <c r="BI69" s="358" t="n"/>
      <c r="BJ69" s="358" t="n"/>
      <c r="BK69" s="358" t="n"/>
      <c r="BL69" s="358" t="n"/>
      <c r="BM69" s="358" t="n"/>
      <c r="BN69" s="358" t="n"/>
      <c r="BO69" s="358" t="n"/>
      <c r="BP69" s="358" t="n"/>
      <c r="BQ69" s="358" t="n"/>
      <c r="BR69" s="358" t="n"/>
      <c r="BS69" s="358" t="n"/>
      <c r="BT69" s="358" t="n"/>
      <c r="BU69" s="358" t="n"/>
      <c r="BV69" s="358" t="n"/>
      <c r="BW69" s="358" t="n"/>
      <c r="BX69" s="358" t="n"/>
      <c r="BY69" s="358" t="n"/>
      <c r="BZ69" s="358" t="n"/>
      <c r="CA69" s="358" t="n"/>
      <c r="CB69" s="358" t="n"/>
      <c r="CC69" s="358" t="n"/>
      <c r="CD69" s="358" t="n"/>
      <c r="CE69" s="358" t="n"/>
      <c r="CF69" s="358" t="n"/>
      <c r="CG69" s="358" t="n"/>
      <c r="CH69" s="358" t="n"/>
      <c r="CI69" s="358" t="n"/>
      <c r="CJ69" s="358" t="n"/>
      <c r="CK69" s="358" t="n"/>
      <c r="CL69" s="358" t="n"/>
      <c r="CM69" s="358" t="n"/>
      <c r="CN69" s="358" t="n"/>
      <c r="CO69" s="358" t="n"/>
      <c r="CP69" s="358" t="n"/>
      <c r="CQ69" s="358" t="n"/>
      <c r="CR69" s="358" t="n"/>
      <c r="CS69" s="358" t="n"/>
      <c r="CT69" s="358" t="n"/>
      <c r="CU69" s="358" t="n"/>
      <c r="CV69" s="358" t="n"/>
      <c r="CW69" s="358" t="n"/>
      <c r="CX69" s="358" t="n"/>
      <c r="CY69" s="358" t="n"/>
      <c r="CZ69" s="358" t="n"/>
      <c r="DA69" s="358" t="n"/>
      <c r="DB69" s="358" t="n"/>
      <c r="DC69" s="358" t="n"/>
      <c r="DD69" s="358" t="n"/>
      <c r="DE69" s="358" t="n"/>
      <c r="DF69" s="358" t="n"/>
      <c r="DG69" s="359" t="n"/>
      <c r="DH69" s="359" t="n"/>
      <c r="DI69" s="359" t="n"/>
      <c r="DJ69" s="359" t="n"/>
      <c r="DK69" s="359" t="n"/>
      <c r="DL69" s="359" t="n"/>
      <c r="DM69" s="359" t="n"/>
      <c r="DN69" s="359" t="n"/>
      <c r="DO69" s="359" t="n"/>
      <c r="DP69" s="359" t="n"/>
      <c r="DQ69" s="359" t="n"/>
      <c r="DR69" s="359" t="n"/>
      <c r="DS69" s="359" t="n"/>
      <c r="DT69" s="359" t="n"/>
      <c r="DU69" s="359" t="n"/>
      <c r="DV69" s="359" t="n"/>
      <c r="DW69" s="359" t="n"/>
      <c r="DX69" s="359" t="n"/>
      <c r="DY69" s="359" t="n"/>
      <c r="DZ69" s="359" t="n"/>
      <c r="EA69" s="359" t="n"/>
      <c r="EB69" s="359" t="n"/>
      <c r="EC69" s="359" t="n"/>
      <c r="ED69" s="359" t="n"/>
      <c r="EE69" s="359" t="n"/>
      <c r="EF69" s="359" t="n"/>
      <c r="EG69" s="359" t="n"/>
      <c r="EH69" s="359" t="n"/>
      <c r="EI69" s="359" t="n"/>
      <c r="EJ69" s="359" t="n"/>
      <c r="EK69" s="359" t="n"/>
      <c r="EL69" s="359" t="n"/>
      <c r="EM69" s="359" t="n"/>
      <c r="EN69" s="359" t="n"/>
      <c r="EO69" s="359" t="n"/>
      <c r="EP69" s="359" t="n"/>
      <c r="EQ69" s="359" t="n"/>
      <c r="ER69" s="359" t="n"/>
      <c r="ES69" s="359" t="n"/>
      <c r="ET69" s="359" t="n"/>
      <c r="EU69" s="359" t="n"/>
      <c r="EV69" s="359" t="n"/>
      <c r="EW69" s="359" t="n"/>
      <c r="EX69" s="359" t="n"/>
      <c r="EY69" s="359" t="n"/>
      <c r="EZ69" s="359" t="n"/>
      <c r="FA69" s="359" t="n"/>
      <c r="FB69" s="359" t="n"/>
      <c r="FC69" s="359" t="n"/>
      <c r="FD69" s="359" t="n"/>
      <c r="FE69" s="359" t="n"/>
      <c r="FF69" s="359" t="n"/>
      <c r="FG69" s="359" t="n"/>
      <c r="FH69" s="359" t="n"/>
      <c r="FI69" s="359" t="n"/>
      <c r="FJ69" s="359" t="n"/>
      <c r="FK69" s="359" t="n"/>
      <c r="FL69" s="359" t="n"/>
      <c r="FM69" s="359" t="n"/>
      <c r="FN69" s="359" t="n"/>
      <c r="FO69" s="359" t="n"/>
      <c r="FP69" s="359" t="n"/>
      <c r="FQ69" s="359" t="n"/>
      <c r="FR69" s="359" t="n"/>
      <c r="FS69" s="359" t="n"/>
      <c r="FT69" s="359" t="n"/>
      <c r="FU69" s="359" t="n"/>
      <c r="FV69" s="359" t="n"/>
      <c r="FW69" s="359" t="n"/>
      <c r="FX69" s="359" t="n"/>
      <c r="FY69" s="359" t="n"/>
      <c r="FZ69" s="359" t="n"/>
      <c r="GA69" s="359" t="n"/>
      <c r="GB69" s="359" t="n"/>
      <c r="GC69" s="359" t="n"/>
      <c r="GD69" s="359" t="n"/>
      <c r="GE69" s="359" t="n"/>
      <c r="GF69" s="359" t="n"/>
      <c r="GG69" s="359" t="n"/>
      <c r="GH69" s="359" t="n"/>
      <c r="GI69" s="359" t="n"/>
      <c r="GJ69" s="359" t="n"/>
      <c r="GK69" s="359" t="n"/>
      <c r="GL69" s="359" t="n"/>
      <c r="GM69" s="359" t="n"/>
      <c r="GN69" s="359" t="n"/>
      <c r="GO69" s="359" t="n"/>
      <c r="GP69" s="359" t="n"/>
      <c r="GQ69" s="359" t="n"/>
      <c r="GR69" s="359" t="n"/>
      <c r="GS69" s="359" t="n"/>
      <c r="GT69" s="359" t="n"/>
      <c r="GU69" s="359" t="n"/>
      <c r="GV69" s="359" t="n"/>
      <c r="GW69" s="359" t="n"/>
      <c r="GX69" s="359" t="n">
        <v>0</v>
      </c>
    </row>
    <row r="70"/>
    <row r="71">
      <c r="A71" s="360" t="n">
        <v>50</v>
      </c>
      <c r="B71" s="360" t="n">
        <v>0</v>
      </c>
      <c r="C71" s="360" t="n">
        <v>0</v>
      </c>
      <c r="D71" s="360" t="n">
        <v>1</v>
      </c>
      <c r="E71" s="360" t="n">
        <v>201</v>
      </c>
      <c r="F71" s="360">
        <f>ROUND(Source!O69,O71)</f>
        <v/>
      </c>
      <c r="G71" s="360" t="inlineStr">
        <is>
          <t>ПЗ</t>
        </is>
      </c>
      <c r="H71" s="360" t="inlineStr">
        <is>
          <t>Прямые затраты</t>
        </is>
      </c>
      <c r="I71" s="360" t="n"/>
      <c r="J71" s="360" t="n"/>
      <c r="K71" s="360" t="n">
        <v>201</v>
      </c>
      <c r="L71" s="360" t="n">
        <v>1</v>
      </c>
      <c r="M71" s="360" t="n">
        <v>3</v>
      </c>
      <c r="N71" s="360" t="inlineStr"/>
      <c r="O71" s="360" t="n">
        <v>0</v>
      </c>
      <c r="P71" s="360" t="n"/>
      <c r="Q71" s="360" t="n"/>
      <c r="R71" s="360" t="n"/>
      <c r="S71" s="360" t="n"/>
      <c r="T71" s="360" t="n"/>
      <c r="U71" s="360" t="n"/>
      <c r="V71" s="360" t="n"/>
      <c r="W71" s="360" t="n">
        <v>0</v>
      </c>
      <c r="X71" s="360" t="n">
        <v>1</v>
      </c>
      <c r="Y71" s="360" t="n">
        <v>0</v>
      </c>
      <c r="Z71" s="360" t="n"/>
      <c r="AA71" s="360" t="n"/>
      <c r="AB71" s="360" t="n"/>
    </row>
    <row r="72">
      <c r="A72" s="360" t="n">
        <v>50</v>
      </c>
      <c r="B72" s="360" t="n">
        <v>0</v>
      </c>
      <c r="C72" s="360" t="n">
        <v>0</v>
      </c>
      <c r="D72" s="360" t="n">
        <v>1</v>
      </c>
      <c r="E72" s="360" t="n">
        <v>202</v>
      </c>
      <c r="F72" s="360">
        <f>ROUND(Source!P69,O72)</f>
        <v/>
      </c>
      <c r="G72" s="360" t="inlineStr">
        <is>
          <t>СтМатОб</t>
        </is>
      </c>
      <c r="H72" s="360" t="inlineStr">
        <is>
          <t>Стоимость материальных ресурсов (всего)</t>
        </is>
      </c>
      <c r="I72" s="360" t="n"/>
      <c r="J72" s="360" t="n"/>
      <c r="K72" s="360" t="n">
        <v>202</v>
      </c>
      <c r="L72" s="360" t="n">
        <v>2</v>
      </c>
      <c r="M72" s="360" t="n">
        <v>3</v>
      </c>
      <c r="N72" s="360" t="inlineStr"/>
      <c r="O72" s="360" t="n">
        <v>0</v>
      </c>
      <c r="P72" s="360" t="n"/>
      <c r="Q72" s="360" t="n"/>
      <c r="R72" s="360" t="n"/>
      <c r="S72" s="360" t="n"/>
      <c r="T72" s="360" t="n"/>
      <c r="U72" s="360" t="n"/>
      <c r="V72" s="360" t="n"/>
      <c r="W72" s="360" t="n">
        <v>0</v>
      </c>
      <c r="X72" s="360" t="n">
        <v>1</v>
      </c>
      <c r="Y72" s="360" t="n">
        <v>0</v>
      </c>
      <c r="Z72" s="360" t="n"/>
      <c r="AA72" s="360" t="n"/>
      <c r="AB72" s="360" t="n"/>
    </row>
    <row r="73">
      <c r="A73" s="360" t="n">
        <v>50</v>
      </c>
      <c r="B73" s="360" t="n">
        <v>0</v>
      </c>
      <c r="C73" s="360" t="n">
        <v>0</v>
      </c>
      <c r="D73" s="360" t="n">
        <v>1</v>
      </c>
      <c r="E73" s="360" t="n">
        <v>222</v>
      </c>
      <c r="F73" s="360">
        <f>ROUND(Source!AO69,O73)</f>
        <v/>
      </c>
      <c r="G73" s="360" t="inlineStr">
        <is>
          <t>СтМатОбЗак</t>
        </is>
      </c>
      <c r="H73" s="360" t="inlineStr">
        <is>
          <t>Стоимость материалов и оборудования заказчика</t>
        </is>
      </c>
      <c r="I73" s="360" t="n"/>
      <c r="J73" s="360" t="n"/>
      <c r="K73" s="360" t="n">
        <v>222</v>
      </c>
      <c r="L73" s="360" t="n">
        <v>3</v>
      </c>
      <c r="M73" s="360" t="n">
        <v>3</v>
      </c>
      <c r="N73" s="360" t="inlineStr"/>
      <c r="O73" s="360" t="n">
        <v>0</v>
      </c>
      <c r="P73" s="360" t="n"/>
      <c r="Q73" s="360" t="n"/>
      <c r="R73" s="360" t="n"/>
      <c r="S73" s="360" t="n"/>
      <c r="T73" s="360" t="n"/>
      <c r="U73" s="360" t="n"/>
      <c r="V73" s="360" t="n"/>
      <c r="W73" s="360" t="n">
        <v>0</v>
      </c>
      <c r="X73" s="360" t="n">
        <v>1</v>
      </c>
      <c r="Y73" s="360" t="n">
        <v>0</v>
      </c>
      <c r="Z73" s="360" t="n"/>
      <c r="AA73" s="360" t="n"/>
      <c r="AB73" s="360" t="n"/>
    </row>
    <row r="74">
      <c r="A74" s="360" t="n">
        <v>50</v>
      </c>
      <c r="B74" s="360" t="n">
        <v>0</v>
      </c>
      <c r="C74" s="360" t="n">
        <v>0</v>
      </c>
      <c r="D74" s="360" t="n">
        <v>1</v>
      </c>
      <c r="E74" s="360" t="n">
        <v>225</v>
      </c>
      <c r="F74" s="360">
        <f>ROUND(Source!AV69,O74)</f>
        <v/>
      </c>
      <c r="G74" s="360" t="inlineStr">
        <is>
          <t>СтМатОбПод</t>
        </is>
      </c>
      <c r="H74" s="360" t="inlineStr">
        <is>
          <t>Стоимость материалов и оборудования подрядчика</t>
        </is>
      </c>
      <c r="I74" s="360" t="n"/>
      <c r="J74" s="360" t="n"/>
      <c r="K74" s="360" t="n">
        <v>225</v>
      </c>
      <c r="L74" s="360" t="n">
        <v>4</v>
      </c>
      <c r="M74" s="360" t="n">
        <v>3</v>
      </c>
      <c r="N74" s="360" t="inlineStr"/>
      <c r="O74" s="360" t="n">
        <v>0</v>
      </c>
      <c r="P74" s="360" t="n"/>
      <c r="Q74" s="360" t="n"/>
      <c r="R74" s="360" t="n"/>
      <c r="S74" s="360" t="n"/>
      <c r="T74" s="360" t="n"/>
      <c r="U74" s="360" t="n"/>
      <c r="V74" s="360" t="n"/>
      <c r="W74" s="360" t="n">
        <v>0</v>
      </c>
      <c r="X74" s="360" t="n">
        <v>1</v>
      </c>
      <c r="Y74" s="360" t="n">
        <v>0</v>
      </c>
      <c r="Z74" s="360" t="n"/>
      <c r="AA74" s="360" t="n"/>
      <c r="AB74" s="360" t="n"/>
    </row>
    <row r="75">
      <c r="A75" s="360" t="n">
        <v>50</v>
      </c>
      <c r="B75" s="360" t="n">
        <v>0</v>
      </c>
      <c r="C75" s="360" t="n">
        <v>0</v>
      </c>
      <c r="D75" s="360" t="n">
        <v>1</v>
      </c>
      <c r="E75" s="360" t="n">
        <v>226</v>
      </c>
      <c r="F75" s="360">
        <f>ROUND(Source!AW69,O75)</f>
        <v/>
      </c>
      <c r="G75" s="360" t="inlineStr">
        <is>
          <t>СтМат</t>
        </is>
      </c>
      <c r="H75" s="360" t="inlineStr">
        <is>
          <t>Стоимость материалов (всего)</t>
        </is>
      </c>
      <c r="I75" s="360" t="n"/>
      <c r="J75" s="360" t="n"/>
      <c r="K75" s="360" t="n">
        <v>226</v>
      </c>
      <c r="L75" s="360" t="n">
        <v>5</v>
      </c>
      <c r="M75" s="360" t="n">
        <v>3</v>
      </c>
      <c r="N75" s="360" t="inlineStr"/>
      <c r="O75" s="360" t="n">
        <v>0</v>
      </c>
      <c r="P75" s="360" t="n"/>
      <c r="Q75" s="360" t="n"/>
      <c r="R75" s="360" t="n"/>
      <c r="S75" s="360" t="n"/>
      <c r="T75" s="360" t="n"/>
      <c r="U75" s="360" t="n"/>
      <c r="V75" s="360" t="n"/>
      <c r="W75" s="360" t="n">
        <v>0</v>
      </c>
      <c r="X75" s="360" t="n">
        <v>1</v>
      </c>
      <c r="Y75" s="360" t="n">
        <v>0</v>
      </c>
      <c r="Z75" s="360" t="n"/>
      <c r="AA75" s="360" t="n"/>
      <c r="AB75" s="360" t="n"/>
    </row>
    <row r="76">
      <c r="A76" s="360" t="n">
        <v>50</v>
      </c>
      <c r="B76" s="360" t="n">
        <v>0</v>
      </c>
      <c r="C76" s="360" t="n">
        <v>0</v>
      </c>
      <c r="D76" s="360" t="n">
        <v>1</v>
      </c>
      <c r="E76" s="360" t="n">
        <v>227</v>
      </c>
      <c r="F76" s="360">
        <f>ROUND(Source!AX69,O76)</f>
        <v/>
      </c>
      <c r="G76" s="360" t="inlineStr">
        <is>
          <t>СтМатЗак</t>
        </is>
      </c>
      <c r="H76" s="360" t="inlineStr">
        <is>
          <t>Стоимость материалов заказчика</t>
        </is>
      </c>
      <c r="I76" s="360" t="n"/>
      <c r="J76" s="360" t="n"/>
      <c r="K76" s="360" t="n">
        <v>227</v>
      </c>
      <c r="L76" s="360" t="n">
        <v>6</v>
      </c>
      <c r="M76" s="360" t="n">
        <v>3</v>
      </c>
      <c r="N76" s="360" t="inlineStr"/>
      <c r="O76" s="360" t="n">
        <v>0</v>
      </c>
      <c r="P76" s="360" t="n"/>
      <c r="Q76" s="360" t="n"/>
      <c r="R76" s="360" t="n"/>
      <c r="S76" s="360" t="n"/>
      <c r="T76" s="360" t="n"/>
      <c r="U76" s="360" t="n"/>
      <c r="V76" s="360" t="n"/>
      <c r="W76" s="360" t="n">
        <v>0</v>
      </c>
      <c r="X76" s="360" t="n">
        <v>1</v>
      </c>
      <c r="Y76" s="360" t="n">
        <v>0</v>
      </c>
      <c r="Z76" s="360" t="n"/>
      <c r="AA76" s="360" t="n"/>
      <c r="AB76" s="360" t="n"/>
    </row>
    <row r="77">
      <c r="A77" s="360" t="n">
        <v>50</v>
      </c>
      <c r="B77" s="360" t="n">
        <v>0</v>
      </c>
      <c r="C77" s="360" t="n">
        <v>0</v>
      </c>
      <c r="D77" s="360" t="n">
        <v>1</v>
      </c>
      <c r="E77" s="360" t="n">
        <v>228</v>
      </c>
      <c r="F77" s="360">
        <f>ROUND(Source!AY69,O77)</f>
        <v/>
      </c>
      <c r="G77" s="360" t="inlineStr">
        <is>
          <t>СтМатПод</t>
        </is>
      </c>
      <c r="H77" s="360" t="inlineStr">
        <is>
          <t>Стоимость материалов подрядчика</t>
        </is>
      </c>
      <c r="I77" s="360" t="n"/>
      <c r="J77" s="360" t="n"/>
      <c r="K77" s="360" t="n">
        <v>228</v>
      </c>
      <c r="L77" s="360" t="n">
        <v>7</v>
      </c>
      <c r="M77" s="360" t="n">
        <v>3</v>
      </c>
      <c r="N77" s="360" t="inlineStr"/>
      <c r="O77" s="360" t="n">
        <v>0</v>
      </c>
      <c r="P77" s="360" t="n"/>
      <c r="Q77" s="360" t="n"/>
      <c r="R77" s="360" t="n"/>
      <c r="S77" s="360" t="n"/>
      <c r="T77" s="360" t="n"/>
      <c r="U77" s="360" t="n"/>
      <c r="V77" s="360" t="n"/>
      <c r="W77" s="360" t="n">
        <v>0</v>
      </c>
      <c r="X77" s="360" t="n">
        <v>1</v>
      </c>
      <c r="Y77" s="360" t="n">
        <v>0</v>
      </c>
      <c r="Z77" s="360" t="n"/>
      <c r="AA77" s="360" t="n"/>
      <c r="AB77" s="360" t="n"/>
    </row>
    <row r="78">
      <c r="A78" s="360" t="n">
        <v>50</v>
      </c>
      <c r="B78" s="360" t="n">
        <v>0</v>
      </c>
      <c r="C78" s="360" t="n">
        <v>0</v>
      </c>
      <c r="D78" s="360" t="n">
        <v>1</v>
      </c>
      <c r="E78" s="360" t="n">
        <v>216</v>
      </c>
      <c r="F78" s="360">
        <f>ROUND(Source!AP69,O78)</f>
        <v/>
      </c>
      <c r="G78" s="360" t="inlineStr">
        <is>
          <t>Оборуд</t>
        </is>
      </c>
      <c r="H78" s="360" t="inlineStr">
        <is>
          <t>Стоимость оборудования (всего)</t>
        </is>
      </c>
      <c r="I78" s="360" t="n"/>
      <c r="J78" s="360" t="n"/>
      <c r="K78" s="360" t="n">
        <v>216</v>
      </c>
      <c r="L78" s="360" t="n">
        <v>8</v>
      </c>
      <c r="M78" s="360" t="n">
        <v>3</v>
      </c>
      <c r="N78" s="360" t="inlineStr"/>
      <c r="O78" s="360" t="n">
        <v>0</v>
      </c>
      <c r="P78" s="360" t="n"/>
      <c r="Q78" s="360" t="n"/>
      <c r="R78" s="360" t="n"/>
      <c r="S78" s="360" t="n"/>
      <c r="T78" s="360" t="n"/>
      <c r="U78" s="360" t="n"/>
      <c r="V78" s="360" t="n"/>
      <c r="W78" s="360" t="n">
        <v>0</v>
      </c>
      <c r="X78" s="360" t="n">
        <v>1</v>
      </c>
      <c r="Y78" s="360" t="n">
        <v>0</v>
      </c>
      <c r="Z78" s="360" t="n"/>
      <c r="AA78" s="360" t="n"/>
      <c r="AB78" s="360" t="n"/>
    </row>
    <row r="79">
      <c r="A79" s="360" t="n">
        <v>50</v>
      </c>
      <c r="B79" s="360" t="n">
        <v>0</v>
      </c>
      <c r="C79" s="360" t="n">
        <v>0</v>
      </c>
      <c r="D79" s="360" t="n">
        <v>1</v>
      </c>
      <c r="E79" s="360" t="n">
        <v>223</v>
      </c>
      <c r="F79" s="360">
        <f>ROUND(Source!AQ69,O79)</f>
        <v/>
      </c>
      <c r="G79" s="360" t="inlineStr">
        <is>
          <t>ОборудЗак</t>
        </is>
      </c>
      <c r="H79" s="360" t="inlineStr">
        <is>
          <t>Стоимость оборудования заказчика</t>
        </is>
      </c>
      <c r="I79" s="360" t="n"/>
      <c r="J79" s="360" t="n"/>
      <c r="K79" s="360" t="n">
        <v>223</v>
      </c>
      <c r="L79" s="360" t="n">
        <v>9</v>
      </c>
      <c r="M79" s="360" t="n">
        <v>3</v>
      </c>
      <c r="N79" s="360" t="inlineStr"/>
      <c r="O79" s="360" t="n">
        <v>0</v>
      </c>
      <c r="P79" s="360" t="n"/>
      <c r="Q79" s="360" t="n"/>
      <c r="R79" s="360" t="n"/>
      <c r="S79" s="360" t="n"/>
      <c r="T79" s="360" t="n"/>
      <c r="U79" s="360" t="n"/>
      <c r="V79" s="360" t="n"/>
      <c r="W79" s="360" t="n">
        <v>0</v>
      </c>
      <c r="X79" s="360" t="n">
        <v>1</v>
      </c>
      <c r="Y79" s="360" t="n">
        <v>0</v>
      </c>
      <c r="Z79" s="360" t="n"/>
      <c r="AA79" s="360" t="n"/>
      <c r="AB79" s="360" t="n"/>
    </row>
    <row r="80">
      <c r="A80" s="360" t="n">
        <v>50</v>
      </c>
      <c r="B80" s="360" t="n">
        <v>0</v>
      </c>
      <c r="C80" s="360" t="n">
        <v>0</v>
      </c>
      <c r="D80" s="360" t="n">
        <v>1</v>
      </c>
      <c r="E80" s="360" t="n">
        <v>229</v>
      </c>
      <c r="F80" s="360">
        <f>ROUND(Source!AZ69,O80)</f>
        <v/>
      </c>
      <c r="G80" s="360" t="inlineStr">
        <is>
          <t>ОборудПод</t>
        </is>
      </c>
      <c r="H80" s="360" t="inlineStr">
        <is>
          <t>Стоимость оборудования подрядчика</t>
        </is>
      </c>
      <c r="I80" s="360" t="n"/>
      <c r="J80" s="360" t="n"/>
      <c r="K80" s="360" t="n">
        <v>229</v>
      </c>
      <c r="L80" s="360" t="n">
        <v>10</v>
      </c>
      <c r="M80" s="360" t="n">
        <v>3</v>
      </c>
      <c r="N80" s="360" t="inlineStr"/>
      <c r="O80" s="360" t="n">
        <v>0</v>
      </c>
      <c r="P80" s="360" t="n"/>
      <c r="Q80" s="360" t="n"/>
      <c r="R80" s="360" t="n"/>
      <c r="S80" s="360" t="n"/>
      <c r="T80" s="360" t="n"/>
      <c r="U80" s="360" t="n"/>
      <c r="V80" s="360" t="n"/>
      <c r="W80" s="360" t="n">
        <v>0</v>
      </c>
      <c r="X80" s="360" t="n">
        <v>1</v>
      </c>
      <c r="Y80" s="360" t="n">
        <v>0</v>
      </c>
      <c r="Z80" s="360" t="n"/>
      <c r="AA80" s="360" t="n"/>
      <c r="AB80" s="360" t="n"/>
    </row>
    <row r="81">
      <c r="A81" s="360" t="n">
        <v>50</v>
      </c>
      <c r="B81" s="360" t="n">
        <v>0</v>
      </c>
      <c r="C81" s="360" t="n">
        <v>0</v>
      </c>
      <c r="D81" s="360" t="n">
        <v>1</v>
      </c>
      <c r="E81" s="360" t="n">
        <v>203</v>
      </c>
      <c r="F81" s="360">
        <f>ROUND(Source!Q69,O81)</f>
        <v/>
      </c>
      <c r="G81" s="360" t="inlineStr">
        <is>
          <t>ЭММ</t>
        </is>
      </c>
      <c r="H81" s="360" t="inlineStr">
        <is>
          <t>Эксплуатация машин</t>
        </is>
      </c>
      <c r="I81" s="360" t="n"/>
      <c r="J81" s="360" t="n"/>
      <c r="K81" s="360" t="n">
        <v>203</v>
      </c>
      <c r="L81" s="360" t="n">
        <v>11</v>
      </c>
      <c r="M81" s="360" t="n">
        <v>3</v>
      </c>
      <c r="N81" s="360" t="inlineStr"/>
      <c r="O81" s="360" t="n">
        <v>0</v>
      </c>
      <c r="P81" s="360" t="n"/>
      <c r="Q81" s="360" t="n"/>
      <c r="R81" s="360" t="n"/>
      <c r="S81" s="360" t="n"/>
      <c r="T81" s="360" t="n"/>
      <c r="U81" s="360" t="n"/>
      <c r="V81" s="360" t="n"/>
      <c r="W81" s="360" t="n">
        <v>0</v>
      </c>
      <c r="X81" s="360" t="n">
        <v>1</v>
      </c>
      <c r="Y81" s="360" t="n">
        <v>0</v>
      </c>
      <c r="Z81" s="360" t="n"/>
      <c r="AA81" s="360" t="n"/>
      <c r="AB81" s="360" t="n"/>
    </row>
    <row r="82">
      <c r="A82" s="360" t="n">
        <v>50</v>
      </c>
      <c r="B82" s="360" t="n">
        <v>0</v>
      </c>
      <c r="C82" s="360" t="n">
        <v>0</v>
      </c>
      <c r="D82" s="360" t="n">
        <v>1</v>
      </c>
      <c r="E82" s="360" t="n">
        <v>231</v>
      </c>
      <c r="F82" s="360">
        <f>ROUND(Source!BB69,O82)</f>
        <v/>
      </c>
      <c r="G82" s="360" t="inlineStr">
        <is>
          <t>ЭММсНРиСП</t>
        </is>
      </c>
      <c r="H82" s="360" t="inlineStr">
        <is>
          <t>Эксплуатация машин по ТСН-2001.16</t>
        </is>
      </c>
      <c r="I82" s="360" t="n"/>
      <c r="J82" s="360" t="n"/>
      <c r="K82" s="360" t="n">
        <v>231</v>
      </c>
      <c r="L82" s="360" t="n">
        <v>12</v>
      </c>
      <c r="M82" s="360" t="n">
        <v>3</v>
      </c>
      <c r="N82" s="360" t="inlineStr"/>
      <c r="O82" s="360" t="n">
        <v>0</v>
      </c>
      <c r="P82" s="360" t="n"/>
      <c r="Q82" s="360" t="n"/>
      <c r="R82" s="360" t="n"/>
      <c r="S82" s="360" t="n"/>
      <c r="T82" s="360" t="n"/>
      <c r="U82" s="360" t="n"/>
      <c r="V82" s="360" t="n"/>
      <c r="W82" s="360" t="n">
        <v>0</v>
      </c>
      <c r="X82" s="360" t="n">
        <v>1</v>
      </c>
      <c r="Y82" s="360" t="n">
        <v>0</v>
      </c>
      <c r="Z82" s="360" t="n"/>
      <c r="AA82" s="360" t="n"/>
      <c r="AB82" s="360" t="n"/>
    </row>
    <row r="83">
      <c r="A83" s="360" t="n">
        <v>50</v>
      </c>
      <c r="B83" s="360" t="n">
        <v>0</v>
      </c>
      <c r="C83" s="360" t="n">
        <v>0</v>
      </c>
      <c r="D83" s="360" t="n">
        <v>1</v>
      </c>
      <c r="E83" s="360" t="n">
        <v>204</v>
      </c>
      <c r="F83" s="360">
        <f>ROUND(Source!R69,O83)</f>
        <v/>
      </c>
      <c r="G83" s="360" t="inlineStr">
        <is>
          <t>ЗПМ</t>
        </is>
      </c>
      <c r="H83" s="360" t="inlineStr">
        <is>
          <t>ЗП машинистов</t>
        </is>
      </c>
      <c r="I83" s="360" t="n"/>
      <c r="J83" s="360" t="n"/>
      <c r="K83" s="360" t="n">
        <v>204</v>
      </c>
      <c r="L83" s="360" t="n">
        <v>13</v>
      </c>
      <c r="M83" s="360" t="n">
        <v>3</v>
      </c>
      <c r="N83" s="360" t="inlineStr"/>
      <c r="O83" s="360" t="n">
        <v>0</v>
      </c>
      <c r="P83" s="360" t="n"/>
      <c r="Q83" s="360" t="n"/>
      <c r="R83" s="360" t="n"/>
      <c r="S83" s="360" t="n"/>
      <c r="T83" s="360" t="n"/>
      <c r="U83" s="360" t="n"/>
      <c r="V83" s="360" t="n"/>
      <c r="W83" s="360" t="n">
        <v>0</v>
      </c>
      <c r="X83" s="360" t="n">
        <v>1</v>
      </c>
      <c r="Y83" s="360" t="n">
        <v>0</v>
      </c>
      <c r="Z83" s="360" t="n"/>
      <c r="AA83" s="360" t="n"/>
      <c r="AB83" s="360" t="n"/>
    </row>
    <row r="84">
      <c r="A84" s="360" t="n">
        <v>50</v>
      </c>
      <c r="B84" s="360" t="n">
        <v>0</v>
      </c>
      <c r="C84" s="360" t="n">
        <v>0</v>
      </c>
      <c r="D84" s="360" t="n">
        <v>1</v>
      </c>
      <c r="E84" s="360" t="n">
        <v>205</v>
      </c>
      <c r="F84" s="360">
        <f>ROUND(Source!S69,O84)</f>
        <v/>
      </c>
      <c r="G84" s="360" t="inlineStr">
        <is>
          <t>ОЗП</t>
        </is>
      </c>
      <c r="H84" s="360" t="inlineStr">
        <is>
          <t>Основная ЗП рабочих</t>
        </is>
      </c>
      <c r="I84" s="360" t="n"/>
      <c r="J84" s="360" t="n"/>
      <c r="K84" s="360" t="n">
        <v>205</v>
      </c>
      <c r="L84" s="360" t="n">
        <v>14</v>
      </c>
      <c r="M84" s="360" t="n">
        <v>3</v>
      </c>
      <c r="N84" s="360" t="inlineStr"/>
      <c r="O84" s="360" t="n">
        <v>0</v>
      </c>
      <c r="P84" s="360" t="n"/>
      <c r="Q84" s="360" t="n"/>
      <c r="R84" s="360" t="n"/>
      <c r="S84" s="360" t="n"/>
      <c r="T84" s="360" t="n"/>
      <c r="U84" s="360" t="n"/>
      <c r="V84" s="360" t="n"/>
      <c r="W84" s="360" t="n">
        <v>0</v>
      </c>
      <c r="X84" s="360" t="n">
        <v>1</v>
      </c>
      <c r="Y84" s="360" t="n">
        <v>0</v>
      </c>
      <c r="Z84" s="360" t="n"/>
      <c r="AA84" s="360" t="n"/>
      <c r="AB84" s="360" t="n"/>
    </row>
    <row r="85">
      <c r="A85" s="360" t="n">
        <v>50</v>
      </c>
      <c r="B85" s="360" t="n">
        <v>0</v>
      </c>
      <c r="C85" s="360" t="n">
        <v>0</v>
      </c>
      <c r="D85" s="360" t="n">
        <v>1</v>
      </c>
      <c r="E85" s="360" t="n">
        <v>232</v>
      </c>
      <c r="F85" s="360">
        <f>ROUND(Source!BC69,O85)</f>
        <v/>
      </c>
      <c r="G85" s="360" t="inlineStr">
        <is>
          <t>ОЗПсНРиСП</t>
        </is>
      </c>
      <c r="H85" s="360" t="inlineStr">
        <is>
          <t>Основная ЗП рабочих по ТСН-2001.16</t>
        </is>
      </c>
      <c r="I85" s="360" t="n"/>
      <c r="J85" s="360" t="n"/>
      <c r="K85" s="360" t="n">
        <v>232</v>
      </c>
      <c r="L85" s="360" t="n">
        <v>15</v>
      </c>
      <c r="M85" s="360" t="n">
        <v>3</v>
      </c>
      <c r="N85" s="360" t="inlineStr"/>
      <c r="O85" s="360" t="n">
        <v>0</v>
      </c>
      <c r="P85" s="360" t="n"/>
      <c r="Q85" s="360" t="n"/>
      <c r="R85" s="360" t="n"/>
      <c r="S85" s="360" t="n"/>
      <c r="T85" s="360" t="n"/>
      <c r="U85" s="360" t="n"/>
      <c r="V85" s="360" t="n"/>
      <c r="W85" s="360" t="n">
        <v>0</v>
      </c>
      <c r="X85" s="360" t="n">
        <v>1</v>
      </c>
      <c r="Y85" s="360" t="n">
        <v>0</v>
      </c>
      <c r="Z85" s="360" t="n"/>
      <c r="AA85" s="360" t="n"/>
      <c r="AB85" s="360" t="n"/>
    </row>
    <row r="86">
      <c r="A86" s="360" t="n">
        <v>50</v>
      </c>
      <c r="B86" s="360" t="n">
        <v>0</v>
      </c>
      <c r="C86" s="360" t="n">
        <v>0</v>
      </c>
      <c r="D86" s="360" t="n">
        <v>1</v>
      </c>
      <c r="E86" s="360" t="n">
        <v>214</v>
      </c>
      <c r="F86" s="360">
        <f>ROUND(Source!AS69,O86)</f>
        <v/>
      </c>
      <c r="G86" s="360" t="inlineStr">
        <is>
          <t>Строит</t>
        </is>
      </c>
      <c r="H86" s="360" t="inlineStr">
        <is>
          <t>Строительные работы с НР и СП</t>
        </is>
      </c>
      <c r="I86" s="360" t="n"/>
      <c r="J86" s="360" t="n"/>
      <c r="K86" s="360" t="n">
        <v>214</v>
      </c>
      <c r="L86" s="360" t="n">
        <v>16</v>
      </c>
      <c r="M86" s="360" t="n">
        <v>3</v>
      </c>
      <c r="N86" s="360" t="inlineStr"/>
      <c r="O86" s="360" t="n">
        <v>0</v>
      </c>
      <c r="P86" s="360" t="n"/>
      <c r="Q86" s="360" t="n"/>
      <c r="R86" s="360" t="n"/>
      <c r="S86" s="360" t="n"/>
      <c r="T86" s="360" t="n"/>
      <c r="U86" s="360" t="n"/>
      <c r="V86" s="360" t="n"/>
      <c r="W86" s="360" t="n">
        <v>0</v>
      </c>
      <c r="X86" s="360" t="n">
        <v>1</v>
      </c>
      <c r="Y86" s="360" t="n">
        <v>0</v>
      </c>
      <c r="Z86" s="360" t="n"/>
      <c r="AA86" s="360" t="n"/>
      <c r="AB86" s="360" t="n"/>
    </row>
    <row r="87">
      <c r="A87" s="360" t="n">
        <v>50</v>
      </c>
      <c r="B87" s="360" t="n">
        <v>0</v>
      </c>
      <c r="C87" s="360" t="n">
        <v>0</v>
      </c>
      <c r="D87" s="360" t="n">
        <v>1</v>
      </c>
      <c r="E87" s="360" t="n">
        <v>215</v>
      </c>
      <c r="F87" s="360">
        <f>ROUND(Source!AT69,O87)</f>
        <v/>
      </c>
      <c r="G87" s="360" t="inlineStr">
        <is>
          <t>Монтаж</t>
        </is>
      </c>
      <c r="H87" s="360" t="inlineStr">
        <is>
          <t>Монтажные работы с НР и СП</t>
        </is>
      </c>
      <c r="I87" s="360" t="n"/>
      <c r="J87" s="360" t="n"/>
      <c r="K87" s="360" t="n">
        <v>215</v>
      </c>
      <c r="L87" s="360" t="n">
        <v>17</v>
      </c>
      <c r="M87" s="360" t="n">
        <v>3</v>
      </c>
      <c r="N87" s="360" t="inlineStr"/>
      <c r="O87" s="360" t="n">
        <v>0</v>
      </c>
      <c r="P87" s="360" t="n"/>
      <c r="Q87" s="360" t="n"/>
      <c r="R87" s="360" t="n"/>
      <c r="S87" s="360" t="n"/>
      <c r="T87" s="360" t="n"/>
      <c r="U87" s="360" t="n"/>
      <c r="V87" s="360" t="n"/>
      <c r="W87" s="360" t="n">
        <v>0</v>
      </c>
      <c r="X87" s="360" t="n">
        <v>1</v>
      </c>
      <c r="Y87" s="360" t="n">
        <v>0</v>
      </c>
      <c r="Z87" s="360" t="n"/>
      <c r="AA87" s="360" t="n"/>
      <c r="AB87" s="360" t="n"/>
    </row>
    <row r="88">
      <c r="A88" s="360" t="n">
        <v>50</v>
      </c>
      <c r="B88" s="360" t="n">
        <v>0</v>
      </c>
      <c r="C88" s="360" t="n">
        <v>0</v>
      </c>
      <c r="D88" s="360" t="n">
        <v>1</v>
      </c>
      <c r="E88" s="360" t="n">
        <v>217</v>
      </c>
      <c r="F88" s="360">
        <f>ROUND(Source!AU69,O88)</f>
        <v/>
      </c>
      <c r="G88" s="360" t="inlineStr">
        <is>
          <t>Прочие</t>
        </is>
      </c>
      <c r="H88" s="360" t="inlineStr">
        <is>
          <t>Прочие работы с НР и СП</t>
        </is>
      </c>
      <c r="I88" s="360" t="n"/>
      <c r="J88" s="360" t="n"/>
      <c r="K88" s="360" t="n">
        <v>217</v>
      </c>
      <c r="L88" s="360" t="n">
        <v>18</v>
      </c>
      <c r="M88" s="360" t="n">
        <v>3</v>
      </c>
      <c r="N88" s="360" t="inlineStr"/>
      <c r="O88" s="360" t="n">
        <v>0</v>
      </c>
      <c r="P88" s="360" t="n"/>
      <c r="Q88" s="360" t="n"/>
      <c r="R88" s="360" t="n"/>
      <c r="S88" s="360" t="n"/>
      <c r="T88" s="360" t="n"/>
      <c r="U88" s="360" t="n"/>
      <c r="V88" s="360" t="n"/>
      <c r="W88" s="360" t="n">
        <v>0</v>
      </c>
      <c r="X88" s="360" t="n">
        <v>1</v>
      </c>
      <c r="Y88" s="360" t="n">
        <v>0</v>
      </c>
      <c r="Z88" s="360" t="n"/>
      <c r="AA88" s="360" t="n"/>
      <c r="AB88" s="360" t="n"/>
    </row>
    <row r="89">
      <c r="A89" s="360" t="n">
        <v>50</v>
      </c>
      <c r="B89" s="360" t="n">
        <v>0</v>
      </c>
      <c r="C89" s="360" t="n">
        <v>0</v>
      </c>
      <c r="D89" s="360" t="n">
        <v>1</v>
      </c>
      <c r="E89" s="360" t="n">
        <v>230</v>
      </c>
      <c r="F89" s="360">
        <f>ROUND(Source!BA69,O89)</f>
        <v/>
      </c>
      <c r="G89" s="360" t="inlineStr">
        <is>
          <t>ПрочиеЗатр</t>
        </is>
      </c>
      <c r="H89" s="360" t="inlineStr">
        <is>
          <t>Прочие затраты по ТСН-2001.16</t>
        </is>
      </c>
      <c r="I89" s="360" t="n"/>
      <c r="J89" s="360" t="n"/>
      <c r="K89" s="360" t="n">
        <v>230</v>
      </c>
      <c r="L89" s="360" t="n">
        <v>19</v>
      </c>
      <c r="M89" s="360" t="n">
        <v>3</v>
      </c>
      <c r="N89" s="360" t="inlineStr"/>
      <c r="O89" s="360" t="n">
        <v>0</v>
      </c>
      <c r="P89" s="360" t="n"/>
      <c r="Q89" s="360" t="n"/>
      <c r="R89" s="360" t="n"/>
      <c r="S89" s="360" t="n"/>
      <c r="T89" s="360" t="n"/>
      <c r="U89" s="360" t="n"/>
      <c r="V89" s="360" t="n"/>
      <c r="W89" s="360" t="n">
        <v>0</v>
      </c>
      <c r="X89" s="360" t="n">
        <v>1</v>
      </c>
      <c r="Y89" s="360" t="n">
        <v>0</v>
      </c>
      <c r="Z89" s="360" t="n"/>
      <c r="AA89" s="360" t="n"/>
      <c r="AB89" s="360" t="n"/>
    </row>
    <row r="90">
      <c r="A90" s="360" t="n">
        <v>50</v>
      </c>
      <c r="B90" s="360" t="n">
        <v>0</v>
      </c>
      <c r="C90" s="360" t="n">
        <v>0</v>
      </c>
      <c r="D90" s="360" t="n">
        <v>1</v>
      </c>
      <c r="E90" s="360" t="n">
        <v>206</v>
      </c>
      <c r="F90" s="360">
        <f>ROUND(Source!T69,O90)</f>
        <v/>
      </c>
      <c r="G90" s="360" t="inlineStr">
        <is>
          <t>ВозврМат</t>
        </is>
      </c>
      <c r="H90" s="360" t="inlineStr">
        <is>
          <t>Возврат материалов</t>
        </is>
      </c>
      <c r="I90" s="360" t="n"/>
      <c r="J90" s="360" t="n"/>
      <c r="K90" s="360" t="n">
        <v>206</v>
      </c>
      <c r="L90" s="360" t="n">
        <v>20</v>
      </c>
      <c r="M90" s="360" t="n">
        <v>3</v>
      </c>
      <c r="N90" s="360" t="inlineStr"/>
      <c r="O90" s="360" t="n">
        <v>0</v>
      </c>
      <c r="P90" s="360" t="n"/>
      <c r="Q90" s="360" t="n"/>
      <c r="R90" s="360" t="n"/>
      <c r="S90" s="360" t="n"/>
      <c r="T90" s="360" t="n"/>
      <c r="U90" s="360" t="n"/>
      <c r="V90" s="360" t="n"/>
      <c r="W90" s="360" t="n">
        <v>0</v>
      </c>
      <c r="X90" s="360" t="n">
        <v>1</v>
      </c>
      <c r="Y90" s="360" t="n">
        <v>0</v>
      </c>
      <c r="Z90" s="360" t="n"/>
      <c r="AA90" s="360" t="n"/>
      <c r="AB90" s="360" t="n"/>
    </row>
    <row r="91">
      <c r="A91" s="360" t="n">
        <v>50</v>
      </c>
      <c r="B91" s="360" t="n">
        <v>0</v>
      </c>
      <c r="C91" s="360" t="n">
        <v>0</v>
      </c>
      <c r="D91" s="360" t="n">
        <v>1</v>
      </c>
      <c r="E91" s="360" t="n">
        <v>207</v>
      </c>
      <c r="F91" s="360">
        <f>ROUND(Source!U69,O91)</f>
        <v/>
      </c>
      <c r="G91" s="360" t="inlineStr">
        <is>
          <t>ТрудСтр</t>
        </is>
      </c>
      <c r="H91" s="360" t="inlineStr">
        <is>
          <t>Трудозатраты строителей</t>
        </is>
      </c>
      <c r="I91" s="360" t="n"/>
      <c r="J91" s="360" t="n"/>
      <c r="K91" s="360" t="n">
        <v>207</v>
      </c>
      <c r="L91" s="360" t="n">
        <v>21</v>
      </c>
      <c r="M91" s="360" t="n">
        <v>3</v>
      </c>
      <c r="N91" s="360" t="inlineStr"/>
      <c r="O91" s="360" t="n">
        <v>7</v>
      </c>
      <c r="P91" s="360" t="n"/>
      <c r="Q91" s="360" t="n"/>
      <c r="R91" s="360" t="n"/>
      <c r="S91" s="360" t="n"/>
      <c r="T91" s="360" t="n"/>
      <c r="U91" s="360" t="n"/>
      <c r="V91" s="360" t="n"/>
      <c r="W91" s="360" t="n">
        <v>0</v>
      </c>
      <c r="X91" s="360" t="n">
        <v>1</v>
      </c>
      <c r="Y91" s="360" t="n">
        <v>0</v>
      </c>
      <c r="Z91" s="360" t="n"/>
      <c r="AA91" s="360" t="n"/>
      <c r="AB91" s="360" t="n"/>
    </row>
    <row r="92">
      <c r="A92" s="360" t="n">
        <v>50</v>
      </c>
      <c r="B92" s="360" t="n">
        <v>0</v>
      </c>
      <c r="C92" s="360" t="n">
        <v>0</v>
      </c>
      <c r="D92" s="360" t="n">
        <v>1</v>
      </c>
      <c r="E92" s="360" t="n">
        <v>208</v>
      </c>
      <c r="F92" s="360">
        <f>ROUND(Source!V69,O92)</f>
        <v/>
      </c>
      <c r="G92" s="360" t="inlineStr">
        <is>
          <t>ТрудМаш</t>
        </is>
      </c>
      <c r="H92" s="360" t="inlineStr">
        <is>
          <t>Трудозатраты машинистов</t>
        </is>
      </c>
      <c r="I92" s="360" t="n"/>
      <c r="J92" s="360" t="n"/>
      <c r="K92" s="360" t="n">
        <v>208</v>
      </c>
      <c r="L92" s="360" t="n">
        <v>22</v>
      </c>
      <c r="M92" s="360" t="n">
        <v>3</v>
      </c>
      <c r="N92" s="360" t="inlineStr"/>
      <c r="O92" s="360" t="n">
        <v>7</v>
      </c>
      <c r="P92" s="360" t="n"/>
      <c r="Q92" s="360" t="n"/>
      <c r="R92" s="360" t="n"/>
      <c r="S92" s="360" t="n"/>
      <c r="T92" s="360" t="n"/>
      <c r="U92" s="360" t="n"/>
      <c r="V92" s="360" t="n"/>
      <c r="W92" s="360" t="n">
        <v>0</v>
      </c>
      <c r="X92" s="360" t="n">
        <v>1</v>
      </c>
      <c r="Y92" s="360" t="n">
        <v>0</v>
      </c>
      <c r="Z92" s="360" t="n"/>
      <c r="AA92" s="360" t="n"/>
      <c r="AB92" s="360" t="n"/>
    </row>
    <row r="93">
      <c r="A93" s="360" t="n">
        <v>50</v>
      </c>
      <c r="B93" s="360" t="n">
        <v>0</v>
      </c>
      <c r="C93" s="360" t="n">
        <v>0</v>
      </c>
      <c r="D93" s="360" t="n">
        <v>1</v>
      </c>
      <c r="E93" s="360" t="n">
        <v>209</v>
      </c>
      <c r="F93" s="360">
        <f>ROUND(Source!W69,O93)</f>
        <v/>
      </c>
      <c r="G93" s="360" t="inlineStr">
        <is>
          <t>ТранспМат</t>
        </is>
      </c>
      <c r="H93" s="360" t="inlineStr">
        <is>
          <t>Транспорт материалов</t>
        </is>
      </c>
      <c r="I93" s="360" t="n"/>
      <c r="J93" s="360" t="n"/>
      <c r="K93" s="360" t="n">
        <v>209</v>
      </c>
      <c r="L93" s="360" t="n">
        <v>23</v>
      </c>
      <c r="M93" s="360" t="n">
        <v>3</v>
      </c>
      <c r="N93" s="360" t="inlineStr"/>
      <c r="O93" s="360" t="n">
        <v>0</v>
      </c>
      <c r="P93" s="360" t="n"/>
      <c r="Q93" s="360" t="n"/>
      <c r="R93" s="360" t="n"/>
      <c r="S93" s="360" t="n"/>
      <c r="T93" s="360" t="n"/>
      <c r="U93" s="360" t="n"/>
      <c r="V93" s="360" t="n"/>
      <c r="W93" s="360" t="n">
        <v>0</v>
      </c>
      <c r="X93" s="360" t="n">
        <v>1</v>
      </c>
      <c r="Y93" s="360" t="n">
        <v>0</v>
      </c>
      <c r="Z93" s="360" t="n"/>
      <c r="AA93" s="360" t="n"/>
      <c r="AB93" s="360" t="n"/>
    </row>
    <row r="94">
      <c r="A94" s="360" t="n">
        <v>50</v>
      </c>
      <c r="B94" s="360" t="n">
        <v>0</v>
      </c>
      <c r="C94" s="360" t="n">
        <v>0</v>
      </c>
      <c r="D94" s="360" t="n">
        <v>1</v>
      </c>
      <c r="E94" s="360" t="n">
        <v>233</v>
      </c>
      <c r="F94" s="360">
        <f>ROUND(Source!BD69,O94)</f>
        <v/>
      </c>
      <c r="G94" s="360" t="inlineStr">
        <is>
          <t>Перевозка</t>
        </is>
      </c>
      <c r="H94" s="360" t="inlineStr">
        <is>
          <t>Перевозка грузов</t>
        </is>
      </c>
      <c r="I94" s="360" t="n"/>
      <c r="J94" s="360" t="n"/>
      <c r="K94" s="360" t="n">
        <v>233</v>
      </c>
      <c r="L94" s="360" t="n">
        <v>24</v>
      </c>
      <c r="M94" s="360" t="n">
        <v>3</v>
      </c>
      <c r="N94" s="360" t="inlineStr"/>
      <c r="O94" s="360" t="n">
        <v>0</v>
      </c>
      <c r="P94" s="360" t="n"/>
      <c r="Q94" s="360" t="n"/>
      <c r="R94" s="360" t="n"/>
      <c r="S94" s="360" t="n"/>
      <c r="T94" s="360" t="n"/>
      <c r="U94" s="360" t="n"/>
      <c r="V94" s="360" t="n"/>
      <c r="W94" s="360" t="n">
        <v>0</v>
      </c>
      <c r="X94" s="360" t="n">
        <v>1</v>
      </c>
      <c r="Y94" s="360" t="n">
        <v>0</v>
      </c>
      <c r="Z94" s="360" t="n"/>
      <c r="AA94" s="360" t="n"/>
      <c r="AB94" s="360" t="n"/>
    </row>
    <row r="95">
      <c r="A95" s="360" t="n">
        <v>50</v>
      </c>
      <c r="B95" s="360" t="n">
        <v>0</v>
      </c>
      <c r="C95" s="360" t="n">
        <v>0</v>
      </c>
      <c r="D95" s="360" t="n">
        <v>1</v>
      </c>
      <c r="E95" s="360" t="n">
        <v>210</v>
      </c>
      <c r="F95" s="360">
        <f>ROUND(Source!X69,O95)</f>
        <v/>
      </c>
      <c r="G95" s="360" t="inlineStr">
        <is>
          <t>НР</t>
        </is>
      </c>
      <c r="H95" s="360" t="inlineStr">
        <is>
          <t>Накладные расходы</t>
        </is>
      </c>
      <c r="I95" s="360" t="n"/>
      <c r="J95" s="360" t="n"/>
      <c r="K95" s="360" t="n">
        <v>210</v>
      </c>
      <c r="L95" s="360" t="n">
        <v>25</v>
      </c>
      <c r="M95" s="360" t="n">
        <v>3</v>
      </c>
      <c r="N95" s="360" t="inlineStr"/>
      <c r="O95" s="360" t="n">
        <v>0</v>
      </c>
      <c r="P95" s="360" t="n"/>
      <c r="Q95" s="360" t="n"/>
      <c r="R95" s="360" t="n"/>
      <c r="S95" s="360" t="n"/>
      <c r="T95" s="360" t="n"/>
      <c r="U95" s="360" t="n"/>
      <c r="V95" s="360" t="n"/>
      <c r="W95" s="360" t="n">
        <v>0</v>
      </c>
      <c r="X95" s="360" t="n">
        <v>1</v>
      </c>
      <c r="Y95" s="360" t="n">
        <v>0</v>
      </c>
      <c r="Z95" s="360" t="n"/>
      <c r="AA95" s="360" t="n"/>
      <c r="AB95" s="360" t="n"/>
    </row>
    <row r="96">
      <c r="A96" s="360" t="n">
        <v>50</v>
      </c>
      <c r="B96" s="360" t="n">
        <v>0</v>
      </c>
      <c r="C96" s="360" t="n">
        <v>0</v>
      </c>
      <c r="D96" s="360" t="n">
        <v>1</v>
      </c>
      <c r="E96" s="360" t="n">
        <v>211</v>
      </c>
      <c r="F96" s="360">
        <f>ROUND(Source!Y69,O96)</f>
        <v/>
      </c>
      <c r="G96" s="360" t="inlineStr">
        <is>
          <t>СмПриб</t>
        </is>
      </c>
      <c r="H96" s="360" t="inlineStr">
        <is>
          <t>Сметная прибыль</t>
        </is>
      </c>
      <c r="I96" s="360" t="n"/>
      <c r="J96" s="360" t="n"/>
      <c r="K96" s="360" t="n">
        <v>211</v>
      </c>
      <c r="L96" s="360" t="n">
        <v>26</v>
      </c>
      <c r="M96" s="360" t="n">
        <v>3</v>
      </c>
      <c r="N96" s="360" t="inlineStr"/>
      <c r="O96" s="360" t="n">
        <v>0</v>
      </c>
      <c r="P96" s="360" t="n"/>
      <c r="Q96" s="360" t="n"/>
      <c r="R96" s="360" t="n"/>
      <c r="S96" s="360" t="n"/>
      <c r="T96" s="360" t="n"/>
      <c r="U96" s="360" t="n"/>
      <c r="V96" s="360" t="n"/>
      <c r="W96" s="360" t="n">
        <v>0</v>
      </c>
      <c r="X96" s="360" t="n">
        <v>1</v>
      </c>
      <c r="Y96" s="360" t="n">
        <v>0</v>
      </c>
      <c r="Z96" s="360" t="n"/>
      <c r="AA96" s="360" t="n"/>
      <c r="AB96" s="360" t="n"/>
    </row>
    <row r="97">
      <c r="A97" s="360" t="n">
        <v>50</v>
      </c>
      <c r="B97" s="360" t="n">
        <v>0</v>
      </c>
      <c r="C97" s="360" t="n">
        <v>0</v>
      </c>
      <c r="D97" s="360" t="n">
        <v>1</v>
      </c>
      <c r="E97" s="360" t="n">
        <v>224</v>
      </c>
      <c r="F97" s="360">
        <f>ROUND(Source!AR69,O97)</f>
        <v/>
      </c>
      <c r="G97" s="360" t="inlineStr">
        <is>
          <t>Всего</t>
        </is>
      </c>
      <c r="H97" s="360" t="inlineStr">
        <is>
          <t>Всего с НР и СП</t>
        </is>
      </c>
      <c r="I97" s="360" t="n"/>
      <c r="J97" s="360" t="n"/>
      <c r="K97" s="360" t="n">
        <v>224</v>
      </c>
      <c r="L97" s="360" t="n">
        <v>27</v>
      </c>
      <c r="M97" s="360" t="n">
        <v>3</v>
      </c>
      <c r="N97" s="360" t="inlineStr"/>
      <c r="O97" s="360" t="n">
        <v>0</v>
      </c>
      <c r="P97" s="360" t="n"/>
      <c r="Q97" s="360" t="n"/>
      <c r="R97" s="360" t="n"/>
      <c r="S97" s="360" t="n"/>
      <c r="T97" s="360" t="n"/>
      <c r="U97" s="360" t="n"/>
      <c r="V97" s="360" t="n"/>
      <c r="W97" s="360" t="n">
        <v>0</v>
      </c>
      <c r="X97" s="360" t="n">
        <v>1</v>
      </c>
      <c r="Y97" s="360" t="n">
        <v>0</v>
      </c>
      <c r="Z97" s="360" t="n"/>
      <c r="AA97" s="360" t="n"/>
      <c r="AB97" s="360" t="n"/>
    </row>
    <row r="98">
      <c r="A98" s="360" t="n">
        <v>50</v>
      </c>
      <c r="B98" s="360" t="n">
        <v>0</v>
      </c>
      <c r="C98" s="360" t="n">
        <v>0</v>
      </c>
      <c r="D98" s="360" t="n">
        <v>2</v>
      </c>
      <c r="E98" s="360" t="n">
        <v>0</v>
      </c>
      <c r="F98" s="360">
        <f>ROUND(F97,O98)</f>
        <v/>
      </c>
      <c r="G98" s="360" t="inlineStr">
        <is>
          <t>и1</t>
        </is>
      </c>
      <c r="H98" s="360" t="inlineStr">
        <is>
          <t>Итого</t>
        </is>
      </c>
      <c r="I98" s="360" t="n"/>
      <c r="J98" s="360" t="n"/>
      <c r="K98" s="360" t="n">
        <v>212</v>
      </c>
      <c r="L98" s="360" t="n">
        <v>28</v>
      </c>
      <c r="M98" s="360" t="n">
        <v>0</v>
      </c>
      <c r="N98" s="360" t="inlineStr"/>
      <c r="O98" s="360" t="n">
        <v>0</v>
      </c>
      <c r="P98" s="360" t="n"/>
      <c r="Q98" s="360" t="n"/>
      <c r="R98" s="360" t="n"/>
      <c r="S98" s="360" t="n"/>
      <c r="T98" s="360" t="n"/>
      <c r="U98" s="360" t="n"/>
      <c r="V98" s="360" t="n"/>
      <c r="W98" s="360" t="n">
        <v>0</v>
      </c>
      <c r="X98" s="360" t="n">
        <v>1</v>
      </c>
      <c r="Y98" s="360" t="n">
        <v>0</v>
      </c>
      <c r="Z98" s="360" t="n"/>
      <c r="AA98" s="360" t="n"/>
      <c r="AB98" s="360" t="n"/>
    </row>
    <row r="99">
      <c r="A99" s="360" t="n">
        <v>50</v>
      </c>
      <c r="B99" s="360" t="n">
        <v>0</v>
      </c>
      <c r="C99" s="360" t="n">
        <v>0</v>
      </c>
      <c r="D99" s="360" t="n">
        <v>2</v>
      </c>
      <c r="E99" s="360" t="n">
        <v>0</v>
      </c>
      <c r="F99" s="360">
        <f>ROUND(F98*0.22,O99)</f>
        <v/>
      </c>
      <c r="G99" s="360" t="inlineStr">
        <is>
          <t>и2</t>
        </is>
      </c>
      <c r="H99" s="360" t="inlineStr">
        <is>
          <t>НДС 22%</t>
        </is>
      </c>
      <c r="I99" s="360" t="n"/>
      <c r="J99" s="360" t="n"/>
      <c r="K99" s="360" t="n">
        <v>212</v>
      </c>
      <c r="L99" s="360" t="n">
        <v>29</v>
      </c>
      <c r="M99" s="360" t="n">
        <v>0</v>
      </c>
      <c r="N99" s="360" t="inlineStr"/>
      <c r="O99" s="360" t="n">
        <v>0</v>
      </c>
      <c r="P99" s="360" t="n"/>
      <c r="Q99" s="360" t="n"/>
      <c r="R99" s="360" t="n"/>
      <c r="S99" s="360" t="n"/>
      <c r="T99" s="360" t="n"/>
      <c r="U99" s="360" t="n"/>
      <c r="V99" s="360" t="n"/>
      <c r="W99" s="360" t="n">
        <v>0</v>
      </c>
      <c r="X99" s="360" t="n">
        <v>1</v>
      </c>
      <c r="Y99" s="360" t="n">
        <v>0</v>
      </c>
      <c r="Z99" s="360" t="n"/>
      <c r="AA99" s="360" t="n"/>
      <c r="AB99" s="360" t="n"/>
    </row>
    <row r="100">
      <c r="A100" s="360" t="n">
        <v>50</v>
      </c>
      <c r="B100" s="360" t="n">
        <v>0</v>
      </c>
      <c r="C100" s="360" t="n">
        <v>0</v>
      </c>
      <c r="D100" s="360" t="n">
        <v>2</v>
      </c>
      <c r="E100" s="360" t="n">
        <v>213</v>
      </c>
      <c r="F100" s="360">
        <f>ROUND(F98+F99,O100)</f>
        <v/>
      </c>
      <c r="G100" s="360" t="inlineStr">
        <is>
          <t>и3</t>
        </is>
      </c>
      <c r="H100" s="360" t="inlineStr">
        <is>
          <t>Всего</t>
        </is>
      </c>
      <c r="I100" s="360" t="n"/>
      <c r="J100" s="360" t="n"/>
      <c r="K100" s="360" t="n">
        <v>212</v>
      </c>
      <c r="L100" s="360" t="n">
        <v>30</v>
      </c>
      <c r="M100" s="360" t="n">
        <v>0</v>
      </c>
      <c r="N100" s="360" t="inlineStr"/>
      <c r="O100" s="360" t="n">
        <v>0</v>
      </c>
      <c r="P100" s="360" t="n"/>
      <c r="Q100" s="360" t="n"/>
      <c r="R100" s="360" t="n"/>
      <c r="S100" s="360" t="n"/>
      <c r="T100" s="360" t="n"/>
      <c r="U100" s="360" t="n"/>
      <c r="V100" s="360" t="n"/>
      <c r="W100" s="360" t="n">
        <v>0</v>
      </c>
      <c r="X100" s="360" t="n">
        <v>1</v>
      </c>
      <c r="Y100" s="360" t="n">
        <v>0</v>
      </c>
      <c r="Z100" s="360" t="n"/>
      <c r="AA100" s="360" t="n"/>
      <c r="AB100" s="360" t="n"/>
    </row>
    <row r="101"/>
    <row r="102">
      <c r="A102" s="357" t="n">
        <v>3</v>
      </c>
      <c r="B102" s="357" t="n">
        <v>0</v>
      </c>
      <c r="C102" s="357" t="n"/>
      <c r="D102" s="357">
        <f>ROW(A109)</f>
        <v/>
      </c>
      <c r="E102" s="357" t="n"/>
      <c r="F102" s="357" t="inlineStr">
        <is>
          <t>Новая локальная смета</t>
        </is>
      </c>
      <c r="G102" s="357" t="inlineStr">
        <is>
          <t>пос. К.З.Ф. д1</t>
        </is>
      </c>
      <c r="H102" s="357" t="inlineStr"/>
      <c r="I102" s="357" t="n">
        <v>0</v>
      </c>
      <c r="J102" s="357" t="inlineStr"/>
      <c r="K102" s="357" t="n">
        <v>-1</v>
      </c>
      <c r="L102" s="357" t="inlineStr">
        <is>
          <t>Новая локальная смета</t>
        </is>
      </c>
      <c r="M102" s="357" t="inlineStr"/>
      <c r="N102" s="357" t="n"/>
      <c r="O102" s="357" t="n"/>
      <c r="P102" s="357" t="n"/>
      <c r="Q102" s="357" t="n"/>
      <c r="R102" s="357" t="n"/>
      <c r="S102" s="357" t="n">
        <v>0</v>
      </c>
      <c r="T102" s="357" t="n"/>
      <c r="U102" s="357" t="inlineStr"/>
      <c r="V102" s="357" t="n">
        <v>0</v>
      </c>
      <c r="W102" s="357" t="n"/>
      <c r="X102" s="357" t="n"/>
      <c r="Y102" s="357" t="n"/>
      <c r="Z102" s="357" t="n"/>
      <c r="AA102" s="357" t="n"/>
      <c r="AB102" s="357" t="inlineStr"/>
      <c r="AC102" s="357" t="inlineStr"/>
      <c r="AD102" s="357" t="inlineStr"/>
      <c r="AE102" s="357" t="inlineStr"/>
      <c r="AF102" s="357" t="inlineStr"/>
      <c r="AG102" s="357" t="inlineStr"/>
      <c r="AH102" s="357" t="n"/>
      <c r="AI102" s="357" t="n"/>
      <c r="AJ102" s="357" t="n"/>
      <c r="AK102" s="357" t="n"/>
      <c r="AL102" s="357" t="n"/>
      <c r="AM102" s="357" t="n"/>
      <c r="AN102" s="357" t="n"/>
      <c r="AO102" s="357" t="n"/>
      <c r="AP102" s="357" t="inlineStr"/>
      <c r="AQ102" s="357" t="inlineStr"/>
      <c r="AR102" s="357" t="inlineStr"/>
      <c r="AS102" s="357" t="n"/>
      <c r="AT102" s="357" t="n"/>
      <c r="AU102" s="357" t="n"/>
      <c r="AV102" s="357" t="n"/>
      <c r="AW102" s="357" t="n"/>
      <c r="AX102" s="357" t="n"/>
      <c r="AY102" s="357" t="n"/>
      <c r="AZ102" s="357" t="inlineStr"/>
      <c r="BA102" s="357" t="n"/>
      <c r="BB102" s="357" t="inlineStr"/>
      <c r="BC102" s="357" t="inlineStr"/>
      <c r="BD102" s="357" t="inlineStr"/>
      <c r="BE102" s="357" t="inlineStr"/>
      <c r="BF102" s="357" t="inlineStr"/>
      <c r="BG102" s="357" t="inlineStr"/>
      <c r="BH102" s="357" t="inlineStr"/>
      <c r="BI102" s="357" t="inlineStr"/>
      <c r="BJ102" s="357" t="inlineStr"/>
      <c r="BK102" s="357" t="inlineStr"/>
      <c r="BL102" s="357" t="inlineStr"/>
      <c r="BM102" s="357" t="inlineStr"/>
      <c r="BN102" s="357" t="inlineStr"/>
      <c r="BO102" s="357" t="inlineStr"/>
      <c r="BP102" s="357" t="inlineStr"/>
      <c r="BQ102" s="357" t="n"/>
      <c r="BR102" s="357" t="n"/>
      <c r="BS102" s="357" t="n"/>
      <c r="BT102" s="357" t="n"/>
      <c r="BU102" s="357" t="n"/>
      <c r="BV102" s="357" t="n"/>
      <c r="BW102" s="357" t="n"/>
      <c r="BX102" s="357" t="n">
        <v>0</v>
      </c>
      <c r="BY102" s="357" t="n"/>
      <c r="BZ102" s="357" t="n"/>
      <c r="CA102" s="357" t="n"/>
      <c r="CB102" s="357" t="n"/>
      <c r="CC102" s="357" t="n"/>
      <c r="CD102" s="357" t="n"/>
      <c r="CE102" s="357" t="n"/>
      <c r="CF102" s="357" t="n">
        <v>0</v>
      </c>
      <c r="CG102" s="357" t="n">
        <v>0</v>
      </c>
      <c r="CH102" s="357" t="n"/>
      <c r="CI102" s="357" t="inlineStr"/>
      <c r="CJ102" s="357" t="inlineStr"/>
      <c r="CK102" t="inlineStr"/>
      <c r="CL102" t="inlineStr"/>
      <c r="CM102" t="inlineStr"/>
      <c r="CN102" t="inlineStr"/>
      <c r="CO102" t="inlineStr"/>
      <c r="CP102" t="inlineStr"/>
      <c r="CQ102" t="inlineStr"/>
    </row>
    <row r="103"/>
    <row r="104">
      <c r="A104" s="358" t="n">
        <v>52</v>
      </c>
      <c r="B104" s="358">
        <f>B109</f>
        <v/>
      </c>
      <c r="C104" s="358">
        <f>C109</f>
        <v/>
      </c>
      <c r="D104" s="358">
        <f>D109</f>
        <v/>
      </c>
      <c r="E104" s="358">
        <f>E109</f>
        <v/>
      </c>
      <c r="F104" s="358">
        <f>F109</f>
        <v/>
      </c>
      <c r="G104" s="358">
        <f>G109</f>
        <v/>
      </c>
      <c r="H104" s="358" t="n"/>
      <c r="I104" s="358" t="n"/>
      <c r="J104" s="358" t="n"/>
      <c r="K104" s="358" t="n"/>
      <c r="L104" s="358" t="n"/>
      <c r="M104" s="358" t="n"/>
      <c r="N104" s="358" t="n"/>
      <c r="O104" s="358">
        <f>O109</f>
        <v/>
      </c>
      <c r="P104" s="358">
        <f>P109</f>
        <v/>
      </c>
      <c r="Q104" s="358">
        <f>Q109</f>
        <v/>
      </c>
      <c r="R104" s="358">
        <f>R109</f>
        <v/>
      </c>
      <c r="S104" s="358">
        <f>S109</f>
        <v/>
      </c>
      <c r="T104" s="358">
        <f>T109</f>
        <v/>
      </c>
      <c r="U104" s="358">
        <f>U109</f>
        <v/>
      </c>
      <c r="V104" s="358">
        <f>V109</f>
        <v/>
      </c>
      <c r="W104" s="358">
        <f>W109</f>
        <v/>
      </c>
      <c r="X104" s="358">
        <f>X109</f>
        <v/>
      </c>
      <c r="Y104" s="358">
        <f>Y109</f>
        <v/>
      </c>
      <c r="Z104" s="358">
        <f>Z109</f>
        <v/>
      </c>
      <c r="AA104" s="358">
        <f>AA109</f>
        <v/>
      </c>
      <c r="AB104" s="358">
        <f>AB109</f>
        <v/>
      </c>
      <c r="AC104" s="358">
        <f>AC109</f>
        <v/>
      </c>
      <c r="AD104" s="358">
        <f>AD109</f>
        <v/>
      </c>
      <c r="AE104" s="358">
        <f>AE109</f>
        <v/>
      </c>
      <c r="AF104" s="358">
        <f>AF109</f>
        <v/>
      </c>
      <c r="AG104" s="358">
        <f>AG109</f>
        <v/>
      </c>
      <c r="AH104" s="358">
        <f>AH109</f>
        <v/>
      </c>
      <c r="AI104" s="358">
        <f>AI109</f>
        <v/>
      </c>
      <c r="AJ104" s="358">
        <f>AJ109</f>
        <v/>
      </c>
      <c r="AK104" s="358">
        <f>AK109</f>
        <v/>
      </c>
      <c r="AL104" s="358">
        <f>AL109</f>
        <v/>
      </c>
      <c r="AM104" s="358">
        <f>AM109</f>
        <v/>
      </c>
      <c r="AN104" s="358">
        <f>AN109</f>
        <v/>
      </c>
      <c r="AO104" s="358">
        <f>AO109</f>
        <v/>
      </c>
      <c r="AP104" s="358">
        <f>AP109</f>
        <v/>
      </c>
      <c r="AQ104" s="358">
        <f>AQ109</f>
        <v/>
      </c>
      <c r="AR104" s="358">
        <f>AR109</f>
        <v/>
      </c>
      <c r="AS104" s="358">
        <f>AS109</f>
        <v/>
      </c>
      <c r="AT104" s="358">
        <f>AT109</f>
        <v/>
      </c>
      <c r="AU104" s="358">
        <f>AU109</f>
        <v/>
      </c>
      <c r="AV104" s="358">
        <f>AV109</f>
        <v/>
      </c>
      <c r="AW104" s="358">
        <f>AW109</f>
        <v/>
      </c>
      <c r="AX104" s="358">
        <f>AX109</f>
        <v/>
      </c>
      <c r="AY104" s="358">
        <f>AY109</f>
        <v/>
      </c>
      <c r="AZ104" s="358">
        <f>AZ109</f>
        <v/>
      </c>
      <c r="BA104" s="358">
        <f>BA109</f>
        <v/>
      </c>
      <c r="BB104" s="358">
        <f>BB109</f>
        <v/>
      </c>
      <c r="BC104" s="358">
        <f>BC109</f>
        <v/>
      </c>
      <c r="BD104" s="358">
        <f>BD109</f>
        <v/>
      </c>
      <c r="BE104" s="358">
        <f>BE109</f>
        <v/>
      </c>
      <c r="BF104" s="358">
        <f>BF109</f>
        <v/>
      </c>
      <c r="BG104" s="358">
        <f>BG109</f>
        <v/>
      </c>
      <c r="BH104" s="358">
        <f>BH109</f>
        <v/>
      </c>
      <c r="BI104" s="358">
        <f>BI109</f>
        <v/>
      </c>
      <c r="BJ104" s="358">
        <f>BJ109</f>
        <v/>
      </c>
      <c r="BK104" s="358">
        <f>BK109</f>
        <v/>
      </c>
      <c r="BL104" s="358">
        <f>BL109</f>
        <v/>
      </c>
      <c r="BM104" s="358">
        <f>BM109</f>
        <v/>
      </c>
      <c r="BN104" s="358">
        <f>BN109</f>
        <v/>
      </c>
      <c r="BO104" s="358">
        <f>BO109</f>
        <v/>
      </c>
      <c r="BP104" s="358">
        <f>BP109</f>
        <v/>
      </c>
      <c r="BQ104" s="358">
        <f>BQ109</f>
        <v/>
      </c>
      <c r="BR104" s="358">
        <f>BR109</f>
        <v/>
      </c>
      <c r="BS104" s="358">
        <f>BS109</f>
        <v/>
      </c>
      <c r="BT104" s="358">
        <f>BT109</f>
        <v/>
      </c>
      <c r="BU104" s="358">
        <f>BU109</f>
        <v/>
      </c>
      <c r="BV104" s="358">
        <f>BV109</f>
        <v/>
      </c>
      <c r="BW104" s="358">
        <f>BW109</f>
        <v/>
      </c>
      <c r="BX104" s="358">
        <f>BX109</f>
        <v/>
      </c>
      <c r="BY104" s="358">
        <f>BY109</f>
        <v/>
      </c>
      <c r="BZ104" s="358">
        <f>BZ109</f>
        <v/>
      </c>
      <c r="CA104" s="358">
        <f>CA109</f>
        <v/>
      </c>
      <c r="CB104" s="358">
        <f>CB109</f>
        <v/>
      </c>
      <c r="CC104" s="358">
        <f>CC109</f>
        <v/>
      </c>
      <c r="CD104" s="358">
        <f>CD109</f>
        <v/>
      </c>
      <c r="CE104" s="358">
        <f>CE109</f>
        <v/>
      </c>
      <c r="CF104" s="358">
        <f>CF109</f>
        <v/>
      </c>
      <c r="CG104" s="358">
        <f>CG109</f>
        <v/>
      </c>
      <c r="CH104" s="358">
        <f>CH109</f>
        <v/>
      </c>
      <c r="CI104" s="358">
        <f>CI109</f>
        <v/>
      </c>
      <c r="CJ104" s="358">
        <f>CJ109</f>
        <v/>
      </c>
      <c r="CK104" s="358">
        <f>CK109</f>
        <v/>
      </c>
      <c r="CL104" s="358">
        <f>CL109</f>
        <v/>
      </c>
      <c r="CM104" s="358">
        <f>CM109</f>
        <v/>
      </c>
      <c r="CN104" s="358">
        <f>CN109</f>
        <v/>
      </c>
      <c r="CO104" s="358">
        <f>CO109</f>
        <v/>
      </c>
      <c r="CP104" s="358">
        <f>CP109</f>
        <v/>
      </c>
      <c r="CQ104" s="358">
        <f>CQ109</f>
        <v/>
      </c>
      <c r="CR104" s="358">
        <f>CR109</f>
        <v/>
      </c>
      <c r="CS104" s="358">
        <f>CS109</f>
        <v/>
      </c>
      <c r="CT104" s="358">
        <f>CT109</f>
        <v/>
      </c>
      <c r="CU104" s="358">
        <f>CU109</f>
        <v/>
      </c>
      <c r="CV104" s="358">
        <f>CV109</f>
        <v/>
      </c>
      <c r="CW104" s="358">
        <f>CW109</f>
        <v/>
      </c>
      <c r="CX104" s="358">
        <f>CX109</f>
        <v/>
      </c>
      <c r="CY104" s="358">
        <f>CY109</f>
        <v/>
      </c>
      <c r="CZ104" s="358">
        <f>CZ109</f>
        <v/>
      </c>
      <c r="DA104" s="358">
        <f>DA109</f>
        <v/>
      </c>
      <c r="DB104" s="358">
        <f>DB109</f>
        <v/>
      </c>
      <c r="DC104" s="358">
        <f>DC109</f>
        <v/>
      </c>
      <c r="DD104" s="358">
        <f>DD109</f>
        <v/>
      </c>
      <c r="DE104" s="358">
        <f>DE109</f>
        <v/>
      </c>
      <c r="DF104" s="358">
        <f>DF109</f>
        <v/>
      </c>
      <c r="DG104" s="359">
        <f>DG109</f>
        <v/>
      </c>
      <c r="DH104" s="359">
        <f>DH109</f>
        <v/>
      </c>
      <c r="DI104" s="359">
        <f>DI109</f>
        <v/>
      </c>
      <c r="DJ104" s="359">
        <f>DJ109</f>
        <v/>
      </c>
      <c r="DK104" s="359">
        <f>DK109</f>
        <v/>
      </c>
      <c r="DL104" s="359">
        <f>DL109</f>
        <v/>
      </c>
      <c r="DM104" s="359">
        <f>DM109</f>
        <v/>
      </c>
      <c r="DN104" s="359">
        <f>DN109</f>
        <v/>
      </c>
      <c r="DO104" s="359">
        <f>DO109</f>
        <v/>
      </c>
      <c r="DP104" s="359">
        <f>DP109</f>
        <v/>
      </c>
      <c r="DQ104" s="359">
        <f>DQ109</f>
        <v/>
      </c>
      <c r="DR104" s="359">
        <f>DR109</f>
        <v/>
      </c>
      <c r="DS104" s="359">
        <f>DS109</f>
        <v/>
      </c>
      <c r="DT104" s="359">
        <f>DT109</f>
        <v/>
      </c>
      <c r="DU104" s="359">
        <f>DU109</f>
        <v/>
      </c>
      <c r="DV104" s="359">
        <f>DV109</f>
        <v/>
      </c>
      <c r="DW104" s="359">
        <f>DW109</f>
        <v/>
      </c>
      <c r="DX104" s="359">
        <f>DX109</f>
        <v/>
      </c>
      <c r="DY104" s="359">
        <f>DY109</f>
        <v/>
      </c>
      <c r="DZ104" s="359">
        <f>DZ109</f>
        <v/>
      </c>
      <c r="EA104" s="359">
        <f>EA109</f>
        <v/>
      </c>
      <c r="EB104" s="359">
        <f>EB109</f>
        <v/>
      </c>
      <c r="EC104" s="359">
        <f>EC109</f>
        <v/>
      </c>
      <c r="ED104" s="359">
        <f>ED109</f>
        <v/>
      </c>
      <c r="EE104" s="359">
        <f>EE109</f>
        <v/>
      </c>
      <c r="EF104" s="359">
        <f>EF109</f>
        <v/>
      </c>
      <c r="EG104" s="359">
        <f>EG109</f>
        <v/>
      </c>
      <c r="EH104" s="359">
        <f>EH109</f>
        <v/>
      </c>
      <c r="EI104" s="359">
        <f>EI109</f>
        <v/>
      </c>
      <c r="EJ104" s="359">
        <f>EJ109</f>
        <v/>
      </c>
      <c r="EK104" s="359">
        <f>EK109</f>
        <v/>
      </c>
      <c r="EL104" s="359">
        <f>EL109</f>
        <v/>
      </c>
      <c r="EM104" s="359">
        <f>EM109</f>
        <v/>
      </c>
      <c r="EN104" s="359">
        <f>EN109</f>
        <v/>
      </c>
      <c r="EO104" s="359">
        <f>EO109</f>
        <v/>
      </c>
      <c r="EP104" s="359">
        <f>EP109</f>
        <v/>
      </c>
      <c r="EQ104" s="359">
        <f>EQ109</f>
        <v/>
      </c>
      <c r="ER104" s="359">
        <f>ER109</f>
        <v/>
      </c>
      <c r="ES104" s="359">
        <f>ES109</f>
        <v/>
      </c>
      <c r="ET104" s="359">
        <f>ET109</f>
        <v/>
      </c>
      <c r="EU104" s="359">
        <f>EU109</f>
        <v/>
      </c>
      <c r="EV104" s="359">
        <f>EV109</f>
        <v/>
      </c>
      <c r="EW104" s="359">
        <f>EW109</f>
        <v/>
      </c>
      <c r="EX104" s="359">
        <f>EX109</f>
        <v/>
      </c>
      <c r="EY104" s="359">
        <f>EY109</f>
        <v/>
      </c>
      <c r="EZ104" s="359">
        <f>EZ109</f>
        <v/>
      </c>
      <c r="FA104" s="359">
        <f>FA109</f>
        <v/>
      </c>
      <c r="FB104" s="359">
        <f>FB109</f>
        <v/>
      </c>
      <c r="FC104" s="359">
        <f>FC109</f>
        <v/>
      </c>
      <c r="FD104" s="359">
        <f>FD109</f>
        <v/>
      </c>
      <c r="FE104" s="359">
        <f>FE109</f>
        <v/>
      </c>
      <c r="FF104" s="359">
        <f>FF109</f>
        <v/>
      </c>
      <c r="FG104" s="359">
        <f>FG109</f>
        <v/>
      </c>
      <c r="FH104" s="359">
        <f>FH109</f>
        <v/>
      </c>
      <c r="FI104" s="359">
        <f>FI109</f>
        <v/>
      </c>
      <c r="FJ104" s="359">
        <f>FJ109</f>
        <v/>
      </c>
      <c r="FK104" s="359">
        <f>FK109</f>
        <v/>
      </c>
      <c r="FL104" s="359">
        <f>FL109</f>
        <v/>
      </c>
      <c r="FM104" s="359">
        <f>FM109</f>
        <v/>
      </c>
      <c r="FN104" s="359">
        <f>FN109</f>
        <v/>
      </c>
      <c r="FO104" s="359">
        <f>FO109</f>
        <v/>
      </c>
      <c r="FP104" s="359">
        <f>FP109</f>
        <v/>
      </c>
      <c r="FQ104" s="359">
        <f>FQ109</f>
        <v/>
      </c>
      <c r="FR104" s="359">
        <f>FR109</f>
        <v/>
      </c>
      <c r="FS104" s="359">
        <f>FS109</f>
        <v/>
      </c>
      <c r="FT104" s="359">
        <f>FT109</f>
        <v/>
      </c>
      <c r="FU104" s="359">
        <f>FU109</f>
        <v/>
      </c>
      <c r="FV104" s="359">
        <f>FV109</f>
        <v/>
      </c>
      <c r="FW104" s="359">
        <f>FW109</f>
        <v/>
      </c>
      <c r="FX104" s="359">
        <f>FX109</f>
        <v/>
      </c>
      <c r="FY104" s="359">
        <f>FY109</f>
        <v/>
      </c>
      <c r="FZ104" s="359">
        <f>FZ109</f>
        <v/>
      </c>
      <c r="GA104" s="359">
        <f>GA109</f>
        <v/>
      </c>
      <c r="GB104" s="359">
        <f>GB109</f>
        <v/>
      </c>
      <c r="GC104" s="359">
        <f>GC109</f>
        <v/>
      </c>
      <c r="GD104" s="359">
        <f>GD109</f>
        <v/>
      </c>
      <c r="GE104" s="359">
        <f>GE109</f>
        <v/>
      </c>
      <c r="GF104" s="359">
        <f>GF109</f>
        <v/>
      </c>
      <c r="GG104" s="359">
        <f>GG109</f>
        <v/>
      </c>
      <c r="GH104" s="359">
        <f>GH109</f>
        <v/>
      </c>
      <c r="GI104" s="359">
        <f>GI109</f>
        <v/>
      </c>
      <c r="GJ104" s="359">
        <f>GJ109</f>
        <v/>
      </c>
      <c r="GK104" s="359">
        <f>GK109</f>
        <v/>
      </c>
      <c r="GL104" s="359">
        <f>GL109</f>
        <v/>
      </c>
      <c r="GM104" s="359">
        <f>GM109</f>
        <v/>
      </c>
      <c r="GN104" s="359">
        <f>GN109</f>
        <v/>
      </c>
      <c r="GO104" s="359">
        <f>GO109</f>
        <v/>
      </c>
      <c r="GP104" s="359">
        <f>GP109</f>
        <v/>
      </c>
      <c r="GQ104" s="359">
        <f>GQ109</f>
        <v/>
      </c>
      <c r="GR104" s="359">
        <f>GR109</f>
        <v/>
      </c>
      <c r="GS104" s="359">
        <f>GS109</f>
        <v/>
      </c>
      <c r="GT104" s="359">
        <f>GT109</f>
        <v/>
      </c>
      <c r="GU104" s="359">
        <f>GU109</f>
        <v/>
      </c>
      <c r="GV104" s="359">
        <f>GV109</f>
        <v/>
      </c>
      <c r="GW104" s="359">
        <f>GW109</f>
        <v/>
      </c>
      <c r="GX104" s="359">
        <f>GX109</f>
        <v/>
      </c>
    </row>
    <row r="105"/>
    <row r="106">
      <c r="A106" t="n">
        <v>17</v>
      </c>
      <c r="B106" t="n">
        <v>0</v>
      </c>
      <c r="C106">
        <f>ROW(SmtRes!A34)</f>
        <v/>
      </c>
      <c r="D106">
        <f>ROW(EtalonRes!A34)</f>
        <v/>
      </c>
      <c r="E106" t="inlineStr">
        <is>
          <t>1</t>
        </is>
      </c>
      <c r="F106" t="inlineStr">
        <is>
          <t>65-10-1</t>
        </is>
      </c>
      <c r="G106" t="inlineStr">
        <is>
          <t>Очистка канализационной сети внутренней</t>
        </is>
      </c>
      <c r="H106" t="inlineStr">
        <is>
          <t>100 м трубопровода</t>
        </is>
      </c>
      <c r="I106">
        <f>ROUND(ROUND(12/100,4),7)</f>
        <v/>
      </c>
      <c r="J106" t="n">
        <v>0</v>
      </c>
      <c r="K106">
        <f>ROUND(ROUND(12/100,4),7)</f>
        <v/>
      </c>
      <c r="O106">
        <f>ROUND(CP106,0)</f>
        <v/>
      </c>
      <c r="P106">
        <f>ROUND(CQ106*I106,0)</f>
        <v/>
      </c>
      <c r="Q106">
        <f>(ROUND((ROUND(((ET106)*I106),0)*BB106),0)+ROUND((ROUND(((AE106-(EU106))*I106),0)*BS106),0))</f>
        <v/>
      </c>
      <c r="R106">
        <f>(ROUND((ROUND(((EU106)*I106),0)*BS106),0)+ROUND((ROUND(((AE106-(EU106))*I106),0)*BS106),0))</f>
        <v/>
      </c>
      <c r="S106">
        <f>ROUND(CT106*I106,0)</f>
        <v/>
      </c>
      <c r="T106">
        <f>ROUND(CU106*I106,0)</f>
        <v/>
      </c>
      <c r="U106">
        <f>ROUND(CV106*I106,7)</f>
        <v/>
      </c>
      <c r="V106">
        <f>ROUND(CW106*I106,7)</f>
        <v/>
      </c>
      <c r="W106">
        <f>ROUND(CX106*I106,0)</f>
        <v/>
      </c>
      <c r="X106">
        <f>ROUND(CY106,0)</f>
        <v/>
      </c>
      <c r="Y106">
        <f>ROUND(CZ106,0)</f>
        <v/>
      </c>
      <c r="AA106" t="n">
        <v>78862477</v>
      </c>
      <c r="AB106">
        <f>ROUND((AC106+AD106+AF106),2)</f>
        <v/>
      </c>
      <c r="AC106">
        <f>ROUND((ES106),2)</f>
        <v/>
      </c>
      <c r="AD106">
        <f>ROUND((((ET106)-(EU106))+AE106),2)</f>
        <v/>
      </c>
      <c r="AE106">
        <f>ROUND((EU106),2)</f>
        <v/>
      </c>
      <c r="AF106">
        <f>ROUND((EV106),2)</f>
        <v/>
      </c>
      <c r="AG106">
        <f>ROUND((AP106),2)</f>
        <v/>
      </c>
      <c r="AH106">
        <f>(EW106)</f>
        <v/>
      </c>
      <c r="AI106">
        <f>(EX106)</f>
        <v/>
      </c>
      <c r="AJ106">
        <f>(AS106)</f>
        <v/>
      </c>
      <c r="AK106" t="n">
        <v>403.3</v>
      </c>
      <c r="AL106" t="n">
        <v>139.36</v>
      </c>
      <c r="AM106" t="n">
        <v>0.87</v>
      </c>
      <c r="AN106" t="n">
        <v>0</v>
      </c>
      <c r="AO106" t="n">
        <v>263.07</v>
      </c>
      <c r="AP106" t="n">
        <v>0</v>
      </c>
      <c r="AQ106" t="n">
        <v>32.2</v>
      </c>
      <c r="AR106" t="n">
        <v>0</v>
      </c>
      <c r="AS106" t="n">
        <v>0</v>
      </c>
      <c r="AT106" t="n">
        <v>103</v>
      </c>
      <c r="AU106" t="n">
        <v>52</v>
      </c>
      <c r="AV106" t="n">
        <v>1</v>
      </c>
      <c r="AW106" t="n">
        <v>1</v>
      </c>
      <c r="AZ106" t="n">
        <v>1</v>
      </c>
      <c r="BA106" t="n">
        <v>52.25</v>
      </c>
      <c r="BB106" t="n">
        <v>25.03</v>
      </c>
      <c r="BC106" t="n">
        <v>11.85</v>
      </c>
      <c r="BD106" t="inlineStr"/>
      <c r="BE106" t="inlineStr"/>
      <c r="BF106" t="inlineStr"/>
      <c r="BG106" t="inlineStr"/>
      <c r="BH106" t="n">
        <v>0</v>
      </c>
      <c r="BI106" t="n">
        <v>1</v>
      </c>
      <c r="BJ106" t="inlineStr">
        <is>
          <t>ТЕРр Московской обл., 65-10-1, приказ Минстроя России №675/пр от 28.02.2017 № 263/пр</t>
        </is>
      </c>
      <c r="BM106" t="n">
        <v>65007</v>
      </c>
      <c r="BN106" t="n">
        <v>0</v>
      </c>
      <c r="BO106" t="inlineStr">
        <is>
          <t>65-10-1</t>
        </is>
      </c>
      <c r="BP106" t="n">
        <v>1</v>
      </c>
      <c r="BQ106" t="n">
        <v>6</v>
      </c>
      <c r="BR106" t="n">
        <v>0</v>
      </c>
      <c r="BS106" t="n">
        <v>52.25</v>
      </c>
      <c r="BT106" t="n">
        <v>1</v>
      </c>
      <c r="BU106" t="n">
        <v>1</v>
      </c>
      <c r="BV106" t="n">
        <v>1</v>
      </c>
      <c r="BW106" t="n">
        <v>1</v>
      </c>
      <c r="BX106" t="n">
        <v>1</v>
      </c>
      <c r="BY106" t="inlineStr"/>
      <c r="BZ106" t="n">
        <v>103</v>
      </c>
      <c r="CA106" t="n">
        <v>52</v>
      </c>
      <c r="CB106" t="inlineStr"/>
      <c r="CE106" t="n">
        <v>12</v>
      </c>
      <c r="CF106" t="n">
        <v>0</v>
      </c>
      <c r="CG106" t="n">
        <v>0</v>
      </c>
      <c r="CM106" t="n">
        <v>0</v>
      </c>
      <c r="CN106" t="inlineStr"/>
      <c r="CO106" t="n">
        <v>0</v>
      </c>
      <c r="CP106">
        <f>(P106+Q106+S106)</f>
        <v/>
      </c>
      <c r="CQ106">
        <f>AC106*BC106</f>
        <v/>
      </c>
      <c r="CR106">
        <f>(ROUND((ROUND(((ET106)*1),0)*BB106),0)+ROUND((ROUND(((AE106-(EU106))*1),0)*BS106),0))</f>
        <v/>
      </c>
      <c r="CS106">
        <f>(ROUND((ROUND(((EU106)*1),0)*BS106),0)+ROUND((ROUND(((AE106-(EU106))*1),0)*BS106),0))</f>
        <v/>
      </c>
      <c r="CT106">
        <f>AF106*BA106</f>
        <v/>
      </c>
      <c r="CU106">
        <f>AG106</f>
        <v/>
      </c>
      <c r="CV106">
        <f>AH106</f>
        <v/>
      </c>
      <c r="CW106">
        <f>AI106</f>
        <v/>
      </c>
      <c r="CX106">
        <f>AJ106</f>
        <v/>
      </c>
      <c r="CY106">
        <f>(((S106+R106)*AT106)/100)</f>
        <v/>
      </c>
      <c r="CZ106">
        <f>(((S106+R106)*AU106)/100)</f>
        <v/>
      </c>
      <c r="DC106" t="inlineStr"/>
      <c r="DD106" t="inlineStr"/>
      <c r="DE106" t="inlineStr"/>
      <c r="DF106" t="inlineStr"/>
      <c r="DG106" t="inlineStr"/>
      <c r="DH106" t="inlineStr"/>
      <c r="DI106" t="inlineStr"/>
      <c r="DJ106" t="inlineStr"/>
      <c r="DK106" t="inlineStr"/>
      <c r="DL106" t="inlineStr"/>
      <c r="DM106" t="inlineStr"/>
      <c r="DN106" t="n">
        <v>0</v>
      </c>
      <c r="DO106" t="n">
        <v>0</v>
      </c>
      <c r="DP106" t="n">
        <v>1</v>
      </c>
      <c r="DQ106" t="n">
        <v>1</v>
      </c>
      <c r="DU106" t="n">
        <v>1013</v>
      </c>
      <c r="DV106" t="inlineStr">
        <is>
          <t>100 м трубопровода</t>
        </is>
      </c>
      <c r="DW106" t="inlineStr">
        <is>
          <t>100 м трубопровода</t>
        </is>
      </c>
      <c r="DX106" t="n">
        <v>1</v>
      </c>
      <c r="DZ106" t="inlineStr"/>
      <c r="EA106" t="inlineStr"/>
      <c r="EB106" t="inlineStr"/>
      <c r="EC106" t="inlineStr"/>
      <c r="EE106" t="n">
        <v>78726000</v>
      </c>
      <c r="EF106" t="n">
        <v>6</v>
      </c>
      <c r="EG106" t="inlineStr">
        <is>
          <t>Ремонтно-строительные работы</t>
        </is>
      </c>
      <c r="EH106" t="n">
        <v>99</v>
      </c>
      <c r="EI106" t="inlineStr">
        <is>
          <t>Внутренние санитарно-технические работы</t>
        </is>
      </c>
      <c r="EJ106" t="n">
        <v>1</v>
      </c>
      <c r="EK106" t="n">
        <v>65007</v>
      </c>
      <c r="EL106" t="inlineStr">
        <is>
          <t>Внутренние санитарнотехнические работы: смена труб, санприборов, запорной арматуры и другое</t>
        </is>
      </c>
      <c r="EM106" t="inlineStr">
        <is>
          <t>рФЕР-65</t>
        </is>
      </c>
      <c r="EO106" t="inlineStr"/>
      <c r="EQ106" t="n">
        <v>0</v>
      </c>
      <c r="ER106" t="n">
        <v>403.3</v>
      </c>
      <c r="ES106" t="n">
        <v>139.36</v>
      </c>
      <c r="ET106" t="n">
        <v>0.87</v>
      </c>
      <c r="EU106" t="n">
        <v>0</v>
      </c>
      <c r="EV106" t="n">
        <v>263.07</v>
      </c>
      <c r="EW106" t="n">
        <v>32.2</v>
      </c>
      <c r="EX106" t="n">
        <v>0</v>
      </c>
      <c r="EY106" t="n">
        <v>0</v>
      </c>
      <c r="FQ106" t="n">
        <v>0</v>
      </c>
      <c r="FR106" t="n">
        <v>0</v>
      </c>
      <c r="FS106" t="n">
        <v>0</v>
      </c>
      <c r="FX106" t="n">
        <v>103</v>
      </c>
      <c r="FY106" t="n">
        <v>52</v>
      </c>
      <c r="GA106" t="inlineStr"/>
      <c r="GD106" t="n">
        <v>1</v>
      </c>
      <c r="GF106" t="n">
        <v>-66904957</v>
      </c>
      <c r="GG106" t="n">
        <v>2</v>
      </c>
      <c r="GH106" t="n">
        <v>1</v>
      </c>
      <c r="GI106" t="n">
        <v>2</v>
      </c>
      <c r="GJ106" t="n">
        <v>0</v>
      </c>
      <c r="GK106" t="n">
        <v>0</v>
      </c>
      <c r="GL106">
        <f>ROUND(IF(AND(BH106=3,BI106=3,FS106&lt;&gt;0),P106,0),0)</f>
        <v/>
      </c>
      <c r="GM106">
        <f>ROUND(O106+X106+Y106,0)+GX106</f>
        <v/>
      </c>
      <c r="GN106">
        <f>IF(OR(BI106=0,BI106=1),GM106-GX106,0)</f>
        <v/>
      </c>
      <c r="GO106">
        <f>IF(BI106=2,GM106-GX106,0)</f>
        <v/>
      </c>
      <c r="GP106">
        <f>IF(BI106=4,GM106-GX106,0)</f>
        <v/>
      </c>
      <c r="GR106" t="n">
        <v>0</v>
      </c>
      <c r="GS106" t="n">
        <v>3</v>
      </c>
      <c r="GT106" t="n">
        <v>0</v>
      </c>
      <c r="GU106" t="inlineStr"/>
      <c r="GV106">
        <f>ROUND((GT106),2)</f>
        <v/>
      </c>
      <c r="GW106" t="n">
        <v>1</v>
      </c>
      <c r="GX106">
        <f>ROUND(HC106*I106,0)</f>
        <v/>
      </c>
      <c r="HA106" t="n">
        <v>0</v>
      </c>
      <c r="HB106" t="n">
        <v>0</v>
      </c>
      <c r="HC106">
        <f>GV106*GW106</f>
        <v/>
      </c>
      <c r="HE106" t="inlineStr"/>
      <c r="HF106" t="inlineStr"/>
      <c r="HM106" t="inlineStr"/>
      <c r="HN106" t="inlineStr">
        <is>
          <t>Пр/812-099.2-1</t>
        </is>
      </c>
      <c r="HO106" t="inlineStr">
        <is>
          <t>Пр/774-099.2</t>
        </is>
      </c>
      <c r="HP106" t="inlineStr">
        <is>
          <t>Внутренние санитарнотехнические работы: смена труб, санприборов, запорной арматуры и другое</t>
        </is>
      </c>
      <c r="HQ106" t="inlineStr">
        <is>
          <t>Внутренние санитарнотехнические работы: смена труб, санприборов, запорной арматуры и другое</t>
        </is>
      </c>
      <c r="HS106" t="n">
        <v>0</v>
      </c>
      <c r="IK106" t="n">
        <v>0</v>
      </c>
    </row>
    <row r="107">
      <c r="A107" t="n">
        <v>18</v>
      </c>
      <c r="B107" t="n">
        <v>0</v>
      </c>
      <c r="C107" t="n">
        <v>34</v>
      </c>
      <c r="E107" t="inlineStr">
        <is>
          <t>1,1</t>
        </is>
      </c>
      <c r="F107" t="inlineStr">
        <is>
          <t>Цена поставщика</t>
        </is>
      </c>
      <c r="G107" t="inlineStr">
        <is>
          <t>Прочистка КРОТ</t>
        </is>
      </c>
      <c r="H107" t="inlineStr">
        <is>
          <t>л</t>
        </is>
      </c>
      <c r="I107">
        <f>I106*J107</f>
        <v/>
      </c>
      <c r="J107" t="n">
        <v>10</v>
      </c>
      <c r="K107" t="n">
        <v>10</v>
      </c>
      <c r="O107">
        <f>ROUND(CP107,0)</f>
        <v/>
      </c>
      <c r="P107">
        <f>ROUND(CQ107*I107,0)</f>
        <v/>
      </c>
      <c r="Q107">
        <f>(ROUND((ROUND(((ET107)*I107),0)*BB107),0)+ROUND((ROUND(((AE107-(EU107))*I107),0)*BS107),0))</f>
        <v/>
      </c>
      <c r="R107">
        <f>(ROUND((ROUND(((EU107)*I107),0)*BS107),0)+ROUND((ROUND(((AE107-(EU107))*I107),0)*BS107),0))</f>
        <v/>
      </c>
      <c r="S107">
        <f>ROUND(CT107*I107,0)</f>
        <v/>
      </c>
      <c r="T107">
        <f>ROUND(CU107*I107,0)</f>
        <v/>
      </c>
      <c r="U107">
        <f>ROUND(CV107*I107,7)</f>
        <v/>
      </c>
      <c r="V107">
        <f>ROUND(CW107*I107,7)</f>
        <v/>
      </c>
      <c r="W107">
        <f>ROUND(CX107*I107,0)</f>
        <v/>
      </c>
      <c r="X107">
        <f>ROUND(CY107,0)</f>
        <v/>
      </c>
      <c r="Y107">
        <f>ROUND(CZ107,0)</f>
        <v/>
      </c>
      <c r="AA107" t="n">
        <v>78862477</v>
      </c>
      <c r="AB107">
        <f>ROUND((AC107+AD107+AF107),2)</f>
        <v/>
      </c>
      <c r="AC107">
        <f>ROUND((ES107),2)</f>
        <v/>
      </c>
      <c r="AD107">
        <f>ROUND((((ET107)-(EU107))+AE107),2)</f>
        <v/>
      </c>
      <c r="AE107">
        <f>ROUND((EU107),2)</f>
        <v/>
      </c>
      <c r="AF107">
        <f>ROUND((EV107),2)</f>
        <v/>
      </c>
      <c r="AG107">
        <f>ROUND((AP107),2)</f>
        <v/>
      </c>
      <c r="AH107">
        <f>(EW107)</f>
        <v/>
      </c>
      <c r="AI107">
        <f>(EX107)</f>
        <v/>
      </c>
      <c r="AJ107">
        <f>(AS107)</f>
        <v/>
      </c>
      <c r="AK107" t="n">
        <v>384.43</v>
      </c>
      <c r="AL107" t="n">
        <v>384.43</v>
      </c>
      <c r="AM107" t="n">
        <v>0</v>
      </c>
      <c r="AN107" t="n">
        <v>0</v>
      </c>
      <c r="AO107" t="n">
        <v>0</v>
      </c>
      <c r="AP107" t="n">
        <v>0</v>
      </c>
      <c r="AQ107" t="n">
        <v>0</v>
      </c>
      <c r="AR107" t="n">
        <v>0</v>
      </c>
      <c r="AS107" t="n">
        <v>0</v>
      </c>
      <c r="AT107" t="n">
        <v>103</v>
      </c>
      <c r="AU107" t="n">
        <v>52</v>
      </c>
      <c r="AV107" t="n">
        <v>1</v>
      </c>
      <c r="AW107" t="n">
        <v>1</v>
      </c>
      <c r="AZ107" t="n">
        <v>1</v>
      </c>
      <c r="BA107" t="n">
        <v>1</v>
      </c>
      <c r="BB107" t="n">
        <v>1</v>
      </c>
      <c r="BC107" t="n">
        <v>1</v>
      </c>
      <c r="BD107" t="inlineStr"/>
      <c r="BE107" t="inlineStr"/>
      <c r="BF107" t="inlineStr"/>
      <c r="BG107" t="inlineStr"/>
      <c r="BH107" t="n">
        <v>3</v>
      </c>
      <c r="BI107" t="n">
        <v>1</v>
      </c>
      <c r="BJ107" t="inlineStr"/>
      <c r="BM107" t="n">
        <v>65007</v>
      </c>
      <c r="BN107" t="n">
        <v>0</v>
      </c>
      <c r="BO107" t="inlineStr"/>
      <c r="BP107" t="n">
        <v>0</v>
      </c>
      <c r="BQ107" t="n">
        <v>6</v>
      </c>
      <c r="BR107" t="n">
        <v>0</v>
      </c>
      <c r="BS107" t="n">
        <v>1</v>
      </c>
      <c r="BT107" t="n">
        <v>1</v>
      </c>
      <c r="BU107" t="n">
        <v>1</v>
      </c>
      <c r="BV107" t="n">
        <v>1</v>
      </c>
      <c r="BW107" t="n">
        <v>1</v>
      </c>
      <c r="BX107" t="n">
        <v>1</v>
      </c>
      <c r="BY107" t="inlineStr"/>
      <c r="BZ107" t="n">
        <v>103</v>
      </c>
      <c r="CA107" t="n">
        <v>52</v>
      </c>
      <c r="CB107" t="inlineStr"/>
      <c r="CE107" t="n">
        <v>12</v>
      </c>
      <c r="CF107" t="n">
        <v>0</v>
      </c>
      <c r="CG107" t="n">
        <v>0</v>
      </c>
      <c r="CM107" t="n">
        <v>0</v>
      </c>
      <c r="CN107" t="inlineStr"/>
      <c r="CO107" t="n">
        <v>0</v>
      </c>
      <c r="CP107">
        <f>(P107+Q107+S107)</f>
        <v/>
      </c>
      <c r="CQ107">
        <f>AC107</f>
        <v/>
      </c>
      <c r="CR107">
        <f>(ROUND((ROUND(((ET107)*1),0)*BB107),0)+ROUND((ROUND(((AE107-(EU107))*1),0)*BS107),0))</f>
        <v/>
      </c>
      <c r="CS107">
        <f>(ROUND((ROUND(((EU107)*1),0)*BS107),0)+ROUND((ROUND(((AE107-(EU107))*1),0)*BS107),0))</f>
        <v/>
      </c>
      <c r="CT107">
        <f>AF107*BA107</f>
        <v/>
      </c>
      <c r="CU107">
        <f>AG107</f>
        <v/>
      </c>
      <c r="CV107">
        <f>AH107</f>
        <v/>
      </c>
      <c r="CW107">
        <f>AI107</f>
        <v/>
      </c>
      <c r="CX107">
        <f>AJ107</f>
        <v/>
      </c>
      <c r="CY107">
        <f>(((S107+R107)*AT107)/100)</f>
        <v/>
      </c>
      <c r="CZ107">
        <f>(((S107+R107)*AU107)/100)</f>
        <v/>
      </c>
      <c r="DC107" t="inlineStr"/>
      <c r="DD107" t="inlineStr"/>
      <c r="DE107" t="inlineStr"/>
      <c r="DF107" t="inlineStr"/>
      <c r="DG107" t="inlineStr"/>
      <c r="DH107" t="inlineStr"/>
      <c r="DI107" t="inlineStr"/>
      <c r="DJ107" t="inlineStr"/>
      <c r="DK107" t="inlineStr"/>
      <c r="DL107" t="inlineStr"/>
      <c r="DM107" t="inlineStr"/>
      <c r="DN107" t="n">
        <v>0</v>
      </c>
      <c r="DO107" t="n">
        <v>0</v>
      </c>
      <c r="DP107" t="n">
        <v>1</v>
      </c>
      <c r="DQ107" t="n">
        <v>1</v>
      </c>
      <c r="DU107" t="n">
        <v>1002</v>
      </c>
      <c r="DV107" t="inlineStr">
        <is>
          <t>л</t>
        </is>
      </c>
      <c r="DW107" t="inlineStr">
        <is>
          <t>л</t>
        </is>
      </c>
      <c r="DX107" t="n">
        <v>1</v>
      </c>
      <c r="DZ107" t="inlineStr"/>
      <c r="EA107" t="inlineStr"/>
      <c r="EB107" t="inlineStr"/>
      <c r="EC107" t="inlineStr"/>
      <c r="EE107" t="n">
        <v>78726000</v>
      </c>
      <c r="EF107" t="n">
        <v>6</v>
      </c>
      <c r="EG107" t="inlineStr">
        <is>
          <t>Ремонтно-строительные работы</t>
        </is>
      </c>
      <c r="EH107" t="n">
        <v>99</v>
      </c>
      <c r="EI107" t="inlineStr">
        <is>
          <t>Внутренние санитарно-технические работы</t>
        </is>
      </c>
      <c r="EJ107" t="n">
        <v>1</v>
      </c>
      <c r="EK107" t="n">
        <v>65007</v>
      </c>
      <c r="EL107" t="inlineStr">
        <is>
          <t>Внутренние санитарнотехнические работы: смена труб, санприборов, запорной арматуры и другое</t>
        </is>
      </c>
      <c r="EM107" t="inlineStr">
        <is>
          <t>рФЕР-65</t>
        </is>
      </c>
      <c r="EO107" t="inlineStr"/>
      <c r="EQ107" t="n">
        <v>0</v>
      </c>
      <c r="ER107" t="n">
        <v>384.43</v>
      </c>
      <c r="ES107" t="n">
        <v>384.43</v>
      </c>
      <c r="ET107" t="n">
        <v>0</v>
      </c>
      <c r="EU107" t="n">
        <v>0</v>
      </c>
      <c r="EV107" t="n">
        <v>0</v>
      </c>
      <c r="EW107" t="n">
        <v>0</v>
      </c>
      <c r="EX107" t="n">
        <v>0</v>
      </c>
      <c r="EZ107" t="n">
        <v>5</v>
      </c>
      <c r="FC107" t="n">
        <v>1</v>
      </c>
      <c r="FD107" t="n">
        <v>18</v>
      </c>
      <c r="FF107" t="n">
        <v>469</v>
      </c>
      <c r="FQ107" t="n">
        <v>0</v>
      </c>
      <c r="FR107" t="n">
        <v>0</v>
      </c>
      <c r="FS107" t="n">
        <v>0</v>
      </c>
      <c r="FX107" t="n">
        <v>103</v>
      </c>
      <c r="FY107" t="n">
        <v>52</v>
      </c>
      <c r="GA107" t="inlineStr">
        <is>
          <t>[469 / 1,22]</t>
        </is>
      </c>
      <c r="GD107" t="n">
        <v>1</v>
      </c>
      <c r="GF107" t="n">
        <v>-1978592410</v>
      </c>
      <c r="GG107" t="n">
        <v>2</v>
      </c>
      <c r="GH107" t="n">
        <v>3</v>
      </c>
      <c r="GI107" t="n">
        <v>-2</v>
      </c>
      <c r="GJ107" t="n">
        <v>0</v>
      </c>
      <c r="GK107" t="n">
        <v>0</v>
      </c>
      <c r="GL107">
        <f>ROUND(IF(AND(BH107=3,BI107=3,FS107&lt;&gt;0),P107,0),0)</f>
        <v/>
      </c>
      <c r="GM107">
        <f>ROUND(O107+X107+Y107,0)+GX107</f>
        <v/>
      </c>
      <c r="GN107">
        <f>IF(OR(BI107=0,BI107=1),GM107-GX107,0)</f>
        <v/>
      </c>
      <c r="GO107">
        <f>IF(BI107=2,GM107-GX107,0)</f>
        <v/>
      </c>
      <c r="GP107">
        <f>IF(BI107=4,GM107-GX107,0)</f>
        <v/>
      </c>
      <c r="GR107" t="n">
        <v>1</v>
      </c>
      <c r="GS107" t="n">
        <v>1</v>
      </c>
      <c r="GT107" t="n">
        <v>0</v>
      </c>
      <c r="GU107" t="inlineStr"/>
      <c r="GV107">
        <f>ROUND((GT107),2)</f>
        <v/>
      </c>
      <c r="GW107" t="n">
        <v>1</v>
      </c>
      <c r="GX107">
        <f>ROUND(HC107*I107,0)</f>
        <v/>
      </c>
      <c r="HA107" t="n">
        <v>0</v>
      </c>
      <c r="HB107" t="n">
        <v>0</v>
      </c>
      <c r="HC107">
        <f>GV107*GW107</f>
        <v/>
      </c>
      <c r="HE107" t="inlineStr">
        <is>
          <t>0</t>
        </is>
      </c>
      <c r="HF107" t="inlineStr">
        <is>
          <t>0</t>
        </is>
      </c>
      <c r="HG107">
        <f>ROUND(AC107*I107,0)</f>
        <v/>
      </c>
      <c r="HM107" t="inlineStr"/>
      <c r="HN107" t="inlineStr">
        <is>
          <t>Пр/812-099.2-1</t>
        </is>
      </c>
      <c r="HO107" t="inlineStr">
        <is>
          <t>Пр/774-099.2</t>
        </is>
      </c>
      <c r="HP107" t="inlineStr">
        <is>
          <t>Внутренние санитарнотехнические работы: смена труб, санприборов, запорной арматуры и другое</t>
        </is>
      </c>
      <c r="HQ107" t="inlineStr">
        <is>
          <t>Внутренние санитарнотехнические работы: смена труб, санприборов, запорной арматуры и другое</t>
        </is>
      </c>
      <c r="HS107" t="n">
        <v>0</v>
      </c>
      <c r="IK107" t="n">
        <v>0</v>
      </c>
    </row>
    <row r="108"/>
    <row r="109">
      <c r="A109" s="358" t="n">
        <v>51</v>
      </c>
      <c r="B109" s="358">
        <f>B102</f>
        <v/>
      </c>
      <c r="C109" s="358">
        <f>A102</f>
        <v/>
      </c>
      <c r="D109" s="358">
        <f>ROW(A102)</f>
        <v/>
      </c>
      <c r="E109" s="358" t="n"/>
      <c r="F109" s="358">
        <f>IF(F102&lt;&gt;"",F102,"")</f>
        <v/>
      </c>
      <c r="G109" s="358">
        <f>IF(G102&lt;&gt;"",G102,"")</f>
        <v/>
      </c>
      <c r="H109" s="358" t="n">
        <v>0</v>
      </c>
      <c r="I109" s="358" t="n"/>
      <c r="J109" s="358" t="n"/>
      <c r="K109" s="358" t="n"/>
      <c r="L109" s="358" t="n"/>
      <c r="M109" s="358" t="n"/>
      <c r="N109" s="358" t="n"/>
      <c r="O109" s="358" t="n">
        <v>0</v>
      </c>
      <c r="P109" s="358" t="n">
        <v>0</v>
      </c>
      <c r="Q109" s="358" t="n">
        <v>0</v>
      </c>
      <c r="R109" s="358" t="n">
        <v>0</v>
      </c>
      <c r="S109" s="358" t="n">
        <v>0</v>
      </c>
      <c r="T109" s="358" t="n">
        <v>0</v>
      </c>
      <c r="U109" s="358" t="n">
        <v>0</v>
      </c>
      <c r="V109" s="358" t="n">
        <v>0</v>
      </c>
      <c r="W109" s="358" t="n">
        <v>0</v>
      </c>
      <c r="X109" s="358" t="n">
        <v>0</v>
      </c>
      <c r="Y109" s="358" t="n">
        <v>0</v>
      </c>
      <c r="Z109" s="358" t="n"/>
      <c r="AA109" s="358" t="n"/>
      <c r="AB109" s="358" t="n"/>
      <c r="AC109" s="358" t="n"/>
      <c r="AD109" s="358" t="n"/>
      <c r="AE109" s="358" t="n"/>
      <c r="AF109" s="358" t="n"/>
      <c r="AG109" s="358" t="n"/>
      <c r="AH109" s="358" t="n"/>
      <c r="AI109" s="358" t="n"/>
      <c r="AJ109" s="358" t="n"/>
      <c r="AK109" s="358" t="n"/>
      <c r="AL109" s="358" t="n"/>
      <c r="AM109" s="358" t="n"/>
      <c r="AN109" s="358" t="n"/>
      <c r="AO109" s="358">
        <f>ROUND(BX109,0)</f>
        <v/>
      </c>
      <c r="AP109" s="358">
        <f>ROUND(BY109,0)</f>
        <v/>
      </c>
      <c r="AQ109" s="358">
        <f>ROUND(BZ109,0)</f>
        <v/>
      </c>
      <c r="AR109" s="358">
        <f>ROUND(CA109,0)</f>
        <v/>
      </c>
      <c r="AS109" s="358">
        <f>ROUND(CB109,0)</f>
        <v/>
      </c>
      <c r="AT109" s="358">
        <f>ROUND(CC109,0)</f>
        <v/>
      </c>
      <c r="AU109" s="358">
        <f>ROUND(CD109,0)</f>
        <v/>
      </c>
      <c r="AV109" s="358">
        <f>ROUND(CE109,0)</f>
        <v/>
      </c>
      <c r="AW109" s="358">
        <f>ROUND(CF109,0)</f>
        <v/>
      </c>
      <c r="AX109" s="358">
        <f>ROUND(CG109,0)</f>
        <v/>
      </c>
      <c r="AY109" s="358">
        <f>ROUND(CH109,0)</f>
        <v/>
      </c>
      <c r="AZ109" s="358">
        <f>ROUND(CI109,0)</f>
        <v/>
      </c>
      <c r="BA109" s="358">
        <f>ROUND(CJ109,0)</f>
        <v/>
      </c>
      <c r="BB109" s="358">
        <f>ROUND(CK109,0)</f>
        <v/>
      </c>
      <c r="BC109" s="358">
        <f>ROUND(CL109,0)</f>
        <v/>
      </c>
      <c r="BD109" s="358">
        <f>ROUND(CM109,0)</f>
        <v/>
      </c>
      <c r="BE109" s="358" t="n"/>
      <c r="BF109" s="358" t="n"/>
      <c r="BG109" s="358" t="n"/>
      <c r="BH109" s="358" t="n"/>
      <c r="BI109" s="358" t="n"/>
      <c r="BJ109" s="358" t="n"/>
      <c r="BK109" s="358" t="n"/>
      <c r="BL109" s="358" t="n"/>
      <c r="BM109" s="358" t="n"/>
      <c r="BN109" s="358" t="n"/>
      <c r="BO109" s="358" t="n"/>
      <c r="BP109" s="358" t="n"/>
      <c r="BQ109" s="358" t="n"/>
      <c r="BR109" s="358" t="n"/>
      <c r="BS109" s="358" t="n"/>
      <c r="BT109" s="358" t="n"/>
      <c r="BU109" s="358" t="n"/>
      <c r="BV109" s="358" t="n"/>
      <c r="BW109" s="358" t="n"/>
      <c r="BX109" s="358" t="n"/>
      <c r="BY109" s="358" t="n"/>
      <c r="BZ109" s="358" t="n"/>
      <c r="CA109" s="358" t="n"/>
      <c r="CB109" s="358" t="n"/>
      <c r="CC109" s="358" t="n"/>
      <c r="CD109" s="358" t="n"/>
      <c r="CE109" s="358" t="n"/>
      <c r="CF109" s="358" t="n"/>
      <c r="CG109" s="358" t="n"/>
      <c r="CH109" s="358" t="n"/>
      <c r="CI109" s="358" t="n"/>
      <c r="CJ109" s="358" t="n"/>
      <c r="CK109" s="358" t="n"/>
      <c r="CL109" s="358" t="n"/>
      <c r="CM109" s="358" t="n"/>
      <c r="CN109" s="358" t="n"/>
      <c r="CO109" s="358" t="n"/>
      <c r="CP109" s="358" t="n"/>
      <c r="CQ109" s="358" t="n"/>
      <c r="CR109" s="358" t="n"/>
      <c r="CS109" s="358" t="n"/>
      <c r="CT109" s="358" t="n"/>
      <c r="CU109" s="358" t="n"/>
      <c r="CV109" s="358" t="n"/>
      <c r="CW109" s="358" t="n"/>
      <c r="CX109" s="358" t="n"/>
      <c r="CY109" s="358" t="n"/>
      <c r="CZ109" s="358" t="n"/>
      <c r="DA109" s="358" t="n"/>
      <c r="DB109" s="358" t="n"/>
      <c r="DC109" s="358" t="n"/>
      <c r="DD109" s="358" t="n"/>
      <c r="DE109" s="358" t="n"/>
      <c r="DF109" s="358" t="n"/>
      <c r="DG109" s="359" t="n"/>
      <c r="DH109" s="359" t="n"/>
      <c r="DI109" s="359" t="n"/>
      <c r="DJ109" s="359" t="n"/>
      <c r="DK109" s="359" t="n"/>
      <c r="DL109" s="359" t="n"/>
      <c r="DM109" s="359" t="n"/>
      <c r="DN109" s="359" t="n"/>
      <c r="DO109" s="359" t="n"/>
      <c r="DP109" s="359" t="n"/>
      <c r="DQ109" s="359" t="n"/>
      <c r="DR109" s="359" t="n"/>
      <c r="DS109" s="359" t="n"/>
      <c r="DT109" s="359" t="n"/>
      <c r="DU109" s="359" t="n"/>
      <c r="DV109" s="359" t="n"/>
      <c r="DW109" s="359" t="n"/>
      <c r="DX109" s="359" t="n"/>
      <c r="DY109" s="359" t="n"/>
      <c r="DZ109" s="359" t="n"/>
      <c r="EA109" s="359" t="n"/>
      <c r="EB109" s="359" t="n"/>
      <c r="EC109" s="359" t="n"/>
      <c r="ED109" s="359" t="n"/>
      <c r="EE109" s="359" t="n"/>
      <c r="EF109" s="359" t="n"/>
      <c r="EG109" s="359" t="n"/>
      <c r="EH109" s="359" t="n"/>
      <c r="EI109" s="359" t="n"/>
      <c r="EJ109" s="359" t="n"/>
      <c r="EK109" s="359" t="n"/>
      <c r="EL109" s="359" t="n"/>
      <c r="EM109" s="359" t="n"/>
      <c r="EN109" s="359" t="n"/>
      <c r="EO109" s="359" t="n"/>
      <c r="EP109" s="359" t="n"/>
      <c r="EQ109" s="359" t="n"/>
      <c r="ER109" s="359" t="n"/>
      <c r="ES109" s="359" t="n"/>
      <c r="ET109" s="359" t="n"/>
      <c r="EU109" s="359" t="n"/>
      <c r="EV109" s="359" t="n"/>
      <c r="EW109" s="359" t="n"/>
      <c r="EX109" s="359" t="n"/>
      <c r="EY109" s="359" t="n"/>
      <c r="EZ109" s="359" t="n"/>
      <c r="FA109" s="359" t="n"/>
      <c r="FB109" s="359" t="n"/>
      <c r="FC109" s="359" t="n"/>
      <c r="FD109" s="359" t="n"/>
      <c r="FE109" s="359" t="n"/>
      <c r="FF109" s="359" t="n"/>
      <c r="FG109" s="359" t="n"/>
      <c r="FH109" s="359" t="n"/>
      <c r="FI109" s="359" t="n"/>
      <c r="FJ109" s="359" t="n"/>
      <c r="FK109" s="359" t="n"/>
      <c r="FL109" s="359" t="n"/>
      <c r="FM109" s="359" t="n"/>
      <c r="FN109" s="359" t="n"/>
      <c r="FO109" s="359" t="n"/>
      <c r="FP109" s="359" t="n"/>
      <c r="FQ109" s="359" t="n"/>
      <c r="FR109" s="359" t="n"/>
      <c r="FS109" s="359" t="n"/>
      <c r="FT109" s="359" t="n"/>
      <c r="FU109" s="359" t="n"/>
      <c r="FV109" s="359" t="n"/>
      <c r="FW109" s="359" t="n"/>
      <c r="FX109" s="359" t="n"/>
      <c r="FY109" s="359" t="n"/>
      <c r="FZ109" s="359" t="n"/>
      <c r="GA109" s="359" t="n"/>
      <c r="GB109" s="359" t="n"/>
      <c r="GC109" s="359" t="n"/>
      <c r="GD109" s="359" t="n"/>
      <c r="GE109" s="359" t="n"/>
      <c r="GF109" s="359" t="n"/>
      <c r="GG109" s="359" t="n"/>
      <c r="GH109" s="359" t="n"/>
      <c r="GI109" s="359" t="n"/>
      <c r="GJ109" s="359" t="n"/>
      <c r="GK109" s="359" t="n"/>
      <c r="GL109" s="359" t="n"/>
      <c r="GM109" s="359" t="n"/>
      <c r="GN109" s="359" t="n"/>
      <c r="GO109" s="359" t="n"/>
      <c r="GP109" s="359" t="n"/>
      <c r="GQ109" s="359" t="n"/>
      <c r="GR109" s="359" t="n"/>
      <c r="GS109" s="359" t="n"/>
      <c r="GT109" s="359" t="n"/>
      <c r="GU109" s="359" t="n"/>
      <c r="GV109" s="359" t="n"/>
      <c r="GW109" s="359" t="n"/>
      <c r="GX109" s="359" t="n">
        <v>0</v>
      </c>
    </row>
    <row r="110"/>
    <row r="111">
      <c r="A111" s="360" t="n">
        <v>50</v>
      </c>
      <c r="B111" s="360" t="n">
        <v>0</v>
      </c>
      <c r="C111" s="360" t="n">
        <v>0</v>
      </c>
      <c r="D111" s="360" t="n">
        <v>1</v>
      </c>
      <c r="E111" s="360" t="n">
        <v>201</v>
      </c>
      <c r="F111" s="360">
        <f>ROUND(Source!O109,O111)</f>
        <v/>
      </c>
      <c r="G111" s="360" t="inlineStr">
        <is>
          <t>ПЗ</t>
        </is>
      </c>
      <c r="H111" s="360" t="inlineStr">
        <is>
          <t>Прямые затраты</t>
        </is>
      </c>
      <c r="I111" s="360" t="n"/>
      <c r="J111" s="360" t="n"/>
      <c r="K111" s="360" t="n">
        <v>201</v>
      </c>
      <c r="L111" s="360" t="n">
        <v>1</v>
      </c>
      <c r="M111" s="360" t="n">
        <v>3</v>
      </c>
      <c r="N111" s="360" t="inlineStr"/>
      <c r="O111" s="360" t="n">
        <v>0</v>
      </c>
      <c r="P111" s="360" t="n"/>
      <c r="Q111" s="360" t="n"/>
      <c r="R111" s="360" t="n"/>
      <c r="S111" s="360" t="n"/>
      <c r="T111" s="360" t="n"/>
      <c r="U111" s="360" t="n"/>
      <c r="V111" s="360" t="n"/>
      <c r="W111" s="360" t="n">
        <v>0</v>
      </c>
      <c r="X111" s="360" t="n">
        <v>1</v>
      </c>
      <c r="Y111" s="360" t="n">
        <v>0</v>
      </c>
      <c r="Z111" s="360" t="n"/>
      <c r="AA111" s="360" t="n"/>
      <c r="AB111" s="360" t="n"/>
    </row>
    <row r="112">
      <c r="A112" s="360" t="n">
        <v>50</v>
      </c>
      <c r="B112" s="360" t="n">
        <v>0</v>
      </c>
      <c r="C112" s="360" t="n">
        <v>0</v>
      </c>
      <c r="D112" s="360" t="n">
        <v>1</v>
      </c>
      <c r="E112" s="360" t="n">
        <v>202</v>
      </c>
      <c r="F112" s="360">
        <f>ROUND(Source!P109,O112)</f>
        <v/>
      </c>
      <c r="G112" s="360" t="inlineStr">
        <is>
          <t>СтМатОб</t>
        </is>
      </c>
      <c r="H112" s="360" t="inlineStr">
        <is>
          <t>Стоимость материальных ресурсов (всего)</t>
        </is>
      </c>
      <c r="I112" s="360" t="n"/>
      <c r="J112" s="360" t="n"/>
      <c r="K112" s="360" t="n">
        <v>202</v>
      </c>
      <c r="L112" s="360" t="n">
        <v>2</v>
      </c>
      <c r="M112" s="360" t="n">
        <v>3</v>
      </c>
      <c r="N112" s="360" t="inlineStr"/>
      <c r="O112" s="360" t="n">
        <v>0</v>
      </c>
      <c r="P112" s="360" t="n"/>
      <c r="Q112" s="360" t="n"/>
      <c r="R112" s="360" t="n"/>
      <c r="S112" s="360" t="n"/>
      <c r="T112" s="360" t="n"/>
      <c r="U112" s="360" t="n"/>
      <c r="V112" s="360" t="n"/>
      <c r="W112" s="360" t="n">
        <v>0</v>
      </c>
      <c r="X112" s="360" t="n">
        <v>1</v>
      </c>
      <c r="Y112" s="360" t="n">
        <v>0</v>
      </c>
      <c r="Z112" s="360" t="n"/>
      <c r="AA112" s="360" t="n"/>
      <c r="AB112" s="360" t="n"/>
    </row>
    <row r="113">
      <c r="A113" s="360" t="n">
        <v>50</v>
      </c>
      <c r="B113" s="360" t="n">
        <v>0</v>
      </c>
      <c r="C113" s="360" t="n">
        <v>0</v>
      </c>
      <c r="D113" s="360" t="n">
        <v>1</v>
      </c>
      <c r="E113" s="360" t="n">
        <v>222</v>
      </c>
      <c r="F113" s="360">
        <f>ROUND(Source!AO109,O113)</f>
        <v/>
      </c>
      <c r="G113" s="360" t="inlineStr">
        <is>
          <t>СтМатОбЗак</t>
        </is>
      </c>
      <c r="H113" s="360" t="inlineStr">
        <is>
          <t>Стоимость материалов и оборудования заказчика</t>
        </is>
      </c>
      <c r="I113" s="360" t="n"/>
      <c r="J113" s="360" t="n"/>
      <c r="K113" s="360" t="n">
        <v>222</v>
      </c>
      <c r="L113" s="360" t="n">
        <v>3</v>
      </c>
      <c r="M113" s="360" t="n">
        <v>3</v>
      </c>
      <c r="N113" s="360" t="inlineStr"/>
      <c r="O113" s="360" t="n">
        <v>0</v>
      </c>
      <c r="P113" s="360" t="n"/>
      <c r="Q113" s="360" t="n"/>
      <c r="R113" s="360" t="n"/>
      <c r="S113" s="360" t="n"/>
      <c r="T113" s="360" t="n"/>
      <c r="U113" s="360" t="n"/>
      <c r="V113" s="360" t="n"/>
      <c r="W113" s="360" t="n">
        <v>0</v>
      </c>
      <c r="X113" s="360" t="n">
        <v>1</v>
      </c>
      <c r="Y113" s="360" t="n">
        <v>0</v>
      </c>
      <c r="Z113" s="360" t="n"/>
      <c r="AA113" s="360" t="n"/>
      <c r="AB113" s="360" t="n"/>
    </row>
    <row r="114">
      <c r="A114" s="360" t="n">
        <v>50</v>
      </c>
      <c r="B114" s="360" t="n">
        <v>0</v>
      </c>
      <c r="C114" s="360" t="n">
        <v>0</v>
      </c>
      <c r="D114" s="360" t="n">
        <v>1</v>
      </c>
      <c r="E114" s="360" t="n">
        <v>225</v>
      </c>
      <c r="F114" s="360">
        <f>ROUND(Source!AV109,O114)</f>
        <v/>
      </c>
      <c r="G114" s="360" t="inlineStr">
        <is>
          <t>СтМатОбПод</t>
        </is>
      </c>
      <c r="H114" s="360" t="inlineStr">
        <is>
          <t>Стоимость материалов и оборудования подрядчика</t>
        </is>
      </c>
      <c r="I114" s="360" t="n"/>
      <c r="J114" s="360" t="n"/>
      <c r="K114" s="360" t="n">
        <v>225</v>
      </c>
      <c r="L114" s="360" t="n">
        <v>4</v>
      </c>
      <c r="M114" s="360" t="n">
        <v>3</v>
      </c>
      <c r="N114" s="360" t="inlineStr"/>
      <c r="O114" s="360" t="n">
        <v>0</v>
      </c>
      <c r="P114" s="360" t="n"/>
      <c r="Q114" s="360" t="n"/>
      <c r="R114" s="360" t="n"/>
      <c r="S114" s="360" t="n"/>
      <c r="T114" s="360" t="n"/>
      <c r="U114" s="360" t="n"/>
      <c r="V114" s="360" t="n"/>
      <c r="W114" s="360" t="n">
        <v>0</v>
      </c>
      <c r="X114" s="360" t="n">
        <v>1</v>
      </c>
      <c r="Y114" s="360" t="n">
        <v>0</v>
      </c>
      <c r="Z114" s="360" t="n"/>
      <c r="AA114" s="360" t="n"/>
      <c r="AB114" s="360" t="n"/>
    </row>
    <row r="115">
      <c r="A115" s="360" t="n">
        <v>50</v>
      </c>
      <c r="B115" s="360" t="n">
        <v>0</v>
      </c>
      <c r="C115" s="360" t="n">
        <v>0</v>
      </c>
      <c r="D115" s="360" t="n">
        <v>1</v>
      </c>
      <c r="E115" s="360" t="n">
        <v>226</v>
      </c>
      <c r="F115" s="360">
        <f>ROUND(Source!AW109,O115)</f>
        <v/>
      </c>
      <c r="G115" s="360" t="inlineStr">
        <is>
          <t>СтМат</t>
        </is>
      </c>
      <c r="H115" s="360" t="inlineStr">
        <is>
          <t>Стоимость материалов (всего)</t>
        </is>
      </c>
      <c r="I115" s="360" t="n"/>
      <c r="J115" s="360" t="n"/>
      <c r="K115" s="360" t="n">
        <v>226</v>
      </c>
      <c r="L115" s="360" t="n">
        <v>5</v>
      </c>
      <c r="M115" s="360" t="n">
        <v>3</v>
      </c>
      <c r="N115" s="360" t="inlineStr"/>
      <c r="O115" s="360" t="n">
        <v>0</v>
      </c>
      <c r="P115" s="360" t="n"/>
      <c r="Q115" s="360" t="n"/>
      <c r="R115" s="360" t="n"/>
      <c r="S115" s="360" t="n"/>
      <c r="T115" s="360" t="n"/>
      <c r="U115" s="360" t="n"/>
      <c r="V115" s="360" t="n"/>
      <c r="W115" s="360" t="n">
        <v>0</v>
      </c>
      <c r="X115" s="360" t="n">
        <v>1</v>
      </c>
      <c r="Y115" s="360" t="n">
        <v>0</v>
      </c>
      <c r="Z115" s="360" t="n"/>
      <c r="AA115" s="360" t="n"/>
      <c r="AB115" s="360" t="n"/>
    </row>
    <row r="116">
      <c r="A116" s="360" t="n">
        <v>50</v>
      </c>
      <c r="B116" s="360" t="n">
        <v>0</v>
      </c>
      <c r="C116" s="360" t="n">
        <v>0</v>
      </c>
      <c r="D116" s="360" t="n">
        <v>1</v>
      </c>
      <c r="E116" s="360" t="n">
        <v>227</v>
      </c>
      <c r="F116" s="360">
        <f>ROUND(Source!AX109,O116)</f>
        <v/>
      </c>
      <c r="G116" s="360" t="inlineStr">
        <is>
          <t>СтМатЗак</t>
        </is>
      </c>
      <c r="H116" s="360" t="inlineStr">
        <is>
          <t>Стоимость материалов заказчика</t>
        </is>
      </c>
      <c r="I116" s="360" t="n"/>
      <c r="J116" s="360" t="n"/>
      <c r="K116" s="360" t="n">
        <v>227</v>
      </c>
      <c r="L116" s="360" t="n">
        <v>6</v>
      </c>
      <c r="M116" s="360" t="n">
        <v>3</v>
      </c>
      <c r="N116" s="360" t="inlineStr"/>
      <c r="O116" s="360" t="n">
        <v>0</v>
      </c>
      <c r="P116" s="360" t="n"/>
      <c r="Q116" s="360" t="n"/>
      <c r="R116" s="360" t="n"/>
      <c r="S116" s="360" t="n"/>
      <c r="T116" s="360" t="n"/>
      <c r="U116" s="360" t="n"/>
      <c r="V116" s="360" t="n"/>
      <c r="W116" s="360" t="n">
        <v>0</v>
      </c>
      <c r="X116" s="360" t="n">
        <v>1</v>
      </c>
      <c r="Y116" s="360" t="n">
        <v>0</v>
      </c>
      <c r="Z116" s="360" t="n"/>
      <c r="AA116" s="360" t="n"/>
      <c r="AB116" s="360" t="n"/>
    </row>
    <row r="117">
      <c r="A117" s="360" t="n">
        <v>50</v>
      </c>
      <c r="B117" s="360" t="n">
        <v>0</v>
      </c>
      <c r="C117" s="360" t="n">
        <v>0</v>
      </c>
      <c r="D117" s="360" t="n">
        <v>1</v>
      </c>
      <c r="E117" s="360" t="n">
        <v>228</v>
      </c>
      <c r="F117" s="360">
        <f>ROUND(Source!AY109,O117)</f>
        <v/>
      </c>
      <c r="G117" s="360" t="inlineStr">
        <is>
          <t>СтМатПод</t>
        </is>
      </c>
      <c r="H117" s="360" t="inlineStr">
        <is>
          <t>Стоимость материалов подрядчика</t>
        </is>
      </c>
      <c r="I117" s="360" t="n"/>
      <c r="J117" s="360" t="n"/>
      <c r="K117" s="360" t="n">
        <v>228</v>
      </c>
      <c r="L117" s="360" t="n">
        <v>7</v>
      </c>
      <c r="M117" s="360" t="n">
        <v>3</v>
      </c>
      <c r="N117" s="360" t="inlineStr"/>
      <c r="O117" s="360" t="n">
        <v>0</v>
      </c>
      <c r="P117" s="360" t="n"/>
      <c r="Q117" s="360" t="n"/>
      <c r="R117" s="360" t="n"/>
      <c r="S117" s="360" t="n"/>
      <c r="T117" s="360" t="n"/>
      <c r="U117" s="360" t="n"/>
      <c r="V117" s="360" t="n"/>
      <c r="W117" s="360" t="n">
        <v>0</v>
      </c>
      <c r="X117" s="360" t="n">
        <v>1</v>
      </c>
      <c r="Y117" s="360" t="n">
        <v>0</v>
      </c>
      <c r="Z117" s="360" t="n"/>
      <c r="AA117" s="360" t="n"/>
      <c r="AB117" s="360" t="n"/>
    </row>
    <row r="118">
      <c r="A118" s="360" t="n">
        <v>50</v>
      </c>
      <c r="B118" s="360" t="n">
        <v>0</v>
      </c>
      <c r="C118" s="360" t="n">
        <v>0</v>
      </c>
      <c r="D118" s="360" t="n">
        <v>1</v>
      </c>
      <c r="E118" s="360" t="n">
        <v>216</v>
      </c>
      <c r="F118" s="360">
        <f>ROUND(Source!AP109,O118)</f>
        <v/>
      </c>
      <c r="G118" s="360" t="inlineStr">
        <is>
          <t>Оборуд</t>
        </is>
      </c>
      <c r="H118" s="360" t="inlineStr">
        <is>
          <t>Стоимость оборудования (всего)</t>
        </is>
      </c>
      <c r="I118" s="360" t="n"/>
      <c r="J118" s="360" t="n"/>
      <c r="K118" s="360" t="n">
        <v>216</v>
      </c>
      <c r="L118" s="360" t="n">
        <v>8</v>
      </c>
      <c r="M118" s="360" t="n">
        <v>3</v>
      </c>
      <c r="N118" s="360" t="inlineStr"/>
      <c r="O118" s="360" t="n">
        <v>0</v>
      </c>
      <c r="P118" s="360" t="n"/>
      <c r="Q118" s="360" t="n"/>
      <c r="R118" s="360" t="n"/>
      <c r="S118" s="360" t="n"/>
      <c r="T118" s="360" t="n"/>
      <c r="U118" s="360" t="n"/>
      <c r="V118" s="360" t="n"/>
      <c r="W118" s="360" t="n">
        <v>0</v>
      </c>
      <c r="X118" s="360" t="n">
        <v>1</v>
      </c>
      <c r="Y118" s="360" t="n">
        <v>0</v>
      </c>
      <c r="Z118" s="360" t="n"/>
      <c r="AA118" s="360" t="n"/>
      <c r="AB118" s="360" t="n"/>
    </row>
    <row r="119">
      <c r="A119" s="360" t="n">
        <v>50</v>
      </c>
      <c r="B119" s="360" t="n">
        <v>0</v>
      </c>
      <c r="C119" s="360" t="n">
        <v>0</v>
      </c>
      <c r="D119" s="360" t="n">
        <v>1</v>
      </c>
      <c r="E119" s="360" t="n">
        <v>223</v>
      </c>
      <c r="F119" s="360">
        <f>ROUND(Source!AQ109,O119)</f>
        <v/>
      </c>
      <c r="G119" s="360" t="inlineStr">
        <is>
          <t>ОборудЗак</t>
        </is>
      </c>
      <c r="H119" s="360" t="inlineStr">
        <is>
          <t>Стоимость оборудования заказчика</t>
        </is>
      </c>
      <c r="I119" s="360" t="n"/>
      <c r="J119" s="360" t="n"/>
      <c r="K119" s="360" t="n">
        <v>223</v>
      </c>
      <c r="L119" s="360" t="n">
        <v>9</v>
      </c>
      <c r="M119" s="360" t="n">
        <v>3</v>
      </c>
      <c r="N119" s="360" t="inlineStr"/>
      <c r="O119" s="360" t="n">
        <v>0</v>
      </c>
      <c r="P119" s="360" t="n"/>
      <c r="Q119" s="360" t="n"/>
      <c r="R119" s="360" t="n"/>
      <c r="S119" s="360" t="n"/>
      <c r="T119" s="360" t="n"/>
      <c r="U119" s="360" t="n"/>
      <c r="V119" s="360" t="n"/>
      <c r="W119" s="360" t="n">
        <v>0</v>
      </c>
      <c r="X119" s="360" t="n">
        <v>1</v>
      </c>
      <c r="Y119" s="360" t="n">
        <v>0</v>
      </c>
      <c r="Z119" s="360" t="n"/>
      <c r="AA119" s="360" t="n"/>
      <c r="AB119" s="360" t="n"/>
    </row>
    <row r="120">
      <c r="A120" s="360" t="n">
        <v>50</v>
      </c>
      <c r="B120" s="360" t="n">
        <v>0</v>
      </c>
      <c r="C120" s="360" t="n">
        <v>0</v>
      </c>
      <c r="D120" s="360" t="n">
        <v>1</v>
      </c>
      <c r="E120" s="360" t="n">
        <v>229</v>
      </c>
      <c r="F120" s="360">
        <f>ROUND(Source!AZ109,O120)</f>
        <v/>
      </c>
      <c r="G120" s="360" t="inlineStr">
        <is>
          <t>ОборудПод</t>
        </is>
      </c>
      <c r="H120" s="360" t="inlineStr">
        <is>
          <t>Стоимость оборудования подрядчика</t>
        </is>
      </c>
      <c r="I120" s="360" t="n"/>
      <c r="J120" s="360" t="n"/>
      <c r="K120" s="360" t="n">
        <v>229</v>
      </c>
      <c r="L120" s="360" t="n">
        <v>10</v>
      </c>
      <c r="M120" s="360" t="n">
        <v>3</v>
      </c>
      <c r="N120" s="360" t="inlineStr"/>
      <c r="O120" s="360" t="n">
        <v>0</v>
      </c>
      <c r="P120" s="360" t="n"/>
      <c r="Q120" s="360" t="n"/>
      <c r="R120" s="360" t="n"/>
      <c r="S120" s="360" t="n"/>
      <c r="T120" s="360" t="n"/>
      <c r="U120" s="360" t="n"/>
      <c r="V120" s="360" t="n"/>
      <c r="W120" s="360" t="n">
        <v>0</v>
      </c>
      <c r="X120" s="360" t="n">
        <v>1</v>
      </c>
      <c r="Y120" s="360" t="n">
        <v>0</v>
      </c>
      <c r="Z120" s="360" t="n"/>
      <c r="AA120" s="360" t="n"/>
      <c r="AB120" s="360" t="n"/>
    </row>
    <row r="121">
      <c r="A121" s="360" t="n">
        <v>50</v>
      </c>
      <c r="B121" s="360" t="n">
        <v>0</v>
      </c>
      <c r="C121" s="360" t="n">
        <v>0</v>
      </c>
      <c r="D121" s="360" t="n">
        <v>1</v>
      </c>
      <c r="E121" s="360" t="n">
        <v>203</v>
      </c>
      <c r="F121" s="360">
        <f>ROUND(Source!Q109,O121)</f>
        <v/>
      </c>
      <c r="G121" s="360" t="inlineStr">
        <is>
          <t>ЭММ</t>
        </is>
      </c>
      <c r="H121" s="360" t="inlineStr">
        <is>
          <t>Эксплуатация машин</t>
        </is>
      </c>
      <c r="I121" s="360" t="n"/>
      <c r="J121" s="360" t="n"/>
      <c r="K121" s="360" t="n">
        <v>203</v>
      </c>
      <c r="L121" s="360" t="n">
        <v>11</v>
      </c>
      <c r="M121" s="360" t="n">
        <v>3</v>
      </c>
      <c r="N121" s="360" t="inlineStr"/>
      <c r="O121" s="360" t="n">
        <v>0</v>
      </c>
      <c r="P121" s="360" t="n"/>
      <c r="Q121" s="360" t="n"/>
      <c r="R121" s="360" t="n"/>
      <c r="S121" s="360" t="n"/>
      <c r="T121" s="360" t="n"/>
      <c r="U121" s="360" t="n"/>
      <c r="V121" s="360" t="n"/>
      <c r="W121" s="360" t="n">
        <v>0</v>
      </c>
      <c r="X121" s="360" t="n">
        <v>1</v>
      </c>
      <c r="Y121" s="360" t="n">
        <v>0</v>
      </c>
      <c r="Z121" s="360" t="n"/>
      <c r="AA121" s="360" t="n"/>
      <c r="AB121" s="360" t="n"/>
    </row>
    <row r="122">
      <c r="A122" s="360" t="n">
        <v>50</v>
      </c>
      <c r="B122" s="360" t="n">
        <v>0</v>
      </c>
      <c r="C122" s="360" t="n">
        <v>0</v>
      </c>
      <c r="D122" s="360" t="n">
        <v>1</v>
      </c>
      <c r="E122" s="360" t="n">
        <v>231</v>
      </c>
      <c r="F122" s="360">
        <f>ROUND(Source!BB109,O122)</f>
        <v/>
      </c>
      <c r="G122" s="360" t="inlineStr">
        <is>
          <t>ЭММсНРиСП</t>
        </is>
      </c>
      <c r="H122" s="360" t="inlineStr">
        <is>
          <t>Эксплуатация машин по ТСН-2001.16</t>
        </is>
      </c>
      <c r="I122" s="360" t="n"/>
      <c r="J122" s="360" t="n"/>
      <c r="K122" s="360" t="n">
        <v>231</v>
      </c>
      <c r="L122" s="360" t="n">
        <v>12</v>
      </c>
      <c r="M122" s="360" t="n">
        <v>3</v>
      </c>
      <c r="N122" s="360" t="inlineStr"/>
      <c r="O122" s="360" t="n">
        <v>0</v>
      </c>
      <c r="P122" s="360" t="n"/>
      <c r="Q122" s="360" t="n"/>
      <c r="R122" s="360" t="n"/>
      <c r="S122" s="360" t="n"/>
      <c r="T122" s="360" t="n"/>
      <c r="U122" s="360" t="n"/>
      <c r="V122" s="360" t="n"/>
      <c r="W122" s="360" t="n">
        <v>0</v>
      </c>
      <c r="X122" s="360" t="n">
        <v>1</v>
      </c>
      <c r="Y122" s="360" t="n">
        <v>0</v>
      </c>
      <c r="Z122" s="360" t="n"/>
      <c r="AA122" s="360" t="n"/>
      <c r="AB122" s="360" t="n"/>
    </row>
    <row r="123">
      <c r="A123" s="360" t="n">
        <v>50</v>
      </c>
      <c r="B123" s="360" t="n">
        <v>0</v>
      </c>
      <c r="C123" s="360" t="n">
        <v>0</v>
      </c>
      <c r="D123" s="360" t="n">
        <v>1</v>
      </c>
      <c r="E123" s="360" t="n">
        <v>204</v>
      </c>
      <c r="F123" s="360">
        <f>ROUND(Source!R109,O123)</f>
        <v/>
      </c>
      <c r="G123" s="360" t="inlineStr">
        <is>
          <t>ЗПМ</t>
        </is>
      </c>
      <c r="H123" s="360" t="inlineStr">
        <is>
          <t>ЗП машинистов</t>
        </is>
      </c>
      <c r="I123" s="360" t="n"/>
      <c r="J123" s="360" t="n"/>
      <c r="K123" s="360" t="n">
        <v>204</v>
      </c>
      <c r="L123" s="360" t="n">
        <v>13</v>
      </c>
      <c r="M123" s="360" t="n">
        <v>3</v>
      </c>
      <c r="N123" s="360" t="inlineStr"/>
      <c r="O123" s="360" t="n">
        <v>0</v>
      </c>
      <c r="P123" s="360" t="n"/>
      <c r="Q123" s="360" t="n"/>
      <c r="R123" s="360" t="n"/>
      <c r="S123" s="360" t="n"/>
      <c r="T123" s="360" t="n"/>
      <c r="U123" s="360" t="n"/>
      <c r="V123" s="360" t="n"/>
      <c r="W123" s="360" t="n">
        <v>0</v>
      </c>
      <c r="X123" s="360" t="n">
        <v>1</v>
      </c>
      <c r="Y123" s="360" t="n">
        <v>0</v>
      </c>
      <c r="Z123" s="360" t="n"/>
      <c r="AA123" s="360" t="n"/>
      <c r="AB123" s="360" t="n"/>
    </row>
    <row r="124">
      <c r="A124" s="360" t="n">
        <v>50</v>
      </c>
      <c r="B124" s="360" t="n">
        <v>0</v>
      </c>
      <c r="C124" s="360" t="n">
        <v>0</v>
      </c>
      <c r="D124" s="360" t="n">
        <v>1</v>
      </c>
      <c r="E124" s="360" t="n">
        <v>205</v>
      </c>
      <c r="F124" s="360">
        <f>ROUND(Source!S109,O124)</f>
        <v/>
      </c>
      <c r="G124" s="360" t="inlineStr">
        <is>
          <t>ОЗП</t>
        </is>
      </c>
      <c r="H124" s="360" t="inlineStr">
        <is>
          <t>Основная ЗП рабочих</t>
        </is>
      </c>
      <c r="I124" s="360" t="n"/>
      <c r="J124" s="360" t="n"/>
      <c r="K124" s="360" t="n">
        <v>205</v>
      </c>
      <c r="L124" s="360" t="n">
        <v>14</v>
      </c>
      <c r="M124" s="360" t="n">
        <v>3</v>
      </c>
      <c r="N124" s="360" t="inlineStr"/>
      <c r="O124" s="360" t="n">
        <v>0</v>
      </c>
      <c r="P124" s="360" t="n"/>
      <c r="Q124" s="360" t="n"/>
      <c r="R124" s="360" t="n"/>
      <c r="S124" s="360" t="n"/>
      <c r="T124" s="360" t="n"/>
      <c r="U124" s="360" t="n"/>
      <c r="V124" s="360" t="n"/>
      <c r="W124" s="360" t="n">
        <v>0</v>
      </c>
      <c r="X124" s="360" t="n">
        <v>1</v>
      </c>
      <c r="Y124" s="360" t="n">
        <v>0</v>
      </c>
      <c r="Z124" s="360" t="n"/>
      <c r="AA124" s="360" t="n"/>
      <c r="AB124" s="360" t="n"/>
    </row>
    <row r="125">
      <c r="A125" s="360" t="n">
        <v>50</v>
      </c>
      <c r="B125" s="360" t="n">
        <v>0</v>
      </c>
      <c r="C125" s="360" t="n">
        <v>0</v>
      </c>
      <c r="D125" s="360" t="n">
        <v>1</v>
      </c>
      <c r="E125" s="360" t="n">
        <v>232</v>
      </c>
      <c r="F125" s="360">
        <f>ROUND(Source!BC109,O125)</f>
        <v/>
      </c>
      <c r="G125" s="360" t="inlineStr">
        <is>
          <t>ОЗПсНРиСП</t>
        </is>
      </c>
      <c r="H125" s="360" t="inlineStr">
        <is>
          <t>Основная ЗП рабочих по ТСН-2001.16</t>
        </is>
      </c>
      <c r="I125" s="360" t="n"/>
      <c r="J125" s="360" t="n"/>
      <c r="K125" s="360" t="n">
        <v>232</v>
      </c>
      <c r="L125" s="360" t="n">
        <v>15</v>
      </c>
      <c r="M125" s="360" t="n">
        <v>3</v>
      </c>
      <c r="N125" s="360" t="inlineStr"/>
      <c r="O125" s="360" t="n">
        <v>0</v>
      </c>
      <c r="P125" s="360" t="n"/>
      <c r="Q125" s="360" t="n"/>
      <c r="R125" s="360" t="n"/>
      <c r="S125" s="360" t="n"/>
      <c r="T125" s="360" t="n"/>
      <c r="U125" s="360" t="n"/>
      <c r="V125" s="360" t="n"/>
      <c r="W125" s="360" t="n">
        <v>0</v>
      </c>
      <c r="X125" s="360" t="n">
        <v>1</v>
      </c>
      <c r="Y125" s="360" t="n">
        <v>0</v>
      </c>
      <c r="Z125" s="360" t="n"/>
      <c r="AA125" s="360" t="n"/>
      <c r="AB125" s="360" t="n"/>
    </row>
    <row r="126">
      <c r="A126" s="360" t="n">
        <v>50</v>
      </c>
      <c r="B126" s="360" t="n">
        <v>0</v>
      </c>
      <c r="C126" s="360" t="n">
        <v>0</v>
      </c>
      <c r="D126" s="360" t="n">
        <v>1</v>
      </c>
      <c r="E126" s="360" t="n">
        <v>214</v>
      </c>
      <c r="F126" s="360">
        <f>ROUND(Source!AS109,O126)</f>
        <v/>
      </c>
      <c r="G126" s="360" t="inlineStr">
        <is>
          <t>Строит</t>
        </is>
      </c>
      <c r="H126" s="360" t="inlineStr">
        <is>
          <t>Строительные работы с НР и СП</t>
        </is>
      </c>
      <c r="I126" s="360" t="n"/>
      <c r="J126" s="360" t="n"/>
      <c r="K126" s="360" t="n">
        <v>214</v>
      </c>
      <c r="L126" s="360" t="n">
        <v>16</v>
      </c>
      <c r="M126" s="360" t="n">
        <v>3</v>
      </c>
      <c r="N126" s="360" t="inlineStr"/>
      <c r="O126" s="360" t="n">
        <v>0</v>
      </c>
      <c r="P126" s="360" t="n"/>
      <c r="Q126" s="360" t="n"/>
      <c r="R126" s="360" t="n"/>
      <c r="S126" s="360" t="n"/>
      <c r="T126" s="360" t="n"/>
      <c r="U126" s="360" t="n"/>
      <c r="V126" s="360" t="n"/>
      <c r="W126" s="360" t="n">
        <v>0</v>
      </c>
      <c r="X126" s="360" t="n">
        <v>1</v>
      </c>
      <c r="Y126" s="360" t="n">
        <v>0</v>
      </c>
      <c r="Z126" s="360" t="n"/>
      <c r="AA126" s="360" t="n"/>
      <c r="AB126" s="360" t="n"/>
    </row>
    <row r="127">
      <c r="A127" s="360" t="n">
        <v>50</v>
      </c>
      <c r="B127" s="360" t="n">
        <v>0</v>
      </c>
      <c r="C127" s="360" t="n">
        <v>0</v>
      </c>
      <c r="D127" s="360" t="n">
        <v>1</v>
      </c>
      <c r="E127" s="360" t="n">
        <v>215</v>
      </c>
      <c r="F127" s="360">
        <f>ROUND(Source!AT109,O127)</f>
        <v/>
      </c>
      <c r="G127" s="360" t="inlineStr">
        <is>
          <t>Монтаж</t>
        </is>
      </c>
      <c r="H127" s="360" t="inlineStr">
        <is>
          <t>Монтажные работы с НР и СП</t>
        </is>
      </c>
      <c r="I127" s="360" t="n"/>
      <c r="J127" s="360" t="n"/>
      <c r="K127" s="360" t="n">
        <v>215</v>
      </c>
      <c r="L127" s="360" t="n">
        <v>17</v>
      </c>
      <c r="M127" s="360" t="n">
        <v>3</v>
      </c>
      <c r="N127" s="360" t="inlineStr"/>
      <c r="O127" s="360" t="n">
        <v>0</v>
      </c>
      <c r="P127" s="360" t="n"/>
      <c r="Q127" s="360" t="n"/>
      <c r="R127" s="360" t="n"/>
      <c r="S127" s="360" t="n"/>
      <c r="T127" s="360" t="n"/>
      <c r="U127" s="360" t="n"/>
      <c r="V127" s="360" t="n"/>
      <c r="W127" s="360" t="n">
        <v>0</v>
      </c>
      <c r="X127" s="360" t="n">
        <v>1</v>
      </c>
      <c r="Y127" s="360" t="n">
        <v>0</v>
      </c>
      <c r="Z127" s="360" t="n"/>
      <c r="AA127" s="360" t="n"/>
      <c r="AB127" s="360" t="n"/>
    </row>
    <row r="128">
      <c r="A128" s="360" t="n">
        <v>50</v>
      </c>
      <c r="B128" s="360" t="n">
        <v>0</v>
      </c>
      <c r="C128" s="360" t="n">
        <v>0</v>
      </c>
      <c r="D128" s="360" t="n">
        <v>1</v>
      </c>
      <c r="E128" s="360" t="n">
        <v>217</v>
      </c>
      <c r="F128" s="360">
        <f>ROUND(Source!AU109,O128)</f>
        <v/>
      </c>
      <c r="G128" s="360" t="inlineStr">
        <is>
          <t>Прочие</t>
        </is>
      </c>
      <c r="H128" s="360" t="inlineStr">
        <is>
          <t>Прочие работы с НР и СП</t>
        </is>
      </c>
      <c r="I128" s="360" t="n"/>
      <c r="J128" s="360" t="n"/>
      <c r="K128" s="360" t="n">
        <v>217</v>
      </c>
      <c r="L128" s="360" t="n">
        <v>18</v>
      </c>
      <c r="M128" s="360" t="n">
        <v>3</v>
      </c>
      <c r="N128" s="360" t="inlineStr"/>
      <c r="O128" s="360" t="n">
        <v>0</v>
      </c>
      <c r="P128" s="360" t="n"/>
      <c r="Q128" s="360" t="n"/>
      <c r="R128" s="360" t="n"/>
      <c r="S128" s="360" t="n"/>
      <c r="T128" s="360" t="n"/>
      <c r="U128" s="360" t="n"/>
      <c r="V128" s="360" t="n"/>
      <c r="W128" s="360" t="n">
        <v>0</v>
      </c>
      <c r="X128" s="360" t="n">
        <v>1</v>
      </c>
      <c r="Y128" s="360" t="n">
        <v>0</v>
      </c>
      <c r="Z128" s="360" t="n"/>
      <c r="AA128" s="360" t="n"/>
      <c r="AB128" s="360" t="n"/>
    </row>
    <row r="129">
      <c r="A129" s="360" t="n">
        <v>50</v>
      </c>
      <c r="B129" s="360" t="n">
        <v>0</v>
      </c>
      <c r="C129" s="360" t="n">
        <v>0</v>
      </c>
      <c r="D129" s="360" t="n">
        <v>1</v>
      </c>
      <c r="E129" s="360" t="n">
        <v>230</v>
      </c>
      <c r="F129" s="360">
        <f>ROUND(Source!BA109,O129)</f>
        <v/>
      </c>
      <c r="G129" s="360" t="inlineStr">
        <is>
          <t>ПрочиеЗатр</t>
        </is>
      </c>
      <c r="H129" s="360" t="inlineStr">
        <is>
          <t>Прочие затраты по ТСН-2001.16</t>
        </is>
      </c>
      <c r="I129" s="360" t="n"/>
      <c r="J129" s="360" t="n"/>
      <c r="K129" s="360" t="n">
        <v>230</v>
      </c>
      <c r="L129" s="360" t="n">
        <v>19</v>
      </c>
      <c r="M129" s="360" t="n">
        <v>3</v>
      </c>
      <c r="N129" s="360" t="inlineStr"/>
      <c r="O129" s="360" t="n">
        <v>0</v>
      </c>
      <c r="P129" s="360" t="n"/>
      <c r="Q129" s="360" t="n"/>
      <c r="R129" s="360" t="n"/>
      <c r="S129" s="360" t="n"/>
      <c r="T129" s="360" t="n"/>
      <c r="U129" s="360" t="n"/>
      <c r="V129" s="360" t="n"/>
      <c r="W129" s="360" t="n">
        <v>0</v>
      </c>
      <c r="X129" s="360" t="n">
        <v>1</v>
      </c>
      <c r="Y129" s="360" t="n">
        <v>0</v>
      </c>
      <c r="Z129" s="360" t="n"/>
      <c r="AA129" s="360" t="n"/>
      <c r="AB129" s="360" t="n"/>
    </row>
    <row r="130">
      <c r="A130" s="360" t="n">
        <v>50</v>
      </c>
      <c r="B130" s="360" t="n">
        <v>0</v>
      </c>
      <c r="C130" s="360" t="n">
        <v>0</v>
      </c>
      <c r="D130" s="360" t="n">
        <v>1</v>
      </c>
      <c r="E130" s="360" t="n">
        <v>206</v>
      </c>
      <c r="F130" s="360">
        <f>ROUND(Source!T109,O130)</f>
        <v/>
      </c>
      <c r="G130" s="360" t="inlineStr">
        <is>
          <t>ВозврМат</t>
        </is>
      </c>
      <c r="H130" s="360" t="inlineStr">
        <is>
          <t>Возврат материалов</t>
        </is>
      </c>
      <c r="I130" s="360" t="n"/>
      <c r="J130" s="360" t="n"/>
      <c r="K130" s="360" t="n">
        <v>206</v>
      </c>
      <c r="L130" s="360" t="n">
        <v>20</v>
      </c>
      <c r="M130" s="360" t="n">
        <v>3</v>
      </c>
      <c r="N130" s="360" t="inlineStr"/>
      <c r="O130" s="360" t="n">
        <v>0</v>
      </c>
      <c r="P130" s="360" t="n"/>
      <c r="Q130" s="360" t="n"/>
      <c r="R130" s="360" t="n"/>
      <c r="S130" s="360" t="n"/>
      <c r="T130" s="360" t="n"/>
      <c r="U130" s="360" t="n"/>
      <c r="V130" s="360" t="n"/>
      <c r="W130" s="360" t="n">
        <v>0</v>
      </c>
      <c r="X130" s="360" t="n">
        <v>1</v>
      </c>
      <c r="Y130" s="360" t="n">
        <v>0</v>
      </c>
      <c r="Z130" s="360" t="n"/>
      <c r="AA130" s="360" t="n"/>
      <c r="AB130" s="360" t="n"/>
    </row>
    <row r="131">
      <c r="A131" s="360" t="n">
        <v>50</v>
      </c>
      <c r="B131" s="360" t="n">
        <v>0</v>
      </c>
      <c r="C131" s="360" t="n">
        <v>0</v>
      </c>
      <c r="D131" s="360" t="n">
        <v>1</v>
      </c>
      <c r="E131" s="360" t="n">
        <v>207</v>
      </c>
      <c r="F131" s="360">
        <f>ROUND(Source!U109,O131)</f>
        <v/>
      </c>
      <c r="G131" s="360" t="inlineStr">
        <is>
          <t>ТрудСтр</t>
        </is>
      </c>
      <c r="H131" s="360" t="inlineStr">
        <is>
          <t>Трудозатраты строителей</t>
        </is>
      </c>
      <c r="I131" s="360" t="n"/>
      <c r="J131" s="360" t="n"/>
      <c r="K131" s="360" t="n">
        <v>207</v>
      </c>
      <c r="L131" s="360" t="n">
        <v>21</v>
      </c>
      <c r="M131" s="360" t="n">
        <v>3</v>
      </c>
      <c r="N131" s="360" t="inlineStr"/>
      <c r="O131" s="360" t="n">
        <v>7</v>
      </c>
      <c r="P131" s="360" t="n"/>
      <c r="Q131" s="360" t="n"/>
      <c r="R131" s="360" t="n"/>
      <c r="S131" s="360" t="n"/>
      <c r="T131" s="360" t="n"/>
      <c r="U131" s="360" t="n"/>
      <c r="V131" s="360" t="n"/>
      <c r="W131" s="360" t="n">
        <v>0</v>
      </c>
      <c r="X131" s="360" t="n">
        <v>1</v>
      </c>
      <c r="Y131" s="360" t="n">
        <v>0</v>
      </c>
      <c r="Z131" s="360" t="n"/>
      <c r="AA131" s="360" t="n"/>
      <c r="AB131" s="360" t="n"/>
    </row>
    <row r="132">
      <c r="A132" s="360" t="n">
        <v>50</v>
      </c>
      <c r="B132" s="360" t="n">
        <v>0</v>
      </c>
      <c r="C132" s="360" t="n">
        <v>0</v>
      </c>
      <c r="D132" s="360" t="n">
        <v>1</v>
      </c>
      <c r="E132" s="360" t="n">
        <v>208</v>
      </c>
      <c r="F132" s="360">
        <f>ROUND(Source!V109,O132)</f>
        <v/>
      </c>
      <c r="G132" s="360" t="inlineStr">
        <is>
          <t>ТрудМаш</t>
        </is>
      </c>
      <c r="H132" s="360" t="inlineStr">
        <is>
          <t>Трудозатраты машинистов</t>
        </is>
      </c>
      <c r="I132" s="360" t="n"/>
      <c r="J132" s="360" t="n"/>
      <c r="K132" s="360" t="n">
        <v>208</v>
      </c>
      <c r="L132" s="360" t="n">
        <v>22</v>
      </c>
      <c r="M132" s="360" t="n">
        <v>3</v>
      </c>
      <c r="N132" s="360" t="inlineStr"/>
      <c r="O132" s="360" t="n">
        <v>7</v>
      </c>
      <c r="P132" s="360" t="n"/>
      <c r="Q132" s="360" t="n"/>
      <c r="R132" s="360" t="n"/>
      <c r="S132" s="360" t="n"/>
      <c r="T132" s="360" t="n"/>
      <c r="U132" s="360" t="n"/>
      <c r="V132" s="360" t="n"/>
      <c r="W132" s="360" t="n">
        <v>0</v>
      </c>
      <c r="X132" s="360" t="n">
        <v>1</v>
      </c>
      <c r="Y132" s="360" t="n">
        <v>0</v>
      </c>
      <c r="Z132" s="360" t="n"/>
      <c r="AA132" s="360" t="n"/>
      <c r="AB132" s="360" t="n"/>
    </row>
    <row r="133">
      <c r="A133" s="360" t="n">
        <v>50</v>
      </c>
      <c r="B133" s="360" t="n">
        <v>0</v>
      </c>
      <c r="C133" s="360" t="n">
        <v>0</v>
      </c>
      <c r="D133" s="360" t="n">
        <v>1</v>
      </c>
      <c r="E133" s="360" t="n">
        <v>209</v>
      </c>
      <c r="F133" s="360">
        <f>ROUND(Source!W109,O133)</f>
        <v/>
      </c>
      <c r="G133" s="360" t="inlineStr">
        <is>
          <t>ТранспМат</t>
        </is>
      </c>
      <c r="H133" s="360" t="inlineStr">
        <is>
          <t>Транспорт материалов</t>
        </is>
      </c>
      <c r="I133" s="360" t="n"/>
      <c r="J133" s="360" t="n"/>
      <c r="K133" s="360" t="n">
        <v>209</v>
      </c>
      <c r="L133" s="360" t="n">
        <v>23</v>
      </c>
      <c r="M133" s="360" t="n">
        <v>3</v>
      </c>
      <c r="N133" s="360" t="inlineStr"/>
      <c r="O133" s="360" t="n">
        <v>0</v>
      </c>
      <c r="P133" s="360" t="n"/>
      <c r="Q133" s="360" t="n"/>
      <c r="R133" s="360" t="n"/>
      <c r="S133" s="360" t="n"/>
      <c r="T133" s="360" t="n"/>
      <c r="U133" s="360" t="n"/>
      <c r="V133" s="360" t="n"/>
      <c r="W133" s="360" t="n">
        <v>0</v>
      </c>
      <c r="X133" s="360" t="n">
        <v>1</v>
      </c>
      <c r="Y133" s="360" t="n">
        <v>0</v>
      </c>
      <c r="Z133" s="360" t="n"/>
      <c r="AA133" s="360" t="n"/>
      <c r="AB133" s="360" t="n"/>
    </row>
    <row r="134">
      <c r="A134" s="360" t="n">
        <v>50</v>
      </c>
      <c r="B134" s="360" t="n">
        <v>0</v>
      </c>
      <c r="C134" s="360" t="n">
        <v>0</v>
      </c>
      <c r="D134" s="360" t="n">
        <v>1</v>
      </c>
      <c r="E134" s="360" t="n">
        <v>233</v>
      </c>
      <c r="F134" s="360">
        <f>ROUND(Source!BD109,O134)</f>
        <v/>
      </c>
      <c r="G134" s="360" t="inlineStr">
        <is>
          <t>Перевозка</t>
        </is>
      </c>
      <c r="H134" s="360" t="inlineStr">
        <is>
          <t>Перевозка грузов</t>
        </is>
      </c>
      <c r="I134" s="360" t="n"/>
      <c r="J134" s="360" t="n"/>
      <c r="K134" s="360" t="n">
        <v>233</v>
      </c>
      <c r="L134" s="360" t="n">
        <v>24</v>
      </c>
      <c r="M134" s="360" t="n">
        <v>3</v>
      </c>
      <c r="N134" s="360" t="inlineStr"/>
      <c r="O134" s="360" t="n">
        <v>0</v>
      </c>
      <c r="P134" s="360" t="n"/>
      <c r="Q134" s="360" t="n"/>
      <c r="R134" s="360" t="n"/>
      <c r="S134" s="360" t="n"/>
      <c r="T134" s="360" t="n"/>
      <c r="U134" s="360" t="n"/>
      <c r="V134" s="360" t="n"/>
      <c r="W134" s="360" t="n">
        <v>0</v>
      </c>
      <c r="X134" s="360" t="n">
        <v>1</v>
      </c>
      <c r="Y134" s="360" t="n">
        <v>0</v>
      </c>
      <c r="Z134" s="360" t="n"/>
      <c r="AA134" s="360" t="n"/>
      <c r="AB134" s="360" t="n"/>
    </row>
    <row r="135">
      <c r="A135" s="360" t="n">
        <v>50</v>
      </c>
      <c r="B135" s="360" t="n">
        <v>0</v>
      </c>
      <c r="C135" s="360" t="n">
        <v>0</v>
      </c>
      <c r="D135" s="360" t="n">
        <v>1</v>
      </c>
      <c r="E135" s="360" t="n">
        <v>210</v>
      </c>
      <c r="F135" s="360">
        <f>ROUND(Source!X109,O135)</f>
        <v/>
      </c>
      <c r="G135" s="360" t="inlineStr">
        <is>
          <t>НР</t>
        </is>
      </c>
      <c r="H135" s="360" t="inlineStr">
        <is>
          <t>Накладные расходы</t>
        </is>
      </c>
      <c r="I135" s="360" t="n"/>
      <c r="J135" s="360" t="n"/>
      <c r="K135" s="360" t="n">
        <v>210</v>
      </c>
      <c r="L135" s="360" t="n">
        <v>25</v>
      </c>
      <c r="M135" s="360" t="n">
        <v>3</v>
      </c>
      <c r="N135" s="360" t="inlineStr"/>
      <c r="O135" s="360" t="n">
        <v>0</v>
      </c>
      <c r="P135" s="360" t="n"/>
      <c r="Q135" s="360" t="n"/>
      <c r="R135" s="360" t="n"/>
      <c r="S135" s="360" t="n"/>
      <c r="T135" s="360" t="n"/>
      <c r="U135" s="360" t="n"/>
      <c r="V135" s="360" t="n"/>
      <c r="W135" s="360" t="n">
        <v>0</v>
      </c>
      <c r="X135" s="360" t="n">
        <v>1</v>
      </c>
      <c r="Y135" s="360" t="n">
        <v>0</v>
      </c>
      <c r="Z135" s="360" t="n"/>
      <c r="AA135" s="360" t="n"/>
      <c r="AB135" s="360" t="n"/>
    </row>
    <row r="136">
      <c r="A136" s="360" t="n">
        <v>50</v>
      </c>
      <c r="B136" s="360" t="n">
        <v>0</v>
      </c>
      <c r="C136" s="360" t="n">
        <v>0</v>
      </c>
      <c r="D136" s="360" t="n">
        <v>1</v>
      </c>
      <c r="E136" s="360" t="n">
        <v>211</v>
      </c>
      <c r="F136" s="360">
        <f>ROUND(Source!Y109,O136)</f>
        <v/>
      </c>
      <c r="G136" s="360" t="inlineStr">
        <is>
          <t>СмПриб</t>
        </is>
      </c>
      <c r="H136" s="360" t="inlineStr">
        <is>
          <t>Сметная прибыль</t>
        </is>
      </c>
      <c r="I136" s="360" t="n"/>
      <c r="J136" s="360" t="n"/>
      <c r="K136" s="360" t="n">
        <v>211</v>
      </c>
      <c r="L136" s="360" t="n">
        <v>26</v>
      </c>
      <c r="M136" s="360" t="n">
        <v>3</v>
      </c>
      <c r="N136" s="360" t="inlineStr"/>
      <c r="O136" s="360" t="n">
        <v>0</v>
      </c>
      <c r="P136" s="360" t="n"/>
      <c r="Q136" s="360" t="n"/>
      <c r="R136" s="360" t="n"/>
      <c r="S136" s="360" t="n"/>
      <c r="T136" s="360" t="n"/>
      <c r="U136" s="360" t="n"/>
      <c r="V136" s="360" t="n"/>
      <c r="W136" s="360" t="n">
        <v>0</v>
      </c>
      <c r="X136" s="360" t="n">
        <v>1</v>
      </c>
      <c r="Y136" s="360" t="n">
        <v>0</v>
      </c>
      <c r="Z136" s="360" t="n"/>
      <c r="AA136" s="360" t="n"/>
      <c r="AB136" s="360" t="n"/>
    </row>
    <row r="137">
      <c r="A137" s="360" t="n">
        <v>50</v>
      </c>
      <c r="B137" s="360" t="n">
        <v>0</v>
      </c>
      <c r="C137" s="360" t="n">
        <v>0</v>
      </c>
      <c r="D137" s="360" t="n">
        <v>1</v>
      </c>
      <c r="E137" s="360" t="n">
        <v>224</v>
      </c>
      <c r="F137" s="360">
        <f>ROUND(Source!AR109,O137)</f>
        <v/>
      </c>
      <c r="G137" s="360" t="inlineStr">
        <is>
          <t>Всего</t>
        </is>
      </c>
      <c r="H137" s="360" t="inlineStr">
        <is>
          <t>Всего с НР и СП</t>
        </is>
      </c>
      <c r="I137" s="360" t="n"/>
      <c r="J137" s="360" t="n"/>
      <c r="K137" s="360" t="n">
        <v>224</v>
      </c>
      <c r="L137" s="360" t="n">
        <v>27</v>
      </c>
      <c r="M137" s="360" t="n">
        <v>3</v>
      </c>
      <c r="N137" s="360" t="inlineStr"/>
      <c r="O137" s="360" t="n">
        <v>0</v>
      </c>
      <c r="P137" s="360" t="n"/>
      <c r="Q137" s="360" t="n"/>
      <c r="R137" s="360" t="n"/>
      <c r="S137" s="360" t="n"/>
      <c r="T137" s="360" t="n"/>
      <c r="U137" s="360" t="n"/>
      <c r="V137" s="360" t="n"/>
      <c r="W137" s="360" t="n">
        <v>0</v>
      </c>
      <c r="X137" s="360" t="n">
        <v>1</v>
      </c>
      <c r="Y137" s="360" t="n">
        <v>0</v>
      </c>
      <c r="Z137" s="360" t="n"/>
      <c r="AA137" s="360" t="n"/>
      <c r="AB137" s="360" t="n"/>
    </row>
    <row r="138">
      <c r="A138" s="360" t="n">
        <v>50</v>
      </c>
      <c r="B138" s="360" t="n">
        <v>0</v>
      </c>
      <c r="C138" s="360" t="n">
        <v>0</v>
      </c>
      <c r="D138" s="360" t="n">
        <v>2</v>
      </c>
      <c r="E138" s="360" t="n">
        <v>0</v>
      </c>
      <c r="F138" s="360">
        <f>ROUND(F137,O138)</f>
        <v/>
      </c>
      <c r="G138" s="360" t="inlineStr">
        <is>
          <t>и1</t>
        </is>
      </c>
      <c r="H138" s="360" t="inlineStr">
        <is>
          <t>Итого</t>
        </is>
      </c>
      <c r="I138" s="360" t="n"/>
      <c r="J138" s="360" t="n"/>
      <c r="K138" s="360" t="n">
        <v>212</v>
      </c>
      <c r="L138" s="360" t="n">
        <v>28</v>
      </c>
      <c r="M138" s="360" t="n">
        <v>0</v>
      </c>
      <c r="N138" s="360" t="inlineStr"/>
      <c r="O138" s="360" t="n">
        <v>0</v>
      </c>
      <c r="P138" s="360" t="n"/>
      <c r="Q138" s="360" t="n"/>
      <c r="R138" s="360" t="n"/>
      <c r="S138" s="360" t="n"/>
      <c r="T138" s="360" t="n"/>
      <c r="U138" s="360" t="n"/>
      <c r="V138" s="360" t="n"/>
      <c r="W138" s="360" t="n">
        <v>0</v>
      </c>
      <c r="X138" s="360" t="n">
        <v>1</v>
      </c>
      <c r="Y138" s="360" t="n">
        <v>0</v>
      </c>
      <c r="Z138" s="360" t="n"/>
      <c r="AA138" s="360" t="n"/>
      <c r="AB138" s="360" t="n"/>
    </row>
    <row r="139">
      <c r="A139" s="360" t="n">
        <v>50</v>
      </c>
      <c r="B139" s="360" t="n">
        <v>0</v>
      </c>
      <c r="C139" s="360" t="n">
        <v>0</v>
      </c>
      <c r="D139" s="360" t="n">
        <v>2</v>
      </c>
      <c r="E139" s="360" t="n">
        <v>0</v>
      </c>
      <c r="F139" s="360">
        <f>ROUND(F138*0.22,O139)</f>
        <v/>
      </c>
      <c r="G139" s="360" t="inlineStr">
        <is>
          <t>и2</t>
        </is>
      </c>
      <c r="H139" s="360" t="inlineStr">
        <is>
          <t>НДС 22%</t>
        </is>
      </c>
      <c r="I139" s="360" t="n"/>
      <c r="J139" s="360" t="n"/>
      <c r="K139" s="360" t="n">
        <v>212</v>
      </c>
      <c r="L139" s="360" t="n">
        <v>29</v>
      </c>
      <c r="M139" s="360" t="n">
        <v>0</v>
      </c>
      <c r="N139" s="360" t="inlineStr"/>
      <c r="O139" s="360" t="n">
        <v>0</v>
      </c>
      <c r="P139" s="360" t="n"/>
      <c r="Q139" s="360" t="n"/>
      <c r="R139" s="360" t="n"/>
      <c r="S139" s="360" t="n"/>
      <c r="T139" s="360" t="n"/>
      <c r="U139" s="360" t="n"/>
      <c r="V139" s="360" t="n"/>
      <c r="W139" s="360" t="n">
        <v>0</v>
      </c>
      <c r="X139" s="360" t="n">
        <v>1</v>
      </c>
      <c r="Y139" s="360" t="n">
        <v>0</v>
      </c>
      <c r="Z139" s="360" t="n"/>
      <c r="AA139" s="360" t="n"/>
      <c r="AB139" s="360" t="n"/>
    </row>
    <row r="140">
      <c r="A140" s="360" t="n">
        <v>50</v>
      </c>
      <c r="B140" s="360" t="n">
        <v>0</v>
      </c>
      <c r="C140" s="360" t="n">
        <v>0</v>
      </c>
      <c r="D140" s="360" t="n">
        <v>2</v>
      </c>
      <c r="E140" s="360" t="n">
        <v>213</v>
      </c>
      <c r="F140" s="360">
        <f>ROUND(F138+F139,O140)</f>
        <v/>
      </c>
      <c r="G140" s="360" t="inlineStr">
        <is>
          <t>и3</t>
        </is>
      </c>
      <c r="H140" s="360" t="inlineStr">
        <is>
          <t>Всего</t>
        </is>
      </c>
      <c r="I140" s="360" t="n"/>
      <c r="J140" s="360" t="n"/>
      <c r="K140" s="360" t="n">
        <v>212</v>
      </c>
      <c r="L140" s="360" t="n">
        <v>30</v>
      </c>
      <c r="M140" s="360" t="n">
        <v>0</v>
      </c>
      <c r="N140" s="360" t="inlineStr"/>
      <c r="O140" s="360" t="n">
        <v>0</v>
      </c>
      <c r="P140" s="360" t="n"/>
      <c r="Q140" s="360" t="n"/>
      <c r="R140" s="360" t="n"/>
      <c r="S140" s="360" t="n"/>
      <c r="T140" s="360" t="n"/>
      <c r="U140" s="360" t="n"/>
      <c r="V140" s="360" t="n"/>
      <c r="W140" s="360" t="n">
        <v>0</v>
      </c>
      <c r="X140" s="360" t="n">
        <v>1</v>
      </c>
      <c r="Y140" s="360" t="n">
        <v>0</v>
      </c>
      <c r="Z140" s="360" t="n"/>
      <c r="AA140" s="360" t="n"/>
      <c r="AB140" s="360" t="n"/>
    </row>
    <row r="141"/>
    <row r="142">
      <c r="A142" s="357" t="n">
        <v>3</v>
      </c>
      <c r="B142" s="357" t="n">
        <v>0</v>
      </c>
      <c r="C142" s="357" t="n"/>
      <c r="D142" s="357">
        <f>ROW(A153)</f>
        <v/>
      </c>
      <c r="E142" s="357" t="n"/>
      <c r="F142" s="357" t="inlineStr">
        <is>
          <t>Новая локальная смета</t>
        </is>
      </c>
      <c r="G142" s="357" t="inlineStr">
        <is>
          <t>пос. К.З.Ф. д2 ( подвал)</t>
        </is>
      </c>
      <c r="H142" s="357" t="inlineStr"/>
      <c r="I142" s="357" t="n">
        <v>0</v>
      </c>
      <c r="J142" s="357" t="inlineStr"/>
      <c r="K142" s="357" t="n">
        <v>-1</v>
      </c>
      <c r="L142" s="357" t="inlineStr">
        <is>
          <t>Новая локальная смета</t>
        </is>
      </c>
      <c r="M142" s="357" t="inlineStr"/>
      <c r="N142" s="357" t="n"/>
      <c r="O142" s="357" t="n"/>
      <c r="P142" s="357" t="n"/>
      <c r="Q142" s="357" t="n"/>
      <c r="R142" s="357" t="n"/>
      <c r="S142" s="357" t="n">
        <v>0</v>
      </c>
      <c r="T142" s="357" t="n"/>
      <c r="U142" s="357" t="inlineStr"/>
      <c r="V142" s="357" t="n">
        <v>0</v>
      </c>
      <c r="W142" s="357" t="n"/>
      <c r="X142" s="357" t="n"/>
      <c r="Y142" s="357" t="n"/>
      <c r="Z142" s="357" t="n"/>
      <c r="AA142" s="357" t="n"/>
      <c r="AB142" s="357" t="inlineStr"/>
      <c r="AC142" s="357" t="inlineStr"/>
      <c r="AD142" s="357" t="inlineStr"/>
      <c r="AE142" s="357" t="inlineStr"/>
      <c r="AF142" s="357" t="inlineStr"/>
      <c r="AG142" s="357" t="inlineStr"/>
      <c r="AH142" s="357" t="n"/>
      <c r="AI142" s="357" t="n"/>
      <c r="AJ142" s="357" t="n"/>
      <c r="AK142" s="357" t="n"/>
      <c r="AL142" s="357" t="n"/>
      <c r="AM142" s="357" t="n"/>
      <c r="AN142" s="357" t="n"/>
      <c r="AO142" s="357" t="n"/>
      <c r="AP142" s="357" t="inlineStr"/>
      <c r="AQ142" s="357" t="inlineStr"/>
      <c r="AR142" s="357" t="inlineStr"/>
      <c r="AS142" s="357" t="n"/>
      <c r="AT142" s="357" t="n"/>
      <c r="AU142" s="357" t="n"/>
      <c r="AV142" s="357" t="n"/>
      <c r="AW142" s="357" t="n"/>
      <c r="AX142" s="357" t="n"/>
      <c r="AY142" s="357" t="n"/>
      <c r="AZ142" s="357" t="inlineStr"/>
      <c r="BA142" s="357" t="n"/>
      <c r="BB142" s="357" t="inlineStr"/>
      <c r="BC142" s="357" t="inlineStr"/>
      <c r="BD142" s="357" t="inlineStr"/>
      <c r="BE142" s="357" t="inlineStr"/>
      <c r="BF142" s="357" t="inlineStr"/>
      <c r="BG142" s="357" t="inlineStr"/>
      <c r="BH142" s="357" t="inlineStr"/>
      <c r="BI142" s="357" t="inlineStr"/>
      <c r="BJ142" s="357" t="inlineStr"/>
      <c r="BK142" s="357" t="inlineStr"/>
      <c r="BL142" s="357" t="inlineStr"/>
      <c r="BM142" s="357" t="inlineStr"/>
      <c r="BN142" s="357" t="inlineStr"/>
      <c r="BO142" s="357" t="inlineStr"/>
      <c r="BP142" s="357" t="inlineStr"/>
      <c r="BQ142" s="357" t="n"/>
      <c r="BR142" s="357" t="n"/>
      <c r="BS142" s="357" t="n"/>
      <c r="BT142" s="357" t="n"/>
      <c r="BU142" s="357" t="n"/>
      <c r="BV142" s="357" t="n"/>
      <c r="BW142" s="357" t="n"/>
      <c r="BX142" s="357" t="n">
        <v>0</v>
      </c>
      <c r="BY142" s="357" t="n"/>
      <c r="BZ142" s="357" t="n"/>
      <c r="CA142" s="357" t="n"/>
      <c r="CB142" s="357" t="n"/>
      <c r="CC142" s="357" t="n"/>
      <c r="CD142" s="357" t="n"/>
      <c r="CE142" s="357" t="n"/>
      <c r="CF142" s="357" t="n">
        <v>0</v>
      </c>
      <c r="CG142" s="357" t="n">
        <v>0</v>
      </c>
      <c r="CH142" s="357" t="n"/>
      <c r="CI142" s="357" t="inlineStr"/>
      <c r="CJ142" s="357" t="inlineStr"/>
      <c r="CK142" t="inlineStr"/>
      <c r="CL142" t="inlineStr"/>
      <c r="CM142" t="inlineStr"/>
      <c r="CN142" t="inlineStr"/>
      <c r="CO142" t="inlineStr"/>
      <c r="CP142" t="inlineStr"/>
      <c r="CQ142" t="inlineStr"/>
    </row>
    <row r="143"/>
    <row r="144">
      <c r="A144" s="358" t="n">
        <v>52</v>
      </c>
      <c r="B144" s="358">
        <f>B153</f>
        <v/>
      </c>
      <c r="C144" s="358">
        <f>C153</f>
        <v/>
      </c>
      <c r="D144" s="358">
        <f>D153</f>
        <v/>
      </c>
      <c r="E144" s="358">
        <f>E153</f>
        <v/>
      </c>
      <c r="F144" s="358">
        <f>F153</f>
        <v/>
      </c>
      <c r="G144" s="358">
        <f>G153</f>
        <v/>
      </c>
      <c r="H144" s="358" t="n"/>
      <c r="I144" s="358" t="n"/>
      <c r="J144" s="358" t="n"/>
      <c r="K144" s="358" t="n"/>
      <c r="L144" s="358" t="n"/>
      <c r="M144" s="358" t="n"/>
      <c r="N144" s="358" t="n"/>
      <c r="O144" s="358">
        <f>O153</f>
        <v/>
      </c>
      <c r="P144" s="358">
        <f>P153</f>
        <v/>
      </c>
      <c r="Q144" s="358">
        <f>Q153</f>
        <v/>
      </c>
      <c r="R144" s="358">
        <f>R153</f>
        <v/>
      </c>
      <c r="S144" s="358">
        <f>S153</f>
        <v/>
      </c>
      <c r="T144" s="358">
        <f>T153</f>
        <v/>
      </c>
      <c r="U144" s="358">
        <f>U153</f>
        <v/>
      </c>
      <c r="V144" s="358">
        <f>V153</f>
        <v/>
      </c>
      <c r="W144" s="358">
        <f>W153</f>
        <v/>
      </c>
      <c r="X144" s="358">
        <f>X153</f>
        <v/>
      </c>
      <c r="Y144" s="358">
        <f>Y153</f>
        <v/>
      </c>
      <c r="Z144" s="358">
        <f>Z153</f>
        <v/>
      </c>
      <c r="AA144" s="358">
        <f>AA153</f>
        <v/>
      </c>
      <c r="AB144" s="358">
        <f>AB153</f>
        <v/>
      </c>
      <c r="AC144" s="358">
        <f>AC153</f>
        <v/>
      </c>
      <c r="AD144" s="358">
        <f>AD153</f>
        <v/>
      </c>
      <c r="AE144" s="358">
        <f>AE153</f>
        <v/>
      </c>
      <c r="AF144" s="358">
        <f>AF153</f>
        <v/>
      </c>
      <c r="AG144" s="358">
        <f>AG153</f>
        <v/>
      </c>
      <c r="AH144" s="358">
        <f>AH153</f>
        <v/>
      </c>
      <c r="AI144" s="358">
        <f>AI153</f>
        <v/>
      </c>
      <c r="AJ144" s="358">
        <f>AJ153</f>
        <v/>
      </c>
      <c r="AK144" s="358">
        <f>AK153</f>
        <v/>
      </c>
      <c r="AL144" s="358">
        <f>AL153</f>
        <v/>
      </c>
      <c r="AM144" s="358">
        <f>AM153</f>
        <v/>
      </c>
      <c r="AN144" s="358">
        <f>AN153</f>
        <v/>
      </c>
      <c r="AO144" s="358">
        <f>AO153</f>
        <v/>
      </c>
      <c r="AP144" s="358">
        <f>AP153</f>
        <v/>
      </c>
      <c r="AQ144" s="358">
        <f>AQ153</f>
        <v/>
      </c>
      <c r="AR144" s="358">
        <f>AR153</f>
        <v/>
      </c>
      <c r="AS144" s="358">
        <f>AS153</f>
        <v/>
      </c>
      <c r="AT144" s="358">
        <f>AT153</f>
        <v/>
      </c>
      <c r="AU144" s="358">
        <f>AU153</f>
        <v/>
      </c>
      <c r="AV144" s="358">
        <f>AV153</f>
        <v/>
      </c>
      <c r="AW144" s="358">
        <f>AW153</f>
        <v/>
      </c>
      <c r="AX144" s="358">
        <f>AX153</f>
        <v/>
      </c>
      <c r="AY144" s="358">
        <f>AY153</f>
        <v/>
      </c>
      <c r="AZ144" s="358">
        <f>AZ153</f>
        <v/>
      </c>
      <c r="BA144" s="358">
        <f>BA153</f>
        <v/>
      </c>
      <c r="BB144" s="358">
        <f>BB153</f>
        <v/>
      </c>
      <c r="BC144" s="358">
        <f>BC153</f>
        <v/>
      </c>
      <c r="BD144" s="358">
        <f>BD153</f>
        <v/>
      </c>
      <c r="BE144" s="358">
        <f>BE153</f>
        <v/>
      </c>
      <c r="BF144" s="358">
        <f>BF153</f>
        <v/>
      </c>
      <c r="BG144" s="358">
        <f>BG153</f>
        <v/>
      </c>
      <c r="BH144" s="358">
        <f>BH153</f>
        <v/>
      </c>
      <c r="BI144" s="358">
        <f>BI153</f>
        <v/>
      </c>
      <c r="BJ144" s="358">
        <f>BJ153</f>
        <v/>
      </c>
      <c r="BK144" s="358">
        <f>BK153</f>
        <v/>
      </c>
      <c r="BL144" s="358">
        <f>BL153</f>
        <v/>
      </c>
      <c r="BM144" s="358">
        <f>BM153</f>
        <v/>
      </c>
      <c r="BN144" s="358">
        <f>BN153</f>
        <v/>
      </c>
      <c r="BO144" s="358">
        <f>BO153</f>
        <v/>
      </c>
      <c r="BP144" s="358">
        <f>BP153</f>
        <v/>
      </c>
      <c r="BQ144" s="358">
        <f>BQ153</f>
        <v/>
      </c>
      <c r="BR144" s="358">
        <f>BR153</f>
        <v/>
      </c>
      <c r="BS144" s="358">
        <f>BS153</f>
        <v/>
      </c>
      <c r="BT144" s="358">
        <f>BT153</f>
        <v/>
      </c>
      <c r="BU144" s="358">
        <f>BU153</f>
        <v/>
      </c>
      <c r="BV144" s="358">
        <f>BV153</f>
        <v/>
      </c>
      <c r="BW144" s="358">
        <f>BW153</f>
        <v/>
      </c>
      <c r="BX144" s="358">
        <f>BX153</f>
        <v/>
      </c>
      <c r="BY144" s="358">
        <f>BY153</f>
        <v/>
      </c>
      <c r="BZ144" s="358">
        <f>BZ153</f>
        <v/>
      </c>
      <c r="CA144" s="358">
        <f>CA153</f>
        <v/>
      </c>
      <c r="CB144" s="358">
        <f>CB153</f>
        <v/>
      </c>
      <c r="CC144" s="358">
        <f>CC153</f>
        <v/>
      </c>
      <c r="CD144" s="358">
        <f>CD153</f>
        <v/>
      </c>
      <c r="CE144" s="358">
        <f>CE153</f>
        <v/>
      </c>
      <c r="CF144" s="358">
        <f>CF153</f>
        <v/>
      </c>
      <c r="CG144" s="358">
        <f>CG153</f>
        <v/>
      </c>
      <c r="CH144" s="358">
        <f>CH153</f>
        <v/>
      </c>
      <c r="CI144" s="358">
        <f>CI153</f>
        <v/>
      </c>
      <c r="CJ144" s="358">
        <f>CJ153</f>
        <v/>
      </c>
      <c r="CK144" s="358">
        <f>CK153</f>
        <v/>
      </c>
      <c r="CL144" s="358">
        <f>CL153</f>
        <v/>
      </c>
      <c r="CM144" s="358">
        <f>CM153</f>
        <v/>
      </c>
      <c r="CN144" s="358">
        <f>CN153</f>
        <v/>
      </c>
      <c r="CO144" s="358">
        <f>CO153</f>
        <v/>
      </c>
      <c r="CP144" s="358">
        <f>CP153</f>
        <v/>
      </c>
      <c r="CQ144" s="358">
        <f>CQ153</f>
        <v/>
      </c>
      <c r="CR144" s="358">
        <f>CR153</f>
        <v/>
      </c>
      <c r="CS144" s="358">
        <f>CS153</f>
        <v/>
      </c>
      <c r="CT144" s="358">
        <f>CT153</f>
        <v/>
      </c>
      <c r="CU144" s="358">
        <f>CU153</f>
        <v/>
      </c>
      <c r="CV144" s="358">
        <f>CV153</f>
        <v/>
      </c>
      <c r="CW144" s="358">
        <f>CW153</f>
        <v/>
      </c>
      <c r="CX144" s="358">
        <f>CX153</f>
        <v/>
      </c>
      <c r="CY144" s="358">
        <f>CY153</f>
        <v/>
      </c>
      <c r="CZ144" s="358">
        <f>CZ153</f>
        <v/>
      </c>
      <c r="DA144" s="358">
        <f>DA153</f>
        <v/>
      </c>
      <c r="DB144" s="358">
        <f>DB153</f>
        <v/>
      </c>
      <c r="DC144" s="358">
        <f>DC153</f>
        <v/>
      </c>
      <c r="DD144" s="358">
        <f>DD153</f>
        <v/>
      </c>
      <c r="DE144" s="358">
        <f>DE153</f>
        <v/>
      </c>
      <c r="DF144" s="358">
        <f>DF153</f>
        <v/>
      </c>
      <c r="DG144" s="359">
        <f>DG153</f>
        <v/>
      </c>
      <c r="DH144" s="359">
        <f>DH153</f>
        <v/>
      </c>
      <c r="DI144" s="359">
        <f>DI153</f>
        <v/>
      </c>
      <c r="DJ144" s="359">
        <f>DJ153</f>
        <v/>
      </c>
      <c r="DK144" s="359">
        <f>DK153</f>
        <v/>
      </c>
      <c r="DL144" s="359">
        <f>DL153</f>
        <v/>
      </c>
      <c r="DM144" s="359">
        <f>DM153</f>
        <v/>
      </c>
      <c r="DN144" s="359">
        <f>DN153</f>
        <v/>
      </c>
      <c r="DO144" s="359">
        <f>DO153</f>
        <v/>
      </c>
      <c r="DP144" s="359">
        <f>DP153</f>
        <v/>
      </c>
      <c r="DQ144" s="359">
        <f>DQ153</f>
        <v/>
      </c>
      <c r="DR144" s="359">
        <f>DR153</f>
        <v/>
      </c>
      <c r="DS144" s="359">
        <f>DS153</f>
        <v/>
      </c>
      <c r="DT144" s="359">
        <f>DT153</f>
        <v/>
      </c>
      <c r="DU144" s="359">
        <f>DU153</f>
        <v/>
      </c>
      <c r="DV144" s="359">
        <f>DV153</f>
        <v/>
      </c>
      <c r="DW144" s="359">
        <f>DW153</f>
        <v/>
      </c>
      <c r="DX144" s="359">
        <f>DX153</f>
        <v/>
      </c>
      <c r="DY144" s="359">
        <f>DY153</f>
        <v/>
      </c>
      <c r="DZ144" s="359">
        <f>DZ153</f>
        <v/>
      </c>
      <c r="EA144" s="359">
        <f>EA153</f>
        <v/>
      </c>
      <c r="EB144" s="359">
        <f>EB153</f>
        <v/>
      </c>
      <c r="EC144" s="359">
        <f>EC153</f>
        <v/>
      </c>
      <c r="ED144" s="359">
        <f>ED153</f>
        <v/>
      </c>
      <c r="EE144" s="359">
        <f>EE153</f>
        <v/>
      </c>
      <c r="EF144" s="359">
        <f>EF153</f>
        <v/>
      </c>
      <c r="EG144" s="359">
        <f>EG153</f>
        <v/>
      </c>
      <c r="EH144" s="359">
        <f>EH153</f>
        <v/>
      </c>
      <c r="EI144" s="359">
        <f>EI153</f>
        <v/>
      </c>
      <c r="EJ144" s="359">
        <f>EJ153</f>
        <v/>
      </c>
      <c r="EK144" s="359">
        <f>EK153</f>
        <v/>
      </c>
      <c r="EL144" s="359">
        <f>EL153</f>
        <v/>
      </c>
      <c r="EM144" s="359">
        <f>EM153</f>
        <v/>
      </c>
      <c r="EN144" s="359">
        <f>EN153</f>
        <v/>
      </c>
      <c r="EO144" s="359">
        <f>EO153</f>
        <v/>
      </c>
      <c r="EP144" s="359">
        <f>EP153</f>
        <v/>
      </c>
      <c r="EQ144" s="359">
        <f>EQ153</f>
        <v/>
      </c>
      <c r="ER144" s="359">
        <f>ER153</f>
        <v/>
      </c>
      <c r="ES144" s="359">
        <f>ES153</f>
        <v/>
      </c>
      <c r="ET144" s="359">
        <f>ET153</f>
        <v/>
      </c>
      <c r="EU144" s="359">
        <f>EU153</f>
        <v/>
      </c>
      <c r="EV144" s="359">
        <f>EV153</f>
        <v/>
      </c>
      <c r="EW144" s="359">
        <f>EW153</f>
        <v/>
      </c>
      <c r="EX144" s="359">
        <f>EX153</f>
        <v/>
      </c>
      <c r="EY144" s="359">
        <f>EY153</f>
        <v/>
      </c>
      <c r="EZ144" s="359">
        <f>EZ153</f>
        <v/>
      </c>
      <c r="FA144" s="359">
        <f>FA153</f>
        <v/>
      </c>
      <c r="FB144" s="359">
        <f>FB153</f>
        <v/>
      </c>
      <c r="FC144" s="359">
        <f>FC153</f>
        <v/>
      </c>
      <c r="FD144" s="359">
        <f>FD153</f>
        <v/>
      </c>
      <c r="FE144" s="359">
        <f>FE153</f>
        <v/>
      </c>
      <c r="FF144" s="359">
        <f>FF153</f>
        <v/>
      </c>
      <c r="FG144" s="359">
        <f>FG153</f>
        <v/>
      </c>
      <c r="FH144" s="359">
        <f>FH153</f>
        <v/>
      </c>
      <c r="FI144" s="359">
        <f>FI153</f>
        <v/>
      </c>
      <c r="FJ144" s="359">
        <f>FJ153</f>
        <v/>
      </c>
      <c r="FK144" s="359">
        <f>FK153</f>
        <v/>
      </c>
      <c r="FL144" s="359">
        <f>FL153</f>
        <v/>
      </c>
      <c r="FM144" s="359">
        <f>FM153</f>
        <v/>
      </c>
      <c r="FN144" s="359">
        <f>FN153</f>
        <v/>
      </c>
      <c r="FO144" s="359">
        <f>FO153</f>
        <v/>
      </c>
      <c r="FP144" s="359">
        <f>FP153</f>
        <v/>
      </c>
      <c r="FQ144" s="359">
        <f>FQ153</f>
        <v/>
      </c>
      <c r="FR144" s="359">
        <f>FR153</f>
        <v/>
      </c>
      <c r="FS144" s="359">
        <f>FS153</f>
        <v/>
      </c>
      <c r="FT144" s="359">
        <f>FT153</f>
        <v/>
      </c>
      <c r="FU144" s="359">
        <f>FU153</f>
        <v/>
      </c>
      <c r="FV144" s="359">
        <f>FV153</f>
        <v/>
      </c>
      <c r="FW144" s="359">
        <f>FW153</f>
        <v/>
      </c>
      <c r="FX144" s="359">
        <f>FX153</f>
        <v/>
      </c>
      <c r="FY144" s="359">
        <f>FY153</f>
        <v/>
      </c>
      <c r="FZ144" s="359">
        <f>FZ153</f>
        <v/>
      </c>
      <c r="GA144" s="359">
        <f>GA153</f>
        <v/>
      </c>
      <c r="GB144" s="359">
        <f>GB153</f>
        <v/>
      </c>
      <c r="GC144" s="359">
        <f>GC153</f>
        <v/>
      </c>
      <c r="GD144" s="359">
        <f>GD153</f>
        <v/>
      </c>
      <c r="GE144" s="359">
        <f>GE153</f>
        <v/>
      </c>
      <c r="GF144" s="359">
        <f>GF153</f>
        <v/>
      </c>
      <c r="GG144" s="359">
        <f>GG153</f>
        <v/>
      </c>
      <c r="GH144" s="359">
        <f>GH153</f>
        <v/>
      </c>
      <c r="GI144" s="359">
        <f>GI153</f>
        <v/>
      </c>
      <c r="GJ144" s="359">
        <f>GJ153</f>
        <v/>
      </c>
      <c r="GK144" s="359">
        <f>GK153</f>
        <v/>
      </c>
      <c r="GL144" s="359">
        <f>GL153</f>
        <v/>
      </c>
      <c r="GM144" s="359">
        <f>GM153</f>
        <v/>
      </c>
      <c r="GN144" s="359">
        <f>GN153</f>
        <v/>
      </c>
      <c r="GO144" s="359">
        <f>GO153</f>
        <v/>
      </c>
      <c r="GP144" s="359">
        <f>GP153</f>
        <v/>
      </c>
      <c r="GQ144" s="359">
        <f>GQ153</f>
        <v/>
      </c>
      <c r="GR144" s="359">
        <f>GR153</f>
        <v/>
      </c>
      <c r="GS144" s="359">
        <f>GS153</f>
        <v/>
      </c>
      <c r="GT144" s="359">
        <f>GT153</f>
        <v/>
      </c>
      <c r="GU144" s="359">
        <f>GU153</f>
        <v/>
      </c>
      <c r="GV144" s="359">
        <f>GV153</f>
        <v/>
      </c>
      <c r="GW144" s="359">
        <f>GW153</f>
        <v/>
      </c>
      <c r="GX144" s="359">
        <f>GX153</f>
        <v/>
      </c>
    </row>
    <row r="145"/>
    <row r="146">
      <c r="A146" t="n">
        <v>17</v>
      </c>
      <c r="B146" t="n">
        <v>0</v>
      </c>
      <c r="C146">
        <f>ROW(SmtRes!A40)</f>
        <v/>
      </c>
      <c r="D146">
        <f>ROW(EtalonRes!A39)</f>
        <v/>
      </c>
      <c r="E146" t="inlineStr">
        <is>
          <t>1</t>
        </is>
      </c>
      <c r="F146" t="inlineStr">
        <is>
          <t>65-10-1</t>
        </is>
      </c>
      <c r="G146" t="inlineStr">
        <is>
          <t>Очистка канализационной сети внутренней</t>
        </is>
      </c>
      <c r="H146" t="inlineStr">
        <is>
          <t>100 м трубопровода</t>
        </is>
      </c>
      <c r="I146">
        <f>ROUND(ROUND(10/100,4),7)</f>
        <v/>
      </c>
      <c r="J146" t="n">
        <v>0</v>
      </c>
      <c r="K146">
        <f>ROUND(ROUND(10/100,4),7)</f>
        <v/>
      </c>
      <c r="O146">
        <f>ROUND(CP146,0)</f>
        <v/>
      </c>
      <c r="P146">
        <f>ROUND(CQ146*I146,0)</f>
        <v/>
      </c>
      <c r="Q146">
        <f>(ROUND((ROUND(((ET146)*I146),0)*BB146),0)+ROUND((ROUND(((AE146-(EU146))*I146),0)*BS146),0))</f>
        <v/>
      </c>
      <c r="R146">
        <f>(ROUND((ROUND(((EU146)*I146),0)*BS146),0)+ROUND((ROUND(((AE146-(EU146))*I146),0)*BS146),0))</f>
        <v/>
      </c>
      <c r="S146">
        <f>ROUND(CT146*I146,0)</f>
        <v/>
      </c>
      <c r="T146">
        <f>ROUND(CU146*I146,0)</f>
        <v/>
      </c>
      <c r="U146">
        <f>ROUND(CV146*I146,7)</f>
        <v/>
      </c>
      <c r="V146">
        <f>ROUND(CW146*I146,7)</f>
        <v/>
      </c>
      <c r="W146">
        <f>ROUND(CX146*I146,0)</f>
        <v/>
      </c>
      <c r="X146">
        <f>ROUND(CY146,0)</f>
        <v/>
      </c>
      <c r="Y146">
        <f>ROUND(CZ146,0)</f>
        <v/>
      </c>
      <c r="AA146" t="n">
        <v>78862477</v>
      </c>
      <c r="AB146">
        <f>ROUND((AC146+AD146+AF146),2)</f>
        <v/>
      </c>
      <c r="AC146">
        <f>ROUND((ES146),2)</f>
        <v/>
      </c>
      <c r="AD146">
        <f>ROUND((((ET146)-(EU146))+AE146),2)</f>
        <v/>
      </c>
      <c r="AE146">
        <f>ROUND((EU146),2)</f>
        <v/>
      </c>
      <c r="AF146">
        <f>ROUND((EV146),2)</f>
        <v/>
      </c>
      <c r="AG146">
        <f>ROUND((AP146),2)</f>
        <v/>
      </c>
      <c r="AH146">
        <f>(EW146)</f>
        <v/>
      </c>
      <c r="AI146">
        <f>(EX146)</f>
        <v/>
      </c>
      <c r="AJ146">
        <f>(AS146)</f>
        <v/>
      </c>
      <c r="AK146" t="n">
        <v>403.3</v>
      </c>
      <c r="AL146" t="n">
        <v>139.36</v>
      </c>
      <c r="AM146" t="n">
        <v>0.87</v>
      </c>
      <c r="AN146" t="n">
        <v>0</v>
      </c>
      <c r="AO146" t="n">
        <v>263.07</v>
      </c>
      <c r="AP146" t="n">
        <v>0</v>
      </c>
      <c r="AQ146" t="n">
        <v>32.2</v>
      </c>
      <c r="AR146" t="n">
        <v>0</v>
      </c>
      <c r="AS146" t="n">
        <v>0</v>
      </c>
      <c r="AT146" t="n">
        <v>103</v>
      </c>
      <c r="AU146" t="n">
        <v>52</v>
      </c>
      <c r="AV146" t="n">
        <v>1</v>
      </c>
      <c r="AW146" t="n">
        <v>1</v>
      </c>
      <c r="AZ146" t="n">
        <v>1</v>
      </c>
      <c r="BA146" t="n">
        <v>52.25</v>
      </c>
      <c r="BB146" t="n">
        <v>25.03</v>
      </c>
      <c r="BC146" t="n">
        <v>11.85</v>
      </c>
      <c r="BD146" t="inlineStr"/>
      <c r="BE146" t="inlineStr"/>
      <c r="BF146" t="inlineStr"/>
      <c r="BG146" t="inlineStr"/>
      <c r="BH146" t="n">
        <v>0</v>
      </c>
      <c r="BI146" t="n">
        <v>1</v>
      </c>
      <c r="BJ146" t="inlineStr">
        <is>
          <t>ТЕРр Московской обл., 65-10-1, приказ Минстроя России №675/пр от 28.02.2017 № 263/пр</t>
        </is>
      </c>
      <c r="BM146" t="n">
        <v>65007</v>
      </c>
      <c r="BN146" t="n">
        <v>0</v>
      </c>
      <c r="BO146" t="inlineStr">
        <is>
          <t>65-10-1</t>
        </is>
      </c>
      <c r="BP146" t="n">
        <v>1</v>
      </c>
      <c r="BQ146" t="n">
        <v>6</v>
      </c>
      <c r="BR146" t="n">
        <v>0</v>
      </c>
      <c r="BS146" t="n">
        <v>52.25</v>
      </c>
      <c r="BT146" t="n">
        <v>1</v>
      </c>
      <c r="BU146" t="n">
        <v>1</v>
      </c>
      <c r="BV146" t="n">
        <v>1</v>
      </c>
      <c r="BW146" t="n">
        <v>1</v>
      </c>
      <c r="BX146" t="n">
        <v>1</v>
      </c>
      <c r="BY146" t="inlineStr"/>
      <c r="BZ146" t="n">
        <v>103</v>
      </c>
      <c r="CA146" t="n">
        <v>52</v>
      </c>
      <c r="CB146" t="inlineStr"/>
      <c r="CE146" t="n">
        <v>12</v>
      </c>
      <c r="CF146" t="n">
        <v>0</v>
      </c>
      <c r="CG146" t="n">
        <v>0</v>
      </c>
      <c r="CM146" t="n">
        <v>0</v>
      </c>
      <c r="CN146" t="inlineStr"/>
      <c r="CO146" t="n">
        <v>0</v>
      </c>
      <c r="CP146">
        <f>(P146+Q146+S146)</f>
        <v/>
      </c>
      <c r="CQ146">
        <f>AC146*BC146</f>
        <v/>
      </c>
      <c r="CR146">
        <f>(ROUND((ROUND(((ET146)*1),0)*BB146),0)+ROUND((ROUND(((AE146-(EU146))*1),0)*BS146),0))</f>
        <v/>
      </c>
      <c r="CS146">
        <f>(ROUND((ROUND(((EU146)*1),0)*BS146),0)+ROUND((ROUND(((AE146-(EU146))*1),0)*BS146),0))</f>
        <v/>
      </c>
      <c r="CT146">
        <f>AF146*BA146</f>
        <v/>
      </c>
      <c r="CU146">
        <f>AG146</f>
        <v/>
      </c>
      <c r="CV146">
        <f>AH146</f>
        <v/>
      </c>
      <c r="CW146">
        <f>AI146</f>
        <v/>
      </c>
      <c r="CX146">
        <f>AJ146</f>
        <v/>
      </c>
      <c r="CY146">
        <f>(((S146+R146)*AT146)/100)</f>
        <v/>
      </c>
      <c r="CZ146">
        <f>(((S146+R146)*AU146)/100)</f>
        <v/>
      </c>
      <c r="DC146" t="inlineStr"/>
      <c r="DD146" t="inlineStr"/>
      <c r="DE146" t="inlineStr"/>
      <c r="DF146" t="inlineStr"/>
      <c r="DG146" t="inlineStr"/>
      <c r="DH146" t="inlineStr"/>
      <c r="DI146" t="inlineStr"/>
      <c r="DJ146" t="inlineStr"/>
      <c r="DK146" t="inlineStr"/>
      <c r="DL146" t="inlineStr"/>
      <c r="DM146" t="inlineStr"/>
      <c r="DN146" t="n">
        <v>0</v>
      </c>
      <c r="DO146" t="n">
        <v>0</v>
      </c>
      <c r="DP146" t="n">
        <v>1</v>
      </c>
      <c r="DQ146" t="n">
        <v>1</v>
      </c>
      <c r="DU146" t="n">
        <v>1013</v>
      </c>
      <c r="DV146" t="inlineStr">
        <is>
          <t>100 м трубопровода</t>
        </is>
      </c>
      <c r="DW146" t="inlineStr">
        <is>
          <t>100 м трубопровода</t>
        </is>
      </c>
      <c r="DX146" t="n">
        <v>1</v>
      </c>
      <c r="DZ146" t="inlineStr"/>
      <c r="EA146" t="inlineStr"/>
      <c r="EB146" t="inlineStr"/>
      <c r="EC146" t="inlineStr"/>
      <c r="EE146" t="n">
        <v>78726000</v>
      </c>
      <c r="EF146" t="n">
        <v>6</v>
      </c>
      <c r="EG146" t="inlineStr">
        <is>
          <t>Ремонтно-строительные работы</t>
        </is>
      </c>
      <c r="EH146" t="n">
        <v>99</v>
      </c>
      <c r="EI146" t="inlineStr">
        <is>
          <t>Внутренние санитарно-технические работы</t>
        </is>
      </c>
      <c r="EJ146" t="n">
        <v>1</v>
      </c>
      <c r="EK146" t="n">
        <v>65007</v>
      </c>
      <c r="EL146" t="inlineStr">
        <is>
          <t>Внутренние санитарнотехнические работы: смена труб, санприборов, запорной арматуры и другое</t>
        </is>
      </c>
      <c r="EM146" t="inlineStr">
        <is>
          <t>рФЕР-65</t>
        </is>
      </c>
      <c r="EO146" t="inlineStr"/>
      <c r="EQ146" t="n">
        <v>0</v>
      </c>
      <c r="ER146" t="n">
        <v>403.3</v>
      </c>
      <c r="ES146" t="n">
        <v>139.36</v>
      </c>
      <c r="ET146" t="n">
        <v>0.87</v>
      </c>
      <c r="EU146" t="n">
        <v>0</v>
      </c>
      <c r="EV146" t="n">
        <v>263.07</v>
      </c>
      <c r="EW146" t="n">
        <v>32.2</v>
      </c>
      <c r="EX146" t="n">
        <v>0</v>
      </c>
      <c r="EY146" t="n">
        <v>0</v>
      </c>
      <c r="FQ146" t="n">
        <v>0</v>
      </c>
      <c r="FR146" t="n">
        <v>0</v>
      </c>
      <c r="FS146" t="n">
        <v>0</v>
      </c>
      <c r="FX146" t="n">
        <v>103</v>
      </c>
      <c r="FY146" t="n">
        <v>52</v>
      </c>
      <c r="GA146" t="inlineStr"/>
      <c r="GD146" t="n">
        <v>1</v>
      </c>
      <c r="GF146" t="n">
        <v>-66904957</v>
      </c>
      <c r="GG146" t="n">
        <v>2</v>
      </c>
      <c r="GH146" t="n">
        <v>1</v>
      </c>
      <c r="GI146" t="n">
        <v>2</v>
      </c>
      <c r="GJ146" t="n">
        <v>0</v>
      </c>
      <c r="GK146" t="n">
        <v>0</v>
      </c>
      <c r="GL146">
        <f>ROUND(IF(AND(BH146=3,BI146=3,FS146&lt;&gt;0),P146,0),0)</f>
        <v/>
      </c>
      <c r="GM146">
        <f>ROUND(O146+X146+Y146,0)+GX146</f>
        <v/>
      </c>
      <c r="GN146">
        <f>IF(OR(BI146=0,BI146=1),GM146-GX146,0)</f>
        <v/>
      </c>
      <c r="GO146">
        <f>IF(BI146=2,GM146-GX146,0)</f>
        <v/>
      </c>
      <c r="GP146">
        <f>IF(BI146=4,GM146-GX146,0)</f>
        <v/>
      </c>
      <c r="GR146" t="n">
        <v>0</v>
      </c>
      <c r="GS146" t="n">
        <v>3</v>
      </c>
      <c r="GT146" t="n">
        <v>0</v>
      </c>
      <c r="GU146" t="inlineStr"/>
      <c r="GV146">
        <f>ROUND((GT146),2)</f>
        <v/>
      </c>
      <c r="GW146" t="n">
        <v>1</v>
      </c>
      <c r="GX146">
        <f>ROUND(HC146*I146,0)</f>
        <v/>
      </c>
      <c r="HA146" t="n">
        <v>0</v>
      </c>
      <c r="HB146" t="n">
        <v>0</v>
      </c>
      <c r="HC146">
        <f>GV146*GW146</f>
        <v/>
      </c>
      <c r="HE146" t="inlineStr"/>
      <c r="HF146" t="inlineStr"/>
      <c r="HM146" t="inlineStr"/>
      <c r="HN146" t="inlineStr">
        <is>
          <t>Пр/812-099.2-1</t>
        </is>
      </c>
      <c r="HO146" t="inlineStr">
        <is>
          <t>Пр/774-099.2</t>
        </is>
      </c>
      <c r="HP146" t="inlineStr">
        <is>
          <t>Внутренние санитарнотехнические работы: смена труб, санприборов, запорной арматуры и другое</t>
        </is>
      </c>
      <c r="HQ146" t="inlineStr">
        <is>
          <t>Внутренние санитарнотехнические работы: смена труб, санприборов, запорной арматуры и другое</t>
        </is>
      </c>
      <c r="HS146" t="n">
        <v>0</v>
      </c>
      <c r="IK146" t="n">
        <v>0</v>
      </c>
    </row>
    <row r="147">
      <c r="A147" t="n">
        <v>18</v>
      </c>
      <c r="B147" t="n">
        <v>0</v>
      </c>
      <c r="C147" t="n">
        <v>40</v>
      </c>
      <c r="E147" t="inlineStr">
        <is>
          <t>1,1</t>
        </is>
      </c>
      <c r="F147" t="inlineStr">
        <is>
          <t>Цена поставщика</t>
        </is>
      </c>
      <c r="G147" t="inlineStr">
        <is>
          <t>Прочистка КРОТ</t>
        </is>
      </c>
      <c r="H147" t="inlineStr">
        <is>
          <t>л</t>
        </is>
      </c>
      <c r="I147">
        <f>I146*J147</f>
        <v/>
      </c>
      <c r="J147" t="n">
        <v>10</v>
      </c>
      <c r="K147" t="n">
        <v>10</v>
      </c>
      <c r="O147">
        <f>ROUND(CP147,0)</f>
        <v/>
      </c>
      <c r="P147">
        <f>ROUND(CQ147*I147,0)</f>
        <v/>
      </c>
      <c r="Q147">
        <f>(ROUND((ROUND(((ET147)*I147),0)*BB147),0)+ROUND((ROUND(((AE147-(EU147))*I147),0)*BS147),0))</f>
        <v/>
      </c>
      <c r="R147">
        <f>(ROUND((ROUND(((EU147)*I147),0)*BS147),0)+ROUND((ROUND(((AE147-(EU147))*I147),0)*BS147),0))</f>
        <v/>
      </c>
      <c r="S147">
        <f>ROUND(CT147*I147,0)</f>
        <v/>
      </c>
      <c r="T147">
        <f>ROUND(CU147*I147,0)</f>
        <v/>
      </c>
      <c r="U147">
        <f>ROUND(CV147*I147,7)</f>
        <v/>
      </c>
      <c r="V147">
        <f>ROUND(CW147*I147,7)</f>
        <v/>
      </c>
      <c r="W147">
        <f>ROUND(CX147*I147,0)</f>
        <v/>
      </c>
      <c r="X147">
        <f>ROUND(CY147,0)</f>
        <v/>
      </c>
      <c r="Y147">
        <f>ROUND(CZ147,0)</f>
        <v/>
      </c>
      <c r="AA147" t="n">
        <v>78862477</v>
      </c>
      <c r="AB147">
        <f>ROUND((AC147+AD147+AF147),2)</f>
        <v/>
      </c>
      <c r="AC147">
        <f>ROUND((ES147),2)</f>
        <v/>
      </c>
      <c r="AD147">
        <f>ROUND((((ET147)-(EU147))+AE147),2)</f>
        <v/>
      </c>
      <c r="AE147">
        <f>ROUND((EU147),2)</f>
        <v/>
      </c>
      <c r="AF147">
        <f>ROUND((EV147),2)</f>
        <v/>
      </c>
      <c r="AG147">
        <f>ROUND((AP147),2)</f>
        <v/>
      </c>
      <c r="AH147">
        <f>(EW147)</f>
        <v/>
      </c>
      <c r="AI147">
        <f>(EX147)</f>
        <v/>
      </c>
      <c r="AJ147">
        <f>(AS147)</f>
        <v/>
      </c>
      <c r="AK147" t="n">
        <v>384.43</v>
      </c>
      <c r="AL147" t="n">
        <v>384.43</v>
      </c>
      <c r="AM147" t="n">
        <v>0</v>
      </c>
      <c r="AN147" t="n">
        <v>0</v>
      </c>
      <c r="AO147" t="n">
        <v>0</v>
      </c>
      <c r="AP147" t="n">
        <v>0</v>
      </c>
      <c r="AQ147" t="n">
        <v>0</v>
      </c>
      <c r="AR147" t="n">
        <v>0</v>
      </c>
      <c r="AS147" t="n">
        <v>0</v>
      </c>
      <c r="AT147" t="n">
        <v>103</v>
      </c>
      <c r="AU147" t="n">
        <v>52</v>
      </c>
      <c r="AV147" t="n">
        <v>1</v>
      </c>
      <c r="AW147" t="n">
        <v>1</v>
      </c>
      <c r="AZ147" t="n">
        <v>1</v>
      </c>
      <c r="BA147" t="n">
        <v>1</v>
      </c>
      <c r="BB147" t="n">
        <v>1</v>
      </c>
      <c r="BC147" t="n">
        <v>1</v>
      </c>
      <c r="BD147" t="inlineStr"/>
      <c r="BE147" t="inlineStr"/>
      <c r="BF147" t="inlineStr"/>
      <c r="BG147" t="inlineStr"/>
      <c r="BH147" t="n">
        <v>3</v>
      </c>
      <c r="BI147" t="n">
        <v>1</v>
      </c>
      <c r="BJ147" t="inlineStr"/>
      <c r="BM147" t="n">
        <v>65007</v>
      </c>
      <c r="BN147" t="n">
        <v>0</v>
      </c>
      <c r="BO147" t="inlineStr"/>
      <c r="BP147" t="n">
        <v>0</v>
      </c>
      <c r="BQ147" t="n">
        <v>6</v>
      </c>
      <c r="BR147" t="n">
        <v>0</v>
      </c>
      <c r="BS147" t="n">
        <v>1</v>
      </c>
      <c r="BT147" t="n">
        <v>1</v>
      </c>
      <c r="BU147" t="n">
        <v>1</v>
      </c>
      <c r="BV147" t="n">
        <v>1</v>
      </c>
      <c r="BW147" t="n">
        <v>1</v>
      </c>
      <c r="BX147" t="n">
        <v>1</v>
      </c>
      <c r="BY147" t="inlineStr"/>
      <c r="BZ147" t="n">
        <v>103</v>
      </c>
      <c r="CA147" t="n">
        <v>52</v>
      </c>
      <c r="CB147" t="inlineStr"/>
      <c r="CE147" t="n">
        <v>12</v>
      </c>
      <c r="CF147" t="n">
        <v>0</v>
      </c>
      <c r="CG147" t="n">
        <v>0</v>
      </c>
      <c r="CM147" t="n">
        <v>0</v>
      </c>
      <c r="CN147" t="inlineStr"/>
      <c r="CO147" t="n">
        <v>0</v>
      </c>
      <c r="CP147">
        <f>(P147+Q147+S147)</f>
        <v/>
      </c>
      <c r="CQ147">
        <f>AC147</f>
        <v/>
      </c>
      <c r="CR147">
        <f>(ROUND((ROUND(((ET147)*1),0)*BB147),0)+ROUND((ROUND(((AE147-(EU147))*1),0)*BS147),0))</f>
        <v/>
      </c>
      <c r="CS147">
        <f>(ROUND((ROUND(((EU147)*1),0)*BS147),0)+ROUND((ROUND(((AE147-(EU147))*1),0)*BS147),0))</f>
        <v/>
      </c>
      <c r="CT147">
        <f>AF147*BA147</f>
        <v/>
      </c>
      <c r="CU147">
        <f>AG147</f>
        <v/>
      </c>
      <c r="CV147">
        <f>AH147</f>
        <v/>
      </c>
      <c r="CW147">
        <f>AI147</f>
        <v/>
      </c>
      <c r="CX147">
        <f>AJ147</f>
        <v/>
      </c>
      <c r="CY147">
        <f>(((S147+R147)*AT147)/100)</f>
        <v/>
      </c>
      <c r="CZ147">
        <f>(((S147+R147)*AU147)/100)</f>
        <v/>
      </c>
      <c r="DC147" t="inlineStr"/>
      <c r="DD147" t="inlineStr"/>
      <c r="DE147" t="inlineStr"/>
      <c r="DF147" t="inlineStr"/>
      <c r="DG147" t="inlineStr"/>
      <c r="DH147" t="inlineStr"/>
      <c r="DI147" t="inlineStr"/>
      <c r="DJ147" t="inlineStr"/>
      <c r="DK147" t="inlineStr"/>
      <c r="DL147" t="inlineStr"/>
      <c r="DM147" t="inlineStr"/>
      <c r="DN147" t="n">
        <v>0</v>
      </c>
      <c r="DO147" t="n">
        <v>0</v>
      </c>
      <c r="DP147" t="n">
        <v>1</v>
      </c>
      <c r="DQ147" t="n">
        <v>1</v>
      </c>
      <c r="DU147" t="n">
        <v>1002</v>
      </c>
      <c r="DV147" t="inlineStr">
        <is>
          <t>л</t>
        </is>
      </c>
      <c r="DW147" t="inlineStr">
        <is>
          <t>л</t>
        </is>
      </c>
      <c r="DX147" t="n">
        <v>1</v>
      </c>
      <c r="DZ147" t="inlineStr"/>
      <c r="EA147" t="inlineStr"/>
      <c r="EB147" t="inlineStr"/>
      <c r="EC147" t="inlineStr"/>
      <c r="EE147" t="n">
        <v>78726000</v>
      </c>
      <c r="EF147" t="n">
        <v>6</v>
      </c>
      <c r="EG147" t="inlineStr">
        <is>
          <t>Ремонтно-строительные работы</t>
        </is>
      </c>
      <c r="EH147" t="n">
        <v>99</v>
      </c>
      <c r="EI147" t="inlineStr">
        <is>
          <t>Внутренние санитарно-технические работы</t>
        </is>
      </c>
      <c r="EJ147" t="n">
        <v>1</v>
      </c>
      <c r="EK147" t="n">
        <v>65007</v>
      </c>
      <c r="EL147" t="inlineStr">
        <is>
          <t>Внутренние санитарнотехнические работы: смена труб, санприборов, запорной арматуры и другое</t>
        </is>
      </c>
      <c r="EM147" t="inlineStr">
        <is>
          <t>рФЕР-65</t>
        </is>
      </c>
      <c r="EO147" t="inlineStr"/>
      <c r="EQ147" t="n">
        <v>0</v>
      </c>
      <c r="ER147" t="n">
        <v>384.43</v>
      </c>
      <c r="ES147" t="n">
        <v>384.43</v>
      </c>
      <c r="ET147" t="n">
        <v>0</v>
      </c>
      <c r="EU147" t="n">
        <v>0</v>
      </c>
      <c r="EV147" t="n">
        <v>0</v>
      </c>
      <c r="EW147" t="n">
        <v>0</v>
      </c>
      <c r="EX147" t="n">
        <v>0</v>
      </c>
      <c r="EZ147" t="n">
        <v>5</v>
      </c>
      <c r="FC147" t="n">
        <v>1</v>
      </c>
      <c r="FD147" t="n">
        <v>18</v>
      </c>
      <c r="FF147" t="n">
        <v>469</v>
      </c>
      <c r="FQ147" t="n">
        <v>0</v>
      </c>
      <c r="FR147" t="n">
        <v>0</v>
      </c>
      <c r="FS147" t="n">
        <v>0</v>
      </c>
      <c r="FX147" t="n">
        <v>103</v>
      </c>
      <c r="FY147" t="n">
        <v>52</v>
      </c>
      <c r="GA147" t="inlineStr">
        <is>
          <t>[469 / 1,22]</t>
        </is>
      </c>
      <c r="GD147" t="n">
        <v>1</v>
      </c>
      <c r="GF147" t="n">
        <v>-1978592410</v>
      </c>
      <c r="GG147" t="n">
        <v>2</v>
      </c>
      <c r="GH147" t="n">
        <v>3</v>
      </c>
      <c r="GI147" t="n">
        <v>-2</v>
      </c>
      <c r="GJ147" t="n">
        <v>0</v>
      </c>
      <c r="GK147" t="n">
        <v>0</v>
      </c>
      <c r="GL147">
        <f>ROUND(IF(AND(BH147=3,BI147=3,FS147&lt;&gt;0),P147,0),0)</f>
        <v/>
      </c>
      <c r="GM147">
        <f>ROUND(O147+X147+Y147,0)+GX147</f>
        <v/>
      </c>
      <c r="GN147">
        <f>IF(OR(BI147=0,BI147=1),GM147-GX147,0)</f>
        <v/>
      </c>
      <c r="GO147">
        <f>IF(BI147=2,GM147-GX147,0)</f>
        <v/>
      </c>
      <c r="GP147">
        <f>IF(BI147=4,GM147-GX147,0)</f>
        <v/>
      </c>
      <c r="GR147" t="n">
        <v>1</v>
      </c>
      <c r="GS147" t="n">
        <v>1</v>
      </c>
      <c r="GT147" t="n">
        <v>0</v>
      </c>
      <c r="GU147" t="inlineStr"/>
      <c r="GV147">
        <f>ROUND((GT147),2)</f>
        <v/>
      </c>
      <c r="GW147" t="n">
        <v>1</v>
      </c>
      <c r="GX147">
        <f>ROUND(HC147*I147,0)</f>
        <v/>
      </c>
      <c r="HA147" t="n">
        <v>0</v>
      </c>
      <c r="HB147" t="n">
        <v>0</v>
      </c>
      <c r="HC147">
        <f>GV147*GW147</f>
        <v/>
      </c>
      <c r="HE147" t="inlineStr">
        <is>
          <t>0</t>
        </is>
      </c>
      <c r="HF147" t="inlineStr">
        <is>
          <t>0</t>
        </is>
      </c>
      <c r="HG147">
        <f>ROUND(AC147*I147,0)</f>
        <v/>
      </c>
      <c r="HM147" t="inlineStr"/>
      <c r="HN147" t="inlineStr">
        <is>
          <t>Пр/812-099.2-1</t>
        </is>
      </c>
      <c r="HO147" t="inlineStr">
        <is>
          <t>Пр/774-099.2</t>
        </is>
      </c>
      <c r="HP147" t="inlineStr">
        <is>
          <t>Внутренние санитарнотехнические работы: смена труб, санприборов, запорной арматуры и другое</t>
        </is>
      </c>
      <c r="HQ147" t="inlineStr">
        <is>
          <t>Внутренние санитарнотехнические работы: смена труб, санприборов, запорной арматуры и другое</t>
        </is>
      </c>
      <c r="HS147" t="n">
        <v>0</v>
      </c>
      <c r="IK147" t="n">
        <v>0</v>
      </c>
    </row>
    <row r="148">
      <c r="A148" t="n">
        <v>17</v>
      </c>
      <c r="B148" t="n">
        <v>0</v>
      </c>
      <c r="C148">
        <f>ROW(SmtRes!A44)</f>
        <v/>
      </c>
      <c r="D148">
        <f>ROW(EtalonRes!A43)</f>
        <v/>
      </c>
      <c r="E148" t="inlineStr">
        <is>
          <t>2</t>
        </is>
      </c>
      <c r="F148" t="inlineStr">
        <is>
          <t>65-2-2</t>
        </is>
      </c>
      <c r="G148" t="inlineStr">
        <is>
          <t>Разборка трубопроводов из чугунных канализационных труб диаметром 100 мм</t>
        </is>
      </c>
      <c r="H148" t="inlineStr">
        <is>
          <t>100 м трубопровода с фасонными частями</t>
        </is>
      </c>
      <c r="I148">
        <f>ROUND(ROUND(2/100,4),7)</f>
        <v/>
      </c>
      <c r="J148" t="n">
        <v>0</v>
      </c>
      <c r="K148">
        <f>ROUND(ROUND(2/100,4),7)</f>
        <v/>
      </c>
      <c r="O148">
        <f>ROUND(CP148,0)</f>
        <v/>
      </c>
      <c r="P148">
        <f>ROUND(CQ148*I148,0)</f>
        <v/>
      </c>
      <c r="Q148">
        <f>(ROUND((ROUND(((ET148)*I148),0)*BB148),0)+ROUND((ROUND(((AE148-(EU148))*I148),0)*BS148),0))</f>
        <v/>
      </c>
      <c r="R148">
        <f>(ROUND((ROUND(((EU148)*I148),0)*BS148),0)+ROUND((ROUND(((AE148-(EU148))*I148),0)*BS148),0))</f>
        <v/>
      </c>
      <c r="S148">
        <f>ROUND(CT148*I148,0)</f>
        <v/>
      </c>
      <c r="T148">
        <f>ROUND(CU148*I148,0)</f>
        <v/>
      </c>
      <c r="U148">
        <f>ROUND(CV148*I148,7)</f>
        <v/>
      </c>
      <c r="V148">
        <f>ROUND(CW148*I148,7)</f>
        <v/>
      </c>
      <c r="W148">
        <f>ROUND(CX148*I148,0)</f>
        <v/>
      </c>
      <c r="X148">
        <f>ROUND(CY148,0)</f>
        <v/>
      </c>
      <c r="Y148">
        <f>ROUND(CZ148,0)</f>
        <v/>
      </c>
      <c r="AA148" t="n">
        <v>78862477</v>
      </c>
      <c r="AB148">
        <f>ROUND((AC148+AD148+AF148),2)</f>
        <v/>
      </c>
      <c r="AC148">
        <f>ROUND((ES148),2)</f>
        <v/>
      </c>
      <c r="AD148">
        <f>ROUND((((ET148)-(EU148))+AE148),2)</f>
        <v/>
      </c>
      <c r="AE148">
        <f>ROUND((EU148),2)</f>
        <v/>
      </c>
      <c r="AF148">
        <f>ROUND((EV148),2)</f>
        <v/>
      </c>
      <c r="AG148">
        <f>ROUND((AP148),2)</f>
        <v/>
      </c>
      <c r="AH148">
        <f>(EW148)</f>
        <v/>
      </c>
      <c r="AI148">
        <f>(EX148)</f>
        <v/>
      </c>
      <c r="AJ148">
        <f>(AS148)</f>
        <v/>
      </c>
      <c r="AK148" t="n">
        <v>731.64</v>
      </c>
      <c r="AL148" t="n">
        <v>0</v>
      </c>
      <c r="AM148" t="n">
        <v>10</v>
      </c>
      <c r="AN148" t="n">
        <v>4.32</v>
      </c>
      <c r="AO148" t="n">
        <v>721.64</v>
      </c>
      <c r="AP148" t="n">
        <v>0</v>
      </c>
      <c r="AQ148" t="n">
        <v>85.3</v>
      </c>
      <c r="AR148" t="n">
        <v>0.32</v>
      </c>
      <c r="AS148" t="n">
        <v>0</v>
      </c>
      <c r="AT148" t="n">
        <v>87</v>
      </c>
      <c r="AU148" t="n">
        <v>44</v>
      </c>
      <c r="AV148" t="n">
        <v>1</v>
      </c>
      <c r="AW148" t="n">
        <v>1</v>
      </c>
      <c r="AZ148" t="n">
        <v>1</v>
      </c>
      <c r="BA148" t="n">
        <v>52.25</v>
      </c>
      <c r="BB148" t="n">
        <v>23.32</v>
      </c>
      <c r="BC148" t="n">
        <v>1</v>
      </c>
      <c r="BD148" t="inlineStr"/>
      <c r="BE148" t="inlineStr"/>
      <c r="BF148" t="inlineStr"/>
      <c r="BG148" t="inlineStr"/>
      <c r="BH148" t="n">
        <v>0</v>
      </c>
      <c r="BI148" t="n">
        <v>1</v>
      </c>
      <c r="BJ148" t="inlineStr">
        <is>
          <t>ТЕРр Московской обл., 65-2-2, приказ Минстроя России №675/пр от 28.02.2017 № 263/пр</t>
        </is>
      </c>
      <c r="BM148" t="n">
        <v>65001</v>
      </c>
      <c r="BN148" t="n">
        <v>0</v>
      </c>
      <c r="BO148" t="inlineStr">
        <is>
          <t>65-2-2</t>
        </is>
      </c>
      <c r="BP148" t="n">
        <v>1</v>
      </c>
      <c r="BQ148" t="n">
        <v>6</v>
      </c>
      <c r="BR148" t="n">
        <v>0</v>
      </c>
      <c r="BS148" t="n">
        <v>52.25</v>
      </c>
      <c r="BT148" t="n">
        <v>1</v>
      </c>
      <c r="BU148" t="n">
        <v>1</v>
      </c>
      <c r="BV148" t="n">
        <v>1</v>
      </c>
      <c r="BW148" t="n">
        <v>1</v>
      </c>
      <c r="BX148" t="n">
        <v>1</v>
      </c>
      <c r="BY148" t="inlineStr"/>
      <c r="BZ148" t="n">
        <v>87</v>
      </c>
      <c r="CA148" t="n">
        <v>44</v>
      </c>
      <c r="CB148" t="inlineStr"/>
      <c r="CE148" t="n">
        <v>12</v>
      </c>
      <c r="CF148" t="n">
        <v>0</v>
      </c>
      <c r="CG148" t="n">
        <v>0</v>
      </c>
      <c r="CM148" t="n">
        <v>0</v>
      </c>
      <c r="CN148" t="inlineStr"/>
      <c r="CO148" t="n">
        <v>0</v>
      </c>
      <c r="CP148">
        <f>(P148+Q148+S148)</f>
        <v/>
      </c>
      <c r="CQ148">
        <f>AC148*BC148</f>
        <v/>
      </c>
      <c r="CR148">
        <f>(ROUND((ROUND(((ET148)*1),0)*BB148),0)+ROUND((ROUND(((AE148-(EU148))*1),0)*BS148),0))</f>
        <v/>
      </c>
      <c r="CS148">
        <f>(ROUND((ROUND(((EU148)*1),0)*BS148),0)+ROUND((ROUND(((AE148-(EU148))*1),0)*BS148),0))</f>
        <v/>
      </c>
      <c r="CT148">
        <f>AF148*BA148</f>
        <v/>
      </c>
      <c r="CU148">
        <f>AG148</f>
        <v/>
      </c>
      <c r="CV148">
        <f>AH148</f>
        <v/>
      </c>
      <c r="CW148">
        <f>AI148</f>
        <v/>
      </c>
      <c r="CX148">
        <f>AJ148</f>
        <v/>
      </c>
      <c r="CY148">
        <f>(((S148+R148)*AT148)/100)</f>
        <v/>
      </c>
      <c r="CZ148">
        <f>(((S148+R148)*AU148)/100)</f>
        <v/>
      </c>
      <c r="DC148" t="inlineStr"/>
      <c r="DD148" t="inlineStr"/>
      <c r="DE148" t="inlineStr"/>
      <c r="DF148" t="inlineStr"/>
      <c r="DG148" t="inlineStr"/>
      <c r="DH148" t="inlineStr"/>
      <c r="DI148" t="inlineStr"/>
      <c r="DJ148" t="inlineStr"/>
      <c r="DK148" t="inlineStr"/>
      <c r="DL148" t="inlineStr"/>
      <c r="DM148" t="inlineStr"/>
      <c r="DN148" t="n">
        <v>0</v>
      </c>
      <c r="DO148" t="n">
        <v>0</v>
      </c>
      <c r="DP148" t="n">
        <v>1</v>
      </c>
      <c r="DQ148" t="n">
        <v>1</v>
      </c>
      <c r="DU148" t="n">
        <v>1013</v>
      </c>
      <c r="DV148" t="inlineStr">
        <is>
          <t>100 м трубопровода с фасонными частями</t>
        </is>
      </c>
      <c r="DW148" t="inlineStr">
        <is>
          <t>100 м трубопровода с фасонными частями</t>
        </is>
      </c>
      <c r="DX148" t="n">
        <v>1</v>
      </c>
      <c r="DZ148" t="inlineStr"/>
      <c r="EA148" t="inlineStr"/>
      <c r="EB148" t="inlineStr"/>
      <c r="EC148" t="inlineStr"/>
      <c r="EE148" t="n">
        <v>78725987</v>
      </c>
      <c r="EF148" t="n">
        <v>6</v>
      </c>
      <c r="EG148" t="inlineStr">
        <is>
          <t>Ремонтно-строительные работы</t>
        </is>
      </c>
      <c r="EH148" t="n">
        <v>99</v>
      </c>
      <c r="EI148" t="inlineStr">
        <is>
          <t>Внутренние санитарно-технические работы</t>
        </is>
      </c>
      <c r="EJ148" t="n">
        <v>1</v>
      </c>
      <c r="EK148" t="n">
        <v>65001</v>
      </c>
      <c r="EL148" t="inlineStr">
        <is>
          <t>Внутренние санитарнотехнические работы: демонтаж и разборка</t>
        </is>
      </c>
      <c r="EM148" t="inlineStr">
        <is>
          <t>рФЕР-65</t>
        </is>
      </c>
      <c r="EO148" t="inlineStr"/>
      <c r="EQ148" t="n">
        <v>0</v>
      </c>
      <c r="ER148" t="n">
        <v>731.64</v>
      </c>
      <c r="ES148" t="n">
        <v>0</v>
      </c>
      <c r="ET148" t="n">
        <v>10</v>
      </c>
      <c r="EU148" t="n">
        <v>4.32</v>
      </c>
      <c r="EV148" t="n">
        <v>721.64</v>
      </c>
      <c r="EW148" t="n">
        <v>85.3</v>
      </c>
      <c r="EX148" t="n">
        <v>0.32</v>
      </c>
      <c r="EY148" t="n">
        <v>0</v>
      </c>
      <c r="FQ148" t="n">
        <v>0</v>
      </c>
      <c r="FR148" t="n">
        <v>0</v>
      </c>
      <c r="FS148" t="n">
        <v>0</v>
      </c>
      <c r="FX148" t="n">
        <v>87</v>
      </c>
      <c r="FY148" t="n">
        <v>44</v>
      </c>
      <c r="GA148" t="inlineStr"/>
      <c r="GD148" t="n">
        <v>1</v>
      </c>
      <c r="GF148" t="n">
        <v>-1715474929</v>
      </c>
      <c r="GG148" t="n">
        <v>2</v>
      </c>
      <c r="GH148" t="n">
        <v>1</v>
      </c>
      <c r="GI148" t="n">
        <v>2</v>
      </c>
      <c r="GJ148" t="n">
        <v>0</v>
      </c>
      <c r="GK148" t="n">
        <v>0</v>
      </c>
      <c r="GL148">
        <f>ROUND(IF(AND(BH148=3,BI148=3,FS148&lt;&gt;0),P148,0),0)</f>
        <v/>
      </c>
      <c r="GM148">
        <f>ROUND(O148+X148+Y148,0)+GX148</f>
        <v/>
      </c>
      <c r="GN148">
        <f>IF(OR(BI148=0,BI148=1),GM148-GX148,0)</f>
        <v/>
      </c>
      <c r="GO148">
        <f>IF(BI148=2,GM148-GX148,0)</f>
        <v/>
      </c>
      <c r="GP148">
        <f>IF(BI148=4,GM148-GX148,0)</f>
        <v/>
      </c>
      <c r="GR148" t="n">
        <v>0</v>
      </c>
      <c r="GS148" t="n">
        <v>3</v>
      </c>
      <c r="GT148" t="n">
        <v>0</v>
      </c>
      <c r="GU148" t="inlineStr"/>
      <c r="GV148">
        <f>ROUND((GT148),2)</f>
        <v/>
      </c>
      <c r="GW148" t="n">
        <v>1</v>
      </c>
      <c r="GX148">
        <f>ROUND(HC148*I148,0)</f>
        <v/>
      </c>
      <c r="HA148" t="n">
        <v>0</v>
      </c>
      <c r="HB148" t="n">
        <v>0</v>
      </c>
      <c r="HC148">
        <f>GV148*GW148</f>
        <v/>
      </c>
      <c r="HE148" t="inlineStr"/>
      <c r="HF148" t="inlineStr"/>
      <c r="HM148" t="inlineStr"/>
      <c r="HN148" t="inlineStr">
        <is>
          <t>Пр/812-099.1-1</t>
        </is>
      </c>
      <c r="HO148" t="inlineStr">
        <is>
          <t>Пр/774-099.1</t>
        </is>
      </c>
      <c r="HP148" t="inlineStr">
        <is>
          <t>Внутренние санитарнотехнические работы: демонтаж и разборка</t>
        </is>
      </c>
      <c r="HQ148" t="inlineStr">
        <is>
          <t>Внутренние санитарнотехнические работы: демонтаж и разборка</t>
        </is>
      </c>
      <c r="HS148" t="n">
        <v>0</v>
      </c>
      <c r="IK148" t="n">
        <v>0</v>
      </c>
    </row>
    <row r="149">
      <c r="A149" t="n">
        <v>18</v>
      </c>
      <c r="B149" t="n">
        <v>0</v>
      </c>
      <c r="C149" t="n">
        <v>44</v>
      </c>
      <c r="E149" t="inlineStr">
        <is>
          <t>2,1</t>
        </is>
      </c>
      <c r="F149" t="inlineStr">
        <is>
          <t>509-9899</t>
        </is>
      </c>
      <c r="G149" t="inlineStr">
        <is>
          <t>Строительный мусор и масса возвратных материалов</t>
        </is>
      </c>
      <c r="H149" t="inlineStr">
        <is>
          <t>т</t>
        </is>
      </c>
      <c r="I149">
        <f>I148*J149</f>
        <v/>
      </c>
      <c r="J149" t="n">
        <v>1.34</v>
      </c>
      <c r="K149" t="n">
        <v>1.34</v>
      </c>
      <c r="O149">
        <f>ROUND(CP149,0)</f>
        <v/>
      </c>
      <c r="P149">
        <f>ROUND(CQ149*I149,0)</f>
        <v/>
      </c>
      <c r="Q149">
        <f>(ROUND((ROUND(((ET149)*I149),0)*BB149),0)+ROUND((ROUND(((AE149-(EU149))*I149),0)*BS149),0))</f>
        <v/>
      </c>
      <c r="R149">
        <f>(ROUND((ROUND(((EU149)*I149),0)*BS149),0)+ROUND((ROUND(((AE149-(EU149))*I149),0)*BS149),0))</f>
        <v/>
      </c>
      <c r="S149">
        <f>ROUND(CT149*I149,0)</f>
        <v/>
      </c>
      <c r="T149">
        <f>ROUND(CU149*I149,0)</f>
        <v/>
      </c>
      <c r="U149">
        <f>ROUND(CV149*I149,7)</f>
        <v/>
      </c>
      <c r="V149">
        <f>ROUND(CW149*I149,7)</f>
        <v/>
      </c>
      <c r="W149">
        <f>ROUND(CX149*I149,0)</f>
        <v/>
      </c>
      <c r="X149">
        <f>ROUND(CY149,0)</f>
        <v/>
      </c>
      <c r="Y149">
        <f>ROUND(CZ149,0)</f>
        <v/>
      </c>
      <c r="AA149" t="n">
        <v>78862477</v>
      </c>
      <c r="AB149">
        <f>ROUND((AC149+AD149+AF149),2)</f>
        <v/>
      </c>
      <c r="AC149">
        <f>ROUND((ES149),2)</f>
        <v/>
      </c>
      <c r="AD149">
        <f>ROUND((((ET149)-(EU149))+AE149),2)</f>
        <v/>
      </c>
      <c r="AE149">
        <f>ROUND((EU149),2)</f>
        <v/>
      </c>
      <c r="AF149">
        <f>ROUND((EV149),2)</f>
        <v/>
      </c>
      <c r="AG149">
        <f>ROUND((AP149),2)</f>
        <v/>
      </c>
      <c r="AH149">
        <f>(EW149)</f>
        <v/>
      </c>
      <c r="AI149">
        <f>(EX149)</f>
        <v/>
      </c>
      <c r="AJ149">
        <f>(AS149)</f>
        <v/>
      </c>
      <c r="AK149" t="n">
        <v>0</v>
      </c>
      <c r="AL149" t="n">
        <v>0</v>
      </c>
      <c r="AM149" t="n">
        <v>0</v>
      </c>
      <c r="AN149" t="n">
        <v>0</v>
      </c>
      <c r="AO149" t="n">
        <v>0</v>
      </c>
      <c r="AP149" t="n">
        <v>0</v>
      </c>
      <c r="AQ149" t="n">
        <v>0</v>
      </c>
      <c r="AR149" t="n">
        <v>0</v>
      </c>
      <c r="AS149" t="n">
        <v>0</v>
      </c>
      <c r="AT149" t="n">
        <v>87</v>
      </c>
      <c r="AU149" t="n">
        <v>44</v>
      </c>
      <c r="AV149" t="n">
        <v>1</v>
      </c>
      <c r="AW149" t="n">
        <v>1</v>
      </c>
      <c r="AZ149" t="n">
        <v>1</v>
      </c>
      <c r="BA149" t="n">
        <v>1</v>
      </c>
      <c r="BB149" t="n">
        <v>1</v>
      </c>
      <c r="BC149" t="n">
        <v>1</v>
      </c>
      <c r="BD149" t="inlineStr"/>
      <c r="BE149" t="inlineStr"/>
      <c r="BF149" t="inlineStr"/>
      <c r="BG149" t="inlineStr"/>
      <c r="BH149" t="n">
        <v>3</v>
      </c>
      <c r="BI149" t="n">
        <v>1</v>
      </c>
      <c r="BJ149" t="inlineStr">
        <is>
          <t>ТССЦ Московской обл., 509-9899, приказ Минстроя России №675/пр от 28.02.2017 № 258/пр</t>
        </is>
      </c>
      <c r="BM149" t="n">
        <v>65001</v>
      </c>
      <c r="BN149" t="n">
        <v>0</v>
      </c>
      <c r="BO149" t="inlineStr"/>
      <c r="BP149" t="n">
        <v>0</v>
      </c>
      <c r="BQ149" t="n">
        <v>6</v>
      </c>
      <c r="BR149" t="n">
        <v>0</v>
      </c>
      <c r="BS149" t="n">
        <v>1</v>
      </c>
      <c r="BT149" t="n">
        <v>1</v>
      </c>
      <c r="BU149" t="n">
        <v>1</v>
      </c>
      <c r="BV149" t="n">
        <v>1</v>
      </c>
      <c r="BW149" t="n">
        <v>1</v>
      </c>
      <c r="BX149" t="n">
        <v>1</v>
      </c>
      <c r="BY149" t="inlineStr"/>
      <c r="BZ149" t="n">
        <v>87</v>
      </c>
      <c r="CA149" t="n">
        <v>44</v>
      </c>
      <c r="CB149" t="inlineStr"/>
      <c r="CE149" t="n">
        <v>12</v>
      </c>
      <c r="CF149" t="n">
        <v>0</v>
      </c>
      <c r="CG149" t="n">
        <v>0</v>
      </c>
      <c r="CM149" t="n">
        <v>0</v>
      </c>
      <c r="CN149" t="inlineStr"/>
      <c r="CO149" t="n">
        <v>0</v>
      </c>
      <c r="CP149">
        <f>(P149+Q149+S149)</f>
        <v/>
      </c>
      <c r="CQ149">
        <f>AC149*BC149</f>
        <v/>
      </c>
      <c r="CR149">
        <f>(ROUND((ROUND(((ET149)*1),0)*BB149),0)+ROUND((ROUND(((AE149-(EU149))*1),0)*BS149),0))</f>
        <v/>
      </c>
      <c r="CS149">
        <f>(ROUND((ROUND(((EU149)*1),0)*BS149),0)+ROUND((ROUND(((AE149-(EU149))*1),0)*BS149),0))</f>
        <v/>
      </c>
      <c r="CT149">
        <f>AF149*BA149</f>
        <v/>
      </c>
      <c r="CU149">
        <f>AG149</f>
        <v/>
      </c>
      <c r="CV149">
        <f>AH149</f>
        <v/>
      </c>
      <c r="CW149">
        <f>AI149</f>
        <v/>
      </c>
      <c r="CX149">
        <f>AJ149</f>
        <v/>
      </c>
      <c r="CY149">
        <f>(((S149+R149)*AT149)/100)</f>
        <v/>
      </c>
      <c r="CZ149">
        <f>(((S149+R149)*AU149)/100)</f>
        <v/>
      </c>
      <c r="DC149" t="inlineStr"/>
      <c r="DD149" t="inlineStr"/>
      <c r="DE149" t="inlineStr"/>
      <c r="DF149" t="inlineStr"/>
      <c r="DG149" t="inlineStr"/>
      <c r="DH149" t="inlineStr"/>
      <c r="DI149" t="inlineStr"/>
      <c r="DJ149" t="inlineStr"/>
      <c r="DK149" t="inlineStr"/>
      <c r="DL149" t="inlineStr"/>
      <c r="DM149" t="inlineStr"/>
      <c r="DN149" t="n">
        <v>0</v>
      </c>
      <c r="DO149" t="n">
        <v>0</v>
      </c>
      <c r="DP149" t="n">
        <v>1</v>
      </c>
      <c r="DQ149" t="n">
        <v>1</v>
      </c>
      <c r="DU149" t="n">
        <v>1009</v>
      </c>
      <c r="DV149" t="inlineStr">
        <is>
          <t>т</t>
        </is>
      </c>
      <c r="DW149" t="inlineStr">
        <is>
          <t>т</t>
        </is>
      </c>
      <c r="DX149" t="n">
        <v>1000</v>
      </c>
      <c r="DZ149" t="inlineStr"/>
      <c r="EA149" t="inlineStr"/>
      <c r="EB149" t="inlineStr"/>
      <c r="EC149" t="inlineStr"/>
      <c r="EE149" t="n">
        <v>78725987</v>
      </c>
      <c r="EF149" t="n">
        <v>6</v>
      </c>
      <c r="EG149" t="inlineStr">
        <is>
          <t>Ремонтно-строительные работы</t>
        </is>
      </c>
      <c r="EH149" t="n">
        <v>99</v>
      </c>
      <c r="EI149" t="inlineStr">
        <is>
          <t>Внутренние санитарно-технические работы</t>
        </is>
      </c>
      <c r="EJ149" t="n">
        <v>1</v>
      </c>
      <c r="EK149" t="n">
        <v>65001</v>
      </c>
      <c r="EL149" t="inlineStr">
        <is>
          <t>Внутренние санитарнотехнические работы: демонтаж и разборка</t>
        </is>
      </c>
      <c r="EM149" t="inlineStr">
        <is>
          <t>рФЕР-65</t>
        </is>
      </c>
      <c r="EO149" t="inlineStr"/>
      <c r="EQ149" t="n">
        <v>0</v>
      </c>
      <c r="ER149" t="n">
        <v>0</v>
      </c>
      <c r="ES149" t="n">
        <v>0</v>
      </c>
      <c r="ET149" t="n">
        <v>0</v>
      </c>
      <c r="EU149" t="n">
        <v>0</v>
      </c>
      <c r="EV149" t="n">
        <v>0</v>
      </c>
      <c r="EW149" t="n">
        <v>0</v>
      </c>
      <c r="EX149" t="n">
        <v>0</v>
      </c>
      <c r="FQ149" t="n">
        <v>0</v>
      </c>
      <c r="FR149" t="n">
        <v>0</v>
      </c>
      <c r="FS149" t="n">
        <v>0</v>
      </c>
      <c r="FX149" t="n">
        <v>87</v>
      </c>
      <c r="FY149" t="n">
        <v>44</v>
      </c>
      <c r="GA149" t="inlineStr"/>
      <c r="GD149" t="n">
        <v>1</v>
      </c>
      <c r="GF149" t="n">
        <v>1839160745</v>
      </c>
      <c r="GG149" t="n">
        <v>2</v>
      </c>
      <c r="GH149" t="n">
        <v>1</v>
      </c>
      <c r="GI149" t="n">
        <v>-2</v>
      </c>
      <c r="GJ149" t="n">
        <v>0</v>
      </c>
      <c r="GK149" t="n">
        <v>0</v>
      </c>
      <c r="GL149">
        <f>ROUND(IF(AND(BH149=3,BI149=3,FS149&lt;&gt;0),P149,0),0)</f>
        <v/>
      </c>
      <c r="GM149">
        <f>ROUND(O149+X149+Y149,0)+GX149</f>
        <v/>
      </c>
      <c r="GN149">
        <f>IF(OR(BI149=0,BI149=1),GM149-GX149,0)</f>
        <v/>
      </c>
      <c r="GO149">
        <f>IF(BI149=2,GM149-GX149,0)</f>
        <v/>
      </c>
      <c r="GP149">
        <f>IF(BI149=4,GM149-GX149,0)</f>
        <v/>
      </c>
      <c r="GR149" t="n">
        <v>0</v>
      </c>
      <c r="GS149" t="n">
        <v>3</v>
      </c>
      <c r="GT149" t="n">
        <v>0</v>
      </c>
      <c r="GU149" t="inlineStr"/>
      <c r="GV149">
        <f>ROUND((GT149),2)</f>
        <v/>
      </c>
      <c r="GW149" t="n">
        <v>1</v>
      </c>
      <c r="GX149">
        <f>ROUND(HC149*I149,0)</f>
        <v/>
      </c>
      <c r="HA149" t="n">
        <v>0</v>
      </c>
      <c r="HB149" t="n">
        <v>0</v>
      </c>
      <c r="HC149">
        <f>GV149*GW149</f>
        <v/>
      </c>
      <c r="HE149" t="inlineStr"/>
      <c r="HF149" t="inlineStr"/>
      <c r="HM149" t="inlineStr"/>
      <c r="HN149" t="inlineStr">
        <is>
          <t>Пр/812-099.1-1</t>
        </is>
      </c>
      <c r="HO149" t="inlineStr">
        <is>
          <t>Пр/774-099.1</t>
        </is>
      </c>
      <c r="HP149" t="inlineStr">
        <is>
          <t>Внутренние санитарнотехнические работы: демонтаж и разборка</t>
        </is>
      </c>
      <c r="HQ149" t="inlineStr">
        <is>
          <t>Внутренние санитарнотехнические работы: демонтаж и разборка</t>
        </is>
      </c>
      <c r="HS149" t="n">
        <v>0</v>
      </c>
      <c r="IK149" t="n">
        <v>0</v>
      </c>
    </row>
    <row r="150">
      <c r="A150" t="n">
        <v>17</v>
      </c>
      <c r="B150" t="n">
        <v>0</v>
      </c>
      <c r="C150">
        <f>ROW(SmtRes!A54)</f>
        <v/>
      </c>
      <c r="D150">
        <f>ROW(EtalonRes!A57)</f>
        <v/>
      </c>
      <c r="E150" t="inlineStr">
        <is>
          <t>3</t>
        </is>
      </c>
      <c r="F150" t="inlineStr">
        <is>
          <t>16-04-003-3</t>
        </is>
      </c>
      <c r="G150" t="inlineStr">
        <is>
          <t>Прокладка трубопроводов водоснабжения и отопления из  поливинилхлоридных труб (ПВХ) диаметром до 110 мм</t>
        </is>
      </c>
      <c r="H150" t="inlineStr">
        <is>
          <t>100 м трубопровода</t>
        </is>
      </c>
      <c r="I150">
        <f>ROUND(ROUND(2/100,4),7)</f>
        <v/>
      </c>
      <c r="J150" t="n">
        <v>0</v>
      </c>
      <c r="K150">
        <f>ROUND(ROUND(2/100,4),7)</f>
        <v/>
      </c>
      <c r="O150">
        <f>ROUND(CP150,0)</f>
        <v/>
      </c>
      <c r="P150">
        <f>ROUND(CQ150*I150,0)</f>
        <v/>
      </c>
      <c r="Q150">
        <f>(ROUND((ROUND(((ET150)*I150),0)*BB150),0)+ROUND((ROUND(((AE150-(EU150))*I150),0)*BS150),0))</f>
        <v/>
      </c>
      <c r="R150">
        <f>(ROUND((ROUND(((EU150)*I150),0)*BS150),0)+ROUND((ROUND(((AE150-(EU150))*I150),0)*BS150),0))</f>
        <v/>
      </c>
      <c r="S150">
        <f>ROUND(CT150*I150,0)</f>
        <v/>
      </c>
      <c r="T150">
        <f>ROUND(CU150*I150,0)</f>
        <v/>
      </c>
      <c r="U150">
        <f>ROUND(CV150*I150,7)</f>
        <v/>
      </c>
      <c r="V150">
        <f>ROUND(CW150*I150,7)</f>
        <v/>
      </c>
      <c r="W150">
        <f>ROUND(CX150*I150,0)</f>
        <v/>
      </c>
      <c r="X150">
        <f>ROUND(CY150,0)</f>
        <v/>
      </c>
      <c r="Y150">
        <f>ROUND(CZ150,0)</f>
        <v/>
      </c>
      <c r="AA150" t="n">
        <v>78862477</v>
      </c>
      <c r="AB150">
        <f>ROUND((AC150+AD150+AF150),2)</f>
        <v/>
      </c>
      <c r="AC150">
        <f>ROUND((ES150),2)</f>
        <v/>
      </c>
      <c r="AD150">
        <f>ROUND((((ET150)-(EU150))+AE150),2)</f>
        <v/>
      </c>
      <c r="AE150">
        <f>ROUND((EU150),2)</f>
        <v/>
      </c>
      <c r="AF150">
        <f>ROUND((EV150),2)</f>
        <v/>
      </c>
      <c r="AG150">
        <f>ROUND((AP150),2)</f>
        <v/>
      </c>
      <c r="AH150">
        <f>(EW150)</f>
        <v/>
      </c>
      <c r="AI150">
        <f>(EX150)</f>
        <v/>
      </c>
      <c r="AJ150">
        <f>(AS150)</f>
        <v/>
      </c>
      <c r="AK150" t="n">
        <v>70494.13</v>
      </c>
      <c r="AL150" t="n">
        <v>70188.96000000001</v>
      </c>
      <c r="AM150" t="n">
        <v>52.36</v>
      </c>
      <c r="AN150" t="n">
        <v>1.49</v>
      </c>
      <c r="AO150" t="n">
        <v>252.81</v>
      </c>
      <c r="AP150" t="n">
        <v>0</v>
      </c>
      <c r="AQ150" t="n">
        <v>26.28</v>
      </c>
      <c r="AR150" t="n">
        <v>0.11</v>
      </c>
      <c r="AS150" t="n">
        <v>0</v>
      </c>
      <c r="AT150" t="n">
        <v>121</v>
      </c>
      <c r="AU150" t="n">
        <v>72</v>
      </c>
      <c r="AV150" t="n">
        <v>1</v>
      </c>
      <c r="AW150" t="n">
        <v>1</v>
      </c>
      <c r="AZ150" t="n">
        <v>1</v>
      </c>
      <c r="BA150" t="n">
        <v>52.25</v>
      </c>
      <c r="BB150" t="n">
        <v>22.03</v>
      </c>
      <c r="BC150" t="n">
        <v>1.35</v>
      </c>
      <c r="BD150" t="inlineStr"/>
      <c r="BE150" t="inlineStr"/>
      <c r="BF150" t="inlineStr"/>
      <c r="BG150" t="inlineStr"/>
      <c r="BH150" t="n">
        <v>0</v>
      </c>
      <c r="BI150" t="n">
        <v>1</v>
      </c>
      <c r="BJ150" t="inlineStr">
        <is>
          <t>ТЕР Московской обл., 16-04-003-3, приказ Минстроя России №675/пр от 28.02.2017 № 260/пр</t>
        </is>
      </c>
      <c r="BM150" t="n">
        <v>16001</v>
      </c>
      <c r="BN150" t="n">
        <v>0</v>
      </c>
      <c r="BO150" t="inlineStr">
        <is>
          <t>16-04-003-3</t>
        </is>
      </c>
      <c r="BP150" t="n">
        <v>1</v>
      </c>
      <c r="BQ150" t="n">
        <v>2</v>
      </c>
      <c r="BR150" t="n">
        <v>0</v>
      </c>
      <c r="BS150" t="n">
        <v>52.25</v>
      </c>
      <c r="BT150" t="n">
        <v>1</v>
      </c>
      <c r="BU150" t="n">
        <v>1</v>
      </c>
      <c r="BV150" t="n">
        <v>1</v>
      </c>
      <c r="BW150" t="n">
        <v>1</v>
      </c>
      <c r="BX150" t="n">
        <v>1</v>
      </c>
      <c r="BY150" t="inlineStr"/>
      <c r="BZ150" t="n">
        <v>121</v>
      </c>
      <c r="CA150" t="n">
        <v>72</v>
      </c>
      <c r="CB150" t="inlineStr"/>
      <c r="CE150" t="n">
        <v>12</v>
      </c>
      <c r="CF150" t="n">
        <v>0</v>
      </c>
      <c r="CG150" t="n">
        <v>0</v>
      </c>
      <c r="CM150" t="n">
        <v>0</v>
      </c>
      <c r="CN150" t="inlineStr"/>
      <c r="CO150" t="n">
        <v>0</v>
      </c>
      <c r="CP150">
        <f>(P150+Q150+S150)</f>
        <v/>
      </c>
      <c r="CQ150">
        <f>AC150*BC150</f>
        <v/>
      </c>
      <c r="CR150">
        <f>(ROUND((ROUND(((ET150)*1),0)*BB150),0)+ROUND((ROUND(((AE150-(EU150))*1),0)*BS150),0))</f>
        <v/>
      </c>
      <c r="CS150">
        <f>(ROUND((ROUND(((EU150)*1),0)*BS150),0)+ROUND((ROUND(((AE150-(EU150))*1),0)*BS150),0))</f>
        <v/>
      </c>
      <c r="CT150">
        <f>AF150*BA150</f>
        <v/>
      </c>
      <c r="CU150">
        <f>AG150</f>
        <v/>
      </c>
      <c r="CV150">
        <f>AH150</f>
        <v/>
      </c>
      <c r="CW150">
        <f>AI150</f>
        <v/>
      </c>
      <c r="CX150">
        <f>AJ150</f>
        <v/>
      </c>
      <c r="CY150">
        <f>(((S150+R150)*AT150)/100)</f>
        <v/>
      </c>
      <c r="CZ150">
        <f>(((S150+R150)*AU150)/100)</f>
        <v/>
      </c>
      <c r="DC150" t="inlineStr"/>
      <c r="DD150" t="inlineStr"/>
      <c r="DE150" t="inlineStr"/>
      <c r="DF150" t="inlineStr"/>
      <c r="DG150" t="inlineStr"/>
      <c r="DH150" t="inlineStr"/>
      <c r="DI150" t="inlineStr"/>
      <c r="DJ150" t="inlineStr"/>
      <c r="DK150" t="inlineStr"/>
      <c r="DL150" t="inlineStr"/>
      <c r="DM150" t="inlineStr"/>
      <c r="DN150" t="n">
        <v>0</v>
      </c>
      <c r="DO150" t="n">
        <v>0</v>
      </c>
      <c r="DP150" t="n">
        <v>1</v>
      </c>
      <c r="DQ150" t="n">
        <v>1</v>
      </c>
      <c r="DU150" t="n">
        <v>1013</v>
      </c>
      <c r="DV150" t="inlineStr">
        <is>
          <t>100 м трубопровода</t>
        </is>
      </c>
      <c r="DW150" t="inlineStr">
        <is>
          <t>100 м трубопровода</t>
        </is>
      </c>
      <c r="DX150" t="n">
        <v>1</v>
      </c>
      <c r="DZ150" t="inlineStr"/>
      <c r="EA150" t="inlineStr"/>
      <c r="EB150" t="inlineStr"/>
      <c r="EC150" t="inlineStr"/>
      <c r="EE150" t="n">
        <v>78725882</v>
      </c>
      <c r="EF150" t="n">
        <v>2</v>
      </c>
      <c r="EG150" t="inlineStr">
        <is>
          <t>Общестроительные работы</t>
        </is>
      </c>
      <c r="EH150" t="n">
        <v>16</v>
      </c>
      <c r="EI15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50" t="n">
        <v>1</v>
      </c>
      <c r="EK150" t="n">
        <v>16001</v>
      </c>
      <c r="EL150" t="inlineStr">
        <is>
          <t>Трубопроводы внутренние</t>
        </is>
      </c>
      <c r="EM150" t="inlineStr">
        <is>
          <t>ФЕР-16</t>
        </is>
      </c>
      <c r="EO150" t="inlineStr"/>
      <c r="EQ150" t="n">
        <v>0</v>
      </c>
      <c r="ER150" t="n">
        <v>70494.13</v>
      </c>
      <c r="ES150" t="n">
        <v>70188.96000000001</v>
      </c>
      <c r="ET150" t="n">
        <v>52.36</v>
      </c>
      <c r="EU150" t="n">
        <v>1.49</v>
      </c>
      <c r="EV150" t="n">
        <v>252.81</v>
      </c>
      <c r="EW150" t="n">
        <v>26.28</v>
      </c>
      <c r="EX150" t="n">
        <v>0.11</v>
      </c>
      <c r="EY150" t="n">
        <v>0</v>
      </c>
      <c r="FQ150" t="n">
        <v>0</v>
      </c>
      <c r="FR150" t="n">
        <v>0</v>
      </c>
      <c r="FS150" t="n">
        <v>0</v>
      </c>
      <c r="FX150" t="n">
        <v>121</v>
      </c>
      <c r="FY150" t="n">
        <v>72</v>
      </c>
      <c r="GA150" t="inlineStr"/>
      <c r="GD150" t="n">
        <v>1</v>
      </c>
      <c r="GF150" t="n">
        <v>-334850674</v>
      </c>
      <c r="GG150" t="n">
        <v>2</v>
      </c>
      <c r="GH150" t="n">
        <v>1</v>
      </c>
      <c r="GI150" t="n">
        <v>2</v>
      </c>
      <c r="GJ150" t="n">
        <v>0</v>
      </c>
      <c r="GK150" t="n">
        <v>0</v>
      </c>
      <c r="GL150">
        <f>ROUND(IF(AND(BH150=3,BI150=3,FS150&lt;&gt;0),P150,0),0)</f>
        <v/>
      </c>
      <c r="GM150">
        <f>ROUND(O150+X150+Y150,0)+GX150</f>
        <v/>
      </c>
      <c r="GN150">
        <f>IF(OR(BI150=0,BI150=1),GM150-GX150,0)</f>
        <v/>
      </c>
      <c r="GO150">
        <f>IF(BI150=2,GM150-GX150,0)</f>
        <v/>
      </c>
      <c r="GP150">
        <f>IF(BI150=4,GM150-GX150,0)</f>
        <v/>
      </c>
      <c r="GR150" t="n">
        <v>0</v>
      </c>
      <c r="GS150" t="n">
        <v>3</v>
      </c>
      <c r="GT150" t="n">
        <v>0</v>
      </c>
      <c r="GU150" t="inlineStr"/>
      <c r="GV150">
        <f>ROUND((GT150),2)</f>
        <v/>
      </c>
      <c r="GW150" t="n">
        <v>1</v>
      </c>
      <c r="GX150">
        <f>ROUND(HC150*I150,0)</f>
        <v/>
      </c>
      <c r="HA150" t="n">
        <v>0</v>
      </c>
      <c r="HB150" t="n">
        <v>0</v>
      </c>
      <c r="HC150">
        <f>GV150*GW150</f>
        <v/>
      </c>
      <c r="HE150" t="inlineStr"/>
      <c r="HF150" t="inlineStr"/>
      <c r="HM150" t="inlineStr"/>
      <c r="HN150" t="inlineStr">
        <is>
          <t>Пр/812-016.0-1</t>
        </is>
      </c>
      <c r="HO150" t="inlineStr">
        <is>
          <t>Пр/774-016.0</t>
        </is>
      </c>
      <c r="HP15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5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50" t="n">
        <v>0</v>
      </c>
      <c r="IK150" t="n">
        <v>0</v>
      </c>
    </row>
    <row r="151">
      <c r="A151" t="n">
        <v>18</v>
      </c>
      <c r="B151" t="n">
        <v>0</v>
      </c>
      <c r="C151" t="n">
        <v>54</v>
      </c>
      <c r="E151" t="inlineStr">
        <is>
          <t>3,1</t>
        </is>
      </c>
      <c r="F151" t="inlineStr">
        <is>
          <t>507-4378</t>
        </is>
      </c>
      <c r="G151" t="inlineStr">
        <is>
          <t>Отвод канализационный полипропиленовый 45° диаметр 110 мм</t>
        </is>
      </c>
      <c r="H151" t="inlineStr">
        <is>
          <t>10 шт.</t>
        </is>
      </c>
      <c r="I151">
        <f>I150*J151</f>
        <v/>
      </c>
      <c r="J151" t="n">
        <v>10</v>
      </c>
      <c r="K151" t="n">
        <v>10</v>
      </c>
      <c r="O151">
        <f>ROUND(CP151,0)</f>
        <v/>
      </c>
      <c r="P151">
        <f>ROUND(CQ151*I151,0)</f>
        <v/>
      </c>
      <c r="Q151">
        <f>(ROUND((ROUND(((ET151)*I151),0)*BB151),0)+ROUND((ROUND(((AE151-(EU151))*I151),0)*BS151),0))</f>
        <v/>
      </c>
      <c r="R151">
        <f>(ROUND((ROUND(((EU151)*I151),0)*BS151),0)+ROUND((ROUND(((AE151-(EU151))*I151),0)*BS151),0))</f>
        <v/>
      </c>
      <c r="S151">
        <f>ROUND(CT151*I151,0)</f>
        <v/>
      </c>
      <c r="T151">
        <f>ROUND(CU151*I151,0)</f>
        <v/>
      </c>
      <c r="U151">
        <f>ROUND(CV151*I151,7)</f>
        <v/>
      </c>
      <c r="V151">
        <f>ROUND(CW151*I151,7)</f>
        <v/>
      </c>
      <c r="W151">
        <f>ROUND(CX151*I151,0)</f>
        <v/>
      </c>
      <c r="X151">
        <f>ROUND(CY151,0)</f>
        <v/>
      </c>
      <c r="Y151">
        <f>ROUND(CZ151,0)</f>
        <v/>
      </c>
      <c r="AA151" t="n">
        <v>78862477</v>
      </c>
      <c r="AB151">
        <f>ROUND((AC151+AD151+AF151),2)</f>
        <v/>
      </c>
      <c r="AC151">
        <f>ROUND((ES151),2)</f>
        <v/>
      </c>
      <c r="AD151">
        <f>ROUND((((ET151)-(EU151))+AE151),2)</f>
        <v/>
      </c>
      <c r="AE151">
        <f>ROUND((EU151),2)</f>
        <v/>
      </c>
      <c r="AF151">
        <f>ROUND((EV151),2)</f>
        <v/>
      </c>
      <c r="AG151">
        <f>ROUND((AP151),2)</f>
        <v/>
      </c>
      <c r="AH151">
        <f>(EW151)</f>
        <v/>
      </c>
      <c r="AI151">
        <f>(EX151)</f>
        <v/>
      </c>
      <c r="AJ151">
        <f>(AS151)</f>
        <v/>
      </c>
      <c r="AK151" t="n">
        <v>74.5</v>
      </c>
      <c r="AL151" t="n">
        <v>74.5</v>
      </c>
      <c r="AM151" t="n">
        <v>0</v>
      </c>
      <c r="AN151" t="n">
        <v>0</v>
      </c>
      <c r="AO151" t="n">
        <v>0</v>
      </c>
      <c r="AP151" t="n">
        <v>0</v>
      </c>
      <c r="AQ151" t="n">
        <v>0</v>
      </c>
      <c r="AR151" t="n">
        <v>0</v>
      </c>
      <c r="AS151" t="n">
        <v>0.07000000000000001</v>
      </c>
      <c r="AT151" t="n">
        <v>121</v>
      </c>
      <c r="AU151" t="n">
        <v>72</v>
      </c>
      <c r="AV151" t="n">
        <v>1</v>
      </c>
      <c r="AW151" t="n">
        <v>1</v>
      </c>
      <c r="AZ151" t="n">
        <v>1</v>
      </c>
      <c r="BA151" t="n">
        <v>1</v>
      </c>
      <c r="BB151" t="n">
        <v>1</v>
      </c>
      <c r="BC151" t="n">
        <v>9.93</v>
      </c>
      <c r="BD151" t="inlineStr"/>
      <c r="BE151" t="inlineStr"/>
      <c r="BF151" t="inlineStr"/>
      <c r="BG151" t="inlineStr"/>
      <c r="BH151" t="n">
        <v>3</v>
      </c>
      <c r="BI151" t="n">
        <v>1</v>
      </c>
      <c r="BJ151" t="inlineStr">
        <is>
          <t>ТССЦ Московской обл., 507-4378, приказ Минстроя России №675/пр от 28.02.2017 № 258/пр</t>
        </is>
      </c>
      <c r="BM151" t="n">
        <v>16001</v>
      </c>
      <c r="BN151" t="n">
        <v>0</v>
      </c>
      <c r="BO151" t="inlineStr">
        <is>
          <t>507-4378</t>
        </is>
      </c>
      <c r="BP151" t="n">
        <v>1</v>
      </c>
      <c r="BQ151" t="n">
        <v>2</v>
      </c>
      <c r="BR151" t="n">
        <v>0</v>
      </c>
      <c r="BS151" t="n">
        <v>1</v>
      </c>
      <c r="BT151" t="n">
        <v>1</v>
      </c>
      <c r="BU151" t="n">
        <v>1</v>
      </c>
      <c r="BV151" t="n">
        <v>1</v>
      </c>
      <c r="BW151" t="n">
        <v>1</v>
      </c>
      <c r="BX151" t="n">
        <v>1</v>
      </c>
      <c r="BY151" t="inlineStr"/>
      <c r="BZ151" t="n">
        <v>121</v>
      </c>
      <c r="CA151" t="n">
        <v>72</v>
      </c>
      <c r="CB151" t="inlineStr"/>
      <c r="CE151" t="n">
        <v>12</v>
      </c>
      <c r="CF151" t="n">
        <v>0</v>
      </c>
      <c r="CG151" t="n">
        <v>0</v>
      </c>
      <c r="CM151" t="n">
        <v>0</v>
      </c>
      <c r="CN151" t="inlineStr"/>
      <c r="CO151" t="n">
        <v>0</v>
      </c>
      <c r="CP151">
        <f>(P151+Q151+S151)</f>
        <v/>
      </c>
      <c r="CQ151">
        <f>AC151*BC151</f>
        <v/>
      </c>
      <c r="CR151">
        <f>(ROUND((ROUND(((ET151)*1),0)*BB151),0)+ROUND((ROUND(((AE151-(EU151))*1),0)*BS151),0))</f>
        <v/>
      </c>
      <c r="CS151">
        <f>(ROUND((ROUND(((EU151)*1),0)*BS151),0)+ROUND((ROUND(((AE151-(EU151))*1),0)*BS151),0))</f>
        <v/>
      </c>
      <c r="CT151">
        <f>AF151*BA151</f>
        <v/>
      </c>
      <c r="CU151">
        <f>AG151</f>
        <v/>
      </c>
      <c r="CV151">
        <f>AH151</f>
        <v/>
      </c>
      <c r="CW151">
        <f>AI151</f>
        <v/>
      </c>
      <c r="CX151">
        <f>AJ151</f>
        <v/>
      </c>
      <c r="CY151">
        <f>(((S151+R151)*AT151)/100)</f>
        <v/>
      </c>
      <c r="CZ151">
        <f>(((S151+R151)*AU151)/100)</f>
        <v/>
      </c>
      <c r="DC151" t="inlineStr"/>
      <c r="DD151" t="inlineStr"/>
      <c r="DE151" t="inlineStr"/>
      <c r="DF151" t="inlineStr"/>
      <c r="DG151" t="inlineStr"/>
      <c r="DH151" t="inlineStr"/>
      <c r="DI151" t="inlineStr"/>
      <c r="DJ151" t="inlineStr"/>
      <c r="DK151" t="inlineStr"/>
      <c r="DL151" t="inlineStr"/>
      <c r="DM151" t="inlineStr"/>
      <c r="DN151" t="n">
        <v>0</v>
      </c>
      <c r="DO151" t="n">
        <v>0</v>
      </c>
      <c r="DP151" t="n">
        <v>1</v>
      </c>
      <c r="DQ151" t="n">
        <v>1</v>
      </c>
      <c r="DU151" t="n">
        <v>1010</v>
      </c>
      <c r="DV151" t="inlineStr">
        <is>
          <t>10 шт.</t>
        </is>
      </c>
      <c r="DW151" t="inlineStr">
        <is>
          <t>10 шт.</t>
        </is>
      </c>
      <c r="DX151" t="n">
        <v>10</v>
      </c>
      <c r="DZ151" t="inlineStr"/>
      <c r="EA151" t="inlineStr"/>
      <c r="EB151" t="inlineStr"/>
      <c r="EC151" t="inlineStr"/>
      <c r="EE151" t="n">
        <v>78725882</v>
      </c>
      <c r="EF151" t="n">
        <v>2</v>
      </c>
      <c r="EG151" t="inlineStr">
        <is>
          <t>Общестроительные работы</t>
        </is>
      </c>
      <c r="EH151" t="n">
        <v>16</v>
      </c>
      <c r="EI151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51" t="n">
        <v>1</v>
      </c>
      <c r="EK151" t="n">
        <v>16001</v>
      </c>
      <c r="EL151" t="inlineStr">
        <is>
          <t>Трубопроводы внутренние</t>
        </is>
      </c>
      <c r="EM151" t="inlineStr">
        <is>
          <t>ФЕР-16</t>
        </is>
      </c>
      <c r="EO151" t="inlineStr"/>
      <c r="EQ151" t="n">
        <v>0</v>
      </c>
      <c r="ER151" t="n">
        <v>74.5</v>
      </c>
      <c r="ES151" t="n">
        <v>74.5</v>
      </c>
      <c r="ET151" t="n">
        <v>0</v>
      </c>
      <c r="EU151" t="n">
        <v>0</v>
      </c>
      <c r="EV151" t="n">
        <v>0</v>
      </c>
      <c r="EW151" t="n">
        <v>0</v>
      </c>
      <c r="EX151" t="n">
        <v>0</v>
      </c>
      <c r="FQ151" t="n">
        <v>0</v>
      </c>
      <c r="FR151" t="n">
        <v>0</v>
      </c>
      <c r="FS151" t="n">
        <v>0</v>
      </c>
      <c r="FX151" t="n">
        <v>121</v>
      </c>
      <c r="FY151" t="n">
        <v>72</v>
      </c>
      <c r="GA151" t="inlineStr"/>
      <c r="GD151" t="n">
        <v>1</v>
      </c>
      <c r="GF151" t="n">
        <v>202161885</v>
      </c>
      <c r="GG151" t="n">
        <v>2</v>
      </c>
      <c r="GH151" t="n">
        <v>1</v>
      </c>
      <c r="GI151" t="n">
        <v>2</v>
      </c>
      <c r="GJ151" t="n">
        <v>0</v>
      </c>
      <c r="GK151" t="n">
        <v>0</v>
      </c>
      <c r="GL151">
        <f>ROUND(IF(AND(BH151=3,BI151=3,FS151&lt;&gt;0),P151,0),0)</f>
        <v/>
      </c>
      <c r="GM151">
        <f>ROUND(O151+X151+Y151,0)+GX151</f>
        <v/>
      </c>
      <c r="GN151">
        <f>IF(OR(BI151=0,BI151=1),GM151-GX151,0)</f>
        <v/>
      </c>
      <c r="GO151">
        <f>IF(BI151=2,GM151-GX151,0)</f>
        <v/>
      </c>
      <c r="GP151">
        <f>IF(BI151=4,GM151-GX151,0)</f>
        <v/>
      </c>
      <c r="GR151" t="n">
        <v>0</v>
      </c>
      <c r="GS151" t="n">
        <v>3</v>
      </c>
      <c r="GT151" t="n">
        <v>0</v>
      </c>
      <c r="GU151" t="inlineStr"/>
      <c r="GV151">
        <f>ROUND((GT151),2)</f>
        <v/>
      </c>
      <c r="GW151" t="n">
        <v>1</v>
      </c>
      <c r="GX151">
        <f>ROUND(HC151*I151,0)</f>
        <v/>
      </c>
      <c r="HA151" t="n">
        <v>0</v>
      </c>
      <c r="HB151" t="n">
        <v>0</v>
      </c>
      <c r="HC151">
        <f>GV151*GW151</f>
        <v/>
      </c>
      <c r="HE151" t="inlineStr"/>
      <c r="HF151" t="inlineStr"/>
      <c r="HM151" t="inlineStr"/>
      <c r="HN151" t="inlineStr">
        <is>
          <t>Пр/812-016.0-1</t>
        </is>
      </c>
      <c r="HO151" t="inlineStr">
        <is>
          <t>Пр/774-016.0</t>
        </is>
      </c>
      <c r="HP151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51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51" t="n">
        <v>0</v>
      </c>
      <c r="IK151" t="n">
        <v>0</v>
      </c>
    </row>
    <row r="152"/>
    <row r="153">
      <c r="A153" s="358" t="n">
        <v>51</v>
      </c>
      <c r="B153" s="358">
        <f>B142</f>
        <v/>
      </c>
      <c r="C153" s="358">
        <f>A142</f>
        <v/>
      </c>
      <c r="D153" s="358">
        <f>ROW(A142)</f>
        <v/>
      </c>
      <c r="E153" s="358" t="n"/>
      <c r="F153" s="358">
        <f>IF(F142&lt;&gt;"",F142,"")</f>
        <v/>
      </c>
      <c r="G153" s="358">
        <f>IF(G142&lt;&gt;"",G142,"")</f>
        <v/>
      </c>
      <c r="H153" s="358" t="n">
        <v>0</v>
      </c>
      <c r="I153" s="358" t="n"/>
      <c r="J153" s="358" t="n"/>
      <c r="K153" s="358" t="n"/>
      <c r="L153" s="358" t="n"/>
      <c r="M153" s="358" t="n"/>
      <c r="N153" s="358" t="n"/>
      <c r="O153" s="358" t="n">
        <v>0</v>
      </c>
      <c r="P153" s="358" t="n">
        <v>0</v>
      </c>
      <c r="Q153" s="358" t="n">
        <v>0</v>
      </c>
      <c r="R153" s="358" t="n">
        <v>0</v>
      </c>
      <c r="S153" s="358" t="n">
        <v>0</v>
      </c>
      <c r="T153" s="358" t="n">
        <v>0</v>
      </c>
      <c r="U153" s="358" t="n">
        <v>0</v>
      </c>
      <c r="V153" s="358" t="n">
        <v>0</v>
      </c>
      <c r="W153" s="358" t="n">
        <v>0</v>
      </c>
      <c r="X153" s="358" t="n">
        <v>0</v>
      </c>
      <c r="Y153" s="358" t="n">
        <v>0</v>
      </c>
      <c r="Z153" s="358" t="n"/>
      <c r="AA153" s="358" t="n"/>
      <c r="AB153" s="358" t="n"/>
      <c r="AC153" s="358" t="n"/>
      <c r="AD153" s="358" t="n"/>
      <c r="AE153" s="358" t="n"/>
      <c r="AF153" s="358" t="n"/>
      <c r="AG153" s="358" t="n"/>
      <c r="AH153" s="358" t="n"/>
      <c r="AI153" s="358" t="n"/>
      <c r="AJ153" s="358" t="n"/>
      <c r="AK153" s="358" t="n"/>
      <c r="AL153" s="358" t="n"/>
      <c r="AM153" s="358" t="n"/>
      <c r="AN153" s="358" t="n"/>
      <c r="AO153" s="358">
        <f>ROUND(BX153,0)</f>
        <v/>
      </c>
      <c r="AP153" s="358">
        <f>ROUND(BY153,0)</f>
        <v/>
      </c>
      <c r="AQ153" s="358">
        <f>ROUND(BZ153,0)</f>
        <v/>
      </c>
      <c r="AR153" s="358">
        <f>ROUND(CA153,0)</f>
        <v/>
      </c>
      <c r="AS153" s="358">
        <f>ROUND(CB153,0)</f>
        <v/>
      </c>
      <c r="AT153" s="358">
        <f>ROUND(CC153,0)</f>
        <v/>
      </c>
      <c r="AU153" s="358">
        <f>ROUND(CD153,0)</f>
        <v/>
      </c>
      <c r="AV153" s="358">
        <f>ROUND(CE153,0)</f>
        <v/>
      </c>
      <c r="AW153" s="358">
        <f>ROUND(CF153,0)</f>
        <v/>
      </c>
      <c r="AX153" s="358">
        <f>ROUND(CG153,0)</f>
        <v/>
      </c>
      <c r="AY153" s="358">
        <f>ROUND(CH153,0)</f>
        <v/>
      </c>
      <c r="AZ153" s="358">
        <f>ROUND(CI153,0)</f>
        <v/>
      </c>
      <c r="BA153" s="358">
        <f>ROUND(CJ153,0)</f>
        <v/>
      </c>
      <c r="BB153" s="358">
        <f>ROUND(CK153,0)</f>
        <v/>
      </c>
      <c r="BC153" s="358">
        <f>ROUND(CL153,0)</f>
        <v/>
      </c>
      <c r="BD153" s="358">
        <f>ROUND(CM153,0)</f>
        <v/>
      </c>
      <c r="BE153" s="358" t="n"/>
      <c r="BF153" s="358" t="n"/>
      <c r="BG153" s="358" t="n"/>
      <c r="BH153" s="358" t="n"/>
      <c r="BI153" s="358" t="n"/>
      <c r="BJ153" s="358" t="n"/>
      <c r="BK153" s="358" t="n"/>
      <c r="BL153" s="358" t="n"/>
      <c r="BM153" s="358" t="n"/>
      <c r="BN153" s="358" t="n"/>
      <c r="BO153" s="358" t="n"/>
      <c r="BP153" s="358" t="n"/>
      <c r="BQ153" s="358" t="n"/>
      <c r="BR153" s="358" t="n"/>
      <c r="BS153" s="358" t="n"/>
      <c r="BT153" s="358" t="n"/>
      <c r="BU153" s="358" t="n"/>
      <c r="BV153" s="358" t="n"/>
      <c r="BW153" s="358" t="n"/>
      <c r="BX153" s="358" t="n"/>
      <c r="BY153" s="358" t="n"/>
      <c r="BZ153" s="358" t="n"/>
      <c r="CA153" s="358" t="n"/>
      <c r="CB153" s="358" t="n"/>
      <c r="CC153" s="358" t="n"/>
      <c r="CD153" s="358" t="n"/>
      <c r="CE153" s="358" t="n"/>
      <c r="CF153" s="358" t="n"/>
      <c r="CG153" s="358" t="n"/>
      <c r="CH153" s="358" t="n"/>
      <c r="CI153" s="358" t="n"/>
      <c r="CJ153" s="358" t="n"/>
      <c r="CK153" s="358" t="n"/>
      <c r="CL153" s="358" t="n"/>
      <c r="CM153" s="358" t="n"/>
      <c r="CN153" s="358" t="n"/>
      <c r="CO153" s="358" t="n"/>
      <c r="CP153" s="358" t="n"/>
      <c r="CQ153" s="358" t="n"/>
      <c r="CR153" s="358" t="n"/>
      <c r="CS153" s="358" t="n"/>
      <c r="CT153" s="358" t="n"/>
      <c r="CU153" s="358" t="n"/>
      <c r="CV153" s="358" t="n"/>
      <c r="CW153" s="358" t="n"/>
      <c r="CX153" s="358" t="n"/>
      <c r="CY153" s="358" t="n"/>
      <c r="CZ153" s="358" t="n"/>
      <c r="DA153" s="358" t="n"/>
      <c r="DB153" s="358" t="n"/>
      <c r="DC153" s="358" t="n"/>
      <c r="DD153" s="358" t="n"/>
      <c r="DE153" s="358" t="n"/>
      <c r="DF153" s="358" t="n"/>
      <c r="DG153" s="359" t="n"/>
      <c r="DH153" s="359" t="n"/>
      <c r="DI153" s="359" t="n"/>
      <c r="DJ153" s="359" t="n"/>
      <c r="DK153" s="359" t="n"/>
      <c r="DL153" s="359" t="n"/>
      <c r="DM153" s="359" t="n"/>
      <c r="DN153" s="359" t="n"/>
      <c r="DO153" s="359" t="n"/>
      <c r="DP153" s="359" t="n"/>
      <c r="DQ153" s="359" t="n"/>
      <c r="DR153" s="359" t="n"/>
      <c r="DS153" s="359" t="n"/>
      <c r="DT153" s="359" t="n"/>
      <c r="DU153" s="359" t="n"/>
      <c r="DV153" s="359" t="n"/>
      <c r="DW153" s="359" t="n"/>
      <c r="DX153" s="359" t="n"/>
      <c r="DY153" s="359" t="n"/>
      <c r="DZ153" s="359" t="n"/>
      <c r="EA153" s="359" t="n"/>
      <c r="EB153" s="359" t="n"/>
      <c r="EC153" s="359" t="n"/>
      <c r="ED153" s="359" t="n"/>
      <c r="EE153" s="359" t="n"/>
      <c r="EF153" s="359" t="n"/>
      <c r="EG153" s="359" t="n"/>
      <c r="EH153" s="359" t="n"/>
      <c r="EI153" s="359" t="n"/>
      <c r="EJ153" s="359" t="n"/>
      <c r="EK153" s="359" t="n"/>
      <c r="EL153" s="359" t="n"/>
      <c r="EM153" s="359" t="n"/>
      <c r="EN153" s="359" t="n"/>
      <c r="EO153" s="359" t="n"/>
      <c r="EP153" s="359" t="n"/>
      <c r="EQ153" s="359" t="n"/>
      <c r="ER153" s="359" t="n"/>
      <c r="ES153" s="359" t="n"/>
      <c r="ET153" s="359" t="n"/>
      <c r="EU153" s="359" t="n"/>
      <c r="EV153" s="359" t="n"/>
      <c r="EW153" s="359" t="n"/>
      <c r="EX153" s="359" t="n"/>
      <c r="EY153" s="359" t="n"/>
      <c r="EZ153" s="359" t="n"/>
      <c r="FA153" s="359" t="n"/>
      <c r="FB153" s="359" t="n"/>
      <c r="FC153" s="359" t="n"/>
      <c r="FD153" s="359" t="n"/>
      <c r="FE153" s="359" t="n"/>
      <c r="FF153" s="359" t="n"/>
      <c r="FG153" s="359" t="n"/>
      <c r="FH153" s="359" t="n"/>
      <c r="FI153" s="359" t="n"/>
      <c r="FJ153" s="359" t="n"/>
      <c r="FK153" s="359" t="n"/>
      <c r="FL153" s="359" t="n"/>
      <c r="FM153" s="359" t="n"/>
      <c r="FN153" s="359" t="n"/>
      <c r="FO153" s="359" t="n"/>
      <c r="FP153" s="359" t="n"/>
      <c r="FQ153" s="359" t="n"/>
      <c r="FR153" s="359" t="n"/>
      <c r="FS153" s="359" t="n"/>
      <c r="FT153" s="359" t="n"/>
      <c r="FU153" s="359" t="n"/>
      <c r="FV153" s="359" t="n"/>
      <c r="FW153" s="359" t="n"/>
      <c r="FX153" s="359" t="n"/>
      <c r="FY153" s="359" t="n"/>
      <c r="FZ153" s="359" t="n"/>
      <c r="GA153" s="359" t="n"/>
      <c r="GB153" s="359" t="n"/>
      <c r="GC153" s="359" t="n"/>
      <c r="GD153" s="359" t="n"/>
      <c r="GE153" s="359" t="n"/>
      <c r="GF153" s="359" t="n"/>
      <c r="GG153" s="359" t="n"/>
      <c r="GH153" s="359" t="n"/>
      <c r="GI153" s="359" t="n"/>
      <c r="GJ153" s="359" t="n"/>
      <c r="GK153" s="359" t="n"/>
      <c r="GL153" s="359" t="n"/>
      <c r="GM153" s="359" t="n"/>
      <c r="GN153" s="359" t="n"/>
      <c r="GO153" s="359" t="n"/>
      <c r="GP153" s="359" t="n"/>
      <c r="GQ153" s="359" t="n"/>
      <c r="GR153" s="359" t="n"/>
      <c r="GS153" s="359" t="n"/>
      <c r="GT153" s="359" t="n"/>
      <c r="GU153" s="359" t="n"/>
      <c r="GV153" s="359" t="n"/>
      <c r="GW153" s="359" t="n"/>
      <c r="GX153" s="359" t="n">
        <v>0</v>
      </c>
    </row>
    <row r="154"/>
    <row r="155">
      <c r="A155" s="360" t="n">
        <v>50</v>
      </c>
      <c r="B155" s="360" t="n">
        <v>0</v>
      </c>
      <c r="C155" s="360" t="n">
        <v>0</v>
      </c>
      <c r="D155" s="360" t="n">
        <v>1</v>
      </c>
      <c r="E155" s="360" t="n">
        <v>201</v>
      </c>
      <c r="F155" s="360">
        <f>ROUND(Source!O153,O155)</f>
        <v/>
      </c>
      <c r="G155" s="360" t="inlineStr">
        <is>
          <t>ПЗ</t>
        </is>
      </c>
      <c r="H155" s="360" t="inlineStr">
        <is>
          <t>Прямые затраты</t>
        </is>
      </c>
      <c r="I155" s="360" t="n"/>
      <c r="J155" s="360" t="n"/>
      <c r="K155" s="360" t="n">
        <v>201</v>
      </c>
      <c r="L155" s="360" t="n">
        <v>1</v>
      </c>
      <c r="M155" s="360" t="n">
        <v>3</v>
      </c>
      <c r="N155" s="360" t="inlineStr"/>
      <c r="O155" s="360" t="n">
        <v>0</v>
      </c>
      <c r="P155" s="360" t="n"/>
      <c r="Q155" s="360" t="n"/>
      <c r="R155" s="360" t="n"/>
      <c r="S155" s="360" t="n"/>
      <c r="T155" s="360" t="n"/>
      <c r="U155" s="360" t="n"/>
      <c r="V155" s="360" t="n"/>
      <c r="W155" s="360" t="n">
        <v>0</v>
      </c>
      <c r="X155" s="360" t="n">
        <v>1</v>
      </c>
      <c r="Y155" s="360" t="n">
        <v>0</v>
      </c>
      <c r="Z155" s="360" t="n"/>
      <c r="AA155" s="360" t="n"/>
      <c r="AB155" s="360" t="n"/>
    </row>
    <row r="156">
      <c r="A156" s="360" t="n">
        <v>50</v>
      </c>
      <c r="B156" s="360" t="n">
        <v>0</v>
      </c>
      <c r="C156" s="360" t="n">
        <v>0</v>
      </c>
      <c r="D156" s="360" t="n">
        <v>1</v>
      </c>
      <c r="E156" s="360" t="n">
        <v>202</v>
      </c>
      <c r="F156" s="360">
        <f>ROUND(Source!P153,O156)</f>
        <v/>
      </c>
      <c r="G156" s="360" t="inlineStr">
        <is>
          <t>СтМатОб</t>
        </is>
      </c>
      <c r="H156" s="360" t="inlineStr">
        <is>
          <t>Стоимость материальных ресурсов (всего)</t>
        </is>
      </c>
      <c r="I156" s="360" t="n"/>
      <c r="J156" s="360" t="n"/>
      <c r="K156" s="360" t="n">
        <v>202</v>
      </c>
      <c r="L156" s="360" t="n">
        <v>2</v>
      </c>
      <c r="M156" s="360" t="n">
        <v>3</v>
      </c>
      <c r="N156" s="360" t="inlineStr"/>
      <c r="O156" s="360" t="n">
        <v>0</v>
      </c>
      <c r="P156" s="360" t="n"/>
      <c r="Q156" s="360" t="n"/>
      <c r="R156" s="360" t="n"/>
      <c r="S156" s="360" t="n"/>
      <c r="T156" s="360" t="n"/>
      <c r="U156" s="360" t="n"/>
      <c r="V156" s="360" t="n"/>
      <c r="W156" s="360" t="n">
        <v>0</v>
      </c>
      <c r="X156" s="360" t="n">
        <v>1</v>
      </c>
      <c r="Y156" s="360" t="n">
        <v>0</v>
      </c>
      <c r="Z156" s="360" t="n"/>
      <c r="AA156" s="360" t="n"/>
      <c r="AB156" s="360" t="n"/>
    </row>
    <row r="157">
      <c r="A157" s="360" t="n">
        <v>50</v>
      </c>
      <c r="B157" s="360" t="n">
        <v>0</v>
      </c>
      <c r="C157" s="360" t="n">
        <v>0</v>
      </c>
      <c r="D157" s="360" t="n">
        <v>1</v>
      </c>
      <c r="E157" s="360" t="n">
        <v>222</v>
      </c>
      <c r="F157" s="360">
        <f>ROUND(Source!AO153,O157)</f>
        <v/>
      </c>
      <c r="G157" s="360" t="inlineStr">
        <is>
          <t>СтМатОбЗак</t>
        </is>
      </c>
      <c r="H157" s="360" t="inlineStr">
        <is>
          <t>Стоимость материалов и оборудования заказчика</t>
        </is>
      </c>
      <c r="I157" s="360" t="n"/>
      <c r="J157" s="360" t="n"/>
      <c r="K157" s="360" t="n">
        <v>222</v>
      </c>
      <c r="L157" s="360" t="n">
        <v>3</v>
      </c>
      <c r="M157" s="360" t="n">
        <v>3</v>
      </c>
      <c r="N157" s="360" t="inlineStr"/>
      <c r="O157" s="360" t="n">
        <v>0</v>
      </c>
      <c r="P157" s="360" t="n"/>
      <c r="Q157" s="360" t="n"/>
      <c r="R157" s="360" t="n"/>
      <c r="S157" s="360" t="n"/>
      <c r="T157" s="360" t="n"/>
      <c r="U157" s="360" t="n"/>
      <c r="V157" s="360" t="n"/>
      <c r="W157" s="360" t="n">
        <v>0</v>
      </c>
      <c r="X157" s="360" t="n">
        <v>1</v>
      </c>
      <c r="Y157" s="360" t="n">
        <v>0</v>
      </c>
      <c r="Z157" s="360" t="n"/>
      <c r="AA157" s="360" t="n"/>
      <c r="AB157" s="360" t="n"/>
    </row>
    <row r="158">
      <c r="A158" s="360" t="n">
        <v>50</v>
      </c>
      <c r="B158" s="360" t="n">
        <v>0</v>
      </c>
      <c r="C158" s="360" t="n">
        <v>0</v>
      </c>
      <c r="D158" s="360" t="n">
        <v>1</v>
      </c>
      <c r="E158" s="360" t="n">
        <v>225</v>
      </c>
      <c r="F158" s="360">
        <f>ROUND(Source!AV153,O158)</f>
        <v/>
      </c>
      <c r="G158" s="360" t="inlineStr">
        <is>
          <t>СтМатОбПод</t>
        </is>
      </c>
      <c r="H158" s="360" t="inlineStr">
        <is>
          <t>Стоимость материалов и оборудования подрядчика</t>
        </is>
      </c>
      <c r="I158" s="360" t="n"/>
      <c r="J158" s="360" t="n"/>
      <c r="K158" s="360" t="n">
        <v>225</v>
      </c>
      <c r="L158" s="360" t="n">
        <v>4</v>
      </c>
      <c r="M158" s="360" t="n">
        <v>3</v>
      </c>
      <c r="N158" s="360" t="inlineStr"/>
      <c r="O158" s="360" t="n">
        <v>0</v>
      </c>
      <c r="P158" s="360" t="n"/>
      <c r="Q158" s="360" t="n"/>
      <c r="R158" s="360" t="n"/>
      <c r="S158" s="360" t="n"/>
      <c r="T158" s="360" t="n"/>
      <c r="U158" s="360" t="n"/>
      <c r="V158" s="360" t="n"/>
      <c r="W158" s="360" t="n">
        <v>0</v>
      </c>
      <c r="X158" s="360" t="n">
        <v>1</v>
      </c>
      <c r="Y158" s="360" t="n">
        <v>0</v>
      </c>
      <c r="Z158" s="360" t="n"/>
      <c r="AA158" s="360" t="n"/>
      <c r="AB158" s="360" t="n"/>
    </row>
    <row r="159">
      <c r="A159" s="360" t="n">
        <v>50</v>
      </c>
      <c r="B159" s="360" t="n">
        <v>0</v>
      </c>
      <c r="C159" s="360" t="n">
        <v>0</v>
      </c>
      <c r="D159" s="360" t="n">
        <v>1</v>
      </c>
      <c r="E159" s="360" t="n">
        <v>226</v>
      </c>
      <c r="F159" s="360">
        <f>ROUND(Source!AW153,O159)</f>
        <v/>
      </c>
      <c r="G159" s="360" t="inlineStr">
        <is>
          <t>СтМат</t>
        </is>
      </c>
      <c r="H159" s="360" t="inlineStr">
        <is>
          <t>Стоимость материалов (всего)</t>
        </is>
      </c>
      <c r="I159" s="360" t="n"/>
      <c r="J159" s="360" t="n"/>
      <c r="K159" s="360" t="n">
        <v>226</v>
      </c>
      <c r="L159" s="360" t="n">
        <v>5</v>
      </c>
      <c r="M159" s="360" t="n">
        <v>3</v>
      </c>
      <c r="N159" s="360" t="inlineStr"/>
      <c r="O159" s="360" t="n">
        <v>0</v>
      </c>
      <c r="P159" s="360" t="n"/>
      <c r="Q159" s="360" t="n"/>
      <c r="R159" s="360" t="n"/>
      <c r="S159" s="360" t="n"/>
      <c r="T159" s="360" t="n"/>
      <c r="U159" s="360" t="n"/>
      <c r="V159" s="360" t="n"/>
      <c r="W159" s="360" t="n">
        <v>0</v>
      </c>
      <c r="X159" s="360" t="n">
        <v>1</v>
      </c>
      <c r="Y159" s="360" t="n">
        <v>0</v>
      </c>
      <c r="Z159" s="360" t="n"/>
      <c r="AA159" s="360" t="n"/>
      <c r="AB159" s="360" t="n"/>
    </row>
    <row r="160">
      <c r="A160" s="360" t="n">
        <v>50</v>
      </c>
      <c r="B160" s="360" t="n">
        <v>0</v>
      </c>
      <c r="C160" s="360" t="n">
        <v>0</v>
      </c>
      <c r="D160" s="360" t="n">
        <v>1</v>
      </c>
      <c r="E160" s="360" t="n">
        <v>227</v>
      </c>
      <c r="F160" s="360">
        <f>ROUND(Source!AX153,O160)</f>
        <v/>
      </c>
      <c r="G160" s="360" t="inlineStr">
        <is>
          <t>СтМатЗак</t>
        </is>
      </c>
      <c r="H160" s="360" t="inlineStr">
        <is>
          <t>Стоимость материалов заказчика</t>
        </is>
      </c>
      <c r="I160" s="360" t="n"/>
      <c r="J160" s="360" t="n"/>
      <c r="K160" s="360" t="n">
        <v>227</v>
      </c>
      <c r="L160" s="360" t="n">
        <v>6</v>
      </c>
      <c r="M160" s="360" t="n">
        <v>3</v>
      </c>
      <c r="N160" s="360" t="inlineStr"/>
      <c r="O160" s="360" t="n">
        <v>0</v>
      </c>
      <c r="P160" s="360" t="n"/>
      <c r="Q160" s="360" t="n"/>
      <c r="R160" s="360" t="n"/>
      <c r="S160" s="360" t="n"/>
      <c r="T160" s="360" t="n"/>
      <c r="U160" s="360" t="n"/>
      <c r="V160" s="360" t="n"/>
      <c r="W160" s="360" t="n">
        <v>0</v>
      </c>
      <c r="X160" s="360" t="n">
        <v>1</v>
      </c>
      <c r="Y160" s="360" t="n">
        <v>0</v>
      </c>
      <c r="Z160" s="360" t="n"/>
      <c r="AA160" s="360" t="n"/>
      <c r="AB160" s="360" t="n"/>
    </row>
    <row r="161">
      <c r="A161" s="360" t="n">
        <v>50</v>
      </c>
      <c r="B161" s="360" t="n">
        <v>0</v>
      </c>
      <c r="C161" s="360" t="n">
        <v>0</v>
      </c>
      <c r="D161" s="360" t="n">
        <v>1</v>
      </c>
      <c r="E161" s="360" t="n">
        <v>228</v>
      </c>
      <c r="F161" s="360">
        <f>ROUND(Source!AY153,O161)</f>
        <v/>
      </c>
      <c r="G161" s="360" t="inlineStr">
        <is>
          <t>СтМатПод</t>
        </is>
      </c>
      <c r="H161" s="360" t="inlineStr">
        <is>
          <t>Стоимость материалов подрядчика</t>
        </is>
      </c>
      <c r="I161" s="360" t="n"/>
      <c r="J161" s="360" t="n"/>
      <c r="K161" s="360" t="n">
        <v>228</v>
      </c>
      <c r="L161" s="360" t="n">
        <v>7</v>
      </c>
      <c r="M161" s="360" t="n">
        <v>3</v>
      </c>
      <c r="N161" s="360" t="inlineStr"/>
      <c r="O161" s="360" t="n">
        <v>0</v>
      </c>
      <c r="P161" s="360" t="n"/>
      <c r="Q161" s="360" t="n"/>
      <c r="R161" s="360" t="n"/>
      <c r="S161" s="360" t="n"/>
      <c r="T161" s="360" t="n"/>
      <c r="U161" s="360" t="n"/>
      <c r="V161" s="360" t="n"/>
      <c r="W161" s="360" t="n">
        <v>0</v>
      </c>
      <c r="X161" s="360" t="n">
        <v>1</v>
      </c>
      <c r="Y161" s="360" t="n">
        <v>0</v>
      </c>
      <c r="Z161" s="360" t="n"/>
      <c r="AA161" s="360" t="n"/>
      <c r="AB161" s="360" t="n"/>
    </row>
    <row r="162">
      <c r="A162" s="360" t="n">
        <v>50</v>
      </c>
      <c r="B162" s="360" t="n">
        <v>0</v>
      </c>
      <c r="C162" s="360" t="n">
        <v>0</v>
      </c>
      <c r="D162" s="360" t="n">
        <v>1</v>
      </c>
      <c r="E162" s="360" t="n">
        <v>216</v>
      </c>
      <c r="F162" s="360">
        <f>ROUND(Source!AP153,O162)</f>
        <v/>
      </c>
      <c r="G162" s="360" t="inlineStr">
        <is>
          <t>Оборуд</t>
        </is>
      </c>
      <c r="H162" s="360" t="inlineStr">
        <is>
          <t>Стоимость оборудования (всего)</t>
        </is>
      </c>
      <c r="I162" s="360" t="n"/>
      <c r="J162" s="360" t="n"/>
      <c r="K162" s="360" t="n">
        <v>216</v>
      </c>
      <c r="L162" s="360" t="n">
        <v>8</v>
      </c>
      <c r="M162" s="360" t="n">
        <v>3</v>
      </c>
      <c r="N162" s="360" t="inlineStr"/>
      <c r="O162" s="360" t="n">
        <v>0</v>
      </c>
      <c r="P162" s="360" t="n"/>
      <c r="Q162" s="360" t="n"/>
      <c r="R162" s="360" t="n"/>
      <c r="S162" s="360" t="n"/>
      <c r="T162" s="360" t="n"/>
      <c r="U162" s="360" t="n"/>
      <c r="V162" s="360" t="n"/>
      <c r="W162" s="360" t="n">
        <v>0</v>
      </c>
      <c r="X162" s="360" t="n">
        <v>1</v>
      </c>
      <c r="Y162" s="360" t="n">
        <v>0</v>
      </c>
      <c r="Z162" s="360" t="n"/>
      <c r="AA162" s="360" t="n"/>
      <c r="AB162" s="360" t="n"/>
    </row>
    <row r="163">
      <c r="A163" s="360" t="n">
        <v>50</v>
      </c>
      <c r="B163" s="360" t="n">
        <v>0</v>
      </c>
      <c r="C163" s="360" t="n">
        <v>0</v>
      </c>
      <c r="D163" s="360" t="n">
        <v>1</v>
      </c>
      <c r="E163" s="360" t="n">
        <v>223</v>
      </c>
      <c r="F163" s="360">
        <f>ROUND(Source!AQ153,O163)</f>
        <v/>
      </c>
      <c r="G163" s="360" t="inlineStr">
        <is>
          <t>ОборудЗак</t>
        </is>
      </c>
      <c r="H163" s="360" t="inlineStr">
        <is>
          <t>Стоимость оборудования заказчика</t>
        </is>
      </c>
      <c r="I163" s="360" t="n"/>
      <c r="J163" s="360" t="n"/>
      <c r="K163" s="360" t="n">
        <v>223</v>
      </c>
      <c r="L163" s="360" t="n">
        <v>9</v>
      </c>
      <c r="M163" s="360" t="n">
        <v>3</v>
      </c>
      <c r="N163" s="360" t="inlineStr"/>
      <c r="O163" s="360" t="n">
        <v>0</v>
      </c>
      <c r="P163" s="360" t="n"/>
      <c r="Q163" s="360" t="n"/>
      <c r="R163" s="360" t="n"/>
      <c r="S163" s="360" t="n"/>
      <c r="T163" s="360" t="n"/>
      <c r="U163" s="360" t="n"/>
      <c r="V163" s="360" t="n"/>
      <c r="W163" s="360" t="n">
        <v>0</v>
      </c>
      <c r="X163" s="360" t="n">
        <v>1</v>
      </c>
      <c r="Y163" s="360" t="n">
        <v>0</v>
      </c>
      <c r="Z163" s="360" t="n"/>
      <c r="AA163" s="360" t="n"/>
      <c r="AB163" s="360" t="n"/>
    </row>
    <row r="164">
      <c r="A164" s="360" t="n">
        <v>50</v>
      </c>
      <c r="B164" s="360" t="n">
        <v>0</v>
      </c>
      <c r="C164" s="360" t="n">
        <v>0</v>
      </c>
      <c r="D164" s="360" t="n">
        <v>1</v>
      </c>
      <c r="E164" s="360" t="n">
        <v>229</v>
      </c>
      <c r="F164" s="360">
        <f>ROUND(Source!AZ153,O164)</f>
        <v/>
      </c>
      <c r="G164" s="360" t="inlineStr">
        <is>
          <t>ОборудПод</t>
        </is>
      </c>
      <c r="H164" s="360" t="inlineStr">
        <is>
          <t>Стоимость оборудования подрядчика</t>
        </is>
      </c>
      <c r="I164" s="360" t="n"/>
      <c r="J164" s="360" t="n"/>
      <c r="K164" s="360" t="n">
        <v>229</v>
      </c>
      <c r="L164" s="360" t="n">
        <v>10</v>
      </c>
      <c r="M164" s="360" t="n">
        <v>3</v>
      </c>
      <c r="N164" s="360" t="inlineStr"/>
      <c r="O164" s="360" t="n">
        <v>0</v>
      </c>
      <c r="P164" s="360" t="n"/>
      <c r="Q164" s="360" t="n"/>
      <c r="R164" s="360" t="n"/>
      <c r="S164" s="360" t="n"/>
      <c r="T164" s="360" t="n"/>
      <c r="U164" s="360" t="n"/>
      <c r="V164" s="360" t="n"/>
      <c r="W164" s="360" t="n">
        <v>0</v>
      </c>
      <c r="X164" s="360" t="n">
        <v>1</v>
      </c>
      <c r="Y164" s="360" t="n">
        <v>0</v>
      </c>
      <c r="Z164" s="360" t="n"/>
      <c r="AA164" s="360" t="n"/>
      <c r="AB164" s="360" t="n"/>
    </row>
    <row r="165">
      <c r="A165" s="360" t="n">
        <v>50</v>
      </c>
      <c r="B165" s="360" t="n">
        <v>0</v>
      </c>
      <c r="C165" s="360" t="n">
        <v>0</v>
      </c>
      <c r="D165" s="360" t="n">
        <v>1</v>
      </c>
      <c r="E165" s="360" t="n">
        <v>203</v>
      </c>
      <c r="F165" s="360">
        <f>ROUND(Source!Q153,O165)</f>
        <v/>
      </c>
      <c r="G165" s="360" t="inlineStr">
        <is>
          <t>ЭММ</t>
        </is>
      </c>
      <c r="H165" s="360" t="inlineStr">
        <is>
          <t>Эксплуатация машин</t>
        </is>
      </c>
      <c r="I165" s="360" t="n"/>
      <c r="J165" s="360" t="n"/>
      <c r="K165" s="360" t="n">
        <v>203</v>
      </c>
      <c r="L165" s="360" t="n">
        <v>11</v>
      </c>
      <c r="M165" s="360" t="n">
        <v>3</v>
      </c>
      <c r="N165" s="360" t="inlineStr"/>
      <c r="O165" s="360" t="n">
        <v>0</v>
      </c>
      <c r="P165" s="360" t="n"/>
      <c r="Q165" s="360" t="n"/>
      <c r="R165" s="360" t="n"/>
      <c r="S165" s="360" t="n"/>
      <c r="T165" s="360" t="n"/>
      <c r="U165" s="360" t="n"/>
      <c r="V165" s="360" t="n"/>
      <c r="W165" s="360" t="n">
        <v>0</v>
      </c>
      <c r="X165" s="360" t="n">
        <v>1</v>
      </c>
      <c r="Y165" s="360" t="n">
        <v>0</v>
      </c>
      <c r="Z165" s="360" t="n"/>
      <c r="AA165" s="360" t="n"/>
      <c r="AB165" s="360" t="n"/>
    </row>
    <row r="166">
      <c r="A166" s="360" t="n">
        <v>50</v>
      </c>
      <c r="B166" s="360" t="n">
        <v>0</v>
      </c>
      <c r="C166" s="360" t="n">
        <v>0</v>
      </c>
      <c r="D166" s="360" t="n">
        <v>1</v>
      </c>
      <c r="E166" s="360" t="n">
        <v>231</v>
      </c>
      <c r="F166" s="360">
        <f>ROUND(Source!BB153,O166)</f>
        <v/>
      </c>
      <c r="G166" s="360" t="inlineStr">
        <is>
          <t>ЭММсНРиСП</t>
        </is>
      </c>
      <c r="H166" s="360" t="inlineStr">
        <is>
          <t>Эксплуатация машин по ТСН-2001.16</t>
        </is>
      </c>
      <c r="I166" s="360" t="n"/>
      <c r="J166" s="360" t="n"/>
      <c r="K166" s="360" t="n">
        <v>231</v>
      </c>
      <c r="L166" s="360" t="n">
        <v>12</v>
      </c>
      <c r="M166" s="360" t="n">
        <v>3</v>
      </c>
      <c r="N166" s="360" t="inlineStr"/>
      <c r="O166" s="360" t="n">
        <v>0</v>
      </c>
      <c r="P166" s="360" t="n"/>
      <c r="Q166" s="360" t="n"/>
      <c r="R166" s="360" t="n"/>
      <c r="S166" s="360" t="n"/>
      <c r="T166" s="360" t="n"/>
      <c r="U166" s="360" t="n"/>
      <c r="V166" s="360" t="n"/>
      <c r="W166" s="360" t="n">
        <v>0</v>
      </c>
      <c r="X166" s="360" t="n">
        <v>1</v>
      </c>
      <c r="Y166" s="360" t="n">
        <v>0</v>
      </c>
      <c r="Z166" s="360" t="n"/>
      <c r="AA166" s="360" t="n"/>
      <c r="AB166" s="360" t="n"/>
    </row>
    <row r="167">
      <c r="A167" s="360" t="n">
        <v>50</v>
      </c>
      <c r="B167" s="360" t="n">
        <v>0</v>
      </c>
      <c r="C167" s="360" t="n">
        <v>0</v>
      </c>
      <c r="D167" s="360" t="n">
        <v>1</v>
      </c>
      <c r="E167" s="360" t="n">
        <v>204</v>
      </c>
      <c r="F167" s="360">
        <f>ROUND(Source!R153,O167)</f>
        <v/>
      </c>
      <c r="G167" s="360" t="inlineStr">
        <is>
          <t>ЗПМ</t>
        </is>
      </c>
      <c r="H167" s="360" t="inlineStr">
        <is>
          <t>ЗП машинистов</t>
        </is>
      </c>
      <c r="I167" s="360" t="n"/>
      <c r="J167" s="360" t="n"/>
      <c r="K167" s="360" t="n">
        <v>204</v>
      </c>
      <c r="L167" s="360" t="n">
        <v>13</v>
      </c>
      <c r="M167" s="360" t="n">
        <v>3</v>
      </c>
      <c r="N167" s="360" t="inlineStr"/>
      <c r="O167" s="360" t="n">
        <v>0</v>
      </c>
      <c r="P167" s="360" t="n"/>
      <c r="Q167" s="360" t="n"/>
      <c r="R167" s="360" t="n"/>
      <c r="S167" s="360" t="n"/>
      <c r="T167" s="360" t="n"/>
      <c r="U167" s="360" t="n"/>
      <c r="V167" s="360" t="n"/>
      <c r="W167" s="360" t="n">
        <v>0</v>
      </c>
      <c r="X167" s="360" t="n">
        <v>1</v>
      </c>
      <c r="Y167" s="360" t="n">
        <v>0</v>
      </c>
      <c r="Z167" s="360" t="n"/>
      <c r="AA167" s="360" t="n"/>
      <c r="AB167" s="360" t="n"/>
    </row>
    <row r="168">
      <c r="A168" s="360" t="n">
        <v>50</v>
      </c>
      <c r="B168" s="360" t="n">
        <v>0</v>
      </c>
      <c r="C168" s="360" t="n">
        <v>0</v>
      </c>
      <c r="D168" s="360" t="n">
        <v>1</v>
      </c>
      <c r="E168" s="360" t="n">
        <v>205</v>
      </c>
      <c r="F168" s="360">
        <f>ROUND(Source!S153,O168)</f>
        <v/>
      </c>
      <c r="G168" s="360" t="inlineStr">
        <is>
          <t>ОЗП</t>
        </is>
      </c>
      <c r="H168" s="360" t="inlineStr">
        <is>
          <t>Основная ЗП рабочих</t>
        </is>
      </c>
      <c r="I168" s="360" t="n"/>
      <c r="J168" s="360" t="n"/>
      <c r="K168" s="360" t="n">
        <v>205</v>
      </c>
      <c r="L168" s="360" t="n">
        <v>14</v>
      </c>
      <c r="M168" s="360" t="n">
        <v>3</v>
      </c>
      <c r="N168" s="360" t="inlineStr"/>
      <c r="O168" s="360" t="n">
        <v>0</v>
      </c>
      <c r="P168" s="360" t="n"/>
      <c r="Q168" s="360" t="n"/>
      <c r="R168" s="360" t="n"/>
      <c r="S168" s="360" t="n"/>
      <c r="T168" s="360" t="n"/>
      <c r="U168" s="360" t="n"/>
      <c r="V168" s="360" t="n"/>
      <c r="W168" s="360" t="n">
        <v>0</v>
      </c>
      <c r="X168" s="360" t="n">
        <v>1</v>
      </c>
      <c r="Y168" s="360" t="n">
        <v>0</v>
      </c>
      <c r="Z168" s="360" t="n"/>
      <c r="AA168" s="360" t="n"/>
      <c r="AB168" s="360" t="n"/>
    </row>
    <row r="169">
      <c r="A169" s="360" t="n">
        <v>50</v>
      </c>
      <c r="B169" s="360" t="n">
        <v>0</v>
      </c>
      <c r="C169" s="360" t="n">
        <v>0</v>
      </c>
      <c r="D169" s="360" t="n">
        <v>1</v>
      </c>
      <c r="E169" s="360" t="n">
        <v>232</v>
      </c>
      <c r="F169" s="360">
        <f>ROUND(Source!BC153,O169)</f>
        <v/>
      </c>
      <c r="G169" s="360" t="inlineStr">
        <is>
          <t>ОЗПсНРиСП</t>
        </is>
      </c>
      <c r="H169" s="360" t="inlineStr">
        <is>
          <t>Основная ЗП рабочих по ТСН-2001.16</t>
        </is>
      </c>
      <c r="I169" s="360" t="n"/>
      <c r="J169" s="360" t="n"/>
      <c r="K169" s="360" t="n">
        <v>232</v>
      </c>
      <c r="L169" s="360" t="n">
        <v>15</v>
      </c>
      <c r="M169" s="360" t="n">
        <v>3</v>
      </c>
      <c r="N169" s="360" t="inlineStr"/>
      <c r="O169" s="360" t="n">
        <v>0</v>
      </c>
      <c r="P169" s="360" t="n"/>
      <c r="Q169" s="360" t="n"/>
      <c r="R169" s="360" t="n"/>
      <c r="S169" s="360" t="n"/>
      <c r="T169" s="360" t="n"/>
      <c r="U169" s="360" t="n"/>
      <c r="V169" s="360" t="n"/>
      <c r="W169" s="360" t="n">
        <v>0</v>
      </c>
      <c r="X169" s="360" t="n">
        <v>1</v>
      </c>
      <c r="Y169" s="360" t="n">
        <v>0</v>
      </c>
      <c r="Z169" s="360" t="n"/>
      <c r="AA169" s="360" t="n"/>
      <c r="AB169" s="360" t="n"/>
    </row>
    <row r="170">
      <c r="A170" s="360" t="n">
        <v>50</v>
      </c>
      <c r="B170" s="360" t="n">
        <v>0</v>
      </c>
      <c r="C170" s="360" t="n">
        <v>0</v>
      </c>
      <c r="D170" s="360" t="n">
        <v>1</v>
      </c>
      <c r="E170" s="360" t="n">
        <v>214</v>
      </c>
      <c r="F170" s="360">
        <f>ROUND(Source!AS153,O170)</f>
        <v/>
      </c>
      <c r="G170" s="360" t="inlineStr">
        <is>
          <t>Строит</t>
        </is>
      </c>
      <c r="H170" s="360" t="inlineStr">
        <is>
          <t>Строительные работы с НР и СП</t>
        </is>
      </c>
      <c r="I170" s="360" t="n"/>
      <c r="J170" s="360" t="n"/>
      <c r="K170" s="360" t="n">
        <v>214</v>
      </c>
      <c r="L170" s="360" t="n">
        <v>16</v>
      </c>
      <c r="M170" s="360" t="n">
        <v>3</v>
      </c>
      <c r="N170" s="360" t="inlineStr"/>
      <c r="O170" s="360" t="n">
        <v>0</v>
      </c>
      <c r="P170" s="360" t="n"/>
      <c r="Q170" s="360" t="n"/>
      <c r="R170" s="360" t="n"/>
      <c r="S170" s="360" t="n"/>
      <c r="T170" s="360" t="n"/>
      <c r="U170" s="360" t="n"/>
      <c r="V170" s="360" t="n"/>
      <c r="W170" s="360" t="n">
        <v>0</v>
      </c>
      <c r="X170" s="360" t="n">
        <v>1</v>
      </c>
      <c r="Y170" s="360" t="n">
        <v>0</v>
      </c>
      <c r="Z170" s="360" t="n"/>
      <c r="AA170" s="360" t="n"/>
      <c r="AB170" s="360" t="n"/>
    </row>
    <row r="171">
      <c r="A171" s="360" t="n">
        <v>50</v>
      </c>
      <c r="B171" s="360" t="n">
        <v>0</v>
      </c>
      <c r="C171" s="360" t="n">
        <v>0</v>
      </c>
      <c r="D171" s="360" t="n">
        <v>1</v>
      </c>
      <c r="E171" s="360" t="n">
        <v>215</v>
      </c>
      <c r="F171" s="360">
        <f>ROUND(Source!AT153,O171)</f>
        <v/>
      </c>
      <c r="G171" s="360" t="inlineStr">
        <is>
          <t>Монтаж</t>
        </is>
      </c>
      <c r="H171" s="360" t="inlineStr">
        <is>
          <t>Монтажные работы с НР и СП</t>
        </is>
      </c>
      <c r="I171" s="360" t="n"/>
      <c r="J171" s="360" t="n"/>
      <c r="K171" s="360" t="n">
        <v>215</v>
      </c>
      <c r="L171" s="360" t="n">
        <v>17</v>
      </c>
      <c r="M171" s="360" t="n">
        <v>3</v>
      </c>
      <c r="N171" s="360" t="inlineStr"/>
      <c r="O171" s="360" t="n">
        <v>0</v>
      </c>
      <c r="P171" s="360" t="n"/>
      <c r="Q171" s="360" t="n"/>
      <c r="R171" s="360" t="n"/>
      <c r="S171" s="360" t="n"/>
      <c r="T171" s="360" t="n"/>
      <c r="U171" s="360" t="n"/>
      <c r="V171" s="360" t="n"/>
      <c r="W171" s="360" t="n">
        <v>0</v>
      </c>
      <c r="X171" s="360" t="n">
        <v>1</v>
      </c>
      <c r="Y171" s="360" t="n">
        <v>0</v>
      </c>
      <c r="Z171" s="360" t="n"/>
      <c r="AA171" s="360" t="n"/>
      <c r="AB171" s="360" t="n"/>
    </row>
    <row r="172">
      <c r="A172" s="360" t="n">
        <v>50</v>
      </c>
      <c r="B172" s="360" t="n">
        <v>0</v>
      </c>
      <c r="C172" s="360" t="n">
        <v>0</v>
      </c>
      <c r="D172" s="360" t="n">
        <v>1</v>
      </c>
      <c r="E172" s="360" t="n">
        <v>217</v>
      </c>
      <c r="F172" s="360">
        <f>ROUND(Source!AU153,O172)</f>
        <v/>
      </c>
      <c r="G172" s="360" t="inlineStr">
        <is>
          <t>Прочие</t>
        </is>
      </c>
      <c r="H172" s="360" t="inlineStr">
        <is>
          <t>Прочие работы с НР и СП</t>
        </is>
      </c>
      <c r="I172" s="360" t="n"/>
      <c r="J172" s="360" t="n"/>
      <c r="K172" s="360" t="n">
        <v>217</v>
      </c>
      <c r="L172" s="360" t="n">
        <v>18</v>
      </c>
      <c r="M172" s="360" t="n">
        <v>3</v>
      </c>
      <c r="N172" s="360" t="inlineStr"/>
      <c r="O172" s="360" t="n">
        <v>0</v>
      </c>
      <c r="P172" s="360" t="n"/>
      <c r="Q172" s="360" t="n"/>
      <c r="R172" s="360" t="n"/>
      <c r="S172" s="360" t="n"/>
      <c r="T172" s="360" t="n"/>
      <c r="U172" s="360" t="n"/>
      <c r="V172" s="360" t="n"/>
      <c r="W172" s="360" t="n">
        <v>0</v>
      </c>
      <c r="X172" s="360" t="n">
        <v>1</v>
      </c>
      <c r="Y172" s="360" t="n">
        <v>0</v>
      </c>
      <c r="Z172" s="360" t="n"/>
      <c r="AA172" s="360" t="n"/>
      <c r="AB172" s="360" t="n"/>
    </row>
    <row r="173">
      <c r="A173" s="360" t="n">
        <v>50</v>
      </c>
      <c r="B173" s="360" t="n">
        <v>0</v>
      </c>
      <c r="C173" s="360" t="n">
        <v>0</v>
      </c>
      <c r="D173" s="360" t="n">
        <v>1</v>
      </c>
      <c r="E173" s="360" t="n">
        <v>230</v>
      </c>
      <c r="F173" s="360">
        <f>ROUND(Source!BA153,O173)</f>
        <v/>
      </c>
      <c r="G173" s="360" t="inlineStr">
        <is>
          <t>ПрочиеЗатр</t>
        </is>
      </c>
      <c r="H173" s="360" t="inlineStr">
        <is>
          <t>Прочие затраты по ТСН-2001.16</t>
        </is>
      </c>
      <c r="I173" s="360" t="n"/>
      <c r="J173" s="360" t="n"/>
      <c r="K173" s="360" t="n">
        <v>230</v>
      </c>
      <c r="L173" s="360" t="n">
        <v>19</v>
      </c>
      <c r="M173" s="360" t="n">
        <v>3</v>
      </c>
      <c r="N173" s="360" t="inlineStr"/>
      <c r="O173" s="360" t="n">
        <v>0</v>
      </c>
      <c r="P173" s="360" t="n"/>
      <c r="Q173" s="360" t="n"/>
      <c r="R173" s="360" t="n"/>
      <c r="S173" s="360" t="n"/>
      <c r="T173" s="360" t="n"/>
      <c r="U173" s="360" t="n"/>
      <c r="V173" s="360" t="n"/>
      <c r="W173" s="360" t="n">
        <v>0</v>
      </c>
      <c r="X173" s="360" t="n">
        <v>1</v>
      </c>
      <c r="Y173" s="360" t="n">
        <v>0</v>
      </c>
      <c r="Z173" s="360" t="n"/>
      <c r="AA173" s="360" t="n"/>
      <c r="AB173" s="360" t="n"/>
    </row>
    <row r="174">
      <c r="A174" s="360" t="n">
        <v>50</v>
      </c>
      <c r="B174" s="360" t="n">
        <v>0</v>
      </c>
      <c r="C174" s="360" t="n">
        <v>0</v>
      </c>
      <c r="D174" s="360" t="n">
        <v>1</v>
      </c>
      <c r="E174" s="360" t="n">
        <v>206</v>
      </c>
      <c r="F174" s="360">
        <f>ROUND(Source!T153,O174)</f>
        <v/>
      </c>
      <c r="G174" s="360" t="inlineStr">
        <is>
          <t>ВозврМат</t>
        </is>
      </c>
      <c r="H174" s="360" t="inlineStr">
        <is>
          <t>Возврат материалов</t>
        </is>
      </c>
      <c r="I174" s="360" t="n"/>
      <c r="J174" s="360" t="n"/>
      <c r="K174" s="360" t="n">
        <v>206</v>
      </c>
      <c r="L174" s="360" t="n">
        <v>20</v>
      </c>
      <c r="M174" s="360" t="n">
        <v>3</v>
      </c>
      <c r="N174" s="360" t="inlineStr"/>
      <c r="O174" s="360" t="n">
        <v>0</v>
      </c>
      <c r="P174" s="360" t="n"/>
      <c r="Q174" s="360" t="n"/>
      <c r="R174" s="360" t="n"/>
      <c r="S174" s="360" t="n"/>
      <c r="T174" s="360" t="n"/>
      <c r="U174" s="360" t="n"/>
      <c r="V174" s="360" t="n"/>
      <c r="W174" s="360" t="n">
        <v>0</v>
      </c>
      <c r="X174" s="360" t="n">
        <v>1</v>
      </c>
      <c r="Y174" s="360" t="n">
        <v>0</v>
      </c>
      <c r="Z174" s="360" t="n"/>
      <c r="AA174" s="360" t="n"/>
      <c r="AB174" s="360" t="n"/>
    </row>
    <row r="175">
      <c r="A175" s="360" t="n">
        <v>50</v>
      </c>
      <c r="B175" s="360" t="n">
        <v>0</v>
      </c>
      <c r="C175" s="360" t="n">
        <v>0</v>
      </c>
      <c r="D175" s="360" t="n">
        <v>1</v>
      </c>
      <c r="E175" s="360" t="n">
        <v>207</v>
      </c>
      <c r="F175" s="360">
        <f>ROUND(Source!U153,O175)</f>
        <v/>
      </c>
      <c r="G175" s="360" t="inlineStr">
        <is>
          <t>ТрудСтр</t>
        </is>
      </c>
      <c r="H175" s="360" t="inlineStr">
        <is>
          <t>Трудозатраты строителей</t>
        </is>
      </c>
      <c r="I175" s="360" t="n"/>
      <c r="J175" s="360" t="n"/>
      <c r="K175" s="360" t="n">
        <v>207</v>
      </c>
      <c r="L175" s="360" t="n">
        <v>21</v>
      </c>
      <c r="M175" s="360" t="n">
        <v>3</v>
      </c>
      <c r="N175" s="360" t="inlineStr"/>
      <c r="O175" s="360" t="n">
        <v>7</v>
      </c>
      <c r="P175" s="360" t="n"/>
      <c r="Q175" s="360" t="n"/>
      <c r="R175" s="360" t="n"/>
      <c r="S175" s="360" t="n"/>
      <c r="T175" s="360" t="n"/>
      <c r="U175" s="360" t="n"/>
      <c r="V175" s="360" t="n"/>
      <c r="W175" s="360" t="n">
        <v>0</v>
      </c>
      <c r="X175" s="360" t="n">
        <v>1</v>
      </c>
      <c r="Y175" s="360" t="n">
        <v>0</v>
      </c>
      <c r="Z175" s="360" t="n"/>
      <c r="AA175" s="360" t="n"/>
      <c r="AB175" s="360" t="n"/>
    </row>
    <row r="176">
      <c r="A176" s="360" t="n">
        <v>50</v>
      </c>
      <c r="B176" s="360" t="n">
        <v>0</v>
      </c>
      <c r="C176" s="360" t="n">
        <v>0</v>
      </c>
      <c r="D176" s="360" t="n">
        <v>1</v>
      </c>
      <c r="E176" s="360" t="n">
        <v>208</v>
      </c>
      <c r="F176" s="360">
        <f>ROUND(Source!V153,O176)</f>
        <v/>
      </c>
      <c r="G176" s="360" t="inlineStr">
        <is>
          <t>ТрудМаш</t>
        </is>
      </c>
      <c r="H176" s="360" t="inlineStr">
        <is>
          <t>Трудозатраты машинистов</t>
        </is>
      </c>
      <c r="I176" s="360" t="n"/>
      <c r="J176" s="360" t="n"/>
      <c r="K176" s="360" t="n">
        <v>208</v>
      </c>
      <c r="L176" s="360" t="n">
        <v>22</v>
      </c>
      <c r="M176" s="360" t="n">
        <v>3</v>
      </c>
      <c r="N176" s="360" t="inlineStr"/>
      <c r="O176" s="360" t="n">
        <v>7</v>
      </c>
      <c r="P176" s="360" t="n"/>
      <c r="Q176" s="360" t="n"/>
      <c r="R176" s="360" t="n"/>
      <c r="S176" s="360" t="n"/>
      <c r="T176" s="360" t="n"/>
      <c r="U176" s="360" t="n"/>
      <c r="V176" s="360" t="n"/>
      <c r="W176" s="360" t="n">
        <v>0</v>
      </c>
      <c r="X176" s="360" t="n">
        <v>1</v>
      </c>
      <c r="Y176" s="360" t="n">
        <v>0</v>
      </c>
      <c r="Z176" s="360" t="n"/>
      <c r="AA176" s="360" t="n"/>
      <c r="AB176" s="360" t="n"/>
    </row>
    <row r="177">
      <c r="A177" s="360" t="n">
        <v>50</v>
      </c>
      <c r="B177" s="360" t="n">
        <v>0</v>
      </c>
      <c r="C177" s="360" t="n">
        <v>0</v>
      </c>
      <c r="D177" s="360" t="n">
        <v>1</v>
      </c>
      <c r="E177" s="360" t="n">
        <v>209</v>
      </c>
      <c r="F177" s="360">
        <f>ROUND(Source!W153,O177)</f>
        <v/>
      </c>
      <c r="G177" s="360" t="inlineStr">
        <is>
          <t>ТранспМат</t>
        </is>
      </c>
      <c r="H177" s="360" t="inlineStr">
        <is>
          <t>Транспорт материалов</t>
        </is>
      </c>
      <c r="I177" s="360" t="n"/>
      <c r="J177" s="360" t="n"/>
      <c r="K177" s="360" t="n">
        <v>209</v>
      </c>
      <c r="L177" s="360" t="n">
        <v>23</v>
      </c>
      <c r="M177" s="360" t="n">
        <v>3</v>
      </c>
      <c r="N177" s="360" t="inlineStr"/>
      <c r="O177" s="360" t="n">
        <v>0</v>
      </c>
      <c r="P177" s="360" t="n"/>
      <c r="Q177" s="360" t="n"/>
      <c r="R177" s="360" t="n"/>
      <c r="S177" s="360" t="n"/>
      <c r="T177" s="360" t="n"/>
      <c r="U177" s="360" t="n"/>
      <c r="V177" s="360" t="n"/>
      <c r="W177" s="360" t="n">
        <v>0</v>
      </c>
      <c r="X177" s="360" t="n">
        <v>1</v>
      </c>
      <c r="Y177" s="360" t="n">
        <v>0</v>
      </c>
      <c r="Z177" s="360" t="n"/>
      <c r="AA177" s="360" t="n"/>
      <c r="AB177" s="360" t="n"/>
    </row>
    <row r="178">
      <c r="A178" s="360" t="n">
        <v>50</v>
      </c>
      <c r="B178" s="360" t="n">
        <v>0</v>
      </c>
      <c r="C178" s="360" t="n">
        <v>0</v>
      </c>
      <c r="D178" s="360" t="n">
        <v>1</v>
      </c>
      <c r="E178" s="360" t="n">
        <v>233</v>
      </c>
      <c r="F178" s="360">
        <f>ROUND(Source!BD153,O178)</f>
        <v/>
      </c>
      <c r="G178" s="360" t="inlineStr">
        <is>
          <t>Перевозка</t>
        </is>
      </c>
      <c r="H178" s="360" t="inlineStr">
        <is>
          <t>Перевозка грузов</t>
        </is>
      </c>
      <c r="I178" s="360" t="n"/>
      <c r="J178" s="360" t="n"/>
      <c r="K178" s="360" t="n">
        <v>233</v>
      </c>
      <c r="L178" s="360" t="n">
        <v>24</v>
      </c>
      <c r="M178" s="360" t="n">
        <v>3</v>
      </c>
      <c r="N178" s="360" t="inlineStr"/>
      <c r="O178" s="360" t="n">
        <v>0</v>
      </c>
      <c r="P178" s="360" t="n"/>
      <c r="Q178" s="360" t="n"/>
      <c r="R178" s="360" t="n"/>
      <c r="S178" s="360" t="n"/>
      <c r="T178" s="360" t="n"/>
      <c r="U178" s="360" t="n"/>
      <c r="V178" s="360" t="n"/>
      <c r="W178" s="360" t="n">
        <v>0</v>
      </c>
      <c r="X178" s="360" t="n">
        <v>1</v>
      </c>
      <c r="Y178" s="360" t="n">
        <v>0</v>
      </c>
      <c r="Z178" s="360" t="n"/>
      <c r="AA178" s="360" t="n"/>
      <c r="AB178" s="360" t="n"/>
    </row>
    <row r="179">
      <c r="A179" s="360" t="n">
        <v>50</v>
      </c>
      <c r="B179" s="360" t="n">
        <v>0</v>
      </c>
      <c r="C179" s="360" t="n">
        <v>0</v>
      </c>
      <c r="D179" s="360" t="n">
        <v>1</v>
      </c>
      <c r="E179" s="360" t="n">
        <v>210</v>
      </c>
      <c r="F179" s="360">
        <f>ROUND(Source!X153,O179)</f>
        <v/>
      </c>
      <c r="G179" s="360" t="inlineStr">
        <is>
          <t>НР</t>
        </is>
      </c>
      <c r="H179" s="360" t="inlineStr">
        <is>
          <t>Накладные расходы</t>
        </is>
      </c>
      <c r="I179" s="360" t="n"/>
      <c r="J179" s="360" t="n"/>
      <c r="K179" s="360" t="n">
        <v>210</v>
      </c>
      <c r="L179" s="360" t="n">
        <v>25</v>
      </c>
      <c r="M179" s="360" t="n">
        <v>3</v>
      </c>
      <c r="N179" s="360" t="inlineStr"/>
      <c r="O179" s="360" t="n">
        <v>0</v>
      </c>
      <c r="P179" s="360" t="n"/>
      <c r="Q179" s="360" t="n"/>
      <c r="R179" s="360" t="n"/>
      <c r="S179" s="360" t="n"/>
      <c r="T179" s="360" t="n"/>
      <c r="U179" s="360" t="n"/>
      <c r="V179" s="360" t="n"/>
      <c r="W179" s="360" t="n">
        <v>0</v>
      </c>
      <c r="X179" s="360" t="n">
        <v>1</v>
      </c>
      <c r="Y179" s="360" t="n">
        <v>0</v>
      </c>
      <c r="Z179" s="360" t="n"/>
      <c r="AA179" s="360" t="n"/>
      <c r="AB179" s="360" t="n"/>
    </row>
    <row r="180">
      <c r="A180" s="360" t="n">
        <v>50</v>
      </c>
      <c r="B180" s="360" t="n">
        <v>0</v>
      </c>
      <c r="C180" s="360" t="n">
        <v>0</v>
      </c>
      <c r="D180" s="360" t="n">
        <v>1</v>
      </c>
      <c r="E180" s="360" t="n">
        <v>211</v>
      </c>
      <c r="F180" s="360">
        <f>ROUND(Source!Y153,O180)</f>
        <v/>
      </c>
      <c r="G180" s="360" t="inlineStr">
        <is>
          <t>СмПриб</t>
        </is>
      </c>
      <c r="H180" s="360" t="inlineStr">
        <is>
          <t>Сметная прибыль</t>
        </is>
      </c>
      <c r="I180" s="360" t="n"/>
      <c r="J180" s="360" t="n"/>
      <c r="K180" s="360" t="n">
        <v>211</v>
      </c>
      <c r="L180" s="360" t="n">
        <v>26</v>
      </c>
      <c r="M180" s="360" t="n">
        <v>3</v>
      </c>
      <c r="N180" s="360" t="inlineStr"/>
      <c r="O180" s="360" t="n">
        <v>0</v>
      </c>
      <c r="P180" s="360" t="n"/>
      <c r="Q180" s="360" t="n"/>
      <c r="R180" s="360" t="n"/>
      <c r="S180" s="360" t="n"/>
      <c r="T180" s="360" t="n"/>
      <c r="U180" s="360" t="n"/>
      <c r="V180" s="360" t="n"/>
      <c r="W180" s="360" t="n">
        <v>0</v>
      </c>
      <c r="X180" s="360" t="n">
        <v>1</v>
      </c>
      <c r="Y180" s="360" t="n">
        <v>0</v>
      </c>
      <c r="Z180" s="360" t="n"/>
      <c r="AA180" s="360" t="n"/>
      <c r="AB180" s="360" t="n"/>
    </row>
    <row r="181">
      <c r="A181" s="360" t="n">
        <v>50</v>
      </c>
      <c r="B181" s="360" t="n">
        <v>0</v>
      </c>
      <c r="C181" s="360" t="n">
        <v>0</v>
      </c>
      <c r="D181" s="360" t="n">
        <v>1</v>
      </c>
      <c r="E181" s="360" t="n">
        <v>224</v>
      </c>
      <c r="F181" s="360">
        <f>ROUND(Source!AR153,O181)</f>
        <v/>
      </c>
      <c r="G181" s="360" t="inlineStr">
        <is>
          <t>Всего</t>
        </is>
      </c>
      <c r="H181" s="360" t="inlineStr">
        <is>
          <t>Всего с НР и СП</t>
        </is>
      </c>
      <c r="I181" s="360" t="n"/>
      <c r="J181" s="360" t="n"/>
      <c r="K181" s="360" t="n">
        <v>224</v>
      </c>
      <c r="L181" s="360" t="n">
        <v>27</v>
      </c>
      <c r="M181" s="360" t="n">
        <v>3</v>
      </c>
      <c r="N181" s="360" t="inlineStr"/>
      <c r="O181" s="360" t="n">
        <v>0</v>
      </c>
      <c r="P181" s="360" t="n"/>
      <c r="Q181" s="360" t="n"/>
      <c r="R181" s="360" t="n"/>
      <c r="S181" s="360" t="n"/>
      <c r="T181" s="360" t="n"/>
      <c r="U181" s="360" t="n"/>
      <c r="V181" s="360" t="n"/>
      <c r="W181" s="360" t="n">
        <v>0</v>
      </c>
      <c r="X181" s="360" t="n">
        <v>1</v>
      </c>
      <c r="Y181" s="360" t="n">
        <v>0</v>
      </c>
      <c r="Z181" s="360" t="n"/>
      <c r="AA181" s="360" t="n"/>
      <c r="AB181" s="360" t="n"/>
    </row>
    <row r="182">
      <c r="A182" s="360" t="n">
        <v>50</v>
      </c>
      <c r="B182" s="360" t="n">
        <v>0</v>
      </c>
      <c r="C182" s="360" t="n">
        <v>0</v>
      </c>
      <c r="D182" s="360" t="n">
        <v>2</v>
      </c>
      <c r="E182" s="360" t="n">
        <v>0</v>
      </c>
      <c r="F182" s="360">
        <f>ROUND(F181,O182)</f>
        <v/>
      </c>
      <c r="G182" s="360" t="inlineStr">
        <is>
          <t>и1</t>
        </is>
      </c>
      <c r="H182" s="360" t="inlineStr">
        <is>
          <t>Итого</t>
        </is>
      </c>
      <c r="I182" s="360" t="n"/>
      <c r="J182" s="360" t="n"/>
      <c r="K182" s="360" t="n">
        <v>212</v>
      </c>
      <c r="L182" s="360" t="n">
        <v>28</v>
      </c>
      <c r="M182" s="360" t="n">
        <v>0</v>
      </c>
      <c r="N182" s="360" t="inlineStr"/>
      <c r="O182" s="360" t="n">
        <v>0</v>
      </c>
      <c r="P182" s="360" t="n"/>
      <c r="Q182" s="360" t="n"/>
      <c r="R182" s="360" t="n"/>
      <c r="S182" s="360" t="n"/>
      <c r="T182" s="360" t="n"/>
      <c r="U182" s="360" t="n"/>
      <c r="V182" s="360" t="n"/>
      <c r="W182" s="360" t="n">
        <v>0</v>
      </c>
      <c r="X182" s="360" t="n">
        <v>1</v>
      </c>
      <c r="Y182" s="360" t="n">
        <v>0</v>
      </c>
      <c r="Z182" s="360" t="n"/>
      <c r="AA182" s="360" t="n"/>
      <c r="AB182" s="360" t="n"/>
    </row>
    <row r="183">
      <c r="A183" s="360" t="n">
        <v>50</v>
      </c>
      <c r="B183" s="360" t="n">
        <v>0</v>
      </c>
      <c r="C183" s="360" t="n">
        <v>0</v>
      </c>
      <c r="D183" s="360" t="n">
        <v>2</v>
      </c>
      <c r="E183" s="360" t="n">
        <v>0</v>
      </c>
      <c r="F183" s="360">
        <f>ROUND(F182*0.22,O183)</f>
        <v/>
      </c>
      <c r="G183" s="360" t="inlineStr">
        <is>
          <t>и2</t>
        </is>
      </c>
      <c r="H183" s="360" t="inlineStr">
        <is>
          <t>НДС 22%</t>
        </is>
      </c>
      <c r="I183" s="360" t="n"/>
      <c r="J183" s="360" t="n"/>
      <c r="K183" s="360" t="n">
        <v>212</v>
      </c>
      <c r="L183" s="360" t="n">
        <v>29</v>
      </c>
      <c r="M183" s="360" t="n">
        <v>0</v>
      </c>
      <c r="N183" s="360" t="inlineStr"/>
      <c r="O183" s="360" t="n">
        <v>0</v>
      </c>
      <c r="P183" s="360" t="n"/>
      <c r="Q183" s="360" t="n"/>
      <c r="R183" s="360" t="n"/>
      <c r="S183" s="360" t="n"/>
      <c r="T183" s="360" t="n"/>
      <c r="U183" s="360" t="n"/>
      <c r="V183" s="360" t="n"/>
      <c r="W183" s="360" t="n">
        <v>0</v>
      </c>
      <c r="X183" s="360" t="n">
        <v>1</v>
      </c>
      <c r="Y183" s="360" t="n">
        <v>0</v>
      </c>
      <c r="Z183" s="360" t="n"/>
      <c r="AA183" s="360" t="n"/>
      <c r="AB183" s="360" t="n"/>
    </row>
    <row r="184">
      <c r="A184" s="360" t="n">
        <v>50</v>
      </c>
      <c r="B184" s="360" t="n">
        <v>0</v>
      </c>
      <c r="C184" s="360" t="n">
        <v>0</v>
      </c>
      <c r="D184" s="360" t="n">
        <v>2</v>
      </c>
      <c r="E184" s="360" t="n">
        <v>213</v>
      </c>
      <c r="F184" s="360">
        <f>ROUND(F182+F183,O184)</f>
        <v/>
      </c>
      <c r="G184" s="360" t="inlineStr">
        <is>
          <t>и3</t>
        </is>
      </c>
      <c r="H184" s="360" t="inlineStr">
        <is>
          <t>Всего</t>
        </is>
      </c>
      <c r="I184" s="360" t="n"/>
      <c r="J184" s="360" t="n"/>
      <c r="K184" s="360" t="n">
        <v>212</v>
      </c>
      <c r="L184" s="360" t="n">
        <v>30</v>
      </c>
      <c r="M184" s="360" t="n">
        <v>0</v>
      </c>
      <c r="N184" s="360" t="inlineStr"/>
      <c r="O184" s="360" t="n">
        <v>0</v>
      </c>
      <c r="P184" s="360" t="n"/>
      <c r="Q184" s="360" t="n"/>
      <c r="R184" s="360" t="n"/>
      <c r="S184" s="360" t="n"/>
      <c r="T184" s="360" t="n"/>
      <c r="U184" s="360" t="n"/>
      <c r="V184" s="360" t="n"/>
      <c r="W184" s="360" t="n">
        <v>0</v>
      </c>
      <c r="X184" s="360" t="n">
        <v>1</v>
      </c>
      <c r="Y184" s="360" t="n">
        <v>0</v>
      </c>
      <c r="Z184" s="360" t="n"/>
      <c r="AA184" s="360" t="n"/>
      <c r="AB184" s="360" t="n"/>
    </row>
    <row r="185"/>
    <row r="186">
      <c r="A186" s="357" t="n">
        <v>3</v>
      </c>
      <c r="B186" s="357" t="n">
        <v>0</v>
      </c>
      <c r="C186" s="357" t="n"/>
      <c r="D186" s="357">
        <f>ROW(A199)</f>
        <v/>
      </c>
      <c r="E186" s="357" t="n"/>
      <c r="F186" s="357" t="inlineStr">
        <is>
          <t>Новая локальная смета</t>
        </is>
      </c>
      <c r="G186" s="357" t="inlineStr">
        <is>
          <t>пос. К.З.Ф. д3, кв 38-39</t>
        </is>
      </c>
      <c r="H186" s="357" t="inlineStr"/>
      <c r="I186" s="357" t="n">
        <v>0</v>
      </c>
      <c r="J186" s="357" t="inlineStr"/>
      <c r="K186" s="357" t="n">
        <v>0</v>
      </c>
      <c r="L186" s="357" t="inlineStr">
        <is>
          <t>Новая локальная смета</t>
        </is>
      </c>
      <c r="M186" s="357" t="inlineStr"/>
      <c r="N186" s="357" t="n"/>
      <c r="O186" s="357" t="n"/>
      <c r="P186" s="357" t="n"/>
      <c r="Q186" s="357" t="n"/>
      <c r="R186" s="357" t="n"/>
      <c r="S186" s="357" t="n">
        <v>0</v>
      </c>
      <c r="T186" s="357" t="n"/>
      <c r="U186" s="357" t="inlineStr"/>
      <c r="V186" s="357" t="n">
        <v>0</v>
      </c>
      <c r="W186" s="357" t="n"/>
      <c r="X186" s="357" t="n"/>
      <c r="Y186" s="357" t="n"/>
      <c r="Z186" s="357" t="n"/>
      <c r="AA186" s="357" t="n"/>
      <c r="AB186" s="357" t="inlineStr"/>
      <c r="AC186" s="357" t="inlineStr"/>
      <c r="AD186" s="357" t="inlineStr"/>
      <c r="AE186" s="357" t="inlineStr"/>
      <c r="AF186" s="357" t="inlineStr"/>
      <c r="AG186" s="357" t="inlineStr"/>
      <c r="AH186" s="357" t="n"/>
      <c r="AI186" s="357" t="n"/>
      <c r="AJ186" s="357" t="n"/>
      <c r="AK186" s="357" t="n"/>
      <c r="AL186" s="357" t="n"/>
      <c r="AM186" s="357" t="n"/>
      <c r="AN186" s="357" t="n"/>
      <c r="AO186" s="357" t="n"/>
      <c r="AP186" s="357" t="inlineStr"/>
      <c r="AQ186" s="357" t="inlineStr"/>
      <c r="AR186" s="357" t="inlineStr"/>
      <c r="AS186" s="357" t="n"/>
      <c r="AT186" s="357" t="n"/>
      <c r="AU186" s="357" t="n"/>
      <c r="AV186" s="357" t="n"/>
      <c r="AW186" s="357" t="n"/>
      <c r="AX186" s="357" t="n"/>
      <c r="AY186" s="357" t="n"/>
      <c r="AZ186" s="357" t="inlineStr"/>
      <c r="BA186" s="357" t="n"/>
      <c r="BB186" s="357" t="inlineStr"/>
      <c r="BC186" s="357" t="inlineStr"/>
      <c r="BD186" s="357" t="inlineStr"/>
      <c r="BE186" s="357" t="inlineStr"/>
      <c r="BF186" s="357" t="inlineStr"/>
      <c r="BG186" s="357" t="inlineStr"/>
      <c r="BH186" s="357" t="inlineStr"/>
      <c r="BI186" s="357" t="inlineStr"/>
      <c r="BJ186" s="357" t="inlineStr"/>
      <c r="BK186" s="357" t="inlineStr"/>
      <c r="BL186" s="357" t="inlineStr"/>
      <c r="BM186" s="357" t="inlineStr"/>
      <c r="BN186" s="357" t="inlineStr"/>
      <c r="BO186" s="357" t="inlineStr"/>
      <c r="BP186" s="357" t="inlineStr"/>
      <c r="BQ186" s="357" t="n"/>
      <c r="BR186" s="357" t="n"/>
      <c r="BS186" s="357" t="n"/>
      <c r="BT186" s="357" t="n"/>
      <c r="BU186" s="357" t="n"/>
      <c r="BV186" s="357" t="n"/>
      <c r="BW186" s="357" t="n"/>
      <c r="BX186" s="357" t="n">
        <v>0</v>
      </c>
      <c r="BY186" s="357" t="n"/>
      <c r="BZ186" s="357" t="n"/>
      <c r="CA186" s="357" t="n"/>
      <c r="CB186" s="357" t="n"/>
      <c r="CC186" s="357" t="n"/>
      <c r="CD186" s="357" t="n"/>
      <c r="CE186" s="357" t="n"/>
      <c r="CF186" s="357" t="n">
        <v>0</v>
      </c>
      <c r="CG186" s="357" t="n">
        <v>0</v>
      </c>
      <c r="CH186" s="357" t="n"/>
      <c r="CI186" s="357" t="inlineStr"/>
      <c r="CJ186" s="357" t="inlineStr"/>
      <c r="CK186" t="inlineStr"/>
      <c r="CL186" t="inlineStr"/>
      <c r="CM186" t="inlineStr"/>
      <c r="CN186" t="inlineStr"/>
      <c r="CO186" t="inlineStr"/>
      <c r="CP186" t="inlineStr"/>
      <c r="CQ186" t="inlineStr"/>
    </row>
    <row r="187"/>
    <row r="188">
      <c r="A188" s="358" t="n">
        <v>52</v>
      </c>
      <c r="B188" s="358">
        <f>B199</f>
        <v/>
      </c>
      <c r="C188" s="358">
        <f>C199</f>
        <v/>
      </c>
      <c r="D188" s="358">
        <f>D199</f>
        <v/>
      </c>
      <c r="E188" s="358">
        <f>E199</f>
        <v/>
      </c>
      <c r="F188" s="358">
        <f>F199</f>
        <v/>
      </c>
      <c r="G188" s="358">
        <f>G199</f>
        <v/>
      </c>
      <c r="H188" s="358" t="n"/>
      <c r="I188" s="358" t="n"/>
      <c r="J188" s="358" t="n"/>
      <c r="K188" s="358" t="n"/>
      <c r="L188" s="358" t="n"/>
      <c r="M188" s="358" t="n"/>
      <c r="N188" s="358" t="n"/>
      <c r="O188" s="358">
        <f>O199</f>
        <v/>
      </c>
      <c r="P188" s="358">
        <f>P199</f>
        <v/>
      </c>
      <c r="Q188" s="358">
        <f>Q199</f>
        <v/>
      </c>
      <c r="R188" s="358">
        <f>R199</f>
        <v/>
      </c>
      <c r="S188" s="358">
        <f>S199</f>
        <v/>
      </c>
      <c r="T188" s="358">
        <f>T199</f>
        <v/>
      </c>
      <c r="U188" s="358">
        <f>U199</f>
        <v/>
      </c>
      <c r="V188" s="358">
        <f>V199</f>
        <v/>
      </c>
      <c r="W188" s="358">
        <f>W199</f>
        <v/>
      </c>
      <c r="X188" s="358">
        <f>X199</f>
        <v/>
      </c>
      <c r="Y188" s="358">
        <f>Y199</f>
        <v/>
      </c>
      <c r="Z188" s="358">
        <f>Z199</f>
        <v/>
      </c>
      <c r="AA188" s="358">
        <f>AA199</f>
        <v/>
      </c>
      <c r="AB188" s="358">
        <f>AB199</f>
        <v/>
      </c>
      <c r="AC188" s="358">
        <f>AC199</f>
        <v/>
      </c>
      <c r="AD188" s="358">
        <f>AD199</f>
        <v/>
      </c>
      <c r="AE188" s="358">
        <f>AE199</f>
        <v/>
      </c>
      <c r="AF188" s="358">
        <f>AF199</f>
        <v/>
      </c>
      <c r="AG188" s="358">
        <f>AG199</f>
        <v/>
      </c>
      <c r="AH188" s="358">
        <f>AH199</f>
        <v/>
      </c>
      <c r="AI188" s="358">
        <f>AI199</f>
        <v/>
      </c>
      <c r="AJ188" s="358">
        <f>AJ199</f>
        <v/>
      </c>
      <c r="AK188" s="358">
        <f>AK199</f>
        <v/>
      </c>
      <c r="AL188" s="358">
        <f>AL199</f>
        <v/>
      </c>
      <c r="AM188" s="358">
        <f>AM199</f>
        <v/>
      </c>
      <c r="AN188" s="358">
        <f>AN199</f>
        <v/>
      </c>
      <c r="AO188" s="358">
        <f>AO199</f>
        <v/>
      </c>
      <c r="AP188" s="358">
        <f>AP199</f>
        <v/>
      </c>
      <c r="AQ188" s="358">
        <f>AQ199</f>
        <v/>
      </c>
      <c r="AR188" s="358">
        <f>AR199</f>
        <v/>
      </c>
      <c r="AS188" s="358">
        <f>AS199</f>
        <v/>
      </c>
      <c r="AT188" s="358">
        <f>AT199</f>
        <v/>
      </c>
      <c r="AU188" s="358">
        <f>AU199</f>
        <v/>
      </c>
      <c r="AV188" s="358">
        <f>AV199</f>
        <v/>
      </c>
      <c r="AW188" s="358">
        <f>AW199</f>
        <v/>
      </c>
      <c r="AX188" s="358">
        <f>AX199</f>
        <v/>
      </c>
      <c r="AY188" s="358">
        <f>AY199</f>
        <v/>
      </c>
      <c r="AZ188" s="358">
        <f>AZ199</f>
        <v/>
      </c>
      <c r="BA188" s="358">
        <f>BA199</f>
        <v/>
      </c>
      <c r="BB188" s="358">
        <f>BB199</f>
        <v/>
      </c>
      <c r="BC188" s="358">
        <f>BC199</f>
        <v/>
      </c>
      <c r="BD188" s="358">
        <f>BD199</f>
        <v/>
      </c>
      <c r="BE188" s="358">
        <f>BE199</f>
        <v/>
      </c>
      <c r="BF188" s="358">
        <f>BF199</f>
        <v/>
      </c>
      <c r="BG188" s="358">
        <f>BG199</f>
        <v/>
      </c>
      <c r="BH188" s="358">
        <f>BH199</f>
        <v/>
      </c>
      <c r="BI188" s="358">
        <f>BI199</f>
        <v/>
      </c>
      <c r="BJ188" s="358">
        <f>BJ199</f>
        <v/>
      </c>
      <c r="BK188" s="358">
        <f>BK199</f>
        <v/>
      </c>
      <c r="BL188" s="358">
        <f>BL199</f>
        <v/>
      </c>
      <c r="BM188" s="358">
        <f>BM199</f>
        <v/>
      </c>
      <c r="BN188" s="358">
        <f>BN199</f>
        <v/>
      </c>
      <c r="BO188" s="358">
        <f>BO199</f>
        <v/>
      </c>
      <c r="BP188" s="358">
        <f>BP199</f>
        <v/>
      </c>
      <c r="BQ188" s="358">
        <f>BQ199</f>
        <v/>
      </c>
      <c r="BR188" s="358">
        <f>BR199</f>
        <v/>
      </c>
      <c r="BS188" s="358">
        <f>BS199</f>
        <v/>
      </c>
      <c r="BT188" s="358">
        <f>BT199</f>
        <v/>
      </c>
      <c r="BU188" s="358">
        <f>BU199</f>
        <v/>
      </c>
      <c r="BV188" s="358">
        <f>BV199</f>
        <v/>
      </c>
      <c r="BW188" s="358">
        <f>BW199</f>
        <v/>
      </c>
      <c r="BX188" s="358">
        <f>BX199</f>
        <v/>
      </c>
      <c r="BY188" s="358">
        <f>BY199</f>
        <v/>
      </c>
      <c r="BZ188" s="358">
        <f>BZ199</f>
        <v/>
      </c>
      <c r="CA188" s="358">
        <f>CA199</f>
        <v/>
      </c>
      <c r="CB188" s="358">
        <f>CB199</f>
        <v/>
      </c>
      <c r="CC188" s="358">
        <f>CC199</f>
        <v/>
      </c>
      <c r="CD188" s="358">
        <f>CD199</f>
        <v/>
      </c>
      <c r="CE188" s="358">
        <f>CE199</f>
        <v/>
      </c>
      <c r="CF188" s="358">
        <f>CF199</f>
        <v/>
      </c>
      <c r="CG188" s="358">
        <f>CG199</f>
        <v/>
      </c>
      <c r="CH188" s="358">
        <f>CH199</f>
        <v/>
      </c>
      <c r="CI188" s="358">
        <f>CI199</f>
        <v/>
      </c>
      <c r="CJ188" s="358">
        <f>CJ199</f>
        <v/>
      </c>
      <c r="CK188" s="358">
        <f>CK199</f>
        <v/>
      </c>
      <c r="CL188" s="358">
        <f>CL199</f>
        <v/>
      </c>
      <c r="CM188" s="358">
        <f>CM199</f>
        <v/>
      </c>
      <c r="CN188" s="358">
        <f>CN199</f>
        <v/>
      </c>
      <c r="CO188" s="358">
        <f>CO199</f>
        <v/>
      </c>
      <c r="CP188" s="358">
        <f>CP199</f>
        <v/>
      </c>
      <c r="CQ188" s="358">
        <f>CQ199</f>
        <v/>
      </c>
      <c r="CR188" s="358">
        <f>CR199</f>
        <v/>
      </c>
      <c r="CS188" s="358">
        <f>CS199</f>
        <v/>
      </c>
      <c r="CT188" s="358">
        <f>CT199</f>
        <v/>
      </c>
      <c r="CU188" s="358">
        <f>CU199</f>
        <v/>
      </c>
      <c r="CV188" s="358">
        <f>CV199</f>
        <v/>
      </c>
      <c r="CW188" s="358">
        <f>CW199</f>
        <v/>
      </c>
      <c r="CX188" s="358">
        <f>CX199</f>
        <v/>
      </c>
      <c r="CY188" s="358">
        <f>CY199</f>
        <v/>
      </c>
      <c r="CZ188" s="358">
        <f>CZ199</f>
        <v/>
      </c>
      <c r="DA188" s="358">
        <f>DA199</f>
        <v/>
      </c>
      <c r="DB188" s="358">
        <f>DB199</f>
        <v/>
      </c>
      <c r="DC188" s="358">
        <f>DC199</f>
        <v/>
      </c>
      <c r="DD188" s="358">
        <f>DD199</f>
        <v/>
      </c>
      <c r="DE188" s="358">
        <f>DE199</f>
        <v/>
      </c>
      <c r="DF188" s="358">
        <f>DF199</f>
        <v/>
      </c>
      <c r="DG188" s="359">
        <f>DG199</f>
        <v/>
      </c>
      <c r="DH188" s="359">
        <f>DH199</f>
        <v/>
      </c>
      <c r="DI188" s="359">
        <f>DI199</f>
        <v/>
      </c>
      <c r="DJ188" s="359">
        <f>DJ199</f>
        <v/>
      </c>
      <c r="DK188" s="359">
        <f>DK199</f>
        <v/>
      </c>
      <c r="DL188" s="359">
        <f>DL199</f>
        <v/>
      </c>
      <c r="DM188" s="359">
        <f>DM199</f>
        <v/>
      </c>
      <c r="DN188" s="359">
        <f>DN199</f>
        <v/>
      </c>
      <c r="DO188" s="359">
        <f>DO199</f>
        <v/>
      </c>
      <c r="DP188" s="359">
        <f>DP199</f>
        <v/>
      </c>
      <c r="DQ188" s="359">
        <f>DQ199</f>
        <v/>
      </c>
      <c r="DR188" s="359">
        <f>DR199</f>
        <v/>
      </c>
      <c r="DS188" s="359">
        <f>DS199</f>
        <v/>
      </c>
      <c r="DT188" s="359">
        <f>DT199</f>
        <v/>
      </c>
      <c r="DU188" s="359">
        <f>DU199</f>
        <v/>
      </c>
      <c r="DV188" s="359">
        <f>DV199</f>
        <v/>
      </c>
      <c r="DW188" s="359">
        <f>DW199</f>
        <v/>
      </c>
      <c r="DX188" s="359">
        <f>DX199</f>
        <v/>
      </c>
      <c r="DY188" s="359">
        <f>DY199</f>
        <v/>
      </c>
      <c r="DZ188" s="359">
        <f>DZ199</f>
        <v/>
      </c>
      <c r="EA188" s="359">
        <f>EA199</f>
        <v/>
      </c>
      <c r="EB188" s="359">
        <f>EB199</f>
        <v/>
      </c>
      <c r="EC188" s="359">
        <f>EC199</f>
        <v/>
      </c>
      <c r="ED188" s="359">
        <f>ED199</f>
        <v/>
      </c>
      <c r="EE188" s="359">
        <f>EE199</f>
        <v/>
      </c>
      <c r="EF188" s="359">
        <f>EF199</f>
        <v/>
      </c>
      <c r="EG188" s="359">
        <f>EG199</f>
        <v/>
      </c>
      <c r="EH188" s="359">
        <f>EH199</f>
        <v/>
      </c>
      <c r="EI188" s="359">
        <f>EI199</f>
        <v/>
      </c>
      <c r="EJ188" s="359">
        <f>EJ199</f>
        <v/>
      </c>
      <c r="EK188" s="359">
        <f>EK199</f>
        <v/>
      </c>
      <c r="EL188" s="359">
        <f>EL199</f>
        <v/>
      </c>
      <c r="EM188" s="359">
        <f>EM199</f>
        <v/>
      </c>
      <c r="EN188" s="359">
        <f>EN199</f>
        <v/>
      </c>
      <c r="EO188" s="359">
        <f>EO199</f>
        <v/>
      </c>
      <c r="EP188" s="359">
        <f>EP199</f>
        <v/>
      </c>
      <c r="EQ188" s="359">
        <f>EQ199</f>
        <v/>
      </c>
      <c r="ER188" s="359">
        <f>ER199</f>
        <v/>
      </c>
      <c r="ES188" s="359">
        <f>ES199</f>
        <v/>
      </c>
      <c r="ET188" s="359">
        <f>ET199</f>
        <v/>
      </c>
      <c r="EU188" s="359">
        <f>EU199</f>
        <v/>
      </c>
      <c r="EV188" s="359">
        <f>EV199</f>
        <v/>
      </c>
      <c r="EW188" s="359">
        <f>EW199</f>
        <v/>
      </c>
      <c r="EX188" s="359">
        <f>EX199</f>
        <v/>
      </c>
      <c r="EY188" s="359">
        <f>EY199</f>
        <v/>
      </c>
      <c r="EZ188" s="359">
        <f>EZ199</f>
        <v/>
      </c>
      <c r="FA188" s="359">
        <f>FA199</f>
        <v/>
      </c>
      <c r="FB188" s="359">
        <f>FB199</f>
        <v/>
      </c>
      <c r="FC188" s="359">
        <f>FC199</f>
        <v/>
      </c>
      <c r="FD188" s="359">
        <f>FD199</f>
        <v/>
      </c>
      <c r="FE188" s="359">
        <f>FE199</f>
        <v/>
      </c>
      <c r="FF188" s="359">
        <f>FF199</f>
        <v/>
      </c>
      <c r="FG188" s="359">
        <f>FG199</f>
        <v/>
      </c>
      <c r="FH188" s="359">
        <f>FH199</f>
        <v/>
      </c>
      <c r="FI188" s="359">
        <f>FI199</f>
        <v/>
      </c>
      <c r="FJ188" s="359">
        <f>FJ199</f>
        <v/>
      </c>
      <c r="FK188" s="359">
        <f>FK199</f>
        <v/>
      </c>
      <c r="FL188" s="359">
        <f>FL199</f>
        <v/>
      </c>
      <c r="FM188" s="359">
        <f>FM199</f>
        <v/>
      </c>
      <c r="FN188" s="359">
        <f>FN199</f>
        <v/>
      </c>
      <c r="FO188" s="359">
        <f>FO199</f>
        <v/>
      </c>
      <c r="FP188" s="359">
        <f>FP199</f>
        <v/>
      </c>
      <c r="FQ188" s="359">
        <f>FQ199</f>
        <v/>
      </c>
      <c r="FR188" s="359">
        <f>FR199</f>
        <v/>
      </c>
      <c r="FS188" s="359">
        <f>FS199</f>
        <v/>
      </c>
      <c r="FT188" s="359">
        <f>FT199</f>
        <v/>
      </c>
      <c r="FU188" s="359">
        <f>FU199</f>
        <v/>
      </c>
      <c r="FV188" s="359">
        <f>FV199</f>
        <v/>
      </c>
      <c r="FW188" s="359">
        <f>FW199</f>
        <v/>
      </c>
      <c r="FX188" s="359">
        <f>FX199</f>
        <v/>
      </c>
      <c r="FY188" s="359">
        <f>FY199</f>
        <v/>
      </c>
      <c r="FZ188" s="359">
        <f>FZ199</f>
        <v/>
      </c>
      <c r="GA188" s="359">
        <f>GA199</f>
        <v/>
      </c>
      <c r="GB188" s="359">
        <f>GB199</f>
        <v/>
      </c>
      <c r="GC188" s="359">
        <f>GC199</f>
        <v/>
      </c>
      <c r="GD188" s="359">
        <f>GD199</f>
        <v/>
      </c>
      <c r="GE188" s="359">
        <f>GE199</f>
        <v/>
      </c>
      <c r="GF188" s="359">
        <f>GF199</f>
        <v/>
      </c>
      <c r="GG188" s="359">
        <f>GG199</f>
        <v/>
      </c>
      <c r="GH188" s="359">
        <f>GH199</f>
        <v/>
      </c>
      <c r="GI188" s="359">
        <f>GI199</f>
        <v/>
      </c>
      <c r="GJ188" s="359">
        <f>GJ199</f>
        <v/>
      </c>
      <c r="GK188" s="359">
        <f>GK199</f>
        <v/>
      </c>
      <c r="GL188" s="359">
        <f>GL199</f>
        <v/>
      </c>
      <c r="GM188" s="359">
        <f>GM199</f>
        <v/>
      </c>
      <c r="GN188" s="359">
        <f>GN199</f>
        <v/>
      </c>
      <c r="GO188" s="359">
        <f>GO199</f>
        <v/>
      </c>
      <c r="GP188" s="359">
        <f>GP199</f>
        <v/>
      </c>
      <c r="GQ188" s="359">
        <f>GQ199</f>
        <v/>
      </c>
      <c r="GR188" s="359">
        <f>GR199</f>
        <v/>
      </c>
      <c r="GS188" s="359">
        <f>GS199</f>
        <v/>
      </c>
      <c r="GT188" s="359">
        <f>GT199</f>
        <v/>
      </c>
      <c r="GU188" s="359">
        <f>GU199</f>
        <v/>
      </c>
      <c r="GV188" s="359">
        <f>GV199</f>
        <v/>
      </c>
      <c r="GW188" s="359">
        <f>GW199</f>
        <v/>
      </c>
      <c r="GX188" s="359">
        <f>GX199</f>
        <v/>
      </c>
    </row>
    <row r="189"/>
    <row r="190">
      <c r="A190" t="n">
        <v>17</v>
      </c>
      <c r="B190" t="n">
        <v>0</v>
      </c>
      <c r="C190">
        <f>ROW(SmtRes!A58)</f>
        <v/>
      </c>
      <c r="D190">
        <f>ROW(EtalonRes!A61)</f>
        <v/>
      </c>
      <c r="E190" t="inlineStr">
        <is>
          <t>1</t>
        </is>
      </c>
      <c r="F190" t="inlineStr">
        <is>
          <t>65-2-2</t>
        </is>
      </c>
      <c r="G190" t="inlineStr">
        <is>
          <t>Разборка трубопроводов из чугунных канализационных труб диаметром 100 мм</t>
        </is>
      </c>
      <c r="H190" t="inlineStr">
        <is>
          <t>100 м трубопровода с фасонными частями</t>
        </is>
      </c>
      <c r="I190">
        <f>ROUND(ROUND(4/100,4),7)</f>
        <v/>
      </c>
      <c r="J190" t="n">
        <v>0</v>
      </c>
      <c r="K190">
        <f>ROUND(ROUND(4/100,4),7)</f>
        <v/>
      </c>
      <c r="O190">
        <f>ROUND(CP190,0)</f>
        <v/>
      </c>
      <c r="P190">
        <f>ROUND(CQ190*I190,0)</f>
        <v/>
      </c>
      <c r="Q190">
        <f>(ROUND((ROUND(((ET190)*I190),0)*BB190),0)+ROUND((ROUND(((AE190-(EU190))*I190),0)*BS190),0))</f>
        <v/>
      </c>
      <c r="R190">
        <f>(ROUND((ROUND(((EU190)*I190),0)*BS190),0)+ROUND((ROUND(((AE190-(EU190))*I190),0)*BS190),0))</f>
        <v/>
      </c>
      <c r="S190">
        <f>ROUND(CT190*I190,0)</f>
        <v/>
      </c>
      <c r="T190">
        <f>ROUND(CU190*I190,0)</f>
        <v/>
      </c>
      <c r="U190">
        <f>ROUND(CV190*I190,7)</f>
        <v/>
      </c>
      <c r="V190">
        <f>ROUND(CW190*I190,7)</f>
        <v/>
      </c>
      <c r="W190">
        <f>ROUND(CX190*I190,0)</f>
        <v/>
      </c>
      <c r="X190">
        <f>ROUND(CY190,0)</f>
        <v/>
      </c>
      <c r="Y190">
        <f>ROUND(CZ190,0)</f>
        <v/>
      </c>
      <c r="AA190" t="n">
        <v>78862477</v>
      </c>
      <c r="AB190">
        <f>ROUND((AC190+AD190+AF190),2)</f>
        <v/>
      </c>
      <c r="AC190">
        <f>ROUND((ES190),2)</f>
        <v/>
      </c>
      <c r="AD190">
        <f>ROUND((((ET190)-(EU190))+AE190),2)</f>
        <v/>
      </c>
      <c r="AE190">
        <f>ROUND((EU190),2)</f>
        <v/>
      </c>
      <c r="AF190">
        <f>ROUND((EV190),2)</f>
        <v/>
      </c>
      <c r="AG190">
        <f>ROUND((AP190),2)</f>
        <v/>
      </c>
      <c r="AH190">
        <f>(EW190)</f>
        <v/>
      </c>
      <c r="AI190">
        <f>(EX190)</f>
        <v/>
      </c>
      <c r="AJ190">
        <f>(AS190)</f>
        <v/>
      </c>
      <c r="AK190" t="n">
        <v>731.64</v>
      </c>
      <c r="AL190" t="n">
        <v>0</v>
      </c>
      <c r="AM190" t="n">
        <v>10</v>
      </c>
      <c r="AN190" t="n">
        <v>4.32</v>
      </c>
      <c r="AO190" t="n">
        <v>721.64</v>
      </c>
      <c r="AP190" t="n">
        <v>0</v>
      </c>
      <c r="AQ190" t="n">
        <v>85.3</v>
      </c>
      <c r="AR190" t="n">
        <v>0.32</v>
      </c>
      <c r="AS190" t="n">
        <v>0</v>
      </c>
      <c r="AT190" t="n">
        <v>87</v>
      </c>
      <c r="AU190" t="n">
        <v>44</v>
      </c>
      <c r="AV190" t="n">
        <v>1</v>
      </c>
      <c r="AW190" t="n">
        <v>1</v>
      </c>
      <c r="AZ190" t="n">
        <v>1</v>
      </c>
      <c r="BA190" t="n">
        <v>52.25</v>
      </c>
      <c r="BB190" t="n">
        <v>23.32</v>
      </c>
      <c r="BC190" t="n">
        <v>1</v>
      </c>
      <c r="BD190" t="inlineStr"/>
      <c r="BE190" t="inlineStr"/>
      <c r="BF190" t="inlineStr"/>
      <c r="BG190" t="inlineStr"/>
      <c r="BH190" t="n">
        <v>0</v>
      </c>
      <c r="BI190" t="n">
        <v>1</v>
      </c>
      <c r="BJ190" t="inlineStr">
        <is>
          <t>ТЕРр Московской обл., 65-2-2, приказ Минстроя России №675/пр от 28.02.2017 № 263/пр</t>
        </is>
      </c>
      <c r="BM190" t="n">
        <v>65001</v>
      </c>
      <c r="BN190" t="n">
        <v>0</v>
      </c>
      <c r="BO190" t="inlineStr">
        <is>
          <t>65-2-2</t>
        </is>
      </c>
      <c r="BP190" t="n">
        <v>1</v>
      </c>
      <c r="BQ190" t="n">
        <v>6</v>
      </c>
      <c r="BR190" t="n">
        <v>0</v>
      </c>
      <c r="BS190" t="n">
        <v>52.25</v>
      </c>
      <c r="BT190" t="n">
        <v>1</v>
      </c>
      <c r="BU190" t="n">
        <v>1</v>
      </c>
      <c r="BV190" t="n">
        <v>1</v>
      </c>
      <c r="BW190" t="n">
        <v>1</v>
      </c>
      <c r="BX190" t="n">
        <v>1</v>
      </c>
      <c r="BY190" t="inlineStr"/>
      <c r="BZ190" t="n">
        <v>87</v>
      </c>
      <c r="CA190" t="n">
        <v>44</v>
      </c>
      <c r="CB190" t="inlineStr"/>
      <c r="CE190" t="n">
        <v>12</v>
      </c>
      <c r="CF190" t="n">
        <v>0</v>
      </c>
      <c r="CG190" t="n">
        <v>0</v>
      </c>
      <c r="CM190" t="n">
        <v>0</v>
      </c>
      <c r="CN190" t="inlineStr"/>
      <c r="CO190" t="n">
        <v>0</v>
      </c>
      <c r="CP190">
        <f>(P190+Q190+S190)</f>
        <v/>
      </c>
      <c r="CQ190">
        <f>AC190*BC190</f>
        <v/>
      </c>
      <c r="CR190">
        <f>(ROUND((ROUND(((ET190)*1),0)*BB190),0)+ROUND((ROUND(((AE190-(EU190))*1),0)*BS190),0))</f>
        <v/>
      </c>
      <c r="CS190">
        <f>(ROUND((ROUND(((EU190)*1),0)*BS190),0)+ROUND((ROUND(((AE190-(EU190))*1),0)*BS190),0))</f>
        <v/>
      </c>
      <c r="CT190">
        <f>AF190*BA190</f>
        <v/>
      </c>
      <c r="CU190">
        <f>AG190</f>
        <v/>
      </c>
      <c r="CV190">
        <f>AH190</f>
        <v/>
      </c>
      <c r="CW190">
        <f>AI190</f>
        <v/>
      </c>
      <c r="CX190">
        <f>AJ190</f>
        <v/>
      </c>
      <c r="CY190">
        <f>(((S190+R190)*AT190)/100)</f>
        <v/>
      </c>
      <c r="CZ190">
        <f>(((S190+R190)*AU190)/100)</f>
        <v/>
      </c>
      <c r="DC190" t="inlineStr"/>
      <c r="DD190" t="inlineStr"/>
      <c r="DE190" t="inlineStr"/>
      <c r="DF190" t="inlineStr"/>
      <c r="DG190" t="inlineStr"/>
      <c r="DH190" t="inlineStr"/>
      <c r="DI190" t="inlineStr"/>
      <c r="DJ190" t="inlineStr"/>
      <c r="DK190" t="inlineStr"/>
      <c r="DL190" t="inlineStr"/>
      <c r="DM190" t="inlineStr"/>
      <c r="DN190" t="n">
        <v>0</v>
      </c>
      <c r="DO190" t="n">
        <v>0</v>
      </c>
      <c r="DP190" t="n">
        <v>1</v>
      </c>
      <c r="DQ190" t="n">
        <v>1</v>
      </c>
      <c r="DU190" t="n">
        <v>1013</v>
      </c>
      <c r="DV190" t="inlineStr">
        <is>
          <t>100 м трубопровода с фасонными частями</t>
        </is>
      </c>
      <c r="DW190" t="inlineStr">
        <is>
          <t>100 м трубопровода с фасонными частями</t>
        </is>
      </c>
      <c r="DX190" t="n">
        <v>1</v>
      </c>
      <c r="DZ190" t="inlineStr"/>
      <c r="EA190" t="inlineStr"/>
      <c r="EB190" t="inlineStr"/>
      <c r="EC190" t="inlineStr"/>
      <c r="EE190" t="n">
        <v>78725987</v>
      </c>
      <c r="EF190" t="n">
        <v>6</v>
      </c>
      <c r="EG190" t="inlineStr">
        <is>
          <t>Ремонтно-строительные работы</t>
        </is>
      </c>
      <c r="EH190" t="n">
        <v>99</v>
      </c>
      <c r="EI190" t="inlineStr">
        <is>
          <t>Внутренние санитарно-технические работы</t>
        </is>
      </c>
      <c r="EJ190" t="n">
        <v>1</v>
      </c>
      <c r="EK190" t="n">
        <v>65001</v>
      </c>
      <c r="EL190" t="inlineStr">
        <is>
          <t>Внутренние санитарнотехнические работы: демонтаж и разборка</t>
        </is>
      </c>
      <c r="EM190" t="inlineStr">
        <is>
          <t>рФЕР-65</t>
        </is>
      </c>
      <c r="EO190" t="inlineStr"/>
      <c r="EQ190" t="n">
        <v>0</v>
      </c>
      <c r="ER190" t="n">
        <v>731.64</v>
      </c>
      <c r="ES190" t="n">
        <v>0</v>
      </c>
      <c r="ET190" t="n">
        <v>10</v>
      </c>
      <c r="EU190" t="n">
        <v>4.32</v>
      </c>
      <c r="EV190" t="n">
        <v>721.64</v>
      </c>
      <c r="EW190" t="n">
        <v>85.3</v>
      </c>
      <c r="EX190" t="n">
        <v>0.32</v>
      </c>
      <c r="EY190" t="n">
        <v>0</v>
      </c>
      <c r="FQ190" t="n">
        <v>0</v>
      </c>
      <c r="FR190" t="n">
        <v>0</v>
      </c>
      <c r="FS190" t="n">
        <v>0</v>
      </c>
      <c r="FX190" t="n">
        <v>87</v>
      </c>
      <c r="FY190" t="n">
        <v>44</v>
      </c>
      <c r="GA190" t="inlineStr"/>
      <c r="GD190" t="n">
        <v>1</v>
      </c>
      <c r="GF190" t="n">
        <v>-1715474929</v>
      </c>
      <c r="GG190" t="n">
        <v>2</v>
      </c>
      <c r="GH190" t="n">
        <v>1</v>
      </c>
      <c r="GI190" t="n">
        <v>2</v>
      </c>
      <c r="GJ190" t="n">
        <v>0</v>
      </c>
      <c r="GK190" t="n">
        <v>0</v>
      </c>
      <c r="GL190">
        <f>ROUND(IF(AND(BH190=3,BI190=3,FS190&lt;&gt;0),P190,0),0)</f>
        <v/>
      </c>
      <c r="GM190">
        <f>ROUND(O190+X190+Y190,0)+GX190</f>
        <v/>
      </c>
      <c r="GN190">
        <f>IF(OR(BI190=0,BI190=1),GM190-GX190,0)</f>
        <v/>
      </c>
      <c r="GO190">
        <f>IF(BI190=2,GM190-GX190,0)</f>
        <v/>
      </c>
      <c r="GP190">
        <f>IF(BI190=4,GM190-GX190,0)</f>
        <v/>
      </c>
      <c r="GR190" t="n">
        <v>0</v>
      </c>
      <c r="GS190" t="n">
        <v>3</v>
      </c>
      <c r="GT190" t="n">
        <v>0</v>
      </c>
      <c r="GU190" t="inlineStr"/>
      <c r="GV190">
        <f>ROUND((GT190),2)</f>
        <v/>
      </c>
      <c r="GW190" t="n">
        <v>1</v>
      </c>
      <c r="GX190">
        <f>ROUND(HC190*I190,0)</f>
        <v/>
      </c>
      <c r="HA190" t="n">
        <v>0</v>
      </c>
      <c r="HB190" t="n">
        <v>0</v>
      </c>
      <c r="HC190">
        <f>GV190*GW190</f>
        <v/>
      </c>
      <c r="HE190" t="inlineStr"/>
      <c r="HF190" t="inlineStr"/>
      <c r="HM190" t="inlineStr"/>
      <c r="HN190" t="inlineStr">
        <is>
          <t>Пр/812-099.1-1</t>
        </is>
      </c>
      <c r="HO190" t="inlineStr">
        <is>
          <t>Пр/774-099.1</t>
        </is>
      </c>
      <c r="HP190" t="inlineStr">
        <is>
          <t>Внутренние санитарнотехнические работы: демонтаж и разборка</t>
        </is>
      </c>
      <c r="HQ190" t="inlineStr">
        <is>
          <t>Внутренние санитарнотехнические работы: демонтаж и разборка</t>
        </is>
      </c>
      <c r="HS190" t="n">
        <v>0</v>
      </c>
      <c r="IK190" t="n">
        <v>0</v>
      </c>
    </row>
    <row r="191">
      <c r="A191" t="n">
        <v>18</v>
      </c>
      <c r="B191" t="n">
        <v>0</v>
      </c>
      <c r="C191" t="n">
        <v>58</v>
      </c>
      <c r="E191" t="inlineStr">
        <is>
          <t>1,1</t>
        </is>
      </c>
      <c r="F191" t="inlineStr">
        <is>
          <t>509-9899</t>
        </is>
      </c>
      <c r="G191" t="inlineStr">
        <is>
          <t>Строительный мусор и масса возвратных материалов</t>
        </is>
      </c>
      <c r="H191" t="inlineStr">
        <is>
          <t>т</t>
        </is>
      </c>
      <c r="I191">
        <f>I190*J191</f>
        <v/>
      </c>
      <c r="J191" t="n">
        <v>1.34</v>
      </c>
      <c r="K191" t="n">
        <v>1.34</v>
      </c>
      <c r="O191">
        <f>ROUND(CP191,0)</f>
        <v/>
      </c>
      <c r="P191">
        <f>ROUND(CQ191*I191,0)</f>
        <v/>
      </c>
      <c r="Q191">
        <f>(ROUND((ROUND(((ET191)*I191),0)*BB191),0)+ROUND((ROUND(((AE191-(EU191))*I191),0)*BS191),0))</f>
        <v/>
      </c>
      <c r="R191">
        <f>(ROUND((ROUND(((EU191)*I191),0)*BS191),0)+ROUND((ROUND(((AE191-(EU191))*I191),0)*BS191),0))</f>
        <v/>
      </c>
      <c r="S191">
        <f>ROUND(CT191*I191,0)</f>
        <v/>
      </c>
      <c r="T191">
        <f>ROUND(CU191*I191,0)</f>
        <v/>
      </c>
      <c r="U191">
        <f>ROUND(CV191*I191,7)</f>
        <v/>
      </c>
      <c r="V191">
        <f>ROUND(CW191*I191,7)</f>
        <v/>
      </c>
      <c r="W191">
        <f>ROUND(CX191*I191,0)</f>
        <v/>
      </c>
      <c r="X191">
        <f>ROUND(CY191,0)</f>
        <v/>
      </c>
      <c r="Y191">
        <f>ROUND(CZ191,0)</f>
        <v/>
      </c>
      <c r="AA191" t="n">
        <v>78862477</v>
      </c>
      <c r="AB191">
        <f>ROUND((AC191+AD191+AF191),2)</f>
        <v/>
      </c>
      <c r="AC191">
        <f>ROUND((ES191),2)</f>
        <v/>
      </c>
      <c r="AD191">
        <f>ROUND((((ET191)-(EU191))+AE191),2)</f>
        <v/>
      </c>
      <c r="AE191">
        <f>ROUND((EU191),2)</f>
        <v/>
      </c>
      <c r="AF191">
        <f>ROUND((EV191),2)</f>
        <v/>
      </c>
      <c r="AG191">
        <f>ROUND((AP191),2)</f>
        <v/>
      </c>
      <c r="AH191">
        <f>(EW191)</f>
        <v/>
      </c>
      <c r="AI191">
        <f>(EX191)</f>
        <v/>
      </c>
      <c r="AJ191">
        <f>(AS191)</f>
        <v/>
      </c>
      <c r="AK191" t="n">
        <v>0</v>
      </c>
      <c r="AL191" t="n">
        <v>0</v>
      </c>
      <c r="AM191" t="n">
        <v>0</v>
      </c>
      <c r="AN191" t="n">
        <v>0</v>
      </c>
      <c r="AO191" t="n">
        <v>0</v>
      </c>
      <c r="AP191" t="n">
        <v>0</v>
      </c>
      <c r="AQ191" t="n">
        <v>0</v>
      </c>
      <c r="AR191" t="n">
        <v>0</v>
      </c>
      <c r="AS191" t="n">
        <v>0</v>
      </c>
      <c r="AT191" t="n">
        <v>87</v>
      </c>
      <c r="AU191" t="n">
        <v>44</v>
      </c>
      <c r="AV191" t="n">
        <v>1</v>
      </c>
      <c r="AW191" t="n">
        <v>1</v>
      </c>
      <c r="AZ191" t="n">
        <v>1</v>
      </c>
      <c r="BA191" t="n">
        <v>1</v>
      </c>
      <c r="BB191" t="n">
        <v>1</v>
      </c>
      <c r="BC191" t="n">
        <v>1</v>
      </c>
      <c r="BD191" t="inlineStr"/>
      <c r="BE191" t="inlineStr"/>
      <c r="BF191" t="inlineStr"/>
      <c r="BG191" t="inlineStr"/>
      <c r="BH191" t="n">
        <v>3</v>
      </c>
      <c r="BI191" t="n">
        <v>1</v>
      </c>
      <c r="BJ191" t="inlineStr">
        <is>
          <t>ТССЦ Московской обл., 509-9899, приказ Минстроя России №675/пр от 28.02.2017 № 258/пр</t>
        </is>
      </c>
      <c r="BM191" t="n">
        <v>65001</v>
      </c>
      <c r="BN191" t="n">
        <v>0</v>
      </c>
      <c r="BO191" t="inlineStr"/>
      <c r="BP191" t="n">
        <v>0</v>
      </c>
      <c r="BQ191" t="n">
        <v>6</v>
      </c>
      <c r="BR191" t="n">
        <v>0</v>
      </c>
      <c r="BS191" t="n">
        <v>1</v>
      </c>
      <c r="BT191" t="n">
        <v>1</v>
      </c>
      <c r="BU191" t="n">
        <v>1</v>
      </c>
      <c r="BV191" t="n">
        <v>1</v>
      </c>
      <c r="BW191" t="n">
        <v>1</v>
      </c>
      <c r="BX191" t="n">
        <v>1</v>
      </c>
      <c r="BY191" t="inlineStr"/>
      <c r="BZ191" t="n">
        <v>87</v>
      </c>
      <c r="CA191" t="n">
        <v>44</v>
      </c>
      <c r="CB191" t="inlineStr"/>
      <c r="CE191" t="n">
        <v>12</v>
      </c>
      <c r="CF191" t="n">
        <v>0</v>
      </c>
      <c r="CG191" t="n">
        <v>0</v>
      </c>
      <c r="CM191" t="n">
        <v>0</v>
      </c>
      <c r="CN191" t="inlineStr"/>
      <c r="CO191" t="n">
        <v>0</v>
      </c>
      <c r="CP191">
        <f>(P191+Q191+S191)</f>
        <v/>
      </c>
      <c r="CQ191">
        <f>AC191*BC191</f>
        <v/>
      </c>
      <c r="CR191">
        <f>(ROUND((ROUND(((ET191)*1),0)*BB191),0)+ROUND((ROUND(((AE191-(EU191))*1),0)*BS191),0))</f>
        <v/>
      </c>
      <c r="CS191">
        <f>(ROUND((ROUND(((EU191)*1),0)*BS191),0)+ROUND((ROUND(((AE191-(EU191))*1),0)*BS191),0))</f>
        <v/>
      </c>
      <c r="CT191">
        <f>AF191*BA191</f>
        <v/>
      </c>
      <c r="CU191">
        <f>AG191</f>
        <v/>
      </c>
      <c r="CV191">
        <f>AH191</f>
        <v/>
      </c>
      <c r="CW191">
        <f>AI191</f>
        <v/>
      </c>
      <c r="CX191">
        <f>AJ191</f>
        <v/>
      </c>
      <c r="CY191">
        <f>(((S191+R191)*AT191)/100)</f>
        <v/>
      </c>
      <c r="CZ191">
        <f>(((S191+R191)*AU191)/100)</f>
        <v/>
      </c>
      <c r="DC191" t="inlineStr"/>
      <c r="DD191" t="inlineStr"/>
      <c r="DE191" t="inlineStr"/>
      <c r="DF191" t="inlineStr"/>
      <c r="DG191" t="inlineStr"/>
      <c r="DH191" t="inlineStr"/>
      <c r="DI191" t="inlineStr"/>
      <c r="DJ191" t="inlineStr"/>
      <c r="DK191" t="inlineStr"/>
      <c r="DL191" t="inlineStr"/>
      <c r="DM191" t="inlineStr"/>
      <c r="DN191" t="n">
        <v>0</v>
      </c>
      <c r="DO191" t="n">
        <v>0</v>
      </c>
      <c r="DP191" t="n">
        <v>1</v>
      </c>
      <c r="DQ191" t="n">
        <v>1</v>
      </c>
      <c r="DU191" t="n">
        <v>1009</v>
      </c>
      <c r="DV191" t="inlineStr">
        <is>
          <t>т</t>
        </is>
      </c>
      <c r="DW191" t="inlineStr">
        <is>
          <t>т</t>
        </is>
      </c>
      <c r="DX191" t="n">
        <v>1000</v>
      </c>
      <c r="DZ191" t="inlineStr"/>
      <c r="EA191" t="inlineStr"/>
      <c r="EB191" t="inlineStr"/>
      <c r="EC191" t="inlineStr"/>
      <c r="EE191" t="n">
        <v>78725987</v>
      </c>
      <c r="EF191" t="n">
        <v>6</v>
      </c>
      <c r="EG191" t="inlineStr">
        <is>
          <t>Ремонтно-строительные работы</t>
        </is>
      </c>
      <c r="EH191" t="n">
        <v>99</v>
      </c>
      <c r="EI191" t="inlineStr">
        <is>
          <t>Внутренние санитарно-технические работы</t>
        </is>
      </c>
      <c r="EJ191" t="n">
        <v>1</v>
      </c>
      <c r="EK191" t="n">
        <v>65001</v>
      </c>
      <c r="EL191" t="inlineStr">
        <is>
          <t>Внутренние санитарнотехнические работы: демонтаж и разборка</t>
        </is>
      </c>
      <c r="EM191" t="inlineStr">
        <is>
          <t>рФЕР-65</t>
        </is>
      </c>
      <c r="EO191" t="inlineStr"/>
      <c r="EQ191" t="n">
        <v>0</v>
      </c>
      <c r="ER191" t="n">
        <v>0</v>
      </c>
      <c r="ES191" t="n">
        <v>0</v>
      </c>
      <c r="ET191" t="n">
        <v>0</v>
      </c>
      <c r="EU191" t="n">
        <v>0</v>
      </c>
      <c r="EV191" t="n">
        <v>0</v>
      </c>
      <c r="EW191" t="n">
        <v>0</v>
      </c>
      <c r="EX191" t="n">
        <v>0</v>
      </c>
      <c r="FQ191" t="n">
        <v>0</v>
      </c>
      <c r="FR191" t="n">
        <v>0</v>
      </c>
      <c r="FS191" t="n">
        <v>0</v>
      </c>
      <c r="FX191" t="n">
        <v>87</v>
      </c>
      <c r="FY191" t="n">
        <v>44</v>
      </c>
      <c r="GA191" t="inlineStr"/>
      <c r="GD191" t="n">
        <v>1</v>
      </c>
      <c r="GF191" t="n">
        <v>1839160745</v>
      </c>
      <c r="GG191" t="n">
        <v>2</v>
      </c>
      <c r="GH191" t="n">
        <v>1</v>
      </c>
      <c r="GI191" t="n">
        <v>-2</v>
      </c>
      <c r="GJ191" t="n">
        <v>0</v>
      </c>
      <c r="GK191" t="n">
        <v>0</v>
      </c>
      <c r="GL191">
        <f>ROUND(IF(AND(BH191=3,BI191=3,FS191&lt;&gt;0),P191,0),0)</f>
        <v/>
      </c>
      <c r="GM191">
        <f>ROUND(O191+X191+Y191,0)+GX191</f>
        <v/>
      </c>
      <c r="GN191">
        <f>IF(OR(BI191=0,BI191=1),GM191-GX191,0)</f>
        <v/>
      </c>
      <c r="GO191">
        <f>IF(BI191=2,GM191-GX191,0)</f>
        <v/>
      </c>
      <c r="GP191">
        <f>IF(BI191=4,GM191-GX191,0)</f>
        <v/>
      </c>
      <c r="GR191" t="n">
        <v>0</v>
      </c>
      <c r="GS191" t="n">
        <v>3</v>
      </c>
      <c r="GT191" t="n">
        <v>0</v>
      </c>
      <c r="GU191" t="inlineStr"/>
      <c r="GV191">
        <f>ROUND((GT191),2)</f>
        <v/>
      </c>
      <c r="GW191" t="n">
        <v>1</v>
      </c>
      <c r="GX191">
        <f>ROUND(HC191*I191,0)</f>
        <v/>
      </c>
      <c r="HA191" t="n">
        <v>0</v>
      </c>
      <c r="HB191" t="n">
        <v>0</v>
      </c>
      <c r="HC191">
        <f>GV191*GW191</f>
        <v/>
      </c>
      <c r="HE191" t="inlineStr"/>
      <c r="HF191" t="inlineStr"/>
      <c r="HM191" t="inlineStr"/>
      <c r="HN191" t="inlineStr">
        <is>
          <t>Пр/812-099.1-1</t>
        </is>
      </c>
      <c r="HO191" t="inlineStr">
        <is>
          <t>Пр/774-099.1</t>
        </is>
      </c>
      <c r="HP191" t="inlineStr">
        <is>
          <t>Внутренние санитарнотехнические работы: демонтаж и разборка</t>
        </is>
      </c>
      <c r="HQ191" t="inlineStr">
        <is>
          <t>Внутренние санитарнотехнические работы: демонтаж и разборка</t>
        </is>
      </c>
      <c r="HS191" t="n">
        <v>0</v>
      </c>
      <c r="IK191" t="n">
        <v>0</v>
      </c>
    </row>
    <row r="192">
      <c r="A192" t="n">
        <v>17</v>
      </c>
      <c r="B192" t="n">
        <v>0</v>
      </c>
      <c r="C192">
        <f>ROW(SmtRes!A70)</f>
        <v/>
      </c>
      <c r="D192">
        <f>ROW(EtalonRes!A75)</f>
        <v/>
      </c>
      <c r="E192" t="inlineStr">
        <is>
          <t>2</t>
        </is>
      </c>
      <c r="F192" t="inlineStr">
        <is>
          <t>16-04-003-3</t>
        </is>
      </c>
      <c r="G192" t="inlineStr">
        <is>
          <t>Прокладка трубопроводов водоснабжения и отопления из  поливинилхлоридных труб (ПВХ) диаметром до 110 мм</t>
        </is>
      </c>
      <c r="H192" t="inlineStr">
        <is>
          <t>100 м трубопровода</t>
        </is>
      </c>
      <c r="I192">
        <f>ROUND(ROUND(4/100,4),7)</f>
        <v/>
      </c>
      <c r="J192" t="n">
        <v>0</v>
      </c>
      <c r="K192">
        <f>ROUND(ROUND(4/100,4),7)</f>
        <v/>
      </c>
      <c r="O192">
        <f>ROUND(CP192,0)</f>
        <v/>
      </c>
      <c r="P192">
        <f>ROUND(CQ192*I192,0)</f>
        <v/>
      </c>
      <c r="Q192">
        <f>(ROUND((ROUND(((ET192)*I192),0)*BB192),0)+ROUND((ROUND(((AE192-(EU192))*I192),0)*BS192),0))</f>
        <v/>
      </c>
      <c r="R192">
        <f>(ROUND((ROUND(((EU192)*I192),0)*BS192),0)+ROUND((ROUND(((AE192-(EU192))*I192),0)*BS192),0))</f>
        <v/>
      </c>
      <c r="S192">
        <f>ROUND(CT192*I192,0)</f>
        <v/>
      </c>
      <c r="T192">
        <f>ROUND(CU192*I192,0)</f>
        <v/>
      </c>
      <c r="U192">
        <f>ROUND(CV192*I192,7)</f>
        <v/>
      </c>
      <c r="V192">
        <f>ROUND(CW192*I192,7)</f>
        <v/>
      </c>
      <c r="W192">
        <f>ROUND(CX192*I192,0)</f>
        <v/>
      </c>
      <c r="X192">
        <f>ROUND(CY192,0)</f>
        <v/>
      </c>
      <c r="Y192">
        <f>ROUND(CZ192,0)</f>
        <v/>
      </c>
      <c r="AA192" t="n">
        <v>78862477</v>
      </c>
      <c r="AB192">
        <f>ROUND((AC192+AD192+AF192),2)</f>
        <v/>
      </c>
      <c r="AC192">
        <f>ROUND((ES192),2)</f>
        <v/>
      </c>
      <c r="AD192">
        <f>ROUND((((ET192)-(EU192))+AE192),2)</f>
        <v/>
      </c>
      <c r="AE192">
        <f>ROUND((EU192),2)</f>
        <v/>
      </c>
      <c r="AF192">
        <f>ROUND((EV192),2)</f>
        <v/>
      </c>
      <c r="AG192">
        <f>ROUND((AP192),2)</f>
        <v/>
      </c>
      <c r="AH192">
        <f>(EW192)</f>
        <v/>
      </c>
      <c r="AI192">
        <f>(EX192)</f>
        <v/>
      </c>
      <c r="AJ192">
        <f>(AS192)</f>
        <v/>
      </c>
      <c r="AK192" t="n">
        <v>70494.13</v>
      </c>
      <c r="AL192" t="n">
        <v>70188.96000000001</v>
      </c>
      <c r="AM192" t="n">
        <v>52.36</v>
      </c>
      <c r="AN192" t="n">
        <v>1.49</v>
      </c>
      <c r="AO192" t="n">
        <v>252.81</v>
      </c>
      <c r="AP192" t="n">
        <v>0</v>
      </c>
      <c r="AQ192" t="n">
        <v>26.28</v>
      </c>
      <c r="AR192" t="n">
        <v>0.11</v>
      </c>
      <c r="AS192" t="n">
        <v>0</v>
      </c>
      <c r="AT192" t="n">
        <v>121</v>
      </c>
      <c r="AU192" t="n">
        <v>72</v>
      </c>
      <c r="AV192" t="n">
        <v>1</v>
      </c>
      <c r="AW192" t="n">
        <v>1</v>
      </c>
      <c r="AZ192" t="n">
        <v>1</v>
      </c>
      <c r="BA192" t="n">
        <v>52.25</v>
      </c>
      <c r="BB192" t="n">
        <v>22.03</v>
      </c>
      <c r="BC192" t="n">
        <v>1.35</v>
      </c>
      <c r="BD192" t="inlineStr"/>
      <c r="BE192" t="inlineStr"/>
      <c r="BF192" t="inlineStr"/>
      <c r="BG192" t="inlineStr"/>
      <c r="BH192" t="n">
        <v>0</v>
      </c>
      <c r="BI192" t="n">
        <v>1</v>
      </c>
      <c r="BJ192" t="inlineStr">
        <is>
          <t>ТЕР Московской обл., 16-04-003-3, приказ Минстроя России №675/пр от 28.02.2017 № 260/пр</t>
        </is>
      </c>
      <c r="BM192" t="n">
        <v>16001</v>
      </c>
      <c r="BN192" t="n">
        <v>0</v>
      </c>
      <c r="BO192" t="inlineStr">
        <is>
          <t>16-04-003-3</t>
        </is>
      </c>
      <c r="BP192" t="n">
        <v>1</v>
      </c>
      <c r="BQ192" t="n">
        <v>2</v>
      </c>
      <c r="BR192" t="n">
        <v>0</v>
      </c>
      <c r="BS192" t="n">
        <v>52.25</v>
      </c>
      <c r="BT192" t="n">
        <v>1</v>
      </c>
      <c r="BU192" t="n">
        <v>1</v>
      </c>
      <c r="BV192" t="n">
        <v>1</v>
      </c>
      <c r="BW192" t="n">
        <v>1</v>
      </c>
      <c r="BX192" t="n">
        <v>1</v>
      </c>
      <c r="BY192" t="inlineStr"/>
      <c r="BZ192" t="n">
        <v>121</v>
      </c>
      <c r="CA192" t="n">
        <v>72</v>
      </c>
      <c r="CB192" t="inlineStr"/>
      <c r="CE192" t="n">
        <v>12</v>
      </c>
      <c r="CF192" t="n">
        <v>0</v>
      </c>
      <c r="CG192" t="n">
        <v>0</v>
      </c>
      <c r="CM192" t="n">
        <v>0</v>
      </c>
      <c r="CN192" t="inlineStr"/>
      <c r="CO192" t="n">
        <v>0</v>
      </c>
      <c r="CP192">
        <f>(P192+Q192+S192)</f>
        <v/>
      </c>
      <c r="CQ192">
        <f>AC192*BC192</f>
        <v/>
      </c>
      <c r="CR192">
        <f>(ROUND((ROUND(((ET192)*1),0)*BB192),0)+ROUND((ROUND(((AE192-(EU192))*1),0)*BS192),0))</f>
        <v/>
      </c>
      <c r="CS192">
        <f>(ROUND((ROUND(((EU192)*1),0)*BS192),0)+ROUND((ROUND(((AE192-(EU192))*1),0)*BS192),0))</f>
        <v/>
      </c>
      <c r="CT192">
        <f>AF192*BA192</f>
        <v/>
      </c>
      <c r="CU192">
        <f>AG192</f>
        <v/>
      </c>
      <c r="CV192">
        <f>AH192</f>
        <v/>
      </c>
      <c r="CW192">
        <f>AI192</f>
        <v/>
      </c>
      <c r="CX192">
        <f>AJ192</f>
        <v/>
      </c>
      <c r="CY192">
        <f>(((S192+R192)*AT192)/100)</f>
        <v/>
      </c>
      <c r="CZ192">
        <f>(((S192+R192)*AU192)/100)</f>
        <v/>
      </c>
      <c r="DC192" t="inlineStr"/>
      <c r="DD192" t="inlineStr"/>
      <c r="DE192" t="inlineStr"/>
      <c r="DF192" t="inlineStr"/>
      <c r="DG192" t="inlineStr"/>
      <c r="DH192" t="inlineStr"/>
      <c r="DI192" t="inlineStr"/>
      <c r="DJ192" t="inlineStr"/>
      <c r="DK192" t="inlineStr"/>
      <c r="DL192" t="inlineStr"/>
      <c r="DM192" t="inlineStr"/>
      <c r="DN192" t="n">
        <v>0</v>
      </c>
      <c r="DO192" t="n">
        <v>0</v>
      </c>
      <c r="DP192" t="n">
        <v>1</v>
      </c>
      <c r="DQ192" t="n">
        <v>1</v>
      </c>
      <c r="DU192" t="n">
        <v>1013</v>
      </c>
      <c r="DV192" t="inlineStr">
        <is>
          <t>100 м трубопровода</t>
        </is>
      </c>
      <c r="DW192" t="inlineStr">
        <is>
          <t>100 м трубопровода</t>
        </is>
      </c>
      <c r="DX192" t="n">
        <v>1</v>
      </c>
      <c r="DZ192" t="inlineStr"/>
      <c r="EA192" t="inlineStr"/>
      <c r="EB192" t="inlineStr"/>
      <c r="EC192" t="inlineStr"/>
      <c r="EE192" t="n">
        <v>78725882</v>
      </c>
      <c r="EF192" t="n">
        <v>2</v>
      </c>
      <c r="EG192" t="inlineStr">
        <is>
          <t>Общестроительные работы</t>
        </is>
      </c>
      <c r="EH192" t="n">
        <v>16</v>
      </c>
      <c r="EI19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92" t="n">
        <v>1</v>
      </c>
      <c r="EK192" t="n">
        <v>16001</v>
      </c>
      <c r="EL192" t="inlineStr">
        <is>
          <t>Трубопроводы внутренние</t>
        </is>
      </c>
      <c r="EM192" t="inlineStr">
        <is>
          <t>ФЕР-16</t>
        </is>
      </c>
      <c r="EO192" t="inlineStr"/>
      <c r="EQ192" t="n">
        <v>0</v>
      </c>
      <c r="ER192" t="n">
        <v>70494.13</v>
      </c>
      <c r="ES192" t="n">
        <v>70188.96000000001</v>
      </c>
      <c r="ET192" t="n">
        <v>52.36</v>
      </c>
      <c r="EU192" t="n">
        <v>1.49</v>
      </c>
      <c r="EV192" t="n">
        <v>252.81</v>
      </c>
      <c r="EW192" t="n">
        <v>26.28</v>
      </c>
      <c r="EX192" t="n">
        <v>0.11</v>
      </c>
      <c r="EY192" t="n">
        <v>0</v>
      </c>
      <c r="FQ192" t="n">
        <v>0</v>
      </c>
      <c r="FR192" t="n">
        <v>0</v>
      </c>
      <c r="FS192" t="n">
        <v>0</v>
      </c>
      <c r="FX192" t="n">
        <v>121</v>
      </c>
      <c r="FY192" t="n">
        <v>72</v>
      </c>
      <c r="GA192" t="inlineStr"/>
      <c r="GD192" t="n">
        <v>1</v>
      </c>
      <c r="GF192" t="n">
        <v>-334850674</v>
      </c>
      <c r="GG192" t="n">
        <v>2</v>
      </c>
      <c r="GH192" t="n">
        <v>1</v>
      </c>
      <c r="GI192" t="n">
        <v>2</v>
      </c>
      <c r="GJ192" t="n">
        <v>0</v>
      </c>
      <c r="GK192" t="n">
        <v>0</v>
      </c>
      <c r="GL192">
        <f>ROUND(IF(AND(BH192=3,BI192=3,FS192&lt;&gt;0),P192,0),0)</f>
        <v/>
      </c>
      <c r="GM192">
        <f>ROUND(O192+X192+Y192,0)+GX192</f>
        <v/>
      </c>
      <c r="GN192">
        <f>IF(OR(BI192=0,BI192=1),GM192-GX192,0)</f>
        <v/>
      </c>
      <c r="GO192">
        <f>IF(BI192=2,GM192-GX192,0)</f>
        <v/>
      </c>
      <c r="GP192">
        <f>IF(BI192=4,GM192-GX192,0)</f>
        <v/>
      </c>
      <c r="GR192" t="n">
        <v>0</v>
      </c>
      <c r="GS192" t="n">
        <v>3</v>
      </c>
      <c r="GT192" t="n">
        <v>0</v>
      </c>
      <c r="GU192" t="inlineStr"/>
      <c r="GV192">
        <f>ROUND((GT192),2)</f>
        <v/>
      </c>
      <c r="GW192" t="n">
        <v>1</v>
      </c>
      <c r="GX192">
        <f>ROUND(HC192*I192,0)</f>
        <v/>
      </c>
      <c r="HA192" t="n">
        <v>0</v>
      </c>
      <c r="HB192" t="n">
        <v>0</v>
      </c>
      <c r="HC192">
        <f>GV192*GW192</f>
        <v/>
      </c>
      <c r="HE192" t="inlineStr"/>
      <c r="HF192" t="inlineStr"/>
      <c r="HM192" t="inlineStr"/>
      <c r="HN192" t="inlineStr">
        <is>
          <t>Пр/812-016.0-1</t>
        </is>
      </c>
      <c r="HO192" t="inlineStr">
        <is>
          <t>Пр/774-016.0</t>
        </is>
      </c>
      <c r="HP19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9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92" t="n">
        <v>0</v>
      </c>
      <c r="IK192" t="n">
        <v>0</v>
      </c>
    </row>
    <row r="193">
      <c r="A193" t="n">
        <v>18</v>
      </c>
      <c r="B193" t="n">
        <v>0</v>
      </c>
      <c r="C193" t="n">
        <v>69</v>
      </c>
      <c r="E193" t="inlineStr">
        <is>
          <t>2,1</t>
        </is>
      </c>
      <c r="F193" t="inlineStr">
        <is>
          <t>507-4378</t>
        </is>
      </c>
      <c r="G193" t="inlineStr">
        <is>
          <t>Отвод канализационный полипропиленовый 45° диаметр 110 мм</t>
        </is>
      </c>
      <c r="H193" t="inlineStr">
        <is>
          <t>10 шт.</t>
        </is>
      </c>
      <c r="I193">
        <f>I192*J193</f>
        <v/>
      </c>
      <c r="J193" t="n">
        <v>10</v>
      </c>
      <c r="K193" t="n">
        <v>10</v>
      </c>
      <c r="O193">
        <f>ROUND(CP193,0)</f>
        <v/>
      </c>
      <c r="P193">
        <f>ROUND(CQ193*I193,0)</f>
        <v/>
      </c>
      <c r="Q193">
        <f>(ROUND((ROUND(((ET193)*I193),0)*BB193),0)+ROUND((ROUND(((AE193-(EU193))*I193),0)*BS193),0))</f>
        <v/>
      </c>
      <c r="R193">
        <f>(ROUND((ROUND(((EU193)*I193),0)*BS193),0)+ROUND((ROUND(((AE193-(EU193))*I193),0)*BS193),0))</f>
        <v/>
      </c>
      <c r="S193">
        <f>ROUND(CT193*I193,0)</f>
        <v/>
      </c>
      <c r="T193">
        <f>ROUND(CU193*I193,0)</f>
        <v/>
      </c>
      <c r="U193">
        <f>ROUND(CV193*I193,7)</f>
        <v/>
      </c>
      <c r="V193">
        <f>ROUND(CW193*I193,7)</f>
        <v/>
      </c>
      <c r="W193">
        <f>ROUND(CX193*I193,0)</f>
        <v/>
      </c>
      <c r="X193">
        <f>ROUND(CY193,0)</f>
        <v/>
      </c>
      <c r="Y193">
        <f>ROUND(CZ193,0)</f>
        <v/>
      </c>
      <c r="AA193" t="n">
        <v>78862477</v>
      </c>
      <c r="AB193">
        <f>ROUND((AC193+AD193+AF193),2)</f>
        <v/>
      </c>
      <c r="AC193">
        <f>ROUND((ES193),2)</f>
        <v/>
      </c>
      <c r="AD193">
        <f>ROUND((((ET193)-(EU193))+AE193),2)</f>
        <v/>
      </c>
      <c r="AE193">
        <f>ROUND((EU193),2)</f>
        <v/>
      </c>
      <c r="AF193">
        <f>ROUND((EV193),2)</f>
        <v/>
      </c>
      <c r="AG193">
        <f>ROUND((AP193),2)</f>
        <v/>
      </c>
      <c r="AH193">
        <f>(EW193)</f>
        <v/>
      </c>
      <c r="AI193">
        <f>(EX193)</f>
        <v/>
      </c>
      <c r="AJ193">
        <f>(AS193)</f>
        <v/>
      </c>
      <c r="AK193" t="n">
        <v>74.5</v>
      </c>
      <c r="AL193" t="n">
        <v>74.5</v>
      </c>
      <c r="AM193" t="n">
        <v>0</v>
      </c>
      <c r="AN193" t="n">
        <v>0</v>
      </c>
      <c r="AO193" t="n">
        <v>0</v>
      </c>
      <c r="AP193" t="n">
        <v>0</v>
      </c>
      <c r="AQ193" t="n">
        <v>0</v>
      </c>
      <c r="AR193" t="n">
        <v>0</v>
      </c>
      <c r="AS193" t="n">
        <v>0.07000000000000001</v>
      </c>
      <c r="AT193" t="n">
        <v>121</v>
      </c>
      <c r="AU193" t="n">
        <v>72</v>
      </c>
      <c r="AV193" t="n">
        <v>1</v>
      </c>
      <c r="AW193" t="n">
        <v>1</v>
      </c>
      <c r="AZ193" t="n">
        <v>1</v>
      </c>
      <c r="BA193" t="n">
        <v>1</v>
      </c>
      <c r="BB193" t="n">
        <v>1</v>
      </c>
      <c r="BC193" t="n">
        <v>9.93</v>
      </c>
      <c r="BD193" t="inlineStr"/>
      <c r="BE193" t="inlineStr"/>
      <c r="BF193" t="inlineStr"/>
      <c r="BG193" t="inlineStr"/>
      <c r="BH193" t="n">
        <v>3</v>
      </c>
      <c r="BI193" t="n">
        <v>1</v>
      </c>
      <c r="BJ193" t="inlineStr">
        <is>
          <t>ТССЦ Московской обл., 507-4378, приказ Минстроя России №675/пр от 28.02.2017 № 258/пр</t>
        </is>
      </c>
      <c r="BM193" t="n">
        <v>16001</v>
      </c>
      <c r="BN193" t="n">
        <v>0</v>
      </c>
      <c r="BO193" t="inlineStr">
        <is>
          <t>507-4378</t>
        </is>
      </c>
      <c r="BP193" t="n">
        <v>1</v>
      </c>
      <c r="BQ193" t="n">
        <v>2</v>
      </c>
      <c r="BR193" t="n">
        <v>0</v>
      </c>
      <c r="BS193" t="n">
        <v>1</v>
      </c>
      <c r="BT193" t="n">
        <v>1</v>
      </c>
      <c r="BU193" t="n">
        <v>1</v>
      </c>
      <c r="BV193" t="n">
        <v>1</v>
      </c>
      <c r="BW193" t="n">
        <v>1</v>
      </c>
      <c r="BX193" t="n">
        <v>1</v>
      </c>
      <c r="BY193" t="inlineStr"/>
      <c r="BZ193" t="n">
        <v>121</v>
      </c>
      <c r="CA193" t="n">
        <v>72</v>
      </c>
      <c r="CB193" t="inlineStr"/>
      <c r="CE193" t="n">
        <v>12</v>
      </c>
      <c r="CF193" t="n">
        <v>0</v>
      </c>
      <c r="CG193" t="n">
        <v>0</v>
      </c>
      <c r="CM193" t="n">
        <v>0</v>
      </c>
      <c r="CN193" t="inlineStr"/>
      <c r="CO193" t="n">
        <v>0</v>
      </c>
      <c r="CP193">
        <f>(P193+Q193+S193)</f>
        <v/>
      </c>
      <c r="CQ193">
        <f>AC193*BC193</f>
        <v/>
      </c>
      <c r="CR193">
        <f>(ROUND((ROUND(((ET193)*1),0)*BB193),0)+ROUND((ROUND(((AE193-(EU193))*1),0)*BS193),0))</f>
        <v/>
      </c>
      <c r="CS193">
        <f>(ROUND((ROUND(((EU193)*1),0)*BS193),0)+ROUND((ROUND(((AE193-(EU193))*1),0)*BS193),0))</f>
        <v/>
      </c>
      <c r="CT193">
        <f>AF193*BA193</f>
        <v/>
      </c>
      <c r="CU193">
        <f>AG193</f>
        <v/>
      </c>
      <c r="CV193">
        <f>AH193</f>
        <v/>
      </c>
      <c r="CW193">
        <f>AI193</f>
        <v/>
      </c>
      <c r="CX193">
        <f>AJ193</f>
        <v/>
      </c>
      <c r="CY193">
        <f>(((S193+R193)*AT193)/100)</f>
        <v/>
      </c>
      <c r="CZ193">
        <f>(((S193+R193)*AU193)/100)</f>
        <v/>
      </c>
      <c r="DC193" t="inlineStr"/>
      <c r="DD193" t="inlineStr"/>
      <c r="DE193" t="inlineStr"/>
      <c r="DF193" t="inlineStr"/>
      <c r="DG193" t="inlineStr"/>
      <c r="DH193" t="inlineStr"/>
      <c r="DI193" t="inlineStr"/>
      <c r="DJ193" t="inlineStr"/>
      <c r="DK193" t="inlineStr"/>
      <c r="DL193" t="inlineStr"/>
      <c r="DM193" t="inlineStr"/>
      <c r="DN193" t="n">
        <v>0</v>
      </c>
      <c r="DO193" t="n">
        <v>0</v>
      </c>
      <c r="DP193" t="n">
        <v>1</v>
      </c>
      <c r="DQ193" t="n">
        <v>1</v>
      </c>
      <c r="DU193" t="n">
        <v>1010</v>
      </c>
      <c r="DV193" t="inlineStr">
        <is>
          <t>10 шт.</t>
        </is>
      </c>
      <c r="DW193" t="inlineStr">
        <is>
          <t>10 шт.</t>
        </is>
      </c>
      <c r="DX193" t="n">
        <v>10</v>
      </c>
      <c r="DZ193" t="inlineStr"/>
      <c r="EA193" t="inlineStr"/>
      <c r="EB193" t="inlineStr"/>
      <c r="EC193" t="inlineStr"/>
      <c r="EE193" t="n">
        <v>78725882</v>
      </c>
      <c r="EF193" t="n">
        <v>2</v>
      </c>
      <c r="EG193" t="inlineStr">
        <is>
          <t>Общестроительные работы</t>
        </is>
      </c>
      <c r="EH193" t="n">
        <v>16</v>
      </c>
      <c r="EI193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93" t="n">
        <v>1</v>
      </c>
      <c r="EK193" t="n">
        <v>16001</v>
      </c>
      <c r="EL193" t="inlineStr">
        <is>
          <t>Трубопроводы внутренние</t>
        </is>
      </c>
      <c r="EM193" t="inlineStr">
        <is>
          <t>ФЕР-16</t>
        </is>
      </c>
      <c r="EO193" t="inlineStr"/>
      <c r="EQ193" t="n">
        <v>0</v>
      </c>
      <c r="ER193" t="n">
        <v>74.5</v>
      </c>
      <c r="ES193" t="n">
        <v>74.5</v>
      </c>
      <c r="ET193" t="n">
        <v>0</v>
      </c>
      <c r="EU193" t="n">
        <v>0</v>
      </c>
      <c r="EV193" t="n">
        <v>0</v>
      </c>
      <c r="EW193" t="n">
        <v>0</v>
      </c>
      <c r="EX193" t="n">
        <v>0</v>
      </c>
      <c r="FQ193" t="n">
        <v>0</v>
      </c>
      <c r="FR193" t="n">
        <v>0</v>
      </c>
      <c r="FS193" t="n">
        <v>0</v>
      </c>
      <c r="FX193" t="n">
        <v>121</v>
      </c>
      <c r="FY193" t="n">
        <v>72</v>
      </c>
      <c r="GA193" t="inlineStr"/>
      <c r="GD193" t="n">
        <v>1</v>
      </c>
      <c r="GF193" t="n">
        <v>202161885</v>
      </c>
      <c r="GG193" t="n">
        <v>2</v>
      </c>
      <c r="GH193" t="n">
        <v>1</v>
      </c>
      <c r="GI193" t="n">
        <v>2</v>
      </c>
      <c r="GJ193" t="n">
        <v>0</v>
      </c>
      <c r="GK193" t="n">
        <v>0</v>
      </c>
      <c r="GL193">
        <f>ROUND(IF(AND(BH193=3,BI193=3,FS193&lt;&gt;0),P193,0),0)</f>
        <v/>
      </c>
      <c r="GM193">
        <f>ROUND(O193+X193+Y193,0)+GX193</f>
        <v/>
      </c>
      <c r="GN193">
        <f>IF(OR(BI193=0,BI193=1),GM193-GX193,0)</f>
        <v/>
      </c>
      <c r="GO193">
        <f>IF(BI193=2,GM193-GX193,0)</f>
        <v/>
      </c>
      <c r="GP193">
        <f>IF(BI193=4,GM193-GX193,0)</f>
        <v/>
      </c>
      <c r="GR193" t="n">
        <v>0</v>
      </c>
      <c r="GS193" t="n">
        <v>3</v>
      </c>
      <c r="GT193" t="n">
        <v>0</v>
      </c>
      <c r="GU193" t="inlineStr"/>
      <c r="GV193">
        <f>ROUND((GT193),2)</f>
        <v/>
      </c>
      <c r="GW193" t="n">
        <v>1</v>
      </c>
      <c r="GX193">
        <f>ROUND(HC193*I193,0)</f>
        <v/>
      </c>
      <c r="HA193" t="n">
        <v>0</v>
      </c>
      <c r="HB193" t="n">
        <v>0</v>
      </c>
      <c r="HC193">
        <f>GV193*GW193</f>
        <v/>
      </c>
      <c r="HE193" t="inlineStr"/>
      <c r="HF193" t="inlineStr"/>
      <c r="HM193" t="inlineStr"/>
      <c r="HN193" t="inlineStr">
        <is>
          <t>Пр/812-016.0-1</t>
        </is>
      </c>
      <c r="HO193" t="inlineStr">
        <is>
          <t>Пр/774-016.0</t>
        </is>
      </c>
      <c r="HP193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93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93" t="n">
        <v>0</v>
      </c>
      <c r="IK193" t="n">
        <v>0</v>
      </c>
    </row>
    <row r="194">
      <c r="A194" t="n">
        <v>18</v>
      </c>
      <c r="B194" t="n">
        <v>0</v>
      </c>
      <c r="C194" t="n">
        <v>68</v>
      </c>
      <c r="E194" t="inlineStr">
        <is>
          <t>2,2</t>
        </is>
      </c>
      <c r="F194" t="inlineStr">
        <is>
          <t>507-4358</t>
        </is>
      </c>
      <c r="G194" t="inlineStr">
        <is>
          <t>Крестовина канализационная полиэтиленовая двухплоскостная размером 110х110х50 мм</t>
        </is>
      </c>
      <c r="H194" t="inlineStr">
        <is>
          <t>шт.</t>
        </is>
      </c>
      <c r="I194">
        <f>I192*J194</f>
        <v/>
      </c>
      <c r="J194" t="n">
        <v>25</v>
      </c>
      <c r="K194" t="n">
        <v>25</v>
      </c>
      <c r="O194">
        <f>ROUND(CP194,0)</f>
        <v/>
      </c>
      <c r="P194">
        <f>ROUND(CQ194*I194,0)</f>
        <v/>
      </c>
      <c r="Q194">
        <f>(ROUND((ROUND(((ET194)*I194),0)*BB194),0)+ROUND((ROUND(((AE194-(EU194))*I194),0)*BS194),0))</f>
        <v/>
      </c>
      <c r="R194">
        <f>(ROUND((ROUND(((EU194)*I194),0)*BS194),0)+ROUND((ROUND(((AE194-(EU194))*I194),0)*BS194),0))</f>
        <v/>
      </c>
      <c r="S194">
        <f>ROUND(CT194*I194,0)</f>
        <v/>
      </c>
      <c r="T194">
        <f>ROUND(CU194*I194,0)</f>
        <v/>
      </c>
      <c r="U194">
        <f>ROUND(CV194*I194,7)</f>
        <v/>
      </c>
      <c r="V194">
        <f>ROUND(CW194*I194,7)</f>
        <v/>
      </c>
      <c r="W194">
        <f>ROUND(CX194*I194,0)</f>
        <v/>
      </c>
      <c r="X194">
        <f>ROUND(CY194,0)</f>
        <v/>
      </c>
      <c r="Y194">
        <f>ROUND(CZ194,0)</f>
        <v/>
      </c>
      <c r="AA194" t="n">
        <v>78862477</v>
      </c>
      <c r="AB194">
        <f>ROUND((AC194+AD194+AF194),2)</f>
        <v/>
      </c>
      <c r="AC194">
        <f>ROUND((ES194),2)</f>
        <v/>
      </c>
      <c r="AD194">
        <f>ROUND((((ET194)-(EU194))+AE194),2)</f>
        <v/>
      </c>
      <c r="AE194">
        <f>ROUND((EU194),2)</f>
        <v/>
      </c>
      <c r="AF194">
        <f>ROUND((EV194),2)</f>
        <v/>
      </c>
      <c r="AG194">
        <f>ROUND((AP194),2)</f>
        <v/>
      </c>
      <c r="AH194">
        <f>(EW194)</f>
        <v/>
      </c>
      <c r="AI194">
        <f>(EX194)</f>
        <v/>
      </c>
      <c r="AJ194">
        <f>(AS194)</f>
        <v/>
      </c>
      <c r="AK194" t="n">
        <v>14.11</v>
      </c>
      <c r="AL194" t="n">
        <v>14.11</v>
      </c>
      <c r="AM194" t="n">
        <v>0</v>
      </c>
      <c r="AN194" t="n">
        <v>0</v>
      </c>
      <c r="AO194" t="n">
        <v>0</v>
      </c>
      <c r="AP194" t="n">
        <v>0</v>
      </c>
      <c r="AQ194" t="n">
        <v>0</v>
      </c>
      <c r="AR194" t="n">
        <v>0</v>
      </c>
      <c r="AS194" t="n">
        <v>0.01</v>
      </c>
      <c r="AT194" t="n">
        <v>121</v>
      </c>
      <c r="AU194" t="n">
        <v>72</v>
      </c>
      <c r="AV194" t="n">
        <v>1</v>
      </c>
      <c r="AW194" t="n">
        <v>1</v>
      </c>
      <c r="AZ194" t="n">
        <v>1</v>
      </c>
      <c r="BA194" t="n">
        <v>1</v>
      </c>
      <c r="BB194" t="n">
        <v>1</v>
      </c>
      <c r="BC194" t="n">
        <v>12.04</v>
      </c>
      <c r="BD194" t="inlineStr"/>
      <c r="BE194" t="inlineStr"/>
      <c r="BF194" t="inlineStr"/>
      <c r="BG194" t="inlineStr"/>
      <c r="BH194" t="n">
        <v>3</v>
      </c>
      <c r="BI194" t="n">
        <v>1</v>
      </c>
      <c r="BJ194" t="inlineStr">
        <is>
          <t>ТССЦ Московской обл., 507-4358, приказ Минстроя России №675/пр от 28.02.2017 № 258/пр</t>
        </is>
      </c>
      <c r="BM194" t="n">
        <v>16001</v>
      </c>
      <c r="BN194" t="n">
        <v>0</v>
      </c>
      <c r="BO194" t="inlineStr">
        <is>
          <t>507-4358</t>
        </is>
      </c>
      <c r="BP194" t="n">
        <v>1</v>
      </c>
      <c r="BQ194" t="n">
        <v>2</v>
      </c>
      <c r="BR194" t="n">
        <v>0</v>
      </c>
      <c r="BS194" t="n">
        <v>1</v>
      </c>
      <c r="BT194" t="n">
        <v>1</v>
      </c>
      <c r="BU194" t="n">
        <v>1</v>
      </c>
      <c r="BV194" t="n">
        <v>1</v>
      </c>
      <c r="BW194" t="n">
        <v>1</v>
      </c>
      <c r="BX194" t="n">
        <v>1</v>
      </c>
      <c r="BY194" t="inlineStr"/>
      <c r="BZ194" t="n">
        <v>121</v>
      </c>
      <c r="CA194" t="n">
        <v>72</v>
      </c>
      <c r="CB194" t="inlineStr"/>
      <c r="CE194" t="n">
        <v>12</v>
      </c>
      <c r="CF194" t="n">
        <v>0</v>
      </c>
      <c r="CG194" t="n">
        <v>0</v>
      </c>
      <c r="CM194" t="n">
        <v>0</v>
      </c>
      <c r="CN194" t="inlineStr"/>
      <c r="CO194" t="n">
        <v>0</v>
      </c>
      <c r="CP194">
        <f>(P194+Q194+S194)</f>
        <v/>
      </c>
      <c r="CQ194">
        <f>AC194*BC194</f>
        <v/>
      </c>
      <c r="CR194">
        <f>(ROUND((ROUND(((ET194)*1),0)*BB194),0)+ROUND((ROUND(((AE194-(EU194))*1),0)*BS194),0))</f>
        <v/>
      </c>
      <c r="CS194">
        <f>(ROUND((ROUND(((EU194)*1),0)*BS194),0)+ROUND((ROUND(((AE194-(EU194))*1),0)*BS194),0))</f>
        <v/>
      </c>
      <c r="CT194">
        <f>AF194*BA194</f>
        <v/>
      </c>
      <c r="CU194">
        <f>AG194</f>
        <v/>
      </c>
      <c r="CV194">
        <f>AH194</f>
        <v/>
      </c>
      <c r="CW194">
        <f>AI194</f>
        <v/>
      </c>
      <c r="CX194">
        <f>AJ194</f>
        <v/>
      </c>
      <c r="CY194">
        <f>(((S194+R194)*AT194)/100)</f>
        <v/>
      </c>
      <c r="CZ194">
        <f>(((S194+R194)*AU194)/100)</f>
        <v/>
      </c>
      <c r="DC194" t="inlineStr"/>
      <c r="DD194" t="inlineStr"/>
      <c r="DE194" t="inlineStr"/>
      <c r="DF194" t="inlineStr"/>
      <c r="DG194" t="inlineStr"/>
      <c r="DH194" t="inlineStr"/>
      <c r="DI194" t="inlineStr"/>
      <c r="DJ194" t="inlineStr"/>
      <c r="DK194" t="inlineStr"/>
      <c r="DL194" t="inlineStr"/>
      <c r="DM194" t="inlineStr"/>
      <c r="DN194" t="n">
        <v>0</v>
      </c>
      <c r="DO194" t="n">
        <v>0</v>
      </c>
      <c r="DP194" t="n">
        <v>1</v>
      </c>
      <c r="DQ194" t="n">
        <v>1</v>
      </c>
      <c r="DU194" t="n">
        <v>1010</v>
      </c>
      <c r="DV194" t="inlineStr">
        <is>
          <t>шт.</t>
        </is>
      </c>
      <c r="DW194" t="inlineStr">
        <is>
          <t>шт.</t>
        </is>
      </c>
      <c r="DX194" t="n">
        <v>1</v>
      </c>
      <c r="DZ194" t="inlineStr"/>
      <c r="EA194" t="inlineStr"/>
      <c r="EB194" t="inlineStr"/>
      <c r="EC194" t="inlineStr"/>
      <c r="EE194" t="n">
        <v>78725882</v>
      </c>
      <c r="EF194" t="n">
        <v>2</v>
      </c>
      <c r="EG194" t="inlineStr">
        <is>
          <t>Общестроительные работы</t>
        </is>
      </c>
      <c r="EH194" t="n">
        <v>16</v>
      </c>
      <c r="EI194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94" t="n">
        <v>1</v>
      </c>
      <c r="EK194" t="n">
        <v>16001</v>
      </c>
      <c r="EL194" t="inlineStr">
        <is>
          <t>Трубопроводы внутренние</t>
        </is>
      </c>
      <c r="EM194" t="inlineStr">
        <is>
          <t>ФЕР-16</t>
        </is>
      </c>
      <c r="EO194" t="inlineStr"/>
      <c r="EQ194" t="n">
        <v>0</v>
      </c>
      <c r="ER194" t="n">
        <v>14.11</v>
      </c>
      <c r="ES194" t="n">
        <v>14.11</v>
      </c>
      <c r="ET194" t="n">
        <v>0</v>
      </c>
      <c r="EU194" t="n">
        <v>0</v>
      </c>
      <c r="EV194" t="n">
        <v>0</v>
      </c>
      <c r="EW194" t="n">
        <v>0</v>
      </c>
      <c r="EX194" t="n">
        <v>0</v>
      </c>
      <c r="FQ194" t="n">
        <v>0</v>
      </c>
      <c r="FR194" t="n">
        <v>0</v>
      </c>
      <c r="FS194" t="n">
        <v>0</v>
      </c>
      <c r="FX194" t="n">
        <v>121</v>
      </c>
      <c r="FY194" t="n">
        <v>72</v>
      </c>
      <c r="GA194" t="inlineStr"/>
      <c r="GD194" t="n">
        <v>1</v>
      </c>
      <c r="GF194" t="n">
        <v>-1022801545</v>
      </c>
      <c r="GG194" t="n">
        <v>2</v>
      </c>
      <c r="GH194" t="n">
        <v>1</v>
      </c>
      <c r="GI194" t="n">
        <v>2</v>
      </c>
      <c r="GJ194" t="n">
        <v>0</v>
      </c>
      <c r="GK194" t="n">
        <v>0</v>
      </c>
      <c r="GL194">
        <f>ROUND(IF(AND(BH194=3,BI194=3,FS194&lt;&gt;0),P194,0),0)</f>
        <v/>
      </c>
      <c r="GM194">
        <f>ROUND(O194+X194+Y194,0)+GX194</f>
        <v/>
      </c>
      <c r="GN194">
        <f>IF(OR(BI194=0,BI194=1),GM194-GX194,0)</f>
        <v/>
      </c>
      <c r="GO194">
        <f>IF(BI194=2,GM194-GX194,0)</f>
        <v/>
      </c>
      <c r="GP194">
        <f>IF(BI194=4,GM194-GX194,0)</f>
        <v/>
      </c>
      <c r="GR194" t="n">
        <v>0</v>
      </c>
      <c r="GS194" t="n">
        <v>3</v>
      </c>
      <c r="GT194" t="n">
        <v>0</v>
      </c>
      <c r="GU194" t="inlineStr"/>
      <c r="GV194">
        <f>ROUND((GT194),2)</f>
        <v/>
      </c>
      <c r="GW194" t="n">
        <v>1</v>
      </c>
      <c r="GX194">
        <f>ROUND(HC194*I194,0)</f>
        <v/>
      </c>
      <c r="HA194" t="n">
        <v>0</v>
      </c>
      <c r="HB194" t="n">
        <v>0</v>
      </c>
      <c r="HC194">
        <f>GV194*GW194</f>
        <v/>
      </c>
      <c r="HE194" t="inlineStr"/>
      <c r="HF194" t="inlineStr"/>
      <c r="HM194" t="inlineStr"/>
      <c r="HN194" t="inlineStr">
        <is>
          <t>Пр/812-016.0-1</t>
        </is>
      </c>
      <c r="HO194" t="inlineStr">
        <is>
          <t>Пр/774-016.0</t>
        </is>
      </c>
      <c r="HP194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94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94" t="n">
        <v>0</v>
      </c>
      <c r="IK194" t="n">
        <v>0</v>
      </c>
    </row>
    <row r="195">
      <c r="A195" t="n">
        <v>18</v>
      </c>
      <c r="B195" t="n">
        <v>0</v>
      </c>
      <c r="C195" t="n">
        <v>70</v>
      </c>
      <c r="E195" t="inlineStr">
        <is>
          <t>2,3</t>
        </is>
      </c>
      <c r="F195" t="inlineStr">
        <is>
          <t>Цена поставщика</t>
        </is>
      </c>
      <c r="G195" t="inlineStr">
        <is>
          <t>Переход с чугун. на ПВХ 110/86</t>
        </is>
      </c>
      <c r="H195" t="inlineStr">
        <is>
          <t>ШТ</t>
        </is>
      </c>
      <c r="I195">
        <f>I192*J195</f>
        <v/>
      </c>
      <c r="J195" t="n">
        <v>50</v>
      </c>
      <c r="K195" t="n">
        <v>50</v>
      </c>
      <c r="O195">
        <f>ROUND(CP195,0)</f>
        <v/>
      </c>
      <c r="P195">
        <f>ROUND(CQ195*I195,0)</f>
        <v/>
      </c>
      <c r="Q195">
        <f>(ROUND((ROUND(((ET195)*I195),0)*BB195),0)+ROUND((ROUND(((AE195-(EU195))*I195),0)*BS195),0))</f>
        <v/>
      </c>
      <c r="R195">
        <f>(ROUND((ROUND(((EU195)*I195),0)*BS195),0)+ROUND((ROUND(((AE195-(EU195))*I195),0)*BS195),0))</f>
        <v/>
      </c>
      <c r="S195">
        <f>ROUND(CT195*I195,0)</f>
        <v/>
      </c>
      <c r="T195">
        <f>ROUND(CU195*I195,0)</f>
        <v/>
      </c>
      <c r="U195">
        <f>ROUND(CV195*I195,7)</f>
        <v/>
      </c>
      <c r="V195">
        <f>ROUND(CW195*I195,7)</f>
        <v/>
      </c>
      <c r="W195">
        <f>ROUND(CX195*I195,0)</f>
        <v/>
      </c>
      <c r="X195">
        <f>ROUND(CY195,0)</f>
        <v/>
      </c>
      <c r="Y195">
        <f>ROUND(CZ195,0)</f>
        <v/>
      </c>
      <c r="AA195" t="n">
        <v>78862477</v>
      </c>
      <c r="AB195">
        <f>ROUND((AC195+AD195+AF195),2)</f>
        <v/>
      </c>
      <c r="AC195">
        <f>ROUND((ES195),2)</f>
        <v/>
      </c>
      <c r="AD195">
        <f>ROUND((((ET195)-(EU195))+AE195),2)</f>
        <v/>
      </c>
      <c r="AE195">
        <f>ROUND((EU195),2)</f>
        <v/>
      </c>
      <c r="AF195">
        <f>ROUND((EV195),2)</f>
        <v/>
      </c>
      <c r="AG195">
        <f>ROUND((AP195),2)</f>
        <v/>
      </c>
      <c r="AH195">
        <f>(EW195)</f>
        <v/>
      </c>
      <c r="AI195">
        <f>(EX195)</f>
        <v/>
      </c>
      <c r="AJ195">
        <f>(AS195)</f>
        <v/>
      </c>
      <c r="AK195" t="n">
        <v>385.25</v>
      </c>
      <c r="AL195" t="n">
        <v>385.25</v>
      </c>
      <c r="AM195" t="n">
        <v>0</v>
      </c>
      <c r="AN195" t="n">
        <v>0</v>
      </c>
      <c r="AO195" t="n">
        <v>0</v>
      </c>
      <c r="AP195" t="n">
        <v>0</v>
      </c>
      <c r="AQ195" t="n">
        <v>0</v>
      </c>
      <c r="AR195" t="n">
        <v>0</v>
      </c>
      <c r="AS195" t="n">
        <v>0</v>
      </c>
      <c r="AT195" t="n">
        <v>121</v>
      </c>
      <c r="AU195" t="n">
        <v>72</v>
      </c>
      <c r="AV195" t="n">
        <v>1</v>
      </c>
      <c r="AW195" t="n">
        <v>1</v>
      </c>
      <c r="AZ195" t="n">
        <v>1</v>
      </c>
      <c r="BA195" t="n">
        <v>1</v>
      </c>
      <c r="BB195" t="n">
        <v>1</v>
      </c>
      <c r="BC195" t="n">
        <v>1</v>
      </c>
      <c r="BD195" t="inlineStr"/>
      <c r="BE195" t="inlineStr"/>
      <c r="BF195" t="inlineStr"/>
      <c r="BG195" t="inlineStr"/>
      <c r="BH195" t="n">
        <v>3</v>
      </c>
      <c r="BI195" t="n">
        <v>1</v>
      </c>
      <c r="BJ195" t="inlineStr"/>
      <c r="BM195" t="n">
        <v>16001</v>
      </c>
      <c r="BN195" t="n">
        <v>0</v>
      </c>
      <c r="BO195" t="inlineStr"/>
      <c r="BP195" t="n">
        <v>0</v>
      </c>
      <c r="BQ195" t="n">
        <v>2</v>
      </c>
      <c r="BR195" t="n">
        <v>0</v>
      </c>
      <c r="BS195" t="n">
        <v>1</v>
      </c>
      <c r="BT195" t="n">
        <v>1</v>
      </c>
      <c r="BU195" t="n">
        <v>1</v>
      </c>
      <c r="BV195" t="n">
        <v>1</v>
      </c>
      <c r="BW195" t="n">
        <v>1</v>
      </c>
      <c r="BX195" t="n">
        <v>1</v>
      </c>
      <c r="BY195" t="inlineStr"/>
      <c r="BZ195" t="n">
        <v>121</v>
      </c>
      <c r="CA195" t="n">
        <v>72</v>
      </c>
      <c r="CB195" t="inlineStr"/>
      <c r="CE195" t="n">
        <v>12</v>
      </c>
      <c r="CF195" t="n">
        <v>0</v>
      </c>
      <c r="CG195" t="n">
        <v>0</v>
      </c>
      <c r="CM195" t="n">
        <v>0</v>
      </c>
      <c r="CN195" t="inlineStr"/>
      <c r="CO195" t="n">
        <v>0</v>
      </c>
      <c r="CP195">
        <f>(P195+Q195+S195)</f>
        <v/>
      </c>
      <c r="CQ195">
        <f>AC195</f>
        <v/>
      </c>
      <c r="CR195">
        <f>(ROUND((ROUND(((ET195)*1),0)*BB195),0)+ROUND((ROUND(((AE195-(EU195))*1),0)*BS195),0))</f>
        <v/>
      </c>
      <c r="CS195">
        <f>(ROUND((ROUND(((EU195)*1),0)*BS195),0)+ROUND((ROUND(((AE195-(EU195))*1),0)*BS195),0))</f>
        <v/>
      </c>
      <c r="CT195">
        <f>AF195*BA195</f>
        <v/>
      </c>
      <c r="CU195">
        <f>AG195</f>
        <v/>
      </c>
      <c r="CV195">
        <f>AH195</f>
        <v/>
      </c>
      <c r="CW195">
        <f>AI195</f>
        <v/>
      </c>
      <c r="CX195">
        <f>AJ195</f>
        <v/>
      </c>
      <c r="CY195">
        <f>(((S195+R195)*AT195)/100)</f>
        <v/>
      </c>
      <c r="CZ195">
        <f>(((S195+R195)*AU195)/100)</f>
        <v/>
      </c>
      <c r="DC195" t="inlineStr"/>
      <c r="DD195" t="inlineStr"/>
      <c r="DE195" t="inlineStr"/>
      <c r="DF195" t="inlineStr"/>
      <c r="DG195" t="inlineStr"/>
      <c r="DH195" t="inlineStr"/>
      <c r="DI195" t="inlineStr"/>
      <c r="DJ195" t="inlineStr"/>
      <c r="DK195" t="inlineStr"/>
      <c r="DL195" t="inlineStr"/>
      <c r="DM195" t="inlineStr"/>
      <c r="DN195" t="n">
        <v>0</v>
      </c>
      <c r="DO195" t="n">
        <v>0</v>
      </c>
      <c r="DP195" t="n">
        <v>1</v>
      </c>
      <c r="DQ195" t="n">
        <v>1</v>
      </c>
      <c r="DU195" t="n">
        <v>1013</v>
      </c>
      <c r="DV195" t="inlineStr">
        <is>
          <t>ШТ</t>
        </is>
      </c>
      <c r="DW195" t="inlineStr">
        <is>
          <t>ШТ</t>
        </is>
      </c>
      <c r="DX195" t="n">
        <v>1</v>
      </c>
      <c r="DZ195" t="inlineStr"/>
      <c r="EA195" t="inlineStr"/>
      <c r="EB195" t="inlineStr"/>
      <c r="EC195" t="inlineStr"/>
      <c r="EE195" t="n">
        <v>78725882</v>
      </c>
      <c r="EF195" t="n">
        <v>2</v>
      </c>
      <c r="EG195" t="inlineStr">
        <is>
          <t>Общестроительные работы</t>
        </is>
      </c>
      <c r="EH195" t="n">
        <v>16</v>
      </c>
      <c r="EI19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95" t="n">
        <v>1</v>
      </c>
      <c r="EK195" t="n">
        <v>16001</v>
      </c>
      <c r="EL195" t="inlineStr">
        <is>
          <t>Трубопроводы внутренние</t>
        </is>
      </c>
      <c r="EM195" t="inlineStr">
        <is>
          <t>ФЕР-16</t>
        </is>
      </c>
      <c r="EO195" t="inlineStr"/>
      <c r="EQ195" t="n">
        <v>0</v>
      </c>
      <c r="ER195" t="n">
        <v>385.25</v>
      </c>
      <c r="ES195" t="n">
        <v>385.25</v>
      </c>
      <c r="ET195" t="n">
        <v>0</v>
      </c>
      <c r="EU195" t="n">
        <v>0</v>
      </c>
      <c r="EV195" t="n">
        <v>0</v>
      </c>
      <c r="EW195" t="n">
        <v>0</v>
      </c>
      <c r="EX195" t="n">
        <v>0</v>
      </c>
      <c r="EZ195" t="n">
        <v>5</v>
      </c>
      <c r="FC195" t="n">
        <v>1</v>
      </c>
      <c r="FD195" t="n">
        <v>18</v>
      </c>
      <c r="FF195" t="n">
        <v>470</v>
      </c>
      <c r="FQ195" t="n">
        <v>0</v>
      </c>
      <c r="FR195" t="n">
        <v>0</v>
      </c>
      <c r="FS195" t="n">
        <v>0</v>
      </c>
      <c r="FX195" t="n">
        <v>121</v>
      </c>
      <c r="FY195" t="n">
        <v>72</v>
      </c>
      <c r="GA195" t="inlineStr">
        <is>
          <t>[470 / 1,22]</t>
        </is>
      </c>
      <c r="GD195" t="n">
        <v>1</v>
      </c>
      <c r="GF195" t="n">
        <v>-139748886</v>
      </c>
      <c r="GG195" t="n">
        <v>2</v>
      </c>
      <c r="GH195" t="n">
        <v>3</v>
      </c>
      <c r="GI195" t="n">
        <v>-2</v>
      </c>
      <c r="GJ195" t="n">
        <v>0</v>
      </c>
      <c r="GK195" t="n">
        <v>0</v>
      </c>
      <c r="GL195">
        <f>ROUND(IF(AND(BH195=3,BI195=3,FS195&lt;&gt;0),P195,0),0)</f>
        <v/>
      </c>
      <c r="GM195">
        <f>ROUND(O195+X195+Y195,0)+GX195</f>
        <v/>
      </c>
      <c r="GN195">
        <f>IF(OR(BI195=0,BI195=1),GM195-GX195,0)</f>
        <v/>
      </c>
      <c r="GO195">
        <f>IF(BI195=2,GM195-GX195,0)</f>
        <v/>
      </c>
      <c r="GP195">
        <f>IF(BI195=4,GM195-GX195,0)</f>
        <v/>
      </c>
      <c r="GR195" t="n">
        <v>1</v>
      </c>
      <c r="GS195" t="n">
        <v>1</v>
      </c>
      <c r="GT195" t="n">
        <v>0</v>
      </c>
      <c r="GU195" t="inlineStr"/>
      <c r="GV195">
        <f>ROUND((GT195),2)</f>
        <v/>
      </c>
      <c r="GW195" t="n">
        <v>1</v>
      </c>
      <c r="GX195">
        <f>ROUND(HC195*I195,0)</f>
        <v/>
      </c>
      <c r="HA195" t="n">
        <v>0</v>
      </c>
      <c r="HB195" t="n">
        <v>0</v>
      </c>
      <c r="HC195">
        <f>GV195*GW195</f>
        <v/>
      </c>
      <c r="HE195" t="inlineStr">
        <is>
          <t>0</t>
        </is>
      </c>
      <c r="HF195" t="inlineStr">
        <is>
          <t>0</t>
        </is>
      </c>
      <c r="HG195">
        <f>ROUND(AC195*I195,0)</f>
        <v/>
      </c>
      <c r="HM195" t="inlineStr"/>
      <c r="HN195" t="inlineStr">
        <is>
          <t>Пр/812-016.0-1</t>
        </is>
      </c>
      <c r="HO195" t="inlineStr">
        <is>
          <t>Пр/774-016.0</t>
        </is>
      </c>
      <c r="HP19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9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95" t="n">
        <v>0</v>
      </c>
      <c r="IK195" t="n">
        <v>0</v>
      </c>
    </row>
    <row r="196">
      <c r="A196" t="n">
        <v>17</v>
      </c>
      <c r="B196" t="n">
        <v>0</v>
      </c>
      <c r="C196">
        <f>ROW(SmtRes!A76)</f>
        <v/>
      </c>
      <c r="D196">
        <f>ROW(EtalonRes!A80)</f>
        <v/>
      </c>
      <c r="E196" t="inlineStr">
        <is>
          <t>3</t>
        </is>
      </c>
      <c r="F196" t="inlineStr">
        <is>
          <t>65-10-1</t>
        </is>
      </c>
      <c r="G196" t="inlineStr">
        <is>
          <t>Очистка канализационной сети внутренней</t>
        </is>
      </c>
      <c r="H196" t="inlineStr">
        <is>
          <t>100 м трубопровода</t>
        </is>
      </c>
      <c r="I196">
        <f>ROUND(ROUND(8/100,4),7)</f>
        <v/>
      </c>
      <c r="J196" t="n">
        <v>0</v>
      </c>
      <c r="K196">
        <f>ROUND(ROUND(8/100,4),7)</f>
        <v/>
      </c>
      <c r="O196">
        <f>ROUND(CP196,0)</f>
        <v/>
      </c>
      <c r="P196">
        <f>ROUND(CQ196*I196,0)</f>
        <v/>
      </c>
      <c r="Q196">
        <f>(ROUND((ROUND(((ET196)*I196),0)*BB196),0)+ROUND((ROUND(((AE196-(EU196))*I196),0)*BS196),0))</f>
        <v/>
      </c>
      <c r="R196">
        <f>(ROUND((ROUND(((EU196)*I196),0)*BS196),0)+ROUND((ROUND(((AE196-(EU196))*I196),0)*BS196),0))</f>
        <v/>
      </c>
      <c r="S196">
        <f>ROUND(CT196*I196,0)</f>
        <v/>
      </c>
      <c r="T196">
        <f>ROUND(CU196*I196,0)</f>
        <v/>
      </c>
      <c r="U196">
        <f>ROUND(CV196*I196,7)</f>
        <v/>
      </c>
      <c r="V196">
        <f>ROUND(CW196*I196,7)</f>
        <v/>
      </c>
      <c r="W196">
        <f>ROUND(CX196*I196,0)</f>
        <v/>
      </c>
      <c r="X196">
        <f>ROUND(CY196,0)</f>
        <v/>
      </c>
      <c r="Y196">
        <f>ROUND(CZ196,0)</f>
        <v/>
      </c>
      <c r="AA196" t="n">
        <v>78862477</v>
      </c>
      <c r="AB196">
        <f>ROUND((AC196+AD196+AF196),2)</f>
        <v/>
      </c>
      <c r="AC196">
        <f>ROUND((ES196),2)</f>
        <v/>
      </c>
      <c r="AD196">
        <f>ROUND((((ET196)-(EU196))+AE196),2)</f>
        <v/>
      </c>
      <c r="AE196">
        <f>ROUND((EU196),2)</f>
        <v/>
      </c>
      <c r="AF196">
        <f>ROUND((EV196),2)</f>
        <v/>
      </c>
      <c r="AG196">
        <f>ROUND((AP196),2)</f>
        <v/>
      </c>
      <c r="AH196">
        <f>(EW196)</f>
        <v/>
      </c>
      <c r="AI196">
        <f>(EX196)</f>
        <v/>
      </c>
      <c r="AJ196">
        <f>(AS196)</f>
        <v/>
      </c>
      <c r="AK196" t="n">
        <v>403.3</v>
      </c>
      <c r="AL196" t="n">
        <v>139.36</v>
      </c>
      <c r="AM196" t="n">
        <v>0.87</v>
      </c>
      <c r="AN196" t="n">
        <v>0</v>
      </c>
      <c r="AO196" t="n">
        <v>263.07</v>
      </c>
      <c r="AP196" t="n">
        <v>0</v>
      </c>
      <c r="AQ196" t="n">
        <v>32.2</v>
      </c>
      <c r="AR196" t="n">
        <v>0</v>
      </c>
      <c r="AS196" t="n">
        <v>0</v>
      </c>
      <c r="AT196" t="n">
        <v>103</v>
      </c>
      <c r="AU196" t="n">
        <v>52</v>
      </c>
      <c r="AV196" t="n">
        <v>1</v>
      </c>
      <c r="AW196" t="n">
        <v>1</v>
      </c>
      <c r="AZ196" t="n">
        <v>1</v>
      </c>
      <c r="BA196" t="n">
        <v>52.25</v>
      </c>
      <c r="BB196" t="n">
        <v>25.03</v>
      </c>
      <c r="BC196" t="n">
        <v>11.85</v>
      </c>
      <c r="BD196" t="inlineStr"/>
      <c r="BE196" t="inlineStr"/>
      <c r="BF196" t="inlineStr"/>
      <c r="BG196" t="inlineStr"/>
      <c r="BH196" t="n">
        <v>0</v>
      </c>
      <c r="BI196" t="n">
        <v>1</v>
      </c>
      <c r="BJ196" t="inlineStr">
        <is>
          <t>ТЕРр Московской обл., 65-10-1, приказ Минстроя России №675/пр от 28.02.2017 № 263/пр</t>
        </is>
      </c>
      <c r="BM196" t="n">
        <v>65007</v>
      </c>
      <c r="BN196" t="n">
        <v>0</v>
      </c>
      <c r="BO196" t="inlineStr">
        <is>
          <t>65-10-1</t>
        </is>
      </c>
      <c r="BP196" t="n">
        <v>1</v>
      </c>
      <c r="BQ196" t="n">
        <v>6</v>
      </c>
      <c r="BR196" t="n">
        <v>0</v>
      </c>
      <c r="BS196" t="n">
        <v>52.25</v>
      </c>
      <c r="BT196" t="n">
        <v>1</v>
      </c>
      <c r="BU196" t="n">
        <v>1</v>
      </c>
      <c r="BV196" t="n">
        <v>1</v>
      </c>
      <c r="BW196" t="n">
        <v>1</v>
      </c>
      <c r="BX196" t="n">
        <v>1</v>
      </c>
      <c r="BY196" t="inlineStr"/>
      <c r="BZ196" t="n">
        <v>103</v>
      </c>
      <c r="CA196" t="n">
        <v>52</v>
      </c>
      <c r="CB196" t="inlineStr"/>
      <c r="CE196" t="n">
        <v>12</v>
      </c>
      <c r="CF196" t="n">
        <v>0</v>
      </c>
      <c r="CG196" t="n">
        <v>0</v>
      </c>
      <c r="CM196" t="n">
        <v>0</v>
      </c>
      <c r="CN196" t="inlineStr"/>
      <c r="CO196" t="n">
        <v>0</v>
      </c>
      <c r="CP196">
        <f>(P196+Q196+S196)</f>
        <v/>
      </c>
      <c r="CQ196">
        <f>AC196*BC196</f>
        <v/>
      </c>
      <c r="CR196">
        <f>(ROUND((ROUND(((ET196)*1),0)*BB196),0)+ROUND((ROUND(((AE196-(EU196))*1),0)*BS196),0))</f>
        <v/>
      </c>
      <c r="CS196">
        <f>(ROUND((ROUND(((EU196)*1),0)*BS196),0)+ROUND((ROUND(((AE196-(EU196))*1),0)*BS196),0))</f>
        <v/>
      </c>
      <c r="CT196">
        <f>AF196*BA196</f>
        <v/>
      </c>
      <c r="CU196">
        <f>AG196</f>
        <v/>
      </c>
      <c r="CV196">
        <f>AH196</f>
        <v/>
      </c>
      <c r="CW196">
        <f>AI196</f>
        <v/>
      </c>
      <c r="CX196">
        <f>AJ196</f>
        <v/>
      </c>
      <c r="CY196">
        <f>(((S196+R196)*AT196)/100)</f>
        <v/>
      </c>
      <c r="CZ196">
        <f>(((S196+R196)*AU196)/100)</f>
        <v/>
      </c>
      <c r="DC196" t="inlineStr"/>
      <c r="DD196" t="inlineStr"/>
      <c r="DE196" t="inlineStr"/>
      <c r="DF196" t="inlineStr"/>
      <c r="DG196" t="inlineStr"/>
      <c r="DH196" t="inlineStr"/>
      <c r="DI196" t="inlineStr"/>
      <c r="DJ196" t="inlineStr"/>
      <c r="DK196" t="inlineStr"/>
      <c r="DL196" t="inlineStr"/>
      <c r="DM196" t="inlineStr"/>
      <c r="DN196" t="n">
        <v>0</v>
      </c>
      <c r="DO196" t="n">
        <v>0</v>
      </c>
      <c r="DP196" t="n">
        <v>1</v>
      </c>
      <c r="DQ196" t="n">
        <v>1</v>
      </c>
      <c r="DU196" t="n">
        <v>1013</v>
      </c>
      <c r="DV196" t="inlineStr">
        <is>
          <t>100 м трубопровода</t>
        </is>
      </c>
      <c r="DW196" t="inlineStr">
        <is>
          <t>100 м трубопровода</t>
        </is>
      </c>
      <c r="DX196" t="n">
        <v>1</v>
      </c>
      <c r="DZ196" t="inlineStr"/>
      <c r="EA196" t="inlineStr"/>
      <c r="EB196" t="inlineStr"/>
      <c r="EC196" t="inlineStr"/>
      <c r="EE196" t="n">
        <v>78726000</v>
      </c>
      <c r="EF196" t="n">
        <v>6</v>
      </c>
      <c r="EG196" t="inlineStr">
        <is>
          <t>Ремонтно-строительные работы</t>
        </is>
      </c>
      <c r="EH196" t="n">
        <v>99</v>
      </c>
      <c r="EI196" t="inlineStr">
        <is>
          <t>Внутренние санитарно-технические работы</t>
        </is>
      </c>
      <c r="EJ196" t="n">
        <v>1</v>
      </c>
      <c r="EK196" t="n">
        <v>65007</v>
      </c>
      <c r="EL196" t="inlineStr">
        <is>
          <t>Внутренние санитарнотехнические работы: смена труб, санприборов, запорной арматуры и другое</t>
        </is>
      </c>
      <c r="EM196" t="inlineStr">
        <is>
          <t>рФЕР-65</t>
        </is>
      </c>
      <c r="EO196" t="inlineStr"/>
      <c r="EQ196" t="n">
        <v>0</v>
      </c>
      <c r="ER196" t="n">
        <v>403.3</v>
      </c>
      <c r="ES196" t="n">
        <v>139.36</v>
      </c>
      <c r="ET196" t="n">
        <v>0.87</v>
      </c>
      <c r="EU196" t="n">
        <v>0</v>
      </c>
      <c r="EV196" t="n">
        <v>263.07</v>
      </c>
      <c r="EW196" t="n">
        <v>32.2</v>
      </c>
      <c r="EX196" t="n">
        <v>0</v>
      </c>
      <c r="EY196" t="n">
        <v>0</v>
      </c>
      <c r="FQ196" t="n">
        <v>0</v>
      </c>
      <c r="FR196" t="n">
        <v>0</v>
      </c>
      <c r="FS196" t="n">
        <v>0</v>
      </c>
      <c r="FX196" t="n">
        <v>103</v>
      </c>
      <c r="FY196" t="n">
        <v>52</v>
      </c>
      <c r="GA196" t="inlineStr"/>
      <c r="GD196" t="n">
        <v>1</v>
      </c>
      <c r="GF196" t="n">
        <v>-66904957</v>
      </c>
      <c r="GG196" t="n">
        <v>2</v>
      </c>
      <c r="GH196" t="n">
        <v>1</v>
      </c>
      <c r="GI196" t="n">
        <v>2</v>
      </c>
      <c r="GJ196" t="n">
        <v>0</v>
      </c>
      <c r="GK196" t="n">
        <v>0</v>
      </c>
      <c r="GL196">
        <f>ROUND(IF(AND(BH196=3,BI196=3,FS196&lt;&gt;0),P196,0),0)</f>
        <v/>
      </c>
      <c r="GM196">
        <f>ROUND(O196+X196+Y196,0)+GX196</f>
        <v/>
      </c>
      <c r="GN196">
        <f>IF(OR(BI196=0,BI196=1),GM196-GX196,0)</f>
        <v/>
      </c>
      <c r="GO196">
        <f>IF(BI196=2,GM196-GX196,0)</f>
        <v/>
      </c>
      <c r="GP196">
        <f>IF(BI196=4,GM196-GX196,0)</f>
        <v/>
      </c>
      <c r="GR196" t="n">
        <v>0</v>
      </c>
      <c r="GS196" t="n">
        <v>3</v>
      </c>
      <c r="GT196" t="n">
        <v>0</v>
      </c>
      <c r="GU196" t="inlineStr"/>
      <c r="GV196">
        <f>ROUND((GT196),2)</f>
        <v/>
      </c>
      <c r="GW196" t="n">
        <v>1</v>
      </c>
      <c r="GX196">
        <f>ROUND(HC196*I196,0)</f>
        <v/>
      </c>
      <c r="HA196" t="n">
        <v>0</v>
      </c>
      <c r="HB196" t="n">
        <v>0</v>
      </c>
      <c r="HC196">
        <f>GV196*GW196</f>
        <v/>
      </c>
      <c r="HE196" t="inlineStr"/>
      <c r="HF196" t="inlineStr"/>
      <c r="HM196" t="inlineStr"/>
      <c r="HN196" t="inlineStr">
        <is>
          <t>Пр/812-099.2-1</t>
        </is>
      </c>
      <c r="HO196" t="inlineStr">
        <is>
          <t>Пр/774-099.2</t>
        </is>
      </c>
      <c r="HP196" t="inlineStr">
        <is>
          <t>Внутренние санитарнотехнические работы: смена труб, санприборов, запорной арматуры и другое</t>
        </is>
      </c>
      <c r="HQ196" t="inlineStr">
        <is>
          <t>Внутренние санитарнотехнические работы: смена труб, санприборов, запорной арматуры и другое</t>
        </is>
      </c>
      <c r="HS196" t="n">
        <v>0</v>
      </c>
      <c r="IK196" t="n">
        <v>0</v>
      </c>
    </row>
    <row r="197">
      <c r="A197" t="n">
        <v>18</v>
      </c>
      <c r="B197" t="n">
        <v>0</v>
      </c>
      <c r="C197" t="n">
        <v>76</v>
      </c>
      <c r="E197" t="inlineStr">
        <is>
          <t>3,1</t>
        </is>
      </c>
      <c r="F197" t="inlineStr">
        <is>
          <t>Цена поставщика</t>
        </is>
      </c>
      <c r="G197" t="inlineStr">
        <is>
          <t>Прочистка КРОТ</t>
        </is>
      </c>
      <c r="H197" t="inlineStr">
        <is>
          <t>л</t>
        </is>
      </c>
      <c r="I197">
        <f>I196*J197</f>
        <v/>
      </c>
      <c r="J197" t="n">
        <v>12.5</v>
      </c>
      <c r="K197" t="n">
        <v>12.5</v>
      </c>
      <c r="O197">
        <f>ROUND(CP197,0)</f>
        <v/>
      </c>
      <c r="P197">
        <f>ROUND(CQ197*I197,0)</f>
        <v/>
      </c>
      <c r="Q197">
        <f>(ROUND((ROUND(((ET197)*I197),0)*BB197),0)+ROUND((ROUND(((AE197-(EU197))*I197),0)*BS197),0))</f>
        <v/>
      </c>
      <c r="R197">
        <f>(ROUND((ROUND(((EU197)*I197),0)*BS197),0)+ROUND((ROUND(((AE197-(EU197))*I197),0)*BS197),0))</f>
        <v/>
      </c>
      <c r="S197">
        <f>ROUND(CT197*I197,0)</f>
        <v/>
      </c>
      <c r="T197">
        <f>ROUND(CU197*I197,0)</f>
        <v/>
      </c>
      <c r="U197">
        <f>ROUND(CV197*I197,7)</f>
        <v/>
      </c>
      <c r="V197">
        <f>ROUND(CW197*I197,7)</f>
        <v/>
      </c>
      <c r="W197">
        <f>ROUND(CX197*I197,0)</f>
        <v/>
      </c>
      <c r="X197">
        <f>ROUND(CY197,0)</f>
        <v/>
      </c>
      <c r="Y197">
        <f>ROUND(CZ197,0)</f>
        <v/>
      </c>
      <c r="AA197" t="n">
        <v>78862477</v>
      </c>
      <c r="AB197">
        <f>ROUND((AC197+AD197+AF197),2)</f>
        <v/>
      </c>
      <c r="AC197">
        <f>ROUND((ES197),2)</f>
        <v/>
      </c>
      <c r="AD197">
        <f>ROUND((((ET197)-(EU197))+AE197),2)</f>
        <v/>
      </c>
      <c r="AE197">
        <f>ROUND((EU197),2)</f>
        <v/>
      </c>
      <c r="AF197">
        <f>ROUND((EV197),2)</f>
        <v/>
      </c>
      <c r="AG197">
        <f>ROUND((AP197),2)</f>
        <v/>
      </c>
      <c r="AH197">
        <f>(EW197)</f>
        <v/>
      </c>
      <c r="AI197">
        <f>(EX197)</f>
        <v/>
      </c>
      <c r="AJ197">
        <f>(AS197)</f>
        <v/>
      </c>
      <c r="AK197" t="n">
        <v>384.43</v>
      </c>
      <c r="AL197" t="n">
        <v>384.43</v>
      </c>
      <c r="AM197" t="n">
        <v>0</v>
      </c>
      <c r="AN197" t="n">
        <v>0</v>
      </c>
      <c r="AO197" t="n">
        <v>0</v>
      </c>
      <c r="AP197" t="n">
        <v>0</v>
      </c>
      <c r="AQ197" t="n">
        <v>0</v>
      </c>
      <c r="AR197" t="n">
        <v>0</v>
      </c>
      <c r="AS197" t="n">
        <v>0</v>
      </c>
      <c r="AT197" t="n">
        <v>103</v>
      </c>
      <c r="AU197" t="n">
        <v>52</v>
      </c>
      <c r="AV197" t="n">
        <v>1</v>
      </c>
      <c r="AW197" t="n">
        <v>1</v>
      </c>
      <c r="AZ197" t="n">
        <v>1</v>
      </c>
      <c r="BA197" t="n">
        <v>1</v>
      </c>
      <c r="BB197" t="n">
        <v>1</v>
      </c>
      <c r="BC197" t="n">
        <v>1</v>
      </c>
      <c r="BD197" t="inlineStr"/>
      <c r="BE197" t="inlineStr"/>
      <c r="BF197" t="inlineStr"/>
      <c r="BG197" t="inlineStr"/>
      <c r="BH197" t="n">
        <v>3</v>
      </c>
      <c r="BI197" t="n">
        <v>1</v>
      </c>
      <c r="BJ197" t="inlineStr"/>
      <c r="BM197" t="n">
        <v>65007</v>
      </c>
      <c r="BN197" t="n">
        <v>0</v>
      </c>
      <c r="BO197" t="inlineStr"/>
      <c r="BP197" t="n">
        <v>0</v>
      </c>
      <c r="BQ197" t="n">
        <v>6</v>
      </c>
      <c r="BR197" t="n">
        <v>0</v>
      </c>
      <c r="BS197" t="n">
        <v>1</v>
      </c>
      <c r="BT197" t="n">
        <v>1</v>
      </c>
      <c r="BU197" t="n">
        <v>1</v>
      </c>
      <c r="BV197" t="n">
        <v>1</v>
      </c>
      <c r="BW197" t="n">
        <v>1</v>
      </c>
      <c r="BX197" t="n">
        <v>1</v>
      </c>
      <c r="BY197" t="inlineStr"/>
      <c r="BZ197" t="n">
        <v>103</v>
      </c>
      <c r="CA197" t="n">
        <v>52</v>
      </c>
      <c r="CB197" t="inlineStr"/>
      <c r="CE197" t="n">
        <v>12</v>
      </c>
      <c r="CF197" t="n">
        <v>0</v>
      </c>
      <c r="CG197" t="n">
        <v>0</v>
      </c>
      <c r="CM197" t="n">
        <v>0</v>
      </c>
      <c r="CN197" t="inlineStr"/>
      <c r="CO197" t="n">
        <v>0</v>
      </c>
      <c r="CP197">
        <f>(P197+Q197+S197)</f>
        <v/>
      </c>
      <c r="CQ197">
        <f>AC197</f>
        <v/>
      </c>
      <c r="CR197">
        <f>(ROUND((ROUND(((ET197)*1),0)*BB197),0)+ROUND((ROUND(((AE197-(EU197))*1),0)*BS197),0))</f>
        <v/>
      </c>
      <c r="CS197">
        <f>(ROUND((ROUND(((EU197)*1),0)*BS197),0)+ROUND((ROUND(((AE197-(EU197))*1),0)*BS197),0))</f>
        <v/>
      </c>
      <c r="CT197">
        <f>AF197*BA197</f>
        <v/>
      </c>
      <c r="CU197">
        <f>AG197</f>
        <v/>
      </c>
      <c r="CV197">
        <f>AH197</f>
        <v/>
      </c>
      <c r="CW197">
        <f>AI197</f>
        <v/>
      </c>
      <c r="CX197">
        <f>AJ197</f>
        <v/>
      </c>
      <c r="CY197">
        <f>(((S197+R197)*AT197)/100)</f>
        <v/>
      </c>
      <c r="CZ197">
        <f>(((S197+R197)*AU197)/100)</f>
        <v/>
      </c>
      <c r="DC197" t="inlineStr"/>
      <c r="DD197" t="inlineStr"/>
      <c r="DE197" t="inlineStr"/>
      <c r="DF197" t="inlineStr"/>
      <c r="DG197" t="inlineStr"/>
      <c r="DH197" t="inlineStr"/>
      <c r="DI197" t="inlineStr"/>
      <c r="DJ197" t="inlineStr"/>
      <c r="DK197" t="inlineStr"/>
      <c r="DL197" t="inlineStr"/>
      <c r="DM197" t="inlineStr"/>
      <c r="DN197" t="n">
        <v>0</v>
      </c>
      <c r="DO197" t="n">
        <v>0</v>
      </c>
      <c r="DP197" t="n">
        <v>1</v>
      </c>
      <c r="DQ197" t="n">
        <v>1</v>
      </c>
      <c r="DU197" t="n">
        <v>1002</v>
      </c>
      <c r="DV197" t="inlineStr">
        <is>
          <t>л</t>
        </is>
      </c>
      <c r="DW197" t="inlineStr">
        <is>
          <t>л</t>
        </is>
      </c>
      <c r="DX197" t="n">
        <v>1</v>
      </c>
      <c r="DZ197" t="inlineStr"/>
      <c r="EA197" t="inlineStr"/>
      <c r="EB197" t="inlineStr"/>
      <c r="EC197" t="inlineStr"/>
      <c r="EE197" t="n">
        <v>78726000</v>
      </c>
      <c r="EF197" t="n">
        <v>6</v>
      </c>
      <c r="EG197" t="inlineStr">
        <is>
          <t>Ремонтно-строительные работы</t>
        </is>
      </c>
      <c r="EH197" t="n">
        <v>99</v>
      </c>
      <c r="EI197" t="inlineStr">
        <is>
          <t>Внутренние санитарно-технические работы</t>
        </is>
      </c>
      <c r="EJ197" t="n">
        <v>1</v>
      </c>
      <c r="EK197" t="n">
        <v>65007</v>
      </c>
      <c r="EL197" t="inlineStr">
        <is>
          <t>Внутренние санитарнотехнические работы: смена труб, санприборов, запорной арматуры и другое</t>
        </is>
      </c>
      <c r="EM197" t="inlineStr">
        <is>
          <t>рФЕР-65</t>
        </is>
      </c>
      <c r="EO197" t="inlineStr"/>
      <c r="EQ197" t="n">
        <v>0</v>
      </c>
      <c r="ER197" t="n">
        <v>384.43</v>
      </c>
      <c r="ES197" t="n">
        <v>384.43</v>
      </c>
      <c r="ET197" t="n">
        <v>0</v>
      </c>
      <c r="EU197" t="n">
        <v>0</v>
      </c>
      <c r="EV197" t="n">
        <v>0</v>
      </c>
      <c r="EW197" t="n">
        <v>0</v>
      </c>
      <c r="EX197" t="n">
        <v>0</v>
      </c>
      <c r="EZ197" t="n">
        <v>5</v>
      </c>
      <c r="FC197" t="n">
        <v>1</v>
      </c>
      <c r="FD197" t="n">
        <v>18</v>
      </c>
      <c r="FF197" t="n">
        <v>469</v>
      </c>
      <c r="FQ197" t="n">
        <v>0</v>
      </c>
      <c r="FR197" t="n">
        <v>0</v>
      </c>
      <c r="FS197" t="n">
        <v>0</v>
      </c>
      <c r="FX197" t="n">
        <v>103</v>
      </c>
      <c r="FY197" t="n">
        <v>52</v>
      </c>
      <c r="GA197" t="inlineStr">
        <is>
          <t>[469 / 1,22]</t>
        </is>
      </c>
      <c r="GD197" t="n">
        <v>1</v>
      </c>
      <c r="GF197" t="n">
        <v>-1978592410</v>
      </c>
      <c r="GG197" t="n">
        <v>2</v>
      </c>
      <c r="GH197" t="n">
        <v>3</v>
      </c>
      <c r="GI197" t="n">
        <v>-2</v>
      </c>
      <c r="GJ197" t="n">
        <v>0</v>
      </c>
      <c r="GK197" t="n">
        <v>0</v>
      </c>
      <c r="GL197">
        <f>ROUND(IF(AND(BH197=3,BI197=3,FS197&lt;&gt;0),P197,0),0)</f>
        <v/>
      </c>
      <c r="GM197">
        <f>ROUND(O197+X197+Y197,0)+GX197</f>
        <v/>
      </c>
      <c r="GN197">
        <f>IF(OR(BI197=0,BI197=1),GM197-GX197,0)</f>
        <v/>
      </c>
      <c r="GO197">
        <f>IF(BI197=2,GM197-GX197,0)</f>
        <v/>
      </c>
      <c r="GP197">
        <f>IF(BI197=4,GM197-GX197,0)</f>
        <v/>
      </c>
      <c r="GR197" t="n">
        <v>1</v>
      </c>
      <c r="GS197" t="n">
        <v>1</v>
      </c>
      <c r="GT197" t="n">
        <v>0</v>
      </c>
      <c r="GU197" t="inlineStr"/>
      <c r="GV197">
        <f>ROUND((GT197),2)</f>
        <v/>
      </c>
      <c r="GW197" t="n">
        <v>1</v>
      </c>
      <c r="GX197">
        <f>ROUND(HC197*I197,0)</f>
        <v/>
      </c>
      <c r="HA197" t="n">
        <v>0</v>
      </c>
      <c r="HB197" t="n">
        <v>0</v>
      </c>
      <c r="HC197">
        <f>GV197*GW197</f>
        <v/>
      </c>
      <c r="HE197" t="inlineStr">
        <is>
          <t>0</t>
        </is>
      </c>
      <c r="HF197" t="inlineStr">
        <is>
          <t>0</t>
        </is>
      </c>
      <c r="HG197">
        <f>ROUND(AC197*I197,0)</f>
        <v/>
      </c>
      <c r="HM197" t="inlineStr"/>
      <c r="HN197" t="inlineStr">
        <is>
          <t>Пр/812-099.2-1</t>
        </is>
      </c>
      <c r="HO197" t="inlineStr">
        <is>
          <t>Пр/774-099.2</t>
        </is>
      </c>
      <c r="HP197" t="inlineStr">
        <is>
          <t>Внутренние санитарнотехнические работы: смена труб, санприборов, запорной арматуры и другое</t>
        </is>
      </c>
      <c r="HQ197" t="inlineStr">
        <is>
          <t>Внутренние санитарнотехнические работы: смена труб, санприборов, запорной арматуры и другое</t>
        </is>
      </c>
      <c r="HS197" t="n">
        <v>0</v>
      </c>
      <c r="IK197" t="n">
        <v>0</v>
      </c>
    </row>
    <row r="198"/>
    <row r="199">
      <c r="A199" s="358" t="n">
        <v>51</v>
      </c>
      <c r="B199" s="358">
        <f>B186</f>
        <v/>
      </c>
      <c r="C199" s="358">
        <f>A186</f>
        <v/>
      </c>
      <c r="D199" s="358">
        <f>ROW(A186)</f>
        <v/>
      </c>
      <c r="E199" s="358" t="n"/>
      <c r="F199" s="358">
        <f>IF(F186&lt;&gt;"",F186,"")</f>
        <v/>
      </c>
      <c r="G199" s="358">
        <f>IF(G186&lt;&gt;"",G186,"")</f>
        <v/>
      </c>
      <c r="H199" s="358" t="n">
        <v>0</v>
      </c>
      <c r="I199" s="358" t="n"/>
      <c r="J199" s="358" t="n"/>
      <c r="K199" s="358" t="n"/>
      <c r="L199" s="358" t="n"/>
      <c r="M199" s="358" t="n"/>
      <c r="N199" s="358" t="n"/>
      <c r="O199" s="358" t="n">
        <v>0</v>
      </c>
      <c r="P199" s="358" t="n">
        <v>0</v>
      </c>
      <c r="Q199" s="358" t="n">
        <v>0</v>
      </c>
      <c r="R199" s="358" t="n">
        <v>0</v>
      </c>
      <c r="S199" s="358" t="n">
        <v>0</v>
      </c>
      <c r="T199" s="358" t="n">
        <v>0</v>
      </c>
      <c r="U199" s="358" t="n">
        <v>0</v>
      </c>
      <c r="V199" s="358" t="n">
        <v>0</v>
      </c>
      <c r="W199" s="358" t="n">
        <v>0</v>
      </c>
      <c r="X199" s="358" t="n">
        <v>0</v>
      </c>
      <c r="Y199" s="358" t="n">
        <v>0</v>
      </c>
      <c r="Z199" s="358" t="n"/>
      <c r="AA199" s="358" t="n"/>
      <c r="AB199" s="358" t="n"/>
      <c r="AC199" s="358" t="n"/>
      <c r="AD199" s="358" t="n"/>
      <c r="AE199" s="358" t="n"/>
      <c r="AF199" s="358" t="n"/>
      <c r="AG199" s="358" t="n"/>
      <c r="AH199" s="358" t="n"/>
      <c r="AI199" s="358" t="n"/>
      <c r="AJ199" s="358" t="n"/>
      <c r="AK199" s="358" t="n"/>
      <c r="AL199" s="358" t="n"/>
      <c r="AM199" s="358" t="n"/>
      <c r="AN199" s="358" t="n"/>
      <c r="AO199" s="358">
        <f>ROUND(BX199,0)</f>
        <v/>
      </c>
      <c r="AP199" s="358">
        <f>ROUND(BY199,0)</f>
        <v/>
      </c>
      <c r="AQ199" s="358">
        <f>ROUND(BZ199,0)</f>
        <v/>
      </c>
      <c r="AR199" s="358">
        <f>ROUND(CA199,0)</f>
        <v/>
      </c>
      <c r="AS199" s="358">
        <f>ROUND(CB199,0)</f>
        <v/>
      </c>
      <c r="AT199" s="358">
        <f>ROUND(CC199,0)</f>
        <v/>
      </c>
      <c r="AU199" s="358">
        <f>ROUND(CD199,0)</f>
        <v/>
      </c>
      <c r="AV199" s="358">
        <f>ROUND(CE199,0)</f>
        <v/>
      </c>
      <c r="AW199" s="358">
        <f>ROUND(CF199,0)</f>
        <v/>
      </c>
      <c r="AX199" s="358">
        <f>ROUND(CG199,0)</f>
        <v/>
      </c>
      <c r="AY199" s="358">
        <f>ROUND(CH199,0)</f>
        <v/>
      </c>
      <c r="AZ199" s="358">
        <f>ROUND(CI199,0)</f>
        <v/>
      </c>
      <c r="BA199" s="358">
        <f>ROUND(CJ199,0)</f>
        <v/>
      </c>
      <c r="BB199" s="358">
        <f>ROUND(CK199,0)</f>
        <v/>
      </c>
      <c r="BC199" s="358">
        <f>ROUND(CL199,0)</f>
        <v/>
      </c>
      <c r="BD199" s="358">
        <f>ROUND(CM199,0)</f>
        <v/>
      </c>
      <c r="BE199" s="358" t="n"/>
      <c r="BF199" s="358" t="n"/>
      <c r="BG199" s="358" t="n"/>
      <c r="BH199" s="358" t="n"/>
      <c r="BI199" s="358" t="n"/>
      <c r="BJ199" s="358" t="n"/>
      <c r="BK199" s="358" t="n"/>
      <c r="BL199" s="358" t="n"/>
      <c r="BM199" s="358" t="n"/>
      <c r="BN199" s="358" t="n"/>
      <c r="BO199" s="358" t="n"/>
      <c r="BP199" s="358" t="n"/>
      <c r="BQ199" s="358" t="n"/>
      <c r="BR199" s="358" t="n"/>
      <c r="BS199" s="358" t="n"/>
      <c r="BT199" s="358" t="n"/>
      <c r="BU199" s="358" t="n"/>
      <c r="BV199" s="358" t="n"/>
      <c r="BW199" s="358" t="n"/>
      <c r="BX199" s="358" t="n"/>
      <c r="BY199" s="358" t="n"/>
      <c r="BZ199" s="358" t="n"/>
      <c r="CA199" s="358" t="n"/>
      <c r="CB199" s="358" t="n"/>
      <c r="CC199" s="358" t="n"/>
      <c r="CD199" s="358" t="n"/>
      <c r="CE199" s="358" t="n"/>
      <c r="CF199" s="358" t="n"/>
      <c r="CG199" s="358" t="n"/>
      <c r="CH199" s="358" t="n"/>
      <c r="CI199" s="358" t="n"/>
      <c r="CJ199" s="358" t="n"/>
      <c r="CK199" s="358" t="n"/>
      <c r="CL199" s="358" t="n"/>
      <c r="CM199" s="358" t="n"/>
      <c r="CN199" s="358" t="n"/>
      <c r="CO199" s="358" t="n"/>
      <c r="CP199" s="358" t="n"/>
      <c r="CQ199" s="358" t="n"/>
      <c r="CR199" s="358" t="n"/>
      <c r="CS199" s="358" t="n"/>
      <c r="CT199" s="358" t="n"/>
      <c r="CU199" s="358" t="n"/>
      <c r="CV199" s="358" t="n"/>
      <c r="CW199" s="358" t="n"/>
      <c r="CX199" s="358" t="n"/>
      <c r="CY199" s="358" t="n"/>
      <c r="CZ199" s="358" t="n"/>
      <c r="DA199" s="358" t="n"/>
      <c r="DB199" s="358" t="n"/>
      <c r="DC199" s="358" t="n"/>
      <c r="DD199" s="358" t="n"/>
      <c r="DE199" s="358" t="n"/>
      <c r="DF199" s="358" t="n"/>
      <c r="DG199" s="359" t="n"/>
      <c r="DH199" s="359" t="n"/>
      <c r="DI199" s="359" t="n"/>
      <c r="DJ199" s="359" t="n"/>
      <c r="DK199" s="359" t="n"/>
      <c r="DL199" s="359" t="n"/>
      <c r="DM199" s="359" t="n"/>
      <c r="DN199" s="359" t="n"/>
      <c r="DO199" s="359" t="n"/>
      <c r="DP199" s="359" t="n"/>
      <c r="DQ199" s="359" t="n"/>
      <c r="DR199" s="359" t="n"/>
      <c r="DS199" s="359" t="n"/>
      <c r="DT199" s="359" t="n"/>
      <c r="DU199" s="359" t="n"/>
      <c r="DV199" s="359" t="n"/>
      <c r="DW199" s="359" t="n"/>
      <c r="DX199" s="359" t="n"/>
      <c r="DY199" s="359" t="n"/>
      <c r="DZ199" s="359" t="n"/>
      <c r="EA199" s="359" t="n"/>
      <c r="EB199" s="359" t="n"/>
      <c r="EC199" s="359" t="n"/>
      <c r="ED199" s="359" t="n"/>
      <c r="EE199" s="359" t="n"/>
      <c r="EF199" s="359" t="n"/>
      <c r="EG199" s="359" t="n"/>
      <c r="EH199" s="359" t="n"/>
      <c r="EI199" s="359" t="n"/>
      <c r="EJ199" s="359" t="n"/>
      <c r="EK199" s="359" t="n"/>
      <c r="EL199" s="359" t="n"/>
      <c r="EM199" s="359" t="n"/>
      <c r="EN199" s="359" t="n"/>
      <c r="EO199" s="359" t="n"/>
      <c r="EP199" s="359" t="n"/>
      <c r="EQ199" s="359" t="n"/>
      <c r="ER199" s="359" t="n"/>
      <c r="ES199" s="359" t="n"/>
      <c r="ET199" s="359" t="n"/>
      <c r="EU199" s="359" t="n"/>
      <c r="EV199" s="359" t="n"/>
      <c r="EW199" s="359" t="n"/>
      <c r="EX199" s="359" t="n"/>
      <c r="EY199" s="359" t="n"/>
      <c r="EZ199" s="359" t="n"/>
      <c r="FA199" s="359" t="n"/>
      <c r="FB199" s="359" t="n"/>
      <c r="FC199" s="359" t="n"/>
      <c r="FD199" s="359" t="n"/>
      <c r="FE199" s="359" t="n"/>
      <c r="FF199" s="359" t="n"/>
      <c r="FG199" s="359" t="n"/>
      <c r="FH199" s="359" t="n"/>
      <c r="FI199" s="359" t="n"/>
      <c r="FJ199" s="359" t="n"/>
      <c r="FK199" s="359" t="n"/>
      <c r="FL199" s="359" t="n"/>
      <c r="FM199" s="359" t="n"/>
      <c r="FN199" s="359" t="n"/>
      <c r="FO199" s="359" t="n"/>
      <c r="FP199" s="359" t="n"/>
      <c r="FQ199" s="359" t="n"/>
      <c r="FR199" s="359" t="n"/>
      <c r="FS199" s="359" t="n"/>
      <c r="FT199" s="359" t="n"/>
      <c r="FU199" s="359" t="n"/>
      <c r="FV199" s="359" t="n"/>
      <c r="FW199" s="359" t="n"/>
      <c r="FX199" s="359" t="n"/>
      <c r="FY199" s="359" t="n"/>
      <c r="FZ199" s="359" t="n"/>
      <c r="GA199" s="359" t="n"/>
      <c r="GB199" s="359" t="n"/>
      <c r="GC199" s="359" t="n"/>
      <c r="GD199" s="359" t="n"/>
      <c r="GE199" s="359" t="n"/>
      <c r="GF199" s="359" t="n"/>
      <c r="GG199" s="359" t="n"/>
      <c r="GH199" s="359" t="n"/>
      <c r="GI199" s="359" t="n"/>
      <c r="GJ199" s="359" t="n"/>
      <c r="GK199" s="359" t="n"/>
      <c r="GL199" s="359" t="n"/>
      <c r="GM199" s="359" t="n"/>
      <c r="GN199" s="359" t="n"/>
      <c r="GO199" s="359" t="n"/>
      <c r="GP199" s="359" t="n"/>
      <c r="GQ199" s="359" t="n"/>
      <c r="GR199" s="359" t="n"/>
      <c r="GS199" s="359" t="n"/>
      <c r="GT199" s="359" t="n"/>
      <c r="GU199" s="359" t="n"/>
      <c r="GV199" s="359" t="n"/>
      <c r="GW199" s="359" t="n"/>
      <c r="GX199" s="359" t="n">
        <v>0</v>
      </c>
    </row>
    <row r="200"/>
    <row r="201">
      <c r="A201" s="360" t="n">
        <v>50</v>
      </c>
      <c r="B201" s="360" t="n">
        <v>0</v>
      </c>
      <c r="C201" s="360" t="n">
        <v>0</v>
      </c>
      <c r="D201" s="360" t="n">
        <v>1</v>
      </c>
      <c r="E201" s="360" t="n">
        <v>201</v>
      </c>
      <c r="F201" s="360">
        <f>ROUND(Source!O199,O201)</f>
        <v/>
      </c>
      <c r="G201" s="360" t="inlineStr">
        <is>
          <t>ПЗ</t>
        </is>
      </c>
      <c r="H201" s="360" t="inlineStr">
        <is>
          <t>Прямые затраты</t>
        </is>
      </c>
      <c r="I201" s="360" t="n"/>
      <c r="J201" s="360" t="n"/>
      <c r="K201" s="360" t="n">
        <v>201</v>
      </c>
      <c r="L201" s="360" t="n">
        <v>1</v>
      </c>
      <c r="M201" s="360" t="n">
        <v>3</v>
      </c>
      <c r="N201" s="360" t="inlineStr"/>
      <c r="O201" s="360" t="n">
        <v>0</v>
      </c>
      <c r="P201" s="360" t="n"/>
      <c r="Q201" s="360" t="n"/>
      <c r="R201" s="360" t="n"/>
      <c r="S201" s="360" t="n"/>
      <c r="T201" s="360" t="n"/>
      <c r="U201" s="360" t="n"/>
      <c r="V201" s="360" t="n"/>
      <c r="W201" s="360" t="n">
        <v>0</v>
      </c>
      <c r="X201" s="360" t="n">
        <v>1</v>
      </c>
      <c r="Y201" s="360" t="n">
        <v>0</v>
      </c>
      <c r="Z201" s="360" t="n"/>
      <c r="AA201" s="360" t="n"/>
      <c r="AB201" s="360" t="n"/>
    </row>
    <row r="202">
      <c r="A202" s="360" t="n">
        <v>50</v>
      </c>
      <c r="B202" s="360" t="n">
        <v>0</v>
      </c>
      <c r="C202" s="360" t="n">
        <v>0</v>
      </c>
      <c r="D202" s="360" t="n">
        <v>1</v>
      </c>
      <c r="E202" s="360" t="n">
        <v>202</v>
      </c>
      <c r="F202" s="360">
        <f>ROUND(Source!P199,O202)</f>
        <v/>
      </c>
      <c r="G202" s="360" t="inlineStr">
        <is>
          <t>СтМатОб</t>
        </is>
      </c>
      <c r="H202" s="360" t="inlineStr">
        <is>
          <t>Стоимость материальных ресурсов (всего)</t>
        </is>
      </c>
      <c r="I202" s="360" t="n"/>
      <c r="J202" s="360" t="n"/>
      <c r="K202" s="360" t="n">
        <v>202</v>
      </c>
      <c r="L202" s="360" t="n">
        <v>2</v>
      </c>
      <c r="M202" s="360" t="n">
        <v>3</v>
      </c>
      <c r="N202" s="360" t="inlineStr"/>
      <c r="O202" s="360" t="n">
        <v>0</v>
      </c>
      <c r="P202" s="360" t="n"/>
      <c r="Q202" s="360" t="n"/>
      <c r="R202" s="360" t="n"/>
      <c r="S202" s="360" t="n"/>
      <c r="T202" s="360" t="n"/>
      <c r="U202" s="360" t="n"/>
      <c r="V202" s="360" t="n"/>
      <c r="W202" s="360" t="n">
        <v>0</v>
      </c>
      <c r="X202" s="360" t="n">
        <v>1</v>
      </c>
      <c r="Y202" s="360" t="n">
        <v>0</v>
      </c>
      <c r="Z202" s="360" t="n"/>
      <c r="AA202" s="360" t="n"/>
      <c r="AB202" s="360" t="n"/>
    </row>
    <row r="203">
      <c r="A203" s="360" t="n">
        <v>50</v>
      </c>
      <c r="B203" s="360" t="n">
        <v>0</v>
      </c>
      <c r="C203" s="360" t="n">
        <v>0</v>
      </c>
      <c r="D203" s="360" t="n">
        <v>1</v>
      </c>
      <c r="E203" s="360" t="n">
        <v>222</v>
      </c>
      <c r="F203" s="360">
        <f>ROUND(Source!AO199,O203)</f>
        <v/>
      </c>
      <c r="G203" s="360" t="inlineStr">
        <is>
          <t>СтМатОбЗак</t>
        </is>
      </c>
      <c r="H203" s="360" t="inlineStr">
        <is>
          <t>Стоимость материалов и оборудования заказчика</t>
        </is>
      </c>
      <c r="I203" s="360" t="n"/>
      <c r="J203" s="360" t="n"/>
      <c r="K203" s="360" t="n">
        <v>222</v>
      </c>
      <c r="L203" s="360" t="n">
        <v>3</v>
      </c>
      <c r="M203" s="360" t="n">
        <v>3</v>
      </c>
      <c r="N203" s="360" t="inlineStr"/>
      <c r="O203" s="360" t="n">
        <v>0</v>
      </c>
      <c r="P203" s="360" t="n"/>
      <c r="Q203" s="360" t="n"/>
      <c r="R203" s="360" t="n"/>
      <c r="S203" s="360" t="n"/>
      <c r="T203" s="360" t="n"/>
      <c r="U203" s="360" t="n"/>
      <c r="V203" s="360" t="n"/>
      <c r="W203" s="360" t="n">
        <v>0</v>
      </c>
      <c r="X203" s="360" t="n">
        <v>1</v>
      </c>
      <c r="Y203" s="360" t="n">
        <v>0</v>
      </c>
      <c r="Z203" s="360" t="n"/>
      <c r="AA203" s="360" t="n"/>
      <c r="AB203" s="360" t="n"/>
    </row>
    <row r="204">
      <c r="A204" s="360" t="n">
        <v>50</v>
      </c>
      <c r="B204" s="360" t="n">
        <v>0</v>
      </c>
      <c r="C204" s="360" t="n">
        <v>0</v>
      </c>
      <c r="D204" s="360" t="n">
        <v>1</v>
      </c>
      <c r="E204" s="360" t="n">
        <v>225</v>
      </c>
      <c r="F204" s="360">
        <f>ROUND(Source!AV199,O204)</f>
        <v/>
      </c>
      <c r="G204" s="360" t="inlineStr">
        <is>
          <t>СтМатОбПод</t>
        </is>
      </c>
      <c r="H204" s="360" t="inlineStr">
        <is>
          <t>Стоимость материалов и оборудования подрядчика</t>
        </is>
      </c>
      <c r="I204" s="360" t="n"/>
      <c r="J204" s="360" t="n"/>
      <c r="K204" s="360" t="n">
        <v>225</v>
      </c>
      <c r="L204" s="360" t="n">
        <v>4</v>
      </c>
      <c r="M204" s="360" t="n">
        <v>3</v>
      </c>
      <c r="N204" s="360" t="inlineStr"/>
      <c r="O204" s="360" t="n">
        <v>0</v>
      </c>
      <c r="P204" s="360" t="n"/>
      <c r="Q204" s="360" t="n"/>
      <c r="R204" s="360" t="n"/>
      <c r="S204" s="360" t="n"/>
      <c r="T204" s="360" t="n"/>
      <c r="U204" s="360" t="n"/>
      <c r="V204" s="360" t="n"/>
      <c r="W204" s="360" t="n">
        <v>0</v>
      </c>
      <c r="X204" s="360" t="n">
        <v>1</v>
      </c>
      <c r="Y204" s="360" t="n">
        <v>0</v>
      </c>
      <c r="Z204" s="360" t="n"/>
      <c r="AA204" s="360" t="n"/>
      <c r="AB204" s="360" t="n"/>
    </row>
    <row r="205">
      <c r="A205" s="360" t="n">
        <v>50</v>
      </c>
      <c r="B205" s="360" t="n">
        <v>0</v>
      </c>
      <c r="C205" s="360" t="n">
        <v>0</v>
      </c>
      <c r="D205" s="360" t="n">
        <v>1</v>
      </c>
      <c r="E205" s="360" t="n">
        <v>226</v>
      </c>
      <c r="F205" s="360">
        <f>ROUND(Source!AW199,O205)</f>
        <v/>
      </c>
      <c r="G205" s="360" t="inlineStr">
        <is>
          <t>СтМат</t>
        </is>
      </c>
      <c r="H205" s="360" t="inlineStr">
        <is>
          <t>Стоимость материалов (всего)</t>
        </is>
      </c>
      <c r="I205" s="360" t="n"/>
      <c r="J205" s="360" t="n"/>
      <c r="K205" s="360" t="n">
        <v>226</v>
      </c>
      <c r="L205" s="360" t="n">
        <v>5</v>
      </c>
      <c r="M205" s="360" t="n">
        <v>3</v>
      </c>
      <c r="N205" s="360" t="inlineStr"/>
      <c r="O205" s="360" t="n">
        <v>0</v>
      </c>
      <c r="P205" s="360" t="n"/>
      <c r="Q205" s="360" t="n"/>
      <c r="R205" s="360" t="n"/>
      <c r="S205" s="360" t="n"/>
      <c r="T205" s="360" t="n"/>
      <c r="U205" s="360" t="n"/>
      <c r="V205" s="360" t="n"/>
      <c r="W205" s="360" t="n">
        <v>0</v>
      </c>
      <c r="X205" s="360" t="n">
        <v>1</v>
      </c>
      <c r="Y205" s="360" t="n">
        <v>0</v>
      </c>
      <c r="Z205" s="360" t="n"/>
      <c r="AA205" s="360" t="n"/>
      <c r="AB205" s="360" t="n"/>
    </row>
    <row r="206">
      <c r="A206" s="360" t="n">
        <v>50</v>
      </c>
      <c r="B206" s="360" t="n">
        <v>0</v>
      </c>
      <c r="C206" s="360" t="n">
        <v>0</v>
      </c>
      <c r="D206" s="360" t="n">
        <v>1</v>
      </c>
      <c r="E206" s="360" t="n">
        <v>227</v>
      </c>
      <c r="F206" s="360">
        <f>ROUND(Source!AX199,O206)</f>
        <v/>
      </c>
      <c r="G206" s="360" t="inlineStr">
        <is>
          <t>СтМатЗак</t>
        </is>
      </c>
      <c r="H206" s="360" t="inlineStr">
        <is>
          <t>Стоимость материалов заказчика</t>
        </is>
      </c>
      <c r="I206" s="360" t="n"/>
      <c r="J206" s="360" t="n"/>
      <c r="K206" s="360" t="n">
        <v>227</v>
      </c>
      <c r="L206" s="360" t="n">
        <v>6</v>
      </c>
      <c r="M206" s="360" t="n">
        <v>3</v>
      </c>
      <c r="N206" s="360" t="inlineStr"/>
      <c r="O206" s="360" t="n">
        <v>0</v>
      </c>
      <c r="P206" s="360" t="n"/>
      <c r="Q206" s="360" t="n"/>
      <c r="R206" s="360" t="n"/>
      <c r="S206" s="360" t="n"/>
      <c r="T206" s="360" t="n"/>
      <c r="U206" s="360" t="n"/>
      <c r="V206" s="360" t="n"/>
      <c r="W206" s="360" t="n">
        <v>0</v>
      </c>
      <c r="X206" s="360" t="n">
        <v>1</v>
      </c>
      <c r="Y206" s="360" t="n">
        <v>0</v>
      </c>
      <c r="Z206" s="360" t="n"/>
      <c r="AA206" s="360" t="n"/>
      <c r="AB206" s="360" t="n"/>
    </row>
    <row r="207">
      <c r="A207" s="360" t="n">
        <v>50</v>
      </c>
      <c r="B207" s="360" t="n">
        <v>0</v>
      </c>
      <c r="C207" s="360" t="n">
        <v>0</v>
      </c>
      <c r="D207" s="360" t="n">
        <v>1</v>
      </c>
      <c r="E207" s="360" t="n">
        <v>228</v>
      </c>
      <c r="F207" s="360">
        <f>ROUND(Source!AY199,O207)</f>
        <v/>
      </c>
      <c r="G207" s="360" t="inlineStr">
        <is>
          <t>СтМатПод</t>
        </is>
      </c>
      <c r="H207" s="360" t="inlineStr">
        <is>
          <t>Стоимость материалов подрядчика</t>
        </is>
      </c>
      <c r="I207" s="360" t="n"/>
      <c r="J207" s="360" t="n"/>
      <c r="K207" s="360" t="n">
        <v>228</v>
      </c>
      <c r="L207" s="360" t="n">
        <v>7</v>
      </c>
      <c r="M207" s="360" t="n">
        <v>3</v>
      </c>
      <c r="N207" s="360" t="inlineStr"/>
      <c r="O207" s="360" t="n">
        <v>0</v>
      </c>
      <c r="P207" s="360" t="n"/>
      <c r="Q207" s="360" t="n"/>
      <c r="R207" s="360" t="n"/>
      <c r="S207" s="360" t="n"/>
      <c r="T207" s="360" t="n"/>
      <c r="U207" s="360" t="n"/>
      <c r="V207" s="360" t="n"/>
      <c r="W207" s="360" t="n">
        <v>0</v>
      </c>
      <c r="X207" s="360" t="n">
        <v>1</v>
      </c>
      <c r="Y207" s="360" t="n">
        <v>0</v>
      </c>
      <c r="Z207" s="360" t="n"/>
      <c r="AA207" s="360" t="n"/>
      <c r="AB207" s="360" t="n"/>
    </row>
    <row r="208">
      <c r="A208" s="360" t="n">
        <v>50</v>
      </c>
      <c r="B208" s="360" t="n">
        <v>0</v>
      </c>
      <c r="C208" s="360" t="n">
        <v>0</v>
      </c>
      <c r="D208" s="360" t="n">
        <v>1</v>
      </c>
      <c r="E208" s="360" t="n">
        <v>216</v>
      </c>
      <c r="F208" s="360">
        <f>ROUND(Source!AP199,O208)</f>
        <v/>
      </c>
      <c r="G208" s="360" t="inlineStr">
        <is>
          <t>Оборуд</t>
        </is>
      </c>
      <c r="H208" s="360" t="inlineStr">
        <is>
          <t>Стоимость оборудования (всего)</t>
        </is>
      </c>
      <c r="I208" s="360" t="n"/>
      <c r="J208" s="360" t="n"/>
      <c r="K208" s="360" t="n">
        <v>216</v>
      </c>
      <c r="L208" s="360" t="n">
        <v>8</v>
      </c>
      <c r="M208" s="360" t="n">
        <v>3</v>
      </c>
      <c r="N208" s="360" t="inlineStr"/>
      <c r="O208" s="360" t="n">
        <v>0</v>
      </c>
      <c r="P208" s="360" t="n"/>
      <c r="Q208" s="360" t="n"/>
      <c r="R208" s="360" t="n"/>
      <c r="S208" s="360" t="n"/>
      <c r="T208" s="360" t="n"/>
      <c r="U208" s="360" t="n"/>
      <c r="V208" s="360" t="n"/>
      <c r="W208" s="360" t="n">
        <v>0</v>
      </c>
      <c r="X208" s="360" t="n">
        <v>1</v>
      </c>
      <c r="Y208" s="360" t="n">
        <v>0</v>
      </c>
      <c r="Z208" s="360" t="n"/>
      <c r="AA208" s="360" t="n"/>
      <c r="AB208" s="360" t="n"/>
    </row>
    <row r="209">
      <c r="A209" s="360" t="n">
        <v>50</v>
      </c>
      <c r="B209" s="360" t="n">
        <v>0</v>
      </c>
      <c r="C209" s="360" t="n">
        <v>0</v>
      </c>
      <c r="D209" s="360" t="n">
        <v>1</v>
      </c>
      <c r="E209" s="360" t="n">
        <v>223</v>
      </c>
      <c r="F209" s="360">
        <f>ROUND(Source!AQ199,O209)</f>
        <v/>
      </c>
      <c r="G209" s="360" t="inlineStr">
        <is>
          <t>ОборудЗак</t>
        </is>
      </c>
      <c r="H209" s="360" t="inlineStr">
        <is>
          <t>Стоимость оборудования заказчика</t>
        </is>
      </c>
      <c r="I209" s="360" t="n"/>
      <c r="J209" s="360" t="n"/>
      <c r="K209" s="360" t="n">
        <v>223</v>
      </c>
      <c r="L209" s="360" t="n">
        <v>9</v>
      </c>
      <c r="M209" s="360" t="n">
        <v>3</v>
      </c>
      <c r="N209" s="360" t="inlineStr"/>
      <c r="O209" s="360" t="n">
        <v>0</v>
      </c>
      <c r="P209" s="360" t="n"/>
      <c r="Q209" s="360" t="n"/>
      <c r="R209" s="360" t="n"/>
      <c r="S209" s="360" t="n"/>
      <c r="T209" s="360" t="n"/>
      <c r="U209" s="360" t="n"/>
      <c r="V209" s="360" t="n"/>
      <c r="W209" s="360" t="n">
        <v>0</v>
      </c>
      <c r="X209" s="360" t="n">
        <v>1</v>
      </c>
      <c r="Y209" s="360" t="n">
        <v>0</v>
      </c>
      <c r="Z209" s="360" t="n"/>
      <c r="AA209" s="360" t="n"/>
      <c r="AB209" s="360" t="n"/>
    </row>
    <row r="210">
      <c r="A210" s="360" t="n">
        <v>50</v>
      </c>
      <c r="B210" s="360" t="n">
        <v>0</v>
      </c>
      <c r="C210" s="360" t="n">
        <v>0</v>
      </c>
      <c r="D210" s="360" t="n">
        <v>1</v>
      </c>
      <c r="E210" s="360" t="n">
        <v>229</v>
      </c>
      <c r="F210" s="360">
        <f>ROUND(Source!AZ199,O210)</f>
        <v/>
      </c>
      <c r="G210" s="360" t="inlineStr">
        <is>
          <t>ОборудПод</t>
        </is>
      </c>
      <c r="H210" s="360" t="inlineStr">
        <is>
          <t>Стоимость оборудования подрядчика</t>
        </is>
      </c>
      <c r="I210" s="360" t="n"/>
      <c r="J210" s="360" t="n"/>
      <c r="K210" s="360" t="n">
        <v>229</v>
      </c>
      <c r="L210" s="360" t="n">
        <v>10</v>
      </c>
      <c r="M210" s="360" t="n">
        <v>3</v>
      </c>
      <c r="N210" s="360" t="inlineStr"/>
      <c r="O210" s="360" t="n">
        <v>0</v>
      </c>
      <c r="P210" s="360" t="n"/>
      <c r="Q210" s="360" t="n"/>
      <c r="R210" s="360" t="n"/>
      <c r="S210" s="360" t="n"/>
      <c r="T210" s="360" t="n"/>
      <c r="U210" s="360" t="n"/>
      <c r="V210" s="360" t="n"/>
      <c r="W210" s="360" t="n">
        <v>0</v>
      </c>
      <c r="X210" s="360" t="n">
        <v>1</v>
      </c>
      <c r="Y210" s="360" t="n">
        <v>0</v>
      </c>
      <c r="Z210" s="360" t="n"/>
      <c r="AA210" s="360" t="n"/>
      <c r="AB210" s="360" t="n"/>
    </row>
    <row r="211">
      <c r="A211" s="360" t="n">
        <v>50</v>
      </c>
      <c r="B211" s="360" t="n">
        <v>0</v>
      </c>
      <c r="C211" s="360" t="n">
        <v>0</v>
      </c>
      <c r="D211" s="360" t="n">
        <v>1</v>
      </c>
      <c r="E211" s="360" t="n">
        <v>203</v>
      </c>
      <c r="F211" s="360">
        <f>ROUND(Source!Q199,O211)</f>
        <v/>
      </c>
      <c r="G211" s="360" t="inlineStr">
        <is>
          <t>ЭММ</t>
        </is>
      </c>
      <c r="H211" s="360" t="inlineStr">
        <is>
          <t>Эксплуатация машин</t>
        </is>
      </c>
      <c r="I211" s="360" t="n"/>
      <c r="J211" s="360" t="n"/>
      <c r="K211" s="360" t="n">
        <v>203</v>
      </c>
      <c r="L211" s="360" t="n">
        <v>11</v>
      </c>
      <c r="M211" s="360" t="n">
        <v>3</v>
      </c>
      <c r="N211" s="360" t="inlineStr"/>
      <c r="O211" s="360" t="n">
        <v>0</v>
      </c>
      <c r="P211" s="360" t="n"/>
      <c r="Q211" s="360" t="n"/>
      <c r="R211" s="360" t="n"/>
      <c r="S211" s="360" t="n"/>
      <c r="T211" s="360" t="n"/>
      <c r="U211" s="360" t="n"/>
      <c r="V211" s="360" t="n"/>
      <c r="W211" s="360" t="n">
        <v>0</v>
      </c>
      <c r="X211" s="360" t="n">
        <v>1</v>
      </c>
      <c r="Y211" s="360" t="n">
        <v>0</v>
      </c>
      <c r="Z211" s="360" t="n"/>
      <c r="AA211" s="360" t="n"/>
      <c r="AB211" s="360" t="n"/>
    </row>
    <row r="212">
      <c r="A212" s="360" t="n">
        <v>50</v>
      </c>
      <c r="B212" s="360" t="n">
        <v>0</v>
      </c>
      <c r="C212" s="360" t="n">
        <v>0</v>
      </c>
      <c r="D212" s="360" t="n">
        <v>1</v>
      </c>
      <c r="E212" s="360" t="n">
        <v>231</v>
      </c>
      <c r="F212" s="360">
        <f>ROUND(Source!BB199,O212)</f>
        <v/>
      </c>
      <c r="G212" s="360" t="inlineStr">
        <is>
          <t>ЭММсНРиСП</t>
        </is>
      </c>
      <c r="H212" s="360" t="inlineStr">
        <is>
          <t>Эксплуатация машин по ТСН-2001.16</t>
        </is>
      </c>
      <c r="I212" s="360" t="n"/>
      <c r="J212" s="360" t="n"/>
      <c r="K212" s="360" t="n">
        <v>231</v>
      </c>
      <c r="L212" s="360" t="n">
        <v>12</v>
      </c>
      <c r="M212" s="360" t="n">
        <v>3</v>
      </c>
      <c r="N212" s="360" t="inlineStr"/>
      <c r="O212" s="360" t="n">
        <v>0</v>
      </c>
      <c r="P212" s="360" t="n"/>
      <c r="Q212" s="360" t="n"/>
      <c r="R212" s="360" t="n"/>
      <c r="S212" s="360" t="n"/>
      <c r="T212" s="360" t="n"/>
      <c r="U212" s="360" t="n"/>
      <c r="V212" s="360" t="n"/>
      <c r="W212" s="360" t="n">
        <v>0</v>
      </c>
      <c r="X212" s="360" t="n">
        <v>1</v>
      </c>
      <c r="Y212" s="360" t="n">
        <v>0</v>
      </c>
      <c r="Z212" s="360" t="n"/>
      <c r="AA212" s="360" t="n"/>
      <c r="AB212" s="360" t="n"/>
    </row>
    <row r="213">
      <c r="A213" s="360" t="n">
        <v>50</v>
      </c>
      <c r="B213" s="360" t="n">
        <v>0</v>
      </c>
      <c r="C213" s="360" t="n">
        <v>0</v>
      </c>
      <c r="D213" s="360" t="n">
        <v>1</v>
      </c>
      <c r="E213" s="360" t="n">
        <v>204</v>
      </c>
      <c r="F213" s="360">
        <f>ROUND(Source!R199,O213)</f>
        <v/>
      </c>
      <c r="G213" s="360" t="inlineStr">
        <is>
          <t>ЗПМ</t>
        </is>
      </c>
      <c r="H213" s="360" t="inlineStr">
        <is>
          <t>ЗП машинистов</t>
        </is>
      </c>
      <c r="I213" s="360" t="n"/>
      <c r="J213" s="360" t="n"/>
      <c r="K213" s="360" t="n">
        <v>204</v>
      </c>
      <c r="L213" s="360" t="n">
        <v>13</v>
      </c>
      <c r="M213" s="360" t="n">
        <v>3</v>
      </c>
      <c r="N213" s="360" t="inlineStr"/>
      <c r="O213" s="360" t="n">
        <v>0</v>
      </c>
      <c r="P213" s="360" t="n"/>
      <c r="Q213" s="360" t="n"/>
      <c r="R213" s="360" t="n"/>
      <c r="S213" s="360" t="n"/>
      <c r="T213" s="360" t="n"/>
      <c r="U213" s="360" t="n"/>
      <c r="V213" s="360" t="n"/>
      <c r="W213" s="360" t="n">
        <v>0</v>
      </c>
      <c r="X213" s="360" t="n">
        <v>1</v>
      </c>
      <c r="Y213" s="360" t="n">
        <v>0</v>
      </c>
      <c r="Z213" s="360" t="n"/>
      <c r="AA213" s="360" t="n"/>
      <c r="AB213" s="360" t="n"/>
    </row>
    <row r="214">
      <c r="A214" s="360" t="n">
        <v>50</v>
      </c>
      <c r="B214" s="360" t="n">
        <v>0</v>
      </c>
      <c r="C214" s="360" t="n">
        <v>0</v>
      </c>
      <c r="D214" s="360" t="n">
        <v>1</v>
      </c>
      <c r="E214" s="360" t="n">
        <v>205</v>
      </c>
      <c r="F214" s="360">
        <f>ROUND(Source!S199,O214)</f>
        <v/>
      </c>
      <c r="G214" s="360" t="inlineStr">
        <is>
          <t>ОЗП</t>
        </is>
      </c>
      <c r="H214" s="360" t="inlineStr">
        <is>
          <t>Основная ЗП рабочих</t>
        </is>
      </c>
      <c r="I214" s="360" t="n"/>
      <c r="J214" s="360" t="n"/>
      <c r="K214" s="360" t="n">
        <v>205</v>
      </c>
      <c r="L214" s="360" t="n">
        <v>14</v>
      </c>
      <c r="M214" s="360" t="n">
        <v>3</v>
      </c>
      <c r="N214" s="360" t="inlineStr"/>
      <c r="O214" s="360" t="n">
        <v>0</v>
      </c>
      <c r="P214" s="360" t="n"/>
      <c r="Q214" s="360" t="n"/>
      <c r="R214" s="360" t="n"/>
      <c r="S214" s="360" t="n"/>
      <c r="T214" s="360" t="n"/>
      <c r="U214" s="360" t="n"/>
      <c r="V214" s="360" t="n"/>
      <c r="W214" s="360" t="n">
        <v>0</v>
      </c>
      <c r="X214" s="360" t="n">
        <v>1</v>
      </c>
      <c r="Y214" s="360" t="n">
        <v>0</v>
      </c>
      <c r="Z214" s="360" t="n"/>
      <c r="AA214" s="360" t="n"/>
      <c r="AB214" s="360" t="n"/>
    </row>
    <row r="215">
      <c r="A215" s="360" t="n">
        <v>50</v>
      </c>
      <c r="B215" s="360" t="n">
        <v>0</v>
      </c>
      <c r="C215" s="360" t="n">
        <v>0</v>
      </c>
      <c r="D215" s="360" t="n">
        <v>1</v>
      </c>
      <c r="E215" s="360" t="n">
        <v>232</v>
      </c>
      <c r="F215" s="360">
        <f>ROUND(Source!BC199,O215)</f>
        <v/>
      </c>
      <c r="G215" s="360" t="inlineStr">
        <is>
          <t>ОЗПсНРиСП</t>
        </is>
      </c>
      <c r="H215" s="360" t="inlineStr">
        <is>
          <t>Основная ЗП рабочих по ТСН-2001.16</t>
        </is>
      </c>
      <c r="I215" s="360" t="n"/>
      <c r="J215" s="360" t="n"/>
      <c r="K215" s="360" t="n">
        <v>232</v>
      </c>
      <c r="L215" s="360" t="n">
        <v>15</v>
      </c>
      <c r="M215" s="360" t="n">
        <v>3</v>
      </c>
      <c r="N215" s="360" t="inlineStr"/>
      <c r="O215" s="360" t="n">
        <v>0</v>
      </c>
      <c r="P215" s="360" t="n"/>
      <c r="Q215" s="360" t="n"/>
      <c r="R215" s="360" t="n"/>
      <c r="S215" s="360" t="n"/>
      <c r="T215" s="360" t="n"/>
      <c r="U215" s="360" t="n"/>
      <c r="V215" s="360" t="n"/>
      <c r="W215" s="360" t="n">
        <v>0</v>
      </c>
      <c r="X215" s="360" t="n">
        <v>1</v>
      </c>
      <c r="Y215" s="360" t="n">
        <v>0</v>
      </c>
      <c r="Z215" s="360" t="n"/>
      <c r="AA215" s="360" t="n"/>
      <c r="AB215" s="360" t="n"/>
    </row>
    <row r="216">
      <c r="A216" s="360" t="n">
        <v>50</v>
      </c>
      <c r="B216" s="360" t="n">
        <v>0</v>
      </c>
      <c r="C216" s="360" t="n">
        <v>0</v>
      </c>
      <c r="D216" s="360" t="n">
        <v>1</v>
      </c>
      <c r="E216" s="360" t="n">
        <v>214</v>
      </c>
      <c r="F216" s="360">
        <f>ROUND(Source!AS199,O216)</f>
        <v/>
      </c>
      <c r="G216" s="360" t="inlineStr">
        <is>
          <t>Строит</t>
        </is>
      </c>
      <c r="H216" s="360" t="inlineStr">
        <is>
          <t>Строительные работы с НР и СП</t>
        </is>
      </c>
      <c r="I216" s="360" t="n"/>
      <c r="J216" s="360" t="n"/>
      <c r="K216" s="360" t="n">
        <v>214</v>
      </c>
      <c r="L216" s="360" t="n">
        <v>16</v>
      </c>
      <c r="M216" s="360" t="n">
        <v>3</v>
      </c>
      <c r="N216" s="360" t="inlineStr"/>
      <c r="O216" s="360" t="n">
        <v>0</v>
      </c>
      <c r="P216" s="360" t="n"/>
      <c r="Q216" s="360" t="n"/>
      <c r="R216" s="360" t="n"/>
      <c r="S216" s="360" t="n"/>
      <c r="T216" s="360" t="n"/>
      <c r="U216" s="360" t="n"/>
      <c r="V216" s="360" t="n"/>
      <c r="W216" s="360" t="n">
        <v>0</v>
      </c>
      <c r="X216" s="360" t="n">
        <v>1</v>
      </c>
      <c r="Y216" s="360" t="n">
        <v>0</v>
      </c>
      <c r="Z216" s="360" t="n"/>
      <c r="AA216" s="360" t="n"/>
      <c r="AB216" s="360" t="n"/>
    </row>
    <row r="217">
      <c r="A217" s="360" t="n">
        <v>50</v>
      </c>
      <c r="B217" s="360" t="n">
        <v>0</v>
      </c>
      <c r="C217" s="360" t="n">
        <v>0</v>
      </c>
      <c r="D217" s="360" t="n">
        <v>1</v>
      </c>
      <c r="E217" s="360" t="n">
        <v>215</v>
      </c>
      <c r="F217" s="360">
        <f>ROUND(Source!AT199,O217)</f>
        <v/>
      </c>
      <c r="G217" s="360" t="inlineStr">
        <is>
          <t>Монтаж</t>
        </is>
      </c>
      <c r="H217" s="360" t="inlineStr">
        <is>
          <t>Монтажные работы с НР и СП</t>
        </is>
      </c>
      <c r="I217" s="360" t="n"/>
      <c r="J217" s="360" t="n"/>
      <c r="K217" s="360" t="n">
        <v>215</v>
      </c>
      <c r="L217" s="360" t="n">
        <v>17</v>
      </c>
      <c r="M217" s="360" t="n">
        <v>3</v>
      </c>
      <c r="N217" s="360" t="inlineStr"/>
      <c r="O217" s="360" t="n">
        <v>0</v>
      </c>
      <c r="P217" s="360" t="n"/>
      <c r="Q217" s="360" t="n"/>
      <c r="R217" s="360" t="n"/>
      <c r="S217" s="360" t="n"/>
      <c r="T217" s="360" t="n"/>
      <c r="U217" s="360" t="n"/>
      <c r="V217" s="360" t="n"/>
      <c r="W217" s="360" t="n">
        <v>0</v>
      </c>
      <c r="X217" s="360" t="n">
        <v>1</v>
      </c>
      <c r="Y217" s="360" t="n">
        <v>0</v>
      </c>
      <c r="Z217" s="360" t="n"/>
      <c r="AA217" s="360" t="n"/>
      <c r="AB217" s="360" t="n"/>
    </row>
    <row r="218">
      <c r="A218" s="360" t="n">
        <v>50</v>
      </c>
      <c r="B218" s="360" t="n">
        <v>0</v>
      </c>
      <c r="C218" s="360" t="n">
        <v>0</v>
      </c>
      <c r="D218" s="360" t="n">
        <v>1</v>
      </c>
      <c r="E218" s="360" t="n">
        <v>217</v>
      </c>
      <c r="F218" s="360">
        <f>ROUND(Source!AU199,O218)</f>
        <v/>
      </c>
      <c r="G218" s="360" t="inlineStr">
        <is>
          <t>Прочие</t>
        </is>
      </c>
      <c r="H218" s="360" t="inlineStr">
        <is>
          <t>Прочие работы с НР и СП</t>
        </is>
      </c>
      <c r="I218" s="360" t="n"/>
      <c r="J218" s="360" t="n"/>
      <c r="K218" s="360" t="n">
        <v>217</v>
      </c>
      <c r="L218" s="360" t="n">
        <v>18</v>
      </c>
      <c r="M218" s="360" t="n">
        <v>3</v>
      </c>
      <c r="N218" s="360" t="inlineStr"/>
      <c r="O218" s="360" t="n">
        <v>0</v>
      </c>
      <c r="P218" s="360" t="n"/>
      <c r="Q218" s="360" t="n"/>
      <c r="R218" s="360" t="n"/>
      <c r="S218" s="360" t="n"/>
      <c r="T218" s="360" t="n"/>
      <c r="U218" s="360" t="n"/>
      <c r="V218" s="360" t="n"/>
      <c r="W218" s="360" t="n">
        <v>0</v>
      </c>
      <c r="X218" s="360" t="n">
        <v>1</v>
      </c>
      <c r="Y218" s="360" t="n">
        <v>0</v>
      </c>
      <c r="Z218" s="360" t="n"/>
      <c r="AA218" s="360" t="n"/>
      <c r="AB218" s="360" t="n"/>
    </row>
    <row r="219">
      <c r="A219" s="360" t="n">
        <v>50</v>
      </c>
      <c r="B219" s="360" t="n">
        <v>0</v>
      </c>
      <c r="C219" s="360" t="n">
        <v>0</v>
      </c>
      <c r="D219" s="360" t="n">
        <v>1</v>
      </c>
      <c r="E219" s="360" t="n">
        <v>230</v>
      </c>
      <c r="F219" s="360">
        <f>ROUND(Source!BA199,O219)</f>
        <v/>
      </c>
      <c r="G219" s="360" t="inlineStr">
        <is>
          <t>ПрочиеЗатр</t>
        </is>
      </c>
      <c r="H219" s="360" t="inlineStr">
        <is>
          <t>Прочие затраты по ТСН-2001.16</t>
        </is>
      </c>
      <c r="I219" s="360" t="n"/>
      <c r="J219" s="360" t="n"/>
      <c r="K219" s="360" t="n">
        <v>230</v>
      </c>
      <c r="L219" s="360" t="n">
        <v>19</v>
      </c>
      <c r="M219" s="360" t="n">
        <v>3</v>
      </c>
      <c r="N219" s="360" t="inlineStr"/>
      <c r="O219" s="360" t="n">
        <v>0</v>
      </c>
      <c r="P219" s="360" t="n"/>
      <c r="Q219" s="360" t="n"/>
      <c r="R219" s="360" t="n"/>
      <c r="S219" s="360" t="n"/>
      <c r="T219" s="360" t="n"/>
      <c r="U219" s="360" t="n"/>
      <c r="V219" s="360" t="n"/>
      <c r="W219" s="360" t="n">
        <v>0</v>
      </c>
      <c r="X219" s="360" t="n">
        <v>1</v>
      </c>
      <c r="Y219" s="360" t="n">
        <v>0</v>
      </c>
      <c r="Z219" s="360" t="n"/>
      <c r="AA219" s="360" t="n"/>
      <c r="AB219" s="360" t="n"/>
    </row>
    <row r="220">
      <c r="A220" s="360" t="n">
        <v>50</v>
      </c>
      <c r="B220" s="360" t="n">
        <v>0</v>
      </c>
      <c r="C220" s="360" t="n">
        <v>0</v>
      </c>
      <c r="D220" s="360" t="n">
        <v>1</v>
      </c>
      <c r="E220" s="360" t="n">
        <v>206</v>
      </c>
      <c r="F220" s="360">
        <f>ROUND(Source!T199,O220)</f>
        <v/>
      </c>
      <c r="G220" s="360" t="inlineStr">
        <is>
          <t>ВозврМат</t>
        </is>
      </c>
      <c r="H220" s="360" t="inlineStr">
        <is>
          <t>Возврат материалов</t>
        </is>
      </c>
      <c r="I220" s="360" t="n"/>
      <c r="J220" s="360" t="n"/>
      <c r="K220" s="360" t="n">
        <v>206</v>
      </c>
      <c r="L220" s="360" t="n">
        <v>20</v>
      </c>
      <c r="M220" s="360" t="n">
        <v>3</v>
      </c>
      <c r="N220" s="360" t="inlineStr"/>
      <c r="O220" s="360" t="n">
        <v>0</v>
      </c>
      <c r="P220" s="360" t="n"/>
      <c r="Q220" s="360" t="n"/>
      <c r="R220" s="360" t="n"/>
      <c r="S220" s="360" t="n"/>
      <c r="T220" s="360" t="n"/>
      <c r="U220" s="360" t="n"/>
      <c r="V220" s="360" t="n"/>
      <c r="W220" s="360" t="n">
        <v>0</v>
      </c>
      <c r="X220" s="360" t="n">
        <v>1</v>
      </c>
      <c r="Y220" s="360" t="n">
        <v>0</v>
      </c>
      <c r="Z220" s="360" t="n"/>
      <c r="AA220" s="360" t="n"/>
      <c r="AB220" s="360" t="n"/>
    </row>
    <row r="221">
      <c r="A221" s="360" t="n">
        <v>50</v>
      </c>
      <c r="B221" s="360" t="n">
        <v>0</v>
      </c>
      <c r="C221" s="360" t="n">
        <v>0</v>
      </c>
      <c r="D221" s="360" t="n">
        <v>1</v>
      </c>
      <c r="E221" s="360" t="n">
        <v>207</v>
      </c>
      <c r="F221" s="360">
        <f>ROUND(Source!U199,O221)</f>
        <v/>
      </c>
      <c r="G221" s="360" t="inlineStr">
        <is>
          <t>ТрудСтр</t>
        </is>
      </c>
      <c r="H221" s="360" t="inlineStr">
        <is>
          <t>Трудозатраты строителей</t>
        </is>
      </c>
      <c r="I221" s="360" t="n"/>
      <c r="J221" s="360" t="n"/>
      <c r="K221" s="360" t="n">
        <v>207</v>
      </c>
      <c r="L221" s="360" t="n">
        <v>21</v>
      </c>
      <c r="M221" s="360" t="n">
        <v>3</v>
      </c>
      <c r="N221" s="360" t="inlineStr"/>
      <c r="O221" s="360" t="n">
        <v>7</v>
      </c>
      <c r="P221" s="360" t="n"/>
      <c r="Q221" s="360" t="n"/>
      <c r="R221" s="360" t="n"/>
      <c r="S221" s="360" t="n"/>
      <c r="T221" s="360" t="n"/>
      <c r="U221" s="360" t="n"/>
      <c r="V221" s="360" t="n"/>
      <c r="W221" s="360" t="n">
        <v>0</v>
      </c>
      <c r="X221" s="360" t="n">
        <v>1</v>
      </c>
      <c r="Y221" s="360" t="n">
        <v>0</v>
      </c>
      <c r="Z221" s="360" t="n"/>
      <c r="AA221" s="360" t="n"/>
      <c r="AB221" s="360" t="n"/>
    </row>
    <row r="222">
      <c r="A222" s="360" t="n">
        <v>50</v>
      </c>
      <c r="B222" s="360" t="n">
        <v>0</v>
      </c>
      <c r="C222" s="360" t="n">
        <v>0</v>
      </c>
      <c r="D222" s="360" t="n">
        <v>1</v>
      </c>
      <c r="E222" s="360" t="n">
        <v>208</v>
      </c>
      <c r="F222" s="360">
        <f>ROUND(Source!V199,O222)</f>
        <v/>
      </c>
      <c r="G222" s="360" t="inlineStr">
        <is>
          <t>ТрудМаш</t>
        </is>
      </c>
      <c r="H222" s="360" t="inlineStr">
        <is>
          <t>Трудозатраты машинистов</t>
        </is>
      </c>
      <c r="I222" s="360" t="n"/>
      <c r="J222" s="360" t="n"/>
      <c r="K222" s="360" t="n">
        <v>208</v>
      </c>
      <c r="L222" s="360" t="n">
        <v>22</v>
      </c>
      <c r="M222" s="360" t="n">
        <v>3</v>
      </c>
      <c r="N222" s="360" t="inlineStr"/>
      <c r="O222" s="360" t="n">
        <v>7</v>
      </c>
      <c r="P222" s="360" t="n"/>
      <c r="Q222" s="360" t="n"/>
      <c r="R222" s="360" t="n"/>
      <c r="S222" s="360" t="n"/>
      <c r="T222" s="360" t="n"/>
      <c r="U222" s="360" t="n"/>
      <c r="V222" s="360" t="n"/>
      <c r="W222" s="360" t="n">
        <v>0</v>
      </c>
      <c r="X222" s="360" t="n">
        <v>1</v>
      </c>
      <c r="Y222" s="360" t="n">
        <v>0</v>
      </c>
      <c r="Z222" s="360" t="n"/>
      <c r="AA222" s="360" t="n"/>
      <c r="AB222" s="360" t="n"/>
    </row>
    <row r="223">
      <c r="A223" s="360" t="n">
        <v>50</v>
      </c>
      <c r="B223" s="360" t="n">
        <v>0</v>
      </c>
      <c r="C223" s="360" t="n">
        <v>0</v>
      </c>
      <c r="D223" s="360" t="n">
        <v>1</v>
      </c>
      <c r="E223" s="360" t="n">
        <v>209</v>
      </c>
      <c r="F223" s="360">
        <f>ROUND(Source!W199,O223)</f>
        <v/>
      </c>
      <c r="G223" s="360" t="inlineStr">
        <is>
          <t>ТранспМат</t>
        </is>
      </c>
      <c r="H223" s="360" t="inlineStr">
        <is>
          <t>Транспорт материалов</t>
        </is>
      </c>
      <c r="I223" s="360" t="n"/>
      <c r="J223" s="360" t="n"/>
      <c r="K223" s="360" t="n">
        <v>209</v>
      </c>
      <c r="L223" s="360" t="n">
        <v>23</v>
      </c>
      <c r="M223" s="360" t="n">
        <v>3</v>
      </c>
      <c r="N223" s="360" t="inlineStr"/>
      <c r="O223" s="360" t="n">
        <v>0</v>
      </c>
      <c r="P223" s="360" t="n"/>
      <c r="Q223" s="360" t="n"/>
      <c r="R223" s="360" t="n"/>
      <c r="S223" s="360" t="n"/>
      <c r="T223" s="360" t="n"/>
      <c r="U223" s="360" t="n"/>
      <c r="V223" s="360" t="n"/>
      <c r="W223" s="360" t="n">
        <v>0</v>
      </c>
      <c r="X223" s="360" t="n">
        <v>1</v>
      </c>
      <c r="Y223" s="360" t="n">
        <v>0</v>
      </c>
      <c r="Z223" s="360" t="n"/>
      <c r="AA223" s="360" t="n"/>
      <c r="AB223" s="360" t="n"/>
    </row>
    <row r="224">
      <c r="A224" s="360" t="n">
        <v>50</v>
      </c>
      <c r="B224" s="360" t="n">
        <v>0</v>
      </c>
      <c r="C224" s="360" t="n">
        <v>0</v>
      </c>
      <c r="D224" s="360" t="n">
        <v>1</v>
      </c>
      <c r="E224" s="360" t="n">
        <v>233</v>
      </c>
      <c r="F224" s="360">
        <f>ROUND(Source!BD199,O224)</f>
        <v/>
      </c>
      <c r="G224" s="360" t="inlineStr">
        <is>
          <t>Перевозка</t>
        </is>
      </c>
      <c r="H224" s="360" t="inlineStr">
        <is>
          <t>Перевозка грузов</t>
        </is>
      </c>
      <c r="I224" s="360" t="n"/>
      <c r="J224" s="360" t="n"/>
      <c r="K224" s="360" t="n">
        <v>233</v>
      </c>
      <c r="L224" s="360" t="n">
        <v>24</v>
      </c>
      <c r="M224" s="360" t="n">
        <v>3</v>
      </c>
      <c r="N224" s="360" t="inlineStr"/>
      <c r="O224" s="360" t="n">
        <v>0</v>
      </c>
      <c r="P224" s="360" t="n"/>
      <c r="Q224" s="360" t="n"/>
      <c r="R224" s="360" t="n"/>
      <c r="S224" s="360" t="n"/>
      <c r="T224" s="360" t="n"/>
      <c r="U224" s="360" t="n"/>
      <c r="V224" s="360" t="n"/>
      <c r="W224" s="360" t="n">
        <v>0</v>
      </c>
      <c r="X224" s="360" t="n">
        <v>1</v>
      </c>
      <c r="Y224" s="360" t="n">
        <v>0</v>
      </c>
      <c r="Z224" s="360" t="n"/>
      <c r="AA224" s="360" t="n"/>
      <c r="AB224" s="360" t="n"/>
    </row>
    <row r="225">
      <c r="A225" s="360" t="n">
        <v>50</v>
      </c>
      <c r="B225" s="360" t="n">
        <v>0</v>
      </c>
      <c r="C225" s="360" t="n">
        <v>0</v>
      </c>
      <c r="D225" s="360" t="n">
        <v>1</v>
      </c>
      <c r="E225" s="360" t="n">
        <v>210</v>
      </c>
      <c r="F225" s="360">
        <f>ROUND(Source!X199,O225)</f>
        <v/>
      </c>
      <c r="G225" s="360" t="inlineStr">
        <is>
          <t>НР</t>
        </is>
      </c>
      <c r="H225" s="360" t="inlineStr">
        <is>
          <t>Накладные расходы</t>
        </is>
      </c>
      <c r="I225" s="360" t="n"/>
      <c r="J225" s="360" t="n"/>
      <c r="K225" s="360" t="n">
        <v>210</v>
      </c>
      <c r="L225" s="360" t="n">
        <v>25</v>
      </c>
      <c r="M225" s="360" t="n">
        <v>3</v>
      </c>
      <c r="N225" s="360" t="inlineStr"/>
      <c r="O225" s="360" t="n">
        <v>0</v>
      </c>
      <c r="P225" s="360" t="n"/>
      <c r="Q225" s="360" t="n"/>
      <c r="R225" s="360" t="n"/>
      <c r="S225" s="360" t="n"/>
      <c r="T225" s="360" t="n"/>
      <c r="U225" s="360" t="n"/>
      <c r="V225" s="360" t="n"/>
      <c r="W225" s="360" t="n">
        <v>0</v>
      </c>
      <c r="X225" s="360" t="n">
        <v>1</v>
      </c>
      <c r="Y225" s="360" t="n">
        <v>0</v>
      </c>
      <c r="Z225" s="360" t="n"/>
      <c r="AA225" s="360" t="n"/>
      <c r="AB225" s="360" t="n"/>
    </row>
    <row r="226">
      <c r="A226" s="360" t="n">
        <v>50</v>
      </c>
      <c r="B226" s="360" t="n">
        <v>0</v>
      </c>
      <c r="C226" s="360" t="n">
        <v>0</v>
      </c>
      <c r="D226" s="360" t="n">
        <v>1</v>
      </c>
      <c r="E226" s="360" t="n">
        <v>211</v>
      </c>
      <c r="F226" s="360">
        <f>ROUND(Source!Y199,O226)</f>
        <v/>
      </c>
      <c r="G226" s="360" t="inlineStr">
        <is>
          <t>СмПриб</t>
        </is>
      </c>
      <c r="H226" s="360" t="inlineStr">
        <is>
          <t>Сметная прибыль</t>
        </is>
      </c>
      <c r="I226" s="360" t="n"/>
      <c r="J226" s="360" t="n"/>
      <c r="K226" s="360" t="n">
        <v>211</v>
      </c>
      <c r="L226" s="360" t="n">
        <v>26</v>
      </c>
      <c r="M226" s="360" t="n">
        <v>3</v>
      </c>
      <c r="N226" s="360" t="inlineStr"/>
      <c r="O226" s="360" t="n">
        <v>0</v>
      </c>
      <c r="P226" s="360" t="n"/>
      <c r="Q226" s="360" t="n"/>
      <c r="R226" s="360" t="n"/>
      <c r="S226" s="360" t="n"/>
      <c r="T226" s="360" t="n"/>
      <c r="U226" s="360" t="n"/>
      <c r="V226" s="360" t="n"/>
      <c r="W226" s="360" t="n">
        <v>0</v>
      </c>
      <c r="X226" s="360" t="n">
        <v>1</v>
      </c>
      <c r="Y226" s="360" t="n">
        <v>0</v>
      </c>
      <c r="Z226" s="360" t="n"/>
      <c r="AA226" s="360" t="n"/>
      <c r="AB226" s="360" t="n"/>
    </row>
    <row r="227">
      <c r="A227" s="360" t="n">
        <v>50</v>
      </c>
      <c r="B227" s="360" t="n">
        <v>0</v>
      </c>
      <c r="C227" s="360" t="n">
        <v>0</v>
      </c>
      <c r="D227" s="360" t="n">
        <v>1</v>
      </c>
      <c r="E227" s="360" t="n">
        <v>224</v>
      </c>
      <c r="F227" s="360">
        <f>ROUND(Source!AR199,O227)</f>
        <v/>
      </c>
      <c r="G227" s="360" t="inlineStr">
        <is>
          <t>Всего</t>
        </is>
      </c>
      <c r="H227" s="360" t="inlineStr">
        <is>
          <t>Всего с НР и СП</t>
        </is>
      </c>
      <c r="I227" s="360" t="n"/>
      <c r="J227" s="360" t="n"/>
      <c r="K227" s="360" t="n">
        <v>224</v>
      </c>
      <c r="L227" s="360" t="n">
        <v>27</v>
      </c>
      <c r="M227" s="360" t="n">
        <v>3</v>
      </c>
      <c r="N227" s="360" t="inlineStr"/>
      <c r="O227" s="360" t="n">
        <v>0</v>
      </c>
      <c r="P227" s="360" t="n"/>
      <c r="Q227" s="360" t="n"/>
      <c r="R227" s="360" t="n"/>
      <c r="S227" s="360" t="n"/>
      <c r="T227" s="360" t="n"/>
      <c r="U227" s="360" t="n"/>
      <c r="V227" s="360" t="n"/>
      <c r="W227" s="360" t="n">
        <v>0</v>
      </c>
      <c r="X227" s="360" t="n">
        <v>1</v>
      </c>
      <c r="Y227" s="360" t="n">
        <v>0</v>
      </c>
      <c r="Z227" s="360" t="n"/>
      <c r="AA227" s="360" t="n"/>
      <c r="AB227" s="360" t="n"/>
    </row>
    <row r="228">
      <c r="A228" s="360" t="n">
        <v>50</v>
      </c>
      <c r="B228" s="360" t="n">
        <v>0</v>
      </c>
      <c r="C228" s="360" t="n">
        <v>0</v>
      </c>
      <c r="D228" s="360" t="n">
        <v>2</v>
      </c>
      <c r="E228" s="360" t="n">
        <v>0</v>
      </c>
      <c r="F228" s="360">
        <f>ROUND(F227,O228)</f>
        <v/>
      </c>
      <c r="G228" s="360" t="inlineStr">
        <is>
          <t>и1</t>
        </is>
      </c>
      <c r="H228" s="360" t="inlineStr">
        <is>
          <t>Итого</t>
        </is>
      </c>
      <c r="I228" s="360" t="n"/>
      <c r="J228" s="360" t="n"/>
      <c r="K228" s="360" t="n">
        <v>212</v>
      </c>
      <c r="L228" s="360" t="n">
        <v>28</v>
      </c>
      <c r="M228" s="360" t="n">
        <v>0</v>
      </c>
      <c r="N228" s="360" t="inlineStr"/>
      <c r="O228" s="360" t="n">
        <v>0</v>
      </c>
      <c r="P228" s="360" t="n"/>
      <c r="Q228" s="360" t="n"/>
      <c r="R228" s="360" t="n"/>
      <c r="S228" s="360" t="n"/>
      <c r="T228" s="360" t="n"/>
      <c r="U228" s="360" t="n"/>
      <c r="V228" s="360" t="n"/>
      <c r="W228" s="360" t="n">
        <v>0</v>
      </c>
      <c r="X228" s="360" t="n">
        <v>1</v>
      </c>
      <c r="Y228" s="360" t="n">
        <v>0</v>
      </c>
      <c r="Z228" s="360" t="n"/>
      <c r="AA228" s="360" t="n"/>
      <c r="AB228" s="360" t="n"/>
    </row>
    <row r="229">
      <c r="A229" s="360" t="n">
        <v>50</v>
      </c>
      <c r="B229" s="360" t="n">
        <v>0</v>
      </c>
      <c r="C229" s="360" t="n">
        <v>0</v>
      </c>
      <c r="D229" s="360" t="n">
        <v>2</v>
      </c>
      <c r="E229" s="360" t="n">
        <v>0</v>
      </c>
      <c r="F229" s="360">
        <f>ROUND(F228*0.22,O229)</f>
        <v/>
      </c>
      <c r="G229" s="360" t="inlineStr">
        <is>
          <t>и2</t>
        </is>
      </c>
      <c r="H229" s="360" t="inlineStr">
        <is>
          <t>НДС 22%</t>
        </is>
      </c>
      <c r="I229" s="360" t="n"/>
      <c r="J229" s="360" t="n"/>
      <c r="K229" s="360" t="n">
        <v>212</v>
      </c>
      <c r="L229" s="360" t="n">
        <v>29</v>
      </c>
      <c r="M229" s="360" t="n">
        <v>0</v>
      </c>
      <c r="N229" s="360" t="inlineStr"/>
      <c r="O229" s="360" t="n">
        <v>0</v>
      </c>
      <c r="P229" s="360" t="n"/>
      <c r="Q229" s="360" t="n"/>
      <c r="R229" s="360" t="n"/>
      <c r="S229" s="360" t="n"/>
      <c r="T229" s="360" t="n"/>
      <c r="U229" s="360" t="n"/>
      <c r="V229" s="360" t="n"/>
      <c r="W229" s="360" t="n">
        <v>0</v>
      </c>
      <c r="X229" s="360" t="n">
        <v>1</v>
      </c>
      <c r="Y229" s="360" t="n">
        <v>0</v>
      </c>
      <c r="Z229" s="360" t="n"/>
      <c r="AA229" s="360" t="n"/>
      <c r="AB229" s="360" t="n"/>
    </row>
    <row r="230">
      <c r="A230" s="360" t="n">
        <v>50</v>
      </c>
      <c r="B230" s="360" t="n">
        <v>0</v>
      </c>
      <c r="C230" s="360" t="n">
        <v>0</v>
      </c>
      <c r="D230" s="360" t="n">
        <v>2</v>
      </c>
      <c r="E230" s="360" t="n">
        <v>213</v>
      </c>
      <c r="F230" s="360">
        <f>ROUND(F228+F229,O230)</f>
        <v/>
      </c>
      <c r="G230" s="360" t="inlineStr">
        <is>
          <t>и3</t>
        </is>
      </c>
      <c r="H230" s="360" t="inlineStr">
        <is>
          <t>Всего</t>
        </is>
      </c>
      <c r="I230" s="360" t="n"/>
      <c r="J230" s="360" t="n"/>
      <c r="K230" s="360" t="n">
        <v>212</v>
      </c>
      <c r="L230" s="360" t="n">
        <v>30</v>
      </c>
      <c r="M230" s="360" t="n">
        <v>0</v>
      </c>
      <c r="N230" s="360" t="inlineStr"/>
      <c r="O230" s="360" t="n">
        <v>0</v>
      </c>
      <c r="P230" s="360" t="n"/>
      <c r="Q230" s="360" t="n"/>
      <c r="R230" s="360" t="n"/>
      <c r="S230" s="360" t="n"/>
      <c r="T230" s="360" t="n"/>
      <c r="U230" s="360" t="n"/>
      <c r="V230" s="360" t="n"/>
      <c r="W230" s="360" t="n">
        <v>0</v>
      </c>
      <c r="X230" s="360" t="n">
        <v>1</v>
      </c>
      <c r="Y230" s="360" t="n">
        <v>0</v>
      </c>
      <c r="Z230" s="360" t="n"/>
      <c r="AA230" s="360" t="n"/>
      <c r="AB230" s="360" t="n"/>
    </row>
    <row r="231"/>
    <row r="232">
      <c r="A232" s="357" t="n">
        <v>3</v>
      </c>
      <c r="B232" s="357" t="n">
        <v>0</v>
      </c>
      <c r="C232" s="357" t="n"/>
      <c r="D232" s="357">
        <f>ROW(A239)</f>
        <v/>
      </c>
      <c r="E232" s="357" t="n"/>
      <c r="F232" s="357" t="inlineStr">
        <is>
          <t>Новая локальная смета</t>
        </is>
      </c>
      <c r="G232" s="357" t="inlineStr">
        <is>
          <t>пос. К.З.Ф. д30</t>
        </is>
      </c>
      <c r="H232" s="357" t="inlineStr"/>
      <c r="I232" s="357" t="n">
        <v>0</v>
      </c>
      <c r="J232" s="357" t="inlineStr"/>
      <c r="K232" s="357" t="n">
        <v>0</v>
      </c>
      <c r="L232" s="357" t="inlineStr">
        <is>
          <t>Новая локальная смета</t>
        </is>
      </c>
      <c r="M232" s="357" t="inlineStr"/>
      <c r="N232" s="357" t="n"/>
      <c r="O232" s="357" t="n"/>
      <c r="P232" s="357" t="n"/>
      <c r="Q232" s="357" t="n"/>
      <c r="R232" s="357" t="n"/>
      <c r="S232" s="357" t="n">
        <v>0</v>
      </c>
      <c r="T232" s="357" t="n"/>
      <c r="U232" s="357" t="inlineStr"/>
      <c r="V232" s="357" t="n">
        <v>0</v>
      </c>
      <c r="W232" s="357" t="n"/>
      <c r="X232" s="357" t="n"/>
      <c r="Y232" s="357" t="n"/>
      <c r="Z232" s="357" t="n"/>
      <c r="AA232" s="357" t="n"/>
      <c r="AB232" s="357" t="inlineStr"/>
      <c r="AC232" s="357" t="inlineStr"/>
      <c r="AD232" s="357" t="inlineStr"/>
      <c r="AE232" s="357" t="inlineStr"/>
      <c r="AF232" s="357" t="inlineStr"/>
      <c r="AG232" s="357" t="inlineStr"/>
      <c r="AH232" s="357" t="n"/>
      <c r="AI232" s="357" t="n"/>
      <c r="AJ232" s="357" t="n"/>
      <c r="AK232" s="357" t="n"/>
      <c r="AL232" s="357" t="n"/>
      <c r="AM232" s="357" t="n"/>
      <c r="AN232" s="357" t="n"/>
      <c r="AO232" s="357" t="n"/>
      <c r="AP232" s="357" t="inlineStr"/>
      <c r="AQ232" s="357" t="inlineStr"/>
      <c r="AR232" s="357" t="inlineStr"/>
      <c r="AS232" s="357" t="n"/>
      <c r="AT232" s="357" t="n"/>
      <c r="AU232" s="357" t="n"/>
      <c r="AV232" s="357" t="n"/>
      <c r="AW232" s="357" t="n"/>
      <c r="AX232" s="357" t="n"/>
      <c r="AY232" s="357" t="n"/>
      <c r="AZ232" s="357" t="inlineStr"/>
      <c r="BA232" s="357" t="n"/>
      <c r="BB232" s="357" t="inlineStr"/>
      <c r="BC232" s="357" t="inlineStr"/>
      <c r="BD232" s="357" t="inlineStr"/>
      <c r="BE232" s="357" t="inlineStr"/>
      <c r="BF232" s="357" t="inlineStr"/>
      <c r="BG232" s="357" t="inlineStr"/>
      <c r="BH232" s="357" t="inlineStr"/>
      <c r="BI232" s="357" t="inlineStr"/>
      <c r="BJ232" s="357" t="inlineStr"/>
      <c r="BK232" s="357" t="inlineStr"/>
      <c r="BL232" s="357" t="inlineStr"/>
      <c r="BM232" s="357" t="inlineStr"/>
      <c r="BN232" s="357" t="inlineStr"/>
      <c r="BO232" s="357" t="inlineStr"/>
      <c r="BP232" s="357" t="inlineStr"/>
      <c r="BQ232" s="357" t="n"/>
      <c r="BR232" s="357" t="n"/>
      <c r="BS232" s="357" t="n"/>
      <c r="BT232" s="357" t="n"/>
      <c r="BU232" s="357" t="n"/>
      <c r="BV232" s="357" t="n"/>
      <c r="BW232" s="357" t="n"/>
      <c r="BX232" s="357" t="n">
        <v>0</v>
      </c>
      <c r="BY232" s="357" t="n"/>
      <c r="BZ232" s="357" t="n"/>
      <c r="CA232" s="357" t="n"/>
      <c r="CB232" s="357" t="n"/>
      <c r="CC232" s="357" t="n"/>
      <c r="CD232" s="357" t="n"/>
      <c r="CE232" s="357" t="n"/>
      <c r="CF232" s="357" t="n">
        <v>0</v>
      </c>
      <c r="CG232" s="357" t="n">
        <v>0</v>
      </c>
      <c r="CH232" s="357" t="n"/>
      <c r="CI232" s="357" t="inlineStr"/>
      <c r="CJ232" s="357" t="inlineStr"/>
      <c r="CK232" t="inlineStr"/>
      <c r="CL232" t="inlineStr"/>
      <c r="CM232" t="inlineStr"/>
      <c r="CN232" t="inlineStr"/>
      <c r="CO232" t="inlineStr"/>
      <c r="CP232" t="inlineStr"/>
      <c r="CQ232" t="inlineStr"/>
    </row>
    <row r="233"/>
    <row r="234">
      <c r="A234" s="358" t="n">
        <v>52</v>
      </c>
      <c r="B234" s="358">
        <f>B239</f>
        <v/>
      </c>
      <c r="C234" s="358">
        <f>C239</f>
        <v/>
      </c>
      <c r="D234" s="358">
        <f>D239</f>
        <v/>
      </c>
      <c r="E234" s="358">
        <f>E239</f>
        <v/>
      </c>
      <c r="F234" s="358">
        <f>F239</f>
        <v/>
      </c>
      <c r="G234" s="358">
        <f>G239</f>
        <v/>
      </c>
      <c r="H234" s="358" t="n"/>
      <c r="I234" s="358" t="n"/>
      <c r="J234" s="358" t="n"/>
      <c r="K234" s="358" t="n"/>
      <c r="L234" s="358" t="n"/>
      <c r="M234" s="358" t="n"/>
      <c r="N234" s="358" t="n"/>
      <c r="O234" s="358">
        <f>O239</f>
        <v/>
      </c>
      <c r="P234" s="358">
        <f>P239</f>
        <v/>
      </c>
      <c r="Q234" s="358">
        <f>Q239</f>
        <v/>
      </c>
      <c r="R234" s="358">
        <f>R239</f>
        <v/>
      </c>
      <c r="S234" s="358">
        <f>S239</f>
        <v/>
      </c>
      <c r="T234" s="358">
        <f>T239</f>
        <v/>
      </c>
      <c r="U234" s="358">
        <f>U239</f>
        <v/>
      </c>
      <c r="V234" s="358">
        <f>V239</f>
        <v/>
      </c>
      <c r="W234" s="358">
        <f>W239</f>
        <v/>
      </c>
      <c r="X234" s="358">
        <f>X239</f>
        <v/>
      </c>
      <c r="Y234" s="358">
        <f>Y239</f>
        <v/>
      </c>
      <c r="Z234" s="358">
        <f>Z239</f>
        <v/>
      </c>
      <c r="AA234" s="358">
        <f>AA239</f>
        <v/>
      </c>
      <c r="AB234" s="358">
        <f>AB239</f>
        <v/>
      </c>
      <c r="AC234" s="358">
        <f>AC239</f>
        <v/>
      </c>
      <c r="AD234" s="358">
        <f>AD239</f>
        <v/>
      </c>
      <c r="AE234" s="358">
        <f>AE239</f>
        <v/>
      </c>
      <c r="AF234" s="358">
        <f>AF239</f>
        <v/>
      </c>
      <c r="AG234" s="358">
        <f>AG239</f>
        <v/>
      </c>
      <c r="AH234" s="358">
        <f>AH239</f>
        <v/>
      </c>
      <c r="AI234" s="358">
        <f>AI239</f>
        <v/>
      </c>
      <c r="AJ234" s="358">
        <f>AJ239</f>
        <v/>
      </c>
      <c r="AK234" s="358">
        <f>AK239</f>
        <v/>
      </c>
      <c r="AL234" s="358">
        <f>AL239</f>
        <v/>
      </c>
      <c r="AM234" s="358">
        <f>AM239</f>
        <v/>
      </c>
      <c r="AN234" s="358">
        <f>AN239</f>
        <v/>
      </c>
      <c r="AO234" s="358">
        <f>AO239</f>
        <v/>
      </c>
      <c r="AP234" s="358">
        <f>AP239</f>
        <v/>
      </c>
      <c r="AQ234" s="358">
        <f>AQ239</f>
        <v/>
      </c>
      <c r="AR234" s="358">
        <f>AR239</f>
        <v/>
      </c>
      <c r="AS234" s="358">
        <f>AS239</f>
        <v/>
      </c>
      <c r="AT234" s="358">
        <f>AT239</f>
        <v/>
      </c>
      <c r="AU234" s="358">
        <f>AU239</f>
        <v/>
      </c>
      <c r="AV234" s="358">
        <f>AV239</f>
        <v/>
      </c>
      <c r="AW234" s="358">
        <f>AW239</f>
        <v/>
      </c>
      <c r="AX234" s="358">
        <f>AX239</f>
        <v/>
      </c>
      <c r="AY234" s="358">
        <f>AY239</f>
        <v/>
      </c>
      <c r="AZ234" s="358">
        <f>AZ239</f>
        <v/>
      </c>
      <c r="BA234" s="358">
        <f>BA239</f>
        <v/>
      </c>
      <c r="BB234" s="358">
        <f>BB239</f>
        <v/>
      </c>
      <c r="BC234" s="358">
        <f>BC239</f>
        <v/>
      </c>
      <c r="BD234" s="358">
        <f>BD239</f>
        <v/>
      </c>
      <c r="BE234" s="358">
        <f>BE239</f>
        <v/>
      </c>
      <c r="BF234" s="358">
        <f>BF239</f>
        <v/>
      </c>
      <c r="BG234" s="358">
        <f>BG239</f>
        <v/>
      </c>
      <c r="BH234" s="358">
        <f>BH239</f>
        <v/>
      </c>
      <c r="BI234" s="358">
        <f>BI239</f>
        <v/>
      </c>
      <c r="BJ234" s="358">
        <f>BJ239</f>
        <v/>
      </c>
      <c r="BK234" s="358">
        <f>BK239</f>
        <v/>
      </c>
      <c r="BL234" s="358">
        <f>BL239</f>
        <v/>
      </c>
      <c r="BM234" s="358">
        <f>BM239</f>
        <v/>
      </c>
      <c r="BN234" s="358">
        <f>BN239</f>
        <v/>
      </c>
      <c r="BO234" s="358">
        <f>BO239</f>
        <v/>
      </c>
      <c r="BP234" s="358">
        <f>BP239</f>
        <v/>
      </c>
      <c r="BQ234" s="358">
        <f>BQ239</f>
        <v/>
      </c>
      <c r="BR234" s="358">
        <f>BR239</f>
        <v/>
      </c>
      <c r="BS234" s="358">
        <f>BS239</f>
        <v/>
      </c>
      <c r="BT234" s="358">
        <f>BT239</f>
        <v/>
      </c>
      <c r="BU234" s="358">
        <f>BU239</f>
        <v/>
      </c>
      <c r="BV234" s="358">
        <f>BV239</f>
        <v/>
      </c>
      <c r="BW234" s="358">
        <f>BW239</f>
        <v/>
      </c>
      <c r="BX234" s="358">
        <f>BX239</f>
        <v/>
      </c>
      <c r="BY234" s="358">
        <f>BY239</f>
        <v/>
      </c>
      <c r="BZ234" s="358">
        <f>BZ239</f>
        <v/>
      </c>
      <c r="CA234" s="358">
        <f>CA239</f>
        <v/>
      </c>
      <c r="CB234" s="358">
        <f>CB239</f>
        <v/>
      </c>
      <c r="CC234" s="358">
        <f>CC239</f>
        <v/>
      </c>
      <c r="CD234" s="358">
        <f>CD239</f>
        <v/>
      </c>
      <c r="CE234" s="358">
        <f>CE239</f>
        <v/>
      </c>
      <c r="CF234" s="358">
        <f>CF239</f>
        <v/>
      </c>
      <c r="CG234" s="358">
        <f>CG239</f>
        <v/>
      </c>
      <c r="CH234" s="358">
        <f>CH239</f>
        <v/>
      </c>
      <c r="CI234" s="358">
        <f>CI239</f>
        <v/>
      </c>
      <c r="CJ234" s="358">
        <f>CJ239</f>
        <v/>
      </c>
      <c r="CK234" s="358">
        <f>CK239</f>
        <v/>
      </c>
      <c r="CL234" s="358">
        <f>CL239</f>
        <v/>
      </c>
      <c r="CM234" s="358">
        <f>CM239</f>
        <v/>
      </c>
      <c r="CN234" s="358">
        <f>CN239</f>
        <v/>
      </c>
      <c r="CO234" s="358">
        <f>CO239</f>
        <v/>
      </c>
      <c r="CP234" s="358">
        <f>CP239</f>
        <v/>
      </c>
      <c r="CQ234" s="358">
        <f>CQ239</f>
        <v/>
      </c>
      <c r="CR234" s="358">
        <f>CR239</f>
        <v/>
      </c>
      <c r="CS234" s="358">
        <f>CS239</f>
        <v/>
      </c>
      <c r="CT234" s="358">
        <f>CT239</f>
        <v/>
      </c>
      <c r="CU234" s="358">
        <f>CU239</f>
        <v/>
      </c>
      <c r="CV234" s="358">
        <f>CV239</f>
        <v/>
      </c>
      <c r="CW234" s="358">
        <f>CW239</f>
        <v/>
      </c>
      <c r="CX234" s="358">
        <f>CX239</f>
        <v/>
      </c>
      <c r="CY234" s="358">
        <f>CY239</f>
        <v/>
      </c>
      <c r="CZ234" s="358">
        <f>CZ239</f>
        <v/>
      </c>
      <c r="DA234" s="358">
        <f>DA239</f>
        <v/>
      </c>
      <c r="DB234" s="358">
        <f>DB239</f>
        <v/>
      </c>
      <c r="DC234" s="358">
        <f>DC239</f>
        <v/>
      </c>
      <c r="DD234" s="358">
        <f>DD239</f>
        <v/>
      </c>
      <c r="DE234" s="358">
        <f>DE239</f>
        <v/>
      </c>
      <c r="DF234" s="358">
        <f>DF239</f>
        <v/>
      </c>
      <c r="DG234" s="359">
        <f>DG239</f>
        <v/>
      </c>
      <c r="DH234" s="359">
        <f>DH239</f>
        <v/>
      </c>
      <c r="DI234" s="359">
        <f>DI239</f>
        <v/>
      </c>
      <c r="DJ234" s="359">
        <f>DJ239</f>
        <v/>
      </c>
      <c r="DK234" s="359">
        <f>DK239</f>
        <v/>
      </c>
      <c r="DL234" s="359">
        <f>DL239</f>
        <v/>
      </c>
      <c r="DM234" s="359">
        <f>DM239</f>
        <v/>
      </c>
      <c r="DN234" s="359">
        <f>DN239</f>
        <v/>
      </c>
      <c r="DO234" s="359">
        <f>DO239</f>
        <v/>
      </c>
      <c r="DP234" s="359">
        <f>DP239</f>
        <v/>
      </c>
      <c r="DQ234" s="359">
        <f>DQ239</f>
        <v/>
      </c>
      <c r="DR234" s="359">
        <f>DR239</f>
        <v/>
      </c>
      <c r="DS234" s="359">
        <f>DS239</f>
        <v/>
      </c>
      <c r="DT234" s="359">
        <f>DT239</f>
        <v/>
      </c>
      <c r="DU234" s="359">
        <f>DU239</f>
        <v/>
      </c>
      <c r="DV234" s="359">
        <f>DV239</f>
        <v/>
      </c>
      <c r="DW234" s="359">
        <f>DW239</f>
        <v/>
      </c>
      <c r="DX234" s="359">
        <f>DX239</f>
        <v/>
      </c>
      <c r="DY234" s="359">
        <f>DY239</f>
        <v/>
      </c>
      <c r="DZ234" s="359">
        <f>DZ239</f>
        <v/>
      </c>
      <c r="EA234" s="359">
        <f>EA239</f>
        <v/>
      </c>
      <c r="EB234" s="359">
        <f>EB239</f>
        <v/>
      </c>
      <c r="EC234" s="359">
        <f>EC239</f>
        <v/>
      </c>
      <c r="ED234" s="359">
        <f>ED239</f>
        <v/>
      </c>
      <c r="EE234" s="359">
        <f>EE239</f>
        <v/>
      </c>
      <c r="EF234" s="359">
        <f>EF239</f>
        <v/>
      </c>
      <c r="EG234" s="359">
        <f>EG239</f>
        <v/>
      </c>
      <c r="EH234" s="359">
        <f>EH239</f>
        <v/>
      </c>
      <c r="EI234" s="359">
        <f>EI239</f>
        <v/>
      </c>
      <c r="EJ234" s="359">
        <f>EJ239</f>
        <v/>
      </c>
      <c r="EK234" s="359">
        <f>EK239</f>
        <v/>
      </c>
      <c r="EL234" s="359">
        <f>EL239</f>
        <v/>
      </c>
      <c r="EM234" s="359">
        <f>EM239</f>
        <v/>
      </c>
      <c r="EN234" s="359">
        <f>EN239</f>
        <v/>
      </c>
      <c r="EO234" s="359">
        <f>EO239</f>
        <v/>
      </c>
      <c r="EP234" s="359">
        <f>EP239</f>
        <v/>
      </c>
      <c r="EQ234" s="359">
        <f>EQ239</f>
        <v/>
      </c>
      <c r="ER234" s="359">
        <f>ER239</f>
        <v/>
      </c>
      <c r="ES234" s="359">
        <f>ES239</f>
        <v/>
      </c>
      <c r="ET234" s="359">
        <f>ET239</f>
        <v/>
      </c>
      <c r="EU234" s="359">
        <f>EU239</f>
        <v/>
      </c>
      <c r="EV234" s="359">
        <f>EV239</f>
        <v/>
      </c>
      <c r="EW234" s="359">
        <f>EW239</f>
        <v/>
      </c>
      <c r="EX234" s="359">
        <f>EX239</f>
        <v/>
      </c>
      <c r="EY234" s="359">
        <f>EY239</f>
        <v/>
      </c>
      <c r="EZ234" s="359">
        <f>EZ239</f>
        <v/>
      </c>
      <c r="FA234" s="359">
        <f>FA239</f>
        <v/>
      </c>
      <c r="FB234" s="359">
        <f>FB239</f>
        <v/>
      </c>
      <c r="FC234" s="359">
        <f>FC239</f>
        <v/>
      </c>
      <c r="FD234" s="359">
        <f>FD239</f>
        <v/>
      </c>
      <c r="FE234" s="359">
        <f>FE239</f>
        <v/>
      </c>
      <c r="FF234" s="359">
        <f>FF239</f>
        <v/>
      </c>
      <c r="FG234" s="359">
        <f>FG239</f>
        <v/>
      </c>
      <c r="FH234" s="359">
        <f>FH239</f>
        <v/>
      </c>
      <c r="FI234" s="359">
        <f>FI239</f>
        <v/>
      </c>
      <c r="FJ234" s="359">
        <f>FJ239</f>
        <v/>
      </c>
      <c r="FK234" s="359">
        <f>FK239</f>
        <v/>
      </c>
      <c r="FL234" s="359">
        <f>FL239</f>
        <v/>
      </c>
      <c r="FM234" s="359">
        <f>FM239</f>
        <v/>
      </c>
      <c r="FN234" s="359">
        <f>FN239</f>
        <v/>
      </c>
      <c r="FO234" s="359">
        <f>FO239</f>
        <v/>
      </c>
      <c r="FP234" s="359">
        <f>FP239</f>
        <v/>
      </c>
      <c r="FQ234" s="359">
        <f>FQ239</f>
        <v/>
      </c>
      <c r="FR234" s="359">
        <f>FR239</f>
        <v/>
      </c>
      <c r="FS234" s="359">
        <f>FS239</f>
        <v/>
      </c>
      <c r="FT234" s="359">
        <f>FT239</f>
        <v/>
      </c>
      <c r="FU234" s="359">
        <f>FU239</f>
        <v/>
      </c>
      <c r="FV234" s="359">
        <f>FV239</f>
        <v/>
      </c>
      <c r="FW234" s="359">
        <f>FW239</f>
        <v/>
      </c>
      <c r="FX234" s="359">
        <f>FX239</f>
        <v/>
      </c>
      <c r="FY234" s="359">
        <f>FY239</f>
        <v/>
      </c>
      <c r="FZ234" s="359">
        <f>FZ239</f>
        <v/>
      </c>
      <c r="GA234" s="359">
        <f>GA239</f>
        <v/>
      </c>
      <c r="GB234" s="359">
        <f>GB239</f>
        <v/>
      </c>
      <c r="GC234" s="359">
        <f>GC239</f>
        <v/>
      </c>
      <c r="GD234" s="359">
        <f>GD239</f>
        <v/>
      </c>
      <c r="GE234" s="359">
        <f>GE239</f>
        <v/>
      </c>
      <c r="GF234" s="359">
        <f>GF239</f>
        <v/>
      </c>
      <c r="GG234" s="359">
        <f>GG239</f>
        <v/>
      </c>
      <c r="GH234" s="359">
        <f>GH239</f>
        <v/>
      </c>
      <c r="GI234" s="359">
        <f>GI239</f>
        <v/>
      </c>
      <c r="GJ234" s="359">
        <f>GJ239</f>
        <v/>
      </c>
      <c r="GK234" s="359">
        <f>GK239</f>
        <v/>
      </c>
      <c r="GL234" s="359">
        <f>GL239</f>
        <v/>
      </c>
      <c r="GM234" s="359">
        <f>GM239</f>
        <v/>
      </c>
      <c r="GN234" s="359">
        <f>GN239</f>
        <v/>
      </c>
      <c r="GO234" s="359">
        <f>GO239</f>
        <v/>
      </c>
      <c r="GP234" s="359">
        <f>GP239</f>
        <v/>
      </c>
      <c r="GQ234" s="359">
        <f>GQ239</f>
        <v/>
      </c>
      <c r="GR234" s="359">
        <f>GR239</f>
        <v/>
      </c>
      <c r="GS234" s="359">
        <f>GS239</f>
        <v/>
      </c>
      <c r="GT234" s="359">
        <f>GT239</f>
        <v/>
      </c>
      <c r="GU234" s="359">
        <f>GU239</f>
        <v/>
      </c>
      <c r="GV234" s="359">
        <f>GV239</f>
        <v/>
      </c>
      <c r="GW234" s="359">
        <f>GW239</f>
        <v/>
      </c>
      <c r="GX234" s="359">
        <f>GX239</f>
        <v/>
      </c>
    </row>
    <row r="235"/>
    <row r="236">
      <c r="A236" t="n">
        <v>17</v>
      </c>
      <c r="B236" t="n">
        <v>0</v>
      </c>
      <c r="C236">
        <f>ROW(SmtRes!A82)</f>
        <v/>
      </c>
      <c r="D236">
        <f>ROW(EtalonRes!A85)</f>
        <v/>
      </c>
      <c r="E236" t="inlineStr">
        <is>
          <t>1</t>
        </is>
      </c>
      <c r="F236" t="inlineStr">
        <is>
          <t>65-10-1</t>
        </is>
      </c>
      <c r="G236" t="inlineStr">
        <is>
          <t>Очистка канализационной сети внутренней</t>
        </is>
      </c>
      <c r="H236" t="inlineStr">
        <is>
          <t>100 м трубопровода</t>
        </is>
      </c>
      <c r="I236">
        <f>ROUND(ROUND(6/100,4),7)</f>
        <v/>
      </c>
      <c r="J236" t="n">
        <v>0</v>
      </c>
      <c r="K236">
        <f>ROUND(ROUND(6/100,4),7)</f>
        <v/>
      </c>
      <c r="O236">
        <f>ROUND(CP236,0)</f>
        <v/>
      </c>
      <c r="P236">
        <f>ROUND(CQ236*I236,0)</f>
        <v/>
      </c>
      <c r="Q236">
        <f>(ROUND((ROUND(((ET236)*I236),0)*BB236),0)+ROUND((ROUND(((AE236-(EU236))*I236),0)*BS236),0))</f>
        <v/>
      </c>
      <c r="R236">
        <f>(ROUND((ROUND(((EU236)*I236),0)*BS236),0)+ROUND((ROUND(((AE236-(EU236))*I236),0)*BS236),0))</f>
        <v/>
      </c>
      <c r="S236">
        <f>ROUND(CT236*I236,0)</f>
        <v/>
      </c>
      <c r="T236">
        <f>ROUND(CU236*I236,0)</f>
        <v/>
      </c>
      <c r="U236">
        <f>ROUND(CV236*I236,7)</f>
        <v/>
      </c>
      <c r="V236">
        <f>ROUND(CW236*I236,7)</f>
        <v/>
      </c>
      <c r="W236">
        <f>ROUND(CX236*I236,0)</f>
        <v/>
      </c>
      <c r="X236">
        <f>ROUND(CY236,0)</f>
        <v/>
      </c>
      <c r="Y236">
        <f>ROUND(CZ236,0)</f>
        <v/>
      </c>
      <c r="AA236" t="n">
        <v>78862477</v>
      </c>
      <c r="AB236">
        <f>ROUND((AC236+AD236+AF236),2)</f>
        <v/>
      </c>
      <c r="AC236">
        <f>ROUND((ES236),2)</f>
        <v/>
      </c>
      <c r="AD236">
        <f>ROUND((((ET236)-(EU236))+AE236),2)</f>
        <v/>
      </c>
      <c r="AE236">
        <f>ROUND((EU236),2)</f>
        <v/>
      </c>
      <c r="AF236">
        <f>ROUND((EV236),2)</f>
        <v/>
      </c>
      <c r="AG236">
        <f>ROUND((AP236),2)</f>
        <v/>
      </c>
      <c r="AH236">
        <f>(EW236)</f>
        <v/>
      </c>
      <c r="AI236">
        <f>(EX236)</f>
        <v/>
      </c>
      <c r="AJ236">
        <f>(AS236)</f>
        <v/>
      </c>
      <c r="AK236" t="n">
        <v>403.3</v>
      </c>
      <c r="AL236" t="n">
        <v>139.36</v>
      </c>
      <c r="AM236" t="n">
        <v>0.87</v>
      </c>
      <c r="AN236" t="n">
        <v>0</v>
      </c>
      <c r="AO236" t="n">
        <v>263.07</v>
      </c>
      <c r="AP236" t="n">
        <v>0</v>
      </c>
      <c r="AQ236" t="n">
        <v>32.2</v>
      </c>
      <c r="AR236" t="n">
        <v>0</v>
      </c>
      <c r="AS236" t="n">
        <v>0</v>
      </c>
      <c r="AT236" t="n">
        <v>103</v>
      </c>
      <c r="AU236" t="n">
        <v>52</v>
      </c>
      <c r="AV236" t="n">
        <v>1</v>
      </c>
      <c r="AW236" t="n">
        <v>1</v>
      </c>
      <c r="AZ236" t="n">
        <v>1</v>
      </c>
      <c r="BA236" t="n">
        <v>52.25</v>
      </c>
      <c r="BB236" t="n">
        <v>25.03</v>
      </c>
      <c r="BC236" t="n">
        <v>11.85</v>
      </c>
      <c r="BD236" t="inlineStr"/>
      <c r="BE236" t="inlineStr"/>
      <c r="BF236" t="inlineStr"/>
      <c r="BG236" t="inlineStr"/>
      <c r="BH236" t="n">
        <v>0</v>
      </c>
      <c r="BI236" t="n">
        <v>1</v>
      </c>
      <c r="BJ236" t="inlineStr">
        <is>
          <t>ТЕРр Московской обл., 65-10-1, приказ Минстроя России №675/пр от 28.02.2017 № 263/пр</t>
        </is>
      </c>
      <c r="BM236" t="n">
        <v>65007</v>
      </c>
      <c r="BN236" t="n">
        <v>0</v>
      </c>
      <c r="BO236" t="inlineStr">
        <is>
          <t>65-10-1</t>
        </is>
      </c>
      <c r="BP236" t="n">
        <v>1</v>
      </c>
      <c r="BQ236" t="n">
        <v>6</v>
      </c>
      <c r="BR236" t="n">
        <v>0</v>
      </c>
      <c r="BS236" t="n">
        <v>52.25</v>
      </c>
      <c r="BT236" t="n">
        <v>1</v>
      </c>
      <c r="BU236" t="n">
        <v>1</v>
      </c>
      <c r="BV236" t="n">
        <v>1</v>
      </c>
      <c r="BW236" t="n">
        <v>1</v>
      </c>
      <c r="BX236" t="n">
        <v>1</v>
      </c>
      <c r="BY236" t="inlineStr"/>
      <c r="BZ236" t="n">
        <v>103</v>
      </c>
      <c r="CA236" t="n">
        <v>52</v>
      </c>
      <c r="CB236" t="inlineStr"/>
      <c r="CE236" t="n">
        <v>12</v>
      </c>
      <c r="CF236" t="n">
        <v>0</v>
      </c>
      <c r="CG236" t="n">
        <v>0</v>
      </c>
      <c r="CM236" t="n">
        <v>0</v>
      </c>
      <c r="CN236" t="inlineStr"/>
      <c r="CO236" t="n">
        <v>0</v>
      </c>
      <c r="CP236">
        <f>(P236+Q236+S236)</f>
        <v/>
      </c>
      <c r="CQ236">
        <f>AC236*BC236</f>
        <v/>
      </c>
      <c r="CR236">
        <f>(ROUND((ROUND(((ET236)*1),0)*BB236),0)+ROUND((ROUND(((AE236-(EU236))*1),0)*BS236),0))</f>
        <v/>
      </c>
      <c r="CS236">
        <f>(ROUND((ROUND(((EU236)*1),0)*BS236),0)+ROUND((ROUND(((AE236-(EU236))*1),0)*BS236),0))</f>
        <v/>
      </c>
      <c r="CT236">
        <f>AF236*BA236</f>
        <v/>
      </c>
      <c r="CU236">
        <f>AG236</f>
        <v/>
      </c>
      <c r="CV236">
        <f>AH236</f>
        <v/>
      </c>
      <c r="CW236">
        <f>AI236</f>
        <v/>
      </c>
      <c r="CX236">
        <f>AJ236</f>
        <v/>
      </c>
      <c r="CY236">
        <f>(((S236+R236)*AT236)/100)</f>
        <v/>
      </c>
      <c r="CZ236">
        <f>(((S236+R236)*AU236)/100)</f>
        <v/>
      </c>
      <c r="DC236" t="inlineStr"/>
      <c r="DD236" t="inlineStr"/>
      <c r="DE236" t="inlineStr"/>
      <c r="DF236" t="inlineStr"/>
      <c r="DG236" t="inlineStr"/>
      <c r="DH236" t="inlineStr"/>
      <c r="DI236" t="inlineStr"/>
      <c r="DJ236" t="inlineStr"/>
      <c r="DK236" t="inlineStr"/>
      <c r="DL236" t="inlineStr"/>
      <c r="DM236" t="inlineStr"/>
      <c r="DN236" t="n">
        <v>0</v>
      </c>
      <c r="DO236" t="n">
        <v>0</v>
      </c>
      <c r="DP236" t="n">
        <v>1</v>
      </c>
      <c r="DQ236" t="n">
        <v>1</v>
      </c>
      <c r="DU236" t="n">
        <v>1013</v>
      </c>
      <c r="DV236" t="inlineStr">
        <is>
          <t>100 м трубопровода</t>
        </is>
      </c>
      <c r="DW236" t="inlineStr">
        <is>
          <t>100 м трубопровода</t>
        </is>
      </c>
      <c r="DX236" t="n">
        <v>1</v>
      </c>
      <c r="DZ236" t="inlineStr"/>
      <c r="EA236" t="inlineStr"/>
      <c r="EB236" t="inlineStr"/>
      <c r="EC236" t="inlineStr"/>
      <c r="EE236" t="n">
        <v>78726000</v>
      </c>
      <c r="EF236" t="n">
        <v>6</v>
      </c>
      <c r="EG236" t="inlineStr">
        <is>
          <t>Ремонтно-строительные работы</t>
        </is>
      </c>
      <c r="EH236" t="n">
        <v>99</v>
      </c>
      <c r="EI236" t="inlineStr">
        <is>
          <t>Внутренние санитарно-технические работы</t>
        </is>
      </c>
      <c r="EJ236" t="n">
        <v>1</v>
      </c>
      <c r="EK236" t="n">
        <v>65007</v>
      </c>
      <c r="EL236" t="inlineStr">
        <is>
          <t>Внутренние санитарнотехнические работы: смена труб, санприборов, запорной арматуры и другое</t>
        </is>
      </c>
      <c r="EM236" t="inlineStr">
        <is>
          <t>рФЕР-65</t>
        </is>
      </c>
      <c r="EO236" t="inlineStr"/>
      <c r="EQ236" t="n">
        <v>0</v>
      </c>
      <c r="ER236" t="n">
        <v>403.3</v>
      </c>
      <c r="ES236" t="n">
        <v>139.36</v>
      </c>
      <c r="ET236" t="n">
        <v>0.87</v>
      </c>
      <c r="EU236" t="n">
        <v>0</v>
      </c>
      <c r="EV236" t="n">
        <v>263.07</v>
      </c>
      <c r="EW236" t="n">
        <v>32.2</v>
      </c>
      <c r="EX236" t="n">
        <v>0</v>
      </c>
      <c r="EY236" t="n">
        <v>0</v>
      </c>
      <c r="FQ236" t="n">
        <v>0</v>
      </c>
      <c r="FR236" t="n">
        <v>0</v>
      </c>
      <c r="FS236" t="n">
        <v>0</v>
      </c>
      <c r="FX236" t="n">
        <v>103</v>
      </c>
      <c r="FY236" t="n">
        <v>52</v>
      </c>
      <c r="GA236" t="inlineStr"/>
      <c r="GD236" t="n">
        <v>1</v>
      </c>
      <c r="GF236" t="n">
        <v>-66904957</v>
      </c>
      <c r="GG236" t="n">
        <v>2</v>
      </c>
      <c r="GH236" t="n">
        <v>1</v>
      </c>
      <c r="GI236" t="n">
        <v>2</v>
      </c>
      <c r="GJ236" t="n">
        <v>0</v>
      </c>
      <c r="GK236" t="n">
        <v>0</v>
      </c>
      <c r="GL236">
        <f>ROUND(IF(AND(BH236=3,BI236=3,FS236&lt;&gt;0),P236,0),0)</f>
        <v/>
      </c>
      <c r="GM236">
        <f>ROUND(O236+X236+Y236,0)+GX236</f>
        <v/>
      </c>
      <c r="GN236">
        <f>IF(OR(BI236=0,BI236=1),GM236-GX236,0)</f>
        <v/>
      </c>
      <c r="GO236">
        <f>IF(BI236=2,GM236-GX236,0)</f>
        <v/>
      </c>
      <c r="GP236">
        <f>IF(BI236=4,GM236-GX236,0)</f>
        <v/>
      </c>
      <c r="GR236" t="n">
        <v>0</v>
      </c>
      <c r="GS236" t="n">
        <v>3</v>
      </c>
      <c r="GT236" t="n">
        <v>0</v>
      </c>
      <c r="GU236" t="inlineStr"/>
      <c r="GV236">
        <f>ROUND((GT236),2)</f>
        <v/>
      </c>
      <c r="GW236" t="n">
        <v>1</v>
      </c>
      <c r="GX236">
        <f>ROUND(HC236*I236,0)</f>
        <v/>
      </c>
      <c r="HA236" t="n">
        <v>0</v>
      </c>
      <c r="HB236" t="n">
        <v>0</v>
      </c>
      <c r="HC236">
        <f>GV236*GW236</f>
        <v/>
      </c>
      <c r="HE236" t="inlineStr"/>
      <c r="HF236" t="inlineStr"/>
      <c r="HM236" t="inlineStr"/>
      <c r="HN236" t="inlineStr">
        <is>
          <t>Пр/812-099.2-1</t>
        </is>
      </c>
      <c r="HO236" t="inlineStr">
        <is>
          <t>Пр/774-099.2</t>
        </is>
      </c>
      <c r="HP236" t="inlineStr">
        <is>
          <t>Внутренние санитарнотехнические работы: смена труб, санприборов, запорной арматуры и другое</t>
        </is>
      </c>
      <c r="HQ236" t="inlineStr">
        <is>
          <t>Внутренние санитарнотехнические работы: смена труб, санприборов, запорной арматуры и другое</t>
        </is>
      </c>
      <c r="HS236" t="n">
        <v>0</v>
      </c>
      <c r="IK236" t="n">
        <v>0</v>
      </c>
    </row>
    <row r="237">
      <c r="A237" t="n">
        <v>18</v>
      </c>
      <c r="B237" t="n">
        <v>0</v>
      </c>
      <c r="C237" t="n">
        <v>82</v>
      </c>
      <c r="E237" t="inlineStr">
        <is>
          <t>1,1</t>
        </is>
      </c>
      <c r="F237" t="inlineStr">
        <is>
          <t>Цена поставщика</t>
        </is>
      </c>
      <c r="G237" t="inlineStr">
        <is>
          <t>Прочистка КРОТ</t>
        </is>
      </c>
      <c r="H237" t="inlineStr">
        <is>
          <t>л</t>
        </is>
      </c>
      <c r="I237">
        <f>I236*J237</f>
        <v/>
      </c>
      <c r="J237" t="n">
        <v>16.66666666666667</v>
      </c>
      <c r="K237" t="n">
        <v>16.6666667</v>
      </c>
      <c r="O237">
        <f>ROUND(CP237,0)</f>
        <v/>
      </c>
      <c r="P237">
        <f>ROUND(CQ237*I237,0)</f>
        <v/>
      </c>
      <c r="Q237">
        <f>(ROUND((ROUND(((ET237)*I237),0)*BB237),0)+ROUND((ROUND(((AE237-(EU237))*I237),0)*BS237),0))</f>
        <v/>
      </c>
      <c r="R237">
        <f>(ROUND((ROUND(((EU237)*I237),0)*BS237),0)+ROUND((ROUND(((AE237-(EU237))*I237),0)*BS237),0))</f>
        <v/>
      </c>
      <c r="S237">
        <f>ROUND(CT237*I237,0)</f>
        <v/>
      </c>
      <c r="T237">
        <f>ROUND(CU237*I237,0)</f>
        <v/>
      </c>
      <c r="U237">
        <f>ROUND(CV237*I237,7)</f>
        <v/>
      </c>
      <c r="V237">
        <f>ROUND(CW237*I237,7)</f>
        <v/>
      </c>
      <c r="W237">
        <f>ROUND(CX237*I237,0)</f>
        <v/>
      </c>
      <c r="X237">
        <f>ROUND(CY237,0)</f>
        <v/>
      </c>
      <c r="Y237">
        <f>ROUND(CZ237,0)</f>
        <v/>
      </c>
      <c r="AA237" t="n">
        <v>78862477</v>
      </c>
      <c r="AB237">
        <f>ROUND((AC237+AD237+AF237),2)</f>
        <v/>
      </c>
      <c r="AC237">
        <f>ROUND((ES237),2)</f>
        <v/>
      </c>
      <c r="AD237">
        <f>ROUND((((ET237)-(EU237))+AE237),2)</f>
        <v/>
      </c>
      <c r="AE237">
        <f>ROUND((EU237),2)</f>
        <v/>
      </c>
      <c r="AF237">
        <f>ROUND((EV237),2)</f>
        <v/>
      </c>
      <c r="AG237">
        <f>ROUND((AP237),2)</f>
        <v/>
      </c>
      <c r="AH237">
        <f>(EW237)</f>
        <v/>
      </c>
      <c r="AI237">
        <f>(EX237)</f>
        <v/>
      </c>
      <c r="AJ237">
        <f>(AS237)</f>
        <v/>
      </c>
      <c r="AK237" t="n">
        <v>384.43</v>
      </c>
      <c r="AL237" t="n">
        <v>384.43</v>
      </c>
      <c r="AM237" t="n">
        <v>0</v>
      </c>
      <c r="AN237" t="n">
        <v>0</v>
      </c>
      <c r="AO237" t="n">
        <v>0</v>
      </c>
      <c r="AP237" t="n">
        <v>0</v>
      </c>
      <c r="AQ237" t="n">
        <v>0</v>
      </c>
      <c r="AR237" t="n">
        <v>0</v>
      </c>
      <c r="AS237" t="n">
        <v>0</v>
      </c>
      <c r="AT237" t="n">
        <v>103</v>
      </c>
      <c r="AU237" t="n">
        <v>52</v>
      </c>
      <c r="AV237" t="n">
        <v>1</v>
      </c>
      <c r="AW237" t="n">
        <v>1</v>
      </c>
      <c r="AZ237" t="n">
        <v>1</v>
      </c>
      <c r="BA237" t="n">
        <v>1</v>
      </c>
      <c r="BB237" t="n">
        <v>1</v>
      </c>
      <c r="BC237" t="n">
        <v>1</v>
      </c>
      <c r="BD237" t="inlineStr"/>
      <c r="BE237" t="inlineStr"/>
      <c r="BF237" t="inlineStr"/>
      <c r="BG237" t="inlineStr"/>
      <c r="BH237" t="n">
        <v>3</v>
      </c>
      <c r="BI237" t="n">
        <v>1</v>
      </c>
      <c r="BJ237" t="inlineStr"/>
      <c r="BM237" t="n">
        <v>65007</v>
      </c>
      <c r="BN237" t="n">
        <v>0</v>
      </c>
      <c r="BO237" t="inlineStr"/>
      <c r="BP237" t="n">
        <v>0</v>
      </c>
      <c r="BQ237" t="n">
        <v>6</v>
      </c>
      <c r="BR237" t="n">
        <v>0</v>
      </c>
      <c r="BS237" t="n">
        <v>1</v>
      </c>
      <c r="BT237" t="n">
        <v>1</v>
      </c>
      <c r="BU237" t="n">
        <v>1</v>
      </c>
      <c r="BV237" t="n">
        <v>1</v>
      </c>
      <c r="BW237" t="n">
        <v>1</v>
      </c>
      <c r="BX237" t="n">
        <v>1</v>
      </c>
      <c r="BY237" t="inlineStr"/>
      <c r="BZ237" t="n">
        <v>103</v>
      </c>
      <c r="CA237" t="n">
        <v>52</v>
      </c>
      <c r="CB237" t="inlineStr"/>
      <c r="CE237" t="n">
        <v>12</v>
      </c>
      <c r="CF237" t="n">
        <v>0</v>
      </c>
      <c r="CG237" t="n">
        <v>0</v>
      </c>
      <c r="CM237" t="n">
        <v>0</v>
      </c>
      <c r="CN237" t="inlineStr"/>
      <c r="CO237" t="n">
        <v>0</v>
      </c>
      <c r="CP237">
        <f>(P237+Q237+S237)</f>
        <v/>
      </c>
      <c r="CQ237">
        <f>AC237</f>
        <v/>
      </c>
      <c r="CR237">
        <f>(ROUND((ROUND(((ET237)*1),0)*BB237),0)+ROUND((ROUND(((AE237-(EU237))*1),0)*BS237),0))</f>
        <v/>
      </c>
      <c r="CS237">
        <f>(ROUND((ROUND(((EU237)*1),0)*BS237),0)+ROUND((ROUND(((AE237-(EU237))*1),0)*BS237),0))</f>
        <v/>
      </c>
      <c r="CT237">
        <f>AF237*BA237</f>
        <v/>
      </c>
      <c r="CU237">
        <f>AG237</f>
        <v/>
      </c>
      <c r="CV237">
        <f>AH237</f>
        <v/>
      </c>
      <c r="CW237">
        <f>AI237</f>
        <v/>
      </c>
      <c r="CX237">
        <f>AJ237</f>
        <v/>
      </c>
      <c r="CY237">
        <f>(((S237+R237)*AT237)/100)</f>
        <v/>
      </c>
      <c r="CZ237">
        <f>(((S237+R237)*AU237)/100)</f>
        <v/>
      </c>
      <c r="DC237" t="inlineStr"/>
      <c r="DD237" t="inlineStr"/>
      <c r="DE237" t="inlineStr"/>
      <c r="DF237" t="inlineStr"/>
      <c r="DG237" t="inlineStr"/>
      <c r="DH237" t="inlineStr"/>
      <c r="DI237" t="inlineStr"/>
      <c r="DJ237" t="inlineStr"/>
      <c r="DK237" t="inlineStr"/>
      <c r="DL237" t="inlineStr"/>
      <c r="DM237" t="inlineStr"/>
      <c r="DN237" t="n">
        <v>0</v>
      </c>
      <c r="DO237" t="n">
        <v>0</v>
      </c>
      <c r="DP237" t="n">
        <v>1</v>
      </c>
      <c r="DQ237" t="n">
        <v>1</v>
      </c>
      <c r="DU237" t="n">
        <v>1002</v>
      </c>
      <c r="DV237" t="inlineStr">
        <is>
          <t>л</t>
        </is>
      </c>
      <c r="DW237" t="inlineStr">
        <is>
          <t>л</t>
        </is>
      </c>
      <c r="DX237" t="n">
        <v>1</v>
      </c>
      <c r="DZ237" t="inlineStr"/>
      <c r="EA237" t="inlineStr"/>
      <c r="EB237" t="inlineStr"/>
      <c r="EC237" t="inlineStr"/>
      <c r="EE237" t="n">
        <v>78726000</v>
      </c>
      <c r="EF237" t="n">
        <v>6</v>
      </c>
      <c r="EG237" t="inlineStr">
        <is>
          <t>Ремонтно-строительные работы</t>
        </is>
      </c>
      <c r="EH237" t="n">
        <v>99</v>
      </c>
      <c r="EI237" t="inlineStr">
        <is>
          <t>Внутренние санитарно-технические работы</t>
        </is>
      </c>
      <c r="EJ237" t="n">
        <v>1</v>
      </c>
      <c r="EK237" t="n">
        <v>65007</v>
      </c>
      <c r="EL237" t="inlineStr">
        <is>
          <t>Внутренние санитарнотехнические работы: смена труб, санприборов, запорной арматуры и другое</t>
        </is>
      </c>
      <c r="EM237" t="inlineStr">
        <is>
          <t>рФЕР-65</t>
        </is>
      </c>
      <c r="EO237" t="inlineStr"/>
      <c r="EQ237" t="n">
        <v>0</v>
      </c>
      <c r="ER237" t="n">
        <v>384.43</v>
      </c>
      <c r="ES237" t="n">
        <v>384.43</v>
      </c>
      <c r="ET237" t="n">
        <v>0</v>
      </c>
      <c r="EU237" t="n">
        <v>0</v>
      </c>
      <c r="EV237" t="n">
        <v>0</v>
      </c>
      <c r="EW237" t="n">
        <v>0</v>
      </c>
      <c r="EX237" t="n">
        <v>0</v>
      </c>
      <c r="EZ237" t="n">
        <v>5</v>
      </c>
      <c r="FC237" t="n">
        <v>1</v>
      </c>
      <c r="FD237" t="n">
        <v>18</v>
      </c>
      <c r="FF237" t="n">
        <v>469</v>
      </c>
      <c r="FQ237" t="n">
        <v>0</v>
      </c>
      <c r="FR237" t="n">
        <v>0</v>
      </c>
      <c r="FS237" t="n">
        <v>0</v>
      </c>
      <c r="FX237" t="n">
        <v>103</v>
      </c>
      <c r="FY237" t="n">
        <v>52</v>
      </c>
      <c r="GA237" t="inlineStr">
        <is>
          <t>[469 / 1,22]</t>
        </is>
      </c>
      <c r="GD237" t="n">
        <v>1</v>
      </c>
      <c r="GF237" t="n">
        <v>-1978592410</v>
      </c>
      <c r="GG237" t="n">
        <v>2</v>
      </c>
      <c r="GH237" t="n">
        <v>3</v>
      </c>
      <c r="GI237" t="n">
        <v>-2</v>
      </c>
      <c r="GJ237" t="n">
        <v>0</v>
      </c>
      <c r="GK237" t="n">
        <v>0</v>
      </c>
      <c r="GL237">
        <f>ROUND(IF(AND(BH237=3,BI237=3,FS237&lt;&gt;0),P237,0),0)</f>
        <v/>
      </c>
      <c r="GM237">
        <f>ROUND(O237+X237+Y237,0)+GX237</f>
        <v/>
      </c>
      <c r="GN237">
        <f>IF(OR(BI237=0,BI237=1),GM237-GX237,0)</f>
        <v/>
      </c>
      <c r="GO237">
        <f>IF(BI237=2,GM237-GX237,0)</f>
        <v/>
      </c>
      <c r="GP237">
        <f>IF(BI237=4,GM237-GX237,0)</f>
        <v/>
      </c>
      <c r="GR237" t="n">
        <v>1</v>
      </c>
      <c r="GS237" t="n">
        <v>1</v>
      </c>
      <c r="GT237" t="n">
        <v>0</v>
      </c>
      <c r="GU237" t="inlineStr"/>
      <c r="GV237">
        <f>ROUND((GT237),2)</f>
        <v/>
      </c>
      <c r="GW237" t="n">
        <v>1</v>
      </c>
      <c r="GX237">
        <f>ROUND(HC237*I237,0)</f>
        <v/>
      </c>
      <c r="HA237" t="n">
        <v>0</v>
      </c>
      <c r="HB237" t="n">
        <v>0</v>
      </c>
      <c r="HC237">
        <f>GV237*GW237</f>
        <v/>
      </c>
      <c r="HE237" t="inlineStr">
        <is>
          <t>0</t>
        </is>
      </c>
      <c r="HF237" t="inlineStr">
        <is>
          <t>0</t>
        </is>
      </c>
      <c r="HG237">
        <f>ROUND(AC237*I237,0)</f>
        <v/>
      </c>
      <c r="HM237" t="inlineStr"/>
      <c r="HN237" t="inlineStr">
        <is>
          <t>Пр/812-099.2-1</t>
        </is>
      </c>
      <c r="HO237" t="inlineStr">
        <is>
          <t>Пр/774-099.2</t>
        </is>
      </c>
      <c r="HP237" t="inlineStr">
        <is>
          <t>Внутренние санитарнотехнические работы: смена труб, санприборов, запорной арматуры и другое</t>
        </is>
      </c>
      <c r="HQ237" t="inlineStr">
        <is>
          <t>Внутренние санитарнотехнические работы: смена труб, санприборов, запорной арматуры и другое</t>
        </is>
      </c>
      <c r="HS237" t="n">
        <v>0</v>
      </c>
      <c r="IK237" t="n">
        <v>0</v>
      </c>
    </row>
    <row r="238"/>
    <row r="239">
      <c r="A239" s="358" t="n">
        <v>51</v>
      </c>
      <c r="B239" s="358">
        <f>B232</f>
        <v/>
      </c>
      <c r="C239" s="358">
        <f>A232</f>
        <v/>
      </c>
      <c r="D239" s="358">
        <f>ROW(A232)</f>
        <v/>
      </c>
      <c r="E239" s="358" t="n"/>
      <c r="F239" s="358">
        <f>IF(F232&lt;&gt;"",F232,"")</f>
        <v/>
      </c>
      <c r="G239" s="358">
        <f>IF(G232&lt;&gt;"",G232,"")</f>
        <v/>
      </c>
      <c r="H239" s="358" t="n">
        <v>0</v>
      </c>
      <c r="I239" s="358" t="n"/>
      <c r="J239" s="358" t="n"/>
      <c r="K239" s="358" t="n"/>
      <c r="L239" s="358" t="n"/>
      <c r="M239" s="358" t="n"/>
      <c r="N239" s="358" t="n"/>
      <c r="O239" s="358" t="n">
        <v>0</v>
      </c>
      <c r="P239" s="358" t="n">
        <v>0</v>
      </c>
      <c r="Q239" s="358" t="n">
        <v>0</v>
      </c>
      <c r="R239" s="358" t="n">
        <v>0</v>
      </c>
      <c r="S239" s="358" t="n">
        <v>0</v>
      </c>
      <c r="T239" s="358" t="n">
        <v>0</v>
      </c>
      <c r="U239" s="358" t="n">
        <v>0</v>
      </c>
      <c r="V239" s="358" t="n">
        <v>0</v>
      </c>
      <c r="W239" s="358" t="n">
        <v>0</v>
      </c>
      <c r="X239" s="358" t="n">
        <v>0</v>
      </c>
      <c r="Y239" s="358" t="n">
        <v>0</v>
      </c>
      <c r="Z239" s="358" t="n"/>
      <c r="AA239" s="358" t="n"/>
      <c r="AB239" s="358" t="n"/>
      <c r="AC239" s="358" t="n"/>
      <c r="AD239" s="358" t="n"/>
      <c r="AE239" s="358" t="n"/>
      <c r="AF239" s="358" t="n"/>
      <c r="AG239" s="358" t="n"/>
      <c r="AH239" s="358" t="n"/>
      <c r="AI239" s="358" t="n"/>
      <c r="AJ239" s="358" t="n"/>
      <c r="AK239" s="358" t="n"/>
      <c r="AL239" s="358" t="n"/>
      <c r="AM239" s="358" t="n"/>
      <c r="AN239" s="358" t="n"/>
      <c r="AO239" s="358">
        <f>ROUND(BX239,0)</f>
        <v/>
      </c>
      <c r="AP239" s="358">
        <f>ROUND(BY239,0)</f>
        <v/>
      </c>
      <c r="AQ239" s="358">
        <f>ROUND(BZ239,0)</f>
        <v/>
      </c>
      <c r="AR239" s="358">
        <f>ROUND(CA239,0)</f>
        <v/>
      </c>
      <c r="AS239" s="358">
        <f>ROUND(CB239,0)</f>
        <v/>
      </c>
      <c r="AT239" s="358">
        <f>ROUND(CC239,0)</f>
        <v/>
      </c>
      <c r="AU239" s="358">
        <f>ROUND(CD239,0)</f>
        <v/>
      </c>
      <c r="AV239" s="358">
        <f>ROUND(CE239,0)</f>
        <v/>
      </c>
      <c r="AW239" s="358">
        <f>ROUND(CF239,0)</f>
        <v/>
      </c>
      <c r="AX239" s="358">
        <f>ROUND(CG239,0)</f>
        <v/>
      </c>
      <c r="AY239" s="358">
        <f>ROUND(CH239,0)</f>
        <v/>
      </c>
      <c r="AZ239" s="358">
        <f>ROUND(CI239,0)</f>
        <v/>
      </c>
      <c r="BA239" s="358">
        <f>ROUND(CJ239,0)</f>
        <v/>
      </c>
      <c r="BB239" s="358">
        <f>ROUND(CK239,0)</f>
        <v/>
      </c>
      <c r="BC239" s="358">
        <f>ROUND(CL239,0)</f>
        <v/>
      </c>
      <c r="BD239" s="358">
        <f>ROUND(CM239,0)</f>
        <v/>
      </c>
      <c r="BE239" s="358" t="n"/>
      <c r="BF239" s="358" t="n"/>
      <c r="BG239" s="358" t="n"/>
      <c r="BH239" s="358" t="n"/>
      <c r="BI239" s="358" t="n"/>
      <c r="BJ239" s="358" t="n"/>
      <c r="BK239" s="358" t="n"/>
      <c r="BL239" s="358" t="n"/>
      <c r="BM239" s="358" t="n"/>
      <c r="BN239" s="358" t="n"/>
      <c r="BO239" s="358" t="n"/>
      <c r="BP239" s="358" t="n"/>
      <c r="BQ239" s="358" t="n"/>
      <c r="BR239" s="358" t="n"/>
      <c r="BS239" s="358" t="n"/>
      <c r="BT239" s="358" t="n"/>
      <c r="BU239" s="358" t="n"/>
      <c r="BV239" s="358" t="n"/>
      <c r="BW239" s="358" t="n"/>
      <c r="BX239" s="358" t="n"/>
      <c r="BY239" s="358" t="n"/>
      <c r="BZ239" s="358" t="n"/>
      <c r="CA239" s="358" t="n"/>
      <c r="CB239" s="358" t="n"/>
      <c r="CC239" s="358" t="n"/>
      <c r="CD239" s="358" t="n"/>
      <c r="CE239" s="358" t="n"/>
      <c r="CF239" s="358" t="n"/>
      <c r="CG239" s="358" t="n"/>
      <c r="CH239" s="358" t="n"/>
      <c r="CI239" s="358" t="n"/>
      <c r="CJ239" s="358" t="n"/>
      <c r="CK239" s="358" t="n"/>
      <c r="CL239" s="358" t="n"/>
      <c r="CM239" s="358" t="n"/>
      <c r="CN239" s="358" t="n"/>
      <c r="CO239" s="358" t="n"/>
      <c r="CP239" s="358" t="n"/>
      <c r="CQ239" s="358" t="n"/>
      <c r="CR239" s="358" t="n"/>
      <c r="CS239" s="358" t="n"/>
      <c r="CT239" s="358" t="n"/>
      <c r="CU239" s="358" t="n"/>
      <c r="CV239" s="358" t="n"/>
      <c r="CW239" s="358" t="n"/>
      <c r="CX239" s="358" t="n"/>
      <c r="CY239" s="358" t="n"/>
      <c r="CZ239" s="358" t="n"/>
      <c r="DA239" s="358" t="n"/>
      <c r="DB239" s="358" t="n"/>
      <c r="DC239" s="358" t="n"/>
      <c r="DD239" s="358" t="n"/>
      <c r="DE239" s="358" t="n"/>
      <c r="DF239" s="358" t="n"/>
      <c r="DG239" s="359" t="n"/>
      <c r="DH239" s="359" t="n"/>
      <c r="DI239" s="359" t="n"/>
      <c r="DJ239" s="359" t="n"/>
      <c r="DK239" s="359" t="n"/>
      <c r="DL239" s="359" t="n"/>
      <c r="DM239" s="359" t="n"/>
      <c r="DN239" s="359" t="n"/>
      <c r="DO239" s="359" t="n"/>
      <c r="DP239" s="359" t="n"/>
      <c r="DQ239" s="359" t="n"/>
      <c r="DR239" s="359" t="n"/>
      <c r="DS239" s="359" t="n"/>
      <c r="DT239" s="359" t="n"/>
      <c r="DU239" s="359" t="n"/>
      <c r="DV239" s="359" t="n"/>
      <c r="DW239" s="359" t="n"/>
      <c r="DX239" s="359" t="n"/>
      <c r="DY239" s="359" t="n"/>
      <c r="DZ239" s="359" t="n"/>
      <c r="EA239" s="359" t="n"/>
      <c r="EB239" s="359" t="n"/>
      <c r="EC239" s="359" t="n"/>
      <c r="ED239" s="359" t="n"/>
      <c r="EE239" s="359" t="n"/>
      <c r="EF239" s="359" t="n"/>
      <c r="EG239" s="359" t="n"/>
      <c r="EH239" s="359" t="n"/>
      <c r="EI239" s="359" t="n"/>
      <c r="EJ239" s="359" t="n"/>
      <c r="EK239" s="359" t="n"/>
      <c r="EL239" s="359" t="n"/>
      <c r="EM239" s="359" t="n"/>
      <c r="EN239" s="359" t="n"/>
      <c r="EO239" s="359" t="n"/>
      <c r="EP239" s="359" t="n"/>
      <c r="EQ239" s="359" t="n"/>
      <c r="ER239" s="359" t="n"/>
      <c r="ES239" s="359" t="n"/>
      <c r="ET239" s="359" t="n"/>
      <c r="EU239" s="359" t="n"/>
      <c r="EV239" s="359" t="n"/>
      <c r="EW239" s="359" t="n"/>
      <c r="EX239" s="359" t="n"/>
      <c r="EY239" s="359" t="n"/>
      <c r="EZ239" s="359" t="n"/>
      <c r="FA239" s="359" t="n"/>
      <c r="FB239" s="359" t="n"/>
      <c r="FC239" s="359" t="n"/>
      <c r="FD239" s="359" t="n"/>
      <c r="FE239" s="359" t="n"/>
      <c r="FF239" s="359" t="n"/>
      <c r="FG239" s="359" t="n"/>
      <c r="FH239" s="359" t="n"/>
      <c r="FI239" s="359" t="n"/>
      <c r="FJ239" s="359" t="n"/>
      <c r="FK239" s="359" t="n"/>
      <c r="FL239" s="359" t="n"/>
      <c r="FM239" s="359" t="n"/>
      <c r="FN239" s="359" t="n"/>
      <c r="FO239" s="359" t="n"/>
      <c r="FP239" s="359" t="n"/>
      <c r="FQ239" s="359" t="n"/>
      <c r="FR239" s="359" t="n"/>
      <c r="FS239" s="359" t="n"/>
      <c r="FT239" s="359" t="n"/>
      <c r="FU239" s="359" t="n"/>
      <c r="FV239" s="359" t="n"/>
      <c r="FW239" s="359" t="n"/>
      <c r="FX239" s="359" t="n"/>
      <c r="FY239" s="359" t="n"/>
      <c r="FZ239" s="359" t="n"/>
      <c r="GA239" s="359" t="n"/>
      <c r="GB239" s="359" t="n"/>
      <c r="GC239" s="359" t="n"/>
      <c r="GD239" s="359" t="n"/>
      <c r="GE239" s="359" t="n"/>
      <c r="GF239" s="359" t="n"/>
      <c r="GG239" s="359" t="n"/>
      <c r="GH239" s="359" t="n"/>
      <c r="GI239" s="359" t="n"/>
      <c r="GJ239" s="359" t="n"/>
      <c r="GK239" s="359" t="n"/>
      <c r="GL239" s="359" t="n"/>
      <c r="GM239" s="359" t="n"/>
      <c r="GN239" s="359" t="n"/>
      <c r="GO239" s="359" t="n"/>
      <c r="GP239" s="359" t="n"/>
      <c r="GQ239" s="359" t="n"/>
      <c r="GR239" s="359" t="n"/>
      <c r="GS239" s="359" t="n"/>
      <c r="GT239" s="359" t="n"/>
      <c r="GU239" s="359" t="n"/>
      <c r="GV239" s="359" t="n"/>
      <c r="GW239" s="359" t="n"/>
      <c r="GX239" s="359" t="n">
        <v>0</v>
      </c>
    </row>
    <row r="240"/>
    <row r="241">
      <c r="A241" s="360" t="n">
        <v>50</v>
      </c>
      <c r="B241" s="360" t="n">
        <v>0</v>
      </c>
      <c r="C241" s="360" t="n">
        <v>0</v>
      </c>
      <c r="D241" s="360" t="n">
        <v>1</v>
      </c>
      <c r="E241" s="360" t="n">
        <v>201</v>
      </c>
      <c r="F241" s="360">
        <f>ROUND(Source!O239,O241)</f>
        <v/>
      </c>
      <c r="G241" s="360" t="inlineStr">
        <is>
          <t>ПЗ</t>
        </is>
      </c>
      <c r="H241" s="360" t="inlineStr">
        <is>
          <t>Прямые затраты</t>
        </is>
      </c>
      <c r="I241" s="360" t="n"/>
      <c r="J241" s="360" t="n"/>
      <c r="K241" s="360" t="n">
        <v>201</v>
      </c>
      <c r="L241" s="360" t="n">
        <v>1</v>
      </c>
      <c r="M241" s="360" t="n">
        <v>3</v>
      </c>
      <c r="N241" s="360" t="inlineStr"/>
      <c r="O241" s="360" t="n">
        <v>0</v>
      </c>
      <c r="P241" s="360" t="n"/>
      <c r="Q241" s="360" t="n"/>
      <c r="R241" s="360" t="n"/>
      <c r="S241" s="360" t="n"/>
      <c r="T241" s="360" t="n"/>
      <c r="U241" s="360" t="n"/>
      <c r="V241" s="360" t="n"/>
      <c r="W241" s="360" t="n">
        <v>0</v>
      </c>
      <c r="X241" s="360" t="n">
        <v>1</v>
      </c>
      <c r="Y241" s="360" t="n">
        <v>0</v>
      </c>
      <c r="Z241" s="360" t="n"/>
      <c r="AA241" s="360" t="n"/>
      <c r="AB241" s="360" t="n"/>
    </row>
    <row r="242">
      <c r="A242" s="360" t="n">
        <v>50</v>
      </c>
      <c r="B242" s="360" t="n">
        <v>0</v>
      </c>
      <c r="C242" s="360" t="n">
        <v>0</v>
      </c>
      <c r="D242" s="360" t="n">
        <v>1</v>
      </c>
      <c r="E242" s="360" t="n">
        <v>202</v>
      </c>
      <c r="F242" s="360">
        <f>ROUND(Source!P239,O242)</f>
        <v/>
      </c>
      <c r="G242" s="360" t="inlineStr">
        <is>
          <t>СтМатОб</t>
        </is>
      </c>
      <c r="H242" s="360" t="inlineStr">
        <is>
          <t>Стоимость материальных ресурсов (всего)</t>
        </is>
      </c>
      <c r="I242" s="360" t="n"/>
      <c r="J242" s="360" t="n"/>
      <c r="K242" s="360" t="n">
        <v>202</v>
      </c>
      <c r="L242" s="360" t="n">
        <v>2</v>
      </c>
      <c r="M242" s="360" t="n">
        <v>3</v>
      </c>
      <c r="N242" s="360" t="inlineStr"/>
      <c r="O242" s="360" t="n">
        <v>0</v>
      </c>
      <c r="P242" s="360" t="n"/>
      <c r="Q242" s="360" t="n"/>
      <c r="R242" s="360" t="n"/>
      <c r="S242" s="360" t="n"/>
      <c r="T242" s="360" t="n"/>
      <c r="U242" s="360" t="n"/>
      <c r="V242" s="360" t="n"/>
      <c r="W242" s="360" t="n">
        <v>0</v>
      </c>
      <c r="X242" s="360" t="n">
        <v>1</v>
      </c>
      <c r="Y242" s="360" t="n">
        <v>0</v>
      </c>
      <c r="Z242" s="360" t="n"/>
      <c r="AA242" s="360" t="n"/>
      <c r="AB242" s="360" t="n"/>
    </row>
    <row r="243">
      <c r="A243" s="360" t="n">
        <v>50</v>
      </c>
      <c r="B243" s="360" t="n">
        <v>0</v>
      </c>
      <c r="C243" s="360" t="n">
        <v>0</v>
      </c>
      <c r="D243" s="360" t="n">
        <v>1</v>
      </c>
      <c r="E243" s="360" t="n">
        <v>222</v>
      </c>
      <c r="F243" s="360">
        <f>ROUND(Source!AO239,O243)</f>
        <v/>
      </c>
      <c r="G243" s="360" t="inlineStr">
        <is>
          <t>СтМатОбЗак</t>
        </is>
      </c>
      <c r="H243" s="360" t="inlineStr">
        <is>
          <t>Стоимость материалов и оборудования заказчика</t>
        </is>
      </c>
      <c r="I243" s="360" t="n"/>
      <c r="J243" s="360" t="n"/>
      <c r="K243" s="360" t="n">
        <v>222</v>
      </c>
      <c r="L243" s="360" t="n">
        <v>3</v>
      </c>
      <c r="M243" s="360" t="n">
        <v>3</v>
      </c>
      <c r="N243" s="360" t="inlineStr"/>
      <c r="O243" s="360" t="n">
        <v>0</v>
      </c>
      <c r="P243" s="360" t="n"/>
      <c r="Q243" s="360" t="n"/>
      <c r="R243" s="360" t="n"/>
      <c r="S243" s="360" t="n"/>
      <c r="T243" s="360" t="n"/>
      <c r="U243" s="360" t="n"/>
      <c r="V243" s="360" t="n"/>
      <c r="W243" s="360" t="n">
        <v>0</v>
      </c>
      <c r="X243" s="360" t="n">
        <v>1</v>
      </c>
      <c r="Y243" s="360" t="n">
        <v>0</v>
      </c>
      <c r="Z243" s="360" t="n"/>
      <c r="AA243" s="360" t="n"/>
      <c r="AB243" s="360" t="n"/>
    </row>
    <row r="244">
      <c r="A244" s="360" t="n">
        <v>50</v>
      </c>
      <c r="B244" s="360" t="n">
        <v>0</v>
      </c>
      <c r="C244" s="360" t="n">
        <v>0</v>
      </c>
      <c r="D244" s="360" t="n">
        <v>1</v>
      </c>
      <c r="E244" s="360" t="n">
        <v>225</v>
      </c>
      <c r="F244" s="360">
        <f>ROUND(Source!AV239,O244)</f>
        <v/>
      </c>
      <c r="G244" s="360" t="inlineStr">
        <is>
          <t>СтМатОбПод</t>
        </is>
      </c>
      <c r="H244" s="360" t="inlineStr">
        <is>
          <t>Стоимость материалов и оборудования подрядчика</t>
        </is>
      </c>
      <c r="I244" s="360" t="n"/>
      <c r="J244" s="360" t="n"/>
      <c r="K244" s="360" t="n">
        <v>225</v>
      </c>
      <c r="L244" s="360" t="n">
        <v>4</v>
      </c>
      <c r="M244" s="360" t="n">
        <v>3</v>
      </c>
      <c r="N244" s="360" t="inlineStr"/>
      <c r="O244" s="360" t="n">
        <v>0</v>
      </c>
      <c r="P244" s="360" t="n"/>
      <c r="Q244" s="360" t="n"/>
      <c r="R244" s="360" t="n"/>
      <c r="S244" s="360" t="n"/>
      <c r="T244" s="360" t="n"/>
      <c r="U244" s="360" t="n"/>
      <c r="V244" s="360" t="n"/>
      <c r="W244" s="360" t="n">
        <v>0</v>
      </c>
      <c r="X244" s="360" t="n">
        <v>1</v>
      </c>
      <c r="Y244" s="360" t="n">
        <v>0</v>
      </c>
      <c r="Z244" s="360" t="n"/>
      <c r="AA244" s="360" t="n"/>
      <c r="AB244" s="360" t="n"/>
    </row>
    <row r="245">
      <c r="A245" s="360" t="n">
        <v>50</v>
      </c>
      <c r="B245" s="360" t="n">
        <v>0</v>
      </c>
      <c r="C245" s="360" t="n">
        <v>0</v>
      </c>
      <c r="D245" s="360" t="n">
        <v>1</v>
      </c>
      <c r="E245" s="360" t="n">
        <v>226</v>
      </c>
      <c r="F245" s="360">
        <f>ROUND(Source!AW239,O245)</f>
        <v/>
      </c>
      <c r="G245" s="360" t="inlineStr">
        <is>
          <t>СтМат</t>
        </is>
      </c>
      <c r="H245" s="360" t="inlineStr">
        <is>
          <t>Стоимость материалов (всего)</t>
        </is>
      </c>
      <c r="I245" s="360" t="n"/>
      <c r="J245" s="360" t="n"/>
      <c r="K245" s="360" t="n">
        <v>226</v>
      </c>
      <c r="L245" s="360" t="n">
        <v>5</v>
      </c>
      <c r="M245" s="360" t="n">
        <v>3</v>
      </c>
      <c r="N245" s="360" t="inlineStr"/>
      <c r="O245" s="360" t="n">
        <v>0</v>
      </c>
      <c r="P245" s="360" t="n"/>
      <c r="Q245" s="360" t="n"/>
      <c r="R245" s="360" t="n"/>
      <c r="S245" s="360" t="n"/>
      <c r="T245" s="360" t="n"/>
      <c r="U245" s="360" t="n"/>
      <c r="V245" s="360" t="n"/>
      <c r="W245" s="360" t="n">
        <v>0</v>
      </c>
      <c r="X245" s="360" t="n">
        <v>1</v>
      </c>
      <c r="Y245" s="360" t="n">
        <v>0</v>
      </c>
      <c r="Z245" s="360" t="n"/>
      <c r="AA245" s="360" t="n"/>
      <c r="AB245" s="360" t="n"/>
    </row>
    <row r="246">
      <c r="A246" s="360" t="n">
        <v>50</v>
      </c>
      <c r="B246" s="360" t="n">
        <v>0</v>
      </c>
      <c r="C246" s="360" t="n">
        <v>0</v>
      </c>
      <c r="D246" s="360" t="n">
        <v>1</v>
      </c>
      <c r="E246" s="360" t="n">
        <v>227</v>
      </c>
      <c r="F246" s="360">
        <f>ROUND(Source!AX239,O246)</f>
        <v/>
      </c>
      <c r="G246" s="360" t="inlineStr">
        <is>
          <t>СтМатЗак</t>
        </is>
      </c>
      <c r="H246" s="360" t="inlineStr">
        <is>
          <t>Стоимость материалов заказчика</t>
        </is>
      </c>
      <c r="I246" s="360" t="n"/>
      <c r="J246" s="360" t="n"/>
      <c r="K246" s="360" t="n">
        <v>227</v>
      </c>
      <c r="L246" s="360" t="n">
        <v>6</v>
      </c>
      <c r="M246" s="360" t="n">
        <v>3</v>
      </c>
      <c r="N246" s="360" t="inlineStr"/>
      <c r="O246" s="360" t="n">
        <v>0</v>
      </c>
      <c r="P246" s="360" t="n"/>
      <c r="Q246" s="360" t="n"/>
      <c r="R246" s="360" t="n"/>
      <c r="S246" s="360" t="n"/>
      <c r="T246" s="360" t="n"/>
      <c r="U246" s="360" t="n"/>
      <c r="V246" s="360" t="n"/>
      <c r="W246" s="360" t="n">
        <v>0</v>
      </c>
      <c r="X246" s="360" t="n">
        <v>1</v>
      </c>
      <c r="Y246" s="360" t="n">
        <v>0</v>
      </c>
      <c r="Z246" s="360" t="n"/>
      <c r="AA246" s="360" t="n"/>
      <c r="AB246" s="360" t="n"/>
    </row>
    <row r="247">
      <c r="A247" s="360" t="n">
        <v>50</v>
      </c>
      <c r="B247" s="360" t="n">
        <v>0</v>
      </c>
      <c r="C247" s="360" t="n">
        <v>0</v>
      </c>
      <c r="D247" s="360" t="n">
        <v>1</v>
      </c>
      <c r="E247" s="360" t="n">
        <v>228</v>
      </c>
      <c r="F247" s="360">
        <f>ROUND(Source!AY239,O247)</f>
        <v/>
      </c>
      <c r="G247" s="360" t="inlineStr">
        <is>
          <t>СтМатПод</t>
        </is>
      </c>
      <c r="H247" s="360" t="inlineStr">
        <is>
          <t>Стоимость материалов подрядчика</t>
        </is>
      </c>
      <c r="I247" s="360" t="n"/>
      <c r="J247" s="360" t="n"/>
      <c r="K247" s="360" t="n">
        <v>228</v>
      </c>
      <c r="L247" s="360" t="n">
        <v>7</v>
      </c>
      <c r="M247" s="360" t="n">
        <v>3</v>
      </c>
      <c r="N247" s="360" t="inlineStr"/>
      <c r="O247" s="360" t="n">
        <v>0</v>
      </c>
      <c r="P247" s="360" t="n"/>
      <c r="Q247" s="360" t="n"/>
      <c r="R247" s="360" t="n"/>
      <c r="S247" s="360" t="n"/>
      <c r="T247" s="360" t="n"/>
      <c r="U247" s="360" t="n"/>
      <c r="V247" s="360" t="n"/>
      <c r="W247" s="360" t="n">
        <v>0</v>
      </c>
      <c r="X247" s="360" t="n">
        <v>1</v>
      </c>
      <c r="Y247" s="360" t="n">
        <v>0</v>
      </c>
      <c r="Z247" s="360" t="n"/>
      <c r="AA247" s="360" t="n"/>
      <c r="AB247" s="360" t="n"/>
    </row>
    <row r="248">
      <c r="A248" s="360" t="n">
        <v>50</v>
      </c>
      <c r="B248" s="360" t="n">
        <v>0</v>
      </c>
      <c r="C248" s="360" t="n">
        <v>0</v>
      </c>
      <c r="D248" s="360" t="n">
        <v>1</v>
      </c>
      <c r="E248" s="360" t="n">
        <v>216</v>
      </c>
      <c r="F248" s="360">
        <f>ROUND(Source!AP239,O248)</f>
        <v/>
      </c>
      <c r="G248" s="360" t="inlineStr">
        <is>
          <t>Оборуд</t>
        </is>
      </c>
      <c r="H248" s="360" t="inlineStr">
        <is>
          <t>Стоимость оборудования (всего)</t>
        </is>
      </c>
      <c r="I248" s="360" t="n"/>
      <c r="J248" s="360" t="n"/>
      <c r="K248" s="360" t="n">
        <v>216</v>
      </c>
      <c r="L248" s="360" t="n">
        <v>8</v>
      </c>
      <c r="M248" s="360" t="n">
        <v>3</v>
      </c>
      <c r="N248" s="360" t="inlineStr"/>
      <c r="O248" s="360" t="n">
        <v>0</v>
      </c>
      <c r="P248" s="360" t="n"/>
      <c r="Q248" s="360" t="n"/>
      <c r="R248" s="360" t="n"/>
      <c r="S248" s="360" t="n"/>
      <c r="T248" s="360" t="n"/>
      <c r="U248" s="360" t="n"/>
      <c r="V248" s="360" t="n"/>
      <c r="W248" s="360" t="n">
        <v>0</v>
      </c>
      <c r="X248" s="360" t="n">
        <v>1</v>
      </c>
      <c r="Y248" s="360" t="n">
        <v>0</v>
      </c>
      <c r="Z248" s="360" t="n"/>
      <c r="AA248" s="360" t="n"/>
      <c r="AB248" s="360" t="n"/>
    </row>
    <row r="249">
      <c r="A249" s="360" t="n">
        <v>50</v>
      </c>
      <c r="B249" s="360" t="n">
        <v>0</v>
      </c>
      <c r="C249" s="360" t="n">
        <v>0</v>
      </c>
      <c r="D249" s="360" t="n">
        <v>1</v>
      </c>
      <c r="E249" s="360" t="n">
        <v>223</v>
      </c>
      <c r="F249" s="360">
        <f>ROUND(Source!AQ239,O249)</f>
        <v/>
      </c>
      <c r="G249" s="360" t="inlineStr">
        <is>
          <t>ОборудЗак</t>
        </is>
      </c>
      <c r="H249" s="360" t="inlineStr">
        <is>
          <t>Стоимость оборудования заказчика</t>
        </is>
      </c>
      <c r="I249" s="360" t="n"/>
      <c r="J249" s="360" t="n"/>
      <c r="K249" s="360" t="n">
        <v>223</v>
      </c>
      <c r="L249" s="360" t="n">
        <v>9</v>
      </c>
      <c r="M249" s="360" t="n">
        <v>3</v>
      </c>
      <c r="N249" s="360" t="inlineStr"/>
      <c r="O249" s="360" t="n">
        <v>0</v>
      </c>
      <c r="P249" s="360" t="n"/>
      <c r="Q249" s="360" t="n"/>
      <c r="R249" s="360" t="n"/>
      <c r="S249" s="360" t="n"/>
      <c r="T249" s="360" t="n"/>
      <c r="U249" s="360" t="n"/>
      <c r="V249" s="360" t="n"/>
      <c r="W249" s="360" t="n">
        <v>0</v>
      </c>
      <c r="X249" s="360" t="n">
        <v>1</v>
      </c>
      <c r="Y249" s="360" t="n">
        <v>0</v>
      </c>
      <c r="Z249" s="360" t="n"/>
      <c r="AA249" s="360" t="n"/>
      <c r="AB249" s="360" t="n"/>
    </row>
    <row r="250">
      <c r="A250" s="360" t="n">
        <v>50</v>
      </c>
      <c r="B250" s="360" t="n">
        <v>0</v>
      </c>
      <c r="C250" s="360" t="n">
        <v>0</v>
      </c>
      <c r="D250" s="360" t="n">
        <v>1</v>
      </c>
      <c r="E250" s="360" t="n">
        <v>229</v>
      </c>
      <c r="F250" s="360">
        <f>ROUND(Source!AZ239,O250)</f>
        <v/>
      </c>
      <c r="G250" s="360" t="inlineStr">
        <is>
          <t>ОборудПод</t>
        </is>
      </c>
      <c r="H250" s="360" t="inlineStr">
        <is>
          <t>Стоимость оборудования подрядчика</t>
        </is>
      </c>
      <c r="I250" s="360" t="n"/>
      <c r="J250" s="360" t="n"/>
      <c r="K250" s="360" t="n">
        <v>229</v>
      </c>
      <c r="L250" s="360" t="n">
        <v>10</v>
      </c>
      <c r="M250" s="360" t="n">
        <v>3</v>
      </c>
      <c r="N250" s="360" t="inlineStr"/>
      <c r="O250" s="360" t="n">
        <v>0</v>
      </c>
      <c r="P250" s="360" t="n"/>
      <c r="Q250" s="360" t="n"/>
      <c r="R250" s="360" t="n"/>
      <c r="S250" s="360" t="n"/>
      <c r="T250" s="360" t="n"/>
      <c r="U250" s="360" t="n"/>
      <c r="V250" s="360" t="n"/>
      <c r="W250" s="360" t="n">
        <v>0</v>
      </c>
      <c r="X250" s="360" t="n">
        <v>1</v>
      </c>
      <c r="Y250" s="360" t="n">
        <v>0</v>
      </c>
      <c r="Z250" s="360" t="n"/>
      <c r="AA250" s="360" t="n"/>
      <c r="AB250" s="360" t="n"/>
    </row>
    <row r="251">
      <c r="A251" s="360" t="n">
        <v>50</v>
      </c>
      <c r="B251" s="360" t="n">
        <v>0</v>
      </c>
      <c r="C251" s="360" t="n">
        <v>0</v>
      </c>
      <c r="D251" s="360" t="n">
        <v>1</v>
      </c>
      <c r="E251" s="360" t="n">
        <v>203</v>
      </c>
      <c r="F251" s="360">
        <f>ROUND(Source!Q239,O251)</f>
        <v/>
      </c>
      <c r="G251" s="360" t="inlineStr">
        <is>
          <t>ЭММ</t>
        </is>
      </c>
      <c r="H251" s="360" t="inlineStr">
        <is>
          <t>Эксплуатация машин</t>
        </is>
      </c>
      <c r="I251" s="360" t="n"/>
      <c r="J251" s="360" t="n"/>
      <c r="K251" s="360" t="n">
        <v>203</v>
      </c>
      <c r="L251" s="360" t="n">
        <v>11</v>
      </c>
      <c r="M251" s="360" t="n">
        <v>3</v>
      </c>
      <c r="N251" s="360" t="inlineStr"/>
      <c r="O251" s="360" t="n">
        <v>0</v>
      </c>
      <c r="P251" s="360" t="n"/>
      <c r="Q251" s="360" t="n"/>
      <c r="R251" s="360" t="n"/>
      <c r="S251" s="360" t="n"/>
      <c r="T251" s="360" t="n"/>
      <c r="U251" s="360" t="n"/>
      <c r="V251" s="360" t="n"/>
      <c r="W251" s="360" t="n">
        <v>0</v>
      </c>
      <c r="X251" s="360" t="n">
        <v>1</v>
      </c>
      <c r="Y251" s="360" t="n">
        <v>0</v>
      </c>
      <c r="Z251" s="360" t="n"/>
      <c r="AA251" s="360" t="n"/>
      <c r="AB251" s="360" t="n"/>
    </row>
    <row r="252">
      <c r="A252" s="360" t="n">
        <v>50</v>
      </c>
      <c r="B252" s="360" t="n">
        <v>0</v>
      </c>
      <c r="C252" s="360" t="n">
        <v>0</v>
      </c>
      <c r="D252" s="360" t="n">
        <v>1</v>
      </c>
      <c r="E252" s="360" t="n">
        <v>231</v>
      </c>
      <c r="F252" s="360">
        <f>ROUND(Source!BB239,O252)</f>
        <v/>
      </c>
      <c r="G252" s="360" t="inlineStr">
        <is>
          <t>ЭММсНРиСП</t>
        </is>
      </c>
      <c r="H252" s="360" t="inlineStr">
        <is>
          <t>Эксплуатация машин по ТСН-2001.16</t>
        </is>
      </c>
      <c r="I252" s="360" t="n"/>
      <c r="J252" s="360" t="n"/>
      <c r="K252" s="360" t="n">
        <v>231</v>
      </c>
      <c r="L252" s="360" t="n">
        <v>12</v>
      </c>
      <c r="M252" s="360" t="n">
        <v>3</v>
      </c>
      <c r="N252" s="360" t="inlineStr"/>
      <c r="O252" s="360" t="n">
        <v>0</v>
      </c>
      <c r="P252" s="360" t="n"/>
      <c r="Q252" s="360" t="n"/>
      <c r="R252" s="360" t="n"/>
      <c r="S252" s="360" t="n"/>
      <c r="T252" s="360" t="n"/>
      <c r="U252" s="360" t="n"/>
      <c r="V252" s="360" t="n"/>
      <c r="W252" s="360" t="n">
        <v>0</v>
      </c>
      <c r="X252" s="360" t="n">
        <v>1</v>
      </c>
      <c r="Y252" s="360" t="n">
        <v>0</v>
      </c>
      <c r="Z252" s="360" t="n"/>
      <c r="AA252" s="360" t="n"/>
      <c r="AB252" s="360" t="n"/>
    </row>
    <row r="253">
      <c r="A253" s="360" t="n">
        <v>50</v>
      </c>
      <c r="B253" s="360" t="n">
        <v>0</v>
      </c>
      <c r="C253" s="360" t="n">
        <v>0</v>
      </c>
      <c r="D253" s="360" t="n">
        <v>1</v>
      </c>
      <c r="E253" s="360" t="n">
        <v>204</v>
      </c>
      <c r="F253" s="360">
        <f>ROUND(Source!R239,O253)</f>
        <v/>
      </c>
      <c r="G253" s="360" t="inlineStr">
        <is>
          <t>ЗПМ</t>
        </is>
      </c>
      <c r="H253" s="360" t="inlineStr">
        <is>
          <t>ЗП машинистов</t>
        </is>
      </c>
      <c r="I253" s="360" t="n"/>
      <c r="J253" s="360" t="n"/>
      <c r="K253" s="360" t="n">
        <v>204</v>
      </c>
      <c r="L253" s="360" t="n">
        <v>13</v>
      </c>
      <c r="M253" s="360" t="n">
        <v>3</v>
      </c>
      <c r="N253" s="360" t="inlineStr"/>
      <c r="O253" s="360" t="n">
        <v>0</v>
      </c>
      <c r="P253" s="360" t="n"/>
      <c r="Q253" s="360" t="n"/>
      <c r="R253" s="360" t="n"/>
      <c r="S253" s="360" t="n"/>
      <c r="T253" s="360" t="n"/>
      <c r="U253" s="360" t="n"/>
      <c r="V253" s="360" t="n"/>
      <c r="W253" s="360" t="n">
        <v>0</v>
      </c>
      <c r="X253" s="360" t="n">
        <v>1</v>
      </c>
      <c r="Y253" s="360" t="n">
        <v>0</v>
      </c>
      <c r="Z253" s="360" t="n"/>
      <c r="AA253" s="360" t="n"/>
      <c r="AB253" s="360" t="n"/>
    </row>
    <row r="254">
      <c r="A254" s="360" t="n">
        <v>50</v>
      </c>
      <c r="B254" s="360" t="n">
        <v>0</v>
      </c>
      <c r="C254" s="360" t="n">
        <v>0</v>
      </c>
      <c r="D254" s="360" t="n">
        <v>1</v>
      </c>
      <c r="E254" s="360" t="n">
        <v>205</v>
      </c>
      <c r="F254" s="360">
        <f>ROUND(Source!S239,O254)</f>
        <v/>
      </c>
      <c r="G254" s="360" t="inlineStr">
        <is>
          <t>ОЗП</t>
        </is>
      </c>
      <c r="H254" s="360" t="inlineStr">
        <is>
          <t>Основная ЗП рабочих</t>
        </is>
      </c>
      <c r="I254" s="360" t="n"/>
      <c r="J254" s="360" t="n"/>
      <c r="K254" s="360" t="n">
        <v>205</v>
      </c>
      <c r="L254" s="360" t="n">
        <v>14</v>
      </c>
      <c r="M254" s="360" t="n">
        <v>3</v>
      </c>
      <c r="N254" s="360" t="inlineStr"/>
      <c r="O254" s="360" t="n">
        <v>0</v>
      </c>
      <c r="P254" s="360" t="n"/>
      <c r="Q254" s="360" t="n"/>
      <c r="R254" s="360" t="n"/>
      <c r="S254" s="360" t="n"/>
      <c r="T254" s="360" t="n"/>
      <c r="U254" s="360" t="n"/>
      <c r="V254" s="360" t="n"/>
      <c r="W254" s="360" t="n">
        <v>0</v>
      </c>
      <c r="X254" s="360" t="n">
        <v>1</v>
      </c>
      <c r="Y254" s="360" t="n">
        <v>0</v>
      </c>
      <c r="Z254" s="360" t="n"/>
      <c r="AA254" s="360" t="n"/>
      <c r="AB254" s="360" t="n"/>
    </row>
    <row r="255">
      <c r="A255" s="360" t="n">
        <v>50</v>
      </c>
      <c r="B255" s="360" t="n">
        <v>0</v>
      </c>
      <c r="C255" s="360" t="n">
        <v>0</v>
      </c>
      <c r="D255" s="360" t="n">
        <v>1</v>
      </c>
      <c r="E255" s="360" t="n">
        <v>232</v>
      </c>
      <c r="F255" s="360">
        <f>ROUND(Source!BC239,O255)</f>
        <v/>
      </c>
      <c r="G255" s="360" t="inlineStr">
        <is>
          <t>ОЗПсНРиСП</t>
        </is>
      </c>
      <c r="H255" s="360" t="inlineStr">
        <is>
          <t>Основная ЗП рабочих по ТСН-2001.16</t>
        </is>
      </c>
      <c r="I255" s="360" t="n"/>
      <c r="J255" s="360" t="n"/>
      <c r="K255" s="360" t="n">
        <v>232</v>
      </c>
      <c r="L255" s="360" t="n">
        <v>15</v>
      </c>
      <c r="M255" s="360" t="n">
        <v>3</v>
      </c>
      <c r="N255" s="360" t="inlineStr"/>
      <c r="O255" s="360" t="n">
        <v>0</v>
      </c>
      <c r="P255" s="360" t="n"/>
      <c r="Q255" s="360" t="n"/>
      <c r="R255" s="360" t="n"/>
      <c r="S255" s="360" t="n"/>
      <c r="T255" s="360" t="n"/>
      <c r="U255" s="360" t="n"/>
      <c r="V255" s="360" t="n"/>
      <c r="W255" s="360" t="n">
        <v>0</v>
      </c>
      <c r="X255" s="360" t="n">
        <v>1</v>
      </c>
      <c r="Y255" s="360" t="n">
        <v>0</v>
      </c>
      <c r="Z255" s="360" t="n"/>
      <c r="AA255" s="360" t="n"/>
      <c r="AB255" s="360" t="n"/>
    </row>
    <row r="256">
      <c r="A256" s="360" t="n">
        <v>50</v>
      </c>
      <c r="B256" s="360" t="n">
        <v>0</v>
      </c>
      <c r="C256" s="360" t="n">
        <v>0</v>
      </c>
      <c r="D256" s="360" t="n">
        <v>1</v>
      </c>
      <c r="E256" s="360" t="n">
        <v>214</v>
      </c>
      <c r="F256" s="360">
        <f>ROUND(Source!AS239,O256)</f>
        <v/>
      </c>
      <c r="G256" s="360" t="inlineStr">
        <is>
          <t>Строит</t>
        </is>
      </c>
      <c r="H256" s="360" t="inlineStr">
        <is>
          <t>Строительные работы с НР и СП</t>
        </is>
      </c>
      <c r="I256" s="360" t="n"/>
      <c r="J256" s="360" t="n"/>
      <c r="K256" s="360" t="n">
        <v>214</v>
      </c>
      <c r="L256" s="360" t="n">
        <v>16</v>
      </c>
      <c r="M256" s="360" t="n">
        <v>3</v>
      </c>
      <c r="N256" s="360" t="inlineStr"/>
      <c r="O256" s="360" t="n">
        <v>0</v>
      </c>
      <c r="P256" s="360" t="n"/>
      <c r="Q256" s="360" t="n"/>
      <c r="R256" s="360" t="n"/>
      <c r="S256" s="360" t="n"/>
      <c r="T256" s="360" t="n"/>
      <c r="U256" s="360" t="n"/>
      <c r="V256" s="360" t="n"/>
      <c r="W256" s="360" t="n">
        <v>0</v>
      </c>
      <c r="X256" s="360" t="n">
        <v>1</v>
      </c>
      <c r="Y256" s="360" t="n">
        <v>0</v>
      </c>
      <c r="Z256" s="360" t="n"/>
      <c r="AA256" s="360" t="n"/>
      <c r="AB256" s="360" t="n"/>
    </row>
    <row r="257">
      <c r="A257" s="360" t="n">
        <v>50</v>
      </c>
      <c r="B257" s="360" t="n">
        <v>0</v>
      </c>
      <c r="C257" s="360" t="n">
        <v>0</v>
      </c>
      <c r="D257" s="360" t="n">
        <v>1</v>
      </c>
      <c r="E257" s="360" t="n">
        <v>215</v>
      </c>
      <c r="F257" s="360">
        <f>ROUND(Source!AT239,O257)</f>
        <v/>
      </c>
      <c r="G257" s="360" t="inlineStr">
        <is>
          <t>Монтаж</t>
        </is>
      </c>
      <c r="H257" s="360" t="inlineStr">
        <is>
          <t>Монтажные работы с НР и СП</t>
        </is>
      </c>
      <c r="I257" s="360" t="n"/>
      <c r="J257" s="360" t="n"/>
      <c r="K257" s="360" t="n">
        <v>215</v>
      </c>
      <c r="L257" s="360" t="n">
        <v>17</v>
      </c>
      <c r="M257" s="360" t="n">
        <v>3</v>
      </c>
      <c r="N257" s="360" t="inlineStr"/>
      <c r="O257" s="360" t="n">
        <v>0</v>
      </c>
      <c r="P257" s="360" t="n"/>
      <c r="Q257" s="360" t="n"/>
      <c r="R257" s="360" t="n"/>
      <c r="S257" s="360" t="n"/>
      <c r="T257" s="360" t="n"/>
      <c r="U257" s="360" t="n"/>
      <c r="V257" s="360" t="n"/>
      <c r="W257" s="360" t="n">
        <v>0</v>
      </c>
      <c r="X257" s="360" t="n">
        <v>1</v>
      </c>
      <c r="Y257" s="360" t="n">
        <v>0</v>
      </c>
      <c r="Z257" s="360" t="n"/>
      <c r="AA257" s="360" t="n"/>
      <c r="AB257" s="360" t="n"/>
    </row>
    <row r="258">
      <c r="A258" s="360" t="n">
        <v>50</v>
      </c>
      <c r="B258" s="360" t="n">
        <v>0</v>
      </c>
      <c r="C258" s="360" t="n">
        <v>0</v>
      </c>
      <c r="D258" s="360" t="n">
        <v>1</v>
      </c>
      <c r="E258" s="360" t="n">
        <v>217</v>
      </c>
      <c r="F258" s="360">
        <f>ROUND(Source!AU239,O258)</f>
        <v/>
      </c>
      <c r="G258" s="360" t="inlineStr">
        <is>
          <t>Прочие</t>
        </is>
      </c>
      <c r="H258" s="360" t="inlineStr">
        <is>
          <t>Прочие работы с НР и СП</t>
        </is>
      </c>
      <c r="I258" s="360" t="n"/>
      <c r="J258" s="360" t="n"/>
      <c r="K258" s="360" t="n">
        <v>217</v>
      </c>
      <c r="L258" s="360" t="n">
        <v>18</v>
      </c>
      <c r="M258" s="360" t="n">
        <v>3</v>
      </c>
      <c r="N258" s="360" t="inlineStr"/>
      <c r="O258" s="360" t="n">
        <v>0</v>
      </c>
      <c r="P258" s="360" t="n"/>
      <c r="Q258" s="360" t="n"/>
      <c r="R258" s="360" t="n"/>
      <c r="S258" s="360" t="n"/>
      <c r="T258" s="360" t="n"/>
      <c r="U258" s="360" t="n"/>
      <c r="V258" s="360" t="n"/>
      <c r="W258" s="360" t="n">
        <v>0</v>
      </c>
      <c r="X258" s="360" t="n">
        <v>1</v>
      </c>
      <c r="Y258" s="360" t="n">
        <v>0</v>
      </c>
      <c r="Z258" s="360" t="n"/>
      <c r="AA258" s="360" t="n"/>
      <c r="AB258" s="360" t="n"/>
    </row>
    <row r="259">
      <c r="A259" s="360" t="n">
        <v>50</v>
      </c>
      <c r="B259" s="360" t="n">
        <v>0</v>
      </c>
      <c r="C259" s="360" t="n">
        <v>0</v>
      </c>
      <c r="D259" s="360" t="n">
        <v>1</v>
      </c>
      <c r="E259" s="360" t="n">
        <v>230</v>
      </c>
      <c r="F259" s="360">
        <f>ROUND(Source!BA239,O259)</f>
        <v/>
      </c>
      <c r="G259" s="360" t="inlineStr">
        <is>
          <t>ПрочиеЗатр</t>
        </is>
      </c>
      <c r="H259" s="360" t="inlineStr">
        <is>
          <t>Прочие затраты по ТСН-2001.16</t>
        </is>
      </c>
      <c r="I259" s="360" t="n"/>
      <c r="J259" s="360" t="n"/>
      <c r="K259" s="360" t="n">
        <v>230</v>
      </c>
      <c r="L259" s="360" t="n">
        <v>19</v>
      </c>
      <c r="M259" s="360" t="n">
        <v>3</v>
      </c>
      <c r="N259" s="360" t="inlineStr"/>
      <c r="O259" s="360" t="n">
        <v>0</v>
      </c>
      <c r="P259" s="360" t="n"/>
      <c r="Q259" s="360" t="n"/>
      <c r="R259" s="360" t="n"/>
      <c r="S259" s="360" t="n"/>
      <c r="T259" s="360" t="n"/>
      <c r="U259" s="360" t="n"/>
      <c r="V259" s="360" t="n"/>
      <c r="W259" s="360" t="n">
        <v>0</v>
      </c>
      <c r="X259" s="360" t="n">
        <v>1</v>
      </c>
      <c r="Y259" s="360" t="n">
        <v>0</v>
      </c>
      <c r="Z259" s="360" t="n"/>
      <c r="AA259" s="360" t="n"/>
      <c r="AB259" s="360" t="n"/>
    </row>
    <row r="260">
      <c r="A260" s="360" t="n">
        <v>50</v>
      </c>
      <c r="B260" s="360" t="n">
        <v>0</v>
      </c>
      <c r="C260" s="360" t="n">
        <v>0</v>
      </c>
      <c r="D260" s="360" t="n">
        <v>1</v>
      </c>
      <c r="E260" s="360" t="n">
        <v>206</v>
      </c>
      <c r="F260" s="360">
        <f>ROUND(Source!T239,O260)</f>
        <v/>
      </c>
      <c r="G260" s="360" t="inlineStr">
        <is>
          <t>ВозврМат</t>
        </is>
      </c>
      <c r="H260" s="360" t="inlineStr">
        <is>
          <t>Возврат материалов</t>
        </is>
      </c>
      <c r="I260" s="360" t="n"/>
      <c r="J260" s="360" t="n"/>
      <c r="K260" s="360" t="n">
        <v>206</v>
      </c>
      <c r="L260" s="360" t="n">
        <v>20</v>
      </c>
      <c r="M260" s="360" t="n">
        <v>3</v>
      </c>
      <c r="N260" s="360" t="inlineStr"/>
      <c r="O260" s="360" t="n">
        <v>0</v>
      </c>
      <c r="P260" s="360" t="n"/>
      <c r="Q260" s="360" t="n"/>
      <c r="R260" s="360" t="n"/>
      <c r="S260" s="360" t="n"/>
      <c r="T260" s="360" t="n"/>
      <c r="U260" s="360" t="n"/>
      <c r="V260" s="360" t="n"/>
      <c r="W260" s="360" t="n">
        <v>0</v>
      </c>
      <c r="X260" s="360" t="n">
        <v>1</v>
      </c>
      <c r="Y260" s="360" t="n">
        <v>0</v>
      </c>
      <c r="Z260" s="360" t="n"/>
      <c r="AA260" s="360" t="n"/>
      <c r="AB260" s="360" t="n"/>
    </row>
    <row r="261">
      <c r="A261" s="360" t="n">
        <v>50</v>
      </c>
      <c r="B261" s="360" t="n">
        <v>0</v>
      </c>
      <c r="C261" s="360" t="n">
        <v>0</v>
      </c>
      <c r="D261" s="360" t="n">
        <v>1</v>
      </c>
      <c r="E261" s="360" t="n">
        <v>207</v>
      </c>
      <c r="F261" s="360">
        <f>ROUND(Source!U239,O261)</f>
        <v/>
      </c>
      <c r="G261" s="360" t="inlineStr">
        <is>
          <t>ТрудСтр</t>
        </is>
      </c>
      <c r="H261" s="360" t="inlineStr">
        <is>
          <t>Трудозатраты строителей</t>
        </is>
      </c>
      <c r="I261" s="360" t="n"/>
      <c r="J261" s="360" t="n"/>
      <c r="K261" s="360" t="n">
        <v>207</v>
      </c>
      <c r="L261" s="360" t="n">
        <v>21</v>
      </c>
      <c r="M261" s="360" t="n">
        <v>3</v>
      </c>
      <c r="N261" s="360" t="inlineStr"/>
      <c r="O261" s="360" t="n">
        <v>7</v>
      </c>
      <c r="P261" s="360" t="n"/>
      <c r="Q261" s="360" t="n"/>
      <c r="R261" s="360" t="n"/>
      <c r="S261" s="360" t="n"/>
      <c r="T261" s="360" t="n"/>
      <c r="U261" s="360" t="n"/>
      <c r="V261" s="360" t="n"/>
      <c r="W261" s="360" t="n">
        <v>0</v>
      </c>
      <c r="X261" s="360" t="n">
        <v>1</v>
      </c>
      <c r="Y261" s="360" t="n">
        <v>0</v>
      </c>
      <c r="Z261" s="360" t="n"/>
      <c r="AA261" s="360" t="n"/>
      <c r="AB261" s="360" t="n"/>
    </row>
    <row r="262">
      <c r="A262" s="360" t="n">
        <v>50</v>
      </c>
      <c r="B262" s="360" t="n">
        <v>0</v>
      </c>
      <c r="C262" s="360" t="n">
        <v>0</v>
      </c>
      <c r="D262" s="360" t="n">
        <v>1</v>
      </c>
      <c r="E262" s="360" t="n">
        <v>208</v>
      </c>
      <c r="F262" s="360">
        <f>ROUND(Source!V239,O262)</f>
        <v/>
      </c>
      <c r="G262" s="360" t="inlineStr">
        <is>
          <t>ТрудМаш</t>
        </is>
      </c>
      <c r="H262" s="360" t="inlineStr">
        <is>
          <t>Трудозатраты машинистов</t>
        </is>
      </c>
      <c r="I262" s="360" t="n"/>
      <c r="J262" s="360" t="n"/>
      <c r="K262" s="360" t="n">
        <v>208</v>
      </c>
      <c r="L262" s="360" t="n">
        <v>22</v>
      </c>
      <c r="M262" s="360" t="n">
        <v>3</v>
      </c>
      <c r="N262" s="360" t="inlineStr"/>
      <c r="O262" s="360" t="n">
        <v>7</v>
      </c>
      <c r="P262" s="360" t="n"/>
      <c r="Q262" s="360" t="n"/>
      <c r="R262" s="360" t="n"/>
      <c r="S262" s="360" t="n"/>
      <c r="T262" s="360" t="n"/>
      <c r="U262" s="360" t="n"/>
      <c r="V262" s="360" t="n"/>
      <c r="W262" s="360" t="n">
        <v>0</v>
      </c>
      <c r="X262" s="360" t="n">
        <v>1</v>
      </c>
      <c r="Y262" s="360" t="n">
        <v>0</v>
      </c>
      <c r="Z262" s="360" t="n"/>
      <c r="AA262" s="360" t="n"/>
      <c r="AB262" s="360" t="n"/>
    </row>
    <row r="263">
      <c r="A263" s="360" t="n">
        <v>50</v>
      </c>
      <c r="B263" s="360" t="n">
        <v>0</v>
      </c>
      <c r="C263" s="360" t="n">
        <v>0</v>
      </c>
      <c r="D263" s="360" t="n">
        <v>1</v>
      </c>
      <c r="E263" s="360" t="n">
        <v>209</v>
      </c>
      <c r="F263" s="360">
        <f>ROUND(Source!W239,O263)</f>
        <v/>
      </c>
      <c r="G263" s="360" t="inlineStr">
        <is>
          <t>ТранспМат</t>
        </is>
      </c>
      <c r="H263" s="360" t="inlineStr">
        <is>
          <t>Транспорт материалов</t>
        </is>
      </c>
      <c r="I263" s="360" t="n"/>
      <c r="J263" s="360" t="n"/>
      <c r="K263" s="360" t="n">
        <v>209</v>
      </c>
      <c r="L263" s="360" t="n">
        <v>23</v>
      </c>
      <c r="M263" s="360" t="n">
        <v>3</v>
      </c>
      <c r="N263" s="360" t="inlineStr"/>
      <c r="O263" s="360" t="n">
        <v>0</v>
      </c>
      <c r="P263" s="360" t="n"/>
      <c r="Q263" s="360" t="n"/>
      <c r="R263" s="360" t="n"/>
      <c r="S263" s="360" t="n"/>
      <c r="T263" s="360" t="n"/>
      <c r="U263" s="360" t="n"/>
      <c r="V263" s="360" t="n"/>
      <c r="W263" s="360" t="n">
        <v>0</v>
      </c>
      <c r="X263" s="360" t="n">
        <v>1</v>
      </c>
      <c r="Y263" s="360" t="n">
        <v>0</v>
      </c>
      <c r="Z263" s="360" t="n"/>
      <c r="AA263" s="360" t="n"/>
      <c r="AB263" s="360" t="n"/>
    </row>
    <row r="264">
      <c r="A264" s="360" t="n">
        <v>50</v>
      </c>
      <c r="B264" s="360" t="n">
        <v>0</v>
      </c>
      <c r="C264" s="360" t="n">
        <v>0</v>
      </c>
      <c r="D264" s="360" t="n">
        <v>1</v>
      </c>
      <c r="E264" s="360" t="n">
        <v>233</v>
      </c>
      <c r="F264" s="360">
        <f>ROUND(Source!BD239,O264)</f>
        <v/>
      </c>
      <c r="G264" s="360" t="inlineStr">
        <is>
          <t>Перевозка</t>
        </is>
      </c>
      <c r="H264" s="360" t="inlineStr">
        <is>
          <t>Перевозка грузов</t>
        </is>
      </c>
      <c r="I264" s="360" t="n"/>
      <c r="J264" s="360" t="n"/>
      <c r="K264" s="360" t="n">
        <v>233</v>
      </c>
      <c r="L264" s="360" t="n">
        <v>24</v>
      </c>
      <c r="M264" s="360" t="n">
        <v>3</v>
      </c>
      <c r="N264" s="360" t="inlineStr"/>
      <c r="O264" s="360" t="n">
        <v>0</v>
      </c>
      <c r="P264" s="360" t="n"/>
      <c r="Q264" s="360" t="n"/>
      <c r="R264" s="360" t="n"/>
      <c r="S264" s="360" t="n"/>
      <c r="T264" s="360" t="n"/>
      <c r="U264" s="360" t="n"/>
      <c r="V264" s="360" t="n"/>
      <c r="W264" s="360" t="n">
        <v>0</v>
      </c>
      <c r="X264" s="360" t="n">
        <v>1</v>
      </c>
      <c r="Y264" s="360" t="n">
        <v>0</v>
      </c>
      <c r="Z264" s="360" t="n"/>
      <c r="AA264" s="360" t="n"/>
      <c r="AB264" s="360" t="n"/>
    </row>
    <row r="265">
      <c r="A265" s="360" t="n">
        <v>50</v>
      </c>
      <c r="B265" s="360" t="n">
        <v>0</v>
      </c>
      <c r="C265" s="360" t="n">
        <v>0</v>
      </c>
      <c r="D265" s="360" t="n">
        <v>1</v>
      </c>
      <c r="E265" s="360" t="n">
        <v>210</v>
      </c>
      <c r="F265" s="360">
        <f>ROUND(Source!X239,O265)</f>
        <v/>
      </c>
      <c r="G265" s="360" t="inlineStr">
        <is>
          <t>НР</t>
        </is>
      </c>
      <c r="H265" s="360" t="inlineStr">
        <is>
          <t>Накладные расходы</t>
        </is>
      </c>
      <c r="I265" s="360" t="n"/>
      <c r="J265" s="360" t="n"/>
      <c r="K265" s="360" t="n">
        <v>210</v>
      </c>
      <c r="L265" s="360" t="n">
        <v>25</v>
      </c>
      <c r="M265" s="360" t="n">
        <v>3</v>
      </c>
      <c r="N265" s="360" t="inlineStr"/>
      <c r="O265" s="360" t="n">
        <v>0</v>
      </c>
      <c r="P265" s="360" t="n"/>
      <c r="Q265" s="360" t="n"/>
      <c r="R265" s="360" t="n"/>
      <c r="S265" s="360" t="n"/>
      <c r="T265" s="360" t="n"/>
      <c r="U265" s="360" t="n"/>
      <c r="V265" s="360" t="n"/>
      <c r="W265" s="360" t="n">
        <v>0</v>
      </c>
      <c r="X265" s="360" t="n">
        <v>1</v>
      </c>
      <c r="Y265" s="360" t="n">
        <v>0</v>
      </c>
      <c r="Z265" s="360" t="n"/>
      <c r="AA265" s="360" t="n"/>
      <c r="AB265" s="360" t="n"/>
    </row>
    <row r="266">
      <c r="A266" s="360" t="n">
        <v>50</v>
      </c>
      <c r="B266" s="360" t="n">
        <v>0</v>
      </c>
      <c r="C266" s="360" t="n">
        <v>0</v>
      </c>
      <c r="D266" s="360" t="n">
        <v>1</v>
      </c>
      <c r="E266" s="360" t="n">
        <v>211</v>
      </c>
      <c r="F266" s="360">
        <f>ROUND(Source!Y239,O266)</f>
        <v/>
      </c>
      <c r="G266" s="360" t="inlineStr">
        <is>
          <t>СмПриб</t>
        </is>
      </c>
      <c r="H266" s="360" t="inlineStr">
        <is>
          <t>Сметная прибыль</t>
        </is>
      </c>
      <c r="I266" s="360" t="n"/>
      <c r="J266" s="360" t="n"/>
      <c r="K266" s="360" t="n">
        <v>211</v>
      </c>
      <c r="L266" s="360" t="n">
        <v>26</v>
      </c>
      <c r="M266" s="360" t="n">
        <v>3</v>
      </c>
      <c r="N266" s="360" t="inlineStr"/>
      <c r="O266" s="360" t="n">
        <v>0</v>
      </c>
      <c r="P266" s="360" t="n"/>
      <c r="Q266" s="360" t="n"/>
      <c r="R266" s="360" t="n"/>
      <c r="S266" s="360" t="n"/>
      <c r="T266" s="360" t="n"/>
      <c r="U266" s="360" t="n"/>
      <c r="V266" s="360" t="n"/>
      <c r="W266" s="360" t="n">
        <v>0</v>
      </c>
      <c r="X266" s="360" t="n">
        <v>1</v>
      </c>
      <c r="Y266" s="360" t="n">
        <v>0</v>
      </c>
      <c r="Z266" s="360" t="n"/>
      <c r="AA266" s="360" t="n"/>
      <c r="AB266" s="360" t="n"/>
    </row>
    <row r="267">
      <c r="A267" s="360" t="n">
        <v>50</v>
      </c>
      <c r="B267" s="360" t="n">
        <v>0</v>
      </c>
      <c r="C267" s="360" t="n">
        <v>0</v>
      </c>
      <c r="D267" s="360" t="n">
        <v>1</v>
      </c>
      <c r="E267" s="360" t="n">
        <v>224</v>
      </c>
      <c r="F267" s="360">
        <f>ROUND(Source!AR239,O267)</f>
        <v/>
      </c>
      <c r="G267" s="360" t="inlineStr">
        <is>
          <t>Всего</t>
        </is>
      </c>
      <c r="H267" s="360" t="inlineStr">
        <is>
          <t>Всего с НР и СП</t>
        </is>
      </c>
      <c r="I267" s="360" t="n"/>
      <c r="J267" s="360" t="n"/>
      <c r="K267" s="360" t="n">
        <v>224</v>
      </c>
      <c r="L267" s="360" t="n">
        <v>27</v>
      </c>
      <c r="M267" s="360" t="n">
        <v>3</v>
      </c>
      <c r="N267" s="360" t="inlineStr"/>
      <c r="O267" s="360" t="n">
        <v>0</v>
      </c>
      <c r="P267" s="360" t="n"/>
      <c r="Q267" s="360" t="n"/>
      <c r="R267" s="360" t="n"/>
      <c r="S267" s="360" t="n"/>
      <c r="T267" s="360" t="n"/>
      <c r="U267" s="360" t="n"/>
      <c r="V267" s="360" t="n"/>
      <c r="W267" s="360" t="n">
        <v>0</v>
      </c>
      <c r="X267" s="360" t="n">
        <v>1</v>
      </c>
      <c r="Y267" s="360" t="n">
        <v>0</v>
      </c>
      <c r="Z267" s="360" t="n"/>
      <c r="AA267" s="360" t="n"/>
      <c r="AB267" s="360" t="n"/>
    </row>
    <row r="268">
      <c r="A268" s="360" t="n">
        <v>50</v>
      </c>
      <c r="B268" s="360" t="n">
        <v>0</v>
      </c>
      <c r="C268" s="360" t="n">
        <v>0</v>
      </c>
      <c r="D268" s="360" t="n">
        <v>2</v>
      </c>
      <c r="E268" s="360" t="n">
        <v>0</v>
      </c>
      <c r="F268" s="360">
        <f>ROUND(F267,O268)</f>
        <v/>
      </c>
      <c r="G268" s="360" t="inlineStr">
        <is>
          <t>и1</t>
        </is>
      </c>
      <c r="H268" s="360" t="inlineStr">
        <is>
          <t>Итого</t>
        </is>
      </c>
      <c r="I268" s="360" t="n"/>
      <c r="J268" s="360" t="n"/>
      <c r="K268" s="360" t="n">
        <v>212</v>
      </c>
      <c r="L268" s="360" t="n">
        <v>28</v>
      </c>
      <c r="M268" s="360" t="n">
        <v>0</v>
      </c>
      <c r="N268" s="360" t="inlineStr"/>
      <c r="O268" s="360" t="n">
        <v>0</v>
      </c>
      <c r="P268" s="360" t="n"/>
      <c r="Q268" s="360" t="n"/>
      <c r="R268" s="360" t="n"/>
      <c r="S268" s="360" t="n"/>
      <c r="T268" s="360" t="n"/>
      <c r="U268" s="360" t="n"/>
      <c r="V268" s="360" t="n"/>
      <c r="W268" s="360" t="n">
        <v>0</v>
      </c>
      <c r="X268" s="360" t="n">
        <v>1</v>
      </c>
      <c r="Y268" s="360" t="n">
        <v>0</v>
      </c>
      <c r="Z268" s="360" t="n"/>
      <c r="AA268" s="360" t="n"/>
      <c r="AB268" s="360" t="n"/>
    </row>
    <row r="269">
      <c r="A269" s="360" t="n">
        <v>50</v>
      </c>
      <c r="B269" s="360" t="n">
        <v>0</v>
      </c>
      <c r="C269" s="360" t="n">
        <v>0</v>
      </c>
      <c r="D269" s="360" t="n">
        <v>2</v>
      </c>
      <c r="E269" s="360" t="n">
        <v>0</v>
      </c>
      <c r="F269" s="360">
        <f>ROUND(F268*0.22,O269)</f>
        <v/>
      </c>
      <c r="G269" s="360" t="inlineStr">
        <is>
          <t>и2</t>
        </is>
      </c>
      <c r="H269" s="360" t="inlineStr">
        <is>
          <t>НДС 22%</t>
        </is>
      </c>
      <c r="I269" s="360" t="n"/>
      <c r="J269" s="360" t="n"/>
      <c r="K269" s="360" t="n">
        <v>212</v>
      </c>
      <c r="L269" s="360" t="n">
        <v>29</v>
      </c>
      <c r="M269" s="360" t="n">
        <v>0</v>
      </c>
      <c r="N269" s="360" t="inlineStr"/>
      <c r="O269" s="360" t="n">
        <v>0</v>
      </c>
      <c r="P269" s="360" t="n"/>
      <c r="Q269" s="360" t="n"/>
      <c r="R269" s="360" t="n"/>
      <c r="S269" s="360" t="n"/>
      <c r="T269" s="360" t="n"/>
      <c r="U269" s="360" t="n"/>
      <c r="V269" s="360" t="n"/>
      <c r="W269" s="360" t="n">
        <v>0</v>
      </c>
      <c r="X269" s="360" t="n">
        <v>1</v>
      </c>
      <c r="Y269" s="360" t="n">
        <v>0</v>
      </c>
      <c r="Z269" s="360" t="n"/>
      <c r="AA269" s="360" t="n"/>
      <c r="AB269" s="360" t="n"/>
    </row>
    <row r="270">
      <c r="A270" s="360" t="n">
        <v>50</v>
      </c>
      <c r="B270" s="360" t="n">
        <v>0</v>
      </c>
      <c r="C270" s="360" t="n">
        <v>0</v>
      </c>
      <c r="D270" s="360" t="n">
        <v>2</v>
      </c>
      <c r="E270" s="360" t="n">
        <v>213</v>
      </c>
      <c r="F270" s="360">
        <f>ROUND(F268+F269,O270)</f>
        <v/>
      </c>
      <c r="G270" s="360" t="inlineStr">
        <is>
          <t>и3</t>
        </is>
      </c>
      <c r="H270" s="360" t="inlineStr">
        <is>
          <t>Всего</t>
        </is>
      </c>
      <c r="I270" s="360" t="n"/>
      <c r="J270" s="360" t="n"/>
      <c r="K270" s="360" t="n">
        <v>212</v>
      </c>
      <c r="L270" s="360" t="n">
        <v>30</v>
      </c>
      <c r="M270" s="360" t="n">
        <v>0</v>
      </c>
      <c r="N270" s="360" t="inlineStr"/>
      <c r="O270" s="360" t="n">
        <v>0</v>
      </c>
      <c r="P270" s="360" t="n"/>
      <c r="Q270" s="360" t="n"/>
      <c r="R270" s="360" t="n"/>
      <c r="S270" s="360" t="n"/>
      <c r="T270" s="360" t="n"/>
      <c r="U270" s="360" t="n"/>
      <c r="V270" s="360" t="n"/>
      <c r="W270" s="360" t="n">
        <v>0</v>
      </c>
      <c r="X270" s="360" t="n">
        <v>1</v>
      </c>
      <c r="Y270" s="360" t="n">
        <v>0</v>
      </c>
      <c r="Z270" s="360" t="n"/>
      <c r="AA270" s="360" t="n"/>
      <c r="AB270" s="360" t="n"/>
    </row>
    <row r="271"/>
    <row r="272">
      <c r="A272" s="357" t="n">
        <v>3</v>
      </c>
      <c r="B272" s="357" t="n">
        <v>0</v>
      </c>
      <c r="C272" s="357" t="n"/>
      <c r="D272" s="357">
        <f>ROW(A279)</f>
        <v/>
      </c>
      <c r="E272" s="357" t="n"/>
      <c r="F272" s="357" t="inlineStr">
        <is>
          <t>Новая локальная смета</t>
        </is>
      </c>
      <c r="G272" s="357" t="inlineStr">
        <is>
          <t>Иванова, д 15</t>
        </is>
      </c>
      <c r="H272" s="357" t="inlineStr"/>
      <c r="I272" s="357" t="n">
        <v>0</v>
      </c>
      <c r="J272" s="357" t="inlineStr"/>
      <c r="K272" s="357" t="n">
        <v>0</v>
      </c>
      <c r="L272" s="357" t="inlineStr">
        <is>
          <t>Новая локальная смета</t>
        </is>
      </c>
      <c r="M272" s="357" t="inlineStr"/>
      <c r="N272" s="357" t="n"/>
      <c r="O272" s="357" t="n"/>
      <c r="P272" s="357" t="n"/>
      <c r="Q272" s="357" t="n"/>
      <c r="R272" s="357" t="n"/>
      <c r="S272" s="357" t="n">
        <v>0</v>
      </c>
      <c r="T272" s="357" t="n"/>
      <c r="U272" s="357" t="inlineStr"/>
      <c r="V272" s="357" t="n">
        <v>0</v>
      </c>
      <c r="W272" s="357" t="n"/>
      <c r="X272" s="357" t="n"/>
      <c r="Y272" s="357" t="n"/>
      <c r="Z272" s="357" t="n"/>
      <c r="AA272" s="357" t="n"/>
      <c r="AB272" s="357" t="inlineStr"/>
      <c r="AC272" s="357" t="inlineStr"/>
      <c r="AD272" s="357" t="inlineStr"/>
      <c r="AE272" s="357" t="inlineStr"/>
      <c r="AF272" s="357" t="inlineStr"/>
      <c r="AG272" s="357" t="inlineStr"/>
      <c r="AH272" s="357" t="n"/>
      <c r="AI272" s="357" t="n"/>
      <c r="AJ272" s="357" t="n"/>
      <c r="AK272" s="357" t="n"/>
      <c r="AL272" s="357" t="n"/>
      <c r="AM272" s="357" t="n"/>
      <c r="AN272" s="357" t="n"/>
      <c r="AO272" s="357" t="n"/>
      <c r="AP272" s="357" t="inlineStr"/>
      <c r="AQ272" s="357" t="inlineStr"/>
      <c r="AR272" s="357" t="inlineStr"/>
      <c r="AS272" s="357" t="n"/>
      <c r="AT272" s="357" t="n"/>
      <c r="AU272" s="357" t="n"/>
      <c r="AV272" s="357" t="n"/>
      <c r="AW272" s="357" t="n"/>
      <c r="AX272" s="357" t="n"/>
      <c r="AY272" s="357" t="n"/>
      <c r="AZ272" s="357" t="inlineStr"/>
      <c r="BA272" s="357" t="n"/>
      <c r="BB272" s="357" t="inlineStr"/>
      <c r="BC272" s="357" t="inlineStr"/>
      <c r="BD272" s="357" t="inlineStr"/>
      <c r="BE272" s="357" t="inlineStr"/>
      <c r="BF272" s="357" t="inlineStr"/>
      <c r="BG272" s="357" t="inlineStr"/>
      <c r="BH272" s="357" t="inlineStr"/>
      <c r="BI272" s="357" t="inlineStr"/>
      <c r="BJ272" s="357" t="inlineStr"/>
      <c r="BK272" s="357" t="inlineStr"/>
      <c r="BL272" s="357" t="inlineStr"/>
      <c r="BM272" s="357" t="inlineStr"/>
      <c r="BN272" s="357" t="inlineStr"/>
      <c r="BO272" s="357" t="inlineStr"/>
      <c r="BP272" s="357" t="inlineStr"/>
      <c r="BQ272" s="357" t="n"/>
      <c r="BR272" s="357" t="n"/>
      <c r="BS272" s="357" t="n"/>
      <c r="BT272" s="357" t="n"/>
      <c r="BU272" s="357" t="n"/>
      <c r="BV272" s="357" t="n"/>
      <c r="BW272" s="357" t="n"/>
      <c r="BX272" s="357" t="n">
        <v>0</v>
      </c>
      <c r="BY272" s="357" t="n"/>
      <c r="BZ272" s="357" t="n"/>
      <c r="CA272" s="357" t="n"/>
      <c r="CB272" s="357" t="n"/>
      <c r="CC272" s="357" t="n"/>
      <c r="CD272" s="357" t="n"/>
      <c r="CE272" s="357" t="n"/>
      <c r="CF272" s="357" t="n">
        <v>0</v>
      </c>
      <c r="CG272" s="357" t="n">
        <v>0</v>
      </c>
      <c r="CH272" s="357" t="n"/>
      <c r="CI272" s="357" t="inlineStr"/>
      <c r="CJ272" s="357" t="inlineStr"/>
      <c r="CK272" t="inlineStr"/>
      <c r="CL272" t="inlineStr"/>
      <c r="CM272" t="inlineStr"/>
      <c r="CN272" t="inlineStr"/>
      <c r="CO272" t="inlineStr"/>
      <c r="CP272" t="inlineStr"/>
      <c r="CQ272" t="inlineStr"/>
    </row>
    <row r="273"/>
    <row r="274">
      <c r="A274" s="358" t="n">
        <v>52</v>
      </c>
      <c r="B274" s="358">
        <f>B279</f>
        <v/>
      </c>
      <c r="C274" s="358">
        <f>C279</f>
        <v/>
      </c>
      <c r="D274" s="358">
        <f>D279</f>
        <v/>
      </c>
      <c r="E274" s="358">
        <f>E279</f>
        <v/>
      </c>
      <c r="F274" s="358">
        <f>F279</f>
        <v/>
      </c>
      <c r="G274" s="358">
        <f>G279</f>
        <v/>
      </c>
      <c r="H274" s="358" t="n"/>
      <c r="I274" s="358" t="n"/>
      <c r="J274" s="358" t="n"/>
      <c r="K274" s="358" t="n"/>
      <c r="L274" s="358" t="n"/>
      <c r="M274" s="358" t="n"/>
      <c r="N274" s="358" t="n"/>
      <c r="O274" s="358">
        <f>O279</f>
        <v/>
      </c>
      <c r="P274" s="358">
        <f>P279</f>
        <v/>
      </c>
      <c r="Q274" s="358">
        <f>Q279</f>
        <v/>
      </c>
      <c r="R274" s="358">
        <f>R279</f>
        <v/>
      </c>
      <c r="S274" s="358">
        <f>S279</f>
        <v/>
      </c>
      <c r="T274" s="358">
        <f>T279</f>
        <v/>
      </c>
      <c r="U274" s="358">
        <f>U279</f>
        <v/>
      </c>
      <c r="V274" s="358">
        <f>V279</f>
        <v/>
      </c>
      <c r="W274" s="358">
        <f>W279</f>
        <v/>
      </c>
      <c r="X274" s="358">
        <f>X279</f>
        <v/>
      </c>
      <c r="Y274" s="358">
        <f>Y279</f>
        <v/>
      </c>
      <c r="Z274" s="358">
        <f>Z279</f>
        <v/>
      </c>
      <c r="AA274" s="358">
        <f>AA279</f>
        <v/>
      </c>
      <c r="AB274" s="358">
        <f>AB279</f>
        <v/>
      </c>
      <c r="AC274" s="358">
        <f>AC279</f>
        <v/>
      </c>
      <c r="AD274" s="358">
        <f>AD279</f>
        <v/>
      </c>
      <c r="AE274" s="358">
        <f>AE279</f>
        <v/>
      </c>
      <c r="AF274" s="358">
        <f>AF279</f>
        <v/>
      </c>
      <c r="AG274" s="358">
        <f>AG279</f>
        <v/>
      </c>
      <c r="AH274" s="358">
        <f>AH279</f>
        <v/>
      </c>
      <c r="AI274" s="358">
        <f>AI279</f>
        <v/>
      </c>
      <c r="AJ274" s="358">
        <f>AJ279</f>
        <v/>
      </c>
      <c r="AK274" s="358">
        <f>AK279</f>
        <v/>
      </c>
      <c r="AL274" s="358">
        <f>AL279</f>
        <v/>
      </c>
      <c r="AM274" s="358">
        <f>AM279</f>
        <v/>
      </c>
      <c r="AN274" s="358">
        <f>AN279</f>
        <v/>
      </c>
      <c r="AO274" s="358">
        <f>AO279</f>
        <v/>
      </c>
      <c r="AP274" s="358">
        <f>AP279</f>
        <v/>
      </c>
      <c r="AQ274" s="358">
        <f>AQ279</f>
        <v/>
      </c>
      <c r="AR274" s="358">
        <f>AR279</f>
        <v/>
      </c>
      <c r="AS274" s="358">
        <f>AS279</f>
        <v/>
      </c>
      <c r="AT274" s="358">
        <f>AT279</f>
        <v/>
      </c>
      <c r="AU274" s="358">
        <f>AU279</f>
        <v/>
      </c>
      <c r="AV274" s="358">
        <f>AV279</f>
        <v/>
      </c>
      <c r="AW274" s="358">
        <f>AW279</f>
        <v/>
      </c>
      <c r="AX274" s="358">
        <f>AX279</f>
        <v/>
      </c>
      <c r="AY274" s="358">
        <f>AY279</f>
        <v/>
      </c>
      <c r="AZ274" s="358">
        <f>AZ279</f>
        <v/>
      </c>
      <c r="BA274" s="358">
        <f>BA279</f>
        <v/>
      </c>
      <c r="BB274" s="358">
        <f>BB279</f>
        <v/>
      </c>
      <c r="BC274" s="358">
        <f>BC279</f>
        <v/>
      </c>
      <c r="BD274" s="358">
        <f>BD279</f>
        <v/>
      </c>
      <c r="BE274" s="358">
        <f>BE279</f>
        <v/>
      </c>
      <c r="BF274" s="358">
        <f>BF279</f>
        <v/>
      </c>
      <c r="BG274" s="358">
        <f>BG279</f>
        <v/>
      </c>
      <c r="BH274" s="358">
        <f>BH279</f>
        <v/>
      </c>
      <c r="BI274" s="358">
        <f>BI279</f>
        <v/>
      </c>
      <c r="BJ274" s="358">
        <f>BJ279</f>
        <v/>
      </c>
      <c r="BK274" s="358">
        <f>BK279</f>
        <v/>
      </c>
      <c r="BL274" s="358">
        <f>BL279</f>
        <v/>
      </c>
      <c r="BM274" s="358">
        <f>BM279</f>
        <v/>
      </c>
      <c r="BN274" s="358">
        <f>BN279</f>
        <v/>
      </c>
      <c r="BO274" s="358">
        <f>BO279</f>
        <v/>
      </c>
      <c r="BP274" s="358">
        <f>BP279</f>
        <v/>
      </c>
      <c r="BQ274" s="358">
        <f>BQ279</f>
        <v/>
      </c>
      <c r="BR274" s="358">
        <f>BR279</f>
        <v/>
      </c>
      <c r="BS274" s="358">
        <f>BS279</f>
        <v/>
      </c>
      <c r="BT274" s="358">
        <f>BT279</f>
        <v/>
      </c>
      <c r="BU274" s="358">
        <f>BU279</f>
        <v/>
      </c>
      <c r="BV274" s="358">
        <f>BV279</f>
        <v/>
      </c>
      <c r="BW274" s="358">
        <f>BW279</f>
        <v/>
      </c>
      <c r="BX274" s="358">
        <f>BX279</f>
        <v/>
      </c>
      <c r="BY274" s="358">
        <f>BY279</f>
        <v/>
      </c>
      <c r="BZ274" s="358">
        <f>BZ279</f>
        <v/>
      </c>
      <c r="CA274" s="358">
        <f>CA279</f>
        <v/>
      </c>
      <c r="CB274" s="358">
        <f>CB279</f>
        <v/>
      </c>
      <c r="CC274" s="358">
        <f>CC279</f>
        <v/>
      </c>
      <c r="CD274" s="358">
        <f>CD279</f>
        <v/>
      </c>
      <c r="CE274" s="358">
        <f>CE279</f>
        <v/>
      </c>
      <c r="CF274" s="358">
        <f>CF279</f>
        <v/>
      </c>
      <c r="CG274" s="358">
        <f>CG279</f>
        <v/>
      </c>
      <c r="CH274" s="358">
        <f>CH279</f>
        <v/>
      </c>
      <c r="CI274" s="358">
        <f>CI279</f>
        <v/>
      </c>
      <c r="CJ274" s="358">
        <f>CJ279</f>
        <v/>
      </c>
      <c r="CK274" s="358">
        <f>CK279</f>
        <v/>
      </c>
      <c r="CL274" s="358">
        <f>CL279</f>
        <v/>
      </c>
      <c r="CM274" s="358">
        <f>CM279</f>
        <v/>
      </c>
      <c r="CN274" s="358">
        <f>CN279</f>
        <v/>
      </c>
      <c r="CO274" s="358">
        <f>CO279</f>
        <v/>
      </c>
      <c r="CP274" s="358">
        <f>CP279</f>
        <v/>
      </c>
      <c r="CQ274" s="358">
        <f>CQ279</f>
        <v/>
      </c>
      <c r="CR274" s="358">
        <f>CR279</f>
        <v/>
      </c>
      <c r="CS274" s="358">
        <f>CS279</f>
        <v/>
      </c>
      <c r="CT274" s="358">
        <f>CT279</f>
        <v/>
      </c>
      <c r="CU274" s="358">
        <f>CU279</f>
        <v/>
      </c>
      <c r="CV274" s="358">
        <f>CV279</f>
        <v/>
      </c>
      <c r="CW274" s="358">
        <f>CW279</f>
        <v/>
      </c>
      <c r="CX274" s="358">
        <f>CX279</f>
        <v/>
      </c>
      <c r="CY274" s="358">
        <f>CY279</f>
        <v/>
      </c>
      <c r="CZ274" s="358">
        <f>CZ279</f>
        <v/>
      </c>
      <c r="DA274" s="358">
        <f>DA279</f>
        <v/>
      </c>
      <c r="DB274" s="358">
        <f>DB279</f>
        <v/>
      </c>
      <c r="DC274" s="358">
        <f>DC279</f>
        <v/>
      </c>
      <c r="DD274" s="358">
        <f>DD279</f>
        <v/>
      </c>
      <c r="DE274" s="358">
        <f>DE279</f>
        <v/>
      </c>
      <c r="DF274" s="358">
        <f>DF279</f>
        <v/>
      </c>
      <c r="DG274" s="359">
        <f>DG279</f>
        <v/>
      </c>
      <c r="DH274" s="359">
        <f>DH279</f>
        <v/>
      </c>
      <c r="DI274" s="359">
        <f>DI279</f>
        <v/>
      </c>
      <c r="DJ274" s="359">
        <f>DJ279</f>
        <v/>
      </c>
      <c r="DK274" s="359">
        <f>DK279</f>
        <v/>
      </c>
      <c r="DL274" s="359">
        <f>DL279</f>
        <v/>
      </c>
      <c r="DM274" s="359">
        <f>DM279</f>
        <v/>
      </c>
      <c r="DN274" s="359">
        <f>DN279</f>
        <v/>
      </c>
      <c r="DO274" s="359">
        <f>DO279</f>
        <v/>
      </c>
      <c r="DP274" s="359">
        <f>DP279</f>
        <v/>
      </c>
      <c r="DQ274" s="359">
        <f>DQ279</f>
        <v/>
      </c>
      <c r="DR274" s="359">
        <f>DR279</f>
        <v/>
      </c>
      <c r="DS274" s="359">
        <f>DS279</f>
        <v/>
      </c>
      <c r="DT274" s="359">
        <f>DT279</f>
        <v/>
      </c>
      <c r="DU274" s="359">
        <f>DU279</f>
        <v/>
      </c>
      <c r="DV274" s="359">
        <f>DV279</f>
        <v/>
      </c>
      <c r="DW274" s="359">
        <f>DW279</f>
        <v/>
      </c>
      <c r="DX274" s="359">
        <f>DX279</f>
        <v/>
      </c>
      <c r="DY274" s="359">
        <f>DY279</f>
        <v/>
      </c>
      <c r="DZ274" s="359">
        <f>DZ279</f>
        <v/>
      </c>
      <c r="EA274" s="359">
        <f>EA279</f>
        <v/>
      </c>
      <c r="EB274" s="359">
        <f>EB279</f>
        <v/>
      </c>
      <c r="EC274" s="359">
        <f>EC279</f>
        <v/>
      </c>
      <c r="ED274" s="359">
        <f>ED279</f>
        <v/>
      </c>
      <c r="EE274" s="359">
        <f>EE279</f>
        <v/>
      </c>
      <c r="EF274" s="359">
        <f>EF279</f>
        <v/>
      </c>
      <c r="EG274" s="359">
        <f>EG279</f>
        <v/>
      </c>
      <c r="EH274" s="359">
        <f>EH279</f>
        <v/>
      </c>
      <c r="EI274" s="359">
        <f>EI279</f>
        <v/>
      </c>
      <c r="EJ274" s="359">
        <f>EJ279</f>
        <v/>
      </c>
      <c r="EK274" s="359">
        <f>EK279</f>
        <v/>
      </c>
      <c r="EL274" s="359">
        <f>EL279</f>
        <v/>
      </c>
      <c r="EM274" s="359">
        <f>EM279</f>
        <v/>
      </c>
      <c r="EN274" s="359">
        <f>EN279</f>
        <v/>
      </c>
      <c r="EO274" s="359">
        <f>EO279</f>
        <v/>
      </c>
      <c r="EP274" s="359">
        <f>EP279</f>
        <v/>
      </c>
      <c r="EQ274" s="359">
        <f>EQ279</f>
        <v/>
      </c>
      <c r="ER274" s="359">
        <f>ER279</f>
        <v/>
      </c>
      <c r="ES274" s="359">
        <f>ES279</f>
        <v/>
      </c>
      <c r="ET274" s="359">
        <f>ET279</f>
        <v/>
      </c>
      <c r="EU274" s="359">
        <f>EU279</f>
        <v/>
      </c>
      <c r="EV274" s="359">
        <f>EV279</f>
        <v/>
      </c>
      <c r="EW274" s="359">
        <f>EW279</f>
        <v/>
      </c>
      <c r="EX274" s="359">
        <f>EX279</f>
        <v/>
      </c>
      <c r="EY274" s="359">
        <f>EY279</f>
        <v/>
      </c>
      <c r="EZ274" s="359">
        <f>EZ279</f>
        <v/>
      </c>
      <c r="FA274" s="359">
        <f>FA279</f>
        <v/>
      </c>
      <c r="FB274" s="359">
        <f>FB279</f>
        <v/>
      </c>
      <c r="FC274" s="359">
        <f>FC279</f>
        <v/>
      </c>
      <c r="FD274" s="359">
        <f>FD279</f>
        <v/>
      </c>
      <c r="FE274" s="359">
        <f>FE279</f>
        <v/>
      </c>
      <c r="FF274" s="359">
        <f>FF279</f>
        <v/>
      </c>
      <c r="FG274" s="359">
        <f>FG279</f>
        <v/>
      </c>
      <c r="FH274" s="359">
        <f>FH279</f>
        <v/>
      </c>
      <c r="FI274" s="359">
        <f>FI279</f>
        <v/>
      </c>
      <c r="FJ274" s="359">
        <f>FJ279</f>
        <v/>
      </c>
      <c r="FK274" s="359">
        <f>FK279</f>
        <v/>
      </c>
      <c r="FL274" s="359">
        <f>FL279</f>
        <v/>
      </c>
      <c r="FM274" s="359">
        <f>FM279</f>
        <v/>
      </c>
      <c r="FN274" s="359">
        <f>FN279</f>
        <v/>
      </c>
      <c r="FO274" s="359">
        <f>FO279</f>
        <v/>
      </c>
      <c r="FP274" s="359">
        <f>FP279</f>
        <v/>
      </c>
      <c r="FQ274" s="359">
        <f>FQ279</f>
        <v/>
      </c>
      <c r="FR274" s="359">
        <f>FR279</f>
        <v/>
      </c>
      <c r="FS274" s="359">
        <f>FS279</f>
        <v/>
      </c>
      <c r="FT274" s="359">
        <f>FT279</f>
        <v/>
      </c>
      <c r="FU274" s="359">
        <f>FU279</f>
        <v/>
      </c>
      <c r="FV274" s="359">
        <f>FV279</f>
        <v/>
      </c>
      <c r="FW274" s="359">
        <f>FW279</f>
        <v/>
      </c>
      <c r="FX274" s="359">
        <f>FX279</f>
        <v/>
      </c>
      <c r="FY274" s="359">
        <f>FY279</f>
        <v/>
      </c>
      <c r="FZ274" s="359">
        <f>FZ279</f>
        <v/>
      </c>
      <c r="GA274" s="359">
        <f>GA279</f>
        <v/>
      </c>
      <c r="GB274" s="359">
        <f>GB279</f>
        <v/>
      </c>
      <c r="GC274" s="359">
        <f>GC279</f>
        <v/>
      </c>
      <c r="GD274" s="359">
        <f>GD279</f>
        <v/>
      </c>
      <c r="GE274" s="359">
        <f>GE279</f>
        <v/>
      </c>
      <c r="GF274" s="359">
        <f>GF279</f>
        <v/>
      </c>
      <c r="GG274" s="359">
        <f>GG279</f>
        <v/>
      </c>
      <c r="GH274" s="359">
        <f>GH279</f>
        <v/>
      </c>
      <c r="GI274" s="359">
        <f>GI279</f>
        <v/>
      </c>
      <c r="GJ274" s="359">
        <f>GJ279</f>
        <v/>
      </c>
      <c r="GK274" s="359">
        <f>GK279</f>
        <v/>
      </c>
      <c r="GL274" s="359">
        <f>GL279</f>
        <v/>
      </c>
      <c r="GM274" s="359">
        <f>GM279</f>
        <v/>
      </c>
      <c r="GN274" s="359">
        <f>GN279</f>
        <v/>
      </c>
      <c r="GO274" s="359">
        <f>GO279</f>
        <v/>
      </c>
      <c r="GP274" s="359">
        <f>GP279</f>
        <v/>
      </c>
      <c r="GQ274" s="359">
        <f>GQ279</f>
        <v/>
      </c>
      <c r="GR274" s="359">
        <f>GR279</f>
        <v/>
      </c>
      <c r="GS274" s="359">
        <f>GS279</f>
        <v/>
      </c>
      <c r="GT274" s="359">
        <f>GT279</f>
        <v/>
      </c>
      <c r="GU274" s="359">
        <f>GU279</f>
        <v/>
      </c>
      <c r="GV274" s="359">
        <f>GV279</f>
        <v/>
      </c>
      <c r="GW274" s="359">
        <f>GW279</f>
        <v/>
      </c>
      <c r="GX274" s="359">
        <f>GX279</f>
        <v/>
      </c>
    </row>
    <row r="275"/>
    <row r="276">
      <c r="A276" t="n">
        <v>17</v>
      </c>
      <c r="B276" t="n">
        <v>0</v>
      </c>
      <c r="C276">
        <f>ROW(SmtRes!A88)</f>
        <v/>
      </c>
      <c r="D276">
        <f>ROW(EtalonRes!A90)</f>
        <v/>
      </c>
      <c r="E276" t="inlineStr">
        <is>
          <t>1</t>
        </is>
      </c>
      <c r="F276" t="inlineStr">
        <is>
          <t>65-10-1</t>
        </is>
      </c>
      <c r="G276" t="inlineStr">
        <is>
          <t>Очистка канализационной сети внутренней</t>
        </is>
      </c>
      <c r="H276" t="inlineStr">
        <is>
          <t>100 м трубопровода</t>
        </is>
      </c>
      <c r="I276">
        <f>ROUND(ROUND(10/100,4),7)</f>
        <v/>
      </c>
      <c r="J276" t="n">
        <v>0</v>
      </c>
      <c r="K276">
        <f>ROUND(ROUND(10/100,4),7)</f>
        <v/>
      </c>
      <c r="O276">
        <f>ROUND(CP276,0)</f>
        <v/>
      </c>
      <c r="P276">
        <f>ROUND(CQ276*I276,0)</f>
        <v/>
      </c>
      <c r="Q276">
        <f>(ROUND((ROUND(((ET276)*I276),0)*BB276),0)+ROUND((ROUND(((AE276-(EU276))*I276),0)*BS276),0))</f>
        <v/>
      </c>
      <c r="R276">
        <f>(ROUND((ROUND(((EU276)*I276),0)*BS276),0)+ROUND((ROUND(((AE276-(EU276))*I276),0)*BS276),0))</f>
        <v/>
      </c>
      <c r="S276">
        <f>ROUND(CT276*I276,0)</f>
        <v/>
      </c>
      <c r="T276">
        <f>ROUND(CU276*I276,0)</f>
        <v/>
      </c>
      <c r="U276">
        <f>ROUND(CV276*I276,7)</f>
        <v/>
      </c>
      <c r="V276">
        <f>ROUND(CW276*I276,7)</f>
        <v/>
      </c>
      <c r="W276">
        <f>ROUND(CX276*I276,0)</f>
        <v/>
      </c>
      <c r="X276">
        <f>ROUND(CY276,0)</f>
        <v/>
      </c>
      <c r="Y276">
        <f>ROUND(CZ276,0)</f>
        <v/>
      </c>
      <c r="AA276" t="n">
        <v>78862477</v>
      </c>
      <c r="AB276">
        <f>ROUND((AC276+AD276+AF276),2)</f>
        <v/>
      </c>
      <c r="AC276">
        <f>ROUND((ES276),2)</f>
        <v/>
      </c>
      <c r="AD276">
        <f>ROUND((((ET276)-(EU276))+AE276),2)</f>
        <v/>
      </c>
      <c r="AE276">
        <f>ROUND((EU276),2)</f>
        <v/>
      </c>
      <c r="AF276">
        <f>ROUND((EV276),2)</f>
        <v/>
      </c>
      <c r="AG276">
        <f>ROUND((AP276),2)</f>
        <v/>
      </c>
      <c r="AH276">
        <f>(EW276)</f>
        <v/>
      </c>
      <c r="AI276">
        <f>(EX276)</f>
        <v/>
      </c>
      <c r="AJ276">
        <f>(AS276)</f>
        <v/>
      </c>
      <c r="AK276" t="n">
        <v>403.3</v>
      </c>
      <c r="AL276" t="n">
        <v>139.36</v>
      </c>
      <c r="AM276" t="n">
        <v>0.87</v>
      </c>
      <c r="AN276" t="n">
        <v>0</v>
      </c>
      <c r="AO276" t="n">
        <v>263.07</v>
      </c>
      <c r="AP276" t="n">
        <v>0</v>
      </c>
      <c r="AQ276" t="n">
        <v>32.2</v>
      </c>
      <c r="AR276" t="n">
        <v>0</v>
      </c>
      <c r="AS276" t="n">
        <v>0</v>
      </c>
      <c r="AT276" t="n">
        <v>103</v>
      </c>
      <c r="AU276" t="n">
        <v>52</v>
      </c>
      <c r="AV276" t="n">
        <v>1</v>
      </c>
      <c r="AW276" t="n">
        <v>1</v>
      </c>
      <c r="AZ276" t="n">
        <v>1</v>
      </c>
      <c r="BA276" t="n">
        <v>52.25</v>
      </c>
      <c r="BB276" t="n">
        <v>25.03</v>
      </c>
      <c r="BC276" t="n">
        <v>11.85</v>
      </c>
      <c r="BD276" t="inlineStr"/>
      <c r="BE276" t="inlineStr"/>
      <c r="BF276" t="inlineStr"/>
      <c r="BG276" t="inlineStr"/>
      <c r="BH276" t="n">
        <v>0</v>
      </c>
      <c r="BI276" t="n">
        <v>1</v>
      </c>
      <c r="BJ276" t="inlineStr">
        <is>
          <t>ТЕРр Московской обл., 65-10-1, приказ Минстроя России №675/пр от 28.02.2017 № 263/пр</t>
        </is>
      </c>
      <c r="BM276" t="n">
        <v>65007</v>
      </c>
      <c r="BN276" t="n">
        <v>0</v>
      </c>
      <c r="BO276" t="inlineStr">
        <is>
          <t>65-10-1</t>
        </is>
      </c>
      <c r="BP276" t="n">
        <v>1</v>
      </c>
      <c r="BQ276" t="n">
        <v>6</v>
      </c>
      <c r="BR276" t="n">
        <v>0</v>
      </c>
      <c r="BS276" t="n">
        <v>52.25</v>
      </c>
      <c r="BT276" t="n">
        <v>1</v>
      </c>
      <c r="BU276" t="n">
        <v>1</v>
      </c>
      <c r="BV276" t="n">
        <v>1</v>
      </c>
      <c r="BW276" t="n">
        <v>1</v>
      </c>
      <c r="BX276" t="n">
        <v>1</v>
      </c>
      <c r="BY276" t="inlineStr"/>
      <c r="BZ276" t="n">
        <v>103</v>
      </c>
      <c r="CA276" t="n">
        <v>52</v>
      </c>
      <c r="CB276" t="inlineStr"/>
      <c r="CE276" t="n">
        <v>12</v>
      </c>
      <c r="CF276" t="n">
        <v>0</v>
      </c>
      <c r="CG276" t="n">
        <v>0</v>
      </c>
      <c r="CM276" t="n">
        <v>0</v>
      </c>
      <c r="CN276" t="inlineStr"/>
      <c r="CO276" t="n">
        <v>0</v>
      </c>
      <c r="CP276">
        <f>(P276+Q276+S276)</f>
        <v/>
      </c>
      <c r="CQ276">
        <f>AC276*BC276</f>
        <v/>
      </c>
      <c r="CR276">
        <f>(ROUND((ROUND(((ET276)*1),0)*BB276),0)+ROUND((ROUND(((AE276-(EU276))*1),0)*BS276),0))</f>
        <v/>
      </c>
      <c r="CS276">
        <f>(ROUND((ROUND(((EU276)*1),0)*BS276),0)+ROUND((ROUND(((AE276-(EU276))*1),0)*BS276),0))</f>
        <v/>
      </c>
      <c r="CT276">
        <f>AF276*BA276</f>
        <v/>
      </c>
      <c r="CU276">
        <f>AG276</f>
        <v/>
      </c>
      <c r="CV276">
        <f>AH276</f>
        <v/>
      </c>
      <c r="CW276">
        <f>AI276</f>
        <v/>
      </c>
      <c r="CX276">
        <f>AJ276</f>
        <v/>
      </c>
      <c r="CY276">
        <f>(((S276+R276)*AT276)/100)</f>
        <v/>
      </c>
      <c r="CZ276">
        <f>(((S276+R276)*AU276)/100)</f>
        <v/>
      </c>
      <c r="DC276" t="inlineStr"/>
      <c r="DD276" t="inlineStr"/>
      <c r="DE276" t="inlineStr"/>
      <c r="DF276" t="inlineStr"/>
      <c r="DG276" t="inlineStr"/>
      <c r="DH276" t="inlineStr"/>
      <c r="DI276" t="inlineStr"/>
      <c r="DJ276" t="inlineStr"/>
      <c r="DK276" t="inlineStr"/>
      <c r="DL276" t="inlineStr"/>
      <c r="DM276" t="inlineStr"/>
      <c r="DN276" t="n">
        <v>0</v>
      </c>
      <c r="DO276" t="n">
        <v>0</v>
      </c>
      <c r="DP276" t="n">
        <v>1</v>
      </c>
      <c r="DQ276" t="n">
        <v>1</v>
      </c>
      <c r="DU276" t="n">
        <v>1013</v>
      </c>
      <c r="DV276" t="inlineStr">
        <is>
          <t>100 м трубопровода</t>
        </is>
      </c>
      <c r="DW276" t="inlineStr">
        <is>
          <t>100 м трубопровода</t>
        </is>
      </c>
      <c r="DX276" t="n">
        <v>1</v>
      </c>
      <c r="DZ276" t="inlineStr"/>
      <c r="EA276" t="inlineStr"/>
      <c r="EB276" t="inlineStr"/>
      <c r="EC276" t="inlineStr"/>
      <c r="EE276" t="n">
        <v>78726000</v>
      </c>
      <c r="EF276" t="n">
        <v>6</v>
      </c>
      <c r="EG276" t="inlineStr">
        <is>
          <t>Ремонтно-строительные работы</t>
        </is>
      </c>
      <c r="EH276" t="n">
        <v>99</v>
      </c>
      <c r="EI276" t="inlineStr">
        <is>
          <t>Внутренние санитарно-технические работы</t>
        </is>
      </c>
      <c r="EJ276" t="n">
        <v>1</v>
      </c>
      <c r="EK276" t="n">
        <v>65007</v>
      </c>
      <c r="EL276" t="inlineStr">
        <is>
          <t>Внутренние санитарнотехнические работы: смена труб, санприборов, запорной арматуры и другое</t>
        </is>
      </c>
      <c r="EM276" t="inlineStr">
        <is>
          <t>рФЕР-65</t>
        </is>
      </c>
      <c r="EO276" t="inlineStr"/>
      <c r="EQ276" t="n">
        <v>0</v>
      </c>
      <c r="ER276" t="n">
        <v>403.3</v>
      </c>
      <c r="ES276" t="n">
        <v>139.36</v>
      </c>
      <c r="ET276" t="n">
        <v>0.87</v>
      </c>
      <c r="EU276" t="n">
        <v>0</v>
      </c>
      <c r="EV276" t="n">
        <v>263.07</v>
      </c>
      <c r="EW276" t="n">
        <v>32.2</v>
      </c>
      <c r="EX276" t="n">
        <v>0</v>
      </c>
      <c r="EY276" t="n">
        <v>0</v>
      </c>
      <c r="FQ276" t="n">
        <v>0</v>
      </c>
      <c r="FR276" t="n">
        <v>0</v>
      </c>
      <c r="FS276" t="n">
        <v>0</v>
      </c>
      <c r="FX276" t="n">
        <v>103</v>
      </c>
      <c r="FY276" t="n">
        <v>52</v>
      </c>
      <c r="GA276" t="inlineStr"/>
      <c r="GD276" t="n">
        <v>1</v>
      </c>
      <c r="GF276" t="n">
        <v>-66904957</v>
      </c>
      <c r="GG276" t="n">
        <v>2</v>
      </c>
      <c r="GH276" t="n">
        <v>1</v>
      </c>
      <c r="GI276" t="n">
        <v>2</v>
      </c>
      <c r="GJ276" t="n">
        <v>0</v>
      </c>
      <c r="GK276" t="n">
        <v>0</v>
      </c>
      <c r="GL276">
        <f>ROUND(IF(AND(BH276=3,BI276=3,FS276&lt;&gt;0),P276,0),0)</f>
        <v/>
      </c>
      <c r="GM276">
        <f>ROUND(O276+X276+Y276,0)+GX276</f>
        <v/>
      </c>
      <c r="GN276">
        <f>IF(OR(BI276=0,BI276=1),GM276-GX276,0)</f>
        <v/>
      </c>
      <c r="GO276">
        <f>IF(BI276=2,GM276-GX276,0)</f>
        <v/>
      </c>
      <c r="GP276">
        <f>IF(BI276=4,GM276-GX276,0)</f>
        <v/>
      </c>
      <c r="GR276" t="n">
        <v>0</v>
      </c>
      <c r="GS276" t="n">
        <v>3</v>
      </c>
      <c r="GT276" t="n">
        <v>0</v>
      </c>
      <c r="GU276" t="inlineStr"/>
      <c r="GV276">
        <f>ROUND((GT276),2)</f>
        <v/>
      </c>
      <c r="GW276" t="n">
        <v>1</v>
      </c>
      <c r="GX276">
        <f>ROUND(HC276*I276,0)</f>
        <v/>
      </c>
      <c r="HA276" t="n">
        <v>0</v>
      </c>
      <c r="HB276" t="n">
        <v>0</v>
      </c>
      <c r="HC276">
        <f>GV276*GW276</f>
        <v/>
      </c>
      <c r="HE276" t="inlineStr"/>
      <c r="HF276" t="inlineStr"/>
      <c r="HM276" t="inlineStr"/>
      <c r="HN276" t="inlineStr">
        <is>
          <t>Пр/812-099.2-1</t>
        </is>
      </c>
      <c r="HO276" t="inlineStr">
        <is>
          <t>Пр/774-099.2</t>
        </is>
      </c>
      <c r="HP276" t="inlineStr">
        <is>
          <t>Внутренние санитарнотехнические работы: смена труб, санприборов, запорной арматуры и другое</t>
        </is>
      </c>
      <c r="HQ276" t="inlineStr">
        <is>
          <t>Внутренние санитарнотехнические работы: смена труб, санприборов, запорной арматуры и другое</t>
        </is>
      </c>
      <c r="HS276" t="n">
        <v>0</v>
      </c>
      <c r="IK276" t="n">
        <v>0</v>
      </c>
    </row>
    <row r="277">
      <c r="A277" t="n">
        <v>18</v>
      </c>
      <c r="B277" t="n">
        <v>0</v>
      </c>
      <c r="C277" t="n">
        <v>88</v>
      </c>
      <c r="E277" t="inlineStr">
        <is>
          <t>1,1</t>
        </is>
      </c>
      <c r="F277" t="inlineStr">
        <is>
          <t>Цена поставщика</t>
        </is>
      </c>
      <c r="G277" t="inlineStr">
        <is>
          <t>Прочистка КРОТ</t>
        </is>
      </c>
      <c r="H277" t="inlineStr">
        <is>
          <t>л</t>
        </is>
      </c>
      <c r="I277">
        <f>I276*J277</f>
        <v/>
      </c>
      <c r="J277" t="n">
        <v>20</v>
      </c>
      <c r="K277" t="n">
        <v>20</v>
      </c>
      <c r="O277">
        <f>ROUND(CP277,0)</f>
        <v/>
      </c>
      <c r="P277">
        <f>ROUND(CQ277*I277,0)</f>
        <v/>
      </c>
      <c r="Q277">
        <f>(ROUND((ROUND(((ET277)*I277),0)*BB277),0)+ROUND((ROUND(((AE277-(EU277))*I277),0)*BS277),0))</f>
        <v/>
      </c>
      <c r="R277">
        <f>(ROUND((ROUND(((EU277)*I277),0)*BS277),0)+ROUND((ROUND(((AE277-(EU277))*I277),0)*BS277),0))</f>
        <v/>
      </c>
      <c r="S277">
        <f>ROUND(CT277*I277,0)</f>
        <v/>
      </c>
      <c r="T277">
        <f>ROUND(CU277*I277,0)</f>
        <v/>
      </c>
      <c r="U277">
        <f>ROUND(CV277*I277,7)</f>
        <v/>
      </c>
      <c r="V277">
        <f>ROUND(CW277*I277,7)</f>
        <v/>
      </c>
      <c r="W277">
        <f>ROUND(CX277*I277,0)</f>
        <v/>
      </c>
      <c r="X277">
        <f>ROUND(CY277,0)</f>
        <v/>
      </c>
      <c r="Y277">
        <f>ROUND(CZ277,0)</f>
        <v/>
      </c>
      <c r="AA277" t="n">
        <v>78862477</v>
      </c>
      <c r="AB277">
        <f>ROUND((AC277+AD277+AF277),2)</f>
        <v/>
      </c>
      <c r="AC277">
        <f>ROUND((ES277),2)</f>
        <v/>
      </c>
      <c r="AD277">
        <f>ROUND((((ET277)-(EU277))+AE277),2)</f>
        <v/>
      </c>
      <c r="AE277">
        <f>ROUND((EU277),2)</f>
        <v/>
      </c>
      <c r="AF277">
        <f>ROUND((EV277),2)</f>
        <v/>
      </c>
      <c r="AG277">
        <f>ROUND((AP277),2)</f>
        <v/>
      </c>
      <c r="AH277">
        <f>(EW277)</f>
        <v/>
      </c>
      <c r="AI277">
        <f>(EX277)</f>
        <v/>
      </c>
      <c r="AJ277">
        <f>(AS277)</f>
        <v/>
      </c>
      <c r="AK277" t="n">
        <v>384.43</v>
      </c>
      <c r="AL277" t="n">
        <v>384.43</v>
      </c>
      <c r="AM277" t="n">
        <v>0</v>
      </c>
      <c r="AN277" t="n">
        <v>0</v>
      </c>
      <c r="AO277" t="n">
        <v>0</v>
      </c>
      <c r="AP277" t="n">
        <v>0</v>
      </c>
      <c r="AQ277" t="n">
        <v>0</v>
      </c>
      <c r="AR277" t="n">
        <v>0</v>
      </c>
      <c r="AS277" t="n">
        <v>0</v>
      </c>
      <c r="AT277" t="n">
        <v>103</v>
      </c>
      <c r="AU277" t="n">
        <v>52</v>
      </c>
      <c r="AV277" t="n">
        <v>1</v>
      </c>
      <c r="AW277" t="n">
        <v>1</v>
      </c>
      <c r="AZ277" t="n">
        <v>1</v>
      </c>
      <c r="BA277" t="n">
        <v>1</v>
      </c>
      <c r="BB277" t="n">
        <v>1</v>
      </c>
      <c r="BC277" t="n">
        <v>1</v>
      </c>
      <c r="BD277" t="inlineStr"/>
      <c r="BE277" t="inlineStr"/>
      <c r="BF277" t="inlineStr"/>
      <c r="BG277" t="inlineStr"/>
      <c r="BH277" t="n">
        <v>3</v>
      </c>
      <c r="BI277" t="n">
        <v>1</v>
      </c>
      <c r="BJ277" t="inlineStr"/>
      <c r="BM277" t="n">
        <v>65007</v>
      </c>
      <c r="BN277" t="n">
        <v>0</v>
      </c>
      <c r="BO277" t="inlineStr"/>
      <c r="BP277" t="n">
        <v>0</v>
      </c>
      <c r="BQ277" t="n">
        <v>6</v>
      </c>
      <c r="BR277" t="n">
        <v>0</v>
      </c>
      <c r="BS277" t="n">
        <v>1</v>
      </c>
      <c r="BT277" t="n">
        <v>1</v>
      </c>
      <c r="BU277" t="n">
        <v>1</v>
      </c>
      <c r="BV277" t="n">
        <v>1</v>
      </c>
      <c r="BW277" t="n">
        <v>1</v>
      </c>
      <c r="BX277" t="n">
        <v>1</v>
      </c>
      <c r="BY277" t="inlineStr"/>
      <c r="BZ277" t="n">
        <v>103</v>
      </c>
      <c r="CA277" t="n">
        <v>52</v>
      </c>
      <c r="CB277" t="inlineStr"/>
      <c r="CE277" t="n">
        <v>12</v>
      </c>
      <c r="CF277" t="n">
        <v>0</v>
      </c>
      <c r="CG277" t="n">
        <v>0</v>
      </c>
      <c r="CM277" t="n">
        <v>0</v>
      </c>
      <c r="CN277" t="inlineStr"/>
      <c r="CO277" t="n">
        <v>0</v>
      </c>
      <c r="CP277">
        <f>(P277+Q277+S277)</f>
        <v/>
      </c>
      <c r="CQ277">
        <f>AC277</f>
        <v/>
      </c>
      <c r="CR277">
        <f>(ROUND((ROUND(((ET277)*1),0)*BB277),0)+ROUND((ROUND(((AE277-(EU277))*1),0)*BS277),0))</f>
        <v/>
      </c>
      <c r="CS277">
        <f>(ROUND((ROUND(((EU277)*1),0)*BS277),0)+ROUND((ROUND(((AE277-(EU277))*1),0)*BS277),0))</f>
        <v/>
      </c>
      <c r="CT277">
        <f>AF277*BA277</f>
        <v/>
      </c>
      <c r="CU277">
        <f>AG277</f>
        <v/>
      </c>
      <c r="CV277">
        <f>AH277</f>
        <v/>
      </c>
      <c r="CW277">
        <f>AI277</f>
        <v/>
      </c>
      <c r="CX277">
        <f>AJ277</f>
        <v/>
      </c>
      <c r="CY277">
        <f>(((S277+R277)*AT277)/100)</f>
        <v/>
      </c>
      <c r="CZ277">
        <f>(((S277+R277)*AU277)/100)</f>
        <v/>
      </c>
      <c r="DC277" t="inlineStr"/>
      <c r="DD277" t="inlineStr"/>
      <c r="DE277" t="inlineStr"/>
      <c r="DF277" t="inlineStr"/>
      <c r="DG277" t="inlineStr"/>
      <c r="DH277" t="inlineStr"/>
      <c r="DI277" t="inlineStr"/>
      <c r="DJ277" t="inlineStr"/>
      <c r="DK277" t="inlineStr"/>
      <c r="DL277" t="inlineStr"/>
      <c r="DM277" t="inlineStr"/>
      <c r="DN277" t="n">
        <v>0</v>
      </c>
      <c r="DO277" t="n">
        <v>0</v>
      </c>
      <c r="DP277" t="n">
        <v>1</v>
      </c>
      <c r="DQ277" t="n">
        <v>1</v>
      </c>
      <c r="DU277" t="n">
        <v>1002</v>
      </c>
      <c r="DV277" t="inlineStr">
        <is>
          <t>л</t>
        </is>
      </c>
      <c r="DW277" t="inlineStr">
        <is>
          <t>л</t>
        </is>
      </c>
      <c r="DX277" t="n">
        <v>1</v>
      </c>
      <c r="DZ277" t="inlineStr"/>
      <c r="EA277" t="inlineStr"/>
      <c r="EB277" t="inlineStr"/>
      <c r="EC277" t="inlineStr"/>
      <c r="EE277" t="n">
        <v>78726000</v>
      </c>
      <c r="EF277" t="n">
        <v>6</v>
      </c>
      <c r="EG277" t="inlineStr">
        <is>
          <t>Ремонтно-строительные работы</t>
        </is>
      </c>
      <c r="EH277" t="n">
        <v>99</v>
      </c>
      <c r="EI277" t="inlineStr">
        <is>
          <t>Внутренние санитарно-технические работы</t>
        </is>
      </c>
      <c r="EJ277" t="n">
        <v>1</v>
      </c>
      <c r="EK277" t="n">
        <v>65007</v>
      </c>
      <c r="EL277" t="inlineStr">
        <is>
          <t>Внутренние санитарнотехнические работы: смена труб, санприборов, запорной арматуры и другое</t>
        </is>
      </c>
      <c r="EM277" t="inlineStr">
        <is>
          <t>рФЕР-65</t>
        </is>
      </c>
      <c r="EO277" t="inlineStr"/>
      <c r="EQ277" t="n">
        <v>0</v>
      </c>
      <c r="ER277" t="n">
        <v>384.43</v>
      </c>
      <c r="ES277" t="n">
        <v>384.43</v>
      </c>
      <c r="ET277" t="n">
        <v>0</v>
      </c>
      <c r="EU277" t="n">
        <v>0</v>
      </c>
      <c r="EV277" t="n">
        <v>0</v>
      </c>
      <c r="EW277" t="n">
        <v>0</v>
      </c>
      <c r="EX277" t="n">
        <v>0</v>
      </c>
      <c r="EZ277" t="n">
        <v>5</v>
      </c>
      <c r="FC277" t="n">
        <v>1</v>
      </c>
      <c r="FD277" t="n">
        <v>18</v>
      </c>
      <c r="FF277" t="n">
        <v>469</v>
      </c>
      <c r="FQ277" t="n">
        <v>0</v>
      </c>
      <c r="FR277" t="n">
        <v>0</v>
      </c>
      <c r="FS277" t="n">
        <v>0</v>
      </c>
      <c r="FX277" t="n">
        <v>103</v>
      </c>
      <c r="FY277" t="n">
        <v>52</v>
      </c>
      <c r="GA277" t="inlineStr">
        <is>
          <t>[469 / 1,22]</t>
        </is>
      </c>
      <c r="GD277" t="n">
        <v>1</v>
      </c>
      <c r="GF277" t="n">
        <v>-1978592410</v>
      </c>
      <c r="GG277" t="n">
        <v>2</v>
      </c>
      <c r="GH277" t="n">
        <v>3</v>
      </c>
      <c r="GI277" t="n">
        <v>-2</v>
      </c>
      <c r="GJ277" t="n">
        <v>0</v>
      </c>
      <c r="GK277" t="n">
        <v>0</v>
      </c>
      <c r="GL277">
        <f>ROUND(IF(AND(BH277=3,BI277=3,FS277&lt;&gt;0),P277,0),0)</f>
        <v/>
      </c>
      <c r="GM277">
        <f>ROUND(O277+X277+Y277,0)+GX277</f>
        <v/>
      </c>
      <c r="GN277">
        <f>IF(OR(BI277=0,BI277=1),GM277-GX277,0)</f>
        <v/>
      </c>
      <c r="GO277">
        <f>IF(BI277=2,GM277-GX277,0)</f>
        <v/>
      </c>
      <c r="GP277">
        <f>IF(BI277=4,GM277-GX277,0)</f>
        <v/>
      </c>
      <c r="GR277" t="n">
        <v>1</v>
      </c>
      <c r="GS277" t="n">
        <v>1</v>
      </c>
      <c r="GT277" t="n">
        <v>0</v>
      </c>
      <c r="GU277" t="inlineStr"/>
      <c r="GV277">
        <f>ROUND((GT277),2)</f>
        <v/>
      </c>
      <c r="GW277" t="n">
        <v>1</v>
      </c>
      <c r="GX277">
        <f>ROUND(HC277*I277,0)</f>
        <v/>
      </c>
      <c r="HA277" t="n">
        <v>0</v>
      </c>
      <c r="HB277" t="n">
        <v>0</v>
      </c>
      <c r="HC277">
        <f>GV277*GW277</f>
        <v/>
      </c>
      <c r="HE277" t="inlineStr">
        <is>
          <t>0</t>
        </is>
      </c>
      <c r="HF277" t="inlineStr">
        <is>
          <t>0</t>
        </is>
      </c>
      <c r="HG277">
        <f>ROUND(AC277*I277,0)</f>
        <v/>
      </c>
      <c r="HM277" t="inlineStr"/>
      <c r="HN277" t="inlineStr">
        <is>
          <t>Пр/812-099.2-1</t>
        </is>
      </c>
      <c r="HO277" t="inlineStr">
        <is>
          <t>Пр/774-099.2</t>
        </is>
      </c>
      <c r="HP277" t="inlineStr">
        <is>
          <t>Внутренние санитарнотехнические работы: смена труб, санприборов, запорной арматуры и другое</t>
        </is>
      </c>
      <c r="HQ277" t="inlineStr">
        <is>
          <t>Внутренние санитарнотехнические работы: смена труб, санприборов, запорной арматуры и другое</t>
        </is>
      </c>
      <c r="HS277" t="n">
        <v>0</v>
      </c>
      <c r="IK277" t="n">
        <v>0</v>
      </c>
    </row>
    <row r="278"/>
    <row r="279">
      <c r="A279" s="358" t="n">
        <v>51</v>
      </c>
      <c r="B279" s="358">
        <f>B272</f>
        <v/>
      </c>
      <c r="C279" s="358">
        <f>A272</f>
        <v/>
      </c>
      <c r="D279" s="358">
        <f>ROW(A272)</f>
        <v/>
      </c>
      <c r="E279" s="358" t="n"/>
      <c r="F279" s="358">
        <f>IF(F272&lt;&gt;"",F272,"")</f>
        <v/>
      </c>
      <c r="G279" s="358">
        <f>IF(G272&lt;&gt;"",G272,"")</f>
        <v/>
      </c>
      <c r="H279" s="358" t="n">
        <v>0</v>
      </c>
      <c r="I279" s="358" t="n"/>
      <c r="J279" s="358" t="n"/>
      <c r="K279" s="358" t="n"/>
      <c r="L279" s="358" t="n"/>
      <c r="M279" s="358" t="n"/>
      <c r="N279" s="358" t="n"/>
      <c r="O279" s="358" t="n">
        <v>0</v>
      </c>
      <c r="P279" s="358" t="n">
        <v>0</v>
      </c>
      <c r="Q279" s="358" t="n">
        <v>0</v>
      </c>
      <c r="R279" s="358" t="n">
        <v>0</v>
      </c>
      <c r="S279" s="358" t="n">
        <v>0</v>
      </c>
      <c r="T279" s="358" t="n">
        <v>0</v>
      </c>
      <c r="U279" s="358" t="n">
        <v>0</v>
      </c>
      <c r="V279" s="358" t="n">
        <v>0</v>
      </c>
      <c r="W279" s="358" t="n">
        <v>0</v>
      </c>
      <c r="X279" s="358" t="n">
        <v>0</v>
      </c>
      <c r="Y279" s="358" t="n">
        <v>0</v>
      </c>
      <c r="Z279" s="358" t="n"/>
      <c r="AA279" s="358" t="n"/>
      <c r="AB279" s="358" t="n"/>
      <c r="AC279" s="358" t="n"/>
      <c r="AD279" s="358" t="n"/>
      <c r="AE279" s="358" t="n"/>
      <c r="AF279" s="358" t="n"/>
      <c r="AG279" s="358" t="n"/>
      <c r="AH279" s="358" t="n"/>
      <c r="AI279" s="358" t="n"/>
      <c r="AJ279" s="358" t="n"/>
      <c r="AK279" s="358" t="n"/>
      <c r="AL279" s="358" t="n"/>
      <c r="AM279" s="358" t="n"/>
      <c r="AN279" s="358" t="n"/>
      <c r="AO279" s="358">
        <f>ROUND(BX279,0)</f>
        <v/>
      </c>
      <c r="AP279" s="358">
        <f>ROUND(BY279,0)</f>
        <v/>
      </c>
      <c r="AQ279" s="358">
        <f>ROUND(BZ279,0)</f>
        <v/>
      </c>
      <c r="AR279" s="358">
        <f>ROUND(CA279,0)</f>
        <v/>
      </c>
      <c r="AS279" s="358">
        <f>ROUND(CB279,0)</f>
        <v/>
      </c>
      <c r="AT279" s="358">
        <f>ROUND(CC279,0)</f>
        <v/>
      </c>
      <c r="AU279" s="358">
        <f>ROUND(CD279,0)</f>
        <v/>
      </c>
      <c r="AV279" s="358">
        <f>ROUND(CE279,0)</f>
        <v/>
      </c>
      <c r="AW279" s="358">
        <f>ROUND(CF279,0)</f>
        <v/>
      </c>
      <c r="AX279" s="358">
        <f>ROUND(CG279,0)</f>
        <v/>
      </c>
      <c r="AY279" s="358">
        <f>ROUND(CH279,0)</f>
        <v/>
      </c>
      <c r="AZ279" s="358">
        <f>ROUND(CI279,0)</f>
        <v/>
      </c>
      <c r="BA279" s="358">
        <f>ROUND(CJ279,0)</f>
        <v/>
      </c>
      <c r="BB279" s="358">
        <f>ROUND(CK279,0)</f>
        <v/>
      </c>
      <c r="BC279" s="358">
        <f>ROUND(CL279,0)</f>
        <v/>
      </c>
      <c r="BD279" s="358">
        <f>ROUND(CM279,0)</f>
        <v/>
      </c>
      <c r="BE279" s="358" t="n"/>
      <c r="BF279" s="358" t="n"/>
      <c r="BG279" s="358" t="n"/>
      <c r="BH279" s="358" t="n"/>
      <c r="BI279" s="358" t="n"/>
      <c r="BJ279" s="358" t="n"/>
      <c r="BK279" s="358" t="n"/>
      <c r="BL279" s="358" t="n"/>
      <c r="BM279" s="358" t="n"/>
      <c r="BN279" s="358" t="n"/>
      <c r="BO279" s="358" t="n"/>
      <c r="BP279" s="358" t="n"/>
      <c r="BQ279" s="358" t="n"/>
      <c r="BR279" s="358" t="n"/>
      <c r="BS279" s="358" t="n"/>
      <c r="BT279" s="358" t="n"/>
      <c r="BU279" s="358" t="n"/>
      <c r="BV279" s="358" t="n"/>
      <c r="BW279" s="358" t="n"/>
      <c r="BX279" s="358" t="n"/>
      <c r="BY279" s="358" t="n"/>
      <c r="BZ279" s="358" t="n"/>
      <c r="CA279" s="358" t="n"/>
      <c r="CB279" s="358" t="n"/>
      <c r="CC279" s="358" t="n"/>
      <c r="CD279" s="358" t="n"/>
      <c r="CE279" s="358" t="n"/>
      <c r="CF279" s="358" t="n"/>
      <c r="CG279" s="358" t="n"/>
      <c r="CH279" s="358" t="n"/>
      <c r="CI279" s="358" t="n"/>
      <c r="CJ279" s="358" t="n"/>
      <c r="CK279" s="358" t="n"/>
      <c r="CL279" s="358" t="n"/>
      <c r="CM279" s="358" t="n"/>
      <c r="CN279" s="358" t="n"/>
      <c r="CO279" s="358" t="n"/>
      <c r="CP279" s="358" t="n"/>
      <c r="CQ279" s="358" t="n"/>
      <c r="CR279" s="358" t="n"/>
      <c r="CS279" s="358" t="n"/>
      <c r="CT279" s="358" t="n"/>
      <c r="CU279" s="358" t="n"/>
      <c r="CV279" s="358" t="n"/>
      <c r="CW279" s="358" t="n"/>
      <c r="CX279" s="358" t="n"/>
      <c r="CY279" s="358" t="n"/>
      <c r="CZ279" s="358" t="n"/>
      <c r="DA279" s="358" t="n"/>
      <c r="DB279" s="358" t="n"/>
      <c r="DC279" s="358" t="n"/>
      <c r="DD279" s="358" t="n"/>
      <c r="DE279" s="358" t="n"/>
      <c r="DF279" s="358" t="n"/>
      <c r="DG279" s="359" t="n"/>
      <c r="DH279" s="359" t="n"/>
      <c r="DI279" s="359" t="n"/>
      <c r="DJ279" s="359" t="n"/>
      <c r="DK279" s="359" t="n"/>
      <c r="DL279" s="359" t="n"/>
      <c r="DM279" s="359" t="n"/>
      <c r="DN279" s="359" t="n"/>
      <c r="DO279" s="359" t="n"/>
      <c r="DP279" s="359" t="n"/>
      <c r="DQ279" s="359" t="n"/>
      <c r="DR279" s="359" t="n"/>
      <c r="DS279" s="359" t="n"/>
      <c r="DT279" s="359" t="n"/>
      <c r="DU279" s="359" t="n"/>
      <c r="DV279" s="359" t="n"/>
      <c r="DW279" s="359" t="n"/>
      <c r="DX279" s="359" t="n"/>
      <c r="DY279" s="359" t="n"/>
      <c r="DZ279" s="359" t="n"/>
      <c r="EA279" s="359" t="n"/>
      <c r="EB279" s="359" t="n"/>
      <c r="EC279" s="359" t="n"/>
      <c r="ED279" s="359" t="n"/>
      <c r="EE279" s="359" t="n"/>
      <c r="EF279" s="359" t="n"/>
      <c r="EG279" s="359" t="n"/>
      <c r="EH279" s="359" t="n"/>
      <c r="EI279" s="359" t="n"/>
      <c r="EJ279" s="359" t="n"/>
      <c r="EK279" s="359" t="n"/>
      <c r="EL279" s="359" t="n"/>
      <c r="EM279" s="359" t="n"/>
      <c r="EN279" s="359" t="n"/>
      <c r="EO279" s="359" t="n"/>
      <c r="EP279" s="359" t="n"/>
      <c r="EQ279" s="359" t="n"/>
      <c r="ER279" s="359" t="n"/>
      <c r="ES279" s="359" t="n"/>
      <c r="ET279" s="359" t="n"/>
      <c r="EU279" s="359" t="n"/>
      <c r="EV279" s="359" t="n"/>
      <c r="EW279" s="359" t="n"/>
      <c r="EX279" s="359" t="n"/>
      <c r="EY279" s="359" t="n"/>
      <c r="EZ279" s="359" t="n"/>
      <c r="FA279" s="359" t="n"/>
      <c r="FB279" s="359" t="n"/>
      <c r="FC279" s="359" t="n"/>
      <c r="FD279" s="359" t="n"/>
      <c r="FE279" s="359" t="n"/>
      <c r="FF279" s="359" t="n"/>
      <c r="FG279" s="359" t="n"/>
      <c r="FH279" s="359" t="n"/>
      <c r="FI279" s="359" t="n"/>
      <c r="FJ279" s="359" t="n"/>
      <c r="FK279" s="359" t="n"/>
      <c r="FL279" s="359" t="n"/>
      <c r="FM279" s="359" t="n"/>
      <c r="FN279" s="359" t="n"/>
      <c r="FO279" s="359" t="n"/>
      <c r="FP279" s="359" t="n"/>
      <c r="FQ279" s="359" t="n"/>
      <c r="FR279" s="359" t="n"/>
      <c r="FS279" s="359" t="n"/>
      <c r="FT279" s="359" t="n"/>
      <c r="FU279" s="359" t="n"/>
      <c r="FV279" s="359" t="n"/>
      <c r="FW279" s="359" t="n"/>
      <c r="FX279" s="359" t="n"/>
      <c r="FY279" s="359" t="n"/>
      <c r="FZ279" s="359" t="n"/>
      <c r="GA279" s="359" t="n"/>
      <c r="GB279" s="359" t="n"/>
      <c r="GC279" s="359" t="n"/>
      <c r="GD279" s="359" t="n"/>
      <c r="GE279" s="359" t="n"/>
      <c r="GF279" s="359" t="n"/>
      <c r="GG279" s="359" t="n"/>
      <c r="GH279" s="359" t="n"/>
      <c r="GI279" s="359" t="n"/>
      <c r="GJ279" s="359" t="n"/>
      <c r="GK279" s="359" t="n"/>
      <c r="GL279" s="359" t="n"/>
      <c r="GM279" s="359" t="n"/>
      <c r="GN279" s="359" t="n"/>
      <c r="GO279" s="359" t="n"/>
      <c r="GP279" s="359" t="n"/>
      <c r="GQ279" s="359" t="n"/>
      <c r="GR279" s="359" t="n"/>
      <c r="GS279" s="359" t="n"/>
      <c r="GT279" s="359" t="n"/>
      <c r="GU279" s="359" t="n"/>
      <c r="GV279" s="359" t="n"/>
      <c r="GW279" s="359" t="n"/>
      <c r="GX279" s="359" t="n">
        <v>0</v>
      </c>
    </row>
    <row r="280"/>
    <row r="281">
      <c r="A281" s="360" t="n">
        <v>50</v>
      </c>
      <c r="B281" s="360" t="n">
        <v>0</v>
      </c>
      <c r="C281" s="360" t="n">
        <v>0</v>
      </c>
      <c r="D281" s="360" t="n">
        <v>1</v>
      </c>
      <c r="E281" s="360" t="n">
        <v>201</v>
      </c>
      <c r="F281" s="360">
        <f>ROUND(Source!O279,O281)</f>
        <v/>
      </c>
      <c r="G281" s="360" t="inlineStr">
        <is>
          <t>ПЗ</t>
        </is>
      </c>
      <c r="H281" s="360" t="inlineStr">
        <is>
          <t>Прямые затраты</t>
        </is>
      </c>
      <c r="I281" s="360" t="n"/>
      <c r="J281" s="360" t="n"/>
      <c r="K281" s="360" t="n">
        <v>201</v>
      </c>
      <c r="L281" s="360" t="n">
        <v>1</v>
      </c>
      <c r="M281" s="360" t="n">
        <v>3</v>
      </c>
      <c r="N281" s="360" t="inlineStr"/>
      <c r="O281" s="360" t="n">
        <v>0</v>
      </c>
      <c r="P281" s="360" t="n"/>
      <c r="Q281" s="360" t="n"/>
      <c r="R281" s="360" t="n"/>
      <c r="S281" s="360" t="n"/>
      <c r="T281" s="360" t="n"/>
      <c r="U281" s="360" t="n"/>
      <c r="V281" s="360" t="n"/>
      <c r="W281" s="360" t="n">
        <v>0</v>
      </c>
      <c r="X281" s="360" t="n">
        <v>1</v>
      </c>
      <c r="Y281" s="360" t="n">
        <v>0</v>
      </c>
      <c r="Z281" s="360" t="n"/>
      <c r="AA281" s="360" t="n"/>
      <c r="AB281" s="360" t="n"/>
    </row>
    <row r="282">
      <c r="A282" s="360" t="n">
        <v>50</v>
      </c>
      <c r="B282" s="360" t="n">
        <v>0</v>
      </c>
      <c r="C282" s="360" t="n">
        <v>0</v>
      </c>
      <c r="D282" s="360" t="n">
        <v>1</v>
      </c>
      <c r="E282" s="360" t="n">
        <v>202</v>
      </c>
      <c r="F282" s="360">
        <f>ROUND(Source!P279,O282)</f>
        <v/>
      </c>
      <c r="G282" s="360" t="inlineStr">
        <is>
          <t>СтМатОб</t>
        </is>
      </c>
      <c r="H282" s="360" t="inlineStr">
        <is>
          <t>Стоимость материальных ресурсов (всего)</t>
        </is>
      </c>
      <c r="I282" s="360" t="n"/>
      <c r="J282" s="360" t="n"/>
      <c r="K282" s="360" t="n">
        <v>202</v>
      </c>
      <c r="L282" s="360" t="n">
        <v>2</v>
      </c>
      <c r="M282" s="360" t="n">
        <v>3</v>
      </c>
      <c r="N282" s="360" t="inlineStr"/>
      <c r="O282" s="360" t="n">
        <v>0</v>
      </c>
      <c r="P282" s="360" t="n"/>
      <c r="Q282" s="360" t="n"/>
      <c r="R282" s="360" t="n"/>
      <c r="S282" s="360" t="n"/>
      <c r="T282" s="360" t="n"/>
      <c r="U282" s="360" t="n"/>
      <c r="V282" s="360" t="n"/>
      <c r="W282" s="360" t="n">
        <v>0</v>
      </c>
      <c r="X282" s="360" t="n">
        <v>1</v>
      </c>
      <c r="Y282" s="360" t="n">
        <v>0</v>
      </c>
      <c r="Z282" s="360" t="n"/>
      <c r="AA282" s="360" t="n"/>
      <c r="AB282" s="360" t="n"/>
    </row>
    <row r="283">
      <c r="A283" s="360" t="n">
        <v>50</v>
      </c>
      <c r="B283" s="360" t="n">
        <v>0</v>
      </c>
      <c r="C283" s="360" t="n">
        <v>0</v>
      </c>
      <c r="D283" s="360" t="n">
        <v>1</v>
      </c>
      <c r="E283" s="360" t="n">
        <v>222</v>
      </c>
      <c r="F283" s="360">
        <f>ROUND(Source!AO279,O283)</f>
        <v/>
      </c>
      <c r="G283" s="360" t="inlineStr">
        <is>
          <t>СтМатОбЗак</t>
        </is>
      </c>
      <c r="H283" s="360" t="inlineStr">
        <is>
          <t>Стоимость материалов и оборудования заказчика</t>
        </is>
      </c>
      <c r="I283" s="360" t="n"/>
      <c r="J283" s="360" t="n"/>
      <c r="K283" s="360" t="n">
        <v>222</v>
      </c>
      <c r="L283" s="360" t="n">
        <v>3</v>
      </c>
      <c r="M283" s="360" t="n">
        <v>3</v>
      </c>
      <c r="N283" s="360" t="inlineStr"/>
      <c r="O283" s="360" t="n">
        <v>0</v>
      </c>
      <c r="P283" s="360" t="n"/>
      <c r="Q283" s="360" t="n"/>
      <c r="R283" s="360" t="n"/>
      <c r="S283" s="360" t="n"/>
      <c r="T283" s="360" t="n"/>
      <c r="U283" s="360" t="n"/>
      <c r="V283" s="360" t="n"/>
      <c r="W283" s="360" t="n">
        <v>0</v>
      </c>
      <c r="X283" s="360" t="n">
        <v>1</v>
      </c>
      <c r="Y283" s="360" t="n">
        <v>0</v>
      </c>
      <c r="Z283" s="360" t="n"/>
      <c r="AA283" s="360" t="n"/>
      <c r="AB283" s="360" t="n"/>
    </row>
    <row r="284">
      <c r="A284" s="360" t="n">
        <v>50</v>
      </c>
      <c r="B284" s="360" t="n">
        <v>0</v>
      </c>
      <c r="C284" s="360" t="n">
        <v>0</v>
      </c>
      <c r="D284" s="360" t="n">
        <v>1</v>
      </c>
      <c r="E284" s="360" t="n">
        <v>225</v>
      </c>
      <c r="F284" s="360">
        <f>ROUND(Source!AV279,O284)</f>
        <v/>
      </c>
      <c r="G284" s="360" t="inlineStr">
        <is>
          <t>СтМатОбПод</t>
        </is>
      </c>
      <c r="H284" s="360" t="inlineStr">
        <is>
          <t>Стоимость материалов и оборудования подрядчика</t>
        </is>
      </c>
      <c r="I284" s="360" t="n"/>
      <c r="J284" s="360" t="n"/>
      <c r="K284" s="360" t="n">
        <v>225</v>
      </c>
      <c r="L284" s="360" t="n">
        <v>4</v>
      </c>
      <c r="M284" s="360" t="n">
        <v>3</v>
      </c>
      <c r="N284" s="360" t="inlineStr"/>
      <c r="O284" s="360" t="n">
        <v>0</v>
      </c>
      <c r="P284" s="360" t="n"/>
      <c r="Q284" s="360" t="n"/>
      <c r="R284" s="360" t="n"/>
      <c r="S284" s="360" t="n"/>
      <c r="T284" s="360" t="n"/>
      <c r="U284" s="360" t="n"/>
      <c r="V284" s="360" t="n"/>
      <c r="W284" s="360" t="n">
        <v>0</v>
      </c>
      <c r="X284" s="360" t="n">
        <v>1</v>
      </c>
      <c r="Y284" s="360" t="n">
        <v>0</v>
      </c>
      <c r="Z284" s="360" t="n"/>
      <c r="AA284" s="360" t="n"/>
      <c r="AB284" s="360" t="n"/>
    </row>
    <row r="285">
      <c r="A285" s="360" t="n">
        <v>50</v>
      </c>
      <c r="B285" s="360" t="n">
        <v>0</v>
      </c>
      <c r="C285" s="360" t="n">
        <v>0</v>
      </c>
      <c r="D285" s="360" t="n">
        <v>1</v>
      </c>
      <c r="E285" s="360" t="n">
        <v>226</v>
      </c>
      <c r="F285" s="360">
        <f>ROUND(Source!AW279,O285)</f>
        <v/>
      </c>
      <c r="G285" s="360" t="inlineStr">
        <is>
          <t>СтМат</t>
        </is>
      </c>
      <c r="H285" s="360" t="inlineStr">
        <is>
          <t>Стоимость материалов (всего)</t>
        </is>
      </c>
      <c r="I285" s="360" t="n"/>
      <c r="J285" s="360" t="n"/>
      <c r="K285" s="360" t="n">
        <v>226</v>
      </c>
      <c r="L285" s="360" t="n">
        <v>5</v>
      </c>
      <c r="M285" s="360" t="n">
        <v>3</v>
      </c>
      <c r="N285" s="360" t="inlineStr"/>
      <c r="O285" s="360" t="n">
        <v>0</v>
      </c>
      <c r="P285" s="360" t="n"/>
      <c r="Q285" s="360" t="n"/>
      <c r="R285" s="360" t="n"/>
      <c r="S285" s="360" t="n"/>
      <c r="T285" s="360" t="n"/>
      <c r="U285" s="360" t="n"/>
      <c r="V285" s="360" t="n"/>
      <c r="W285" s="360" t="n">
        <v>0</v>
      </c>
      <c r="X285" s="360" t="n">
        <v>1</v>
      </c>
      <c r="Y285" s="360" t="n">
        <v>0</v>
      </c>
      <c r="Z285" s="360" t="n"/>
      <c r="AA285" s="360" t="n"/>
      <c r="AB285" s="360" t="n"/>
    </row>
    <row r="286">
      <c r="A286" s="360" t="n">
        <v>50</v>
      </c>
      <c r="B286" s="360" t="n">
        <v>0</v>
      </c>
      <c r="C286" s="360" t="n">
        <v>0</v>
      </c>
      <c r="D286" s="360" t="n">
        <v>1</v>
      </c>
      <c r="E286" s="360" t="n">
        <v>227</v>
      </c>
      <c r="F286" s="360">
        <f>ROUND(Source!AX279,O286)</f>
        <v/>
      </c>
      <c r="G286" s="360" t="inlineStr">
        <is>
          <t>СтМатЗак</t>
        </is>
      </c>
      <c r="H286" s="360" t="inlineStr">
        <is>
          <t>Стоимость материалов заказчика</t>
        </is>
      </c>
      <c r="I286" s="360" t="n"/>
      <c r="J286" s="360" t="n"/>
      <c r="K286" s="360" t="n">
        <v>227</v>
      </c>
      <c r="L286" s="360" t="n">
        <v>6</v>
      </c>
      <c r="M286" s="360" t="n">
        <v>3</v>
      </c>
      <c r="N286" s="360" t="inlineStr"/>
      <c r="O286" s="360" t="n">
        <v>0</v>
      </c>
      <c r="P286" s="360" t="n"/>
      <c r="Q286" s="360" t="n"/>
      <c r="R286" s="360" t="n"/>
      <c r="S286" s="360" t="n"/>
      <c r="T286" s="360" t="n"/>
      <c r="U286" s="360" t="n"/>
      <c r="V286" s="360" t="n"/>
      <c r="W286" s="360" t="n">
        <v>0</v>
      </c>
      <c r="X286" s="360" t="n">
        <v>1</v>
      </c>
      <c r="Y286" s="360" t="n">
        <v>0</v>
      </c>
      <c r="Z286" s="360" t="n"/>
      <c r="AA286" s="360" t="n"/>
      <c r="AB286" s="360" t="n"/>
    </row>
    <row r="287">
      <c r="A287" s="360" t="n">
        <v>50</v>
      </c>
      <c r="B287" s="360" t="n">
        <v>0</v>
      </c>
      <c r="C287" s="360" t="n">
        <v>0</v>
      </c>
      <c r="D287" s="360" t="n">
        <v>1</v>
      </c>
      <c r="E287" s="360" t="n">
        <v>228</v>
      </c>
      <c r="F287" s="360">
        <f>ROUND(Source!AY279,O287)</f>
        <v/>
      </c>
      <c r="G287" s="360" t="inlineStr">
        <is>
          <t>СтМатПод</t>
        </is>
      </c>
      <c r="H287" s="360" t="inlineStr">
        <is>
          <t>Стоимость материалов подрядчика</t>
        </is>
      </c>
      <c r="I287" s="360" t="n"/>
      <c r="J287" s="360" t="n"/>
      <c r="K287" s="360" t="n">
        <v>228</v>
      </c>
      <c r="L287" s="360" t="n">
        <v>7</v>
      </c>
      <c r="M287" s="360" t="n">
        <v>3</v>
      </c>
      <c r="N287" s="360" t="inlineStr"/>
      <c r="O287" s="360" t="n">
        <v>0</v>
      </c>
      <c r="P287" s="360" t="n"/>
      <c r="Q287" s="360" t="n"/>
      <c r="R287" s="360" t="n"/>
      <c r="S287" s="360" t="n"/>
      <c r="T287" s="360" t="n"/>
      <c r="U287" s="360" t="n"/>
      <c r="V287" s="360" t="n"/>
      <c r="W287" s="360" t="n">
        <v>0</v>
      </c>
      <c r="X287" s="360" t="n">
        <v>1</v>
      </c>
      <c r="Y287" s="360" t="n">
        <v>0</v>
      </c>
      <c r="Z287" s="360" t="n"/>
      <c r="AA287" s="360" t="n"/>
      <c r="AB287" s="360" t="n"/>
    </row>
    <row r="288">
      <c r="A288" s="360" t="n">
        <v>50</v>
      </c>
      <c r="B288" s="360" t="n">
        <v>0</v>
      </c>
      <c r="C288" s="360" t="n">
        <v>0</v>
      </c>
      <c r="D288" s="360" t="n">
        <v>1</v>
      </c>
      <c r="E288" s="360" t="n">
        <v>216</v>
      </c>
      <c r="F288" s="360">
        <f>ROUND(Source!AP279,O288)</f>
        <v/>
      </c>
      <c r="G288" s="360" t="inlineStr">
        <is>
          <t>Оборуд</t>
        </is>
      </c>
      <c r="H288" s="360" t="inlineStr">
        <is>
          <t>Стоимость оборудования (всего)</t>
        </is>
      </c>
      <c r="I288" s="360" t="n"/>
      <c r="J288" s="360" t="n"/>
      <c r="K288" s="360" t="n">
        <v>216</v>
      </c>
      <c r="L288" s="360" t="n">
        <v>8</v>
      </c>
      <c r="M288" s="360" t="n">
        <v>3</v>
      </c>
      <c r="N288" s="360" t="inlineStr"/>
      <c r="O288" s="360" t="n">
        <v>0</v>
      </c>
      <c r="P288" s="360" t="n"/>
      <c r="Q288" s="360" t="n"/>
      <c r="R288" s="360" t="n"/>
      <c r="S288" s="360" t="n"/>
      <c r="T288" s="360" t="n"/>
      <c r="U288" s="360" t="n"/>
      <c r="V288" s="360" t="n"/>
      <c r="W288" s="360" t="n">
        <v>0</v>
      </c>
      <c r="X288" s="360" t="n">
        <v>1</v>
      </c>
      <c r="Y288" s="360" t="n">
        <v>0</v>
      </c>
      <c r="Z288" s="360" t="n"/>
      <c r="AA288" s="360" t="n"/>
      <c r="AB288" s="360" t="n"/>
    </row>
    <row r="289">
      <c r="A289" s="360" t="n">
        <v>50</v>
      </c>
      <c r="B289" s="360" t="n">
        <v>0</v>
      </c>
      <c r="C289" s="360" t="n">
        <v>0</v>
      </c>
      <c r="D289" s="360" t="n">
        <v>1</v>
      </c>
      <c r="E289" s="360" t="n">
        <v>223</v>
      </c>
      <c r="F289" s="360">
        <f>ROUND(Source!AQ279,O289)</f>
        <v/>
      </c>
      <c r="G289" s="360" t="inlineStr">
        <is>
          <t>ОборудЗак</t>
        </is>
      </c>
      <c r="H289" s="360" t="inlineStr">
        <is>
          <t>Стоимость оборудования заказчика</t>
        </is>
      </c>
      <c r="I289" s="360" t="n"/>
      <c r="J289" s="360" t="n"/>
      <c r="K289" s="360" t="n">
        <v>223</v>
      </c>
      <c r="L289" s="360" t="n">
        <v>9</v>
      </c>
      <c r="M289" s="360" t="n">
        <v>3</v>
      </c>
      <c r="N289" s="360" t="inlineStr"/>
      <c r="O289" s="360" t="n">
        <v>0</v>
      </c>
      <c r="P289" s="360" t="n"/>
      <c r="Q289" s="360" t="n"/>
      <c r="R289" s="360" t="n"/>
      <c r="S289" s="360" t="n"/>
      <c r="T289" s="360" t="n"/>
      <c r="U289" s="360" t="n"/>
      <c r="V289" s="360" t="n"/>
      <c r="W289" s="360" t="n">
        <v>0</v>
      </c>
      <c r="X289" s="360" t="n">
        <v>1</v>
      </c>
      <c r="Y289" s="360" t="n">
        <v>0</v>
      </c>
      <c r="Z289" s="360" t="n"/>
      <c r="AA289" s="360" t="n"/>
      <c r="AB289" s="360" t="n"/>
    </row>
    <row r="290">
      <c r="A290" s="360" t="n">
        <v>50</v>
      </c>
      <c r="B290" s="360" t="n">
        <v>0</v>
      </c>
      <c r="C290" s="360" t="n">
        <v>0</v>
      </c>
      <c r="D290" s="360" t="n">
        <v>1</v>
      </c>
      <c r="E290" s="360" t="n">
        <v>229</v>
      </c>
      <c r="F290" s="360">
        <f>ROUND(Source!AZ279,O290)</f>
        <v/>
      </c>
      <c r="G290" s="360" t="inlineStr">
        <is>
          <t>ОборудПод</t>
        </is>
      </c>
      <c r="H290" s="360" t="inlineStr">
        <is>
          <t>Стоимость оборудования подрядчика</t>
        </is>
      </c>
      <c r="I290" s="360" t="n"/>
      <c r="J290" s="360" t="n"/>
      <c r="K290" s="360" t="n">
        <v>229</v>
      </c>
      <c r="L290" s="360" t="n">
        <v>10</v>
      </c>
      <c r="M290" s="360" t="n">
        <v>3</v>
      </c>
      <c r="N290" s="360" t="inlineStr"/>
      <c r="O290" s="360" t="n">
        <v>0</v>
      </c>
      <c r="P290" s="360" t="n"/>
      <c r="Q290" s="360" t="n"/>
      <c r="R290" s="360" t="n"/>
      <c r="S290" s="360" t="n"/>
      <c r="T290" s="360" t="n"/>
      <c r="U290" s="360" t="n"/>
      <c r="V290" s="360" t="n"/>
      <c r="W290" s="360" t="n">
        <v>0</v>
      </c>
      <c r="X290" s="360" t="n">
        <v>1</v>
      </c>
      <c r="Y290" s="360" t="n">
        <v>0</v>
      </c>
      <c r="Z290" s="360" t="n"/>
      <c r="AA290" s="360" t="n"/>
      <c r="AB290" s="360" t="n"/>
    </row>
    <row r="291">
      <c r="A291" s="360" t="n">
        <v>50</v>
      </c>
      <c r="B291" s="360" t="n">
        <v>0</v>
      </c>
      <c r="C291" s="360" t="n">
        <v>0</v>
      </c>
      <c r="D291" s="360" t="n">
        <v>1</v>
      </c>
      <c r="E291" s="360" t="n">
        <v>203</v>
      </c>
      <c r="F291" s="360">
        <f>ROUND(Source!Q279,O291)</f>
        <v/>
      </c>
      <c r="G291" s="360" t="inlineStr">
        <is>
          <t>ЭММ</t>
        </is>
      </c>
      <c r="H291" s="360" t="inlineStr">
        <is>
          <t>Эксплуатация машин</t>
        </is>
      </c>
      <c r="I291" s="360" t="n"/>
      <c r="J291" s="360" t="n"/>
      <c r="K291" s="360" t="n">
        <v>203</v>
      </c>
      <c r="L291" s="360" t="n">
        <v>11</v>
      </c>
      <c r="M291" s="360" t="n">
        <v>3</v>
      </c>
      <c r="N291" s="360" t="inlineStr"/>
      <c r="O291" s="360" t="n">
        <v>0</v>
      </c>
      <c r="P291" s="360" t="n"/>
      <c r="Q291" s="360" t="n"/>
      <c r="R291" s="360" t="n"/>
      <c r="S291" s="360" t="n"/>
      <c r="T291" s="360" t="n"/>
      <c r="U291" s="360" t="n"/>
      <c r="V291" s="360" t="n"/>
      <c r="W291" s="360" t="n">
        <v>0</v>
      </c>
      <c r="X291" s="360" t="n">
        <v>1</v>
      </c>
      <c r="Y291" s="360" t="n">
        <v>0</v>
      </c>
      <c r="Z291" s="360" t="n"/>
      <c r="AA291" s="360" t="n"/>
      <c r="AB291" s="360" t="n"/>
    </row>
    <row r="292">
      <c r="A292" s="360" t="n">
        <v>50</v>
      </c>
      <c r="B292" s="360" t="n">
        <v>0</v>
      </c>
      <c r="C292" s="360" t="n">
        <v>0</v>
      </c>
      <c r="D292" s="360" t="n">
        <v>1</v>
      </c>
      <c r="E292" s="360" t="n">
        <v>231</v>
      </c>
      <c r="F292" s="360">
        <f>ROUND(Source!BB279,O292)</f>
        <v/>
      </c>
      <c r="G292" s="360" t="inlineStr">
        <is>
          <t>ЭММсНРиСП</t>
        </is>
      </c>
      <c r="H292" s="360" t="inlineStr">
        <is>
          <t>Эксплуатация машин по ТСН-2001.16</t>
        </is>
      </c>
      <c r="I292" s="360" t="n"/>
      <c r="J292" s="360" t="n"/>
      <c r="K292" s="360" t="n">
        <v>231</v>
      </c>
      <c r="L292" s="360" t="n">
        <v>12</v>
      </c>
      <c r="M292" s="360" t="n">
        <v>3</v>
      </c>
      <c r="N292" s="360" t="inlineStr"/>
      <c r="O292" s="360" t="n">
        <v>0</v>
      </c>
      <c r="P292" s="360" t="n"/>
      <c r="Q292" s="360" t="n"/>
      <c r="R292" s="360" t="n"/>
      <c r="S292" s="360" t="n"/>
      <c r="T292" s="360" t="n"/>
      <c r="U292" s="360" t="n"/>
      <c r="V292" s="360" t="n"/>
      <c r="W292" s="360" t="n">
        <v>0</v>
      </c>
      <c r="X292" s="360" t="n">
        <v>1</v>
      </c>
      <c r="Y292" s="360" t="n">
        <v>0</v>
      </c>
      <c r="Z292" s="360" t="n"/>
      <c r="AA292" s="360" t="n"/>
      <c r="AB292" s="360" t="n"/>
    </row>
    <row r="293">
      <c r="A293" s="360" t="n">
        <v>50</v>
      </c>
      <c r="B293" s="360" t="n">
        <v>0</v>
      </c>
      <c r="C293" s="360" t="n">
        <v>0</v>
      </c>
      <c r="D293" s="360" t="n">
        <v>1</v>
      </c>
      <c r="E293" s="360" t="n">
        <v>204</v>
      </c>
      <c r="F293" s="360">
        <f>ROUND(Source!R279,O293)</f>
        <v/>
      </c>
      <c r="G293" s="360" t="inlineStr">
        <is>
          <t>ЗПМ</t>
        </is>
      </c>
      <c r="H293" s="360" t="inlineStr">
        <is>
          <t>ЗП машинистов</t>
        </is>
      </c>
      <c r="I293" s="360" t="n"/>
      <c r="J293" s="360" t="n"/>
      <c r="K293" s="360" t="n">
        <v>204</v>
      </c>
      <c r="L293" s="360" t="n">
        <v>13</v>
      </c>
      <c r="M293" s="360" t="n">
        <v>3</v>
      </c>
      <c r="N293" s="360" t="inlineStr"/>
      <c r="O293" s="360" t="n">
        <v>0</v>
      </c>
      <c r="P293" s="360" t="n"/>
      <c r="Q293" s="360" t="n"/>
      <c r="R293" s="360" t="n"/>
      <c r="S293" s="360" t="n"/>
      <c r="T293" s="360" t="n"/>
      <c r="U293" s="360" t="n"/>
      <c r="V293" s="360" t="n"/>
      <c r="W293" s="360" t="n">
        <v>0</v>
      </c>
      <c r="X293" s="360" t="n">
        <v>1</v>
      </c>
      <c r="Y293" s="360" t="n">
        <v>0</v>
      </c>
      <c r="Z293" s="360" t="n"/>
      <c r="AA293" s="360" t="n"/>
      <c r="AB293" s="360" t="n"/>
    </row>
    <row r="294">
      <c r="A294" s="360" t="n">
        <v>50</v>
      </c>
      <c r="B294" s="360" t="n">
        <v>0</v>
      </c>
      <c r="C294" s="360" t="n">
        <v>0</v>
      </c>
      <c r="D294" s="360" t="n">
        <v>1</v>
      </c>
      <c r="E294" s="360" t="n">
        <v>205</v>
      </c>
      <c r="F294" s="360">
        <f>ROUND(Source!S279,O294)</f>
        <v/>
      </c>
      <c r="G294" s="360" t="inlineStr">
        <is>
          <t>ОЗП</t>
        </is>
      </c>
      <c r="H294" s="360" t="inlineStr">
        <is>
          <t>Основная ЗП рабочих</t>
        </is>
      </c>
      <c r="I294" s="360" t="n"/>
      <c r="J294" s="360" t="n"/>
      <c r="K294" s="360" t="n">
        <v>205</v>
      </c>
      <c r="L294" s="360" t="n">
        <v>14</v>
      </c>
      <c r="M294" s="360" t="n">
        <v>3</v>
      </c>
      <c r="N294" s="360" t="inlineStr"/>
      <c r="O294" s="360" t="n">
        <v>0</v>
      </c>
      <c r="P294" s="360" t="n"/>
      <c r="Q294" s="360" t="n"/>
      <c r="R294" s="360" t="n"/>
      <c r="S294" s="360" t="n"/>
      <c r="T294" s="360" t="n"/>
      <c r="U294" s="360" t="n"/>
      <c r="V294" s="360" t="n"/>
      <c r="W294" s="360" t="n">
        <v>0</v>
      </c>
      <c r="X294" s="360" t="n">
        <v>1</v>
      </c>
      <c r="Y294" s="360" t="n">
        <v>0</v>
      </c>
      <c r="Z294" s="360" t="n"/>
      <c r="AA294" s="360" t="n"/>
      <c r="AB294" s="360" t="n"/>
    </row>
    <row r="295">
      <c r="A295" s="360" t="n">
        <v>50</v>
      </c>
      <c r="B295" s="360" t="n">
        <v>0</v>
      </c>
      <c r="C295" s="360" t="n">
        <v>0</v>
      </c>
      <c r="D295" s="360" t="n">
        <v>1</v>
      </c>
      <c r="E295" s="360" t="n">
        <v>232</v>
      </c>
      <c r="F295" s="360">
        <f>ROUND(Source!BC279,O295)</f>
        <v/>
      </c>
      <c r="G295" s="360" t="inlineStr">
        <is>
          <t>ОЗПсНРиСП</t>
        </is>
      </c>
      <c r="H295" s="360" t="inlineStr">
        <is>
          <t>Основная ЗП рабочих по ТСН-2001.16</t>
        </is>
      </c>
      <c r="I295" s="360" t="n"/>
      <c r="J295" s="360" t="n"/>
      <c r="K295" s="360" t="n">
        <v>232</v>
      </c>
      <c r="L295" s="360" t="n">
        <v>15</v>
      </c>
      <c r="M295" s="360" t="n">
        <v>3</v>
      </c>
      <c r="N295" s="360" t="inlineStr"/>
      <c r="O295" s="360" t="n">
        <v>0</v>
      </c>
      <c r="P295" s="360" t="n"/>
      <c r="Q295" s="360" t="n"/>
      <c r="R295" s="360" t="n"/>
      <c r="S295" s="360" t="n"/>
      <c r="T295" s="360" t="n"/>
      <c r="U295" s="360" t="n"/>
      <c r="V295" s="360" t="n"/>
      <c r="W295" s="360" t="n">
        <v>0</v>
      </c>
      <c r="X295" s="360" t="n">
        <v>1</v>
      </c>
      <c r="Y295" s="360" t="n">
        <v>0</v>
      </c>
      <c r="Z295" s="360" t="n"/>
      <c r="AA295" s="360" t="n"/>
      <c r="AB295" s="360" t="n"/>
    </row>
    <row r="296">
      <c r="A296" s="360" t="n">
        <v>50</v>
      </c>
      <c r="B296" s="360" t="n">
        <v>0</v>
      </c>
      <c r="C296" s="360" t="n">
        <v>0</v>
      </c>
      <c r="D296" s="360" t="n">
        <v>1</v>
      </c>
      <c r="E296" s="360" t="n">
        <v>214</v>
      </c>
      <c r="F296" s="360">
        <f>ROUND(Source!AS279,O296)</f>
        <v/>
      </c>
      <c r="G296" s="360" t="inlineStr">
        <is>
          <t>Строит</t>
        </is>
      </c>
      <c r="H296" s="360" t="inlineStr">
        <is>
          <t>Строительные работы с НР и СП</t>
        </is>
      </c>
      <c r="I296" s="360" t="n"/>
      <c r="J296" s="360" t="n"/>
      <c r="K296" s="360" t="n">
        <v>214</v>
      </c>
      <c r="L296" s="360" t="n">
        <v>16</v>
      </c>
      <c r="M296" s="360" t="n">
        <v>3</v>
      </c>
      <c r="N296" s="360" t="inlineStr"/>
      <c r="O296" s="360" t="n">
        <v>0</v>
      </c>
      <c r="P296" s="360" t="n"/>
      <c r="Q296" s="360" t="n"/>
      <c r="R296" s="360" t="n"/>
      <c r="S296" s="360" t="n"/>
      <c r="T296" s="360" t="n"/>
      <c r="U296" s="360" t="n"/>
      <c r="V296" s="360" t="n"/>
      <c r="W296" s="360" t="n">
        <v>0</v>
      </c>
      <c r="X296" s="360" t="n">
        <v>1</v>
      </c>
      <c r="Y296" s="360" t="n">
        <v>0</v>
      </c>
      <c r="Z296" s="360" t="n"/>
      <c r="AA296" s="360" t="n"/>
      <c r="AB296" s="360" t="n"/>
    </row>
    <row r="297">
      <c r="A297" s="360" t="n">
        <v>50</v>
      </c>
      <c r="B297" s="360" t="n">
        <v>0</v>
      </c>
      <c r="C297" s="360" t="n">
        <v>0</v>
      </c>
      <c r="D297" s="360" t="n">
        <v>1</v>
      </c>
      <c r="E297" s="360" t="n">
        <v>215</v>
      </c>
      <c r="F297" s="360">
        <f>ROUND(Source!AT279,O297)</f>
        <v/>
      </c>
      <c r="G297" s="360" t="inlineStr">
        <is>
          <t>Монтаж</t>
        </is>
      </c>
      <c r="H297" s="360" t="inlineStr">
        <is>
          <t>Монтажные работы с НР и СП</t>
        </is>
      </c>
      <c r="I297" s="360" t="n"/>
      <c r="J297" s="360" t="n"/>
      <c r="K297" s="360" t="n">
        <v>215</v>
      </c>
      <c r="L297" s="360" t="n">
        <v>17</v>
      </c>
      <c r="M297" s="360" t="n">
        <v>3</v>
      </c>
      <c r="N297" s="360" t="inlineStr"/>
      <c r="O297" s="360" t="n">
        <v>0</v>
      </c>
      <c r="P297" s="360" t="n"/>
      <c r="Q297" s="360" t="n"/>
      <c r="R297" s="360" t="n"/>
      <c r="S297" s="360" t="n"/>
      <c r="T297" s="360" t="n"/>
      <c r="U297" s="360" t="n"/>
      <c r="V297" s="360" t="n"/>
      <c r="W297" s="360" t="n">
        <v>0</v>
      </c>
      <c r="X297" s="360" t="n">
        <v>1</v>
      </c>
      <c r="Y297" s="360" t="n">
        <v>0</v>
      </c>
      <c r="Z297" s="360" t="n"/>
      <c r="AA297" s="360" t="n"/>
      <c r="AB297" s="360" t="n"/>
    </row>
    <row r="298">
      <c r="A298" s="360" t="n">
        <v>50</v>
      </c>
      <c r="B298" s="360" t="n">
        <v>0</v>
      </c>
      <c r="C298" s="360" t="n">
        <v>0</v>
      </c>
      <c r="D298" s="360" t="n">
        <v>1</v>
      </c>
      <c r="E298" s="360" t="n">
        <v>217</v>
      </c>
      <c r="F298" s="360">
        <f>ROUND(Source!AU279,O298)</f>
        <v/>
      </c>
      <c r="G298" s="360" t="inlineStr">
        <is>
          <t>Прочие</t>
        </is>
      </c>
      <c r="H298" s="360" t="inlineStr">
        <is>
          <t>Прочие работы с НР и СП</t>
        </is>
      </c>
      <c r="I298" s="360" t="n"/>
      <c r="J298" s="360" t="n"/>
      <c r="K298" s="360" t="n">
        <v>217</v>
      </c>
      <c r="L298" s="360" t="n">
        <v>18</v>
      </c>
      <c r="M298" s="360" t="n">
        <v>3</v>
      </c>
      <c r="N298" s="360" t="inlineStr"/>
      <c r="O298" s="360" t="n">
        <v>0</v>
      </c>
      <c r="P298" s="360" t="n"/>
      <c r="Q298" s="360" t="n"/>
      <c r="R298" s="360" t="n"/>
      <c r="S298" s="360" t="n"/>
      <c r="T298" s="360" t="n"/>
      <c r="U298" s="360" t="n"/>
      <c r="V298" s="360" t="n"/>
      <c r="W298" s="360" t="n">
        <v>0</v>
      </c>
      <c r="X298" s="360" t="n">
        <v>1</v>
      </c>
      <c r="Y298" s="360" t="n">
        <v>0</v>
      </c>
      <c r="Z298" s="360" t="n"/>
      <c r="AA298" s="360" t="n"/>
      <c r="AB298" s="360" t="n"/>
    </row>
    <row r="299">
      <c r="A299" s="360" t="n">
        <v>50</v>
      </c>
      <c r="B299" s="360" t="n">
        <v>0</v>
      </c>
      <c r="C299" s="360" t="n">
        <v>0</v>
      </c>
      <c r="D299" s="360" t="n">
        <v>1</v>
      </c>
      <c r="E299" s="360" t="n">
        <v>230</v>
      </c>
      <c r="F299" s="360">
        <f>ROUND(Source!BA279,O299)</f>
        <v/>
      </c>
      <c r="G299" s="360" t="inlineStr">
        <is>
          <t>ПрочиеЗатр</t>
        </is>
      </c>
      <c r="H299" s="360" t="inlineStr">
        <is>
          <t>Прочие затраты по ТСН-2001.16</t>
        </is>
      </c>
      <c r="I299" s="360" t="n"/>
      <c r="J299" s="360" t="n"/>
      <c r="K299" s="360" t="n">
        <v>230</v>
      </c>
      <c r="L299" s="360" t="n">
        <v>19</v>
      </c>
      <c r="M299" s="360" t="n">
        <v>3</v>
      </c>
      <c r="N299" s="360" t="inlineStr"/>
      <c r="O299" s="360" t="n">
        <v>0</v>
      </c>
      <c r="P299" s="360" t="n"/>
      <c r="Q299" s="360" t="n"/>
      <c r="R299" s="360" t="n"/>
      <c r="S299" s="360" t="n"/>
      <c r="T299" s="360" t="n"/>
      <c r="U299" s="360" t="n"/>
      <c r="V299" s="360" t="n"/>
      <c r="W299" s="360" t="n">
        <v>0</v>
      </c>
      <c r="X299" s="360" t="n">
        <v>1</v>
      </c>
      <c r="Y299" s="360" t="n">
        <v>0</v>
      </c>
      <c r="Z299" s="360" t="n"/>
      <c r="AA299" s="360" t="n"/>
      <c r="AB299" s="360" t="n"/>
    </row>
    <row r="300">
      <c r="A300" s="360" t="n">
        <v>50</v>
      </c>
      <c r="B300" s="360" t="n">
        <v>0</v>
      </c>
      <c r="C300" s="360" t="n">
        <v>0</v>
      </c>
      <c r="D300" s="360" t="n">
        <v>1</v>
      </c>
      <c r="E300" s="360" t="n">
        <v>206</v>
      </c>
      <c r="F300" s="360">
        <f>ROUND(Source!T279,O300)</f>
        <v/>
      </c>
      <c r="G300" s="360" t="inlineStr">
        <is>
          <t>ВозврМат</t>
        </is>
      </c>
      <c r="H300" s="360" t="inlineStr">
        <is>
          <t>Возврат материалов</t>
        </is>
      </c>
      <c r="I300" s="360" t="n"/>
      <c r="J300" s="360" t="n"/>
      <c r="K300" s="360" t="n">
        <v>206</v>
      </c>
      <c r="L300" s="360" t="n">
        <v>20</v>
      </c>
      <c r="M300" s="360" t="n">
        <v>3</v>
      </c>
      <c r="N300" s="360" t="inlineStr"/>
      <c r="O300" s="360" t="n">
        <v>0</v>
      </c>
      <c r="P300" s="360" t="n"/>
      <c r="Q300" s="360" t="n"/>
      <c r="R300" s="360" t="n"/>
      <c r="S300" s="360" t="n"/>
      <c r="T300" s="360" t="n"/>
      <c r="U300" s="360" t="n"/>
      <c r="V300" s="360" t="n"/>
      <c r="W300" s="360" t="n">
        <v>0</v>
      </c>
      <c r="X300" s="360" t="n">
        <v>1</v>
      </c>
      <c r="Y300" s="360" t="n">
        <v>0</v>
      </c>
      <c r="Z300" s="360" t="n"/>
      <c r="AA300" s="360" t="n"/>
      <c r="AB300" s="360" t="n"/>
    </row>
    <row r="301">
      <c r="A301" s="360" t="n">
        <v>50</v>
      </c>
      <c r="B301" s="360" t="n">
        <v>0</v>
      </c>
      <c r="C301" s="360" t="n">
        <v>0</v>
      </c>
      <c r="D301" s="360" t="n">
        <v>1</v>
      </c>
      <c r="E301" s="360" t="n">
        <v>207</v>
      </c>
      <c r="F301" s="360">
        <f>ROUND(Source!U279,O301)</f>
        <v/>
      </c>
      <c r="G301" s="360" t="inlineStr">
        <is>
          <t>ТрудСтр</t>
        </is>
      </c>
      <c r="H301" s="360" t="inlineStr">
        <is>
          <t>Трудозатраты строителей</t>
        </is>
      </c>
      <c r="I301" s="360" t="n"/>
      <c r="J301" s="360" t="n"/>
      <c r="K301" s="360" t="n">
        <v>207</v>
      </c>
      <c r="L301" s="360" t="n">
        <v>21</v>
      </c>
      <c r="M301" s="360" t="n">
        <v>3</v>
      </c>
      <c r="N301" s="360" t="inlineStr"/>
      <c r="O301" s="360" t="n">
        <v>7</v>
      </c>
      <c r="P301" s="360" t="n"/>
      <c r="Q301" s="360" t="n"/>
      <c r="R301" s="360" t="n"/>
      <c r="S301" s="360" t="n"/>
      <c r="T301" s="360" t="n"/>
      <c r="U301" s="360" t="n"/>
      <c r="V301" s="360" t="n"/>
      <c r="W301" s="360" t="n">
        <v>0</v>
      </c>
      <c r="X301" s="360" t="n">
        <v>1</v>
      </c>
      <c r="Y301" s="360" t="n">
        <v>0</v>
      </c>
      <c r="Z301" s="360" t="n"/>
      <c r="AA301" s="360" t="n"/>
      <c r="AB301" s="360" t="n"/>
    </row>
    <row r="302">
      <c r="A302" s="360" t="n">
        <v>50</v>
      </c>
      <c r="B302" s="360" t="n">
        <v>0</v>
      </c>
      <c r="C302" s="360" t="n">
        <v>0</v>
      </c>
      <c r="D302" s="360" t="n">
        <v>1</v>
      </c>
      <c r="E302" s="360" t="n">
        <v>208</v>
      </c>
      <c r="F302" s="360">
        <f>ROUND(Source!V279,O302)</f>
        <v/>
      </c>
      <c r="G302" s="360" t="inlineStr">
        <is>
          <t>ТрудМаш</t>
        </is>
      </c>
      <c r="H302" s="360" t="inlineStr">
        <is>
          <t>Трудозатраты машинистов</t>
        </is>
      </c>
      <c r="I302" s="360" t="n"/>
      <c r="J302" s="360" t="n"/>
      <c r="K302" s="360" t="n">
        <v>208</v>
      </c>
      <c r="L302" s="360" t="n">
        <v>22</v>
      </c>
      <c r="M302" s="360" t="n">
        <v>3</v>
      </c>
      <c r="N302" s="360" t="inlineStr"/>
      <c r="O302" s="360" t="n">
        <v>7</v>
      </c>
      <c r="P302" s="360" t="n"/>
      <c r="Q302" s="360" t="n"/>
      <c r="R302" s="360" t="n"/>
      <c r="S302" s="360" t="n"/>
      <c r="T302" s="360" t="n"/>
      <c r="U302" s="360" t="n"/>
      <c r="V302" s="360" t="n"/>
      <c r="W302" s="360" t="n">
        <v>0</v>
      </c>
      <c r="X302" s="360" t="n">
        <v>1</v>
      </c>
      <c r="Y302" s="360" t="n">
        <v>0</v>
      </c>
      <c r="Z302" s="360" t="n"/>
      <c r="AA302" s="360" t="n"/>
      <c r="AB302" s="360" t="n"/>
    </row>
    <row r="303">
      <c r="A303" s="360" t="n">
        <v>50</v>
      </c>
      <c r="B303" s="360" t="n">
        <v>0</v>
      </c>
      <c r="C303" s="360" t="n">
        <v>0</v>
      </c>
      <c r="D303" s="360" t="n">
        <v>1</v>
      </c>
      <c r="E303" s="360" t="n">
        <v>209</v>
      </c>
      <c r="F303" s="360">
        <f>ROUND(Source!W279,O303)</f>
        <v/>
      </c>
      <c r="G303" s="360" t="inlineStr">
        <is>
          <t>ТранспМат</t>
        </is>
      </c>
      <c r="H303" s="360" t="inlineStr">
        <is>
          <t>Транспорт материалов</t>
        </is>
      </c>
      <c r="I303" s="360" t="n"/>
      <c r="J303" s="360" t="n"/>
      <c r="K303" s="360" t="n">
        <v>209</v>
      </c>
      <c r="L303" s="360" t="n">
        <v>23</v>
      </c>
      <c r="M303" s="360" t="n">
        <v>3</v>
      </c>
      <c r="N303" s="360" t="inlineStr"/>
      <c r="O303" s="360" t="n">
        <v>0</v>
      </c>
      <c r="P303" s="360" t="n"/>
      <c r="Q303" s="360" t="n"/>
      <c r="R303" s="360" t="n"/>
      <c r="S303" s="360" t="n"/>
      <c r="T303" s="360" t="n"/>
      <c r="U303" s="360" t="n"/>
      <c r="V303" s="360" t="n"/>
      <c r="W303" s="360" t="n">
        <v>0</v>
      </c>
      <c r="X303" s="360" t="n">
        <v>1</v>
      </c>
      <c r="Y303" s="360" t="n">
        <v>0</v>
      </c>
      <c r="Z303" s="360" t="n"/>
      <c r="AA303" s="360" t="n"/>
      <c r="AB303" s="360" t="n"/>
    </row>
    <row r="304">
      <c r="A304" s="360" t="n">
        <v>50</v>
      </c>
      <c r="B304" s="360" t="n">
        <v>0</v>
      </c>
      <c r="C304" s="360" t="n">
        <v>0</v>
      </c>
      <c r="D304" s="360" t="n">
        <v>1</v>
      </c>
      <c r="E304" s="360" t="n">
        <v>233</v>
      </c>
      <c r="F304" s="360">
        <f>ROUND(Source!BD279,O304)</f>
        <v/>
      </c>
      <c r="G304" s="360" t="inlineStr">
        <is>
          <t>Перевозка</t>
        </is>
      </c>
      <c r="H304" s="360" t="inlineStr">
        <is>
          <t>Перевозка грузов</t>
        </is>
      </c>
      <c r="I304" s="360" t="n"/>
      <c r="J304" s="360" t="n"/>
      <c r="K304" s="360" t="n">
        <v>233</v>
      </c>
      <c r="L304" s="360" t="n">
        <v>24</v>
      </c>
      <c r="M304" s="360" t="n">
        <v>3</v>
      </c>
      <c r="N304" s="360" t="inlineStr"/>
      <c r="O304" s="360" t="n">
        <v>0</v>
      </c>
      <c r="P304" s="360" t="n"/>
      <c r="Q304" s="360" t="n"/>
      <c r="R304" s="360" t="n"/>
      <c r="S304" s="360" t="n"/>
      <c r="T304" s="360" t="n"/>
      <c r="U304" s="360" t="n"/>
      <c r="V304" s="360" t="n"/>
      <c r="W304" s="360" t="n">
        <v>0</v>
      </c>
      <c r="X304" s="360" t="n">
        <v>1</v>
      </c>
      <c r="Y304" s="360" t="n">
        <v>0</v>
      </c>
      <c r="Z304" s="360" t="n"/>
      <c r="AA304" s="360" t="n"/>
      <c r="AB304" s="360" t="n"/>
    </row>
    <row r="305">
      <c r="A305" s="360" t="n">
        <v>50</v>
      </c>
      <c r="B305" s="360" t="n">
        <v>0</v>
      </c>
      <c r="C305" s="360" t="n">
        <v>0</v>
      </c>
      <c r="D305" s="360" t="n">
        <v>1</v>
      </c>
      <c r="E305" s="360" t="n">
        <v>210</v>
      </c>
      <c r="F305" s="360">
        <f>ROUND(Source!X279,O305)</f>
        <v/>
      </c>
      <c r="G305" s="360" t="inlineStr">
        <is>
          <t>НР</t>
        </is>
      </c>
      <c r="H305" s="360" t="inlineStr">
        <is>
          <t>Накладные расходы</t>
        </is>
      </c>
      <c r="I305" s="360" t="n"/>
      <c r="J305" s="360" t="n"/>
      <c r="K305" s="360" t="n">
        <v>210</v>
      </c>
      <c r="L305" s="360" t="n">
        <v>25</v>
      </c>
      <c r="M305" s="360" t="n">
        <v>3</v>
      </c>
      <c r="N305" s="360" t="inlineStr"/>
      <c r="O305" s="360" t="n">
        <v>0</v>
      </c>
      <c r="P305" s="360" t="n"/>
      <c r="Q305" s="360" t="n"/>
      <c r="R305" s="360" t="n"/>
      <c r="S305" s="360" t="n"/>
      <c r="T305" s="360" t="n"/>
      <c r="U305" s="360" t="n"/>
      <c r="V305" s="360" t="n"/>
      <c r="W305" s="360" t="n">
        <v>0</v>
      </c>
      <c r="X305" s="360" t="n">
        <v>1</v>
      </c>
      <c r="Y305" s="360" t="n">
        <v>0</v>
      </c>
      <c r="Z305" s="360" t="n"/>
      <c r="AA305" s="360" t="n"/>
      <c r="AB305" s="360" t="n"/>
    </row>
    <row r="306">
      <c r="A306" s="360" t="n">
        <v>50</v>
      </c>
      <c r="B306" s="360" t="n">
        <v>0</v>
      </c>
      <c r="C306" s="360" t="n">
        <v>0</v>
      </c>
      <c r="D306" s="360" t="n">
        <v>1</v>
      </c>
      <c r="E306" s="360" t="n">
        <v>211</v>
      </c>
      <c r="F306" s="360">
        <f>ROUND(Source!Y279,O306)</f>
        <v/>
      </c>
      <c r="G306" s="360" t="inlineStr">
        <is>
          <t>СмПриб</t>
        </is>
      </c>
      <c r="H306" s="360" t="inlineStr">
        <is>
          <t>Сметная прибыль</t>
        </is>
      </c>
      <c r="I306" s="360" t="n"/>
      <c r="J306" s="360" t="n"/>
      <c r="K306" s="360" t="n">
        <v>211</v>
      </c>
      <c r="L306" s="360" t="n">
        <v>26</v>
      </c>
      <c r="M306" s="360" t="n">
        <v>3</v>
      </c>
      <c r="N306" s="360" t="inlineStr"/>
      <c r="O306" s="360" t="n">
        <v>0</v>
      </c>
      <c r="P306" s="360" t="n"/>
      <c r="Q306" s="360" t="n"/>
      <c r="R306" s="360" t="n"/>
      <c r="S306" s="360" t="n"/>
      <c r="T306" s="360" t="n"/>
      <c r="U306" s="360" t="n"/>
      <c r="V306" s="360" t="n"/>
      <c r="W306" s="360" t="n">
        <v>0</v>
      </c>
      <c r="X306" s="360" t="n">
        <v>1</v>
      </c>
      <c r="Y306" s="360" t="n">
        <v>0</v>
      </c>
      <c r="Z306" s="360" t="n"/>
      <c r="AA306" s="360" t="n"/>
      <c r="AB306" s="360" t="n"/>
    </row>
    <row r="307">
      <c r="A307" s="360" t="n">
        <v>50</v>
      </c>
      <c r="B307" s="360" t="n">
        <v>0</v>
      </c>
      <c r="C307" s="360" t="n">
        <v>0</v>
      </c>
      <c r="D307" s="360" t="n">
        <v>1</v>
      </c>
      <c r="E307" s="360" t="n">
        <v>224</v>
      </c>
      <c r="F307" s="360">
        <f>ROUND(Source!AR279,O307)</f>
        <v/>
      </c>
      <c r="G307" s="360" t="inlineStr">
        <is>
          <t>Всего</t>
        </is>
      </c>
      <c r="H307" s="360" t="inlineStr">
        <is>
          <t>Всего с НР и СП</t>
        </is>
      </c>
      <c r="I307" s="360" t="n"/>
      <c r="J307" s="360" t="n"/>
      <c r="K307" s="360" t="n">
        <v>224</v>
      </c>
      <c r="L307" s="360" t="n">
        <v>27</v>
      </c>
      <c r="M307" s="360" t="n">
        <v>3</v>
      </c>
      <c r="N307" s="360" t="inlineStr"/>
      <c r="O307" s="360" t="n">
        <v>0</v>
      </c>
      <c r="P307" s="360" t="n"/>
      <c r="Q307" s="360" t="n"/>
      <c r="R307" s="360" t="n"/>
      <c r="S307" s="360" t="n"/>
      <c r="T307" s="360" t="n"/>
      <c r="U307" s="360" t="n"/>
      <c r="V307" s="360" t="n"/>
      <c r="W307" s="360" t="n">
        <v>0</v>
      </c>
      <c r="X307" s="360" t="n">
        <v>1</v>
      </c>
      <c r="Y307" s="360" t="n">
        <v>0</v>
      </c>
      <c r="Z307" s="360" t="n"/>
      <c r="AA307" s="360" t="n"/>
      <c r="AB307" s="360" t="n"/>
    </row>
    <row r="308">
      <c r="A308" s="360" t="n">
        <v>50</v>
      </c>
      <c r="B308" s="360" t="n">
        <v>0</v>
      </c>
      <c r="C308" s="360" t="n">
        <v>0</v>
      </c>
      <c r="D308" s="360" t="n">
        <v>2</v>
      </c>
      <c r="E308" s="360" t="n">
        <v>0</v>
      </c>
      <c r="F308" s="360">
        <f>ROUND(F307,O308)</f>
        <v/>
      </c>
      <c r="G308" s="360" t="inlineStr">
        <is>
          <t>и1</t>
        </is>
      </c>
      <c r="H308" s="360" t="inlineStr">
        <is>
          <t>Итого</t>
        </is>
      </c>
      <c r="I308" s="360" t="n"/>
      <c r="J308" s="360" t="n"/>
      <c r="K308" s="360" t="n">
        <v>212</v>
      </c>
      <c r="L308" s="360" t="n">
        <v>28</v>
      </c>
      <c r="M308" s="360" t="n">
        <v>0</v>
      </c>
      <c r="N308" s="360" t="inlineStr"/>
      <c r="O308" s="360" t="n">
        <v>0</v>
      </c>
      <c r="P308" s="360" t="n"/>
      <c r="Q308" s="360" t="n"/>
      <c r="R308" s="360" t="n"/>
      <c r="S308" s="360" t="n"/>
      <c r="T308" s="360" t="n"/>
      <c r="U308" s="360" t="n"/>
      <c r="V308" s="360" t="n"/>
      <c r="W308" s="360" t="n">
        <v>0</v>
      </c>
      <c r="X308" s="360" t="n">
        <v>1</v>
      </c>
      <c r="Y308" s="360" t="n">
        <v>0</v>
      </c>
      <c r="Z308" s="360" t="n"/>
      <c r="AA308" s="360" t="n"/>
      <c r="AB308" s="360" t="n"/>
    </row>
    <row r="309">
      <c r="A309" s="360" t="n">
        <v>50</v>
      </c>
      <c r="B309" s="360" t="n">
        <v>0</v>
      </c>
      <c r="C309" s="360" t="n">
        <v>0</v>
      </c>
      <c r="D309" s="360" t="n">
        <v>2</v>
      </c>
      <c r="E309" s="360" t="n">
        <v>0</v>
      </c>
      <c r="F309" s="360">
        <f>ROUND(F308*0.22,O309)</f>
        <v/>
      </c>
      <c r="G309" s="360" t="inlineStr">
        <is>
          <t>и2</t>
        </is>
      </c>
      <c r="H309" s="360" t="inlineStr">
        <is>
          <t>НДС 22%</t>
        </is>
      </c>
      <c r="I309" s="360" t="n"/>
      <c r="J309" s="360" t="n"/>
      <c r="K309" s="360" t="n">
        <v>212</v>
      </c>
      <c r="L309" s="360" t="n">
        <v>29</v>
      </c>
      <c r="M309" s="360" t="n">
        <v>0</v>
      </c>
      <c r="N309" s="360" t="inlineStr"/>
      <c r="O309" s="360" t="n">
        <v>0</v>
      </c>
      <c r="P309" s="360" t="n"/>
      <c r="Q309" s="360" t="n"/>
      <c r="R309" s="360" t="n"/>
      <c r="S309" s="360" t="n"/>
      <c r="T309" s="360" t="n"/>
      <c r="U309" s="360" t="n"/>
      <c r="V309" s="360" t="n"/>
      <c r="W309" s="360" t="n">
        <v>0</v>
      </c>
      <c r="X309" s="360" t="n">
        <v>1</v>
      </c>
      <c r="Y309" s="360" t="n">
        <v>0</v>
      </c>
      <c r="Z309" s="360" t="n"/>
      <c r="AA309" s="360" t="n"/>
      <c r="AB309" s="360" t="n"/>
    </row>
    <row r="310">
      <c r="A310" s="360" t="n">
        <v>50</v>
      </c>
      <c r="B310" s="360" t="n">
        <v>0</v>
      </c>
      <c r="C310" s="360" t="n">
        <v>0</v>
      </c>
      <c r="D310" s="360" t="n">
        <v>2</v>
      </c>
      <c r="E310" s="360" t="n">
        <v>213</v>
      </c>
      <c r="F310" s="360">
        <f>ROUND(F308+F309,O310)</f>
        <v/>
      </c>
      <c r="G310" s="360" t="inlineStr">
        <is>
          <t>и3</t>
        </is>
      </c>
      <c r="H310" s="360" t="inlineStr">
        <is>
          <t>Всего</t>
        </is>
      </c>
      <c r="I310" s="360" t="n"/>
      <c r="J310" s="360" t="n"/>
      <c r="K310" s="360" t="n">
        <v>212</v>
      </c>
      <c r="L310" s="360" t="n">
        <v>30</v>
      </c>
      <c r="M310" s="360" t="n">
        <v>0</v>
      </c>
      <c r="N310" s="360" t="inlineStr"/>
      <c r="O310" s="360" t="n">
        <v>0</v>
      </c>
      <c r="P310" s="360" t="n"/>
      <c r="Q310" s="360" t="n"/>
      <c r="R310" s="360" t="n"/>
      <c r="S310" s="360" t="n"/>
      <c r="T310" s="360" t="n"/>
      <c r="U310" s="360" t="n"/>
      <c r="V310" s="360" t="n"/>
      <c r="W310" s="360" t="n">
        <v>0</v>
      </c>
      <c r="X310" s="360" t="n">
        <v>1</v>
      </c>
      <c r="Y310" s="360" t="n">
        <v>0</v>
      </c>
      <c r="Z310" s="360" t="n"/>
      <c r="AA310" s="360" t="n"/>
      <c r="AB310" s="360" t="n"/>
    </row>
    <row r="311"/>
    <row r="312">
      <c r="A312" s="357" t="n">
        <v>3</v>
      </c>
      <c r="B312" s="357" t="n">
        <v>0</v>
      </c>
      <c r="C312" s="357" t="n"/>
      <c r="D312" s="357">
        <f>ROW(A319)</f>
        <v/>
      </c>
      <c r="E312" s="357" t="n"/>
      <c r="F312" s="357" t="inlineStr">
        <is>
          <t>Новая локальная смета</t>
        </is>
      </c>
      <c r="G312" s="357" t="inlineStr">
        <is>
          <t>Иванова, д 13</t>
        </is>
      </c>
      <c r="H312" s="357" t="inlineStr"/>
      <c r="I312" s="357" t="n">
        <v>0</v>
      </c>
      <c r="J312" s="357" t="inlineStr"/>
      <c r="K312" s="357" t="n">
        <v>-1</v>
      </c>
      <c r="L312" s="357" t="inlineStr">
        <is>
          <t>Новая локальная смета</t>
        </is>
      </c>
      <c r="M312" s="357" t="inlineStr"/>
      <c r="N312" s="357" t="n"/>
      <c r="O312" s="357" t="n"/>
      <c r="P312" s="357" t="n"/>
      <c r="Q312" s="357" t="n"/>
      <c r="R312" s="357" t="n"/>
      <c r="S312" s="357" t="n">
        <v>0</v>
      </c>
      <c r="T312" s="357" t="n"/>
      <c r="U312" s="357" t="inlineStr"/>
      <c r="V312" s="357" t="n">
        <v>0</v>
      </c>
      <c r="W312" s="357" t="n"/>
      <c r="X312" s="357" t="n"/>
      <c r="Y312" s="357" t="n"/>
      <c r="Z312" s="357" t="n"/>
      <c r="AA312" s="357" t="n"/>
      <c r="AB312" s="357" t="inlineStr"/>
      <c r="AC312" s="357" t="inlineStr"/>
      <c r="AD312" s="357" t="inlineStr"/>
      <c r="AE312" s="357" t="inlineStr"/>
      <c r="AF312" s="357" t="inlineStr"/>
      <c r="AG312" s="357" t="inlineStr"/>
      <c r="AH312" s="357" t="n"/>
      <c r="AI312" s="357" t="n"/>
      <c r="AJ312" s="357" t="n"/>
      <c r="AK312" s="357" t="n"/>
      <c r="AL312" s="357" t="n"/>
      <c r="AM312" s="357" t="n"/>
      <c r="AN312" s="357" t="n"/>
      <c r="AO312" s="357" t="n"/>
      <c r="AP312" s="357" t="inlineStr"/>
      <c r="AQ312" s="357" t="inlineStr"/>
      <c r="AR312" s="357" t="inlineStr"/>
      <c r="AS312" s="357" t="n"/>
      <c r="AT312" s="357" t="n"/>
      <c r="AU312" s="357" t="n"/>
      <c r="AV312" s="357" t="n"/>
      <c r="AW312" s="357" t="n"/>
      <c r="AX312" s="357" t="n"/>
      <c r="AY312" s="357" t="n"/>
      <c r="AZ312" s="357" t="inlineStr"/>
      <c r="BA312" s="357" t="n"/>
      <c r="BB312" s="357" t="inlineStr"/>
      <c r="BC312" s="357" t="inlineStr"/>
      <c r="BD312" s="357" t="inlineStr"/>
      <c r="BE312" s="357" t="inlineStr"/>
      <c r="BF312" s="357" t="inlineStr"/>
      <c r="BG312" s="357" t="inlineStr"/>
      <c r="BH312" s="357" t="inlineStr"/>
      <c r="BI312" s="357" t="inlineStr"/>
      <c r="BJ312" s="357" t="inlineStr"/>
      <c r="BK312" s="357" t="inlineStr"/>
      <c r="BL312" s="357" t="inlineStr"/>
      <c r="BM312" s="357" t="inlineStr"/>
      <c r="BN312" s="357" t="inlineStr"/>
      <c r="BO312" s="357" t="inlineStr"/>
      <c r="BP312" s="357" t="inlineStr"/>
      <c r="BQ312" s="357" t="n"/>
      <c r="BR312" s="357" t="n"/>
      <c r="BS312" s="357" t="n"/>
      <c r="BT312" s="357" t="n"/>
      <c r="BU312" s="357" t="n"/>
      <c r="BV312" s="357" t="n"/>
      <c r="BW312" s="357" t="n"/>
      <c r="BX312" s="357" t="n">
        <v>0</v>
      </c>
      <c r="BY312" s="357" t="n"/>
      <c r="BZ312" s="357" t="n"/>
      <c r="CA312" s="357" t="n"/>
      <c r="CB312" s="357" t="n"/>
      <c r="CC312" s="357" t="n"/>
      <c r="CD312" s="357" t="n"/>
      <c r="CE312" s="357" t="n"/>
      <c r="CF312" s="357" t="n">
        <v>0</v>
      </c>
      <c r="CG312" s="357" t="n">
        <v>0</v>
      </c>
      <c r="CH312" s="357" t="n"/>
      <c r="CI312" s="357" t="inlineStr"/>
      <c r="CJ312" s="357" t="inlineStr"/>
      <c r="CK312" t="inlineStr"/>
      <c r="CL312" t="inlineStr"/>
      <c r="CM312" t="inlineStr"/>
      <c r="CN312" t="inlineStr"/>
      <c r="CO312" t="inlineStr"/>
      <c r="CP312" t="inlineStr"/>
      <c r="CQ312" t="inlineStr"/>
    </row>
    <row r="313"/>
    <row r="314">
      <c r="A314" s="358" t="n">
        <v>52</v>
      </c>
      <c r="B314" s="358">
        <f>B319</f>
        <v/>
      </c>
      <c r="C314" s="358">
        <f>C319</f>
        <v/>
      </c>
      <c r="D314" s="358">
        <f>D319</f>
        <v/>
      </c>
      <c r="E314" s="358">
        <f>E319</f>
        <v/>
      </c>
      <c r="F314" s="358">
        <f>F319</f>
        <v/>
      </c>
      <c r="G314" s="358">
        <f>G319</f>
        <v/>
      </c>
      <c r="H314" s="358" t="n"/>
      <c r="I314" s="358" t="n"/>
      <c r="J314" s="358" t="n"/>
      <c r="K314" s="358" t="n"/>
      <c r="L314" s="358" t="n"/>
      <c r="M314" s="358" t="n"/>
      <c r="N314" s="358" t="n"/>
      <c r="O314" s="358">
        <f>O319</f>
        <v/>
      </c>
      <c r="P314" s="358">
        <f>P319</f>
        <v/>
      </c>
      <c r="Q314" s="358">
        <f>Q319</f>
        <v/>
      </c>
      <c r="R314" s="358">
        <f>R319</f>
        <v/>
      </c>
      <c r="S314" s="358">
        <f>S319</f>
        <v/>
      </c>
      <c r="T314" s="358">
        <f>T319</f>
        <v/>
      </c>
      <c r="U314" s="358">
        <f>U319</f>
        <v/>
      </c>
      <c r="V314" s="358">
        <f>V319</f>
        <v/>
      </c>
      <c r="W314" s="358">
        <f>W319</f>
        <v/>
      </c>
      <c r="X314" s="358">
        <f>X319</f>
        <v/>
      </c>
      <c r="Y314" s="358">
        <f>Y319</f>
        <v/>
      </c>
      <c r="Z314" s="358">
        <f>Z319</f>
        <v/>
      </c>
      <c r="AA314" s="358">
        <f>AA319</f>
        <v/>
      </c>
      <c r="AB314" s="358">
        <f>AB319</f>
        <v/>
      </c>
      <c r="AC314" s="358">
        <f>AC319</f>
        <v/>
      </c>
      <c r="AD314" s="358">
        <f>AD319</f>
        <v/>
      </c>
      <c r="AE314" s="358">
        <f>AE319</f>
        <v/>
      </c>
      <c r="AF314" s="358">
        <f>AF319</f>
        <v/>
      </c>
      <c r="AG314" s="358">
        <f>AG319</f>
        <v/>
      </c>
      <c r="AH314" s="358">
        <f>AH319</f>
        <v/>
      </c>
      <c r="AI314" s="358">
        <f>AI319</f>
        <v/>
      </c>
      <c r="AJ314" s="358">
        <f>AJ319</f>
        <v/>
      </c>
      <c r="AK314" s="358">
        <f>AK319</f>
        <v/>
      </c>
      <c r="AL314" s="358">
        <f>AL319</f>
        <v/>
      </c>
      <c r="AM314" s="358">
        <f>AM319</f>
        <v/>
      </c>
      <c r="AN314" s="358">
        <f>AN319</f>
        <v/>
      </c>
      <c r="AO314" s="358">
        <f>AO319</f>
        <v/>
      </c>
      <c r="AP314" s="358">
        <f>AP319</f>
        <v/>
      </c>
      <c r="AQ314" s="358">
        <f>AQ319</f>
        <v/>
      </c>
      <c r="AR314" s="358">
        <f>AR319</f>
        <v/>
      </c>
      <c r="AS314" s="358">
        <f>AS319</f>
        <v/>
      </c>
      <c r="AT314" s="358">
        <f>AT319</f>
        <v/>
      </c>
      <c r="AU314" s="358">
        <f>AU319</f>
        <v/>
      </c>
      <c r="AV314" s="358">
        <f>AV319</f>
        <v/>
      </c>
      <c r="AW314" s="358">
        <f>AW319</f>
        <v/>
      </c>
      <c r="AX314" s="358">
        <f>AX319</f>
        <v/>
      </c>
      <c r="AY314" s="358">
        <f>AY319</f>
        <v/>
      </c>
      <c r="AZ314" s="358">
        <f>AZ319</f>
        <v/>
      </c>
      <c r="BA314" s="358">
        <f>BA319</f>
        <v/>
      </c>
      <c r="BB314" s="358">
        <f>BB319</f>
        <v/>
      </c>
      <c r="BC314" s="358">
        <f>BC319</f>
        <v/>
      </c>
      <c r="BD314" s="358">
        <f>BD319</f>
        <v/>
      </c>
      <c r="BE314" s="358">
        <f>BE319</f>
        <v/>
      </c>
      <c r="BF314" s="358">
        <f>BF319</f>
        <v/>
      </c>
      <c r="BG314" s="358">
        <f>BG319</f>
        <v/>
      </c>
      <c r="BH314" s="358">
        <f>BH319</f>
        <v/>
      </c>
      <c r="BI314" s="358">
        <f>BI319</f>
        <v/>
      </c>
      <c r="BJ314" s="358">
        <f>BJ319</f>
        <v/>
      </c>
      <c r="BK314" s="358">
        <f>BK319</f>
        <v/>
      </c>
      <c r="BL314" s="358">
        <f>BL319</f>
        <v/>
      </c>
      <c r="BM314" s="358">
        <f>BM319</f>
        <v/>
      </c>
      <c r="BN314" s="358">
        <f>BN319</f>
        <v/>
      </c>
      <c r="BO314" s="358">
        <f>BO319</f>
        <v/>
      </c>
      <c r="BP314" s="358">
        <f>BP319</f>
        <v/>
      </c>
      <c r="BQ314" s="358">
        <f>BQ319</f>
        <v/>
      </c>
      <c r="BR314" s="358">
        <f>BR319</f>
        <v/>
      </c>
      <c r="BS314" s="358">
        <f>BS319</f>
        <v/>
      </c>
      <c r="BT314" s="358">
        <f>BT319</f>
        <v/>
      </c>
      <c r="BU314" s="358">
        <f>BU319</f>
        <v/>
      </c>
      <c r="BV314" s="358">
        <f>BV319</f>
        <v/>
      </c>
      <c r="BW314" s="358">
        <f>BW319</f>
        <v/>
      </c>
      <c r="BX314" s="358">
        <f>BX319</f>
        <v/>
      </c>
      <c r="BY314" s="358">
        <f>BY319</f>
        <v/>
      </c>
      <c r="BZ314" s="358">
        <f>BZ319</f>
        <v/>
      </c>
      <c r="CA314" s="358">
        <f>CA319</f>
        <v/>
      </c>
      <c r="CB314" s="358">
        <f>CB319</f>
        <v/>
      </c>
      <c r="CC314" s="358">
        <f>CC319</f>
        <v/>
      </c>
      <c r="CD314" s="358">
        <f>CD319</f>
        <v/>
      </c>
      <c r="CE314" s="358">
        <f>CE319</f>
        <v/>
      </c>
      <c r="CF314" s="358">
        <f>CF319</f>
        <v/>
      </c>
      <c r="CG314" s="358">
        <f>CG319</f>
        <v/>
      </c>
      <c r="CH314" s="358">
        <f>CH319</f>
        <v/>
      </c>
      <c r="CI314" s="358">
        <f>CI319</f>
        <v/>
      </c>
      <c r="CJ314" s="358">
        <f>CJ319</f>
        <v/>
      </c>
      <c r="CK314" s="358">
        <f>CK319</f>
        <v/>
      </c>
      <c r="CL314" s="358">
        <f>CL319</f>
        <v/>
      </c>
      <c r="CM314" s="358">
        <f>CM319</f>
        <v/>
      </c>
      <c r="CN314" s="358">
        <f>CN319</f>
        <v/>
      </c>
      <c r="CO314" s="358">
        <f>CO319</f>
        <v/>
      </c>
      <c r="CP314" s="358">
        <f>CP319</f>
        <v/>
      </c>
      <c r="CQ314" s="358">
        <f>CQ319</f>
        <v/>
      </c>
      <c r="CR314" s="358">
        <f>CR319</f>
        <v/>
      </c>
      <c r="CS314" s="358">
        <f>CS319</f>
        <v/>
      </c>
      <c r="CT314" s="358">
        <f>CT319</f>
        <v/>
      </c>
      <c r="CU314" s="358">
        <f>CU319</f>
        <v/>
      </c>
      <c r="CV314" s="358">
        <f>CV319</f>
        <v/>
      </c>
      <c r="CW314" s="358">
        <f>CW319</f>
        <v/>
      </c>
      <c r="CX314" s="358">
        <f>CX319</f>
        <v/>
      </c>
      <c r="CY314" s="358">
        <f>CY319</f>
        <v/>
      </c>
      <c r="CZ314" s="358">
        <f>CZ319</f>
        <v/>
      </c>
      <c r="DA314" s="358">
        <f>DA319</f>
        <v/>
      </c>
      <c r="DB314" s="358">
        <f>DB319</f>
        <v/>
      </c>
      <c r="DC314" s="358">
        <f>DC319</f>
        <v/>
      </c>
      <c r="DD314" s="358">
        <f>DD319</f>
        <v/>
      </c>
      <c r="DE314" s="358">
        <f>DE319</f>
        <v/>
      </c>
      <c r="DF314" s="358">
        <f>DF319</f>
        <v/>
      </c>
      <c r="DG314" s="359">
        <f>DG319</f>
        <v/>
      </c>
      <c r="DH314" s="359">
        <f>DH319</f>
        <v/>
      </c>
      <c r="DI314" s="359">
        <f>DI319</f>
        <v/>
      </c>
      <c r="DJ314" s="359">
        <f>DJ319</f>
        <v/>
      </c>
      <c r="DK314" s="359">
        <f>DK319</f>
        <v/>
      </c>
      <c r="DL314" s="359">
        <f>DL319</f>
        <v/>
      </c>
      <c r="DM314" s="359">
        <f>DM319</f>
        <v/>
      </c>
      <c r="DN314" s="359">
        <f>DN319</f>
        <v/>
      </c>
      <c r="DO314" s="359">
        <f>DO319</f>
        <v/>
      </c>
      <c r="DP314" s="359">
        <f>DP319</f>
        <v/>
      </c>
      <c r="DQ314" s="359">
        <f>DQ319</f>
        <v/>
      </c>
      <c r="DR314" s="359">
        <f>DR319</f>
        <v/>
      </c>
      <c r="DS314" s="359">
        <f>DS319</f>
        <v/>
      </c>
      <c r="DT314" s="359">
        <f>DT319</f>
        <v/>
      </c>
      <c r="DU314" s="359">
        <f>DU319</f>
        <v/>
      </c>
      <c r="DV314" s="359">
        <f>DV319</f>
        <v/>
      </c>
      <c r="DW314" s="359">
        <f>DW319</f>
        <v/>
      </c>
      <c r="DX314" s="359">
        <f>DX319</f>
        <v/>
      </c>
      <c r="DY314" s="359">
        <f>DY319</f>
        <v/>
      </c>
      <c r="DZ314" s="359">
        <f>DZ319</f>
        <v/>
      </c>
      <c r="EA314" s="359">
        <f>EA319</f>
        <v/>
      </c>
      <c r="EB314" s="359">
        <f>EB319</f>
        <v/>
      </c>
      <c r="EC314" s="359">
        <f>EC319</f>
        <v/>
      </c>
      <c r="ED314" s="359">
        <f>ED319</f>
        <v/>
      </c>
      <c r="EE314" s="359">
        <f>EE319</f>
        <v/>
      </c>
      <c r="EF314" s="359">
        <f>EF319</f>
        <v/>
      </c>
      <c r="EG314" s="359">
        <f>EG319</f>
        <v/>
      </c>
      <c r="EH314" s="359">
        <f>EH319</f>
        <v/>
      </c>
      <c r="EI314" s="359">
        <f>EI319</f>
        <v/>
      </c>
      <c r="EJ314" s="359">
        <f>EJ319</f>
        <v/>
      </c>
      <c r="EK314" s="359">
        <f>EK319</f>
        <v/>
      </c>
      <c r="EL314" s="359">
        <f>EL319</f>
        <v/>
      </c>
      <c r="EM314" s="359">
        <f>EM319</f>
        <v/>
      </c>
      <c r="EN314" s="359">
        <f>EN319</f>
        <v/>
      </c>
      <c r="EO314" s="359">
        <f>EO319</f>
        <v/>
      </c>
      <c r="EP314" s="359">
        <f>EP319</f>
        <v/>
      </c>
      <c r="EQ314" s="359">
        <f>EQ319</f>
        <v/>
      </c>
      <c r="ER314" s="359">
        <f>ER319</f>
        <v/>
      </c>
      <c r="ES314" s="359">
        <f>ES319</f>
        <v/>
      </c>
      <c r="ET314" s="359">
        <f>ET319</f>
        <v/>
      </c>
      <c r="EU314" s="359">
        <f>EU319</f>
        <v/>
      </c>
      <c r="EV314" s="359">
        <f>EV319</f>
        <v/>
      </c>
      <c r="EW314" s="359">
        <f>EW319</f>
        <v/>
      </c>
      <c r="EX314" s="359">
        <f>EX319</f>
        <v/>
      </c>
      <c r="EY314" s="359">
        <f>EY319</f>
        <v/>
      </c>
      <c r="EZ314" s="359">
        <f>EZ319</f>
        <v/>
      </c>
      <c r="FA314" s="359">
        <f>FA319</f>
        <v/>
      </c>
      <c r="FB314" s="359">
        <f>FB319</f>
        <v/>
      </c>
      <c r="FC314" s="359">
        <f>FC319</f>
        <v/>
      </c>
      <c r="FD314" s="359">
        <f>FD319</f>
        <v/>
      </c>
      <c r="FE314" s="359">
        <f>FE319</f>
        <v/>
      </c>
      <c r="FF314" s="359">
        <f>FF319</f>
        <v/>
      </c>
      <c r="FG314" s="359">
        <f>FG319</f>
        <v/>
      </c>
      <c r="FH314" s="359">
        <f>FH319</f>
        <v/>
      </c>
      <c r="FI314" s="359">
        <f>FI319</f>
        <v/>
      </c>
      <c r="FJ314" s="359">
        <f>FJ319</f>
        <v/>
      </c>
      <c r="FK314" s="359">
        <f>FK319</f>
        <v/>
      </c>
      <c r="FL314" s="359">
        <f>FL319</f>
        <v/>
      </c>
      <c r="FM314" s="359">
        <f>FM319</f>
        <v/>
      </c>
      <c r="FN314" s="359">
        <f>FN319</f>
        <v/>
      </c>
      <c r="FO314" s="359">
        <f>FO319</f>
        <v/>
      </c>
      <c r="FP314" s="359">
        <f>FP319</f>
        <v/>
      </c>
      <c r="FQ314" s="359">
        <f>FQ319</f>
        <v/>
      </c>
      <c r="FR314" s="359">
        <f>FR319</f>
        <v/>
      </c>
      <c r="FS314" s="359">
        <f>FS319</f>
        <v/>
      </c>
      <c r="FT314" s="359">
        <f>FT319</f>
        <v/>
      </c>
      <c r="FU314" s="359">
        <f>FU319</f>
        <v/>
      </c>
      <c r="FV314" s="359">
        <f>FV319</f>
        <v/>
      </c>
      <c r="FW314" s="359">
        <f>FW319</f>
        <v/>
      </c>
      <c r="FX314" s="359">
        <f>FX319</f>
        <v/>
      </c>
      <c r="FY314" s="359">
        <f>FY319</f>
        <v/>
      </c>
      <c r="FZ314" s="359">
        <f>FZ319</f>
        <v/>
      </c>
      <c r="GA314" s="359">
        <f>GA319</f>
        <v/>
      </c>
      <c r="GB314" s="359">
        <f>GB319</f>
        <v/>
      </c>
      <c r="GC314" s="359">
        <f>GC319</f>
        <v/>
      </c>
      <c r="GD314" s="359">
        <f>GD319</f>
        <v/>
      </c>
      <c r="GE314" s="359">
        <f>GE319</f>
        <v/>
      </c>
      <c r="GF314" s="359">
        <f>GF319</f>
        <v/>
      </c>
      <c r="GG314" s="359">
        <f>GG319</f>
        <v/>
      </c>
      <c r="GH314" s="359">
        <f>GH319</f>
        <v/>
      </c>
      <c r="GI314" s="359">
        <f>GI319</f>
        <v/>
      </c>
      <c r="GJ314" s="359">
        <f>GJ319</f>
        <v/>
      </c>
      <c r="GK314" s="359">
        <f>GK319</f>
        <v/>
      </c>
      <c r="GL314" s="359">
        <f>GL319</f>
        <v/>
      </c>
      <c r="GM314" s="359">
        <f>GM319</f>
        <v/>
      </c>
      <c r="GN314" s="359">
        <f>GN319</f>
        <v/>
      </c>
      <c r="GO314" s="359">
        <f>GO319</f>
        <v/>
      </c>
      <c r="GP314" s="359">
        <f>GP319</f>
        <v/>
      </c>
      <c r="GQ314" s="359">
        <f>GQ319</f>
        <v/>
      </c>
      <c r="GR314" s="359">
        <f>GR319</f>
        <v/>
      </c>
      <c r="GS314" s="359">
        <f>GS319</f>
        <v/>
      </c>
      <c r="GT314" s="359">
        <f>GT319</f>
        <v/>
      </c>
      <c r="GU314" s="359">
        <f>GU319</f>
        <v/>
      </c>
      <c r="GV314" s="359">
        <f>GV319</f>
        <v/>
      </c>
      <c r="GW314" s="359">
        <f>GW319</f>
        <v/>
      </c>
      <c r="GX314" s="359">
        <f>GX319</f>
        <v/>
      </c>
    </row>
    <row r="315"/>
    <row r="316">
      <c r="A316" t="n">
        <v>17</v>
      </c>
      <c r="B316" t="n">
        <v>0</v>
      </c>
      <c r="C316">
        <f>ROW(SmtRes!A94)</f>
        <v/>
      </c>
      <c r="D316">
        <f>ROW(EtalonRes!A95)</f>
        <v/>
      </c>
      <c r="E316" t="inlineStr">
        <is>
          <t>1</t>
        </is>
      </c>
      <c r="F316" t="inlineStr">
        <is>
          <t>65-10-1</t>
        </is>
      </c>
      <c r="G316" t="inlineStr">
        <is>
          <t>Очистка канализационной сети внутренней</t>
        </is>
      </c>
      <c r="H316" t="inlineStr">
        <is>
          <t>100 м трубопровода</t>
        </is>
      </c>
      <c r="I316">
        <f>ROUND(ROUND(10/100,4),7)</f>
        <v/>
      </c>
      <c r="J316" t="n">
        <v>0</v>
      </c>
      <c r="K316">
        <f>ROUND(ROUND(10/100,4),7)</f>
        <v/>
      </c>
      <c r="O316">
        <f>ROUND(CP316,0)</f>
        <v/>
      </c>
      <c r="P316">
        <f>ROUND(CQ316*I316,0)</f>
        <v/>
      </c>
      <c r="Q316">
        <f>(ROUND((ROUND(((ET316)*I316),0)*BB316),0)+ROUND((ROUND(((AE316-(EU316))*I316),0)*BS316),0))</f>
        <v/>
      </c>
      <c r="R316">
        <f>(ROUND((ROUND(((EU316)*I316),0)*BS316),0)+ROUND((ROUND(((AE316-(EU316))*I316),0)*BS316),0))</f>
        <v/>
      </c>
      <c r="S316">
        <f>ROUND(CT316*I316,0)</f>
        <v/>
      </c>
      <c r="T316">
        <f>ROUND(CU316*I316,0)</f>
        <v/>
      </c>
      <c r="U316">
        <f>ROUND(CV316*I316,7)</f>
        <v/>
      </c>
      <c r="V316">
        <f>ROUND(CW316*I316,7)</f>
        <v/>
      </c>
      <c r="W316">
        <f>ROUND(CX316*I316,0)</f>
        <v/>
      </c>
      <c r="X316">
        <f>ROUND(CY316,0)</f>
        <v/>
      </c>
      <c r="Y316">
        <f>ROUND(CZ316,0)</f>
        <v/>
      </c>
      <c r="AA316" t="n">
        <v>78862477</v>
      </c>
      <c r="AB316">
        <f>ROUND((AC316+AD316+AF316),2)</f>
        <v/>
      </c>
      <c r="AC316">
        <f>ROUND((ES316),2)</f>
        <v/>
      </c>
      <c r="AD316">
        <f>ROUND((((ET316)-(EU316))+AE316),2)</f>
        <v/>
      </c>
      <c r="AE316">
        <f>ROUND((EU316),2)</f>
        <v/>
      </c>
      <c r="AF316">
        <f>ROUND((EV316),2)</f>
        <v/>
      </c>
      <c r="AG316">
        <f>ROUND((AP316),2)</f>
        <v/>
      </c>
      <c r="AH316">
        <f>(EW316)</f>
        <v/>
      </c>
      <c r="AI316">
        <f>(EX316)</f>
        <v/>
      </c>
      <c r="AJ316">
        <f>(AS316)</f>
        <v/>
      </c>
      <c r="AK316" t="n">
        <v>403.3</v>
      </c>
      <c r="AL316" t="n">
        <v>139.36</v>
      </c>
      <c r="AM316" t="n">
        <v>0.87</v>
      </c>
      <c r="AN316" t="n">
        <v>0</v>
      </c>
      <c r="AO316" t="n">
        <v>263.07</v>
      </c>
      <c r="AP316" t="n">
        <v>0</v>
      </c>
      <c r="AQ316" t="n">
        <v>32.2</v>
      </c>
      <c r="AR316" t="n">
        <v>0</v>
      </c>
      <c r="AS316" t="n">
        <v>0</v>
      </c>
      <c r="AT316" t="n">
        <v>103</v>
      </c>
      <c r="AU316" t="n">
        <v>52</v>
      </c>
      <c r="AV316" t="n">
        <v>1</v>
      </c>
      <c r="AW316" t="n">
        <v>1</v>
      </c>
      <c r="AZ316" t="n">
        <v>1</v>
      </c>
      <c r="BA316" t="n">
        <v>52.25</v>
      </c>
      <c r="BB316" t="n">
        <v>25.03</v>
      </c>
      <c r="BC316" t="n">
        <v>11.85</v>
      </c>
      <c r="BD316" t="inlineStr"/>
      <c r="BE316" t="inlineStr"/>
      <c r="BF316" t="inlineStr"/>
      <c r="BG316" t="inlineStr"/>
      <c r="BH316" t="n">
        <v>0</v>
      </c>
      <c r="BI316" t="n">
        <v>1</v>
      </c>
      <c r="BJ316" t="inlineStr">
        <is>
          <t>ТЕРр Московской обл., 65-10-1, приказ Минстроя России №675/пр от 28.02.2017 № 263/пр</t>
        </is>
      </c>
      <c r="BM316" t="n">
        <v>65007</v>
      </c>
      <c r="BN316" t="n">
        <v>0</v>
      </c>
      <c r="BO316" t="inlineStr">
        <is>
          <t>65-10-1</t>
        </is>
      </c>
      <c r="BP316" t="n">
        <v>1</v>
      </c>
      <c r="BQ316" t="n">
        <v>6</v>
      </c>
      <c r="BR316" t="n">
        <v>0</v>
      </c>
      <c r="BS316" t="n">
        <v>52.25</v>
      </c>
      <c r="BT316" t="n">
        <v>1</v>
      </c>
      <c r="BU316" t="n">
        <v>1</v>
      </c>
      <c r="BV316" t="n">
        <v>1</v>
      </c>
      <c r="BW316" t="n">
        <v>1</v>
      </c>
      <c r="BX316" t="n">
        <v>1</v>
      </c>
      <c r="BY316" t="inlineStr"/>
      <c r="BZ316" t="n">
        <v>103</v>
      </c>
      <c r="CA316" t="n">
        <v>52</v>
      </c>
      <c r="CB316" t="inlineStr"/>
      <c r="CE316" t="n">
        <v>12</v>
      </c>
      <c r="CF316" t="n">
        <v>0</v>
      </c>
      <c r="CG316" t="n">
        <v>0</v>
      </c>
      <c r="CM316" t="n">
        <v>0</v>
      </c>
      <c r="CN316" t="inlineStr"/>
      <c r="CO316" t="n">
        <v>0</v>
      </c>
      <c r="CP316">
        <f>(P316+Q316+S316)</f>
        <v/>
      </c>
      <c r="CQ316">
        <f>AC316*BC316</f>
        <v/>
      </c>
      <c r="CR316">
        <f>(ROUND((ROUND(((ET316)*1),0)*BB316),0)+ROUND((ROUND(((AE316-(EU316))*1),0)*BS316),0))</f>
        <v/>
      </c>
      <c r="CS316">
        <f>(ROUND((ROUND(((EU316)*1),0)*BS316),0)+ROUND((ROUND(((AE316-(EU316))*1),0)*BS316),0))</f>
        <v/>
      </c>
      <c r="CT316">
        <f>AF316*BA316</f>
        <v/>
      </c>
      <c r="CU316">
        <f>AG316</f>
        <v/>
      </c>
      <c r="CV316">
        <f>AH316</f>
        <v/>
      </c>
      <c r="CW316">
        <f>AI316</f>
        <v/>
      </c>
      <c r="CX316">
        <f>AJ316</f>
        <v/>
      </c>
      <c r="CY316">
        <f>(((S316+R316)*AT316)/100)</f>
        <v/>
      </c>
      <c r="CZ316">
        <f>(((S316+R316)*AU316)/100)</f>
        <v/>
      </c>
      <c r="DC316" t="inlineStr"/>
      <c r="DD316" t="inlineStr"/>
      <c r="DE316" t="inlineStr"/>
      <c r="DF316" t="inlineStr"/>
      <c r="DG316" t="inlineStr"/>
      <c r="DH316" t="inlineStr"/>
      <c r="DI316" t="inlineStr"/>
      <c r="DJ316" t="inlineStr"/>
      <c r="DK316" t="inlineStr"/>
      <c r="DL316" t="inlineStr"/>
      <c r="DM316" t="inlineStr"/>
      <c r="DN316" t="n">
        <v>0</v>
      </c>
      <c r="DO316" t="n">
        <v>0</v>
      </c>
      <c r="DP316" t="n">
        <v>1</v>
      </c>
      <c r="DQ316" t="n">
        <v>1</v>
      </c>
      <c r="DU316" t="n">
        <v>1013</v>
      </c>
      <c r="DV316" t="inlineStr">
        <is>
          <t>100 м трубопровода</t>
        </is>
      </c>
      <c r="DW316" t="inlineStr">
        <is>
          <t>100 м трубопровода</t>
        </is>
      </c>
      <c r="DX316" t="n">
        <v>1</v>
      </c>
      <c r="DZ316" t="inlineStr"/>
      <c r="EA316" t="inlineStr"/>
      <c r="EB316" t="inlineStr"/>
      <c r="EC316" t="inlineStr"/>
      <c r="EE316" t="n">
        <v>78726000</v>
      </c>
      <c r="EF316" t="n">
        <v>6</v>
      </c>
      <c r="EG316" t="inlineStr">
        <is>
          <t>Ремонтно-строительные работы</t>
        </is>
      </c>
      <c r="EH316" t="n">
        <v>99</v>
      </c>
      <c r="EI316" t="inlineStr">
        <is>
          <t>Внутренние санитарно-технические работы</t>
        </is>
      </c>
      <c r="EJ316" t="n">
        <v>1</v>
      </c>
      <c r="EK316" t="n">
        <v>65007</v>
      </c>
      <c r="EL316" t="inlineStr">
        <is>
          <t>Внутренние санитарнотехнические работы: смена труб, санприборов, запорной арматуры и другое</t>
        </is>
      </c>
      <c r="EM316" t="inlineStr">
        <is>
          <t>рФЕР-65</t>
        </is>
      </c>
      <c r="EO316" t="inlineStr"/>
      <c r="EQ316" t="n">
        <v>0</v>
      </c>
      <c r="ER316" t="n">
        <v>403.3</v>
      </c>
      <c r="ES316" t="n">
        <v>139.36</v>
      </c>
      <c r="ET316" t="n">
        <v>0.87</v>
      </c>
      <c r="EU316" t="n">
        <v>0</v>
      </c>
      <c r="EV316" t="n">
        <v>263.07</v>
      </c>
      <c r="EW316" t="n">
        <v>32.2</v>
      </c>
      <c r="EX316" t="n">
        <v>0</v>
      </c>
      <c r="EY316" t="n">
        <v>0</v>
      </c>
      <c r="FQ316" t="n">
        <v>0</v>
      </c>
      <c r="FR316" t="n">
        <v>0</v>
      </c>
      <c r="FS316" t="n">
        <v>0</v>
      </c>
      <c r="FX316" t="n">
        <v>103</v>
      </c>
      <c r="FY316" t="n">
        <v>52</v>
      </c>
      <c r="GA316" t="inlineStr"/>
      <c r="GD316" t="n">
        <v>1</v>
      </c>
      <c r="GF316" t="n">
        <v>-66904957</v>
      </c>
      <c r="GG316" t="n">
        <v>2</v>
      </c>
      <c r="GH316" t="n">
        <v>1</v>
      </c>
      <c r="GI316" t="n">
        <v>2</v>
      </c>
      <c r="GJ316" t="n">
        <v>0</v>
      </c>
      <c r="GK316" t="n">
        <v>0</v>
      </c>
      <c r="GL316">
        <f>ROUND(IF(AND(BH316=3,BI316=3,FS316&lt;&gt;0),P316,0),0)</f>
        <v/>
      </c>
      <c r="GM316">
        <f>ROUND(O316+X316+Y316,0)+GX316</f>
        <v/>
      </c>
      <c r="GN316">
        <f>IF(OR(BI316=0,BI316=1),GM316-GX316,0)</f>
        <v/>
      </c>
      <c r="GO316">
        <f>IF(BI316=2,GM316-GX316,0)</f>
        <v/>
      </c>
      <c r="GP316">
        <f>IF(BI316=4,GM316-GX316,0)</f>
        <v/>
      </c>
      <c r="GR316" t="n">
        <v>0</v>
      </c>
      <c r="GS316" t="n">
        <v>3</v>
      </c>
      <c r="GT316" t="n">
        <v>0</v>
      </c>
      <c r="GU316" t="inlineStr"/>
      <c r="GV316">
        <f>ROUND((GT316),2)</f>
        <v/>
      </c>
      <c r="GW316" t="n">
        <v>1</v>
      </c>
      <c r="GX316">
        <f>ROUND(HC316*I316,0)</f>
        <v/>
      </c>
      <c r="HA316" t="n">
        <v>0</v>
      </c>
      <c r="HB316" t="n">
        <v>0</v>
      </c>
      <c r="HC316">
        <f>GV316*GW316</f>
        <v/>
      </c>
      <c r="HE316" t="inlineStr"/>
      <c r="HF316" t="inlineStr"/>
      <c r="HM316" t="inlineStr"/>
      <c r="HN316" t="inlineStr">
        <is>
          <t>Пр/812-099.2-1</t>
        </is>
      </c>
      <c r="HO316" t="inlineStr">
        <is>
          <t>Пр/774-099.2</t>
        </is>
      </c>
      <c r="HP316" t="inlineStr">
        <is>
          <t>Внутренние санитарнотехнические работы: смена труб, санприборов, запорной арматуры и другое</t>
        </is>
      </c>
      <c r="HQ316" t="inlineStr">
        <is>
          <t>Внутренние санитарнотехнические работы: смена труб, санприборов, запорной арматуры и другое</t>
        </is>
      </c>
      <c r="HS316" t="n">
        <v>0</v>
      </c>
      <c r="IK316" t="n">
        <v>0</v>
      </c>
    </row>
    <row r="317">
      <c r="A317" t="n">
        <v>18</v>
      </c>
      <c r="B317" t="n">
        <v>0</v>
      </c>
      <c r="C317" t="n">
        <v>94</v>
      </c>
      <c r="E317" t="inlineStr">
        <is>
          <t>1,1</t>
        </is>
      </c>
      <c r="F317" t="inlineStr">
        <is>
          <t>Цена поставщика</t>
        </is>
      </c>
      <c r="G317" t="inlineStr">
        <is>
          <t>Прочистка КРОТ</t>
        </is>
      </c>
      <c r="H317" t="inlineStr">
        <is>
          <t>л</t>
        </is>
      </c>
      <c r="I317">
        <f>I316*J317</f>
        <v/>
      </c>
      <c r="J317" t="n">
        <v>20</v>
      </c>
      <c r="K317" t="n">
        <v>20</v>
      </c>
      <c r="O317">
        <f>ROUND(CP317,0)</f>
        <v/>
      </c>
      <c r="P317">
        <f>ROUND(CQ317*I317,0)</f>
        <v/>
      </c>
      <c r="Q317">
        <f>(ROUND((ROUND(((ET317)*I317),0)*BB317),0)+ROUND((ROUND(((AE317-(EU317))*I317),0)*BS317),0))</f>
        <v/>
      </c>
      <c r="R317">
        <f>(ROUND((ROUND(((EU317)*I317),0)*BS317),0)+ROUND((ROUND(((AE317-(EU317))*I317),0)*BS317),0))</f>
        <v/>
      </c>
      <c r="S317">
        <f>ROUND(CT317*I317,0)</f>
        <v/>
      </c>
      <c r="T317">
        <f>ROUND(CU317*I317,0)</f>
        <v/>
      </c>
      <c r="U317">
        <f>ROUND(CV317*I317,7)</f>
        <v/>
      </c>
      <c r="V317">
        <f>ROUND(CW317*I317,7)</f>
        <v/>
      </c>
      <c r="W317">
        <f>ROUND(CX317*I317,0)</f>
        <v/>
      </c>
      <c r="X317">
        <f>ROUND(CY317,0)</f>
        <v/>
      </c>
      <c r="Y317">
        <f>ROUND(CZ317,0)</f>
        <v/>
      </c>
      <c r="AA317" t="n">
        <v>78862477</v>
      </c>
      <c r="AB317">
        <f>ROUND((AC317+AD317+AF317),2)</f>
        <v/>
      </c>
      <c r="AC317">
        <f>ROUND((ES317),2)</f>
        <v/>
      </c>
      <c r="AD317">
        <f>ROUND((((ET317)-(EU317))+AE317),2)</f>
        <v/>
      </c>
      <c r="AE317">
        <f>ROUND((EU317),2)</f>
        <v/>
      </c>
      <c r="AF317">
        <f>ROUND((EV317),2)</f>
        <v/>
      </c>
      <c r="AG317">
        <f>ROUND((AP317),2)</f>
        <v/>
      </c>
      <c r="AH317">
        <f>(EW317)</f>
        <v/>
      </c>
      <c r="AI317">
        <f>(EX317)</f>
        <v/>
      </c>
      <c r="AJ317">
        <f>(AS317)</f>
        <v/>
      </c>
      <c r="AK317" t="n">
        <v>384.43</v>
      </c>
      <c r="AL317" t="n">
        <v>384.43</v>
      </c>
      <c r="AM317" t="n">
        <v>0</v>
      </c>
      <c r="AN317" t="n">
        <v>0</v>
      </c>
      <c r="AO317" t="n">
        <v>0</v>
      </c>
      <c r="AP317" t="n">
        <v>0</v>
      </c>
      <c r="AQ317" t="n">
        <v>0</v>
      </c>
      <c r="AR317" t="n">
        <v>0</v>
      </c>
      <c r="AS317" t="n">
        <v>0</v>
      </c>
      <c r="AT317" t="n">
        <v>103</v>
      </c>
      <c r="AU317" t="n">
        <v>52</v>
      </c>
      <c r="AV317" t="n">
        <v>1</v>
      </c>
      <c r="AW317" t="n">
        <v>1</v>
      </c>
      <c r="AZ317" t="n">
        <v>1</v>
      </c>
      <c r="BA317" t="n">
        <v>1</v>
      </c>
      <c r="BB317" t="n">
        <v>1</v>
      </c>
      <c r="BC317" t="n">
        <v>1</v>
      </c>
      <c r="BD317" t="inlineStr"/>
      <c r="BE317" t="inlineStr"/>
      <c r="BF317" t="inlineStr"/>
      <c r="BG317" t="inlineStr"/>
      <c r="BH317" t="n">
        <v>3</v>
      </c>
      <c r="BI317" t="n">
        <v>1</v>
      </c>
      <c r="BJ317" t="inlineStr"/>
      <c r="BM317" t="n">
        <v>65007</v>
      </c>
      <c r="BN317" t="n">
        <v>0</v>
      </c>
      <c r="BO317" t="inlineStr"/>
      <c r="BP317" t="n">
        <v>0</v>
      </c>
      <c r="BQ317" t="n">
        <v>6</v>
      </c>
      <c r="BR317" t="n">
        <v>0</v>
      </c>
      <c r="BS317" t="n">
        <v>1</v>
      </c>
      <c r="BT317" t="n">
        <v>1</v>
      </c>
      <c r="BU317" t="n">
        <v>1</v>
      </c>
      <c r="BV317" t="n">
        <v>1</v>
      </c>
      <c r="BW317" t="n">
        <v>1</v>
      </c>
      <c r="BX317" t="n">
        <v>1</v>
      </c>
      <c r="BY317" t="inlineStr"/>
      <c r="BZ317" t="n">
        <v>103</v>
      </c>
      <c r="CA317" t="n">
        <v>52</v>
      </c>
      <c r="CB317" t="inlineStr"/>
      <c r="CE317" t="n">
        <v>12</v>
      </c>
      <c r="CF317" t="n">
        <v>0</v>
      </c>
      <c r="CG317" t="n">
        <v>0</v>
      </c>
      <c r="CM317" t="n">
        <v>0</v>
      </c>
      <c r="CN317" t="inlineStr"/>
      <c r="CO317" t="n">
        <v>0</v>
      </c>
      <c r="CP317">
        <f>(P317+Q317+S317)</f>
        <v/>
      </c>
      <c r="CQ317">
        <f>AC317</f>
        <v/>
      </c>
      <c r="CR317">
        <f>(ROUND((ROUND(((ET317)*1),0)*BB317),0)+ROUND((ROUND(((AE317-(EU317))*1),0)*BS317),0))</f>
        <v/>
      </c>
      <c r="CS317">
        <f>(ROUND((ROUND(((EU317)*1),0)*BS317),0)+ROUND((ROUND(((AE317-(EU317))*1),0)*BS317),0))</f>
        <v/>
      </c>
      <c r="CT317">
        <f>AF317*BA317</f>
        <v/>
      </c>
      <c r="CU317">
        <f>AG317</f>
        <v/>
      </c>
      <c r="CV317">
        <f>AH317</f>
        <v/>
      </c>
      <c r="CW317">
        <f>AI317</f>
        <v/>
      </c>
      <c r="CX317">
        <f>AJ317</f>
        <v/>
      </c>
      <c r="CY317">
        <f>(((S317+R317)*AT317)/100)</f>
        <v/>
      </c>
      <c r="CZ317">
        <f>(((S317+R317)*AU317)/100)</f>
        <v/>
      </c>
      <c r="DC317" t="inlineStr"/>
      <c r="DD317" t="inlineStr"/>
      <c r="DE317" t="inlineStr"/>
      <c r="DF317" t="inlineStr"/>
      <c r="DG317" t="inlineStr"/>
      <c r="DH317" t="inlineStr"/>
      <c r="DI317" t="inlineStr"/>
      <c r="DJ317" t="inlineStr"/>
      <c r="DK317" t="inlineStr"/>
      <c r="DL317" t="inlineStr"/>
      <c r="DM317" t="inlineStr"/>
      <c r="DN317" t="n">
        <v>0</v>
      </c>
      <c r="DO317" t="n">
        <v>0</v>
      </c>
      <c r="DP317" t="n">
        <v>1</v>
      </c>
      <c r="DQ317" t="n">
        <v>1</v>
      </c>
      <c r="DU317" t="n">
        <v>1002</v>
      </c>
      <c r="DV317" t="inlineStr">
        <is>
          <t>л</t>
        </is>
      </c>
      <c r="DW317" t="inlineStr">
        <is>
          <t>л</t>
        </is>
      </c>
      <c r="DX317" t="n">
        <v>1</v>
      </c>
      <c r="DZ317" t="inlineStr"/>
      <c r="EA317" t="inlineStr"/>
      <c r="EB317" t="inlineStr"/>
      <c r="EC317" t="inlineStr"/>
      <c r="EE317" t="n">
        <v>78726000</v>
      </c>
      <c r="EF317" t="n">
        <v>6</v>
      </c>
      <c r="EG317" t="inlineStr">
        <is>
          <t>Ремонтно-строительные работы</t>
        </is>
      </c>
      <c r="EH317" t="n">
        <v>99</v>
      </c>
      <c r="EI317" t="inlineStr">
        <is>
          <t>Внутренние санитарно-технические работы</t>
        </is>
      </c>
      <c r="EJ317" t="n">
        <v>1</v>
      </c>
      <c r="EK317" t="n">
        <v>65007</v>
      </c>
      <c r="EL317" t="inlineStr">
        <is>
          <t>Внутренние санитарнотехнические работы: смена труб, санприборов, запорной арматуры и другое</t>
        </is>
      </c>
      <c r="EM317" t="inlineStr">
        <is>
          <t>рФЕР-65</t>
        </is>
      </c>
      <c r="EO317" t="inlineStr"/>
      <c r="EQ317" t="n">
        <v>0</v>
      </c>
      <c r="ER317" t="n">
        <v>384.43</v>
      </c>
      <c r="ES317" t="n">
        <v>384.43</v>
      </c>
      <c r="ET317" t="n">
        <v>0</v>
      </c>
      <c r="EU317" t="n">
        <v>0</v>
      </c>
      <c r="EV317" t="n">
        <v>0</v>
      </c>
      <c r="EW317" t="n">
        <v>0</v>
      </c>
      <c r="EX317" t="n">
        <v>0</v>
      </c>
      <c r="EZ317" t="n">
        <v>5</v>
      </c>
      <c r="FC317" t="n">
        <v>1</v>
      </c>
      <c r="FD317" t="n">
        <v>18</v>
      </c>
      <c r="FF317" t="n">
        <v>469</v>
      </c>
      <c r="FQ317" t="n">
        <v>0</v>
      </c>
      <c r="FR317" t="n">
        <v>0</v>
      </c>
      <c r="FS317" t="n">
        <v>0</v>
      </c>
      <c r="FX317" t="n">
        <v>103</v>
      </c>
      <c r="FY317" t="n">
        <v>52</v>
      </c>
      <c r="GA317" t="inlineStr">
        <is>
          <t>[469 / 1,22]</t>
        </is>
      </c>
      <c r="GD317" t="n">
        <v>1</v>
      </c>
      <c r="GF317" t="n">
        <v>-1978592410</v>
      </c>
      <c r="GG317" t="n">
        <v>2</v>
      </c>
      <c r="GH317" t="n">
        <v>3</v>
      </c>
      <c r="GI317" t="n">
        <v>-2</v>
      </c>
      <c r="GJ317" t="n">
        <v>0</v>
      </c>
      <c r="GK317" t="n">
        <v>0</v>
      </c>
      <c r="GL317">
        <f>ROUND(IF(AND(BH317=3,BI317=3,FS317&lt;&gt;0),P317,0),0)</f>
        <v/>
      </c>
      <c r="GM317">
        <f>ROUND(O317+X317+Y317,0)+GX317</f>
        <v/>
      </c>
      <c r="GN317">
        <f>IF(OR(BI317=0,BI317=1),GM317-GX317,0)</f>
        <v/>
      </c>
      <c r="GO317">
        <f>IF(BI317=2,GM317-GX317,0)</f>
        <v/>
      </c>
      <c r="GP317">
        <f>IF(BI317=4,GM317-GX317,0)</f>
        <v/>
      </c>
      <c r="GR317" t="n">
        <v>1</v>
      </c>
      <c r="GS317" t="n">
        <v>1</v>
      </c>
      <c r="GT317" t="n">
        <v>0</v>
      </c>
      <c r="GU317" t="inlineStr"/>
      <c r="GV317">
        <f>ROUND((GT317),2)</f>
        <v/>
      </c>
      <c r="GW317" t="n">
        <v>1</v>
      </c>
      <c r="GX317">
        <f>ROUND(HC317*I317,0)</f>
        <v/>
      </c>
      <c r="HA317" t="n">
        <v>0</v>
      </c>
      <c r="HB317" t="n">
        <v>0</v>
      </c>
      <c r="HC317">
        <f>GV317*GW317</f>
        <v/>
      </c>
      <c r="HE317" t="inlineStr">
        <is>
          <t>0</t>
        </is>
      </c>
      <c r="HF317" t="inlineStr">
        <is>
          <t>0</t>
        </is>
      </c>
      <c r="HG317">
        <f>ROUND(AC317*I317,0)</f>
        <v/>
      </c>
      <c r="HM317" t="inlineStr"/>
      <c r="HN317" t="inlineStr">
        <is>
          <t>Пр/812-099.2-1</t>
        </is>
      </c>
      <c r="HO317" t="inlineStr">
        <is>
          <t>Пр/774-099.2</t>
        </is>
      </c>
      <c r="HP317" t="inlineStr">
        <is>
          <t>Внутренние санитарнотехнические работы: смена труб, санприборов, запорной арматуры и другое</t>
        </is>
      </c>
      <c r="HQ317" t="inlineStr">
        <is>
          <t>Внутренние санитарнотехнические работы: смена труб, санприборов, запорной арматуры и другое</t>
        </is>
      </c>
      <c r="HS317" t="n">
        <v>0</v>
      </c>
      <c r="IK317" t="n">
        <v>0</v>
      </c>
    </row>
    <row r="318"/>
    <row r="319">
      <c r="A319" s="358" t="n">
        <v>51</v>
      </c>
      <c r="B319" s="358">
        <f>B312</f>
        <v/>
      </c>
      <c r="C319" s="358">
        <f>A312</f>
        <v/>
      </c>
      <c r="D319" s="358">
        <f>ROW(A312)</f>
        <v/>
      </c>
      <c r="E319" s="358" t="n"/>
      <c r="F319" s="358">
        <f>IF(F312&lt;&gt;"",F312,"")</f>
        <v/>
      </c>
      <c r="G319" s="358">
        <f>IF(G312&lt;&gt;"",G312,"")</f>
        <v/>
      </c>
      <c r="H319" s="358" t="n">
        <v>0</v>
      </c>
      <c r="I319" s="358" t="n"/>
      <c r="J319" s="358" t="n"/>
      <c r="K319" s="358" t="n"/>
      <c r="L319" s="358" t="n"/>
      <c r="M319" s="358" t="n"/>
      <c r="N319" s="358" t="n"/>
      <c r="O319" s="358" t="n">
        <v>0</v>
      </c>
      <c r="P319" s="358" t="n">
        <v>0</v>
      </c>
      <c r="Q319" s="358" t="n">
        <v>0</v>
      </c>
      <c r="R319" s="358" t="n">
        <v>0</v>
      </c>
      <c r="S319" s="358" t="n">
        <v>0</v>
      </c>
      <c r="T319" s="358" t="n">
        <v>0</v>
      </c>
      <c r="U319" s="358" t="n">
        <v>0</v>
      </c>
      <c r="V319" s="358" t="n">
        <v>0</v>
      </c>
      <c r="W319" s="358" t="n">
        <v>0</v>
      </c>
      <c r="X319" s="358" t="n">
        <v>0</v>
      </c>
      <c r="Y319" s="358" t="n">
        <v>0</v>
      </c>
      <c r="Z319" s="358" t="n"/>
      <c r="AA319" s="358" t="n"/>
      <c r="AB319" s="358" t="n"/>
      <c r="AC319" s="358" t="n"/>
      <c r="AD319" s="358" t="n"/>
      <c r="AE319" s="358" t="n"/>
      <c r="AF319" s="358" t="n"/>
      <c r="AG319" s="358" t="n"/>
      <c r="AH319" s="358" t="n"/>
      <c r="AI319" s="358" t="n"/>
      <c r="AJ319" s="358" t="n"/>
      <c r="AK319" s="358" t="n"/>
      <c r="AL319" s="358" t="n"/>
      <c r="AM319" s="358" t="n"/>
      <c r="AN319" s="358" t="n"/>
      <c r="AO319" s="358">
        <f>ROUND(BX319,0)</f>
        <v/>
      </c>
      <c r="AP319" s="358">
        <f>ROUND(BY319,0)</f>
        <v/>
      </c>
      <c r="AQ319" s="358">
        <f>ROUND(BZ319,0)</f>
        <v/>
      </c>
      <c r="AR319" s="358">
        <f>ROUND(CA319,0)</f>
        <v/>
      </c>
      <c r="AS319" s="358">
        <f>ROUND(CB319,0)</f>
        <v/>
      </c>
      <c r="AT319" s="358">
        <f>ROUND(CC319,0)</f>
        <v/>
      </c>
      <c r="AU319" s="358">
        <f>ROUND(CD319,0)</f>
        <v/>
      </c>
      <c r="AV319" s="358">
        <f>ROUND(CE319,0)</f>
        <v/>
      </c>
      <c r="AW319" s="358">
        <f>ROUND(CF319,0)</f>
        <v/>
      </c>
      <c r="AX319" s="358">
        <f>ROUND(CG319,0)</f>
        <v/>
      </c>
      <c r="AY319" s="358">
        <f>ROUND(CH319,0)</f>
        <v/>
      </c>
      <c r="AZ319" s="358">
        <f>ROUND(CI319,0)</f>
        <v/>
      </c>
      <c r="BA319" s="358">
        <f>ROUND(CJ319,0)</f>
        <v/>
      </c>
      <c r="BB319" s="358">
        <f>ROUND(CK319,0)</f>
        <v/>
      </c>
      <c r="BC319" s="358">
        <f>ROUND(CL319,0)</f>
        <v/>
      </c>
      <c r="BD319" s="358">
        <f>ROUND(CM319,0)</f>
        <v/>
      </c>
      <c r="BE319" s="358" t="n"/>
      <c r="BF319" s="358" t="n"/>
      <c r="BG319" s="358" t="n"/>
      <c r="BH319" s="358" t="n"/>
      <c r="BI319" s="358" t="n"/>
      <c r="BJ319" s="358" t="n"/>
      <c r="BK319" s="358" t="n"/>
      <c r="BL319" s="358" t="n"/>
      <c r="BM319" s="358" t="n"/>
      <c r="BN319" s="358" t="n"/>
      <c r="BO319" s="358" t="n"/>
      <c r="BP319" s="358" t="n"/>
      <c r="BQ319" s="358" t="n"/>
      <c r="BR319" s="358" t="n"/>
      <c r="BS319" s="358" t="n"/>
      <c r="BT319" s="358" t="n"/>
      <c r="BU319" s="358" t="n"/>
      <c r="BV319" s="358" t="n"/>
      <c r="BW319" s="358" t="n"/>
      <c r="BX319" s="358" t="n"/>
      <c r="BY319" s="358" t="n"/>
      <c r="BZ319" s="358" t="n"/>
      <c r="CA319" s="358" t="n"/>
      <c r="CB319" s="358" t="n"/>
      <c r="CC319" s="358" t="n"/>
      <c r="CD319" s="358" t="n"/>
      <c r="CE319" s="358" t="n"/>
      <c r="CF319" s="358" t="n"/>
      <c r="CG319" s="358" t="n"/>
      <c r="CH319" s="358" t="n"/>
      <c r="CI319" s="358" t="n"/>
      <c r="CJ319" s="358" t="n"/>
      <c r="CK319" s="358" t="n"/>
      <c r="CL319" s="358" t="n"/>
      <c r="CM319" s="358" t="n"/>
      <c r="CN319" s="358" t="n"/>
      <c r="CO319" s="358" t="n"/>
      <c r="CP319" s="358" t="n"/>
      <c r="CQ319" s="358" t="n"/>
      <c r="CR319" s="358" t="n"/>
      <c r="CS319" s="358" t="n"/>
      <c r="CT319" s="358" t="n"/>
      <c r="CU319" s="358" t="n"/>
      <c r="CV319" s="358" t="n"/>
      <c r="CW319" s="358" t="n"/>
      <c r="CX319" s="358" t="n"/>
      <c r="CY319" s="358" t="n"/>
      <c r="CZ319" s="358" t="n"/>
      <c r="DA319" s="358" t="n"/>
      <c r="DB319" s="358" t="n"/>
      <c r="DC319" s="358" t="n"/>
      <c r="DD319" s="358" t="n"/>
      <c r="DE319" s="358" t="n"/>
      <c r="DF319" s="358" t="n"/>
      <c r="DG319" s="359" t="n"/>
      <c r="DH319" s="359" t="n"/>
      <c r="DI319" s="359" t="n"/>
      <c r="DJ319" s="359" t="n"/>
      <c r="DK319" s="359" t="n"/>
      <c r="DL319" s="359" t="n"/>
      <c r="DM319" s="359" t="n"/>
      <c r="DN319" s="359" t="n"/>
      <c r="DO319" s="359" t="n"/>
      <c r="DP319" s="359" t="n"/>
      <c r="DQ319" s="359" t="n"/>
      <c r="DR319" s="359" t="n"/>
      <c r="DS319" s="359" t="n"/>
      <c r="DT319" s="359" t="n"/>
      <c r="DU319" s="359" t="n"/>
      <c r="DV319" s="359" t="n"/>
      <c r="DW319" s="359" t="n"/>
      <c r="DX319" s="359" t="n"/>
      <c r="DY319" s="359" t="n"/>
      <c r="DZ319" s="359" t="n"/>
      <c r="EA319" s="359" t="n"/>
      <c r="EB319" s="359" t="n"/>
      <c r="EC319" s="359" t="n"/>
      <c r="ED319" s="359" t="n"/>
      <c r="EE319" s="359" t="n"/>
      <c r="EF319" s="359" t="n"/>
      <c r="EG319" s="359" t="n"/>
      <c r="EH319" s="359" t="n"/>
      <c r="EI319" s="359" t="n"/>
      <c r="EJ319" s="359" t="n"/>
      <c r="EK319" s="359" t="n"/>
      <c r="EL319" s="359" t="n"/>
      <c r="EM319" s="359" t="n"/>
      <c r="EN319" s="359" t="n"/>
      <c r="EO319" s="359" t="n"/>
      <c r="EP319" s="359" t="n"/>
      <c r="EQ319" s="359" t="n"/>
      <c r="ER319" s="359" t="n"/>
      <c r="ES319" s="359" t="n"/>
      <c r="ET319" s="359" t="n"/>
      <c r="EU319" s="359" t="n"/>
      <c r="EV319" s="359" t="n"/>
      <c r="EW319" s="359" t="n"/>
      <c r="EX319" s="359" t="n"/>
      <c r="EY319" s="359" t="n"/>
      <c r="EZ319" s="359" t="n"/>
      <c r="FA319" s="359" t="n"/>
      <c r="FB319" s="359" t="n"/>
      <c r="FC319" s="359" t="n"/>
      <c r="FD319" s="359" t="n"/>
      <c r="FE319" s="359" t="n"/>
      <c r="FF319" s="359" t="n"/>
      <c r="FG319" s="359" t="n"/>
      <c r="FH319" s="359" t="n"/>
      <c r="FI319" s="359" t="n"/>
      <c r="FJ319" s="359" t="n"/>
      <c r="FK319" s="359" t="n"/>
      <c r="FL319" s="359" t="n"/>
      <c r="FM319" s="359" t="n"/>
      <c r="FN319" s="359" t="n"/>
      <c r="FO319" s="359" t="n"/>
      <c r="FP319" s="359" t="n"/>
      <c r="FQ319" s="359" t="n"/>
      <c r="FR319" s="359" t="n"/>
      <c r="FS319" s="359" t="n"/>
      <c r="FT319" s="359" t="n"/>
      <c r="FU319" s="359" t="n"/>
      <c r="FV319" s="359" t="n"/>
      <c r="FW319" s="359" t="n"/>
      <c r="FX319" s="359" t="n"/>
      <c r="FY319" s="359" t="n"/>
      <c r="FZ319" s="359" t="n"/>
      <c r="GA319" s="359" t="n"/>
      <c r="GB319" s="359" t="n"/>
      <c r="GC319" s="359" t="n"/>
      <c r="GD319" s="359" t="n"/>
      <c r="GE319" s="359" t="n"/>
      <c r="GF319" s="359" t="n"/>
      <c r="GG319" s="359" t="n"/>
      <c r="GH319" s="359" t="n"/>
      <c r="GI319" s="359" t="n"/>
      <c r="GJ319" s="359" t="n"/>
      <c r="GK319" s="359" t="n"/>
      <c r="GL319" s="359" t="n"/>
      <c r="GM319" s="359" t="n"/>
      <c r="GN319" s="359" t="n"/>
      <c r="GO319" s="359" t="n"/>
      <c r="GP319" s="359" t="n"/>
      <c r="GQ319" s="359" t="n"/>
      <c r="GR319" s="359" t="n"/>
      <c r="GS319" s="359" t="n"/>
      <c r="GT319" s="359" t="n"/>
      <c r="GU319" s="359" t="n"/>
      <c r="GV319" s="359" t="n"/>
      <c r="GW319" s="359" t="n"/>
      <c r="GX319" s="359" t="n">
        <v>0</v>
      </c>
    </row>
    <row r="320"/>
    <row r="321">
      <c r="A321" s="360" t="n">
        <v>50</v>
      </c>
      <c r="B321" s="360" t="n">
        <v>0</v>
      </c>
      <c r="C321" s="360" t="n">
        <v>0</v>
      </c>
      <c r="D321" s="360" t="n">
        <v>1</v>
      </c>
      <c r="E321" s="360" t="n">
        <v>201</v>
      </c>
      <c r="F321" s="360">
        <f>ROUND(Source!O319,O321)</f>
        <v/>
      </c>
      <c r="G321" s="360" t="inlineStr">
        <is>
          <t>ПЗ</t>
        </is>
      </c>
      <c r="H321" s="360" t="inlineStr">
        <is>
          <t>Прямые затраты</t>
        </is>
      </c>
      <c r="I321" s="360" t="n"/>
      <c r="J321" s="360" t="n"/>
      <c r="K321" s="360" t="n">
        <v>201</v>
      </c>
      <c r="L321" s="360" t="n">
        <v>1</v>
      </c>
      <c r="M321" s="360" t="n">
        <v>3</v>
      </c>
      <c r="N321" s="360" t="inlineStr"/>
      <c r="O321" s="360" t="n">
        <v>0</v>
      </c>
      <c r="P321" s="360" t="n"/>
      <c r="Q321" s="360" t="n"/>
      <c r="R321" s="360" t="n"/>
      <c r="S321" s="360" t="n"/>
      <c r="T321" s="360" t="n"/>
      <c r="U321" s="360" t="n"/>
      <c r="V321" s="360" t="n"/>
      <c r="W321" s="360" t="n">
        <v>0</v>
      </c>
      <c r="X321" s="360" t="n">
        <v>1</v>
      </c>
      <c r="Y321" s="360" t="n">
        <v>0</v>
      </c>
      <c r="Z321" s="360" t="n"/>
      <c r="AA321" s="360" t="n"/>
      <c r="AB321" s="360" t="n"/>
    </row>
    <row r="322">
      <c r="A322" s="360" t="n">
        <v>50</v>
      </c>
      <c r="B322" s="360" t="n">
        <v>0</v>
      </c>
      <c r="C322" s="360" t="n">
        <v>0</v>
      </c>
      <c r="D322" s="360" t="n">
        <v>1</v>
      </c>
      <c r="E322" s="360" t="n">
        <v>202</v>
      </c>
      <c r="F322" s="360">
        <f>ROUND(Source!P319,O322)</f>
        <v/>
      </c>
      <c r="G322" s="360" t="inlineStr">
        <is>
          <t>СтМатОб</t>
        </is>
      </c>
      <c r="H322" s="360" t="inlineStr">
        <is>
          <t>Стоимость материальных ресурсов (всего)</t>
        </is>
      </c>
      <c r="I322" s="360" t="n"/>
      <c r="J322" s="360" t="n"/>
      <c r="K322" s="360" t="n">
        <v>202</v>
      </c>
      <c r="L322" s="360" t="n">
        <v>2</v>
      </c>
      <c r="M322" s="360" t="n">
        <v>3</v>
      </c>
      <c r="N322" s="360" t="inlineStr"/>
      <c r="O322" s="360" t="n">
        <v>0</v>
      </c>
      <c r="P322" s="360" t="n"/>
      <c r="Q322" s="360" t="n"/>
      <c r="R322" s="360" t="n"/>
      <c r="S322" s="360" t="n"/>
      <c r="T322" s="360" t="n"/>
      <c r="U322" s="360" t="n"/>
      <c r="V322" s="360" t="n"/>
      <c r="W322" s="360" t="n">
        <v>0</v>
      </c>
      <c r="X322" s="360" t="n">
        <v>1</v>
      </c>
      <c r="Y322" s="360" t="n">
        <v>0</v>
      </c>
      <c r="Z322" s="360" t="n"/>
      <c r="AA322" s="360" t="n"/>
      <c r="AB322" s="360" t="n"/>
    </row>
    <row r="323">
      <c r="A323" s="360" t="n">
        <v>50</v>
      </c>
      <c r="B323" s="360" t="n">
        <v>0</v>
      </c>
      <c r="C323" s="360" t="n">
        <v>0</v>
      </c>
      <c r="D323" s="360" t="n">
        <v>1</v>
      </c>
      <c r="E323" s="360" t="n">
        <v>222</v>
      </c>
      <c r="F323" s="360">
        <f>ROUND(Source!AO319,O323)</f>
        <v/>
      </c>
      <c r="G323" s="360" t="inlineStr">
        <is>
          <t>СтМатОбЗак</t>
        </is>
      </c>
      <c r="H323" s="360" t="inlineStr">
        <is>
          <t>Стоимость материалов и оборудования заказчика</t>
        </is>
      </c>
      <c r="I323" s="360" t="n"/>
      <c r="J323" s="360" t="n"/>
      <c r="K323" s="360" t="n">
        <v>222</v>
      </c>
      <c r="L323" s="360" t="n">
        <v>3</v>
      </c>
      <c r="M323" s="360" t="n">
        <v>3</v>
      </c>
      <c r="N323" s="360" t="inlineStr"/>
      <c r="O323" s="360" t="n">
        <v>0</v>
      </c>
      <c r="P323" s="360" t="n"/>
      <c r="Q323" s="360" t="n"/>
      <c r="R323" s="360" t="n"/>
      <c r="S323" s="360" t="n"/>
      <c r="T323" s="360" t="n"/>
      <c r="U323" s="360" t="n"/>
      <c r="V323" s="360" t="n"/>
      <c r="W323" s="360" t="n">
        <v>0</v>
      </c>
      <c r="X323" s="360" t="n">
        <v>1</v>
      </c>
      <c r="Y323" s="360" t="n">
        <v>0</v>
      </c>
      <c r="Z323" s="360" t="n"/>
      <c r="AA323" s="360" t="n"/>
      <c r="AB323" s="360" t="n"/>
    </row>
    <row r="324">
      <c r="A324" s="360" t="n">
        <v>50</v>
      </c>
      <c r="B324" s="360" t="n">
        <v>0</v>
      </c>
      <c r="C324" s="360" t="n">
        <v>0</v>
      </c>
      <c r="D324" s="360" t="n">
        <v>1</v>
      </c>
      <c r="E324" s="360" t="n">
        <v>225</v>
      </c>
      <c r="F324" s="360">
        <f>ROUND(Source!AV319,O324)</f>
        <v/>
      </c>
      <c r="G324" s="360" t="inlineStr">
        <is>
          <t>СтМатОбПод</t>
        </is>
      </c>
      <c r="H324" s="360" t="inlineStr">
        <is>
          <t>Стоимость материалов и оборудования подрядчика</t>
        </is>
      </c>
      <c r="I324" s="360" t="n"/>
      <c r="J324" s="360" t="n"/>
      <c r="K324" s="360" t="n">
        <v>225</v>
      </c>
      <c r="L324" s="360" t="n">
        <v>4</v>
      </c>
      <c r="M324" s="360" t="n">
        <v>3</v>
      </c>
      <c r="N324" s="360" t="inlineStr"/>
      <c r="O324" s="360" t="n">
        <v>0</v>
      </c>
      <c r="P324" s="360" t="n"/>
      <c r="Q324" s="360" t="n"/>
      <c r="R324" s="360" t="n"/>
      <c r="S324" s="360" t="n"/>
      <c r="T324" s="360" t="n"/>
      <c r="U324" s="360" t="n"/>
      <c r="V324" s="360" t="n"/>
      <c r="W324" s="360" t="n">
        <v>0</v>
      </c>
      <c r="X324" s="360" t="n">
        <v>1</v>
      </c>
      <c r="Y324" s="360" t="n">
        <v>0</v>
      </c>
      <c r="Z324" s="360" t="n"/>
      <c r="AA324" s="360" t="n"/>
      <c r="AB324" s="360" t="n"/>
    </row>
    <row r="325">
      <c r="A325" s="360" t="n">
        <v>50</v>
      </c>
      <c r="B325" s="360" t="n">
        <v>0</v>
      </c>
      <c r="C325" s="360" t="n">
        <v>0</v>
      </c>
      <c r="D325" s="360" t="n">
        <v>1</v>
      </c>
      <c r="E325" s="360" t="n">
        <v>226</v>
      </c>
      <c r="F325" s="360">
        <f>ROUND(Source!AW319,O325)</f>
        <v/>
      </c>
      <c r="G325" s="360" t="inlineStr">
        <is>
          <t>СтМат</t>
        </is>
      </c>
      <c r="H325" s="360" t="inlineStr">
        <is>
          <t>Стоимость материалов (всего)</t>
        </is>
      </c>
      <c r="I325" s="360" t="n"/>
      <c r="J325" s="360" t="n"/>
      <c r="K325" s="360" t="n">
        <v>226</v>
      </c>
      <c r="L325" s="360" t="n">
        <v>5</v>
      </c>
      <c r="M325" s="360" t="n">
        <v>3</v>
      </c>
      <c r="N325" s="360" t="inlineStr"/>
      <c r="O325" s="360" t="n">
        <v>0</v>
      </c>
      <c r="P325" s="360" t="n"/>
      <c r="Q325" s="360" t="n"/>
      <c r="R325" s="360" t="n"/>
      <c r="S325" s="360" t="n"/>
      <c r="T325" s="360" t="n"/>
      <c r="U325" s="360" t="n"/>
      <c r="V325" s="360" t="n"/>
      <c r="W325" s="360" t="n">
        <v>0</v>
      </c>
      <c r="X325" s="360" t="n">
        <v>1</v>
      </c>
      <c r="Y325" s="360" t="n">
        <v>0</v>
      </c>
      <c r="Z325" s="360" t="n"/>
      <c r="AA325" s="360" t="n"/>
      <c r="AB325" s="360" t="n"/>
    </row>
    <row r="326">
      <c r="A326" s="360" t="n">
        <v>50</v>
      </c>
      <c r="B326" s="360" t="n">
        <v>0</v>
      </c>
      <c r="C326" s="360" t="n">
        <v>0</v>
      </c>
      <c r="D326" s="360" t="n">
        <v>1</v>
      </c>
      <c r="E326" s="360" t="n">
        <v>227</v>
      </c>
      <c r="F326" s="360">
        <f>ROUND(Source!AX319,O326)</f>
        <v/>
      </c>
      <c r="G326" s="360" t="inlineStr">
        <is>
          <t>СтМатЗак</t>
        </is>
      </c>
      <c r="H326" s="360" t="inlineStr">
        <is>
          <t>Стоимость материалов заказчика</t>
        </is>
      </c>
      <c r="I326" s="360" t="n"/>
      <c r="J326" s="360" t="n"/>
      <c r="K326" s="360" t="n">
        <v>227</v>
      </c>
      <c r="L326" s="360" t="n">
        <v>6</v>
      </c>
      <c r="M326" s="360" t="n">
        <v>3</v>
      </c>
      <c r="N326" s="360" t="inlineStr"/>
      <c r="O326" s="360" t="n">
        <v>0</v>
      </c>
      <c r="P326" s="360" t="n"/>
      <c r="Q326" s="360" t="n"/>
      <c r="R326" s="360" t="n"/>
      <c r="S326" s="360" t="n"/>
      <c r="T326" s="360" t="n"/>
      <c r="U326" s="360" t="n"/>
      <c r="V326" s="360" t="n"/>
      <c r="W326" s="360" t="n">
        <v>0</v>
      </c>
      <c r="X326" s="360" t="n">
        <v>1</v>
      </c>
      <c r="Y326" s="360" t="n">
        <v>0</v>
      </c>
      <c r="Z326" s="360" t="n"/>
      <c r="AA326" s="360" t="n"/>
      <c r="AB326" s="360" t="n"/>
    </row>
    <row r="327">
      <c r="A327" s="360" t="n">
        <v>50</v>
      </c>
      <c r="B327" s="360" t="n">
        <v>0</v>
      </c>
      <c r="C327" s="360" t="n">
        <v>0</v>
      </c>
      <c r="D327" s="360" t="n">
        <v>1</v>
      </c>
      <c r="E327" s="360" t="n">
        <v>228</v>
      </c>
      <c r="F327" s="360">
        <f>ROUND(Source!AY319,O327)</f>
        <v/>
      </c>
      <c r="G327" s="360" t="inlineStr">
        <is>
          <t>СтМатПод</t>
        </is>
      </c>
      <c r="H327" s="360" t="inlineStr">
        <is>
          <t>Стоимость материалов подрядчика</t>
        </is>
      </c>
      <c r="I327" s="360" t="n"/>
      <c r="J327" s="360" t="n"/>
      <c r="K327" s="360" t="n">
        <v>228</v>
      </c>
      <c r="L327" s="360" t="n">
        <v>7</v>
      </c>
      <c r="M327" s="360" t="n">
        <v>3</v>
      </c>
      <c r="N327" s="360" t="inlineStr"/>
      <c r="O327" s="360" t="n">
        <v>0</v>
      </c>
      <c r="P327" s="360" t="n"/>
      <c r="Q327" s="360" t="n"/>
      <c r="R327" s="360" t="n"/>
      <c r="S327" s="360" t="n"/>
      <c r="T327" s="360" t="n"/>
      <c r="U327" s="360" t="n"/>
      <c r="V327" s="360" t="n"/>
      <c r="W327" s="360" t="n">
        <v>0</v>
      </c>
      <c r="X327" s="360" t="n">
        <v>1</v>
      </c>
      <c r="Y327" s="360" t="n">
        <v>0</v>
      </c>
      <c r="Z327" s="360" t="n"/>
      <c r="AA327" s="360" t="n"/>
      <c r="AB327" s="360" t="n"/>
    </row>
    <row r="328">
      <c r="A328" s="360" t="n">
        <v>50</v>
      </c>
      <c r="B328" s="360" t="n">
        <v>0</v>
      </c>
      <c r="C328" s="360" t="n">
        <v>0</v>
      </c>
      <c r="D328" s="360" t="n">
        <v>1</v>
      </c>
      <c r="E328" s="360" t="n">
        <v>216</v>
      </c>
      <c r="F328" s="360">
        <f>ROUND(Source!AP319,O328)</f>
        <v/>
      </c>
      <c r="G328" s="360" t="inlineStr">
        <is>
          <t>Оборуд</t>
        </is>
      </c>
      <c r="H328" s="360" t="inlineStr">
        <is>
          <t>Стоимость оборудования (всего)</t>
        </is>
      </c>
      <c r="I328" s="360" t="n"/>
      <c r="J328" s="360" t="n"/>
      <c r="K328" s="360" t="n">
        <v>216</v>
      </c>
      <c r="L328" s="360" t="n">
        <v>8</v>
      </c>
      <c r="M328" s="360" t="n">
        <v>3</v>
      </c>
      <c r="N328" s="360" t="inlineStr"/>
      <c r="O328" s="360" t="n">
        <v>0</v>
      </c>
      <c r="P328" s="360" t="n"/>
      <c r="Q328" s="360" t="n"/>
      <c r="R328" s="360" t="n"/>
      <c r="S328" s="360" t="n"/>
      <c r="T328" s="360" t="n"/>
      <c r="U328" s="360" t="n"/>
      <c r="V328" s="360" t="n"/>
      <c r="W328" s="360" t="n">
        <v>0</v>
      </c>
      <c r="X328" s="360" t="n">
        <v>1</v>
      </c>
      <c r="Y328" s="360" t="n">
        <v>0</v>
      </c>
      <c r="Z328" s="360" t="n"/>
      <c r="AA328" s="360" t="n"/>
      <c r="AB328" s="360" t="n"/>
    </row>
    <row r="329">
      <c r="A329" s="360" t="n">
        <v>50</v>
      </c>
      <c r="B329" s="360" t="n">
        <v>0</v>
      </c>
      <c r="C329" s="360" t="n">
        <v>0</v>
      </c>
      <c r="D329" s="360" t="n">
        <v>1</v>
      </c>
      <c r="E329" s="360" t="n">
        <v>223</v>
      </c>
      <c r="F329" s="360">
        <f>ROUND(Source!AQ319,O329)</f>
        <v/>
      </c>
      <c r="G329" s="360" t="inlineStr">
        <is>
          <t>ОборудЗак</t>
        </is>
      </c>
      <c r="H329" s="360" t="inlineStr">
        <is>
          <t>Стоимость оборудования заказчика</t>
        </is>
      </c>
      <c r="I329" s="360" t="n"/>
      <c r="J329" s="360" t="n"/>
      <c r="K329" s="360" t="n">
        <v>223</v>
      </c>
      <c r="L329" s="360" t="n">
        <v>9</v>
      </c>
      <c r="M329" s="360" t="n">
        <v>3</v>
      </c>
      <c r="N329" s="360" t="inlineStr"/>
      <c r="O329" s="360" t="n">
        <v>0</v>
      </c>
      <c r="P329" s="360" t="n"/>
      <c r="Q329" s="360" t="n"/>
      <c r="R329" s="360" t="n"/>
      <c r="S329" s="360" t="n"/>
      <c r="T329" s="360" t="n"/>
      <c r="U329" s="360" t="n"/>
      <c r="V329" s="360" t="n"/>
      <c r="W329" s="360" t="n">
        <v>0</v>
      </c>
      <c r="X329" s="360" t="n">
        <v>1</v>
      </c>
      <c r="Y329" s="360" t="n">
        <v>0</v>
      </c>
      <c r="Z329" s="360" t="n"/>
      <c r="AA329" s="360" t="n"/>
      <c r="AB329" s="360" t="n"/>
    </row>
    <row r="330">
      <c r="A330" s="360" t="n">
        <v>50</v>
      </c>
      <c r="B330" s="360" t="n">
        <v>0</v>
      </c>
      <c r="C330" s="360" t="n">
        <v>0</v>
      </c>
      <c r="D330" s="360" t="n">
        <v>1</v>
      </c>
      <c r="E330" s="360" t="n">
        <v>229</v>
      </c>
      <c r="F330" s="360">
        <f>ROUND(Source!AZ319,O330)</f>
        <v/>
      </c>
      <c r="G330" s="360" t="inlineStr">
        <is>
          <t>ОборудПод</t>
        </is>
      </c>
      <c r="H330" s="360" t="inlineStr">
        <is>
          <t>Стоимость оборудования подрядчика</t>
        </is>
      </c>
      <c r="I330" s="360" t="n"/>
      <c r="J330" s="360" t="n"/>
      <c r="K330" s="360" t="n">
        <v>229</v>
      </c>
      <c r="L330" s="360" t="n">
        <v>10</v>
      </c>
      <c r="M330" s="360" t="n">
        <v>3</v>
      </c>
      <c r="N330" s="360" t="inlineStr"/>
      <c r="O330" s="360" t="n">
        <v>0</v>
      </c>
      <c r="P330" s="360" t="n"/>
      <c r="Q330" s="360" t="n"/>
      <c r="R330" s="360" t="n"/>
      <c r="S330" s="360" t="n"/>
      <c r="T330" s="360" t="n"/>
      <c r="U330" s="360" t="n"/>
      <c r="V330" s="360" t="n"/>
      <c r="W330" s="360" t="n">
        <v>0</v>
      </c>
      <c r="X330" s="360" t="n">
        <v>1</v>
      </c>
      <c r="Y330" s="360" t="n">
        <v>0</v>
      </c>
      <c r="Z330" s="360" t="n"/>
      <c r="AA330" s="360" t="n"/>
      <c r="AB330" s="360" t="n"/>
    </row>
    <row r="331">
      <c r="A331" s="360" t="n">
        <v>50</v>
      </c>
      <c r="B331" s="360" t="n">
        <v>0</v>
      </c>
      <c r="C331" s="360" t="n">
        <v>0</v>
      </c>
      <c r="D331" s="360" t="n">
        <v>1</v>
      </c>
      <c r="E331" s="360" t="n">
        <v>203</v>
      </c>
      <c r="F331" s="360">
        <f>ROUND(Source!Q319,O331)</f>
        <v/>
      </c>
      <c r="G331" s="360" t="inlineStr">
        <is>
          <t>ЭММ</t>
        </is>
      </c>
      <c r="H331" s="360" t="inlineStr">
        <is>
          <t>Эксплуатация машин</t>
        </is>
      </c>
      <c r="I331" s="360" t="n"/>
      <c r="J331" s="360" t="n"/>
      <c r="K331" s="360" t="n">
        <v>203</v>
      </c>
      <c r="L331" s="360" t="n">
        <v>11</v>
      </c>
      <c r="M331" s="360" t="n">
        <v>3</v>
      </c>
      <c r="N331" s="360" t="inlineStr"/>
      <c r="O331" s="360" t="n">
        <v>0</v>
      </c>
      <c r="P331" s="360" t="n"/>
      <c r="Q331" s="360" t="n"/>
      <c r="R331" s="360" t="n"/>
      <c r="S331" s="360" t="n"/>
      <c r="T331" s="360" t="n"/>
      <c r="U331" s="360" t="n"/>
      <c r="V331" s="360" t="n"/>
      <c r="W331" s="360" t="n">
        <v>0</v>
      </c>
      <c r="X331" s="360" t="n">
        <v>1</v>
      </c>
      <c r="Y331" s="360" t="n">
        <v>0</v>
      </c>
      <c r="Z331" s="360" t="n"/>
      <c r="AA331" s="360" t="n"/>
      <c r="AB331" s="360" t="n"/>
    </row>
    <row r="332">
      <c r="A332" s="360" t="n">
        <v>50</v>
      </c>
      <c r="B332" s="360" t="n">
        <v>0</v>
      </c>
      <c r="C332" s="360" t="n">
        <v>0</v>
      </c>
      <c r="D332" s="360" t="n">
        <v>1</v>
      </c>
      <c r="E332" s="360" t="n">
        <v>231</v>
      </c>
      <c r="F332" s="360">
        <f>ROUND(Source!BB319,O332)</f>
        <v/>
      </c>
      <c r="G332" s="360" t="inlineStr">
        <is>
          <t>ЭММсНРиСП</t>
        </is>
      </c>
      <c r="H332" s="360" t="inlineStr">
        <is>
          <t>Эксплуатация машин по ТСН-2001.16</t>
        </is>
      </c>
      <c r="I332" s="360" t="n"/>
      <c r="J332" s="360" t="n"/>
      <c r="K332" s="360" t="n">
        <v>231</v>
      </c>
      <c r="L332" s="360" t="n">
        <v>12</v>
      </c>
      <c r="M332" s="360" t="n">
        <v>3</v>
      </c>
      <c r="N332" s="360" t="inlineStr"/>
      <c r="O332" s="360" t="n">
        <v>0</v>
      </c>
      <c r="P332" s="360" t="n"/>
      <c r="Q332" s="360" t="n"/>
      <c r="R332" s="360" t="n"/>
      <c r="S332" s="360" t="n"/>
      <c r="T332" s="360" t="n"/>
      <c r="U332" s="360" t="n"/>
      <c r="V332" s="360" t="n"/>
      <c r="W332" s="360" t="n">
        <v>0</v>
      </c>
      <c r="X332" s="360" t="n">
        <v>1</v>
      </c>
      <c r="Y332" s="360" t="n">
        <v>0</v>
      </c>
      <c r="Z332" s="360" t="n"/>
      <c r="AA332" s="360" t="n"/>
      <c r="AB332" s="360" t="n"/>
    </row>
    <row r="333">
      <c r="A333" s="360" t="n">
        <v>50</v>
      </c>
      <c r="B333" s="360" t="n">
        <v>0</v>
      </c>
      <c r="C333" s="360" t="n">
        <v>0</v>
      </c>
      <c r="D333" s="360" t="n">
        <v>1</v>
      </c>
      <c r="E333" s="360" t="n">
        <v>204</v>
      </c>
      <c r="F333" s="360">
        <f>ROUND(Source!R319,O333)</f>
        <v/>
      </c>
      <c r="G333" s="360" t="inlineStr">
        <is>
          <t>ЗПМ</t>
        </is>
      </c>
      <c r="H333" s="360" t="inlineStr">
        <is>
          <t>ЗП машинистов</t>
        </is>
      </c>
      <c r="I333" s="360" t="n"/>
      <c r="J333" s="360" t="n"/>
      <c r="K333" s="360" t="n">
        <v>204</v>
      </c>
      <c r="L333" s="360" t="n">
        <v>13</v>
      </c>
      <c r="M333" s="360" t="n">
        <v>3</v>
      </c>
      <c r="N333" s="360" t="inlineStr"/>
      <c r="O333" s="360" t="n">
        <v>0</v>
      </c>
      <c r="P333" s="360" t="n"/>
      <c r="Q333" s="360" t="n"/>
      <c r="R333" s="360" t="n"/>
      <c r="S333" s="360" t="n"/>
      <c r="T333" s="360" t="n"/>
      <c r="U333" s="360" t="n"/>
      <c r="V333" s="360" t="n"/>
      <c r="W333" s="360" t="n">
        <v>0</v>
      </c>
      <c r="X333" s="360" t="n">
        <v>1</v>
      </c>
      <c r="Y333" s="360" t="n">
        <v>0</v>
      </c>
      <c r="Z333" s="360" t="n"/>
      <c r="AA333" s="360" t="n"/>
      <c r="AB333" s="360" t="n"/>
    </row>
    <row r="334">
      <c r="A334" s="360" t="n">
        <v>50</v>
      </c>
      <c r="B334" s="360" t="n">
        <v>0</v>
      </c>
      <c r="C334" s="360" t="n">
        <v>0</v>
      </c>
      <c r="D334" s="360" t="n">
        <v>1</v>
      </c>
      <c r="E334" s="360" t="n">
        <v>205</v>
      </c>
      <c r="F334" s="360">
        <f>ROUND(Source!S319,O334)</f>
        <v/>
      </c>
      <c r="G334" s="360" t="inlineStr">
        <is>
          <t>ОЗП</t>
        </is>
      </c>
      <c r="H334" s="360" t="inlineStr">
        <is>
          <t>Основная ЗП рабочих</t>
        </is>
      </c>
      <c r="I334" s="360" t="n"/>
      <c r="J334" s="360" t="n"/>
      <c r="K334" s="360" t="n">
        <v>205</v>
      </c>
      <c r="L334" s="360" t="n">
        <v>14</v>
      </c>
      <c r="M334" s="360" t="n">
        <v>3</v>
      </c>
      <c r="N334" s="360" t="inlineStr"/>
      <c r="O334" s="360" t="n">
        <v>0</v>
      </c>
      <c r="P334" s="360" t="n"/>
      <c r="Q334" s="360" t="n"/>
      <c r="R334" s="360" t="n"/>
      <c r="S334" s="360" t="n"/>
      <c r="T334" s="360" t="n"/>
      <c r="U334" s="360" t="n"/>
      <c r="V334" s="360" t="n"/>
      <c r="W334" s="360" t="n">
        <v>0</v>
      </c>
      <c r="X334" s="360" t="n">
        <v>1</v>
      </c>
      <c r="Y334" s="360" t="n">
        <v>0</v>
      </c>
      <c r="Z334" s="360" t="n"/>
      <c r="AA334" s="360" t="n"/>
      <c r="AB334" s="360" t="n"/>
    </row>
    <row r="335">
      <c r="A335" s="360" t="n">
        <v>50</v>
      </c>
      <c r="B335" s="360" t="n">
        <v>0</v>
      </c>
      <c r="C335" s="360" t="n">
        <v>0</v>
      </c>
      <c r="D335" s="360" t="n">
        <v>1</v>
      </c>
      <c r="E335" s="360" t="n">
        <v>232</v>
      </c>
      <c r="F335" s="360">
        <f>ROUND(Source!BC319,O335)</f>
        <v/>
      </c>
      <c r="G335" s="360" t="inlineStr">
        <is>
          <t>ОЗПсНРиСП</t>
        </is>
      </c>
      <c r="H335" s="360" t="inlineStr">
        <is>
          <t>Основная ЗП рабочих по ТСН-2001.16</t>
        </is>
      </c>
      <c r="I335" s="360" t="n"/>
      <c r="J335" s="360" t="n"/>
      <c r="K335" s="360" t="n">
        <v>232</v>
      </c>
      <c r="L335" s="360" t="n">
        <v>15</v>
      </c>
      <c r="M335" s="360" t="n">
        <v>3</v>
      </c>
      <c r="N335" s="360" t="inlineStr"/>
      <c r="O335" s="360" t="n">
        <v>0</v>
      </c>
      <c r="P335" s="360" t="n"/>
      <c r="Q335" s="360" t="n"/>
      <c r="R335" s="360" t="n"/>
      <c r="S335" s="360" t="n"/>
      <c r="T335" s="360" t="n"/>
      <c r="U335" s="360" t="n"/>
      <c r="V335" s="360" t="n"/>
      <c r="W335" s="360" t="n">
        <v>0</v>
      </c>
      <c r="X335" s="360" t="n">
        <v>1</v>
      </c>
      <c r="Y335" s="360" t="n">
        <v>0</v>
      </c>
      <c r="Z335" s="360" t="n"/>
      <c r="AA335" s="360" t="n"/>
      <c r="AB335" s="360" t="n"/>
    </row>
    <row r="336">
      <c r="A336" s="360" t="n">
        <v>50</v>
      </c>
      <c r="B336" s="360" t="n">
        <v>0</v>
      </c>
      <c r="C336" s="360" t="n">
        <v>0</v>
      </c>
      <c r="D336" s="360" t="n">
        <v>1</v>
      </c>
      <c r="E336" s="360" t="n">
        <v>214</v>
      </c>
      <c r="F336" s="360">
        <f>ROUND(Source!AS319,O336)</f>
        <v/>
      </c>
      <c r="G336" s="360" t="inlineStr">
        <is>
          <t>Строит</t>
        </is>
      </c>
      <c r="H336" s="360" t="inlineStr">
        <is>
          <t>Строительные работы с НР и СП</t>
        </is>
      </c>
      <c r="I336" s="360" t="n"/>
      <c r="J336" s="360" t="n"/>
      <c r="K336" s="360" t="n">
        <v>214</v>
      </c>
      <c r="L336" s="360" t="n">
        <v>16</v>
      </c>
      <c r="M336" s="360" t="n">
        <v>3</v>
      </c>
      <c r="N336" s="360" t="inlineStr"/>
      <c r="O336" s="360" t="n">
        <v>0</v>
      </c>
      <c r="P336" s="360" t="n"/>
      <c r="Q336" s="360" t="n"/>
      <c r="R336" s="360" t="n"/>
      <c r="S336" s="360" t="n"/>
      <c r="T336" s="360" t="n"/>
      <c r="U336" s="360" t="n"/>
      <c r="V336" s="360" t="n"/>
      <c r="W336" s="360" t="n">
        <v>0</v>
      </c>
      <c r="X336" s="360" t="n">
        <v>1</v>
      </c>
      <c r="Y336" s="360" t="n">
        <v>0</v>
      </c>
      <c r="Z336" s="360" t="n"/>
      <c r="AA336" s="360" t="n"/>
      <c r="AB336" s="360" t="n"/>
    </row>
    <row r="337">
      <c r="A337" s="360" t="n">
        <v>50</v>
      </c>
      <c r="B337" s="360" t="n">
        <v>0</v>
      </c>
      <c r="C337" s="360" t="n">
        <v>0</v>
      </c>
      <c r="D337" s="360" t="n">
        <v>1</v>
      </c>
      <c r="E337" s="360" t="n">
        <v>215</v>
      </c>
      <c r="F337" s="360">
        <f>ROUND(Source!AT319,O337)</f>
        <v/>
      </c>
      <c r="G337" s="360" t="inlineStr">
        <is>
          <t>Монтаж</t>
        </is>
      </c>
      <c r="H337" s="360" t="inlineStr">
        <is>
          <t>Монтажные работы с НР и СП</t>
        </is>
      </c>
      <c r="I337" s="360" t="n"/>
      <c r="J337" s="360" t="n"/>
      <c r="K337" s="360" t="n">
        <v>215</v>
      </c>
      <c r="L337" s="360" t="n">
        <v>17</v>
      </c>
      <c r="M337" s="360" t="n">
        <v>3</v>
      </c>
      <c r="N337" s="360" t="inlineStr"/>
      <c r="O337" s="360" t="n">
        <v>0</v>
      </c>
      <c r="P337" s="360" t="n"/>
      <c r="Q337" s="360" t="n"/>
      <c r="R337" s="360" t="n"/>
      <c r="S337" s="360" t="n"/>
      <c r="T337" s="360" t="n"/>
      <c r="U337" s="360" t="n"/>
      <c r="V337" s="360" t="n"/>
      <c r="W337" s="360" t="n">
        <v>0</v>
      </c>
      <c r="X337" s="360" t="n">
        <v>1</v>
      </c>
      <c r="Y337" s="360" t="n">
        <v>0</v>
      </c>
      <c r="Z337" s="360" t="n"/>
      <c r="AA337" s="360" t="n"/>
      <c r="AB337" s="360" t="n"/>
    </row>
    <row r="338">
      <c r="A338" s="360" t="n">
        <v>50</v>
      </c>
      <c r="B338" s="360" t="n">
        <v>0</v>
      </c>
      <c r="C338" s="360" t="n">
        <v>0</v>
      </c>
      <c r="D338" s="360" t="n">
        <v>1</v>
      </c>
      <c r="E338" s="360" t="n">
        <v>217</v>
      </c>
      <c r="F338" s="360">
        <f>ROUND(Source!AU319,O338)</f>
        <v/>
      </c>
      <c r="G338" s="360" t="inlineStr">
        <is>
          <t>Прочие</t>
        </is>
      </c>
      <c r="H338" s="360" t="inlineStr">
        <is>
          <t>Прочие работы с НР и СП</t>
        </is>
      </c>
      <c r="I338" s="360" t="n"/>
      <c r="J338" s="360" t="n"/>
      <c r="K338" s="360" t="n">
        <v>217</v>
      </c>
      <c r="L338" s="360" t="n">
        <v>18</v>
      </c>
      <c r="M338" s="360" t="n">
        <v>3</v>
      </c>
      <c r="N338" s="360" t="inlineStr"/>
      <c r="O338" s="360" t="n">
        <v>0</v>
      </c>
      <c r="P338" s="360" t="n"/>
      <c r="Q338" s="360" t="n"/>
      <c r="R338" s="360" t="n"/>
      <c r="S338" s="360" t="n"/>
      <c r="T338" s="360" t="n"/>
      <c r="U338" s="360" t="n"/>
      <c r="V338" s="360" t="n"/>
      <c r="W338" s="360" t="n">
        <v>0</v>
      </c>
      <c r="X338" s="360" t="n">
        <v>1</v>
      </c>
      <c r="Y338" s="360" t="n">
        <v>0</v>
      </c>
      <c r="Z338" s="360" t="n"/>
      <c r="AA338" s="360" t="n"/>
      <c r="AB338" s="360" t="n"/>
    </row>
    <row r="339">
      <c r="A339" s="360" t="n">
        <v>50</v>
      </c>
      <c r="B339" s="360" t="n">
        <v>0</v>
      </c>
      <c r="C339" s="360" t="n">
        <v>0</v>
      </c>
      <c r="D339" s="360" t="n">
        <v>1</v>
      </c>
      <c r="E339" s="360" t="n">
        <v>230</v>
      </c>
      <c r="F339" s="360">
        <f>ROUND(Source!BA319,O339)</f>
        <v/>
      </c>
      <c r="G339" s="360" t="inlineStr">
        <is>
          <t>ПрочиеЗатр</t>
        </is>
      </c>
      <c r="H339" s="360" t="inlineStr">
        <is>
          <t>Прочие затраты по ТСН-2001.16</t>
        </is>
      </c>
      <c r="I339" s="360" t="n"/>
      <c r="J339" s="360" t="n"/>
      <c r="K339" s="360" t="n">
        <v>230</v>
      </c>
      <c r="L339" s="360" t="n">
        <v>19</v>
      </c>
      <c r="M339" s="360" t="n">
        <v>3</v>
      </c>
      <c r="N339" s="360" t="inlineStr"/>
      <c r="O339" s="360" t="n">
        <v>0</v>
      </c>
      <c r="P339" s="360" t="n"/>
      <c r="Q339" s="360" t="n"/>
      <c r="R339" s="360" t="n"/>
      <c r="S339" s="360" t="n"/>
      <c r="T339" s="360" t="n"/>
      <c r="U339" s="360" t="n"/>
      <c r="V339" s="360" t="n"/>
      <c r="W339" s="360" t="n">
        <v>0</v>
      </c>
      <c r="X339" s="360" t="n">
        <v>1</v>
      </c>
      <c r="Y339" s="360" t="n">
        <v>0</v>
      </c>
      <c r="Z339" s="360" t="n"/>
      <c r="AA339" s="360" t="n"/>
      <c r="AB339" s="360" t="n"/>
    </row>
    <row r="340">
      <c r="A340" s="360" t="n">
        <v>50</v>
      </c>
      <c r="B340" s="360" t="n">
        <v>0</v>
      </c>
      <c r="C340" s="360" t="n">
        <v>0</v>
      </c>
      <c r="D340" s="360" t="n">
        <v>1</v>
      </c>
      <c r="E340" s="360" t="n">
        <v>206</v>
      </c>
      <c r="F340" s="360">
        <f>ROUND(Source!T319,O340)</f>
        <v/>
      </c>
      <c r="G340" s="360" t="inlineStr">
        <is>
          <t>ВозврМат</t>
        </is>
      </c>
      <c r="H340" s="360" t="inlineStr">
        <is>
          <t>Возврат материалов</t>
        </is>
      </c>
      <c r="I340" s="360" t="n"/>
      <c r="J340" s="360" t="n"/>
      <c r="K340" s="360" t="n">
        <v>206</v>
      </c>
      <c r="L340" s="360" t="n">
        <v>20</v>
      </c>
      <c r="M340" s="360" t="n">
        <v>3</v>
      </c>
      <c r="N340" s="360" t="inlineStr"/>
      <c r="O340" s="360" t="n">
        <v>0</v>
      </c>
      <c r="P340" s="360" t="n"/>
      <c r="Q340" s="360" t="n"/>
      <c r="R340" s="360" t="n"/>
      <c r="S340" s="360" t="n"/>
      <c r="T340" s="360" t="n"/>
      <c r="U340" s="360" t="n"/>
      <c r="V340" s="360" t="n"/>
      <c r="W340" s="360" t="n">
        <v>0</v>
      </c>
      <c r="X340" s="360" t="n">
        <v>1</v>
      </c>
      <c r="Y340" s="360" t="n">
        <v>0</v>
      </c>
      <c r="Z340" s="360" t="n"/>
      <c r="AA340" s="360" t="n"/>
      <c r="AB340" s="360" t="n"/>
    </row>
    <row r="341">
      <c r="A341" s="360" t="n">
        <v>50</v>
      </c>
      <c r="B341" s="360" t="n">
        <v>0</v>
      </c>
      <c r="C341" s="360" t="n">
        <v>0</v>
      </c>
      <c r="D341" s="360" t="n">
        <v>1</v>
      </c>
      <c r="E341" s="360" t="n">
        <v>207</v>
      </c>
      <c r="F341" s="360">
        <f>ROUND(Source!U319,O341)</f>
        <v/>
      </c>
      <c r="G341" s="360" t="inlineStr">
        <is>
          <t>ТрудСтр</t>
        </is>
      </c>
      <c r="H341" s="360" t="inlineStr">
        <is>
          <t>Трудозатраты строителей</t>
        </is>
      </c>
      <c r="I341" s="360" t="n"/>
      <c r="J341" s="360" t="n"/>
      <c r="K341" s="360" t="n">
        <v>207</v>
      </c>
      <c r="L341" s="360" t="n">
        <v>21</v>
      </c>
      <c r="M341" s="360" t="n">
        <v>3</v>
      </c>
      <c r="N341" s="360" t="inlineStr"/>
      <c r="O341" s="360" t="n">
        <v>7</v>
      </c>
      <c r="P341" s="360" t="n"/>
      <c r="Q341" s="360" t="n"/>
      <c r="R341" s="360" t="n"/>
      <c r="S341" s="360" t="n"/>
      <c r="T341" s="360" t="n"/>
      <c r="U341" s="360" t="n"/>
      <c r="V341" s="360" t="n"/>
      <c r="W341" s="360" t="n">
        <v>0</v>
      </c>
      <c r="X341" s="360" t="n">
        <v>1</v>
      </c>
      <c r="Y341" s="360" t="n">
        <v>0</v>
      </c>
      <c r="Z341" s="360" t="n"/>
      <c r="AA341" s="360" t="n"/>
      <c r="AB341" s="360" t="n"/>
    </row>
    <row r="342">
      <c r="A342" s="360" t="n">
        <v>50</v>
      </c>
      <c r="B342" s="360" t="n">
        <v>0</v>
      </c>
      <c r="C342" s="360" t="n">
        <v>0</v>
      </c>
      <c r="D342" s="360" t="n">
        <v>1</v>
      </c>
      <c r="E342" s="360" t="n">
        <v>208</v>
      </c>
      <c r="F342" s="360">
        <f>ROUND(Source!V319,O342)</f>
        <v/>
      </c>
      <c r="G342" s="360" t="inlineStr">
        <is>
          <t>ТрудМаш</t>
        </is>
      </c>
      <c r="H342" s="360" t="inlineStr">
        <is>
          <t>Трудозатраты машинистов</t>
        </is>
      </c>
      <c r="I342" s="360" t="n"/>
      <c r="J342" s="360" t="n"/>
      <c r="K342" s="360" t="n">
        <v>208</v>
      </c>
      <c r="L342" s="360" t="n">
        <v>22</v>
      </c>
      <c r="M342" s="360" t="n">
        <v>3</v>
      </c>
      <c r="N342" s="360" t="inlineStr"/>
      <c r="O342" s="360" t="n">
        <v>7</v>
      </c>
      <c r="P342" s="360" t="n"/>
      <c r="Q342" s="360" t="n"/>
      <c r="R342" s="360" t="n"/>
      <c r="S342" s="360" t="n"/>
      <c r="T342" s="360" t="n"/>
      <c r="U342" s="360" t="n"/>
      <c r="V342" s="360" t="n"/>
      <c r="W342" s="360" t="n">
        <v>0</v>
      </c>
      <c r="X342" s="360" t="n">
        <v>1</v>
      </c>
      <c r="Y342" s="360" t="n">
        <v>0</v>
      </c>
      <c r="Z342" s="360" t="n"/>
      <c r="AA342" s="360" t="n"/>
      <c r="AB342" s="360" t="n"/>
    </row>
    <row r="343">
      <c r="A343" s="360" t="n">
        <v>50</v>
      </c>
      <c r="B343" s="360" t="n">
        <v>0</v>
      </c>
      <c r="C343" s="360" t="n">
        <v>0</v>
      </c>
      <c r="D343" s="360" t="n">
        <v>1</v>
      </c>
      <c r="E343" s="360" t="n">
        <v>209</v>
      </c>
      <c r="F343" s="360">
        <f>ROUND(Source!W319,O343)</f>
        <v/>
      </c>
      <c r="G343" s="360" t="inlineStr">
        <is>
          <t>ТранспМат</t>
        </is>
      </c>
      <c r="H343" s="360" t="inlineStr">
        <is>
          <t>Транспорт материалов</t>
        </is>
      </c>
      <c r="I343" s="360" t="n"/>
      <c r="J343" s="360" t="n"/>
      <c r="K343" s="360" t="n">
        <v>209</v>
      </c>
      <c r="L343" s="360" t="n">
        <v>23</v>
      </c>
      <c r="M343" s="360" t="n">
        <v>3</v>
      </c>
      <c r="N343" s="360" t="inlineStr"/>
      <c r="O343" s="360" t="n">
        <v>0</v>
      </c>
      <c r="P343" s="360" t="n"/>
      <c r="Q343" s="360" t="n"/>
      <c r="R343" s="360" t="n"/>
      <c r="S343" s="360" t="n"/>
      <c r="T343" s="360" t="n"/>
      <c r="U343" s="360" t="n"/>
      <c r="V343" s="360" t="n"/>
      <c r="W343" s="360" t="n">
        <v>0</v>
      </c>
      <c r="X343" s="360" t="n">
        <v>1</v>
      </c>
      <c r="Y343" s="360" t="n">
        <v>0</v>
      </c>
      <c r="Z343" s="360" t="n"/>
      <c r="AA343" s="360" t="n"/>
      <c r="AB343" s="360" t="n"/>
    </row>
    <row r="344">
      <c r="A344" s="360" t="n">
        <v>50</v>
      </c>
      <c r="B344" s="360" t="n">
        <v>0</v>
      </c>
      <c r="C344" s="360" t="n">
        <v>0</v>
      </c>
      <c r="D344" s="360" t="n">
        <v>1</v>
      </c>
      <c r="E344" s="360" t="n">
        <v>233</v>
      </c>
      <c r="F344" s="360">
        <f>ROUND(Source!BD319,O344)</f>
        <v/>
      </c>
      <c r="G344" s="360" t="inlineStr">
        <is>
          <t>Перевозка</t>
        </is>
      </c>
      <c r="H344" s="360" t="inlineStr">
        <is>
          <t>Перевозка грузов</t>
        </is>
      </c>
      <c r="I344" s="360" t="n"/>
      <c r="J344" s="360" t="n"/>
      <c r="K344" s="360" t="n">
        <v>233</v>
      </c>
      <c r="L344" s="360" t="n">
        <v>24</v>
      </c>
      <c r="M344" s="360" t="n">
        <v>3</v>
      </c>
      <c r="N344" s="360" t="inlineStr"/>
      <c r="O344" s="360" t="n">
        <v>0</v>
      </c>
      <c r="P344" s="360" t="n"/>
      <c r="Q344" s="360" t="n"/>
      <c r="R344" s="360" t="n"/>
      <c r="S344" s="360" t="n"/>
      <c r="T344" s="360" t="n"/>
      <c r="U344" s="360" t="n"/>
      <c r="V344" s="360" t="n"/>
      <c r="W344" s="360" t="n">
        <v>0</v>
      </c>
      <c r="X344" s="360" t="n">
        <v>1</v>
      </c>
      <c r="Y344" s="360" t="n">
        <v>0</v>
      </c>
      <c r="Z344" s="360" t="n"/>
      <c r="AA344" s="360" t="n"/>
      <c r="AB344" s="360" t="n"/>
    </row>
    <row r="345">
      <c r="A345" s="360" t="n">
        <v>50</v>
      </c>
      <c r="B345" s="360" t="n">
        <v>0</v>
      </c>
      <c r="C345" s="360" t="n">
        <v>0</v>
      </c>
      <c r="D345" s="360" t="n">
        <v>1</v>
      </c>
      <c r="E345" s="360" t="n">
        <v>210</v>
      </c>
      <c r="F345" s="360">
        <f>ROUND(Source!X319,O345)</f>
        <v/>
      </c>
      <c r="G345" s="360" t="inlineStr">
        <is>
          <t>НР</t>
        </is>
      </c>
      <c r="H345" s="360" t="inlineStr">
        <is>
          <t>Накладные расходы</t>
        </is>
      </c>
      <c r="I345" s="360" t="n"/>
      <c r="J345" s="360" t="n"/>
      <c r="K345" s="360" t="n">
        <v>210</v>
      </c>
      <c r="L345" s="360" t="n">
        <v>25</v>
      </c>
      <c r="M345" s="360" t="n">
        <v>3</v>
      </c>
      <c r="N345" s="360" t="inlineStr"/>
      <c r="O345" s="360" t="n">
        <v>0</v>
      </c>
      <c r="P345" s="360" t="n"/>
      <c r="Q345" s="360" t="n"/>
      <c r="R345" s="360" t="n"/>
      <c r="S345" s="360" t="n"/>
      <c r="T345" s="360" t="n"/>
      <c r="U345" s="360" t="n"/>
      <c r="V345" s="360" t="n"/>
      <c r="W345" s="360" t="n">
        <v>0</v>
      </c>
      <c r="X345" s="360" t="n">
        <v>1</v>
      </c>
      <c r="Y345" s="360" t="n">
        <v>0</v>
      </c>
      <c r="Z345" s="360" t="n"/>
      <c r="AA345" s="360" t="n"/>
      <c r="AB345" s="360" t="n"/>
    </row>
    <row r="346">
      <c r="A346" s="360" t="n">
        <v>50</v>
      </c>
      <c r="B346" s="360" t="n">
        <v>0</v>
      </c>
      <c r="C346" s="360" t="n">
        <v>0</v>
      </c>
      <c r="D346" s="360" t="n">
        <v>1</v>
      </c>
      <c r="E346" s="360" t="n">
        <v>211</v>
      </c>
      <c r="F346" s="360">
        <f>ROUND(Source!Y319,O346)</f>
        <v/>
      </c>
      <c r="G346" s="360" t="inlineStr">
        <is>
          <t>СмПриб</t>
        </is>
      </c>
      <c r="H346" s="360" t="inlineStr">
        <is>
          <t>Сметная прибыль</t>
        </is>
      </c>
      <c r="I346" s="360" t="n"/>
      <c r="J346" s="360" t="n"/>
      <c r="K346" s="360" t="n">
        <v>211</v>
      </c>
      <c r="L346" s="360" t="n">
        <v>26</v>
      </c>
      <c r="M346" s="360" t="n">
        <v>3</v>
      </c>
      <c r="N346" s="360" t="inlineStr"/>
      <c r="O346" s="360" t="n">
        <v>0</v>
      </c>
      <c r="P346" s="360" t="n"/>
      <c r="Q346" s="360" t="n"/>
      <c r="R346" s="360" t="n"/>
      <c r="S346" s="360" t="n"/>
      <c r="T346" s="360" t="n"/>
      <c r="U346" s="360" t="n"/>
      <c r="V346" s="360" t="n"/>
      <c r="W346" s="360" t="n">
        <v>0</v>
      </c>
      <c r="X346" s="360" t="n">
        <v>1</v>
      </c>
      <c r="Y346" s="360" t="n">
        <v>0</v>
      </c>
      <c r="Z346" s="360" t="n"/>
      <c r="AA346" s="360" t="n"/>
      <c r="AB346" s="360" t="n"/>
    </row>
    <row r="347">
      <c r="A347" s="360" t="n">
        <v>50</v>
      </c>
      <c r="B347" s="360" t="n">
        <v>0</v>
      </c>
      <c r="C347" s="360" t="n">
        <v>0</v>
      </c>
      <c r="D347" s="360" t="n">
        <v>1</v>
      </c>
      <c r="E347" s="360" t="n">
        <v>224</v>
      </c>
      <c r="F347" s="360">
        <f>ROUND(Source!AR319,O347)</f>
        <v/>
      </c>
      <c r="G347" s="360" t="inlineStr">
        <is>
          <t>Всего</t>
        </is>
      </c>
      <c r="H347" s="360" t="inlineStr">
        <is>
          <t>Всего с НР и СП</t>
        </is>
      </c>
      <c r="I347" s="360" t="n"/>
      <c r="J347" s="360" t="n"/>
      <c r="K347" s="360" t="n">
        <v>224</v>
      </c>
      <c r="L347" s="360" t="n">
        <v>27</v>
      </c>
      <c r="M347" s="360" t="n">
        <v>3</v>
      </c>
      <c r="N347" s="360" t="inlineStr"/>
      <c r="O347" s="360" t="n">
        <v>0</v>
      </c>
      <c r="P347" s="360" t="n"/>
      <c r="Q347" s="360" t="n"/>
      <c r="R347" s="360" t="n"/>
      <c r="S347" s="360" t="n"/>
      <c r="T347" s="360" t="n"/>
      <c r="U347" s="360" t="n"/>
      <c r="V347" s="360" t="n"/>
      <c r="W347" s="360" t="n">
        <v>0</v>
      </c>
      <c r="X347" s="360" t="n">
        <v>1</v>
      </c>
      <c r="Y347" s="360" t="n">
        <v>0</v>
      </c>
      <c r="Z347" s="360" t="n"/>
      <c r="AA347" s="360" t="n"/>
      <c r="AB347" s="360" t="n"/>
    </row>
    <row r="348">
      <c r="A348" s="360" t="n">
        <v>50</v>
      </c>
      <c r="B348" s="360" t="n">
        <v>0</v>
      </c>
      <c r="C348" s="360" t="n">
        <v>0</v>
      </c>
      <c r="D348" s="360" t="n">
        <v>2</v>
      </c>
      <c r="E348" s="360" t="n">
        <v>0</v>
      </c>
      <c r="F348" s="360">
        <f>ROUND(F347,O348)</f>
        <v/>
      </c>
      <c r="G348" s="360" t="inlineStr">
        <is>
          <t>и1</t>
        </is>
      </c>
      <c r="H348" s="360" t="inlineStr">
        <is>
          <t>Итого</t>
        </is>
      </c>
      <c r="I348" s="360" t="n"/>
      <c r="J348" s="360" t="n"/>
      <c r="K348" s="360" t="n">
        <v>212</v>
      </c>
      <c r="L348" s="360" t="n">
        <v>28</v>
      </c>
      <c r="M348" s="360" t="n">
        <v>0</v>
      </c>
      <c r="N348" s="360" t="inlineStr"/>
      <c r="O348" s="360" t="n">
        <v>0</v>
      </c>
      <c r="P348" s="360" t="n"/>
      <c r="Q348" s="360" t="n"/>
      <c r="R348" s="360" t="n"/>
      <c r="S348" s="360" t="n"/>
      <c r="T348" s="360" t="n"/>
      <c r="U348" s="360" t="n"/>
      <c r="V348" s="360" t="n"/>
      <c r="W348" s="360" t="n">
        <v>0</v>
      </c>
      <c r="X348" s="360" t="n">
        <v>1</v>
      </c>
      <c r="Y348" s="360" t="n">
        <v>0</v>
      </c>
      <c r="Z348" s="360" t="n"/>
      <c r="AA348" s="360" t="n"/>
      <c r="AB348" s="360" t="n"/>
    </row>
    <row r="349">
      <c r="A349" s="360" t="n">
        <v>50</v>
      </c>
      <c r="B349" s="360" t="n">
        <v>0</v>
      </c>
      <c r="C349" s="360" t="n">
        <v>0</v>
      </c>
      <c r="D349" s="360" t="n">
        <v>2</v>
      </c>
      <c r="E349" s="360" t="n">
        <v>0</v>
      </c>
      <c r="F349" s="360">
        <f>ROUND(F348*0.22,O349)</f>
        <v/>
      </c>
      <c r="G349" s="360" t="inlineStr">
        <is>
          <t>и2</t>
        </is>
      </c>
      <c r="H349" s="360" t="inlineStr">
        <is>
          <t>НДС 22%</t>
        </is>
      </c>
      <c r="I349" s="360" t="n"/>
      <c r="J349" s="360" t="n"/>
      <c r="K349" s="360" t="n">
        <v>212</v>
      </c>
      <c r="L349" s="360" t="n">
        <v>29</v>
      </c>
      <c r="M349" s="360" t="n">
        <v>0</v>
      </c>
      <c r="N349" s="360" t="inlineStr"/>
      <c r="O349" s="360" t="n">
        <v>0</v>
      </c>
      <c r="P349" s="360" t="n"/>
      <c r="Q349" s="360" t="n"/>
      <c r="R349" s="360" t="n"/>
      <c r="S349" s="360" t="n"/>
      <c r="T349" s="360" t="n"/>
      <c r="U349" s="360" t="n"/>
      <c r="V349" s="360" t="n"/>
      <c r="W349" s="360" t="n">
        <v>0</v>
      </c>
      <c r="X349" s="360" t="n">
        <v>1</v>
      </c>
      <c r="Y349" s="360" t="n">
        <v>0</v>
      </c>
      <c r="Z349" s="360" t="n"/>
      <c r="AA349" s="360" t="n"/>
      <c r="AB349" s="360" t="n"/>
    </row>
    <row r="350">
      <c r="A350" s="360" t="n">
        <v>50</v>
      </c>
      <c r="B350" s="360" t="n">
        <v>0</v>
      </c>
      <c r="C350" s="360" t="n">
        <v>0</v>
      </c>
      <c r="D350" s="360" t="n">
        <v>2</v>
      </c>
      <c r="E350" s="360" t="n">
        <v>213</v>
      </c>
      <c r="F350" s="360">
        <f>ROUND(F348+F349,O350)</f>
        <v/>
      </c>
      <c r="G350" s="360" t="inlineStr">
        <is>
          <t>и3</t>
        </is>
      </c>
      <c r="H350" s="360" t="inlineStr">
        <is>
          <t>Всего</t>
        </is>
      </c>
      <c r="I350" s="360" t="n"/>
      <c r="J350" s="360" t="n"/>
      <c r="K350" s="360" t="n">
        <v>212</v>
      </c>
      <c r="L350" s="360" t="n">
        <v>30</v>
      </c>
      <c r="M350" s="360" t="n">
        <v>0</v>
      </c>
      <c r="N350" s="360" t="inlineStr"/>
      <c r="O350" s="360" t="n">
        <v>0</v>
      </c>
      <c r="P350" s="360" t="n"/>
      <c r="Q350" s="360" t="n"/>
      <c r="R350" s="360" t="n"/>
      <c r="S350" s="360" t="n"/>
      <c r="T350" s="360" t="n"/>
      <c r="U350" s="360" t="n"/>
      <c r="V350" s="360" t="n"/>
      <c r="W350" s="360" t="n">
        <v>0</v>
      </c>
      <c r="X350" s="360" t="n">
        <v>1</v>
      </c>
      <c r="Y350" s="360" t="n">
        <v>0</v>
      </c>
      <c r="Z350" s="360" t="n"/>
      <c r="AA350" s="360" t="n"/>
      <c r="AB350" s="360" t="n"/>
    </row>
    <row r="351"/>
    <row r="352">
      <c r="A352" s="357" t="n">
        <v>3</v>
      </c>
      <c r="B352" s="357" t="n">
        <v>0</v>
      </c>
      <c r="C352" s="357" t="n"/>
      <c r="D352" s="357">
        <f>ROW(A364)</f>
        <v/>
      </c>
      <c r="E352" s="357" t="n"/>
      <c r="F352" s="357" t="inlineStr">
        <is>
          <t>Новая локальная смета</t>
        </is>
      </c>
      <c r="G352" s="357" t="inlineStr">
        <is>
          <t>Центральная, д.52, кв 6</t>
        </is>
      </c>
      <c r="H352" s="357" t="inlineStr"/>
      <c r="I352" s="357" t="n">
        <v>0</v>
      </c>
      <c r="J352" s="357" t="inlineStr"/>
      <c r="K352" s="357" t="n">
        <v>-1</v>
      </c>
      <c r="L352" s="357" t="inlineStr">
        <is>
          <t>Новая локальная смета</t>
        </is>
      </c>
      <c r="M352" s="357" t="inlineStr"/>
      <c r="N352" s="357" t="n"/>
      <c r="O352" s="357" t="n"/>
      <c r="P352" s="357" t="n"/>
      <c r="Q352" s="357" t="n"/>
      <c r="R352" s="357" t="n"/>
      <c r="S352" s="357" t="n">
        <v>0</v>
      </c>
      <c r="T352" s="357" t="n"/>
      <c r="U352" s="357" t="inlineStr"/>
      <c r="V352" s="357" t="n">
        <v>0</v>
      </c>
      <c r="W352" s="357" t="n"/>
      <c r="X352" s="357" t="n"/>
      <c r="Y352" s="357" t="n"/>
      <c r="Z352" s="357" t="n"/>
      <c r="AA352" s="357" t="n"/>
      <c r="AB352" s="357" t="inlineStr"/>
      <c r="AC352" s="357" t="inlineStr"/>
      <c r="AD352" s="357" t="inlineStr"/>
      <c r="AE352" s="357" t="inlineStr"/>
      <c r="AF352" s="357" t="inlineStr"/>
      <c r="AG352" s="357" t="inlineStr"/>
      <c r="AH352" s="357" t="n"/>
      <c r="AI352" s="357" t="n"/>
      <c r="AJ352" s="357" t="n"/>
      <c r="AK352" s="357" t="n"/>
      <c r="AL352" s="357" t="n"/>
      <c r="AM352" s="357" t="n"/>
      <c r="AN352" s="357" t="n"/>
      <c r="AO352" s="357" t="n"/>
      <c r="AP352" s="357" t="inlineStr"/>
      <c r="AQ352" s="357" t="inlineStr"/>
      <c r="AR352" s="357" t="inlineStr"/>
      <c r="AS352" s="357" t="n"/>
      <c r="AT352" s="357" t="n"/>
      <c r="AU352" s="357" t="n"/>
      <c r="AV352" s="357" t="n"/>
      <c r="AW352" s="357" t="n"/>
      <c r="AX352" s="357" t="n"/>
      <c r="AY352" s="357" t="n"/>
      <c r="AZ352" s="357" t="inlineStr"/>
      <c r="BA352" s="357" t="n"/>
      <c r="BB352" s="357" t="inlineStr"/>
      <c r="BC352" s="357" t="inlineStr"/>
      <c r="BD352" s="357" t="inlineStr"/>
      <c r="BE352" s="357" t="inlineStr"/>
      <c r="BF352" s="357" t="inlineStr"/>
      <c r="BG352" s="357" t="inlineStr"/>
      <c r="BH352" s="357" t="inlineStr"/>
      <c r="BI352" s="357" t="inlineStr"/>
      <c r="BJ352" s="357" t="inlineStr"/>
      <c r="BK352" s="357" t="inlineStr"/>
      <c r="BL352" s="357" t="inlineStr"/>
      <c r="BM352" s="357" t="inlineStr"/>
      <c r="BN352" s="357" t="inlineStr"/>
      <c r="BO352" s="357" t="inlineStr"/>
      <c r="BP352" s="357" t="inlineStr"/>
      <c r="BQ352" s="357" t="n"/>
      <c r="BR352" s="357" t="n"/>
      <c r="BS352" s="357" t="n"/>
      <c r="BT352" s="357" t="n"/>
      <c r="BU352" s="357" t="n"/>
      <c r="BV352" s="357" t="n"/>
      <c r="BW352" s="357" t="n"/>
      <c r="BX352" s="357" t="n">
        <v>0</v>
      </c>
      <c r="BY352" s="357" t="n"/>
      <c r="BZ352" s="357" t="n"/>
      <c r="CA352" s="357" t="n"/>
      <c r="CB352" s="357" t="n"/>
      <c r="CC352" s="357" t="n"/>
      <c r="CD352" s="357" t="n"/>
      <c r="CE352" s="357" t="n"/>
      <c r="CF352" s="357" t="n">
        <v>0</v>
      </c>
      <c r="CG352" s="357" t="n">
        <v>0</v>
      </c>
      <c r="CH352" s="357" t="n"/>
      <c r="CI352" s="357" t="inlineStr"/>
      <c r="CJ352" s="357" t="inlineStr"/>
      <c r="CK352" t="inlineStr"/>
      <c r="CL352" t="inlineStr"/>
      <c r="CM352" t="inlineStr"/>
      <c r="CN352" t="inlineStr"/>
      <c r="CO352" t="inlineStr"/>
      <c r="CP352" t="inlineStr"/>
      <c r="CQ352" t="inlineStr"/>
    </row>
    <row r="353"/>
    <row r="354">
      <c r="A354" s="358" t="n">
        <v>52</v>
      </c>
      <c r="B354" s="358">
        <f>B364</f>
        <v/>
      </c>
      <c r="C354" s="358">
        <f>C364</f>
        <v/>
      </c>
      <c r="D354" s="358">
        <f>D364</f>
        <v/>
      </c>
      <c r="E354" s="358">
        <f>E364</f>
        <v/>
      </c>
      <c r="F354" s="358">
        <f>F364</f>
        <v/>
      </c>
      <c r="G354" s="358">
        <f>G364</f>
        <v/>
      </c>
      <c r="H354" s="358" t="n"/>
      <c r="I354" s="358" t="n"/>
      <c r="J354" s="358" t="n"/>
      <c r="K354" s="358" t="n"/>
      <c r="L354" s="358" t="n"/>
      <c r="M354" s="358" t="n"/>
      <c r="N354" s="358" t="n"/>
      <c r="O354" s="358">
        <f>O364</f>
        <v/>
      </c>
      <c r="P354" s="358">
        <f>P364</f>
        <v/>
      </c>
      <c r="Q354" s="358">
        <f>Q364</f>
        <v/>
      </c>
      <c r="R354" s="358">
        <f>R364</f>
        <v/>
      </c>
      <c r="S354" s="358">
        <f>S364</f>
        <v/>
      </c>
      <c r="T354" s="358">
        <f>T364</f>
        <v/>
      </c>
      <c r="U354" s="358">
        <f>U364</f>
        <v/>
      </c>
      <c r="V354" s="358">
        <f>V364</f>
        <v/>
      </c>
      <c r="W354" s="358">
        <f>W364</f>
        <v/>
      </c>
      <c r="X354" s="358">
        <f>X364</f>
        <v/>
      </c>
      <c r="Y354" s="358">
        <f>Y364</f>
        <v/>
      </c>
      <c r="Z354" s="358">
        <f>Z364</f>
        <v/>
      </c>
      <c r="AA354" s="358">
        <f>AA364</f>
        <v/>
      </c>
      <c r="AB354" s="358">
        <f>AB364</f>
        <v/>
      </c>
      <c r="AC354" s="358">
        <f>AC364</f>
        <v/>
      </c>
      <c r="AD354" s="358">
        <f>AD364</f>
        <v/>
      </c>
      <c r="AE354" s="358">
        <f>AE364</f>
        <v/>
      </c>
      <c r="AF354" s="358">
        <f>AF364</f>
        <v/>
      </c>
      <c r="AG354" s="358">
        <f>AG364</f>
        <v/>
      </c>
      <c r="AH354" s="358">
        <f>AH364</f>
        <v/>
      </c>
      <c r="AI354" s="358">
        <f>AI364</f>
        <v/>
      </c>
      <c r="AJ354" s="358">
        <f>AJ364</f>
        <v/>
      </c>
      <c r="AK354" s="358">
        <f>AK364</f>
        <v/>
      </c>
      <c r="AL354" s="358">
        <f>AL364</f>
        <v/>
      </c>
      <c r="AM354" s="358">
        <f>AM364</f>
        <v/>
      </c>
      <c r="AN354" s="358">
        <f>AN364</f>
        <v/>
      </c>
      <c r="AO354" s="358">
        <f>AO364</f>
        <v/>
      </c>
      <c r="AP354" s="358">
        <f>AP364</f>
        <v/>
      </c>
      <c r="AQ354" s="358">
        <f>AQ364</f>
        <v/>
      </c>
      <c r="AR354" s="358">
        <f>AR364</f>
        <v/>
      </c>
      <c r="AS354" s="358">
        <f>AS364</f>
        <v/>
      </c>
      <c r="AT354" s="358">
        <f>AT364</f>
        <v/>
      </c>
      <c r="AU354" s="358">
        <f>AU364</f>
        <v/>
      </c>
      <c r="AV354" s="358">
        <f>AV364</f>
        <v/>
      </c>
      <c r="AW354" s="358">
        <f>AW364</f>
        <v/>
      </c>
      <c r="AX354" s="358">
        <f>AX364</f>
        <v/>
      </c>
      <c r="AY354" s="358">
        <f>AY364</f>
        <v/>
      </c>
      <c r="AZ354" s="358">
        <f>AZ364</f>
        <v/>
      </c>
      <c r="BA354" s="358">
        <f>BA364</f>
        <v/>
      </c>
      <c r="BB354" s="358">
        <f>BB364</f>
        <v/>
      </c>
      <c r="BC354" s="358">
        <f>BC364</f>
        <v/>
      </c>
      <c r="BD354" s="358">
        <f>BD364</f>
        <v/>
      </c>
      <c r="BE354" s="358">
        <f>BE364</f>
        <v/>
      </c>
      <c r="BF354" s="358">
        <f>BF364</f>
        <v/>
      </c>
      <c r="BG354" s="358">
        <f>BG364</f>
        <v/>
      </c>
      <c r="BH354" s="358">
        <f>BH364</f>
        <v/>
      </c>
      <c r="BI354" s="358">
        <f>BI364</f>
        <v/>
      </c>
      <c r="BJ354" s="358">
        <f>BJ364</f>
        <v/>
      </c>
      <c r="BK354" s="358">
        <f>BK364</f>
        <v/>
      </c>
      <c r="BL354" s="358">
        <f>BL364</f>
        <v/>
      </c>
      <c r="BM354" s="358">
        <f>BM364</f>
        <v/>
      </c>
      <c r="BN354" s="358">
        <f>BN364</f>
        <v/>
      </c>
      <c r="BO354" s="358">
        <f>BO364</f>
        <v/>
      </c>
      <c r="BP354" s="358">
        <f>BP364</f>
        <v/>
      </c>
      <c r="BQ354" s="358">
        <f>BQ364</f>
        <v/>
      </c>
      <c r="BR354" s="358">
        <f>BR364</f>
        <v/>
      </c>
      <c r="BS354" s="358">
        <f>BS364</f>
        <v/>
      </c>
      <c r="BT354" s="358">
        <f>BT364</f>
        <v/>
      </c>
      <c r="BU354" s="358">
        <f>BU364</f>
        <v/>
      </c>
      <c r="BV354" s="358">
        <f>BV364</f>
        <v/>
      </c>
      <c r="BW354" s="358">
        <f>BW364</f>
        <v/>
      </c>
      <c r="BX354" s="358">
        <f>BX364</f>
        <v/>
      </c>
      <c r="BY354" s="358">
        <f>BY364</f>
        <v/>
      </c>
      <c r="BZ354" s="358">
        <f>BZ364</f>
        <v/>
      </c>
      <c r="CA354" s="358">
        <f>CA364</f>
        <v/>
      </c>
      <c r="CB354" s="358">
        <f>CB364</f>
        <v/>
      </c>
      <c r="CC354" s="358">
        <f>CC364</f>
        <v/>
      </c>
      <c r="CD354" s="358">
        <f>CD364</f>
        <v/>
      </c>
      <c r="CE354" s="358">
        <f>CE364</f>
        <v/>
      </c>
      <c r="CF354" s="358">
        <f>CF364</f>
        <v/>
      </c>
      <c r="CG354" s="358">
        <f>CG364</f>
        <v/>
      </c>
      <c r="CH354" s="358">
        <f>CH364</f>
        <v/>
      </c>
      <c r="CI354" s="358">
        <f>CI364</f>
        <v/>
      </c>
      <c r="CJ354" s="358">
        <f>CJ364</f>
        <v/>
      </c>
      <c r="CK354" s="358">
        <f>CK364</f>
        <v/>
      </c>
      <c r="CL354" s="358">
        <f>CL364</f>
        <v/>
      </c>
      <c r="CM354" s="358">
        <f>CM364</f>
        <v/>
      </c>
      <c r="CN354" s="358">
        <f>CN364</f>
        <v/>
      </c>
      <c r="CO354" s="358">
        <f>CO364</f>
        <v/>
      </c>
      <c r="CP354" s="358">
        <f>CP364</f>
        <v/>
      </c>
      <c r="CQ354" s="358">
        <f>CQ364</f>
        <v/>
      </c>
      <c r="CR354" s="358">
        <f>CR364</f>
        <v/>
      </c>
      <c r="CS354" s="358">
        <f>CS364</f>
        <v/>
      </c>
      <c r="CT354" s="358">
        <f>CT364</f>
        <v/>
      </c>
      <c r="CU354" s="358">
        <f>CU364</f>
        <v/>
      </c>
      <c r="CV354" s="358">
        <f>CV364</f>
        <v/>
      </c>
      <c r="CW354" s="358">
        <f>CW364</f>
        <v/>
      </c>
      <c r="CX354" s="358">
        <f>CX364</f>
        <v/>
      </c>
      <c r="CY354" s="358">
        <f>CY364</f>
        <v/>
      </c>
      <c r="CZ354" s="358">
        <f>CZ364</f>
        <v/>
      </c>
      <c r="DA354" s="358">
        <f>DA364</f>
        <v/>
      </c>
      <c r="DB354" s="358">
        <f>DB364</f>
        <v/>
      </c>
      <c r="DC354" s="358">
        <f>DC364</f>
        <v/>
      </c>
      <c r="DD354" s="358">
        <f>DD364</f>
        <v/>
      </c>
      <c r="DE354" s="358">
        <f>DE364</f>
        <v/>
      </c>
      <c r="DF354" s="358">
        <f>DF364</f>
        <v/>
      </c>
      <c r="DG354" s="359">
        <f>DG364</f>
        <v/>
      </c>
      <c r="DH354" s="359">
        <f>DH364</f>
        <v/>
      </c>
      <c r="DI354" s="359">
        <f>DI364</f>
        <v/>
      </c>
      <c r="DJ354" s="359">
        <f>DJ364</f>
        <v/>
      </c>
      <c r="DK354" s="359">
        <f>DK364</f>
        <v/>
      </c>
      <c r="DL354" s="359">
        <f>DL364</f>
        <v/>
      </c>
      <c r="DM354" s="359">
        <f>DM364</f>
        <v/>
      </c>
      <c r="DN354" s="359">
        <f>DN364</f>
        <v/>
      </c>
      <c r="DO354" s="359">
        <f>DO364</f>
        <v/>
      </c>
      <c r="DP354" s="359">
        <f>DP364</f>
        <v/>
      </c>
      <c r="DQ354" s="359">
        <f>DQ364</f>
        <v/>
      </c>
      <c r="DR354" s="359">
        <f>DR364</f>
        <v/>
      </c>
      <c r="DS354" s="359">
        <f>DS364</f>
        <v/>
      </c>
      <c r="DT354" s="359">
        <f>DT364</f>
        <v/>
      </c>
      <c r="DU354" s="359">
        <f>DU364</f>
        <v/>
      </c>
      <c r="DV354" s="359">
        <f>DV364</f>
        <v/>
      </c>
      <c r="DW354" s="359">
        <f>DW364</f>
        <v/>
      </c>
      <c r="DX354" s="359">
        <f>DX364</f>
        <v/>
      </c>
      <c r="DY354" s="359">
        <f>DY364</f>
        <v/>
      </c>
      <c r="DZ354" s="359">
        <f>DZ364</f>
        <v/>
      </c>
      <c r="EA354" s="359">
        <f>EA364</f>
        <v/>
      </c>
      <c r="EB354" s="359">
        <f>EB364</f>
        <v/>
      </c>
      <c r="EC354" s="359">
        <f>EC364</f>
        <v/>
      </c>
      <c r="ED354" s="359">
        <f>ED364</f>
        <v/>
      </c>
      <c r="EE354" s="359">
        <f>EE364</f>
        <v/>
      </c>
      <c r="EF354" s="359">
        <f>EF364</f>
        <v/>
      </c>
      <c r="EG354" s="359">
        <f>EG364</f>
        <v/>
      </c>
      <c r="EH354" s="359">
        <f>EH364</f>
        <v/>
      </c>
      <c r="EI354" s="359">
        <f>EI364</f>
        <v/>
      </c>
      <c r="EJ354" s="359">
        <f>EJ364</f>
        <v/>
      </c>
      <c r="EK354" s="359">
        <f>EK364</f>
        <v/>
      </c>
      <c r="EL354" s="359">
        <f>EL364</f>
        <v/>
      </c>
      <c r="EM354" s="359">
        <f>EM364</f>
        <v/>
      </c>
      <c r="EN354" s="359">
        <f>EN364</f>
        <v/>
      </c>
      <c r="EO354" s="359">
        <f>EO364</f>
        <v/>
      </c>
      <c r="EP354" s="359">
        <f>EP364</f>
        <v/>
      </c>
      <c r="EQ354" s="359">
        <f>EQ364</f>
        <v/>
      </c>
      <c r="ER354" s="359">
        <f>ER364</f>
        <v/>
      </c>
      <c r="ES354" s="359">
        <f>ES364</f>
        <v/>
      </c>
      <c r="ET354" s="359">
        <f>ET364</f>
        <v/>
      </c>
      <c r="EU354" s="359">
        <f>EU364</f>
        <v/>
      </c>
      <c r="EV354" s="359">
        <f>EV364</f>
        <v/>
      </c>
      <c r="EW354" s="359">
        <f>EW364</f>
        <v/>
      </c>
      <c r="EX354" s="359">
        <f>EX364</f>
        <v/>
      </c>
      <c r="EY354" s="359">
        <f>EY364</f>
        <v/>
      </c>
      <c r="EZ354" s="359">
        <f>EZ364</f>
        <v/>
      </c>
      <c r="FA354" s="359">
        <f>FA364</f>
        <v/>
      </c>
      <c r="FB354" s="359">
        <f>FB364</f>
        <v/>
      </c>
      <c r="FC354" s="359">
        <f>FC364</f>
        <v/>
      </c>
      <c r="FD354" s="359">
        <f>FD364</f>
        <v/>
      </c>
      <c r="FE354" s="359">
        <f>FE364</f>
        <v/>
      </c>
      <c r="FF354" s="359">
        <f>FF364</f>
        <v/>
      </c>
      <c r="FG354" s="359">
        <f>FG364</f>
        <v/>
      </c>
      <c r="FH354" s="359">
        <f>FH364</f>
        <v/>
      </c>
      <c r="FI354" s="359">
        <f>FI364</f>
        <v/>
      </c>
      <c r="FJ354" s="359">
        <f>FJ364</f>
        <v/>
      </c>
      <c r="FK354" s="359">
        <f>FK364</f>
        <v/>
      </c>
      <c r="FL354" s="359">
        <f>FL364</f>
        <v/>
      </c>
      <c r="FM354" s="359">
        <f>FM364</f>
        <v/>
      </c>
      <c r="FN354" s="359">
        <f>FN364</f>
        <v/>
      </c>
      <c r="FO354" s="359">
        <f>FO364</f>
        <v/>
      </c>
      <c r="FP354" s="359">
        <f>FP364</f>
        <v/>
      </c>
      <c r="FQ354" s="359">
        <f>FQ364</f>
        <v/>
      </c>
      <c r="FR354" s="359">
        <f>FR364</f>
        <v/>
      </c>
      <c r="FS354" s="359">
        <f>FS364</f>
        <v/>
      </c>
      <c r="FT354" s="359">
        <f>FT364</f>
        <v/>
      </c>
      <c r="FU354" s="359">
        <f>FU364</f>
        <v/>
      </c>
      <c r="FV354" s="359">
        <f>FV364</f>
        <v/>
      </c>
      <c r="FW354" s="359">
        <f>FW364</f>
        <v/>
      </c>
      <c r="FX354" s="359">
        <f>FX364</f>
        <v/>
      </c>
      <c r="FY354" s="359">
        <f>FY364</f>
        <v/>
      </c>
      <c r="FZ354" s="359">
        <f>FZ364</f>
        <v/>
      </c>
      <c r="GA354" s="359">
        <f>GA364</f>
        <v/>
      </c>
      <c r="GB354" s="359">
        <f>GB364</f>
        <v/>
      </c>
      <c r="GC354" s="359">
        <f>GC364</f>
        <v/>
      </c>
      <c r="GD354" s="359">
        <f>GD364</f>
        <v/>
      </c>
      <c r="GE354" s="359">
        <f>GE364</f>
        <v/>
      </c>
      <c r="GF354" s="359">
        <f>GF364</f>
        <v/>
      </c>
      <c r="GG354" s="359">
        <f>GG364</f>
        <v/>
      </c>
      <c r="GH354" s="359">
        <f>GH364</f>
        <v/>
      </c>
      <c r="GI354" s="359">
        <f>GI364</f>
        <v/>
      </c>
      <c r="GJ354" s="359">
        <f>GJ364</f>
        <v/>
      </c>
      <c r="GK354" s="359">
        <f>GK364</f>
        <v/>
      </c>
      <c r="GL354" s="359">
        <f>GL364</f>
        <v/>
      </c>
      <c r="GM354" s="359">
        <f>GM364</f>
        <v/>
      </c>
      <c r="GN354" s="359">
        <f>GN364</f>
        <v/>
      </c>
      <c r="GO354" s="359">
        <f>GO364</f>
        <v/>
      </c>
      <c r="GP354" s="359">
        <f>GP364</f>
        <v/>
      </c>
      <c r="GQ354" s="359">
        <f>GQ364</f>
        <v/>
      </c>
      <c r="GR354" s="359">
        <f>GR364</f>
        <v/>
      </c>
      <c r="GS354" s="359">
        <f>GS364</f>
        <v/>
      </c>
      <c r="GT354" s="359">
        <f>GT364</f>
        <v/>
      </c>
      <c r="GU354" s="359">
        <f>GU364</f>
        <v/>
      </c>
      <c r="GV354" s="359">
        <f>GV364</f>
        <v/>
      </c>
      <c r="GW354" s="359">
        <f>GW364</f>
        <v/>
      </c>
      <c r="GX354" s="359">
        <f>GX364</f>
        <v/>
      </c>
    </row>
    <row r="355"/>
    <row r="356">
      <c r="A356" t="n">
        <v>17</v>
      </c>
      <c r="B356" t="n">
        <v>0</v>
      </c>
      <c r="C356">
        <f>ROW(SmtRes!A104)</f>
        <v/>
      </c>
      <c r="D356">
        <f>ROW(EtalonRes!A106)</f>
        <v/>
      </c>
      <c r="E356" t="inlineStr">
        <is>
          <t>1</t>
        </is>
      </c>
      <c r="F356" t="inlineStr">
        <is>
          <t>65-15-7</t>
        </is>
      </c>
      <c r="G356" t="inlineStr">
        <is>
          <t>Замена трубопроводов отопления из стальных труб на трубопроводы из многослойных металлополимерных труб при стояковой системе отопления диаметром до 25 мм</t>
        </is>
      </c>
      <c r="H356" t="inlineStr">
        <is>
          <t>100 м трубопровода</t>
        </is>
      </c>
      <c r="I356">
        <f>ROUND(ROUND(3/100,4),7)</f>
        <v/>
      </c>
      <c r="J356" t="n">
        <v>0</v>
      </c>
      <c r="K356">
        <f>ROUND(ROUND(3/100,4),7)</f>
        <v/>
      </c>
      <c r="O356">
        <f>ROUND(CP356,0)</f>
        <v/>
      </c>
      <c r="P356">
        <f>ROUND(CQ356*I356,0)</f>
        <v/>
      </c>
      <c r="Q356">
        <f>(ROUND((ROUND(((ET356)*I356),0)*BB356),0)+ROUND((ROUND(((AE356-(EU356))*I356),0)*BS356),0))</f>
        <v/>
      </c>
      <c r="R356">
        <f>(ROUND((ROUND(((EU356)*I356),0)*BS356),0)+ROUND((ROUND(((AE356-(EU356))*I356),0)*BS356),0))</f>
        <v/>
      </c>
      <c r="S356">
        <f>ROUND(CT356*I356,0)</f>
        <v/>
      </c>
      <c r="T356">
        <f>ROUND(CU356*I356,0)</f>
        <v/>
      </c>
      <c r="U356">
        <f>ROUND(CV356*I356,7)</f>
        <v/>
      </c>
      <c r="V356">
        <f>ROUND(CW356*I356,7)</f>
        <v/>
      </c>
      <c r="W356">
        <f>ROUND(CX356*I356,0)</f>
        <v/>
      </c>
      <c r="X356">
        <f>ROUND(CY356,0)</f>
        <v/>
      </c>
      <c r="Y356">
        <f>ROUND(CZ356,0)</f>
        <v/>
      </c>
      <c r="AA356" t="n">
        <v>78862477</v>
      </c>
      <c r="AB356">
        <f>ROUND((AC356+AD356+AF356),2)</f>
        <v/>
      </c>
      <c r="AC356">
        <f>ROUND((ES356),2)</f>
        <v/>
      </c>
      <c r="AD356">
        <f>ROUND((((ET356)-(EU356))+AE356),2)</f>
        <v/>
      </c>
      <c r="AE356">
        <f>ROUND((EU356),2)</f>
        <v/>
      </c>
      <c r="AF356">
        <f>ROUND((EV356),2)</f>
        <v/>
      </c>
      <c r="AG356">
        <f>ROUND((AP356),2)</f>
        <v/>
      </c>
      <c r="AH356">
        <f>(EW356)</f>
        <v/>
      </c>
      <c r="AI356">
        <f>(EX356)</f>
        <v/>
      </c>
      <c r="AJ356">
        <f>(AS356)</f>
        <v/>
      </c>
      <c r="AK356" t="n">
        <v>4688.11</v>
      </c>
      <c r="AL356" t="n">
        <v>2863.06</v>
      </c>
      <c r="AM356" t="n">
        <v>64.59</v>
      </c>
      <c r="AN356" t="n">
        <v>0</v>
      </c>
      <c r="AO356" t="n">
        <v>1760.46</v>
      </c>
      <c r="AP356" t="n">
        <v>0</v>
      </c>
      <c r="AQ356" t="n">
        <v>183</v>
      </c>
      <c r="AR356" t="n">
        <v>0</v>
      </c>
      <c r="AS356" t="n">
        <v>0</v>
      </c>
      <c r="AT356" t="n">
        <v>103</v>
      </c>
      <c r="AU356" t="n">
        <v>52</v>
      </c>
      <c r="AV356" t="n">
        <v>1</v>
      </c>
      <c r="AW356" t="n">
        <v>1</v>
      </c>
      <c r="AZ356" t="n">
        <v>1</v>
      </c>
      <c r="BA356" t="n">
        <v>52.25</v>
      </c>
      <c r="BB356" t="n">
        <v>21.24</v>
      </c>
      <c r="BC356" t="n">
        <v>10.86</v>
      </c>
      <c r="BD356" t="inlineStr"/>
      <c r="BE356" t="inlineStr"/>
      <c r="BF356" t="inlineStr"/>
      <c r="BG356" t="inlineStr"/>
      <c r="BH356" t="n">
        <v>0</v>
      </c>
      <c r="BI356" t="n">
        <v>1</v>
      </c>
      <c r="BJ356" t="inlineStr">
        <is>
          <t>ТЕРр Московской обл., 65-15-7, приказ Минстроя России №675/пр от 28.02.2017 № 263/пр</t>
        </is>
      </c>
      <c r="BM356" t="n">
        <v>65008</v>
      </c>
      <c r="BN356" t="n">
        <v>0</v>
      </c>
      <c r="BO356" t="inlineStr">
        <is>
          <t>65-15-7</t>
        </is>
      </c>
      <c r="BP356" t="n">
        <v>1</v>
      </c>
      <c r="BQ356" t="n">
        <v>6</v>
      </c>
      <c r="BR356" t="n">
        <v>0</v>
      </c>
      <c r="BS356" t="n">
        <v>52.25</v>
      </c>
      <c r="BT356" t="n">
        <v>1</v>
      </c>
      <c r="BU356" t="n">
        <v>1</v>
      </c>
      <c r="BV356" t="n">
        <v>1</v>
      </c>
      <c r="BW356" t="n">
        <v>1</v>
      </c>
      <c r="BX356" t="n">
        <v>1</v>
      </c>
      <c r="BY356" t="inlineStr"/>
      <c r="BZ356" t="n">
        <v>103</v>
      </c>
      <c r="CA356" t="n">
        <v>52</v>
      </c>
      <c r="CB356" t="inlineStr"/>
      <c r="CE356" t="n">
        <v>12</v>
      </c>
      <c r="CF356" t="n">
        <v>0</v>
      </c>
      <c r="CG356" t="n">
        <v>0</v>
      </c>
      <c r="CM356" t="n">
        <v>0</v>
      </c>
      <c r="CN356" t="inlineStr"/>
      <c r="CO356" t="n">
        <v>0</v>
      </c>
      <c r="CP356">
        <f>(P356+Q356+S356)</f>
        <v/>
      </c>
      <c r="CQ356">
        <f>AC356*BC356</f>
        <v/>
      </c>
      <c r="CR356">
        <f>(ROUND((ROUND(((ET356)*1),0)*BB356),0)+ROUND((ROUND(((AE356-(EU356))*1),0)*BS356),0))</f>
        <v/>
      </c>
      <c r="CS356">
        <f>(ROUND((ROUND(((EU356)*1),0)*BS356),0)+ROUND((ROUND(((AE356-(EU356))*1),0)*BS356),0))</f>
        <v/>
      </c>
      <c r="CT356">
        <f>AF356*BA356</f>
        <v/>
      </c>
      <c r="CU356">
        <f>AG356</f>
        <v/>
      </c>
      <c r="CV356">
        <f>AH356</f>
        <v/>
      </c>
      <c r="CW356">
        <f>AI356</f>
        <v/>
      </c>
      <c r="CX356">
        <f>AJ356</f>
        <v/>
      </c>
      <c r="CY356">
        <f>(((S356+R356)*AT356)/100)</f>
        <v/>
      </c>
      <c r="CZ356">
        <f>(((S356+R356)*AU356)/100)</f>
        <v/>
      </c>
      <c r="DC356" t="inlineStr"/>
      <c r="DD356" t="inlineStr"/>
      <c r="DE356" t="inlineStr"/>
      <c r="DF356" t="inlineStr"/>
      <c r="DG356" t="inlineStr"/>
      <c r="DH356" t="inlineStr"/>
      <c r="DI356" t="inlineStr"/>
      <c r="DJ356" t="inlineStr"/>
      <c r="DK356" t="inlineStr"/>
      <c r="DL356" t="inlineStr"/>
      <c r="DM356" t="inlineStr"/>
      <c r="DN356" t="n">
        <v>0</v>
      </c>
      <c r="DO356" t="n">
        <v>0</v>
      </c>
      <c r="DP356" t="n">
        <v>1</v>
      </c>
      <c r="DQ356" t="n">
        <v>1</v>
      </c>
      <c r="DU356" t="n">
        <v>1013</v>
      </c>
      <c r="DV356" t="inlineStr">
        <is>
          <t>100 м трубопровода</t>
        </is>
      </c>
      <c r="DW356" t="inlineStr">
        <is>
          <t>100 м трубопровода</t>
        </is>
      </c>
      <c r="DX356" t="n">
        <v>1</v>
      </c>
      <c r="DZ356" t="inlineStr"/>
      <c r="EA356" t="inlineStr"/>
      <c r="EB356" t="inlineStr"/>
      <c r="EC356" t="inlineStr"/>
      <c r="EE356" t="n">
        <v>78726002</v>
      </c>
      <c r="EF356" t="n">
        <v>6</v>
      </c>
      <c r="EG356" t="inlineStr">
        <is>
          <t>Ремонтно-строительные работы</t>
        </is>
      </c>
      <c r="EH356" t="n">
        <v>99</v>
      </c>
      <c r="EI356" t="inlineStr">
        <is>
          <t>Внутренние санитарно-технические работы</t>
        </is>
      </c>
      <c r="EJ356" t="n">
        <v>1</v>
      </c>
      <c r="EK356" t="n">
        <v>65008</v>
      </c>
      <c r="EL356" t="inlineStr">
        <is>
          <t>Внутренние санитарнотехнические работы: смена труб, санприборов, запорной арматуры и другое</t>
        </is>
      </c>
      <c r="EM356" t="inlineStr">
        <is>
          <t>рФЕР-65</t>
        </is>
      </c>
      <c r="EO356" t="inlineStr"/>
      <c r="EQ356" t="n">
        <v>0</v>
      </c>
      <c r="ER356" t="n">
        <v>4688.11</v>
      </c>
      <c r="ES356" t="n">
        <v>2863.06</v>
      </c>
      <c r="ET356" t="n">
        <v>64.59</v>
      </c>
      <c r="EU356" t="n">
        <v>0</v>
      </c>
      <c r="EV356" t="n">
        <v>1760.46</v>
      </c>
      <c r="EW356" t="n">
        <v>183</v>
      </c>
      <c r="EX356" t="n">
        <v>0</v>
      </c>
      <c r="EY356" t="n">
        <v>0</v>
      </c>
      <c r="FQ356" t="n">
        <v>0</v>
      </c>
      <c r="FR356" t="n">
        <v>0</v>
      </c>
      <c r="FS356" t="n">
        <v>0</v>
      </c>
      <c r="FX356" t="n">
        <v>103</v>
      </c>
      <c r="FY356" t="n">
        <v>52</v>
      </c>
      <c r="GA356" t="inlineStr"/>
      <c r="GD356" t="n">
        <v>1</v>
      </c>
      <c r="GF356" t="n">
        <v>2023211176</v>
      </c>
      <c r="GG356" t="n">
        <v>2</v>
      </c>
      <c r="GH356" t="n">
        <v>1</v>
      </c>
      <c r="GI356" t="n">
        <v>2</v>
      </c>
      <c r="GJ356" t="n">
        <v>0</v>
      </c>
      <c r="GK356" t="n">
        <v>0</v>
      </c>
      <c r="GL356">
        <f>ROUND(IF(AND(BH356=3,BI356=3,FS356&lt;&gt;0),P356,0),0)</f>
        <v/>
      </c>
      <c r="GM356">
        <f>ROUND(O356+X356+Y356,0)+GX356</f>
        <v/>
      </c>
      <c r="GN356">
        <f>IF(OR(BI356=0,BI356=1),GM356-GX356,0)</f>
        <v/>
      </c>
      <c r="GO356">
        <f>IF(BI356=2,GM356-GX356,0)</f>
        <v/>
      </c>
      <c r="GP356">
        <f>IF(BI356=4,GM356-GX356,0)</f>
        <v/>
      </c>
      <c r="GR356" t="n">
        <v>0</v>
      </c>
      <c r="GS356" t="n">
        <v>3</v>
      </c>
      <c r="GT356" t="n">
        <v>0</v>
      </c>
      <c r="GU356" t="inlineStr"/>
      <c r="GV356">
        <f>ROUND((GT356),2)</f>
        <v/>
      </c>
      <c r="GW356" t="n">
        <v>1</v>
      </c>
      <c r="GX356">
        <f>ROUND(HC356*I356,0)</f>
        <v/>
      </c>
      <c r="HA356" t="n">
        <v>0</v>
      </c>
      <c r="HB356" t="n">
        <v>0</v>
      </c>
      <c r="HC356">
        <f>GV356*GW356</f>
        <v/>
      </c>
      <c r="HE356" t="inlineStr"/>
      <c r="HF356" t="inlineStr"/>
      <c r="HM356" t="inlineStr"/>
      <c r="HN356" t="inlineStr">
        <is>
          <t>Пр/812-099.2-1</t>
        </is>
      </c>
      <c r="HO356" t="inlineStr">
        <is>
          <t>Пр/774-099.2</t>
        </is>
      </c>
      <c r="HP356" t="inlineStr">
        <is>
          <t>Внутренние санитарнотехнические работы: смена труб, санприборов, запорной арматуры и другое</t>
        </is>
      </c>
      <c r="HQ356" t="inlineStr">
        <is>
          <t>Внутренние санитарнотехнические работы: смена труб, санприборов, запорной арматуры и другое</t>
        </is>
      </c>
      <c r="HS356" t="n">
        <v>0</v>
      </c>
      <c r="IK356" t="n">
        <v>0</v>
      </c>
    </row>
    <row r="357">
      <c r="A357" t="n">
        <v>18</v>
      </c>
      <c r="B357" t="n">
        <v>0</v>
      </c>
      <c r="C357" t="n">
        <v>104</v>
      </c>
      <c r="E357" t="inlineStr">
        <is>
          <t>1,1</t>
        </is>
      </c>
      <c r="F357" t="inlineStr">
        <is>
          <t>507-5028</t>
        </is>
      </c>
      <c r="G357" t="inlineStr">
        <is>
          <t>Муфта полипропиленовая комбинированная, с наружной резьбой диаметром 20х1/2"</t>
        </is>
      </c>
      <c r="H357" t="inlineStr">
        <is>
          <t>10 шт.</t>
        </is>
      </c>
      <c r="I357">
        <f>I356*J357</f>
        <v/>
      </c>
      <c r="J357" t="n">
        <v>3.333333333333333</v>
      </c>
      <c r="K357" t="n">
        <v>3.3333333</v>
      </c>
      <c r="O357">
        <f>ROUND(CP357,0)</f>
        <v/>
      </c>
      <c r="P357">
        <f>ROUND(CQ357*I357,0)</f>
        <v/>
      </c>
      <c r="Q357">
        <f>(ROUND((ROUND(((ET357)*I357),0)*BB357),0)+ROUND((ROUND(((AE357-(EU357))*I357),0)*BS357),0))</f>
        <v/>
      </c>
      <c r="R357">
        <f>(ROUND((ROUND(((EU357)*I357),0)*BS357),0)+ROUND((ROUND(((AE357-(EU357))*I357),0)*BS357),0))</f>
        <v/>
      </c>
      <c r="S357">
        <f>ROUND(CT357*I357,0)</f>
        <v/>
      </c>
      <c r="T357">
        <f>ROUND(CU357*I357,0)</f>
        <v/>
      </c>
      <c r="U357">
        <f>ROUND(CV357*I357,7)</f>
        <v/>
      </c>
      <c r="V357">
        <f>ROUND(CW357*I357,7)</f>
        <v/>
      </c>
      <c r="W357">
        <f>ROUND(CX357*I357,0)</f>
        <v/>
      </c>
      <c r="X357">
        <f>ROUND(CY357,0)</f>
        <v/>
      </c>
      <c r="Y357">
        <f>ROUND(CZ357,0)</f>
        <v/>
      </c>
      <c r="AA357" t="n">
        <v>78862477</v>
      </c>
      <c r="AB357">
        <f>ROUND((AC357+AD357+AF357),2)</f>
        <v/>
      </c>
      <c r="AC357">
        <f>ROUND((ES357),2)</f>
        <v/>
      </c>
      <c r="AD357">
        <f>ROUND((((ET357)-(EU357))+AE357),2)</f>
        <v/>
      </c>
      <c r="AE357">
        <f>ROUND((EU357),2)</f>
        <v/>
      </c>
      <c r="AF357">
        <f>ROUND((EV357),2)</f>
        <v/>
      </c>
      <c r="AG357">
        <f>ROUND((AP357),2)</f>
        <v/>
      </c>
      <c r="AH357">
        <f>(EW357)</f>
        <v/>
      </c>
      <c r="AI357">
        <f>(EX357)</f>
        <v/>
      </c>
      <c r="AJ357">
        <f>(AS357)</f>
        <v/>
      </c>
      <c r="AK357" t="n">
        <v>84.90000000000001</v>
      </c>
      <c r="AL357" t="n">
        <v>84.90000000000001</v>
      </c>
      <c r="AM357" t="n">
        <v>0</v>
      </c>
      <c r="AN357" t="n">
        <v>0</v>
      </c>
      <c r="AO357" t="n">
        <v>0</v>
      </c>
      <c r="AP357" t="n">
        <v>0</v>
      </c>
      <c r="AQ357" t="n">
        <v>0</v>
      </c>
      <c r="AR357" t="n">
        <v>0</v>
      </c>
      <c r="AS357" t="n">
        <v>0.06</v>
      </c>
      <c r="AT357" t="n">
        <v>103</v>
      </c>
      <c r="AU357" t="n">
        <v>52</v>
      </c>
      <c r="AV357" t="n">
        <v>1</v>
      </c>
      <c r="AW357" t="n">
        <v>1</v>
      </c>
      <c r="AZ357" t="n">
        <v>1</v>
      </c>
      <c r="BA357" t="n">
        <v>1</v>
      </c>
      <c r="BB357" t="n">
        <v>1</v>
      </c>
      <c r="BC357" t="n">
        <v>4.91</v>
      </c>
      <c r="BD357" t="inlineStr"/>
      <c r="BE357" t="inlineStr"/>
      <c r="BF357" t="inlineStr"/>
      <c r="BG357" t="inlineStr"/>
      <c r="BH357" t="n">
        <v>3</v>
      </c>
      <c r="BI357" t="n">
        <v>1</v>
      </c>
      <c r="BJ357" t="inlineStr">
        <is>
          <t>ТССЦ Московской обл., 507-5028, приказ Минстроя России №675/пр от 28.02.2017 № 258/пр</t>
        </is>
      </c>
      <c r="BM357" t="n">
        <v>65008</v>
      </c>
      <c r="BN357" t="n">
        <v>0</v>
      </c>
      <c r="BO357" t="inlineStr">
        <is>
          <t>507-5028</t>
        </is>
      </c>
      <c r="BP357" t="n">
        <v>1</v>
      </c>
      <c r="BQ357" t="n">
        <v>6</v>
      </c>
      <c r="BR357" t="n">
        <v>0</v>
      </c>
      <c r="BS357" t="n">
        <v>1</v>
      </c>
      <c r="BT357" t="n">
        <v>1</v>
      </c>
      <c r="BU357" t="n">
        <v>1</v>
      </c>
      <c r="BV357" t="n">
        <v>1</v>
      </c>
      <c r="BW357" t="n">
        <v>1</v>
      </c>
      <c r="BX357" t="n">
        <v>1</v>
      </c>
      <c r="BY357" t="inlineStr"/>
      <c r="BZ357" t="n">
        <v>103</v>
      </c>
      <c r="CA357" t="n">
        <v>52</v>
      </c>
      <c r="CB357" t="inlineStr"/>
      <c r="CE357" t="n">
        <v>12</v>
      </c>
      <c r="CF357" t="n">
        <v>0</v>
      </c>
      <c r="CG357" t="n">
        <v>0</v>
      </c>
      <c r="CM357" t="n">
        <v>0</v>
      </c>
      <c r="CN357" t="inlineStr"/>
      <c r="CO357" t="n">
        <v>0</v>
      </c>
      <c r="CP357">
        <f>(P357+Q357+S357)</f>
        <v/>
      </c>
      <c r="CQ357">
        <f>AC357*BC357</f>
        <v/>
      </c>
      <c r="CR357">
        <f>(ROUND((ROUND(((ET357)*1),0)*BB357),0)+ROUND((ROUND(((AE357-(EU357))*1),0)*BS357),0))</f>
        <v/>
      </c>
      <c r="CS357">
        <f>(ROUND((ROUND(((EU357)*1),0)*BS357),0)+ROUND((ROUND(((AE357-(EU357))*1),0)*BS357),0))</f>
        <v/>
      </c>
      <c r="CT357">
        <f>AF357*BA357</f>
        <v/>
      </c>
      <c r="CU357">
        <f>AG357</f>
        <v/>
      </c>
      <c r="CV357">
        <f>AH357</f>
        <v/>
      </c>
      <c r="CW357">
        <f>AI357</f>
        <v/>
      </c>
      <c r="CX357">
        <f>AJ357</f>
        <v/>
      </c>
      <c r="CY357">
        <f>(((S357+R357)*AT357)/100)</f>
        <v/>
      </c>
      <c r="CZ357">
        <f>(((S357+R357)*AU357)/100)</f>
        <v/>
      </c>
      <c r="DC357" t="inlineStr"/>
      <c r="DD357" t="inlineStr"/>
      <c r="DE357" t="inlineStr"/>
      <c r="DF357" t="inlineStr"/>
      <c r="DG357" t="inlineStr"/>
      <c r="DH357" t="inlineStr"/>
      <c r="DI357" t="inlineStr"/>
      <c r="DJ357" t="inlineStr"/>
      <c r="DK357" t="inlineStr"/>
      <c r="DL357" t="inlineStr"/>
      <c r="DM357" t="inlineStr"/>
      <c r="DN357" t="n">
        <v>0</v>
      </c>
      <c r="DO357" t="n">
        <v>0</v>
      </c>
      <c r="DP357" t="n">
        <v>1</v>
      </c>
      <c r="DQ357" t="n">
        <v>1</v>
      </c>
      <c r="DU357" t="n">
        <v>1010</v>
      </c>
      <c r="DV357" t="inlineStr">
        <is>
          <t>10 шт.</t>
        </is>
      </c>
      <c r="DW357" t="inlineStr">
        <is>
          <t>10 шт.</t>
        </is>
      </c>
      <c r="DX357" t="n">
        <v>10</v>
      </c>
      <c r="DZ357" t="inlineStr"/>
      <c r="EA357" t="inlineStr"/>
      <c r="EB357" t="inlineStr"/>
      <c r="EC357" t="inlineStr"/>
      <c r="EE357" t="n">
        <v>78726002</v>
      </c>
      <c r="EF357" t="n">
        <v>6</v>
      </c>
      <c r="EG357" t="inlineStr">
        <is>
          <t>Ремонтно-строительные работы</t>
        </is>
      </c>
      <c r="EH357" t="n">
        <v>99</v>
      </c>
      <c r="EI357" t="inlineStr">
        <is>
          <t>Внутренние санитарно-технические работы</t>
        </is>
      </c>
      <c r="EJ357" t="n">
        <v>1</v>
      </c>
      <c r="EK357" t="n">
        <v>65008</v>
      </c>
      <c r="EL357" t="inlineStr">
        <is>
          <t>Внутренние санитарнотехнические работы: смена труб, санприборов, запорной арматуры и другое</t>
        </is>
      </c>
      <c r="EM357" t="inlineStr">
        <is>
          <t>рФЕР-65</t>
        </is>
      </c>
      <c r="EO357" t="inlineStr"/>
      <c r="EQ357" t="n">
        <v>0</v>
      </c>
      <c r="ER357" t="n">
        <v>84.90000000000001</v>
      </c>
      <c r="ES357" t="n">
        <v>84.90000000000001</v>
      </c>
      <c r="ET357" t="n">
        <v>0</v>
      </c>
      <c r="EU357" t="n">
        <v>0</v>
      </c>
      <c r="EV357" t="n">
        <v>0</v>
      </c>
      <c r="EW357" t="n">
        <v>0</v>
      </c>
      <c r="EX357" t="n">
        <v>0</v>
      </c>
      <c r="FQ357" t="n">
        <v>0</v>
      </c>
      <c r="FR357" t="n">
        <v>0</v>
      </c>
      <c r="FS357" t="n">
        <v>0</v>
      </c>
      <c r="FX357" t="n">
        <v>103</v>
      </c>
      <c r="FY357" t="n">
        <v>52</v>
      </c>
      <c r="GA357" t="inlineStr"/>
      <c r="GD357" t="n">
        <v>1</v>
      </c>
      <c r="GF357" t="n">
        <v>-1911527899</v>
      </c>
      <c r="GG357" t="n">
        <v>2</v>
      </c>
      <c r="GH357" t="n">
        <v>1</v>
      </c>
      <c r="GI357" t="n">
        <v>2</v>
      </c>
      <c r="GJ357" t="n">
        <v>0</v>
      </c>
      <c r="GK357" t="n">
        <v>0</v>
      </c>
      <c r="GL357">
        <f>ROUND(IF(AND(BH357=3,BI357=3,FS357&lt;&gt;0),P357,0),0)</f>
        <v/>
      </c>
      <c r="GM357">
        <f>ROUND(O357+X357+Y357,0)+GX357</f>
        <v/>
      </c>
      <c r="GN357">
        <f>IF(OR(BI357=0,BI357=1),GM357-GX357,0)</f>
        <v/>
      </c>
      <c r="GO357">
        <f>IF(BI357=2,GM357-GX357,0)</f>
        <v/>
      </c>
      <c r="GP357">
        <f>IF(BI357=4,GM357-GX357,0)</f>
        <v/>
      </c>
      <c r="GR357" t="n">
        <v>0</v>
      </c>
      <c r="GS357" t="n">
        <v>3</v>
      </c>
      <c r="GT357" t="n">
        <v>0</v>
      </c>
      <c r="GU357" t="inlineStr"/>
      <c r="GV357">
        <f>ROUND((GT357),2)</f>
        <v/>
      </c>
      <c r="GW357" t="n">
        <v>1</v>
      </c>
      <c r="GX357">
        <f>ROUND(HC357*I357,0)</f>
        <v/>
      </c>
      <c r="HA357" t="n">
        <v>0</v>
      </c>
      <c r="HB357" t="n">
        <v>0</v>
      </c>
      <c r="HC357">
        <f>GV357*GW357</f>
        <v/>
      </c>
      <c r="HE357" t="inlineStr"/>
      <c r="HF357" t="inlineStr"/>
      <c r="HM357" t="inlineStr"/>
      <c r="HN357" t="inlineStr">
        <is>
          <t>Пр/812-099.2-1</t>
        </is>
      </c>
      <c r="HO357" t="inlineStr">
        <is>
          <t>Пр/774-099.2</t>
        </is>
      </c>
      <c r="HP357" t="inlineStr">
        <is>
          <t>Внутренние санитарнотехнические работы: смена труб, санприборов, запорной арматуры и другое</t>
        </is>
      </c>
      <c r="HQ357" t="inlineStr">
        <is>
          <t>Внутренние санитарнотехнические работы: смена труб, санприборов, запорной арматуры и другое</t>
        </is>
      </c>
      <c r="HS357" t="n">
        <v>0</v>
      </c>
      <c r="IK357" t="n">
        <v>0</v>
      </c>
    </row>
    <row r="358">
      <c r="A358" t="n">
        <v>18</v>
      </c>
      <c r="B358" t="n">
        <v>0</v>
      </c>
      <c r="C358" t="n">
        <v>103</v>
      </c>
      <c r="E358" t="inlineStr">
        <is>
          <t>1,2</t>
        </is>
      </c>
      <c r="F358" t="inlineStr">
        <is>
          <t>507-5020</t>
        </is>
      </c>
      <c r="G358" t="inlineStr">
        <is>
          <t>Муфта полипропиленовая комбинированная, с внутренней резьбой диаметром 25х3/4"</t>
        </is>
      </c>
      <c r="H358" t="inlineStr">
        <is>
          <t>10 шт.</t>
        </is>
      </c>
      <c r="I358">
        <f>I356*J358</f>
        <v/>
      </c>
      <c r="J358" t="n">
        <v>6.666666666666667</v>
      </c>
      <c r="K358" t="n">
        <v>6.6666667</v>
      </c>
      <c r="O358">
        <f>ROUND(CP358,0)</f>
        <v/>
      </c>
      <c r="P358">
        <f>ROUND(CQ358*I358,0)</f>
        <v/>
      </c>
      <c r="Q358">
        <f>(ROUND((ROUND(((ET358)*I358),0)*BB358),0)+ROUND((ROUND(((AE358-(EU358))*I358),0)*BS358),0))</f>
        <v/>
      </c>
      <c r="R358">
        <f>(ROUND((ROUND(((EU358)*I358),0)*BS358),0)+ROUND((ROUND(((AE358-(EU358))*I358),0)*BS358),0))</f>
        <v/>
      </c>
      <c r="S358">
        <f>ROUND(CT358*I358,0)</f>
        <v/>
      </c>
      <c r="T358">
        <f>ROUND(CU358*I358,0)</f>
        <v/>
      </c>
      <c r="U358">
        <f>ROUND(CV358*I358,7)</f>
        <v/>
      </c>
      <c r="V358">
        <f>ROUND(CW358*I358,7)</f>
        <v/>
      </c>
      <c r="W358">
        <f>ROUND(CX358*I358,0)</f>
        <v/>
      </c>
      <c r="X358">
        <f>ROUND(CY358,0)</f>
        <v/>
      </c>
      <c r="Y358">
        <f>ROUND(CZ358,0)</f>
        <v/>
      </c>
      <c r="AA358" t="n">
        <v>78862477</v>
      </c>
      <c r="AB358">
        <f>ROUND((AC358+AD358+AF358),2)</f>
        <v/>
      </c>
      <c r="AC358">
        <f>ROUND((ES358),2)</f>
        <v/>
      </c>
      <c r="AD358">
        <f>ROUND((((ET358)-(EU358))+AE358),2)</f>
        <v/>
      </c>
      <c r="AE358">
        <f>ROUND((EU358),2)</f>
        <v/>
      </c>
      <c r="AF358">
        <f>ROUND((EV358),2)</f>
        <v/>
      </c>
      <c r="AG358">
        <f>ROUND((AP358),2)</f>
        <v/>
      </c>
      <c r="AH358">
        <f>(EW358)</f>
        <v/>
      </c>
      <c r="AI358">
        <f>(EX358)</f>
        <v/>
      </c>
      <c r="AJ358">
        <f>(AS358)</f>
        <v/>
      </c>
      <c r="AK358" t="n">
        <v>91.7</v>
      </c>
      <c r="AL358" t="n">
        <v>91.7</v>
      </c>
      <c r="AM358" t="n">
        <v>0</v>
      </c>
      <c r="AN358" t="n">
        <v>0</v>
      </c>
      <c r="AO358" t="n">
        <v>0</v>
      </c>
      <c r="AP358" t="n">
        <v>0</v>
      </c>
      <c r="AQ358" t="n">
        <v>0</v>
      </c>
      <c r="AR358" t="n">
        <v>0</v>
      </c>
      <c r="AS358" t="n">
        <v>0.05</v>
      </c>
      <c r="AT358" t="n">
        <v>103</v>
      </c>
      <c r="AU358" t="n">
        <v>52</v>
      </c>
      <c r="AV358" t="n">
        <v>1</v>
      </c>
      <c r="AW358" t="n">
        <v>1</v>
      </c>
      <c r="AZ358" t="n">
        <v>1</v>
      </c>
      <c r="BA358" t="n">
        <v>1</v>
      </c>
      <c r="BB358" t="n">
        <v>1</v>
      </c>
      <c r="BC358" t="n">
        <v>5.58</v>
      </c>
      <c r="BD358" t="inlineStr"/>
      <c r="BE358" t="inlineStr"/>
      <c r="BF358" t="inlineStr"/>
      <c r="BG358" t="inlineStr"/>
      <c r="BH358" t="n">
        <v>3</v>
      </c>
      <c r="BI358" t="n">
        <v>1</v>
      </c>
      <c r="BJ358" t="inlineStr">
        <is>
          <t>ТССЦ Московской обл., 507-5020, приказ Минстроя России №675/пр от 28.02.2017 № 258/пр</t>
        </is>
      </c>
      <c r="BM358" t="n">
        <v>65008</v>
      </c>
      <c r="BN358" t="n">
        <v>0</v>
      </c>
      <c r="BO358" t="inlineStr">
        <is>
          <t>507-5020</t>
        </is>
      </c>
      <c r="BP358" t="n">
        <v>1</v>
      </c>
      <c r="BQ358" t="n">
        <v>6</v>
      </c>
      <c r="BR358" t="n">
        <v>0</v>
      </c>
      <c r="BS358" t="n">
        <v>1</v>
      </c>
      <c r="BT358" t="n">
        <v>1</v>
      </c>
      <c r="BU358" t="n">
        <v>1</v>
      </c>
      <c r="BV358" t="n">
        <v>1</v>
      </c>
      <c r="BW358" t="n">
        <v>1</v>
      </c>
      <c r="BX358" t="n">
        <v>1</v>
      </c>
      <c r="BY358" t="inlineStr"/>
      <c r="BZ358" t="n">
        <v>103</v>
      </c>
      <c r="CA358" t="n">
        <v>52</v>
      </c>
      <c r="CB358" t="inlineStr"/>
      <c r="CE358" t="n">
        <v>12</v>
      </c>
      <c r="CF358" t="n">
        <v>0</v>
      </c>
      <c r="CG358" t="n">
        <v>0</v>
      </c>
      <c r="CM358" t="n">
        <v>0</v>
      </c>
      <c r="CN358" t="inlineStr"/>
      <c r="CO358" t="n">
        <v>0</v>
      </c>
      <c r="CP358">
        <f>(P358+Q358+S358)</f>
        <v/>
      </c>
      <c r="CQ358">
        <f>AC358*BC358</f>
        <v/>
      </c>
      <c r="CR358">
        <f>(ROUND((ROUND(((ET358)*1),0)*BB358),0)+ROUND((ROUND(((AE358-(EU358))*1),0)*BS358),0))</f>
        <v/>
      </c>
      <c r="CS358">
        <f>(ROUND((ROUND(((EU358)*1),0)*BS358),0)+ROUND((ROUND(((AE358-(EU358))*1),0)*BS358),0))</f>
        <v/>
      </c>
      <c r="CT358">
        <f>AF358*BA358</f>
        <v/>
      </c>
      <c r="CU358">
        <f>AG358</f>
        <v/>
      </c>
      <c r="CV358">
        <f>AH358</f>
        <v/>
      </c>
      <c r="CW358">
        <f>AI358</f>
        <v/>
      </c>
      <c r="CX358">
        <f>AJ358</f>
        <v/>
      </c>
      <c r="CY358">
        <f>(((S358+R358)*AT358)/100)</f>
        <v/>
      </c>
      <c r="CZ358">
        <f>(((S358+R358)*AU358)/100)</f>
        <v/>
      </c>
      <c r="DC358" t="inlineStr"/>
      <c r="DD358" t="inlineStr"/>
      <c r="DE358" t="inlineStr"/>
      <c r="DF358" t="inlineStr"/>
      <c r="DG358" t="inlineStr"/>
      <c r="DH358" t="inlineStr"/>
      <c r="DI358" t="inlineStr"/>
      <c r="DJ358" t="inlineStr"/>
      <c r="DK358" t="inlineStr"/>
      <c r="DL358" t="inlineStr"/>
      <c r="DM358" t="inlineStr"/>
      <c r="DN358" t="n">
        <v>0</v>
      </c>
      <c r="DO358" t="n">
        <v>0</v>
      </c>
      <c r="DP358" t="n">
        <v>1</v>
      </c>
      <c r="DQ358" t="n">
        <v>1</v>
      </c>
      <c r="DU358" t="n">
        <v>1010</v>
      </c>
      <c r="DV358" t="inlineStr">
        <is>
          <t>10 шт.</t>
        </is>
      </c>
      <c r="DW358" t="inlineStr">
        <is>
          <t>10 шт.</t>
        </is>
      </c>
      <c r="DX358" t="n">
        <v>10</v>
      </c>
      <c r="DZ358" t="inlineStr"/>
      <c r="EA358" t="inlineStr"/>
      <c r="EB358" t="inlineStr"/>
      <c r="EC358" t="inlineStr"/>
      <c r="EE358" t="n">
        <v>78726002</v>
      </c>
      <c r="EF358" t="n">
        <v>6</v>
      </c>
      <c r="EG358" t="inlineStr">
        <is>
          <t>Ремонтно-строительные работы</t>
        </is>
      </c>
      <c r="EH358" t="n">
        <v>99</v>
      </c>
      <c r="EI358" t="inlineStr">
        <is>
          <t>Внутренние санитарно-технические работы</t>
        </is>
      </c>
      <c r="EJ358" t="n">
        <v>1</v>
      </c>
      <c r="EK358" t="n">
        <v>65008</v>
      </c>
      <c r="EL358" t="inlineStr">
        <is>
          <t>Внутренние санитарнотехнические работы: смена труб, санприборов, запорной арматуры и другое</t>
        </is>
      </c>
      <c r="EM358" t="inlineStr">
        <is>
          <t>рФЕР-65</t>
        </is>
      </c>
      <c r="EO358" t="inlineStr"/>
      <c r="EQ358" t="n">
        <v>0</v>
      </c>
      <c r="ER358" t="n">
        <v>91.7</v>
      </c>
      <c r="ES358" t="n">
        <v>91.7</v>
      </c>
      <c r="ET358" t="n">
        <v>0</v>
      </c>
      <c r="EU358" t="n">
        <v>0</v>
      </c>
      <c r="EV358" t="n">
        <v>0</v>
      </c>
      <c r="EW358" t="n">
        <v>0</v>
      </c>
      <c r="EX358" t="n">
        <v>0</v>
      </c>
      <c r="FQ358" t="n">
        <v>0</v>
      </c>
      <c r="FR358" t="n">
        <v>0</v>
      </c>
      <c r="FS358" t="n">
        <v>0</v>
      </c>
      <c r="FX358" t="n">
        <v>103</v>
      </c>
      <c r="FY358" t="n">
        <v>52</v>
      </c>
      <c r="GA358" t="inlineStr"/>
      <c r="GD358" t="n">
        <v>1</v>
      </c>
      <c r="GF358" t="n">
        <v>-376998322</v>
      </c>
      <c r="GG358" t="n">
        <v>2</v>
      </c>
      <c r="GH358" t="n">
        <v>1</v>
      </c>
      <c r="GI358" t="n">
        <v>2</v>
      </c>
      <c r="GJ358" t="n">
        <v>0</v>
      </c>
      <c r="GK358" t="n">
        <v>0</v>
      </c>
      <c r="GL358">
        <f>ROUND(IF(AND(BH358=3,BI358=3,FS358&lt;&gt;0),P358,0),0)</f>
        <v/>
      </c>
      <c r="GM358">
        <f>ROUND(O358+X358+Y358,0)+GX358</f>
        <v/>
      </c>
      <c r="GN358">
        <f>IF(OR(BI358=0,BI358=1),GM358-GX358,0)</f>
        <v/>
      </c>
      <c r="GO358">
        <f>IF(BI358=2,GM358-GX358,0)</f>
        <v/>
      </c>
      <c r="GP358">
        <f>IF(BI358=4,GM358-GX358,0)</f>
        <v/>
      </c>
      <c r="GR358" t="n">
        <v>0</v>
      </c>
      <c r="GS358" t="n">
        <v>3</v>
      </c>
      <c r="GT358" t="n">
        <v>0</v>
      </c>
      <c r="GU358" t="inlineStr"/>
      <c r="GV358">
        <f>ROUND((GT358),2)</f>
        <v/>
      </c>
      <c r="GW358" t="n">
        <v>1</v>
      </c>
      <c r="GX358">
        <f>ROUND(HC358*I358,0)</f>
        <v/>
      </c>
      <c r="HA358" t="n">
        <v>0</v>
      </c>
      <c r="HB358" t="n">
        <v>0</v>
      </c>
      <c r="HC358">
        <f>GV358*GW358</f>
        <v/>
      </c>
      <c r="HE358" t="inlineStr"/>
      <c r="HF358" t="inlineStr"/>
      <c r="HM358" t="inlineStr"/>
      <c r="HN358" t="inlineStr">
        <is>
          <t>Пр/812-099.2-1</t>
        </is>
      </c>
      <c r="HO358" t="inlineStr">
        <is>
          <t>Пр/774-099.2</t>
        </is>
      </c>
      <c r="HP358" t="inlineStr">
        <is>
          <t>Внутренние санитарнотехнические работы: смена труб, санприборов, запорной арматуры и другое</t>
        </is>
      </c>
      <c r="HQ358" t="inlineStr">
        <is>
          <t>Внутренние санитарнотехнические работы: смена труб, санприборов, запорной арматуры и другое</t>
        </is>
      </c>
      <c r="HS358" t="n">
        <v>0</v>
      </c>
      <c r="IK358" t="n">
        <v>0</v>
      </c>
    </row>
    <row r="359">
      <c r="A359" t="n">
        <v>17</v>
      </c>
      <c r="B359" t="n">
        <v>0</v>
      </c>
      <c r="C359">
        <f>ROW(SmtRes!A113)</f>
        <v/>
      </c>
      <c r="D359">
        <f>ROW(EtalonRes!A113)</f>
        <v/>
      </c>
      <c r="E359" t="inlineStr">
        <is>
          <t>2</t>
        </is>
      </c>
      <c r="F359" t="inlineStr">
        <is>
          <t>65-16-3</t>
        </is>
      </c>
      <c r="G359" t="inlineStr">
        <is>
          <t>Смена сгонов у трубопроводов диаметром до 50 мм / прим муфта</t>
        </is>
      </c>
      <c r="H359" t="inlineStr">
        <is>
          <t>100 сгонов</t>
        </is>
      </c>
      <c r="I359">
        <f>ROUND(ROUND(1/100,4),7)</f>
        <v/>
      </c>
      <c r="J359" t="n">
        <v>0</v>
      </c>
      <c r="K359">
        <f>ROUND(ROUND(1/100,4),7)</f>
        <v/>
      </c>
      <c r="O359">
        <f>ROUND(CP359,0)</f>
        <v/>
      </c>
      <c r="P359">
        <f>ROUND(CQ359*I359,0)</f>
        <v/>
      </c>
      <c r="Q359">
        <f>(ROUND((ROUND(((ET359)*I359),0)*BB359),0)+ROUND((ROUND(((AE359-(EU359))*I359),0)*BS359),0))</f>
        <v/>
      </c>
      <c r="R359">
        <f>(ROUND((ROUND(((EU359)*I359),0)*BS359),0)+ROUND((ROUND(((AE359-(EU359))*I359),0)*BS359),0))</f>
        <v/>
      </c>
      <c r="S359">
        <f>ROUND(CT359*I359,0)</f>
        <v/>
      </c>
      <c r="T359">
        <f>ROUND(CU359*I359,0)</f>
        <v/>
      </c>
      <c r="U359">
        <f>ROUND(CV359*I359,7)</f>
        <v/>
      </c>
      <c r="V359">
        <f>ROUND(CW359*I359,7)</f>
        <v/>
      </c>
      <c r="W359">
        <f>ROUND(CX359*I359,0)</f>
        <v/>
      </c>
      <c r="X359">
        <f>ROUND(CY359,0)</f>
        <v/>
      </c>
      <c r="Y359">
        <f>ROUND(CZ359,0)</f>
        <v/>
      </c>
      <c r="AA359" t="n">
        <v>78862477</v>
      </c>
      <c r="AB359">
        <f>ROUND((AC359+AD359+AF359),2)</f>
        <v/>
      </c>
      <c r="AC359">
        <f>ROUND((ES359),2)</f>
        <v/>
      </c>
      <c r="AD359">
        <f>ROUND((((ET359)-(EU359))+AE359),2)</f>
        <v/>
      </c>
      <c r="AE359">
        <f>ROUND((EU359),2)</f>
        <v/>
      </c>
      <c r="AF359">
        <f>ROUND((EV359),2)</f>
        <v/>
      </c>
      <c r="AG359">
        <f>ROUND((AP359),2)</f>
        <v/>
      </c>
      <c r="AH359">
        <f>(EW359)</f>
        <v/>
      </c>
      <c r="AI359">
        <f>(EX359)</f>
        <v/>
      </c>
      <c r="AJ359">
        <f>(AS359)</f>
        <v/>
      </c>
      <c r="AK359" t="n">
        <v>3617.87</v>
      </c>
      <c r="AL359" t="n">
        <v>2939.22</v>
      </c>
      <c r="AM359" t="n">
        <v>3.44</v>
      </c>
      <c r="AN359" t="n">
        <v>1.49</v>
      </c>
      <c r="AO359" t="n">
        <v>675.21</v>
      </c>
      <c r="AP359" t="n">
        <v>0</v>
      </c>
      <c r="AQ359" t="n">
        <v>71</v>
      </c>
      <c r="AR359" t="n">
        <v>0.11</v>
      </c>
      <c r="AS359" t="n">
        <v>0</v>
      </c>
      <c r="AT359" t="n">
        <v>103</v>
      </c>
      <c r="AU359" t="n">
        <v>52</v>
      </c>
      <c r="AV359" t="n">
        <v>1</v>
      </c>
      <c r="AW359" t="n">
        <v>1</v>
      </c>
      <c r="AZ359" t="n">
        <v>1</v>
      </c>
      <c r="BA359" t="n">
        <v>52.25</v>
      </c>
      <c r="BB359" t="n">
        <v>23.31</v>
      </c>
      <c r="BC359" t="n">
        <v>13.54</v>
      </c>
      <c r="BD359" t="inlineStr"/>
      <c r="BE359" t="inlineStr"/>
      <c r="BF359" t="inlineStr"/>
      <c r="BG359" t="inlineStr"/>
      <c r="BH359" t="n">
        <v>0</v>
      </c>
      <c r="BI359" t="n">
        <v>1</v>
      </c>
      <c r="BJ359" t="inlineStr">
        <is>
          <t>ТЕРр Московской обл., 65-16-3, приказ Минстроя России №675/пр от 28.02.2017 № 263/пр</t>
        </is>
      </c>
      <c r="BM359" t="n">
        <v>65008</v>
      </c>
      <c r="BN359" t="n">
        <v>0</v>
      </c>
      <c r="BO359" t="inlineStr">
        <is>
          <t>65-16-3</t>
        </is>
      </c>
      <c r="BP359" t="n">
        <v>1</v>
      </c>
      <c r="BQ359" t="n">
        <v>6</v>
      </c>
      <c r="BR359" t="n">
        <v>0</v>
      </c>
      <c r="BS359" t="n">
        <v>52.25</v>
      </c>
      <c r="BT359" t="n">
        <v>1</v>
      </c>
      <c r="BU359" t="n">
        <v>1</v>
      </c>
      <c r="BV359" t="n">
        <v>1</v>
      </c>
      <c r="BW359" t="n">
        <v>1</v>
      </c>
      <c r="BX359" t="n">
        <v>1</v>
      </c>
      <c r="BY359" t="inlineStr"/>
      <c r="BZ359" t="n">
        <v>103</v>
      </c>
      <c r="CA359" t="n">
        <v>52</v>
      </c>
      <c r="CB359" t="inlineStr"/>
      <c r="CE359" t="n">
        <v>12</v>
      </c>
      <c r="CF359" t="n">
        <v>0</v>
      </c>
      <c r="CG359" t="n">
        <v>0</v>
      </c>
      <c r="CM359" t="n">
        <v>0</v>
      </c>
      <c r="CN359" t="inlineStr"/>
      <c r="CO359" t="n">
        <v>0</v>
      </c>
      <c r="CP359">
        <f>(P359+Q359+S359)</f>
        <v/>
      </c>
      <c r="CQ359">
        <f>AC359*BC359</f>
        <v/>
      </c>
      <c r="CR359">
        <f>(ROUND((ROUND(((ET359)*1),0)*BB359),0)+ROUND((ROUND(((AE359-(EU359))*1),0)*BS359),0))</f>
        <v/>
      </c>
      <c r="CS359">
        <f>(ROUND((ROUND(((EU359)*1),0)*BS359),0)+ROUND((ROUND(((AE359-(EU359))*1),0)*BS359),0))</f>
        <v/>
      </c>
      <c r="CT359">
        <f>AF359*BA359</f>
        <v/>
      </c>
      <c r="CU359">
        <f>AG359</f>
        <v/>
      </c>
      <c r="CV359">
        <f>AH359</f>
        <v/>
      </c>
      <c r="CW359">
        <f>AI359</f>
        <v/>
      </c>
      <c r="CX359">
        <f>AJ359</f>
        <v/>
      </c>
      <c r="CY359">
        <f>(((S359+R359)*AT359)/100)</f>
        <v/>
      </c>
      <c r="CZ359">
        <f>(((S359+R359)*AU359)/100)</f>
        <v/>
      </c>
      <c r="DC359" t="inlineStr"/>
      <c r="DD359" t="inlineStr"/>
      <c r="DE359" t="inlineStr"/>
      <c r="DF359" t="inlineStr"/>
      <c r="DG359" t="inlineStr"/>
      <c r="DH359" t="inlineStr"/>
      <c r="DI359" t="inlineStr"/>
      <c r="DJ359" t="inlineStr"/>
      <c r="DK359" t="inlineStr"/>
      <c r="DL359" t="inlineStr"/>
      <c r="DM359" t="inlineStr"/>
      <c r="DN359" t="n">
        <v>0</v>
      </c>
      <c r="DO359" t="n">
        <v>0</v>
      </c>
      <c r="DP359" t="n">
        <v>1</v>
      </c>
      <c r="DQ359" t="n">
        <v>1</v>
      </c>
      <c r="DU359" t="n">
        <v>1013</v>
      </c>
      <c r="DV359" t="inlineStr">
        <is>
          <t>100 сгонов</t>
        </is>
      </c>
      <c r="DW359" t="inlineStr">
        <is>
          <t>100 сгонов</t>
        </is>
      </c>
      <c r="DX359" t="n">
        <v>1</v>
      </c>
      <c r="DZ359" t="inlineStr"/>
      <c r="EA359" t="inlineStr"/>
      <c r="EB359" t="inlineStr"/>
      <c r="EC359" t="inlineStr"/>
      <c r="EE359" t="n">
        <v>78726002</v>
      </c>
      <c r="EF359" t="n">
        <v>6</v>
      </c>
      <c r="EG359" t="inlineStr">
        <is>
          <t>Ремонтно-строительные работы</t>
        </is>
      </c>
      <c r="EH359" t="n">
        <v>99</v>
      </c>
      <c r="EI359" t="inlineStr">
        <is>
          <t>Внутренние санитарно-технические работы</t>
        </is>
      </c>
      <c r="EJ359" t="n">
        <v>1</v>
      </c>
      <c r="EK359" t="n">
        <v>65008</v>
      </c>
      <c r="EL359" t="inlineStr">
        <is>
          <t>Внутренние санитарнотехнические работы: смена труб, санприборов, запорной арматуры и другое</t>
        </is>
      </c>
      <c r="EM359" t="inlineStr">
        <is>
          <t>рФЕР-65</t>
        </is>
      </c>
      <c r="EO359" t="inlineStr"/>
      <c r="EQ359" t="n">
        <v>0</v>
      </c>
      <c r="ER359" t="n">
        <v>3617.87</v>
      </c>
      <c r="ES359" t="n">
        <v>2939.22</v>
      </c>
      <c r="ET359" t="n">
        <v>3.44</v>
      </c>
      <c r="EU359" t="n">
        <v>1.49</v>
      </c>
      <c r="EV359" t="n">
        <v>675.21</v>
      </c>
      <c r="EW359" t="n">
        <v>71</v>
      </c>
      <c r="EX359" t="n">
        <v>0.11</v>
      </c>
      <c r="EY359" t="n">
        <v>0</v>
      </c>
      <c r="FQ359" t="n">
        <v>0</v>
      </c>
      <c r="FR359" t="n">
        <v>0</v>
      </c>
      <c r="FS359" t="n">
        <v>0</v>
      </c>
      <c r="FX359" t="n">
        <v>103</v>
      </c>
      <c r="FY359" t="n">
        <v>52</v>
      </c>
      <c r="GA359" t="inlineStr"/>
      <c r="GD359" t="n">
        <v>1</v>
      </c>
      <c r="GF359" t="n">
        <v>1831762279</v>
      </c>
      <c r="GG359" t="n">
        <v>2</v>
      </c>
      <c r="GH359" t="n">
        <v>1</v>
      </c>
      <c r="GI359" t="n">
        <v>2</v>
      </c>
      <c r="GJ359" t="n">
        <v>0</v>
      </c>
      <c r="GK359" t="n">
        <v>0</v>
      </c>
      <c r="GL359">
        <f>ROUND(IF(AND(BH359=3,BI359=3,FS359&lt;&gt;0),P359,0),0)</f>
        <v/>
      </c>
      <c r="GM359">
        <f>ROUND(O359+X359+Y359,0)+GX359</f>
        <v/>
      </c>
      <c r="GN359">
        <f>IF(OR(BI359=0,BI359=1),GM359-GX359,0)</f>
        <v/>
      </c>
      <c r="GO359">
        <f>IF(BI359=2,GM359-GX359,0)</f>
        <v/>
      </c>
      <c r="GP359">
        <f>IF(BI359=4,GM359-GX359,0)</f>
        <v/>
      </c>
      <c r="GR359" t="n">
        <v>0</v>
      </c>
      <c r="GS359" t="n">
        <v>3</v>
      </c>
      <c r="GT359" t="n">
        <v>0</v>
      </c>
      <c r="GU359" t="inlineStr"/>
      <c r="GV359">
        <f>ROUND((GT359),2)</f>
        <v/>
      </c>
      <c r="GW359" t="n">
        <v>1</v>
      </c>
      <c r="GX359">
        <f>ROUND(HC359*I359,0)</f>
        <v/>
      </c>
      <c r="HA359" t="n">
        <v>0</v>
      </c>
      <c r="HB359" t="n">
        <v>0</v>
      </c>
      <c r="HC359">
        <f>GV359*GW359</f>
        <v/>
      </c>
      <c r="HE359" t="inlineStr"/>
      <c r="HF359" t="inlineStr"/>
      <c r="HM359" t="inlineStr"/>
      <c r="HN359" t="inlineStr">
        <is>
          <t>Пр/812-099.2-1</t>
        </is>
      </c>
      <c r="HO359" t="inlineStr">
        <is>
          <t>Пр/774-099.2</t>
        </is>
      </c>
      <c r="HP359" t="inlineStr">
        <is>
          <t>Внутренние санитарнотехнические работы: смена труб, санприборов, запорной арматуры и другое</t>
        </is>
      </c>
      <c r="HQ359" t="inlineStr">
        <is>
          <t>Внутренние санитарнотехнические работы: смена труб, санприборов, запорной арматуры и другое</t>
        </is>
      </c>
      <c r="HS359" t="n">
        <v>0</v>
      </c>
      <c r="IK359" t="n">
        <v>0</v>
      </c>
    </row>
    <row r="360">
      <c r="A360" t="n">
        <v>18</v>
      </c>
      <c r="B360" t="n">
        <v>0</v>
      </c>
      <c r="C360" t="n">
        <v>111</v>
      </c>
      <c r="E360" t="inlineStr">
        <is>
          <t>2,1</t>
        </is>
      </c>
      <c r="F360" t="inlineStr">
        <is>
          <t>302-0062</t>
        </is>
      </c>
      <c r="G360" t="inlineStr">
        <is>
          <t>Кран шаровый муфтовый Valtec для воды диаметром 15 мм, тип в/в</t>
        </is>
      </c>
      <c r="H360" t="inlineStr">
        <is>
          <t>шт.</t>
        </is>
      </c>
      <c r="I360">
        <f>I359*J360</f>
        <v/>
      </c>
      <c r="J360" t="n">
        <v>100</v>
      </c>
      <c r="K360" t="n">
        <v>100</v>
      </c>
      <c r="O360">
        <f>ROUND(CP360,0)</f>
        <v/>
      </c>
      <c r="P360">
        <f>ROUND(CQ360*I360,0)</f>
        <v/>
      </c>
      <c r="Q360">
        <f>(ROUND((ROUND(((ET360)*I360),0)*BB360),0)+ROUND((ROUND(((AE360-(EU360))*I360),0)*BS360),0))</f>
        <v/>
      </c>
      <c r="R360">
        <f>(ROUND((ROUND(((EU360)*I360),0)*BS360),0)+ROUND((ROUND(((AE360-(EU360))*I360),0)*BS360),0))</f>
        <v/>
      </c>
      <c r="S360">
        <f>ROUND(CT360*I360,0)</f>
        <v/>
      </c>
      <c r="T360">
        <f>ROUND(CU360*I360,0)</f>
        <v/>
      </c>
      <c r="U360">
        <f>ROUND(CV360*I360,7)</f>
        <v/>
      </c>
      <c r="V360">
        <f>ROUND(CW360*I360,7)</f>
        <v/>
      </c>
      <c r="W360">
        <f>ROUND(CX360*I360,0)</f>
        <v/>
      </c>
      <c r="X360">
        <f>ROUND(CY360,0)</f>
        <v/>
      </c>
      <c r="Y360">
        <f>ROUND(CZ360,0)</f>
        <v/>
      </c>
      <c r="AA360" t="n">
        <v>78862477</v>
      </c>
      <c r="AB360">
        <f>ROUND((AC360+AD360+AF360),2)</f>
        <v/>
      </c>
      <c r="AC360">
        <f>ROUND((ES360),2)</f>
        <v/>
      </c>
      <c r="AD360">
        <f>ROUND((((ET360)-(EU360))+AE360),2)</f>
        <v/>
      </c>
      <c r="AE360">
        <f>ROUND((EU360),2)</f>
        <v/>
      </c>
      <c r="AF360">
        <f>ROUND((EV360),2)</f>
        <v/>
      </c>
      <c r="AG360">
        <f>ROUND((AP360),2)</f>
        <v/>
      </c>
      <c r="AH360">
        <f>(EW360)</f>
        <v/>
      </c>
      <c r="AI360">
        <f>(EX360)</f>
        <v/>
      </c>
      <c r="AJ360">
        <f>(AS360)</f>
        <v/>
      </c>
      <c r="AK360" t="n">
        <v>28.53</v>
      </c>
      <c r="AL360" t="n">
        <v>28.53</v>
      </c>
      <c r="AM360" t="n">
        <v>0</v>
      </c>
      <c r="AN360" t="n">
        <v>0</v>
      </c>
      <c r="AO360" t="n">
        <v>0</v>
      </c>
      <c r="AP360" t="n">
        <v>0</v>
      </c>
      <c r="AQ360" t="n">
        <v>0</v>
      </c>
      <c r="AR360" t="n">
        <v>0</v>
      </c>
      <c r="AS360" t="n">
        <v>0.01</v>
      </c>
      <c r="AT360" t="n">
        <v>103</v>
      </c>
      <c r="AU360" t="n">
        <v>52</v>
      </c>
      <c r="AV360" t="n">
        <v>1</v>
      </c>
      <c r="AW360" t="n">
        <v>1</v>
      </c>
      <c r="AZ360" t="n">
        <v>1</v>
      </c>
      <c r="BA360" t="n">
        <v>1</v>
      </c>
      <c r="BB360" t="n">
        <v>1</v>
      </c>
      <c r="BC360" t="n">
        <v>13.47</v>
      </c>
      <c r="BD360" t="inlineStr"/>
      <c r="BE360" t="inlineStr"/>
      <c r="BF360" t="inlineStr"/>
      <c r="BG360" t="inlineStr"/>
      <c r="BH360" t="n">
        <v>3</v>
      </c>
      <c r="BI360" t="n">
        <v>1</v>
      </c>
      <c r="BJ360" t="inlineStr">
        <is>
          <t>ТССЦ Московской обл., 302-0062, приказ Минстроя России №675/пр от 28.02.2017 № 256/пр</t>
        </is>
      </c>
      <c r="BM360" t="n">
        <v>65008</v>
      </c>
      <c r="BN360" t="n">
        <v>0</v>
      </c>
      <c r="BO360" t="inlineStr">
        <is>
          <t>302-0062</t>
        </is>
      </c>
      <c r="BP360" t="n">
        <v>1</v>
      </c>
      <c r="BQ360" t="n">
        <v>6</v>
      </c>
      <c r="BR360" t="n">
        <v>0</v>
      </c>
      <c r="BS360" t="n">
        <v>1</v>
      </c>
      <c r="BT360" t="n">
        <v>1</v>
      </c>
      <c r="BU360" t="n">
        <v>1</v>
      </c>
      <c r="BV360" t="n">
        <v>1</v>
      </c>
      <c r="BW360" t="n">
        <v>1</v>
      </c>
      <c r="BX360" t="n">
        <v>1</v>
      </c>
      <c r="BY360" t="inlineStr"/>
      <c r="BZ360" t="n">
        <v>103</v>
      </c>
      <c r="CA360" t="n">
        <v>52</v>
      </c>
      <c r="CB360" t="inlineStr"/>
      <c r="CE360" t="n">
        <v>12</v>
      </c>
      <c r="CF360" t="n">
        <v>0</v>
      </c>
      <c r="CG360" t="n">
        <v>0</v>
      </c>
      <c r="CM360" t="n">
        <v>0</v>
      </c>
      <c r="CN360" t="inlineStr"/>
      <c r="CO360" t="n">
        <v>0</v>
      </c>
      <c r="CP360">
        <f>(P360+Q360+S360)</f>
        <v/>
      </c>
      <c r="CQ360">
        <f>AC360*BC360</f>
        <v/>
      </c>
      <c r="CR360">
        <f>(ROUND((ROUND(((ET360)*1),0)*BB360),0)+ROUND((ROUND(((AE360-(EU360))*1),0)*BS360),0))</f>
        <v/>
      </c>
      <c r="CS360">
        <f>(ROUND((ROUND(((EU360)*1),0)*BS360),0)+ROUND((ROUND(((AE360-(EU360))*1),0)*BS360),0))</f>
        <v/>
      </c>
      <c r="CT360">
        <f>AF360*BA360</f>
        <v/>
      </c>
      <c r="CU360">
        <f>AG360</f>
        <v/>
      </c>
      <c r="CV360">
        <f>AH360</f>
        <v/>
      </c>
      <c r="CW360">
        <f>AI360</f>
        <v/>
      </c>
      <c r="CX360">
        <f>AJ360</f>
        <v/>
      </c>
      <c r="CY360">
        <f>(((S360+R360)*AT360)/100)</f>
        <v/>
      </c>
      <c r="CZ360">
        <f>(((S360+R360)*AU360)/100)</f>
        <v/>
      </c>
      <c r="DC360" t="inlineStr"/>
      <c r="DD360" t="inlineStr"/>
      <c r="DE360" t="inlineStr"/>
      <c r="DF360" t="inlineStr"/>
      <c r="DG360" t="inlineStr"/>
      <c r="DH360" t="inlineStr"/>
      <c r="DI360" t="inlineStr"/>
      <c r="DJ360" t="inlineStr"/>
      <c r="DK360" t="inlineStr"/>
      <c r="DL360" t="inlineStr"/>
      <c r="DM360" t="inlineStr"/>
      <c r="DN360" t="n">
        <v>0</v>
      </c>
      <c r="DO360" t="n">
        <v>0</v>
      </c>
      <c r="DP360" t="n">
        <v>1</v>
      </c>
      <c r="DQ360" t="n">
        <v>1</v>
      </c>
      <c r="DU360" t="n">
        <v>1010</v>
      </c>
      <c r="DV360" t="inlineStr">
        <is>
          <t>шт.</t>
        </is>
      </c>
      <c r="DW360" t="inlineStr">
        <is>
          <t>шт.</t>
        </is>
      </c>
      <c r="DX360" t="n">
        <v>1</v>
      </c>
      <c r="DZ360" t="inlineStr"/>
      <c r="EA360" t="inlineStr"/>
      <c r="EB360" t="inlineStr"/>
      <c r="EC360" t="inlineStr"/>
      <c r="EE360" t="n">
        <v>78726002</v>
      </c>
      <c r="EF360" t="n">
        <v>6</v>
      </c>
      <c r="EG360" t="inlineStr">
        <is>
          <t>Ремонтно-строительные работы</t>
        </is>
      </c>
      <c r="EH360" t="n">
        <v>99</v>
      </c>
      <c r="EI360" t="inlineStr">
        <is>
          <t>Внутренние санитарно-технические работы</t>
        </is>
      </c>
      <c r="EJ360" t="n">
        <v>1</v>
      </c>
      <c r="EK360" t="n">
        <v>65008</v>
      </c>
      <c r="EL360" t="inlineStr">
        <is>
          <t>Внутренние санитарнотехнические работы: смена труб, санприборов, запорной арматуры и другое</t>
        </is>
      </c>
      <c r="EM360" t="inlineStr">
        <is>
          <t>рФЕР-65</t>
        </is>
      </c>
      <c r="EO360" t="inlineStr"/>
      <c r="EQ360" t="n">
        <v>0</v>
      </c>
      <c r="ER360" t="n">
        <v>28.53</v>
      </c>
      <c r="ES360" t="n">
        <v>28.53</v>
      </c>
      <c r="ET360" t="n">
        <v>0</v>
      </c>
      <c r="EU360" t="n">
        <v>0</v>
      </c>
      <c r="EV360" t="n">
        <v>0</v>
      </c>
      <c r="EW360" t="n">
        <v>0</v>
      </c>
      <c r="EX360" t="n">
        <v>0</v>
      </c>
      <c r="FQ360" t="n">
        <v>0</v>
      </c>
      <c r="FR360" t="n">
        <v>0</v>
      </c>
      <c r="FS360" t="n">
        <v>0</v>
      </c>
      <c r="FX360" t="n">
        <v>103</v>
      </c>
      <c r="FY360" t="n">
        <v>52</v>
      </c>
      <c r="GA360" t="inlineStr"/>
      <c r="GD360" t="n">
        <v>1</v>
      </c>
      <c r="GF360" t="n">
        <v>-1687406522</v>
      </c>
      <c r="GG360" t="n">
        <v>2</v>
      </c>
      <c r="GH360" t="n">
        <v>1</v>
      </c>
      <c r="GI360" t="n">
        <v>2</v>
      </c>
      <c r="GJ360" t="n">
        <v>0</v>
      </c>
      <c r="GK360" t="n">
        <v>0</v>
      </c>
      <c r="GL360">
        <f>ROUND(IF(AND(BH360=3,BI360=3,FS360&lt;&gt;0),P360,0),0)</f>
        <v/>
      </c>
      <c r="GM360">
        <f>ROUND(O360+X360+Y360,0)+GX360</f>
        <v/>
      </c>
      <c r="GN360">
        <f>IF(OR(BI360=0,BI360=1),GM360-GX360,0)</f>
        <v/>
      </c>
      <c r="GO360">
        <f>IF(BI360=2,GM360-GX360,0)</f>
        <v/>
      </c>
      <c r="GP360">
        <f>IF(BI360=4,GM360-GX360,0)</f>
        <v/>
      </c>
      <c r="GR360" t="n">
        <v>0</v>
      </c>
      <c r="GS360" t="n">
        <v>3</v>
      </c>
      <c r="GT360" t="n">
        <v>0</v>
      </c>
      <c r="GU360" t="inlineStr"/>
      <c r="GV360">
        <f>ROUND((GT360),2)</f>
        <v/>
      </c>
      <c r="GW360" t="n">
        <v>1</v>
      </c>
      <c r="GX360">
        <f>ROUND(HC360*I360,0)</f>
        <v/>
      </c>
      <c r="HA360" t="n">
        <v>0</v>
      </c>
      <c r="HB360" t="n">
        <v>0</v>
      </c>
      <c r="HC360">
        <f>GV360*GW360</f>
        <v/>
      </c>
      <c r="HE360" t="inlineStr"/>
      <c r="HF360" t="inlineStr"/>
      <c r="HM360" t="inlineStr"/>
      <c r="HN360" t="inlineStr">
        <is>
          <t>Пр/812-099.2-1</t>
        </is>
      </c>
      <c r="HO360" t="inlineStr">
        <is>
          <t>Пр/774-099.2</t>
        </is>
      </c>
      <c r="HP360" t="inlineStr">
        <is>
          <t>Внутренние санитарнотехнические работы: смена труб, санприборов, запорной арматуры и другое</t>
        </is>
      </c>
      <c r="HQ360" t="inlineStr">
        <is>
          <t>Внутренние санитарнотехнические работы: смена труб, санприборов, запорной арматуры и другое</t>
        </is>
      </c>
      <c r="HS360" t="n">
        <v>0</v>
      </c>
      <c r="IK360" t="n">
        <v>0</v>
      </c>
    </row>
    <row r="361">
      <c r="A361" t="n">
        <v>18</v>
      </c>
      <c r="B361" t="n">
        <v>0</v>
      </c>
      <c r="C361" t="n">
        <v>112</v>
      </c>
      <c r="E361" t="inlineStr">
        <is>
          <t>2,2</t>
        </is>
      </c>
      <c r="F361" t="inlineStr">
        <is>
          <t>302-0063</t>
        </is>
      </c>
      <c r="G361" t="inlineStr">
        <is>
          <t>Кран шаровый муфтовый Valtec для воды диаметром 20 мм, тип в/в</t>
        </is>
      </c>
      <c r="H361" t="inlineStr">
        <is>
          <t>шт.</t>
        </is>
      </c>
      <c r="I361">
        <f>I359*J361</f>
        <v/>
      </c>
      <c r="J361" t="n">
        <v>100</v>
      </c>
      <c r="K361" t="n">
        <v>100</v>
      </c>
      <c r="O361">
        <f>ROUND(CP361,0)</f>
        <v/>
      </c>
      <c r="P361">
        <f>ROUND(CQ361*I361,0)</f>
        <v/>
      </c>
      <c r="Q361">
        <f>(ROUND((ROUND(((ET361)*I361),0)*BB361),0)+ROUND((ROUND(((AE361-(EU361))*I361),0)*BS361),0))</f>
        <v/>
      </c>
      <c r="R361">
        <f>(ROUND((ROUND(((EU361)*I361),0)*BS361),0)+ROUND((ROUND(((AE361-(EU361))*I361),0)*BS361),0))</f>
        <v/>
      </c>
      <c r="S361">
        <f>ROUND(CT361*I361,0)</f>
        <v/>
      </c>
      <c r="T361">
        <f>ROUND(CU361*I361,0)</f>
        <v/>
      </c>
      <c r="U361">
        <f>ROUND(CV361*I361,7)</f>
        <v/>
      </c>
      <c r="V361">
        <f>ROUND(CW361*I361,7)</f>
        <v/>
      </c>
      <c r="W361">
        <f>ROUND(CX361*I361,0)</f>
        <v/>
      </c>
      <c r="X361">
        <f>ROUND(CY361,0)</f>
        <v/>
      </c>
      <c r="Y361">
        <f>ROUND(CZ361,0)</f>
        <v/>
      </c>
      <c r="AA361" t="n">
        <v>78862477</v>
      </c>
      <c r="AB361">
        <f>ROUND((AC361+AD361+AF361),2)</f>
        <v/>
      </c>
      <c r="AC361">
        <f>ROUND((ES361),2)</f>
        <v/>
      </c>
      <c r="AD361">
        <f>ROUND((((ET361)-(EU361))+AE361),2)</f>
        <v/>
      </c>
      <c r="AE361">
        <f>ROUND((EU361),2)</f>
        <v/>
      </c>
      <c r="AF361">
        <f>ROUND((EV361),2)</f>
        <v/>
      </c>
      <c r="AG361">
        <f>ROUND((AP361),2)</f>
        <v/>
      </c>
      <c r="AH361">
        <f>(EW361)</f>
        <v/>
      </c>
      <c r="AI361">
        <f>(EX361)</f>
        <v/>
      </c>
      <c r="AJ361">
        <f>(AS361)</f>
        <v/>
      </c>
      <c r="AK361" t="n">
        <v>42.46</v>
      </c>
      <c r="AL361" t="n">
        <v>42.46</v>
      </c>
      <c r="AM361" t="n">
        <v>0</v>
      </c>
      <c r="AN361" t="n">
        <v>0</v>
      </c>
      <c r="AO361" t="n">
        <v>0</v>
      </c>
      <c r="AP361" t="n">
        <v>0</v>
      </c>
      <c r="AQ361" t="n">
        <v>0</v>
      </c>
      <c r="AR361" t="n">
        <v>0</v>
      </c>
      <c r="AS361" t="n">
        <v>0.01</v>
      </c>
      <c r="AT361" t="n">
        <v>0</v>
      </c>
      <c r="AU361" t="n">
        <v>0</v>
      </c>
      <c r="AV361" t="n">
        <v>1</v>
      </c>
      <c r="AW361" t="n">
        <v>1</v>
      </c>
      <c r="AZ361" t="n">
        <v>1</v>
      </c>
      <c r="BA361" t="n">
        <v>1</v>
      </c>
      <c r="BB361" t="n">
        <v>1</v>
      </c>
      <c r="BC361" t="n">
        <v>13.78</v>
      </c>
      <c r="BD361" t="inlineStr"/>
      <c r="BE361" t="inlineStr"/>
      <c r="BF361" t="inlineStr"/>
      <c r="BG361" t="inlineStr"/>
      <c r="BH361" t="n">
        <v>3</v>
      </c>
      <c r="BI361" t="n">
        <v>1</v>
      </c>
      <c r="BJ361" t="inlineStr">
        <is>
          <t>ТССЦ Московской обл., 302-0063, приказ Минстроя России №675/пр от 28.02.2017 № 256/пр</t>
        </is>
      </c>
      <c r="BM361" t="n">
        <v>500001</v>
      </c>
      <c r="BN361" t="n">
        <v>0</v>
      </c>
      <c r="BO361" t="inlineStr">
        <is>
          <t>302-0063</t>
        </is>
      </c>
      <c r="BP361" t="n">
        <v>1</v>
      </c>
      <c r="BQ361" t="n">
        <v>8</v>
      </c>
      <c r="BR361" t="n">
        <v>0</v>
      </c>
      <c r="BS361" t="n">
        <v>1</v>
      </c>
      <c r="BT361" t="n">
        <v>1</v>
      </c>
      <c r="BU361" t="n">
        <v>1</v>
      </c>
      <c r="BV361" t="n">
        <v>1</v>
      </c>
      <c r="BW361" t="n">
        <v>1</v>
      </c>
      <c r="BX361" t="n">
        <v>1</v>
      </c>
      <c r="BY361" t="inlineStr"/>
      <c r="BZ361" t="n">
        <v>0</v>
      </c>
      <c r="CA361" t="n">
        <v>0</v>
      </c>
      <c r="CB361" t="inlineStr"/>
      <c r="CE361" t="n">
        <v>12</v>
      </c>
      <c r="CF361" t="n">
        <v>0</v>
      </c>
      <c r="CG361" t="n">
        <v>0</v>
      </c>
      <c r="CM361" t="n">
        <v>0</v>
      </c>
      <c r="CN361" t="inlineStr"/>
      <c r="CO361" t="n">
        <v>0</v>
      </c>
      <c r="CP361">
        <f>(P361+Q361+S361)</f>
        <v/>
      </c>
      <c r="CQ361">
        <f>AC361*BC361</f>
        <v/>
      </c>
      <c r="CR361">
        <f>(ROUND((ROUND(((ET361)*1),0)*BB361),0)+ROUND((ROUND(((AE361-(EU361))*1),0)*BS361),0))</f>
        <v/>
      </c>
      <c r="CS361">
        <f>(ROUND((ROUND(((EU361)*1),0)*BS361),0)+ROUND((ROUND(((AE361-(EU361))*1),0)*BS361),0))</f>
        <v/>
      </c>
      <c r="CT361">
        <f>AF361*BA361</f>
        <v/>
      </c>
      <c r="CU361">
        <f>AG361</f>
        <v/>
      </c>
      <c r="CV361">
        <f>AH361</f>
        <v/>
      </c>
      <c r="CW361">
        <f>AI361</f>
        <v/>
      </c>
      <c r="CX361">
        <f>AJ361</f>
        <v/>
      </c>
      <c r="CY361">
        <f>0</f>
        <v/>
      </c>
      <c r="CZ361">
        <f>0</f>
        <v/>
      </c>
      <c r="DC361" t="inlineStr"/>
      <c r="DD361" t="inlineStr"/>
      <c r="DE361" t="inlineStr"/>
      <c r="DF361" t="inlineStr"/>
      <c r="DG361" t="inlineStr"/>
      <c r="DH361" t="inlineStr"/>
      <c r="DI361" t="inlineStr"/>
      <c r="DJ361" t="inlineStr"/>
      <c r="DK361" t="inlineStr"/>
      <c r="DL361" t="inlineStr"/>
      <c r="DM361" t="inlineStr"/>
      <c r="DN361" t="n">
        <v>0</v>
      </c>
      <c r="DO361" t="n">
        <v>0</v>
      </c>
      <c r="DP361" t="n">
        <v>1</v>
      </c>
      <c r="DQ361" t="n">
        <v>1</v>
      </c>
      <c r="DU361" t="n">
        <v>1010</v>
      </c>
      <c r="DV361" t="inlineStr">
        <is>
          <t>шт.</t>
        </is>
      </c>
      <c r="DW361" t="inlineStr">
        <is>
          <t>шт.</t>
        </is>
      </c>
      <c r="DX361" t="n">
        <v>1</v>
      </c>
      <c r="DZ361" t="inlineStr"/>
      <c r="EA361" t="inlineStr"/>
      <c r="EB361" t="inlineStr"/>
      <c r="EC361" t="inlineStr"/>
      <c r="EE361" t="n">
        <v>78725757</v>
      </c>
      <c r="EF361" t="n">
        <v>8</v>
      </c>
      <c r="EG361" t="inlineStr">
        <is>
          <t>Материалы строительные</t>
        </is>
      </c>
      <c r="EH361" t="n">
        <v>0</v>
      </c>
      <c r="EI361" t="inlineStr"/>
      <c r="EJ361" t="n">
        <v>1</v>
      </c>
      <c r="EK361" t="n">
        <v>500001</v>
      </c>
      <c r="EL361" t="inlineStr">
        <is>
          <t>Материалы и конструкции ( строительные ) по ценникам и каталогом</t>
        </is>
      </c>
      <c r="EM361" t="inlineStr">
        <is>
          <t>ФССЦст</t>
        </is>
      </c>
      <c r="EO361" t="inlineStr"/>
      <c r="EQ361" t="n">
        <v>0</v>
      </c>
      <c r="ER361" t="n">
        <v>42.46</v>
      </c>
      <c r="ES361" t="n">
        <v>42.46</v>
      </c>
      <c r="ET361" t="n">
        <v>0</v>
      </c>
      <c r="EU361" t="n">
        <v>0</v>
      </c>
      <c r="EV361" t="n">
        <v>0</v>
      </c>
      <c r="EW361" t="n">
        <v>0</v>
      </c>
      <c r="EX361" t="n">
        <v>0</v>
      </c>
      <c r="FQ361" t="n">
        <v>0</v>
      </c>
      <c r="FR361" t="n">
        <v>0</v>
      </c>
      <c r="FS361" t="n">
        <v>0</v>
      </c>
      <c r="FX361" t="n">
        <v>0</v>
      </c>
      <c r="FY361" t="n">
        <v>0</v>
      </c>
      <c r="GA361" t="inlineStr"/>
      <c r="GD361" t="n">
        <v>1</v>
      </c>
      <c r="GF361" t="n">
        <v>1037232740</v>
      </c>
      <c r="GG361" t="n">
        <v>2</v>
      </c>
      <c r="GH361" t="n">
        <v>1</v>
      </c>
      <c r="GI361" t="n">
        <v>2</v>
      </c>
      <c r="GJ361" t="n">
        <v>0</v>
      </c>
      <c r="GK361" t="n">
        <v>0</v>
      </c>
      <c r="GL361">
        <f>ROUND(IF(AND(BH361=3,BI361=3,FS361&lt;&gt;0),P361,0),0)</f>
        <v/>
      </c>
      <c r="GM361">
        <f>ROUND(O361+X361+Y361,0)+GX361</f>
        <v/>
      </c>
      <c r="GN361">
        <f>IF(OR(BI361=0,BI361=1),GM361-GX361,0)</f>
        <v/>
      </c>
      <c r="GO361">
        <f>IF(BI361=2,GM361-GX361,0)</f>
        <v/>
      </c>
      <c r="GP361">
        <f>IF(BI361=4,GM361-GX361,0)</f>
        <v/>
      </c>
      <c r="GR361" t="n">
        <v>0</v>
      </c>
      <c r="GS361" t="n">
        <v>3</v>
      </c>
      <c r="GT361" t="n">
        <v>0</v>
      </c>
      <c r="GU361" t="inlineStr"/>
      <c r="GV361">
        <f>ROUND((GT361),2)</f>
        <v/>
      </c>
      <c r="GW361" t="n">
        <v>1</v>
      </c>
      <c r="GX361">
        <f>ROUND(HC361*I361,0)</f>
        <v/>
      </c>
      <c r="HA361" t="n">
        <v>0</v>
      </c>
      <c r="HB361" t="n">
        <v>0</v>
      </c>
      <c r="HC361">
        <f>GV361*GW361</f>
        <v/>
      </c>
      <c r="HE361" t="inlineStr"/>
      <c r="HF361" t="inlineStr"/>
      <c r="HM361" t="inlineStr"/>
      <c r="HN361" t="inlineStr"/>
      <c r="HO361" t="inlineStr"/>
      <c r="HP361" t="inlineStr"/>
      <c r="HQ361" t="inlineStr"/>
      <c r="HS361" t="n">
        <v>0</v>
      </c>
      <c r="IK361" t="n">
        <v>0</v>
      </c>
    </row>
    <row r="362">
      <c r="A362" t="n">
        <v>18</v>
      </c>
      <c r="B362" t="n">
        <v>0</v>
      </c>
      <c r="C362" t="n">
        <v>113</v>
      </c>
      <c r="E362" t="inlineStr">
        <is>
          <t>2,3</t>
        </is>
      </c>
      <c r="F362" t="inlineStr">
        <is>
          <t>507-3620</t>
        </is>
      </c>
      <c r="G362" t="inlineStr">
        <is>
          <t>Тройник полипропиленовый переходной диаметром 32х20х20 мм ( прим. 20-25-20)</t>
        </is>
      </c>
      <c r="H362" t="inlineStr">
        <is>
          <t>10 шт.</t>
        </is>
      </c>
      <c r="I362">
        <f>I359*J362</f>
        <v/>
      </c>
      <c r="J362" t="n">
        <v>20</v>
      </c>
      <c r="K362" t="n">
        <v>20</v>
      </c>
      <c r="O362">
        <f>ROUND(CP362,0)</f>
        <v/>
      </c>
      <c r="P362">
        <f>ROUND(CQ362*I362,0)</f>
        <v/>
      </c>
      <c r="Q362">
        <f>(ROUND((ROUND(((ET362)*I362),0)*BB362),0)+ROUND((ROUND(((AE362-(EU362))*I362),0)*BS362),0))</f>
        <v/>
      </c>
      <c r="R362">
        <f>(ROUND((ROUND(((EU362)*I362),0)*BS362),0)+ROUND((ROUND(((AE362-(EU362))*I362),0)*BS362),0))</f>
        <v/>
      </c>
      <c r="S362">
        <f>ROUND(CT362*I362,0)</f>
        <v/>
      </c>
      <c r="T362">
        <f>ROUND(CU362*I362,0)</f>
        <v/>
      </c>
      <c r="U362">
        <f>ROUND(CV362*I362,7)</f>
        <v/>
      </c>
      <c r="V362">
        <f>ROUND(CW362*I362,7)</f>
        <v/>
      </c>
      <c r="W362">
        <f>ROUND(CX362*I362,0)</f>
        <v/>
      </c>
      <c r="X362">
        <f>ROUND(CY362,0)</f>
        <v/>
      </c>
      <c r="Y362">
        <f>ROUND(CZ362,0)</f>
        <v/>
      </c>
      <c r="AA362" t="n">
        <v>78862477</v>
      </c>
      <c r="AB362">
        <f>ROUND((AC362+AD362+AF362),2)</f>
        <v/>
      </c>
      <c r="AC362">
        <f>ROUND((ES362),2)</f>
        <v/>
      </c>
      <c r="AD362">
        <f>ROUND((((ET362)-(EU362))+AE362),2)</f>
        <v/>
      </c>
      <c r="AE362">
        <f>ROUND((EU362),2)</f>
        <v/>
      </c>
      <c r="AF362">
        <f>ROUND((EV362),2)</f>
        <v/>
      </c>
      <c r="AG362">
        <f>ROUND((AP362),2)</f>
        <v/>
      </c>
      <c r="AH362">
        <f>(EW362)</f>
        <v/>
      </c>
      <c r="AI362">
        <f>(EX362)</f>
        <v/>
      </c>
      <c r="AJ362">
        <f>(AS362)</f>
        <v/>
      </c>
      <c r="AK362" t="n">
        <v>36.6</v>
      </c>
      <c r="AL362" t="n">
        <v>36.6</v>
      </c>
      <c r="AM362" t="n">
        <v>0</v>
      </c>
      <c r="AN362" t="n">
        <v>0</v>
      </c>
      <c r="AO362" t="n">
        <v>0</v>
      </c>
      <c r="AP362" t="n">
        <v>0</v>
      </c>
      <c r="AQ362" t="n">
        <v>0</v>
      </c>
      <c r="AR362" t="n">
        <v>0</v>
      </c>
      <c r="AS362" t="n">
        <v>0.03</v>
      </c>
      <c r="AT362" t="n">
        <v>103</v>
      </c>
      <c r="AU362" t="n">
        <v>52</v>
      </c>
      <c r="AV362" t="n">
        <v>1</v>
      </c>
      <c r="AW362" t="n">
        <v>1</v>
      </c>
      <c r="AZ362" t="n">
        <v>1</v>
      </c>
      <c r="BA362" t="n">
        <v>1</v>
      </c>
      <c r="BB362" t="n">
        <v>1</v>
      </c>
      <c r="BC362" t="n">
        <v>5.24</v>
      </c>
      <c r="BD362" t="inlineStr"/>
      <c r="BE362" t="inlineStr"/>
      <c r="BF362" t="inlineStr"/>
      <c r="BG362" t="inlineStr"/>
      <c r="BH362" t="n">
        <v>3</v>
      </c>
      <c r="BI362" t="n">
        <v>1</v>
      </c>
      <c r="BJ362" t="inlineStr">
        <is>
          <t>ТССЦ Московской обл., 507-3620, приказ Минстроя России №675/пр от 28.02.2017 № 258/пр</t>
        </is>
      </c>
      <c r="BM362" t="n">
        <v>65008</v>
      </c>
      <c r="BN362" t="n">
        <v>0</v>
      </c>
      <c r="BO362" t="inlineStr">
        <is>
          <t>507-3620</t>
        </is>
      </c>
      <c r="BP362" t="n">
        <v>1</v>
      </c>
      <c r="BQ362" t="n">
        <v>6</v>
      </c>
      <c r="BR362" t="n">
        <v>0</v>
      </c>
      <c r="BS362" t="n">
        <v>1</v>
      </c>
      <c r="BT362" t="n">
        <v>1</v>
      </c>
      <c r="BU362" t="n">
        <v>1</v>
      </c>
      <c r="BV362" t="n">
        <v>1</v>
      </c>
      <c r="BW362" t="n">
        <v>1</v>
      </c>
      <c r="BX362" t="n">
        <v>1</v>
      </c>
      <c r="BY362" t="inlineStr"/>
      <c r="BZ362" t="n">
        <v>103</v>
      </c>
      <c r="CA362" t="n">
        <v>52</v>
      </c>
      <c r="CB362" t="inlineStr"/>
      <c r="CE362" t="n">
        <v>12</v>
      </c>
      <c r="CF362" t="n">
        <v>0</v>
      </c>
      <c r="CG362" t="n">
        <v>0</v>
      </c>
      <c r="CM362" t="n">
        <v>0</v>
      </c>
      <c r="CN362" t="inlineStr"/>
      <c r="CO362" t="n">
        <v>0</v>
      </c>
      <c r="CP362">
        <f>(P362+Q362+S362)</f>
        <v/>
      </c>
      <c r="CQ362">
        <f>AC362*BC362</f>
        <v/>
      </c>
      <c r="CR362">
        <f>(ROUND((ROUND(((ET362)*1),0)*BB362),0)+ROUND((ROUND(((AE362-(EU362))*1),0)*BS362),0))</f>
        <v/>
      </c>
      <c r="CS362">
        <f>(ROUND((ROUND(((EU362)*1),0)*BS362),0)+ROUND((ROUND(((AE362-(EU362))*1),0)*BS362),0))</f>
        <v/>
      </c>
      <c r="CT362">
        <f>AF362*BA362</f>
        <v/>
      </c>
      <c r="CU362">
        <f>AG362</f>
        <v/>
      </c>
      <c r="CV362">
        <f>AH362</f>
        <v/>
      </c>
      <c r="CW362">
        <f>AI362</f>
        <v/>
      </c>
      <c r="CX362">
        <f>AJ362</f>
        <v/>
      </c>
      <c r="CY362">
        <f>(((S362+R362)*AT362)/100)</f>
        <v/>
      </c>
      <c r="CZ362">
        <f>(((S362+R362)*AU362)/100)</f>
        <v/>
      </c>
      <c r="DC362" t="inlineStr"/>
      <c r="DD362" t="inlineStr"/>
      <c r="DE362" t="inlineStr"/>
      <c r="DF362" t="inlineStr"/>
      <c r="DG362" t="inlineStr"/>
      <c r="DH362" t="inlineStr"/>
      <c r="DI362" t="inlineStr"/>
      <c r="DJ362" t="inlineStr"/>
      <c r="DK362" t="inlineStr"/>
      <c r="DL362" t="inlineStr"/>
      <c r="DM362" t="inlineStr"/>
      <c r="DN362" t="n">
        <v>0</v>
      </c>
      <c r="DO362" t="n">
        <v>0</v>
      </c>
      <c r="DP362" t="n">
        <v>1</v>
      </c>
      <c r="DQ362" t="n">
        <v>1</v>
      </c>
      <c r="DU362" t="n">
        <v>1010</v>
      </c>
      <c r="DV362" t="inlineStr">
        <is>
          <t>10 шт.</t>
        </is>
      </c>
      <c r="DW362" t="inlineStr">
        <is>
          <t>10 шт.</t>
        </is>
      </c>
      <c r="DX362" t="n">
        <v>10</v>
      </c>
      <c r="DZ362" t="inlineStr"/>
      <c r="EA362" t="inlineStr"/>
      <c r="EB362" t="inlineStr"/>
      <c r="EC362" t="inlineStr"/>
      <c r="EE362" t="n">
        <v>78726002</v>
      </c>
      <c r="EF362" t="n">
        <v>6</v>
      </c>
      <c r="EG362" t="inlineStr">
        <is>
          <t>Ремонтно-строительные работы</t>
        </is>
      </c>
      <c r="EH362" t="n">
        <v>99</v>
      </c>
      <c r="EI362" t="inlineStr">
        <is>
          <t>Внутренние санитарно-технические работы</t>
        </is>
      </c>
      <c r="EJ362" t="n">
        <v>1</v>
      </c>
      <c r="EK362" t="n">
        <v>65008</v>
      </c>
      <c r="EL362" t="inlineStr">
        <is>
          <t>Внутренние санитарнотехнические работы: смена труб, санприборов, запорной арматуры и другое</t>
        </is>
      </c>
      <c r="EM362" t="inlineStr">
        <is>
          <t>рФЕР-65</t>
        </is>
      </c>
      <c r="EO362" t="inlineStr"/>
      <c r="EQ362" t="n">
        <v>0</v>
      </c>
      <c r="ER362" t="n">
        <v>36.6</v>
      </c>
      <c r="ES362" t="n">
        <v>36.6</v>
      </c>
      <c r="ET362" t="n">
        <v>0</v>
      </c>
      <c r="EU362" t="n">
        <v>0</v>
      </c>
      <c r="EV362" t="n">
        <v>0</v>
      </c>
      <c r="EW362" t="n">
        <v>0</v>
      </c>
      <c r="EX362" t="n">
        <v>0</v>
      </c>
      <c r="FQ362" t="n">
        <v>0</v>
      </c>
      <c r="FR362" t="n">
        <v>0</v>
      </c>
      <c r="FS362" t="n">
        <v>0</v>
      </c>
      <c r="FX362" t="n">
        <v>103</v>
      </c>
      <c r="FY362" t="n">
        <v>52</v>
      </c>
      <c r="GA362" t="inlineStr"/>
      <c r="GD362" t="n">
        <v>1</v>
      </c>
      <c r="GF362" t="n">
        <v>1691704735</v>
      </c>
      <c r="GG362" t="n">
        <v>2</v>
      </c>
      <c r="GH362" t="n">
        <v>1</v>
      </c>
      <c r="GI362" t="n">
        <v>2</v>
      </c>
      <c r="GJ362" t="n">
        <v>0</v>
      </c>
      <c r="GK362" t="n">
        <v>0</v>
      </c>
      <c r="GL362">
        <f>ROUND(IF(AND(BH362=3,BI362=3,FS362&lt;&gt;0),P362,0),0)</f>
        <v/>
      </c>
      <c r="GM362">
        <f>ROUND(O362+X362+Y362,0)+GX362</f>
        <v/>
      </c>
      <c r="GN362">
        <f>IF(OR(BI362=0,BI362=1),GM362-GX362,0)</f>
        <v/>
      </c>
      <c r="GO362">
        <f>IF(BI362=2,GM362-GX362,0)</f>
        <v/>
      </c>
      <c r="GP362">
        <f>IF(BI362=4,GM362-GX362,0)</f>
        <v/>
      </c>
      <c r="GR362" t="n">
        <v>0</v>
      </c>
      <c r="GS362" t="n">
        <v>3</v>
      </c>
      <c r="GT362" t="n">
        <v>0</v>
      </c>
      <c r="GU362" t="inlineStr"/>
      <c r="GV362">
        <f>ROUND((GT362),2)</f>
        <v/>
      </c>
      <c r="GW362" t="n">
        <v>1</v>
      </c>
      <c r="GX362">
        <f>ROUND(HC362*I362,0)</f>
        <v/>
      </c>
      <c r="HA362" t="n">
        <v>0</v>
      </c>
      <c r="HB362" t="n">
        <v>0</v>
      </c>
      <c r="HC362">
        <f>GV362*GW362</f>
        <v/>
      </c>
      <c r="HE362" t="inlineStr"/>
      <c r="HF362" t="inlineStr"/>
      <c r="HM362" t="inlineStr"/>
      <c r="HN362" t="inlineStr">
        <is>
          <t>Пр/812-099.2-1</t>
        </is>
      </c>
      <c r="HO362" t="inlineStr">
        <is>
          <t>Пр/774-099.2</t>
        </is>
      </c>
      <c r="HP362" t="inlineStr">
        <is>
          <t>Внутренние санитарнотехнические работы: смена труб, санприборов, запорной арматуры и другое</t>
        </is>
      </c>
      <c r="HQ362" t="inlineStr">
        <is>
          <t>Внутренние санитарнотехнические работы: смена труб, санприборов, запорной арматуры и другое</t>
        </is>
      </c>
      <c r="HS362" t="n">
        <v>0</v>
      </c>
      <c r="IK362" t="n">
        <v>0</v>
      </c>
    </row>
    <row r="363"/>
    <row r="364">
      <c r="A364" s="358" t="n">
        <v>51</v>
      </c>
      <c r="B364" s="358">
        <f>B352</f>
        <v/>
      </c>
      <c r="C364" s="358">
        <f>A352</f>
        <v/>
      </c>
      <c r="D364" s="358">
        <f>ROW(A352)</f>
        <v/>
      </c>
      <c r="E364" s="358" t="n"/>
      <c r="F364" s="358">
        <f>IF(F352&lt;&gt;"",F352,"")</f>
        <v/>
      </c>
      <c r="G364" s="358">
        <f>IF(G352&lt;&gt;"",G352,"")</f>
        <v/>
      </c>
      <c r="H364" s="358" t="n">
        <v>0</v>
      </c>
      <c r="I364" s="358" t="n"/>
      <c r="J364" s="358" t="n"/>
      <c r="K364" s="358" t="n"/>
      <c r="L364" s="358" t="n"/>
      <c r="M364" s="358" t="n"/>
      <c r="N364" s="358" t="n"/>
      <c r="O364" s="358" t="n">
        <v>0</v>
      </c>
      <c r="P364" s="358" t="n">
        <v>0</v>
      </c>
      <c r="Q364" s="358" t="n">
        <v>0</v>
      </c>
      <c r="R364" s="358" t="n">
        <v>0</v>
      </c>
      <c r="S364" s="358" t="n">
        <v>0</v>
      </c>
      <c r="T364" s="358" t="n">
        <v>0</v>
      </c>
      <c r="U364" s="358" t="n">
        <v>0</v>
      </c>
      <c r="V364" s="358" t="n">
        <v>0</v>
      </c>
      <c r="W364" s="358" t="n">
        <v>0</v>
      </c>
      <c r="X364" s="358" t="n">
        <v>0</v>
      </c>
      <c r="Y364" s="358" t="n">
        <v>0</v>
      </c>
      <c r="Z364" s="358" t="n"/>
      <c r="AA364" s="358" t="n"/>
      <c r="AB364" s="358" t="n"/>
      <c r="AC364" s="358" t="n"/>
      <c r="AD364" s="358" t="n"/>
      <c r="AE364" s="358" t="n"/>
      <c r="AF364" s="358" t="n"/>
      <c r="AG364" s="358" t="n"/>
      <c r="AH364" s="358" t="n"/>
      <c r="AI364" s="358" t="n"/>
      <c r="AJ364" s="358" t="n"/>
      <c r="AK364" s="358" t="n"/>
      <c r="AL364" s="358" t="n"/>
      <c r="AM364" s="358" t="n"/>
      <c r="AN364" s="358" t="n"/>
      <c r="AO364" s="358">
        <f>ROUND(BX364,0)</f>
        <v/>
      </c>
      <c r="AP364" s="358">
        <f>ROUND(BY364,0)</f>
        <v/>
      </c>
      <c r="AQ364" s="358">
        <f>ROUND(BZ364,0)</f>
        <v/>
      </c>
      <c r="AR364" s="358">
        <f>ROUND(CA364,0)</f>
        <v/>
      </c>
      <c r="AS364" s="358">
        <f>ROUND(CB364,0)</f>
        <v/>
      </c>
      <c r="AT364" s="358">
        <f>ROUND(CC364,0)</f>
        <v/>
      </c>
      <c r="AU364" s="358">
        <f>ROUND(CD364,0)</f>
        <v/>
      </c>
      <c r="AV364" s="358">
        <f>ROUND(CE364,0)</f>
        <v/>
      </c>
      <c r="AW364" s="358">
        <f>ROUND(CF364,0)</f>
        <v/>
      </c>
      <c r="AX364" s="358">
        <f>ROUND(CG364,0)</f>
        <v/>
      </c>
      <c r="AY364" s="358">
        <f>ROUND(CH364,0)</f>
        <v/>
      </c>
      <c r="AZ364" s="358">
        <f>ROUND(CI364,0)</f>
        <v/>
      </c>
      <c r="BA364" s="358">
        <f>ROUND(CJ364,0)</f>
        <v/>
      </c>
      <c r="BB364" s="358">
        <f>ROUND(CK364,0)</f>
        <v/>
      </c>
      <c r="BC364" s="358">
        <f>ROUND(CL364,0)</f>
        <v/>
      </c>
      <c r="BD364" s="358">
        <f>ROUND(CM364,0)</f>
        <v/>
      </c>
      <c r="BE364" s="358" t="n"/>
      <c r="BF364" s="358" t="n"/>
      <c r="BG364" s="358" t="n"/>
      <c r="BH364" s="358" t="n"/>
      <c r="BI364" s="358" t="n"/>
      <c r="BJ364" s="358" t="n"/>
      <c r="BK364" s="358" t="n"/>
      <c r="BL364" s="358" t="n"/>
      <c r="BM364" s="358" t="n"/>
      <c r="BN364" s="358" t="n"/>
      <c r="BO364" s="358" t="n"/>
      <c r="BP364" s="358" t="n"/>
      <c r="BQ364" s="358" t="n"/>
      <c r="BR364" s="358" t="n"/>
      <c r="BS364" s="358" t="n"/>
      <c r="BT364" s="358" t="n"/>
      <c r="BU364" s="358" t="n"/>
      <c r="BV364" s="358" t="n"/>
      <c r="BW364" s="358" t="n"/>
      <c r="BX364" s="358" t="n"/>
      <c r="BY364" s="358" t="n"/>
      <c r="BZ364" s="358" t="n"/>
      <c r="CA364" s="358" t="n"/>
      <c r="CB364" s="358" t="n"/>
      <c r="CC364" s="358" t="n"/>
      <c r="CD364" s="358" t="n"/>
      <c r="CE364" s="358" t="n"/>
      <c r="CF364" s="358" t="n"/>
      <c r="CG364" s="358" t="n"/>
      <c r="CH364" s="358" t="n"/>
      <c r="CI364" s="358" t="n"/>
      <c r="CJ364" s="358" t="n"/>
      <c r="CK364" s="358" t="n"/>
      <c r="CL364" s="358" t="n"/>
      <c r="CM364" s="358" t="n"/>
      <c r="CN364" s="358" t="n"/>
      <c r="CO364" s="358" t="n"/>
      <c r="CP364" s="358" t="n"/>
      <c r="CQ364" s="358" t="n"/>
      <c r="CR364" s="358" t="n"/>
      <c r="CS364" s="358" t="n"/>
      <c r="CT364" s="358" t="n"/>
      <c r="CU364" s="358" t="n"/>
      <c r="CV364" s="358" t="n"/>
      <c r="CW364" s="358" t="n"/>
      <c r="CX364" s="358" t="n"/>
      <c r="CY364" s="358" t="n"/>
      <c r="CZ364" s="358" t="n"/>
      <c r="DA364" s="358" t="n"/>
      <c r="DB364" s="358" t="n"/>
      <c r="DC364" s="358" t="n"/>
      <c r="DD364" s="358" t="n"/>
      <c r="DE364" s="358" t="n"/>
      <c r="DF364" s="358" t="n"/>
      <c r="DG364" s="359" t="n"/>
      <c r="DH364" s="359" t="n"/>
      <c r="DI364" s="359" t="n"/>
      <c r="DJ364" s="359" t="n"/>
      <c r="DK364" s="359" t="n"/>
      <c r="DL364" s="359" t="n"/>
      <c r="DM364" s="359" t="n"/>
      <c r="DN364" s="359" t="n"/>
      <c r="DO364" s="359" t="n"/>
      <c r="DP364" s="359" t="n"/>
      <c r="DQ364" s="359" t="n"/>
      <c r="DR364" s="359" t="n"/>
      <c r="DS364" s="359" t="n"/>
      <c r="DT364" s="359" t="n"/>
      <c r="DU364" s="359" t="n"/>
      <c r="DV364" s="359" t="n"/>
      <c r="DW364" s="359" t="n"/>
      <c r="DX364" s="359" t="n"/>
      <c r="DY364" s="359" t="n"/>
      <c r="DZ364" s="359" t="n"/>
      <c r="EA364" s="359" t="n"/>
      <c r="EB364" s="359" t="n"/>
      <c r="EC364" s="359" t="n"/>
      <c r="ED364" s="359" t="n"/>
      <c r="EE364" s="359" t="n"/>
      <c r="EF364" s="359" t="n"/>
      <c r="EG364" s="359" t="n"/>
      <c r="EH364" s="359" t="n"/>
      <c r="EI364" s="359" t="n"/>
      <c r="EJ364" s="359" t="n"/>
      <c r="EK364" s="359" t="n"/>
      <c r="EL364" s="359" t="n"/>
      <c r="EM364" s="359" t="n"/>
      <c r="EN364" s="359" t="n"/>
      <c r="EO364" s="359" t="n"/>
      <c r="EP364" s="359" t="n"/>
      <c r="EQ364" s="359" t="n"/>
      <c r="ER364" s="359" t="n"/>
      <c r="ES364" s="359" t="n"/>
      <c r="ET364" s="359" t="n"/>
      <c r="EU364" s="359" t="n"/>
      <c r="EV364" s="359" t="n"/>
      <c r="EW364" s="359" t="n"/>
      <c r="EX364" s="359" t="n"/>
      <c r="EY364" s="359" t="n"/>
      <c r="EZ364" s="359" t="n"/>
      <c r="FA364" s="359" t="n"/>
      <c r="FB364" s="359" t="n"/>
      <c r="FC364" s="359" t="n"/>
      <c r="FD364" s="359" t="n"/>
      <c r="FE364" s="359" t="n"/>
      <c r="FF364" s="359" t="n"/>
      <c r="FG364" s="359" t="n"/>
      <c r="FH364" s="359" t="n"/>
      <c r="FI364" s="359" t="n"/>
      <c r="FJ364" s="359" t="n"/>
      <c r="FK364" s="359" t="n"/>
      <c r="FL364" s="359" t="n"/>
      <c r="FM364" s="359" t="n"/>
      <c r="FN364" s="359" t="n"/>
      <c r="FO364" s="359" t="n"/>
      <c r="FP364" s="359" t="n"/>
      <c r="FQ364" s="359" t="n"/>
      <c r="FR364" s="359" t="n"/>
      <c r="FS364" s="359" t="n"/>
      <c r="FT364" s="359" t="n"/>
      <c r="FU364" s="359" t="n"/>
      <c r="FV364" s="359" t="n"/>
      <c r="FW364" s="359" t="n"/>
      <c r="FX364" s="359" t="n"/>
      <c r="FY364" s="359" t="n"/>
      <c r="FZ364" s="359" t="n"/>
      <c r="GA364" s="359" t="n"/>
      <c r="GB364" s="359" t="n"/>
      <c r="GC364" s="359" t="n"/>
      <c r="GD364" s="359" t="n"/>
      <c r="GE364" s="359" t="n"/>
      <c r="GF364" s="359" t="n"/>
      <c r="GG364" s="359" t="n"/>
      <c r="GH364" s="359" t="n"/>
      <c r="GI364" s="359" t="n"/>
      <c r="GJ364" s="359" t="n"/>
      <c r="GK364" s="359" t="n"/>
      <c r="GL364" s="359" t="n"/>
      <c r="GM364" s="359" t="n"/>
      <c r="GN364" s="359" t="n"/>
      <c r="GO364" s="359" t="n"/>
      <c r="GP364" s="359" t="n"/>
      <c r="GQ364" s="359" t="n"/>
      <c r="GR364" s="359" t="n"/>
      <c r="GS364" s="359" t="n"/>
      <c r="GT364" s="359" t="n"/>
      <c r="GU364" s="359" t="n"/>
      <c r="GV364" s="359" t="n"/>
      <c r="GW364" s="359" t="n"/>
      <c r="GX364" s="359" t="n">
        <v>0</v>
      </c>
    </row>
    <row r="365"/>
    <row r="366">
      <c r="A366" s="360" t="n">
        <v>50</v>
      </c>
      <c r="B366" s="360" t="n">
        <v>0</v>
      </c>
      <c r="C366" s="360" t="n">
        <v>0</v>
      </c>
      <c r="D366" s="360" t="n">
        <v>1</v>
      </c>
      <c r="E366" s="360" t="n">
        <v>201</v>
      </c>
      <c r="F366" s="360">
        <f>ROUND(Source!O364,O366)</f>
        <v/>
      </c>
      <c r="G366" s="360" t="inlineStr">
        <is>
          <t>ПЗ</t>
        </is>
      </c>
      <c r="H366" s="360" t="inlineStr">
        <is>
          <t>Прямые затраты</t>
        </is>
      </c>
      <c r="I366" s="360" t="n"/>
      <c r="J366" s="360" t="n"/>
      <c r="K366" s="360" t="n">
        <v>201</v>
      </c>
      <c r="L366" s="360" t="n">
        <v>1</v>
      </c>
      <c r="M366" s="360" t="n">
        <v>3</v>
      </c>
      <c r="N366" s="360" t="inlineStr"/>
      <c r="O366" s="360" t="n">
        <v>0</v>
      </c>
      <c r="P366" s="360" t="n"/>
      <c r="Q366" s="360" t="n"/>
      <c r="R366" s="360" t="n"/>
      <c r="S366" s="360" t="n"/>
      <c r="T366" s="360" t="n"/>
      <c r="U366" s="360" t="n"/>
      <c r="V366" s="360" t="n"/>
      <c r="W366" s="360" t="n">
        <v>0</v>
      </c>
      <c r="X366" s="360" t="n">
        <v>1</v>
      </c>
      <c r="Y366" s="360" t="n">
        <v>0</v>
      </c>
      <c r="Z366" s="360" t="n"/>
      <c r="AA366" s="360" t="n"/>
      <c r="AB366" s="360" t="n"/>
    </row>
    <row r="367">
      <c r="A367" s="360" t="n">
        <v>50</v>
      </c>
      <c r="B367" s="360" t="n">
        <v>0</v>
      </c>
      <c r="C367" s="360" t="n">
        <v>0</v>
      </c>
      <c r="D367" s="360" t="n">
        <v>1</v>
      </c>
      <c r="E367" s="360" t="n">
        <v>202</v>
      </c>
      <c r="F367" s="360">
        <f>ROUND(Source!P364,O367)</f>
        <v/>
      </c>
      <c r="G367" s="360" t="inlineStr">
        <is>
          <t>СтМатОб</t>
        </is>
      </c>
      <c r="H367" s="360" t="inlineStr">
        <is>
          <t>Стоимость материальных ресурсов (всего)</t>
        </is>
      </c>
      <c r="I367" s="360" t="n"/>
      <c r="J367" s="360" t="n"/>
      <c r="K367" s="360" t="n">
        <v>202</v>
      </c>
      <c r="L367" s="360" t="n">
        <v>2</v>
      </c>
      <c r="M367" s="360" t="n">
        <v>3</v>
      </c>
      <c r="N367" s="360" t="inlineStr"/>
      <c r="O367" s="360" t="n">
        <v>0</v>
      </c>
      <c r="P367" s="360" t="n"/>
      <c r="Q367" s="360" t="n"/>
      <c r="R367" s="360" t="n"/>
      <c r="S367" s="360" t="n"/>
      <c r="T367" s="360" t="n"/>
      <c r="U367" s="360" t="n"/>
      <c r="V367" s="360" t="n"/>
      <c r="W367" s="360" t="n">
        <v>0</v>
      </c>
      <c r="X367" s="360" t="n">
        <v>1</v>
      </c>
      <c r="Y367" s="360" t="n">
        <v>0</v>
      </c>
      <c r="Z367" s="360" t="n"/>
      <c r="AA367" s="360" t="n"/>
      <c r="AB367" s="360" t="n"/>
    </row>
    <row r="368">
      <c r="A368" s="360" t="n">
        <v>50</v>
      </c>
      <c r="B368" s="360" t="n">
        <v>0</v>
      </c>
      <c r="C368" s="360" t="n">
        <v>0</v>
      </c>
      <c r="D368" s="360" t="n">
        <v>1</v>
      </c>
      <c r="E368" s="360" t="n">
        <v>222</v>
      </c>
      <c r="F368" s="360">
        <f>ROUND(Source!AO364,O368)</f>
        <v/>
      </c>
      <c r="G368" s="360" t="inlineStr">
        <is>
          <t>СтМатОбЗак</t>
        </is>
      </c>
      <c r="H368" s="360" t="inlineStr">
        <is>
          <t>Стоимость материалов и оборудования заказчика</t>
        </is>
      </c>
      <c r="I368" s="360" t="n"/>
      <c r="J368" s="360" t="n"/>
      <c r="K368" s="360" t="n">
        <v>222</v>
      </c>
      <c r="L368" s="360" t="n">
        <v>3</v>
      </c>
      <c r="M368" s="360" t="n">
        <v>3</v>
      </c>
      <c r="N368" s="360" t="inlineStr"/>
      <c r="O368" s="360" t="n">
        <v>0</v>
      </c>
      <c r="P368" s="360" t="n"/>
      <c r="Q368" s="360" t="n"/>
      <c r="R368" s="360" t="n"/>
      <c r="S368" s="360" t="n"/>
      <c r="T368" s="360" t="n"/>
      <c r="U368" s="360" t="n"/>
      <c r="V368" s="360" t="n"/>
      <c r="W368" s="360" t="n">
        <v>0</v>
      </c>
      <c r="X368" s="360" t="n">
        <v>1</v>
      </c>
      <c r="Y368" s="360" t="n">
        <v>0</v>
      </c>
      <c r="Z368" s="360" t="n"/>
      <c r="AA368" s="360" t="n"/>
      <c r="AB368" s="360" t="n"/>
    </row>
    <row r="369">
      <c r="A369" s="360" t="n">
        <v>50</v>
      </c>
      <c r="B369" s="360" t="n">
        <v>0</v>
      </c>
      <c r="C369" s="360" t="n">
        <v>0</v>
      </c>
      <c r="D369" s="360" t="n">
        <v>1</v>
      </c>
      <c r="E369" s="360" t="n">
        <v>225</v>
      </c>
      <c r="F369" s="360">
        <f>ROUND(Source!AV364,O369)</f>
        <v/>
      </c>
      <c r="G369" s="360" t="inlineStr">
        <is>
          <t>СтМатОбПод</t>
        </is>
      </c>
      <c r="H369" s="360" t="inlineStr">
        <is>
          <t>Стоимость материалов и оборудования подрядчика</t>
        </is>
      </c>
      <c r="I369" s="360" t="n"/>
      <c r="J369" s="360" t="n"/>
      <c r="K369" s="360" t="n">
        <v>225</v>
      </c>
      <c r="L369" s="360" t="n">
        <v>4</v>
      </c>
      <c r="M369" s="360" t="n">
        <v>3</v>
      </c>
      <c r="N369" s="360" t="inlineStr"/>
      <c r="O369" s="360" t="n">
        <v>0</v>
      </c>
      <c r="P369" s="360" t="n"/>
      <c r="Q369" s="360" t="n"/>
      <c r="R369" s="360" t="n"/>
      <c r="S369" s="360" t="n"/>
      <c r="T369" s="360" t="n"/>
      <c r="U369" s="360" t="n"/>
      <c r="V369" s="360" t="n"/>
      <c r="W369" s="360" t="n">
        <v>0</v>
      </c>
      <c r="X369" s="360" t="n">
        <v>1</v>
      </c>
      <c r="Y369" s="360" t="n">
        <v>0</v>
      </c>
      <c r="Z369" s="360" t="n"/>
      <c r="AA369" s="360" t="n"/>
      <c r="AB369" s="360" t="n"/>
    </row>
    <row r="370">
      <c r="A370" s="360" t="n">
        <v>50</v>
      </c>
      <c r="B370" s="360" t="n">
        <v>0</v>
      </c>
      <c r="C370" s="360" t="n">
        <v>0</v>
      </c>
      <c r="D370" s="360" t="n">
        <v>1</v>
      </c>
      <c r="E370" s="360" t="n">
        <v>226</v>
      </c>
      <c r="F370" s="360">
        <f>ROUND(Source!AW364,O370)</f>
        <v/>
      </c>
      <c r="G370" s="360" t="inlineStr">
        <is>
          <t>СтМат</t>
        </is>
      </c>
      <c r="H370" s="360" t="inlineStr">
        <is>
          <t>Стоимость материалов (всего)</t>
        </is>
      </c>
      <c r="I370" s="360" t="n"/>
      <c r="J370" s="360" t="n"/>
      <c r="K370" s="360" t="n">
        <v>226</v>
      </c>
      <c r="L370" s="360" t="n">
        <v>5</v>
      </c>
      <c r="M370" s="360" t="n">
        <v>3</v>
      </c>
      <c r="N370" s="360" t="inlineStr"/>
      <c r="O370" s="360" t="n">
        <v>0</v>
      </c>
      <c r="P370" s="360" t="n"/>
      <c r="Q370" s="360" t="n"/>
      <c r="R370" s="360" t="n"/>
      <c r="S370" s="360" t="n"/>
      <c r="T370" s="360" t="n"/>
      <c r="U370" s="360" t="n"/>
      <c r="V370" s="360" t="n"/>
      <c r="W370" s="360" t="n">
        <v>0</v>
      </c>
      <c r="X370" s="360" t="n">
        <v>1</v>
      </c>
      <c r="Y370" s="360" t="n">
        <v>0</v>
      </c>
      <c r="Z370" s="360" t="n"/>
      <c r="AA370" s="360" t="n"/>
      <c r="AB370" s="360" t="n"/>
    </row>
    <row r="371">
      <c r="A371" s="360" t="n">
        <v>50</v>
      </c>
      <c r="B371" s="360" t="n">
        <v>0</v>
      </c>
      <c r="C371" s="360" t="n">
        <v>0</v>
      </c>
      <c r="D371" s="360" t="n">
        <v>1</v>
      </c>
      <c r="E371" s="360" t="n">
        <v>227</v>
      </c>
      <c r="F371" s="360">
        <f>ROUND(Source!AX364,O371)</f>
        <v/>
      </c>
      <c r="G371" s="360" t="inlineStr">
        <is>
          <t>СтМатЗак</t>
        </is>
      </c>
      <c r="H371" s="360" t="inlineStr">
        <is>
          <t>Стоимость материалов заказчика</t>
        </is>
      </c>
      <c r="I371" s="360" t="n"/>
      <c r="J371" s="360" t="n"/>
      <c r="K371" s="360" t="n">
        <v>227</v>
      </c>
      <c r="L371" s="360" t="n">
        <v>6</v>
      </c>
      <c r="M371" s="360" t="n">
        <v>3</v>
      </c>
      <c r="N371" s="360" t="inlineStr"/>
      <c r="O371" s="360" t="n">
        <v>0</v>
      </c>
      <c r="P371" s="360" t="n"/>
      <c r="Q371" s="360" t="n"/>
      <c r="R371" s="360" t="n"/>
      <c r="S371" s="360" t="n"/>
      <c r="T371" s="360" t="n"/>
      <c r="U371" s="360" t="n"/>
      <c r="V371" s="360" t="n"/>
      <c r="W371" s="360" t="n">
        <v>0</v>
      </c>
      <c r="X371" s="360" t="n">
        <v>1</v>
      </c>
      <c r="Y371" s="360" t="n">
        <v>0</v>
      </c>
      <c r="Z371" s="360" t="n"/>
      <c r="AA371" s="360" t="n"/>
      <c r="AB371" s="360" t="n"/>
    </row>
    <row r="372">
      <c r="A372" s="360" t="n">
        <v>50</v>
      </c>
      <c r="B372" s="360" t="n">
        <v>0</v>
      </c>
      <c r="C372" s="360" t="n">
        <v>0</v>
      </c>
      <c r="D372" s="360" t="n">
        <v>1</v>
      </c>
      <c r="E372" s="360" t="n">
        <v>228</v>
      </c>
      <c r="F372" s="360">
        <f>ROUND(Source!AY364,O372)</f>
        <v/>
      </c>
      <c r="G372" s="360" t="inlineStr">
        <is>
          <t>СтМатПод</t>
        </is>
      </c>
      <c r="H372" s="360" t="inlineStr">
        <is>
          <t>Стоимость материалов подрядчика</t>
        </is>
      </c>
      <c r="I372" s="360" t="n"/>
      <c r="J372" s="360" t="n"/>
      <c r="K372" s="360" t="n">
        <v>228</v>
      </c>
      <c r="L372" s="360" t="n">
        <v>7</v>
      </c>
      <c r="M372" s="360" t="n">
        <v>3</v>
      </c>
      <c r="N372" s="360" t="inlineStr"/>
      <c r="O372" s="360" t="n">
        <v>0</v>
      </c>
      <c r="P372" s="360" t="n"/>
      <c r="Q372" s="360" t="n"/>
      <c r="R372" s="360" t="n"/>
      <c r="S372" s="360" t="n"/>
      <c r="T372" s="360" t="n"/>
      <c r="U372" s="360" t="n"/>
      <c r="V372" s="360" t="n"/>
      <c r="W372" s="360" t="n">
        <v>0</v>
      </c>
      <c r="X372" s="360" t="n">
        <v>1</v>
      </c>
      <c r="Y372" s="360" t="n">
        <v>0</v>
      </c>
      <c r="Z372" s="360" t="n"/>
      <c r="AA372" s="360" t="n"/>
      <c r="AB372" s="360" t="n"/>
    </row>
    <row r="373">
      <c r="A373" s="360" t="n">
        <v>50</v>
      </c>
      <c r="B373" s="360" t="n">
        <v>0</v>
      </c>
      <c r="C373" s="360" t="n">
        <v>0</v>
      </c>
      <c r="D373" s="360" t="n">
        <v>1</v>
      </c>
      <c r="E373" s="360" t="n">
        <v>216</v>
      </c>
      <c r="F373" s="360">
        <f>ROUND(Source!AP364,O373)</f>
        <v/>
      </c>
      <c r="G373" s="360" t="inlineStr">
        <is>
          <t>Оборуд</t>
        </is>
      </c>
      <c r="H373" s="360" t="inlineStr">
        <is>
          <t>Стоимость оборудования (всего)</t>
        </is>
      </c>
      <c r="I373" s="360" t="n"/>
      <c r="J373" s="360" t="n"/>
      <c r="K373" s="360" t="n">
        <v>216</v>
      </c>
      <c r="L373" s="360" t="n">
        <v>8</v>
      </c>
      <c r="M373" s="360" t="n">
        <v>3</v>
      </c>
      <c r="N373" s="360" t="inlineStr"/>
      <c r="O373" s="360" t="n">
        <v>0</v>
      </c>
      <c r="P373" s="360" t="n"/>
      <c r="Q373" s="360" t="n"/>
      <c r="R373" s="360" t="n"/>
      <c r="S373" s="360" t="n"/>
      <c r="T373" s="360" t="n"/>
      <c r="U373" s="360" t="n"/>
      <c r="V373" s="360" t="n"/>
      <c r="W373" s="360" t="n">
        <v>0</v>
      </c>
      <c r="X373" s="360" t="n">
        <v>1</v>
      </c>
      <c r="Y373" s="360" t="n">
        <v>0</v>
      </c>
      <c r="Z373" s="360" t="n"/>
      <c r="AA373" s="360" t="n"/>
      <c r="AB373" s="360" t="n"/>
    </row>
    <row r="374">
      <c r="A374" s="360" t="n">
        <v>50</v>
      </c>
      <c r="B374" s="360" t="n">
        <v>0</v>
      </c>
      <c r="C374" s="360" t="n">
        <v>0</v>
      </c>
      <c r="D374" s="360" t="n">
        <v>1</v>
      </c>
      <c r="E374" s="360" t="n">
        <v>223</v>
      </c>
      <c r="F374" s="360">
        <f>ROUND(Source!AQ364,O374)</f>
        <v/>
      </c>
      <c r="G374" s="360" t="inlineStr">
        <is>
          <t>ОборудЗак</t>
        </is>
      </c>
      <c r="H374" s="360" t="inlineStr">
        <is>
          <t>Стоимость оборудования заказчика</t>
        </is>
      </c>
      <c r="I374" s="360" t="n"/>
      <c r="J374" s="360" t="n"/>
      <c r="K374" s="360" t="n">
        <v>223</v>
      </c>
      <c r="L374" s="360" t="n">
        <v>9</v>
      </c>
      <c r="M374" s="360" t="n">
        <v>3</v>
      </c>
      <c r="N374" s="360" t="inlineStr"/>
      <c r="O374" s="360" t="n">
        <v>0</v>
      </c>
      <c r="P374" s="360" t="n"/>
      <c r="Q374" s="360" t="n"/>
      <c r="R374" s="360" t="n"/>
      <c r="S374" s="360" t="n"/>
      <c r="T374" s="360" t="n"/>
      <c r="U374" s="360" t="n"/>
      <c r="V374" s="360" t="n"/>
      <c r="W374" s="360" t="n">
        <v>0</v>
      </c>
      <c r="X374" s="360" t="n">
        <v>1</v>
      </c>
      <c r="Y374" s="360" t="n">
        <v>0</v>
      </c>
      <c r="Z374" s="360" t="n"/>
      <c r="AA374" s="360" t="n"/>
      <c r="AB374" s="360" t="n"/>
    </row>
    <row r="375">
      <c r="A375" s="360" t="n">
        <v>50</v>
      </c>
      <c r="B375" s="360" t="n">
        <v>0</v>
      </c>
      <c r="C375" s="360" t="n">
        <v>0</v>
      </c>
      <c r="D375" s="360" t="n">
        <v>1</v>
      </c>
      <c r="E375" s="360" t="n">
        <v>229</v>
      </c>
      <c r="F375" s="360">
        <f>ROUND(Source!AZ364,O375)</f>
        <v/>
      </c>
      <c r="G375" s="360" t="inlineStr">
        <is>
          <t>ОборудПод</t>
        </is>
      </c>
      <c r="H375" s="360" t="inlineStr">
        <is>
          <t>Стоимость оборудования подрядчика</t>
        </is>
      </c>
      <c r="I375" s="360" t="n"/>
      <c r="J375" s="360" t="n"/>
      <c r="K375" s="360" t="n">
        <v>229</v>
      </c>
      <c r="L375" s="360" t="n">
        <v>10</v>
      </c>
      <c r="M375" s="360" t="n">
        <v>3</v>
      </c>
      <c r="N375" s="360" t="inlineStr"/>
      <c r="O375" s="360" t="n">
        <v>0</v>
      </c>
      <c r="P375" s="360" t="n"/>
      <c r="Q375" s="360" t="n"/>
      <c r="R375" s="360" t="n"/>
      <c r="S375" s="360" t="n"/>
      <c r="T375" s="360" t="n"/>
      <c r="U375" s="360" t="n"/>
      <c r="V375" s="360" t="n"/>
      <c r="W375" s="360" t="n">
        <v>0</v>
      </c>
      <c r="X375" s="360" t="n">
        <v>1</v>
      </c>
      <c r="Y375" s="360" t="n">
        <v>0</v>
      </c>
      <c r="Z375" s="360" t="n"/>
      <c r="AA375" s="360" t="n"/>
      <c r="AB375" s="360" t="n"/>
    </row>
    <row r="376">
      <c r="A376" s="360" t="n">
        <v>50</v>
      </c>
      <c r="B376" s="360" t="n">
        <v>0</v>
      </c>
      <c r="C376" s="360" t="n">
        <v>0</v>
      </c>
      <c r="D376" s="360" t="n">
        <v>1</v>
      </c>
      <c r="E376" s="360" t="n">
        <v>203</v>
      </c>
      <c r="F376" s="360">
        <f>ROUND(Source!Q364,O376)</f>
        <v/>
      </c>
      <c r="G376" s="360" t="inlineStr">
        <is>
          <t>ЭММ</t>
        </is>
      </c>
      <c r="H376" s="360" t="inlineStr">
        <is>
          <t>Эксплуатация машин</t>
        </is>
      </c>
      <c r="I376" s="360" t="n"/>
      <c r="J376" s="360" t="n"/>
      <c r="K376" s="360" t="n">
        <v>203</v>
      </c>
      <c r="L376" s="360" t="n">
        <v>11</v>
      </c>
      <c r="M376" s="360" t="n">
        <v>3</v>
      </c>
      <c r="N376" s="360" t="inlineStr"/>
      <c r="O376" s="360" t="n">
        <v>0</v>
      </c>
      <c r="P376" s="360" t="n"/>
      <c r="Q376" s="360" t="n"/>
      <c r="R376" s="360" t="n"/>
      <c r="S376" s="360" t="n"/>
      <c r="T376" s="360" t="n"/>
      <c r="U376" s="360" t="n"/>
      <c r="V376" s="360" t="n"/>
      <c r="W376" s="360" t="n">
        <v>0</v>
      </c>
      <c r="X376" s="360" t="n">
        <v>1</v>
      </c>
      <c r="Y376" s="360" t="n">
        <v>0</v>
      </c>
      <c r="Z376" s="360" t="n"/>
      <c r="AA376" s="360" t="n"/>
      <c r="AB376" s="360" t="n"/>
    </row>
    <row r="377">
      <c r="A377" s="360" t="n">
        <v>50</v>
      </c>
      <c r="B377" s="360" t="n">
        <v>0</v>
      </c>
      <c r="C377" s="360" t="n">
        <v>0</v>
      </c>
      <c r="D377" s="360" t="n">
        <v>1</v>
      </c>
      <c r="E377" s="360" t="n">
        <v>231</v>
      </c>
      <c r="F377" s="360">
        <f>ROUND(Source!BB364,O377)</f>
        <v/>
      </c>
      <c r="G377" s="360" t="inlineStr">
        <is>
          <t>ЭММсНРиСП</t>
        </is>
      </c>
      <c r="H377" s="360" t="inlineStr">
        <is>
          <t>Эксплуатация машин по ТСН-2001.16</t>
        </is>
      </c>
      <c r="I377" s="360" t="n"/>
      <c r="J377" s="360" t="n"/>
      <c r="K377" s="360" t="n">
        <v>231</v>
      </c>
      <c r="L377" s="360" t="n">
        <v>12</v>
      </c>
      <c r="M377" s="360" t="n">
        <v>3</v>
      </c>
      <c r="N377" s="360" t="inlineStr"/>
      <c r="O377" s="360" t="n">
        <v>0</v>
      </c>
      <c r="P377" s="360" t="n"/>
      <c r="Q377" s="360" t="n"/>
      <c r="R377" s="360" t="n"/>
      <c r="S377" s="360" t="n"/>
      <c r="T377" s="360" t="n"/>
      <c r="U377" s="360" t="n"/>
      <c r="V377" s="360" t="n"/>
      <c r="W377" s="360" t="n">
        <v>0</v>
      </c>
      <c r="X377" s="360" t="n">
        <v>1</v>
      </c>
      <c r="Y377" s="360" t="n">
        <v>0</v>
      </c>
      <c r="Z377" s="360" t="n"/>
      <c r="AA377" s="360" t="n"/>
      <c r="AB377" s="360" t="n"/>
    </row>
    <row r="378">
      <c r="A378" s="360" t="n">
        <v>50</v>
      </c>
      <c r="B378" s="360" t="n">
        <v>0</v>
      </c>
      <c r="C378" s="360" t="n">
        <v>0</v>
      </c>
      <c r="D378" s="360" t="n">
        <v>1</v>
      </c>
      <c r="E378" s="360" t="n">
        <v>204</v>
      </c>
      <c r="F378" s="360">
        <f>ROUND(Source!R364,O378)</f>
        <v/>
      </c>
      <c r="G378" s="360" t="inlineStr">
        <is>
          <t>ЗПМ</t>
        </is>
      </c>
      <c r="H378" s="360" t="inlineStr">
        <is>
          <t>ЗП машинистов</t>
        </is>
      </c>
      <c r="I378" s="360" t="n"/>
      <c r="J378" s="360" t="n"/>
      <c r="K378" s="360" t="n">
        <v>204</v>
      </c>
      <c r="L378" s="360" t="n">
        <v>13</v>
      </c>
      <c r="M378" s="360" t="n">
        <v>3</v>
      </c>
      <c r="N378" s="360" t="inlineStr"/>
      <c r="O378" s="360" t="n">
        <v>0</v>
      </c>
      <c r="P378" s="360" t="n"/>
      <c r="Q378" s="360" t="n"/>
      <c r="R378" s="360" t="n"/>
      <c r="S378" s="360" t="n"/>
      <c r="T378" s="360" t="n"/>
      <c r="U378" s="360" t="n"/>
      <c r="V378" s="360" t="n"/>
      <c r="W378" s="360" t="n">
        <v>0</v>
      </c>
      <c r="X378" s="360" t="n">
        <v>1</v>
      </c>
      <c r="Y378" s="360" t="n">
        <v>0</v>
      </c>
      <c r="Z378" s="360" t="n"/>
      <c r="AA378" s="360" t="n"/>
      <c r="AB378" s="360" t="n"/>
    </row>
    <row r="379">
      <c r="A379" s="360" t="n">
        <v>50</v>
      </c>
      <c r="B379" s="360" t="n">
        <v>0</v>
      </c>
      <c r="C379" s="360" t="n">
        <v>0</v>
      </c>
      <c r="D379" s="360" t="n">
        <v>1</v>
      </c>
      <c r="E379" s="360" t="n">
        <v>205</v>
      </c>
      <c r="F379" s="360">
        <f>ROUND(Source!S364,O379)</f>
        <v/>
      </c>
      <c r="G379" s="360" t="inlineStr">
        <is>
          <t>ОЗП</t>
        </is>
      </c>
      <c r="H379" s="360" t="inlineStr">
        <is>
          <t>Основная ЗП рабочих</t>
        </is>
      </c>
      <c r="I379" s="360" t="n"/>
      <c r="J379" s="360" t="n"/>
      <c r="K379" s="360" t="n">
        <v>205</v>
      </c>
      <c r="L379" s="360" t="n">
        <v>14</v>
      </c>
      <c r="M379" s="360" t="n">
        <v>3</v>
      </c>
      <c r="N379" s="360" t="inlineStr"/>
      <c r="O379" s="360" t="n">
        <v>0</v>
      </c>
      <c r="P379" s="360" t="n"/>
      <c r="Q379" s="360" t="n"/>
      <c r="R379" s="360" t="n"/>
      <c r="S379" s="360" t="n"/>
      <c r="T379" s="360" t="n"/>
      <c r="U379" s="360" t="n"/>
      <c r="V379" s="360" t="n"/>
      <c r="W379" s="360" t="n">
        <v>0</v>
      </c>
      <c r="X379" s="360" t="n">
        <v>1</v>
      </c>
      <c r="Y379" s="360" t="n">
        <v>0</v>
      </c>
      <c r="Z379" s="360" t="n"/>
      <c r="AA379" s="360" t="n"/>
      <c r="AB379" s="360" t="n"/>
    </row>
    <row r="380">
      <c r="A380" s="360" t="n">
        <v>50</v>
      </c>
      <c r="B380" s="360" t="n">
        <v>0</v>
      </c>
      <c r="C380" s="360" t="n">
        <v>0</v>
      </c>
      <c r="D380" s="360" t="n">
        <v>1</v>
      </c>
      <c r="E380" s="360" t="n">
        <v>232</v>
      </c>
      <c r="F380" s="360">
        <f>ROUND(Source!BC364,O380)</f>
        <v/>
      </c>
      <c r="G380" s="360" t="inlineStr">
        <is>
          <t>ОЗПсНРиСП</t>
        </is>
      </c>
      <c r="H380" s="360" t="inlineStr">
        <is>
          <t>Основная ЗП рабочих по ТСН-2001.16</t>
        </is>
      </c>
      <c r="I380" s="360" t="n"/>
      <c r="J380" s="360" t="n"/>
      <c r="K380" s="360" t="n">
        <v>232</v>
      </c>
      <c r="L380" s="360" t="n">
        <v>15</v>
      </c>
      <c r="M380" s="360" t="n">
        <v>3</v>
      </c>
      <c r="N380" s="360" t="inlineStr"/>
      <c r="O380" s="360" t="n">
        <v>0</v>
      </c>
      <c r="P380" s="360" t="n"/>
      <c r="Q380" s="360" t="n"/>
      <c r="R380" s="360" t="n"/>
      <c r="S380" s="360" t="n"/>
      <c r="T380" s="360" t="n"/>
      <c r="U380" s="360" t="n"/>
      <c r="V380" s="360" t="n"/>
      <c r="W380" s="360" t="n">
        <v>0</v>
      </c>
      <c r="X380" s="360" t="n">
        <v>1</v>
      </c>
      <c r="Y380" s="360" t="n">
        <v>0</v>
      </c>
      <c r="Z380" s="360" t="n"/>
      <c r="AA380" s="360" t="n"/>
      <c r="AB380" s="360" t="n"/>
    </row>
    <row r="381">
      <c r="A381" s="360" t="n">
        <v>50</v>
      </c>
      <c r="B381" s="360" t="n">
        <v>0</v>
      </c>
      <c r="C381" s="360" t="n">
        <v>0</v>
      </c>
      <c r="D381" s="360" t="n">
        <v>1</v>
      </c>
      <c r="E381" s="360" t="n">
        <v>214</v>
      </c>
      <c r="F381" s="360">
        <f>ROUND(Source!AS364,O381)</f>
        <v/>
      </c>
      <c r="G381" s="360" t="inlineStr">
        <is>
          <t>Строит</t>
        </is>
      </c>
      <c r="H381" s="360" t="inlineStr">
        <is>
          <t>Строительные работы с НР и СП</t>
        </is>
      </c>
      <c r="I381" s="360" t="n"/>
      <c r="J381" s="360" t="n"/>
      <c r="K381" s="360" t="n">
        <v>214</v>
      </c>
      <c r="L381" s="360" t="n">
        <v>16</v>
      </c>
      <c r="M381" s="360" t="n">
        <v>3</v>
      </c>
      <c r="N381" s="360" t="inlineStr"/>
      <c r="O381" s="360" t="n">
        <v>0</v>
      </c>
      <c r="P381" s="360" t="n"/>
      <c r="Q381" s="360" t="n"/>
      <c r="R381" s="360" t="n"/>
      <c r="S381" s="360" t="n"/>
      <c r="T381" s="360" t="n"/>
      <c r="U381" s="360" t="n"/>
      <c r="V381" s="360" t="n"/>
      <c r="W381" s="360" t="n">
        <v>0</v>
      </c>
      <c r="X381" s="360" t="n">
        <v>1</v>
      </c>
      <c r="Y381" s="360" t="n">
        <v>0</v>
      </c>
      <c r="Z381" s="360" t="n"/>
      <c r="AA381" s="360" t="n"/>
      <c r="AB381" s="360" t="n"/>
    </row>
    <row r="382">
      <c r="A382" s="360" t="n">
        <v>50</v>
      </c>
      <c r="B382" s="360" t="n">
        <v>0</v>
      </c>
      <c r="C382" s="360" t="n">
        <v>0</v>
      </c>
      <c r="D382" s="360" t="n">
        <v>1</v>
      </c>
      <c r="E382" s="360" t="n">
        <v>215</v>
      </c>
      <c r="F382" s="360">
        <f>ROUND(Source!AT364,O382)</f>
        <v/>
      </c>
      <c r="G382" s="360" t="inlineStr">
        <is>
          <t>Монтаж</t>
        </is>
      </c>
      <c r="H382" s="360" t="inlineStr">
        <is>
          <t>Монтажные работы с НР и СП</t>
        </is>
      </c>
      <c r="I382" s="360" t="n"/>
      <c r="J382" s="360" t="n"/>
      <c r="K382" s="360" t="n">
        <v>215</v>
      </c>
      <c r="L382" s="360" t="n">
        <v>17</v>
      </c>
      <c r="M382" s="360" t="n">
        <v>3</v>
      </c>
      <c r="N382" s="360" t="inlineStr"/>
      <c r="O382" s="360" t="n">
        <v>0</v>
      </c>
      <c r="P382" s="360" t="n"/>
      <c r="Q382" s="360" t="n"/>
      <c r="R382" s="360" t="n"/>
      <c r="S382" s="360" t="n"/>
      <c r="T382" s="360" t="n"/>
      <c r="U382" s="360" t="n"/>
      <c r="V382" s="360" t="n"/>
      <c r="W382" s="360" t="n">
        <v>0</v>
      </c>
      <c r="X382" s="360" t="n">
        <v>1</v>
      </c>
      <c r="Y382" s="360" t="n">
        <v>0</v>
      </c>
      <c r="Z382" s="360" t="n"/>
      <c r="AA382" s="360" t="n"/>
      <c r="AB382" s="360" t="n"/>
    </row>
    <row r="383">
      <c r="A383" s="360" t="n">
        <v>50</v>
      </c>
      <c r="B383" s="360" t="n">
        <v>0</v>
      </c>
      <c r="C383" s="360" t="n">
        <v>0</v>
      </c>
      <c r="D383" s="360" t="n">
        <v>1</v>
      </c>
      <c r="E383" s="360" t="n">
        <v>217</v>
      </c>
      <c r="F383" s="360">
        <f>ROUND(Source!AU364,O383)</f>
        <v/>
      </c>
      <c r="G383" s="360" t="inlineStr">
        <is>
          <t>Прочие</t>
        </is>
      </c>
      <c r="H383" s="360" t="inlineStr">
        <is>
          <t>Прочие работы с НР и СП</t>
        </is>
      </c>
      <c r="I383" s="360" t="n"/>
      <c r="J383" s="360" t="n"/>
      <c r="K383" s="360" t="n">
        <v>217</v>
      </c>
      <c r="L383" s="360" t="n">
        <v>18</v>
      </c>
      <c r="M383" s="360" t="n">
        <v>3</v>
      </c>
      <c r="N383" s="360" t="inlineStr"/>
      <c r="O383" s="360" t="n">
        <v>0</v>
      </c>
      <c r="P383" s="360" t="n"/>
      <c r="Q383" s="360" t="n"/>
      <c r="R383" s="360" t="n"/>
      <c r="S383" s="360" t="n"/>
      <c r="T383" s="360" t="n"/>
      <c r="U383" s="360" t="n"/>
      <c r="V383" s="360" t="n"/>
      <c r="W383" s="360" t="n">
        <v>0</v>
      </c>
      <c r="X383" s="360" t="n">
        <v>1</v>
      </c>
      <c r="Y383" s="360" t="n">
        <v>0</v>
      </c>
      <c r="Z383" s="360" t="n"/>
      <c r="AA383" s="360" t="n"/>
      <c r="AB383" s="360" t="n"/>
    </row>
    <row r="384">
      <c r="A384" s="360" t="n">
        <v>50</v>
      </c>
      <c r="B384" s="360" t="n">
        <v>0</v>
      </c>
      <c r="C384" s="360" t="n">
        <v>0</v>
      </c>
      <c r="D384" s="360" t="n">
        <v>1</v>
      </c>
      <c r="E384" s="360" t="n">
        <v>230</v>
      </c>
      <c r="F384" s="360">
        <f>ROUND(Source!BA364,O384)</f>
        <v/>
      </c>
      <c r="G384" s="360" t="inlineStr">
        <is>
          <t>ПрочиеЗатр</t>
        </is>
      </c>
      <c r="H384" s="360" t="inlineStr">
        <is>
          <t>Прочие затраты по ТСН-2001.16</t>
        </is>
      </c>
      <c r="I384" s="360" t="n"/>
      <c r="J384" s="360" t="n"/>
      <c r="K384" s="360" t="n">
        <v>230</v>
      </c>
      <c r="L384" s="360" t="n">
        <v>19</v>
      </c>
      <c r="M384" s="360" t="n">
        <v>3</v>
      </c>
      <c r="N384" s="360" t="inlineStr"/>
      <c r="O384" s="360" t="n">
        <v>0</v>
      </c>
      <c r="P384" s="360" t="n"/>
      <c r="Q384" s="360" t="n"/>
      <c r="R384" s="360" t="n"/>
      <c r="S384" s="360" t="n"/>
      <c r="T384" s="360" t="n"/>
      <c r="U384" s="360" t="n"/>
      <c r="V384" s="360" t="n"/>
      <c r="W384" s="360" t="n">
        <v>0</v>
      </c>
      <c r="X384" s="360" t="n">
        <v>1</v>
      </c>
      <c r="Y384" s="360" t="n">
        <v>0</v>
      </c>
      <c r="Z384" s="360" t="n"/>
      <c r="AA384" s="360" t="n"/>
      <c r="AB384" s="360" t="n"/>
    </row>
    <row r="385">
      <c r="A385" s="360" t="n">
        <v>50</v>
      </c>
      <c r="B385" s="360" t="n">
        <v>0</v>
      </c>
      <c r="C385" s="360" t="n">
        <v>0</v>
      </c>
      <c r="D385" s="360" t="n">
        <v>1</v>
      </c>
      <c r="E385" s="360" t="n">
        <v>206</v>
      </c>
      <c r="F385" s="360">
        <f>ROUND(Source!T364,O385)</f>
        <v/>
      </c>
      <c r="G385" s="360" t="inlineStr">
        <is>
          <t>ВозврМат</t>
        </is>
      </c>
      <c r="H385" s="360" t="inlineStr">
        <is>
          <t>Возврат материалов</t>
        </is>
      </c>
      <c r="I385" s="360" t="n"/>
      <c r="J385" s="360" t="n"/>
      <c r="K385" s="360" t="n">
        <v>206</v>
      </c>
      <c r="L385" s="360" t="n">
        <v>20</v>
      </c>
      <c r="M385" s="360" t="n">
        <v>3</v>
      </c>
      <c r="N385" s="360" t="inlineStr"/>
      <c r="O385" s="360" t="n">
        <v>0</v>
      </c>
      <c r="P385" s="360" t="n"/>
      <c r="Q385" s="360" t="n"/>
      <c r="R385" s="360" t="n"/>
      <c r="S385" s="360" t="n"/>
      <c r="T385" s="360" t="n"/>
      <c r="U385" s="360" t="n"/>
      <c r="V385" s="360" t="n"/>
      <c r="W385" s="360" t="n">
        <v>0</v>
      </c>
      <c r="X385" s="360" t="n">
        <v>1</v>
      </c>
      <c r="Y385" s="360" t="n">
        <v>0</v>
      </c>
      <c r="Z385" s="360" t="n"/>
      <c r="AA385" s="360" t="n"/>
      <c r="AB385" s="360" t="n"/>
    </row>
    <row r="386">
      <c r="A386" s="360" t="n">
        <v>50</v>
      </c>
      <c r="B386" s="360" t="n">
        <v>0</v>
      </c>
      <c r="C386" s="360" t="n">
        <v>0</v>
      </c>
      <c r="D386" s="360" t="n">
        <v>1</v>
      </c>
      <c r="E386" s="360" t="n">
        <v>207</v>
      </c>
      <c r="F386" s="360">
        <f>ROUND(Source!U364,O386)</f>
        <v/>
      </c>
      <c r="G386" s="360" t="inlineStr">
        <is>
          <t>ТрудСтр</t>
        </is>
      </c>
      <c r="H386" s="360" t="inlineStr">
        <is>
          <t>Трудозатраты строителей</t>
        </is>
      </c>
      <c r="I386" s="360" t="n"/>
      <c r="J386" s="360" t="n"/>
      <c r="K386" s="360" t="n">
        <v>207</v>
      </c>
      <c r="L386" s="360" t="n">
        <v>21</v>
      </c>
      <c r="M386" s="360" t="n">
        <v>3</v>
      </c>
      <c r="N386" s="360" t="inlineStr"/>
      <c r="O386" s="360" t="n">
        <v>7</v>
      </c>
      <c r="P386" s="360" t="n"/>
      <c r="Q386" s="360" t="n"/>
      <c r="R386" s="360" t="n"/>
      <c r="S386" s="360" t="n"/>
      <c r="T386" s="360" t="n"/>
      <c r="U386" s="360" t="n"/>
      <c r="V386" s="360" t="n"/>
      <c r="W386" s="360" t="n">
        <v>0</v>
      </c>
      <c r="X386" s="360" t="n">
        <v>1</v>
      </c>
      <c r="Y386" s="360" t="n">
        <v>0</v>
      </c>
      <c r="Z386" s="360" t="n"/>
      <c r="AA386" s="360" t="n"/>
      <c r="AB386" s="360" t="n"/>
    </row>
    <row r="387">
      <c r="A387" s="360" t="n">
        <v>50</v>
      </c>
      <c r="B387" s="360" t="n">
        <v>0</v>
      </c>
      <c r="C387" s="360" t="n">
        <v>0</v>
      </c>
      <c r="D387" s="360" t="n">
        <v>1</v>
      </c>
      <c r="E387" s="360" t="n">
        <v>208</v>
      </c>
      <c r="F387" s="360">
        <f>ROUND(Source!V364,O387)</f>
        <v/>
      </c>
      <c r="G387" s="360" t="inlineStr">
        <is>
          <t>ТрудМаш</t>
        </is>
      </c>
      <c r="H387" s="360" t="inlineStr">
        <is>
          <t>Трудозатраты машинистов</t>
        </is>
      </c>
      <c r="I387" s="360" t="n"/>
      <c r="J387" s="360" t="n"/>
      <c r="K387" s="360" t="n">
        <v>208</v>
      </c>
      <c r="L387" s="360" t="n">
        <v>22</v>
      </c>
      <c r="M387" s="360" t="n">
        <v>3</v>
      </c>
      <c r="N387" s="360" t="inlineStr"/>
      <c r="O387" s="360" t="n">
        <v>7</v>
      </c>
      <c r="P387" s="360" t="n"/>
      <c r="Q387" s="360" t="n"/>
      <c r="R387" s="360" t="n"/>
      <c r="S387" s="360" t="n"/>
      <c r="T387" s="360" t="n"/>
      <c r="U387" s="360" t="n"/>
      <c r="V387" s="360" t="n"/>
      <c r="W387" s="360" t="n">
        <v>0</v>
      </c>
      <c r="X387" s="360" t="n">
        <v>1</v>
      </c>
      <c r="Y387" s="360" t="n">
        <v>0</v>
      </c>
      <c r="Z387" s="360" t="n"/>
      <c r="AA387" s="360" t="n"/>
      <c r="AB387" s="360" t="n"/>
    </row>
    <row r="388">
      <c r="A388" s="360" t="n">
        <v>50</v>
      </c>
      <c r="B388" s="360" t="n">
        <v>0</v>
      </c>
      <c r="C388" s="360" t="n">
        <v>0</v>
      </c>
      <c r="D388" s="360" t="n">
        <v>1</v>
      </c>
      <c r="E388" s="360" t="n">
        <v>209</v>
      </c>
      <c r="F388" s="360">
        <f>ROUND(Source!W364,O388)</f>
        <v/>
      </c>
      <c r="G388" s="360" t="inlineStr">
        <is>
          <t>ТранспМат</t>
        </is>
      </c>
      <c r="H388" s="360" t="inlineStr">
        <is>
          <t>Транспорт материалов</t>
        </is>
      </c>
      <c r="I388" s="360" t="n"/>
      <c r="J388" s="360" t="n"/>
      <c r="K388" s="360" t="n">
        <v>209</v>
      </c>
      <c r="L388" s="360" t="n">
        <v>23</v>
      </c>
      <c r="M388" s="360" t="n">
        <v>3</v>
      </c>
      <c r="N388" s="360" t="inlineStr"/>
      <c r="O388" s="360" t="n">
        <v>0</v>
      </c>
      <c r="P388" s="360" t="n"/>
      <c r="Q388" s="360" t="n"/>
      <c r="R388" s="360" t="n"/>
      <c r="S388" s="360" t="n"/>
      <c r="T388" s="360" t="n"/>
      <c r="U388" s="360" t="n"/>
      <c r="V388" s="360" t="n"/>
      <c r="W388" s="360" t="n">
        <v>0</v>
      </c>
      <c r="X388" s="360" t="n">
        <v>1</v>
      </c>
      <c r="Y388" s="360" t="n">
        <v>0</v>
      </c>
      <c r="Z388" s="360" t="n"/>
      <c r="AA388" s="360" t="n"/>
      <c r="AB388" s="360" t="n"/>
    </row>
    <row r="389">
      <c r="A389" s="360" t="n">
        <v>50</v>
      </c>
      <c r="B389" s="360" t="n">
        <v>0</v>
      </c>
      <c r="C389" s="360" t="n">
        <v>0</v>
      </c>
      <c r="D389" s="360" t="n">
        <v>1</v>
      </c>
      <c r="E389" s="360" t="n">
        <v>233</v>
      </c>
      <c r="F389" s="360">
        <f>ROUND(Source!BD364,O389)</f>
        <v/>
      </c>
      <c r="G389" s="360" t="inlineStr">
        <is>
          <t>Перевозка</t>
        </is>
      </c>
      <c r="H389" s="360" t="inlineStr">
        <is>
          <t>Перевозка грузов</t>
        </is>
      </c>
      <c r="I389" s="360" t="n"/>
      <c r="J389" s="360" t="n"/>
      <c r="K389" s="360" t="n">
        <v>233</v>
      </c>
      <c r="L389" s="360" t="n">
        <v>24</v>
      </c>
      <c r="M389" s="360" t="n">
        <v>3</v>
      </c>
      <c r="N389" s="360" t="inlineStr"/>
      <c r="O389" s="360" t="n">
        <v>0</v>
      </c>
      <c r="P389" s="360" t="n"/>
      <c r="Q389" s="360" t="n"/>
      <c r="R389" s="360" t="n"/>
      <c r="S389" s="360" t="n"/>
      <c r="T389" s="360" t="n"/>
      <c r="U389" s="360" t="n"/>
      <c r="V389" s="360" t="n"/>
      <c r="W389" s="360" t="n">
        <v>0</v>
      </c>
      <c r="X389" s="360" t="n">
        <v>1</v>
      </c>
      <c r="Y389" s="360" t="n">
        <v>0</v>
      </c>
      <c r="Z389" s="360" t="n"/>
      <c r="AA389" s="360" t="n"/>
      <c r="AB389" s="360" t="n"/>
    </row>
    <row r="390">
      <c r="A390" s="360" t="n">
        <v>50</v>
      </c>
      <c r="B390" s="360" t="n">
        <v>0</v>
      </c>
      <c r="C390" s="360" t="n">
        <v>0</v>
      </c>
      <c r="D390" s="360" t="n">
        <v>1</v>
      </c>
      <c r="E390" s="360" t="n">
        <v>210</v>
      </c>
      <c r="F390" s="360">
        <f>ROUND(Source!X364,O390)</f>
        <v/>
      </c>
      <c r="G390" s="360" t="inlineStr">
        <is>
          <t>НР</t>
        </is>
      </c>
      <c r="H390" s="360" t="inlineStr">
        <is>
          <t>Накладные расходы</t>
        </is>
      </c>
      <c r="I390" s="360" t="n"/>
      <c r="J390" s="360" t="n"/>
      <c r="K390" s="360" t="n">
        <v>210</v>
      </c>
      <c r="L390" s="360" t="n">
        <v>25</v>
      </c>
      <c r="M390" s="360" t="n">
        <v>3</v>
      </c>
      <c r="N390" s="360" t="inlineStr"/>
      <c r="O390" s="360" t="n">
        <v>0</v>
      </c>
      <c r="P390" s="360" t="n"/>
      <c r="Q390" s="360" t="n"/>
      <c r="R390" s="360" t="n"/>
      <c r="S390" s="360" t="n"/>
      <c r="T390" s="360" t="n"/>
      <c r="U390" s="360" t="n"/>
      <c r="V390" s="360" t="n"/>
      <c r="W390" s="360" t="n">
        <v>0</v>
      </c>
      <c r="X390" s="360" t="n">
        <v>1</v>
      </c>
      <c r="Y390" s="360" t="n">
        <v>0</v>
      </c>
      <c r="Z390" s="360" t="n"/>
      <c r="AA390" s="360" t="n"/>
      <c r="AB390" s="360" t="n"/>
    </row>
    <row r="391">
      <c r="A391" s="360" t="n">
        <v>50</v>
      </c>
      <c r="B391" s="360" t="n">
        <v>0</v>
      </c>
      <c r="C391" s="360" t="n">
        <v>0</v>
      </c>
      <c r="D391" s="360" t="n">
        <v>1</v>
      </c>
      <c r="E391" s="360" t="n">
        <v>211</v>
      </c>
      <c r="F391" s="360">
        <f>ROUND(Source!Y364,O391)</f>
        <v/>
      </c>
      <c r="G391" s="360" t="inlineStr">
        <is>
          <t>СмПриб</t>
        </is>
      </c>
      <c r="H391" s="360" t="inlineStr">
        <is>
          <t>Сметная прибыль</t>
        </is>
      </c>
      <c r="I391" s="360" t="n"/>
      <c r="J391" s="360" t="n"/>
      <c r="K391" s="360" t="n">
        <v>211</v>
      </c>
      <c r="L391" s="360" t="n">
        <v>26</v>
      </c>
      <c r="M391" s="360" t="n">
        <v>3</v>
      </c>
      <c r="N391" s="360" t="inlineStr"/>
      <c r="O391" s="360" t="n">
        <v>0</v>
      </c>
      <c r="P391" s="360" t="n"/>
      <c r="Q391" s="360" t="n"/>
      <c r="R391" s="360" t="n"/>
      <c r="S391" s="360" t="n"/>
      <c r="T391" s="360" t="n"/>
      <c r="U391" s="360" t="n"/>
      <c r="V391" s="360" t="n"/>
      <c r="W391" s="360" t="n">
        <v>0</v>
      </c>
      <c r="X391" s="360" t="n">
        <v>1</v>
      </c>
      <c r="Y391" s="360" t="n">
        <v>0</v>
      </c>
      <c r="Z391" s="360" t="n"/>
      <c r="AA391" s="360" t="n"/>
      <c r="AB391" s="360" t="n"/>
    </row>
    <row r="392">
      <c r="A392" s="360" t="n">
        <v>50</v>
      </c>
      <c r="B392" s="360" t="n">
        <v>0</v>
      </c>
      <c r="C392" s="360" t="n">
        <v>0</v>
      </c>
      <c r="D392" s="360" t="n">
        <v>1</v>
      </c>
      <c r="E392" s="360" t="n">
        <v>224</v>
      </c>
      <c r="F392" s="360">
        <f>ROUND(Source!AR364,O392)</f>
        <v/>
      </c>
      <c r="G392" s="360" t="inlineStr">
        <is>
          <t>Всего</t>
        </is>
      </c>
      <c r="H392" s="360" t="inlineStr">
        <is>
          <t>Всего с НР и СП</t>
        </is>
      </c>
      <c r="I392" s="360" t="n"/>
      <c r="J392" s="360" t="n"/>
      <c r="K392" s="360" t="n">
        <v>224</v>
      </c>
      <c r="L392" s="360" t="n">
        <v>27</v>
      </c>
      <c r="M392" s="360" t="n">
        <v>3</v>
      </c>
      <c r="N392" s="360" t="inlineStr"/>
      <c r="O392" s="360" t="n">
        <v>0</v>
      </c>
      <c r="P392" s="360" t="n"/>
      <c r="Q392" s="360" t="n"/>
      <c r="R392" s="360" t="n"/>
      <c r="S392" s="360" t="n"/>
      <c r="T392" s="360" t="n"/>
      <c r="U392" s="360" t="n"/>
      <c r="V392" s="360" t="n"/>
      <c r="W392" s="360" t="n">
        <v>0</v>
      </c>
      <c r="X392" s="360" t="n">
        <v>1</v>
      </c>
      <c r="Y392" s="360" t="n">
        <v>0</v>
      </c>
      <c r="Z392" s="360" t="n"/>
      <c r="AA392" s="360" t="n"/>
      <c r="AB392" s="360" t="n"/>
    </row>
    <row r="393">
      <c r="A393" s="360" t="n">
        <v>50</v>
      </c>
      <c r="B393" s="360" t="n">
        <v>0</v>
      </c>
      <c r="C393" s="360" t="n">
        <v>0</v>
      </c>
      <c r="D393" s="360" t="n">
        <v>2</v>
      </c>
      <c r="E393" s="360" t="n">
        <v>0</v>
      </c>
      <c r="F393" s="360">
        <f>ROUND(F392,O393)</f>
        <v/>
      </c>
      <c r="G393" s="360" t="inlineStr">
        <is>
          <t>и1</t>
        </is>
      </c>
      <c r="H393" s="360" t="inlineStr">
        <is>
          <t>Итого</t>
        </is>
      </c>
      <c r="I393" s="360" t="n"/>
      <c r="J393" s="360" t="n"/>
      <c r="K393" s="360" t="n">
        <v>212</v>
      </c>
      <c r="L393" s="360" t="n">
        <v>28</v>
      </c>
      <c r="M393" s="360" t="n">
        <v>0</v>
      </c>
      <c r="N393" s="360" t="inlineStr"/>
      <c r="O393" s="360" t="n">
        <v>0</v>
      </c>
      <c r="P393" s="360" t="n"/>
      <c r="Q393" s="360" t="n"/>
      <c r="R393" s="360" t="n"/>
      <c r="S393" s="360" t="n"/>
      <c r="T393" s="360" t="n"/>
      <c r="U393" s="360" t="n"/>
      <c r="V393" s="360" t="n"/>
      <c r="W393" s="360" t="n">
        <v>0</v>
      </c>
      <c r="X393" s="360" t="n">
        <v>1</v>
      </c>
      <c r="Y393" s="360" t="n">
        <v>0</v>
      </c>
      <c r="Z393" s="360" t="n"/>
      <c r="AA393" s="360" t="n"/>
      <c r="AB393" s="360" t="n"/>
    </row>
    <row r="394">
      <c r="A394" s="360" t="n">
        <v>50</v>
      </c>
      <c r="B394" s="360" t="n">
        <v>0</v>
      </c>
      <c r="C394" s="360" t="n">
        <v>0</v>
      </c>
      <c r="D394" s="360" t="n">
        <v>2</v>
      </c>
      <c r="E394" s="360" t="n">
        <v>0</v>
      </c>
      <c r="F394" s="360">
        <f>ROUND(F393*0.22,O394)</f>
        <v/>
      </c>
      <c r="G394" s="360" t="inlineStr">
        <is>
          <t>и2</t>
        </is>
      </c>
      <c r="H394" s="360" t="inlineStr">
        <is>
          <t>НДС 22%</t>
        </is>
      </c>
      <c r="I394" s="360" t="n"/>
      <c r="J394" s="360" t="n"/>
      <c r="K394" s="360" t="n">
        <v>212</v>
      </c>
      <c r="L394" s="360" t="n">
        <v>29</v>
      </c>
      <c r="M394" s="360" t="n">
        <v>0</v>
      </c>
      <c r="N394" s="360" t="inlineStr"/>
      <c r="O394" s="360" t="n">
        <v>0</v>
      </c>
      <c r="P394" s="360" t="n"/>
      <c r="Q394" s="360" t="n"/>
      <c r="R394" s="360" t="n"/>
      <c r="S394" s="360" t="n"/>
      <c r="T394" s="360" t="n"/>
      <c r="U394" s="360" t="n"/>
      <c r="V394" s="360" t="n"/>
      <c r="W394" s="360" t="n">
        <v>0</v>
      </c>
      <c r="X394" s="360" t="n">
        <v>1</v>
      </c>
      <c r="Y394" s="360" t="n">
        <v>0</v>
      </c>
      <c r="Z394" s="360" t="n"/>
      <c r="AA394" s="360" t="n"/>
      <c r="AB394" s="360" t="n"/>
    </row>
    <row r="395">
      <c r="A395" s="360" t="n">
        <v>50</v>
      </c>
      <c r="B395" s="360" t="n">
        <v>0</v>
      </c>
      <c r="C395" s="360" t="n">
        <v>0</v>
      </c>
      <c r="D395" s="360" t="n">
        <v>2</v>
      </c>
      <c r="E395" s="360" t="n">
        <v>213</v>
      </c>
      <c r="F395" s="360">
        <f>ROUND(F393+F394,O395)</f>
        <v/>
      </c>
      <c r="G395" s="360" t="inlineStr">
        <is>
          <t>и3</t>
        </is>
      </c>
      <c r="H395" s="360" t="inlineStr">
        <is>
          <t>Всего</t>
        </is>
      </c>
      <c r="I395" s="360" t="n"/>
      <c r="J395" s="360" t="n"/>
      <c r="K395" s="360" t="n">
        <v>212</v>
      </c>
      <c r="L395" s="360" t="n">
        <v>30</v>
      </c>
      <c r="M395" s="360" t="n">
        <v>0</v>
      </c>
      <c r="N395" s="360" t="inlineStr"/>
      <c r="O395" s="360" t="n">
        <v>0</v>
      </c>
      <c r="P395" s="360" t="n"/>
      <c r="Q395" s="360" t="n"/>
      <c r="R395" s="360" t="n"/>
      <c r="S395" s="360" t="n"/>
      <c r="T395" s="360" t="n"/>
      <c r="U395" s="360" t="n"/>
      <c r="V395" s="360" t="n"/>
      <c r="W395" s="360" t="n">
        <v>0</v>
      </c>
      <c r="X395" s="360" t="n">
        <v>1</v>
      </c>
      <c r="Y395" s="360" t="n">
        <v>0</v>
      </c>
      <c r="Z395" s="360" t="n"/>
      <c r="AA395" s="360" t="n"/>
      <c r="AB395" s="360" t="n"/>
    </row>
    <row r="396"/>
    <row r="397">
      <c r="A397" s="357" t="n">
        <v>3</v>
      </c>
      <c r="B397" s="357" t="n">
        <v>0</v>
      </c>
      <c r="C397" s="357" t="n"/>
      <c r="D397" s="357">
        <f>ROW(A412)</f>
        <v/>
      </c>
      <c r="E397" s="357" t="n"/>
      <c r="F397" s="357" t="inlineStr">
        <is>
          <t>Новая локальная смета</t>
        </is>
      </c>
      <c r="G397" s="357" t="inlineStr">
        <is>
          <t>Пушкина, д.30, кв 26-27-29-31-8</t>
        </is>
      </c>
      <c r="H397" s="357" t="inlineStr"/>
      <c r="I397" s="357" t="n">
        <v>0</v>
      </c>
      <c r="J397" s="357" t="inlineStr"/>
      <c r="K397" s="357" t="n">
        <v>-1</v>
      </c>
      <c r="L397" s="357" t="inlineStr">
        <is>
          <t>Новая локальная смета</t>
        </is>
      </c>
      <c r="M397" s="357" t="inlineStr"/>
      <c r="N397" s="357" t="n"/>
      <c r="O397" s="357" t="n"/>
      <c r="P397" s="357" t="n"/>
      <c r="Q397" s="357" t="n"/>
      <c r="R397" s="357" t="n"/>
      <c r="S397" s="357" t="n">
        <v>0</v>
      </c>
      <c r="T397" s="357" t="n"/>
      <c r="U397" s="357" t="inlineStr"/>
      <c r="V397" s="357" t="n">
        <v>0</v>
      </c>
      <c r="W397" s="357" t="n"/>
      <c r="X397" s="357" t="n"/>
      <c r="Y397" s="357" t="n"/>
      <c r="Z397" s="357" t="n"/>
      <c r="AA397" s="357" t="n"/>
      <c r="AB397" s="357" t="inlineStr"/>
      <c r="AC397" s="357" t="inlineStr"/>
      <c r="AD397" s="357" t="inlineStr"/>
      <c r="AE397" s="357" t="inlineStr"/>
      <c r="AF397" s="357" t="inlineStr"/>
      <c r="AG397" s="357" t="inlineStr"/>
      <c r="AH397" s="357" t="n"/>
      <c r="AI397" s="357" t="n"/>
      <c r="AJ397" s="357" t="n"/>
      <c r="AK397" s="357" t="n"/>
      <c r="AL397" s="357" t="n"/>
      <c r="AM397" s="357" t="n"/>
      <c r="AN397" s="357" t="n"/>
      <c r="AO397" s="357" t="n"/>
      <c r="AP397" s="357" t="inlineStr"/>
      <c r="AQ397" s="357" t="inlineStr"/>
      <c r="AR397" s="357" t="inlineStr"/>
      <c r="AS397" s="357" t="n"/>
      <c r="AT397" s="357" t="n"/>
      <c r="AU397" s="357" t="n"/>
      <c r="AV397" s="357" t="n"/>
      <c r="AW397" s="357" t="n"/>
      <c r="AX397" s="357" t="n"/>
      <c r="AY397" s="357" t="n"/>
      <c r="AZ397" s="357" t="inlineStr"/>
      <c r="BA397" s="357" t="n"/>
      <c r="BB397" s="357" t="inlineStr"/>
      <c r="BC397" s="357" t="inlineStr"/>
      <c r="BD397" s="357" t="inlineStr"/>
      <c r="BE397" s="357" t="inlineStr"/>
      <c r="BF397" s="357" t="inlineStr"/>
      <c r="BG397" s="357" t="inlineStr"/>
      <c r="BH397" s="357" t="inlineStr"/>
      <c r="BI397" s="357" t="inlineStr"/>
      <c r="BJ397" s="357" t="inlineStr"/>
      <c r="BK397" s="357" t="inlineStr"/>
      <c r="BL397" s="357" t="inlineStr"/>
      <c r="BM397" s="357" t="inlineStr"/>
      <c r="BN397" s="357" t="inlineStr"/>
      <c r="BO397" s="357" t="inlineStr"/>
      <c r="BP397" s="357" t="inlineStr"/>
      <c r="BQ397" s="357" t="n"/>
      <c r="BR397" s="357" t="n"/>
      <c r="BS397" s="357" t="n"/>
      <c r="BT397" s="357" t="n"/>
      <c r="BU397" s="357" t="n"/>
      <c r="BV397" s="357" t="n"/>
      <c r="BW397" s="357" t="n"/>
      <c r="BX397" s="357" t="n">
        <v>0</v>
      </c>
      <c r="BY397" s="357" t="n"/>
      <c r="BZ397" s="357" t="n"/>
      <c r="CA397" s="357" t="n"/>
      <c r="CB397" s="357" t="n"/>
      <c r="CC397" s="357" t="n"/>
      <c r="CD397" s="357" t="n"/>
      <c r="CE397" s="357" t="n"/>
      <c r="CF397" s="357" t="n">
        <v>0</v>
      </c>
      <c r="CG397" s="357" t="n">
        <v>0</v>
      </c>
      <c r="CH397" s="357" t="n"/>
      <c r="CI397" s="357" t="inlineStr"/>
      <c r="CJ397" s="357" t="inlineStr"/>
      <c r="CK397" t="inlineStr"/>
      <c r="CL397" t="inlineStr"/>
      <c r="CM397" t="inlineStr"/>
      <c r="CN397" t="inlineStr"/>
      <c r="CO397" t="inlineStr"/>
      <c r="CP397" t="inlineStr"/>
      <c r="CQ397" t="inlineStr"/>
    </row>
    <row r="398"/>
    <row r="399">
      <c r="A399" s="358" t="n">
        <v>52</v>
      </c>
      <c r="B399" s="358">
        <f>B412</f>
        <v/>
      </c>
      <c r="C399" s="358">
        <f>C412</f>
        <v/>
      </c>
      <c r="D399" s="358">
        <f>D412</f>
        <v/>
      </c>
      <c r="E399" s="358">
        <f>E412</f>
        <v/>
      </c>
      <c r="F399" s="358">
        <f>F412</f>
        <v/>
      </c>
      <c r="G399" s="358">
        <f>G412</f>
        <v/>
      </c>
      <c r="H399" s="358" t="n"/>
      <c r="I399" s="358" t="n"/>
      <c r="J399" s="358" t="n"/>
      <c r="K399" s="358" t="n"/>
      <c r="L399" s="358" t="n"/>
      <c r="M399" s="358" t="n"/>
      <c r="N399" s="358" t="n"/>
      <c r="O399" s="358">
        <f>O412</f>
        <v/>
      </c>
      <c r="P399" s="358">
        <f>P412</f>
        <v/>
      </c>
      <c r="Q399" s="358">
        <f>Q412</f>
        <v/>
      </c>
      <c r="R399" s="358">
        <f>R412</f>
        <v/>
      </c>
      <c r="S399" s="358">
        <f>S412</f>
        <v/>
      </c>
      <c r="T399" s="358">
        <f>T412</f>
        <v/>
      </c>
      <c r="U399" s="358">
        <f>U412</f>
        <v/>
      </c>
      <c r="V399" s="358">
        <f>V412</f>
        <v/>
      </c>
      <c r="W399" s="358">
        <f>W412</f>
        <v/>
      </c>
      <c r="X399" s="358">
        <f>X412</f>
        <v/>
      </c>
      <c r="Y399" s="358">
        <f>Y412</f>
        <v/>
      </c>
      <c r="Z399" s="358">
        <f>Z412</f>
        <v/>
      </c>
      <c r="AA399" s="358">
        <f>AA412</f>
        <v/>
      </c>
      <c r="AB399" s="358">
        <f>AB412</f>
        <v/>
      </c>
      <c r="AC399" s="358">
        <f>AC412</f>
        <v/>
      </c>
      <c r="AD399" s="358">
        <f>AD412</f>
        <v/>
      </c>
      <c r="AE399" s="358">
        <f>AE412</f>
        <v/>
      </c>
      <c r="AF399" s="358">
        <f>AF412</f>
        <v/>
      </c>
      <c r="AG399" s="358">
        <f>AG412</f>
        <v/>
      </c>
      <c r="AH399" s="358">
        <f>AH412</f>
        <v/>
      </c>
      <c r="AI399" s="358">
        <f>AI412</f>
        <v/>
      </c>
      <c r="AJ399" s="358">
        <f>AJ412</f>
        <v/>
      </c>
      <c r="AK399" s="358">
        <f>AK412</f>
        <v/>
      </c>
      <c r="AL399" s="358">
        <f>AL412</f>
        <v/>
      </c>
      <c r="AM399" s="358">
        <f>AM412</f>
        <v/>
      </c>
      <c r="AN399" s="358">
        <f>AN412</f>
        <v/>
      </c>
      <c r="AO399" s="358">
        <f>AO412</f>
        <v/>
      </c>
      <c r="AP399" s="358">
        <f>AP412</f>
        <v/>
      </c>
      <c r="AQ399" s="358">
        <f>AQ412</f>
        <v/>
      </c>
      <c r="AR399" s="358">
        <f>AR412</f>
        <v/>
      </c>
      <c r="AS399" s="358">
        <f>AS412</f>
        <v/>
      </c>
      <c r="AT399" s="358">
        <f>AT412</f>
        <v/>
      </c>
      <c r="AU399" s="358">
        <f>AU412</f>
        <v/>
      </c>
      <c r="AV399" s="358">
        <f>AV412</f>
        <v/>
      </c>
      <c r="AW399" s="358">
        <f>AW412</f>
        <v/>
      </c>
      <c r="AX399" s="358">
        <f>AX412</f>
        <v/>
      </c>
      <c r="AY399" s="358">
        <f>AY412</f>
        <v/>
      </c>
      <c r="AZ399" s="358">
        <f>AZ412</f>
        <v/>
      </c>
      <c r="BA399" s="358">
        <f>BA412</f>
        <v/>
      </c>
      <c r="BB399" s="358">
        <f>BB412</f>
        <v/>
      </c>
      <c r="BC399" s="358">
        <f>BC412</f>
        <v/>
      </c>
      <c r="BD399" s="358">
        <f>BD412</f>
        <v/>
      </c>
      <c r="BE399" s="358">
        <f>BE412</f>
        <v/>
      </c>
      <c r="BF399" s="358">
        <f>BF412</f>
        <v/>
      </c>
      <c r="BG399" s="358">
        <f>BG412</f>
        <v/>
      </c>
      <c r="BH399" s="358">
        <f>BH412</f>
        <v/>
      </c>
      <c r="BI399" s="358">
        <f>BI412</f>
        <v/>
      </c>
      <c r="BJ399" s="358">
        <f>BJ412</f>
        <v/>
      </c>
      <c r="BK399" s="358">
        <f>BK412</f>
        <v/>
      </c>
      <c r="BL399" s="358">
        <f>BL412</f>
        <v/>
      </c>
      <c r="BM399" s="358">
        <f>BM412</f>
        <v/>
      </c>
      <c r="BN399" s="358">
        <f>BN412</f>
        <v/>
      </c>
      <c r="BO399" s="358">
        <f>BO412</f>
        <v/>
      </c>
      <c r="BP399" s="358">
        <f>BP412</f>
        <v/>
      </c>
      <c r="BQ399" s="358">
        <f>BQ412</f>
        <v/>
      </c>
      <c r="BR399" s="358">
        <f>BR412</f>
        <v/>
      </c>
      <c r="BS399" s="358">
        <f>BS412</f>
        <v/>
      </c>
      <c r="BT399" s="358">
        <f>BT412</f>
        <v/>
      </c>
      <c r="BU399" s="358">
        <f>BU412</f>
        <v/>
      </c>
      <c r="BV399" s="358">
        <f>BV412</f>
        <v/>
      </c>
      <c r="BW399" s="358">
        <f>BW412</f>
        <v/>
      </c>
      <c r="BX399" s="358">
        <f>BX412</f>
        <v/>
      </c>
      <c r="BY399" s="358">
        <f>BY412</f>
        <v/>
      </c>
      <c r="BZ399" s="358">
        <f>BZ412</f>
        <v/>
      </c>
      <c r="CA399" s="358">
        <f>CA412</f>
        <v/>
      </c>
      <c r="CB399" s="358">
        <f>CB412</f>
        <v/>
      </c>
      <c r="CC399" s="358">
        <f>CC412</f>
        <v/>
      </c>
      <c r="CD399" s="358">
        <f>CD412</f>
        <v/>
      </c>
      <c r="CE399" s="358">
        <f>CE412</f>
        <v/>
      </c>
      <c r="CF399" s="358">
        <f>CF412</f>
        <v/>
      </c>
      <c r="CG399" s="358">
        <f>CG412</f>
        <v/>
      </c>
      <c r="CH399" s="358">
        <f>CH412</f>
        <v/>
      </c>
      <c r="CI399" s="358">
        <f>CI412</f>
        <v/>
      </c>
      <c r="CJ399" s="358">
        <f>CJ412</f>
        <v/>
      </c>
      <c r="CK399" s="358">
        <f>CK412</f>
        <v/>
      </c>
      <c r="CL399" s="358">
        <f>CL412</f>
        <v/>
      </c>
      <c r="CM399" s="358">
        <f>CM412</f>
        <v/>
      </c>
      <c r="CN399" s="358">
        <f>CN412</f>
        <v/>
      </c>
      <c r="CO399" s="358">
        <f>CO412</f>
        <v/>
      </c>
      <c r="CP399" s="358">
        <f>CP412</f>
        <v/>
      </c>
      <c r="CQ399" s="358">
        <f>CQ412</f>
        <v/>
      </c>
      <c r="CR399" s="358">
        <f>CR412</f>
        <v/>
      </c>
      <c r="CS399" s="358">
        <f>CS412</f>
        <v/>
      </c>
      <c r="CT399" s="358">
        <f>CT412</f>
        <v/>
      </c>
      <c r="CU399" s="358">
        <f>CU412</f>
        <v/>
      </c>
      <c r="CV399" s="358">
        <f>CV412</f>
        <v/>
      </c>
      <c r="CW399" s="358">
        <f>CW412</f>
        <v/>
      </c>
      <c r="CX399" s="358">
        <f>CX412</f>
        <v/>
      </c>
      <c r="CY399" s="358">
        <f>CY412</f>
        <v/>
      </c>
      <c r="CZ399" s="358">
        <f>CZ412</f>
        <v/>
      </c>
      <c r="DA399" s="358">
        <f>DA412</f>
        <v/>
      </c>
      <c r="DB399" s="358">
        <f>DB412</f>
        <v/>
      </c>
      <c r="DC399" s="358">
        <f>DC412</f>
        <v/>
      </c>
      <c r="DD399" s="358">
        <f>DD412</f>
        <v/>
      </c>
      <c r="DE399" s="358">
        <f>DE412</f>
        <v/>
      </c>
      <c r="DF399" s="358">
        <f>DF412</f>
        <v/>
      </c>
      <c r="DG399" s="359">
        <f>DG412</f>
        <v/>
      </c>
      <c r="DH399" s="359">
        <f>DH412</f>
        <v/>
      </c>
      <c r="DI399" s="359">
        <f>DI412</f>
        <v/>
      </c>
      <c r="DJ399" s="359">
        <f>DJ412</f>
        <v/>
      </c>
      <c r="DK399" s="359">
        <f>DK412</f>
        <v/>
      </c>
      <c r="DL399" s="359">
        <f>DL412</f>
        <v/>
      </c>
      <c r="DM399" s="359">
        <f>DM412</f>
        <v/>
      </c>
      <c r="DN399" s="359">
        <f>DN412</f>
        <v/>
      </c>
      <c r="DO399" s="359">
        <f>DO412</f>
        <v/>
      </c>
      <c r="DP399" s="359">
        <f>DP412</f>
        <v/>
      </c>
      <c r="DQ399" s="359">
        <f>DQ412</f>
        <v/>
      </c>
      <c r="DR399" s="359">
        <f>DR412</f>
        <v/>
      </c>
      <c r="DS399" s="359">
        <f>DS412</f>
        <v/>
      </c>
      <c r="DT399" s="359">
        <f>DT412</f>
        <v/>
      </c>
      <c r="DU399" s="359">
        <f>DU412</f>
        <v/>
      </c>
      <c r="DV399" s="359">
        <f>DV412</f>
        <v/>
      </c>
      <c r="DW399" s="359">
        <f>DW412</f>
        <v/>
      </c>
      <c r="DX399" s="359">
        <f>DX412</f>
        <v/>
      </c>
      <c r="DY399" s="359">
        <f>DY412</f>
        <v/>
      </c>
      <c r="DZ399" s="359">
        <f>DZ412</f>
        <v/>
      </c>
      <c r="EA399" s="359">
        <f>EA412</f>
        <v/>
      </c>
      <c r="EB399" s="359">
        <f>EB412</f>
        <v/>
      </c>
      <c r="EC399" s="359">
        <f>EC412</f>
        <v/>
      </c>
      <c r="ED399" s="359">
        <f>ED412</f>
        <v/>
      </c>
      <c r="EE399" s="359">
        <f>EE412</f>
        <v/>
      </c>
      <c r="EF399" s="359">
        <f>EF412</f>
        <v/>
      </c>
      <c r="EG399" s="359">
        <f>EG412</f>
        <v/>
      </c>
      <c r="EH399" s="359">
        <f>EH412</f>
        <v/>
      </c>
      <c r="EI399" s="359">
        <f>EI412</f>
        <v/>
      </c>
      <c r="EJ399" s="359">
        <f>EJ412</f>
        <v/>
      </c>
      <c r="EK399" s="359">
        <f>EK412</f>
        <v/>
      </c>
      <c r="EL399" s="359">
        <f>EL412</f>
        <v/>
      </c>
      <c r="EM399" s="359">
        <f>EM412</f>
        <v/>
      </c>
      <c r="EN399" s="359">
        <f>EN412</f>
        <v/>
      </c>
      <c r="EO399" s="359">
        <f>EO412</f>
        <v/>
      </c>
      <c r="EP399" s="359">
        <f>EP412</f>
        <v/>
      </c>
      <c r="EQ399" s="359">
        <f>EQ412</f>
        <v/>
      </c>
      <c r="ER399" s="359">
        <f>ER412</f>
        <v/>
      </c>
      <c r="ES399" s="359">
        <f>ES412</f>
        <v/>
      </c>
      <c r="ET399" s="359">
        <f>ET412</f>
        <v/>
      </c>
      <c r="EU399" s="359">
        <f>EU412</f>
        <v/>
      </c>
      <c r="EV399" s="359">
        <f>EV412</f>
        <v/>
      </c>
      <c r="EW399" s="359">
        <f>EW412</f>
        <v/>
      </c>
      <c r="EX399" s="359">
        <f>EX412</f>
        <v/>
      </c>
      <c r="EY399" s="359">
        <f>EY412</f>
        <v/>
      </c>
      <c r="EZ399" s="359">
        <f>EZ412</f>
        <v/>
      </c>
      <c r="FA399" s="359">
        <f>FA412</f>
        <v/>
      </c>
      <c r="FB399" s="359">
        <f>FB412</f>
        <v/>
      </c>
      <c r="FC399" s="359">
        <f>FC412</f>
        <v/>
      </c>
      <c r="FD399" s="359">
        <f>FD412</f>
        <v/>
      </c>
      <c r="FE399" s="359">
        <f>FE412</f>
        <v/>
      </c>
      <c r="FF399" s="359">
        <f>FF412</f>
        <v/>
      </c>
      <c r="FG399" s="359">
        <f>FG412</f>
        <v/>
      </c>
      <c r="FH399" s="359">
        <f>FH412</f>
        <v/>
      </c>
      <c r="FI399" s="359">
        <f>FI412</f>
        <v/>
      </c>
      <c r="FJ399" s="359">
        <f>FJ412</f>
        <v/>
      </c>
      <c r="FK399" s="359">
        <f>FK412</f>
        <v/>
      </c>
      <c r="FL399" s="359">
        <f>FL412</f>
        <v/>
      </c>
      <c r="FM399" s="359">
        <f>FM412</f>
        <v/>
      </c>
      <c r="FN399" s="359">
        <f>FN412</f>
        <v/>
      </c>
      <c r="FO399" s="359">
        <f>FO412</f>
        <v/>
      </c>
      <c r="FP399" s="359">
        <f>FP412</f>
        <v/>
      </c>
      <c r="FQ399" s="359">
        <f>FQ412</f>
        <v/>
      </c>
      <c r="FR399" s="359">
        <f>FR412</f>
        <v/>
      </c>
      <c r="FS399" s="359">
        <f>FS412</f>
        <v/>
      </c>
      <c r="FT399" s="359">
        <f>FT412</f>
        <v/>
      </c>
      <c r="FU399" s="359">
        <f>FU412</f>
        <v/>
      </c>
      <c r="FV399" s="359">
        <f>FV412</f>
        <v/>
      </c>
      <c r="FW399" s="359">
        <f>FW412</f>
        <v/>
      </c>
      <c r="FX399" s="359">
        <f>FX412</f>
        <v/>
      </c>
      <c r="FY399" s="359">
        <f>FY412</f>
        <v/>
      </c>
      <c r="FZ399" s="359">
        <f>FZ412</f>
        <v/>
      </c>
      <c r="GA399" s="359">
        <f>GA412</f>
        <v/>
      </c>
      <c r="GB399" s="359">
        <f>GB412</f>
        <v/>
      </c>
      <c r="GC399" s="359">
        <f>GC412</f>
        <v/>
      </c>
      <c r="GD399" s="359">
        <f>GD412</f>
        <v/>
      </c>
      <c r="GE399" s="359">
        <f>GE412</f>
        <v/>
      </c>
      <c r="GF399" s="359">
        <f>GF412</f>
        <v/>
      </c>
      <c r="GG399" s="359">
        <f>GG412</f>
        <v/>
      </c>
      <c r="GH399" s="359">
        <f>GH412</f>
        <v/>
      </c>
      <c r="GI399" s="359">
        <f>GI412</f>
        <v/>
      </c>
      <c r="GJ399" s="359">
        <f>GJ412</f>
        <v/>
      </c>
      <c r="GK399" s="359">
        <f>GK412</f>
        <v/>
      </c>
      <c r="GL399" s="359">
        <f>GL412</f>
        <v/>
      </c>
      <c r="GM399" s="359">
        <f>GM412</f>
        <v/>
      </c>
      <c r="GN399" s="359">
        <f>GN412</f>
        <v/>
      </c>
      <c r="GO399" s="359">
        <f>GO412</f>
        <v/>
      </c>
      <c r="GP399" s="359">
        <f>GP412</f>
        <v/>
      </c>
      <c r="GQ399" s="359">
        <f>GQ412</f>
        <v/>
      </c>
      <c r="GR399" s="359">
        <f>GR412</f>
        <v/>
      </c>
      <c r="GS399" s="359">
        <f>GS412</f>
        <v/>
      </c>
      <c r="GT399" s="359">
        <f>GT412</f>
        <v/>
      </c>
      <c r="GU399" s="359">
        <f>GU412</f>
        <v/>
      </c>
      <c r="GV399" s="359">
        <f>GV412</f>
        <v/>
      </c>
      <c r="GW399" s="359">
        <f>GW412</f>
        <v/>
      </c>
      <c r="GX399" s="359">
        <f>GX412</f>
        <v/>
      </c>
    </row>
    <row r="400"/>
    <row r="401">
      <c r="A401" t="n">
        <v>17</v>
      </c>
      <c r="B401" t="n">
        <v>0</v>
      </c>
      <c r="C401">
        <f>ROW(SmtRes!A114)</f>
        <v/>
      </c>
      <c r="D401">
        <f>ROW(EtalonRes!A114)</f>
        <v/>
      </c>
      <c r="E401" t="inlineStr">
        <is>
          <t>1</t>
        </is>
      </c>
      <c r="F401" t="inlineStr">
        <is>
          <t>65-14-1</t>
        </is>
      </c>
      <c r="G401" t="inlineStr">
        <is>
          <t>Разборка трубопроводов из водогазопроводных труб в зданиях и сооружениях на резьбе диаметром до 32 мм</t>
        </is>
      </c>
      <c r="H401" t="inlineStr">
        <is>
          <t>100 м трубопровода</t>
        </is>
      </c>
      <c r="I401">
        <f>ROUND(ROUND(4/100,4),7)</f>
        <v/>
      </c>
      <c r="J401" t="n">
        <v>0</v>
      </c>
      <c r="K401">
        <f>ROUND(ROUND(4/100,4),7)</f>
        <v/>
      </c>
      <c r="O401">
        <f>ROUND(CP401,0)</f>
        <v/>
      </c>
      <c r="P401">
        <f>ROUND(CQ401*I401,0)</f>
        <v/>
      </c>
      <c r="Q401">
        <f>(ROUND((ROUND(((ET401)*I401),0)*BB401),0)+ROUND((ROUND(((AE401-(EU401))*I401),0)*BS401),0))</f>
        <v/>
      </c>
      <c r="R401">
        <f>(ROUND((ROUND(((EU401)*I401),0)*BS401),0)+ROUND((ROUND(((AE401-(EU401))*I401),0)*BS401),0))</f>
        <v/>
      </c>
      <c r="S401">
        <f>ROUND(CT401*I401,0)</f>
        <v/>
      </c>
      <c r="T401">
        <f>ROUND(CU401*I401,0)</f>
        <v/>
      </c>
      <c r="U401">
        <f>ROUND(CV401*I401,7)</f>
        <v/>
      </c>
      <c r="V401">
        <f>ROUND(CW401*I401,7)</f>
        <v/>
      </c>
      <c r="W401">
        <f>ROUND(CX401*I401,0)</f>
        <v/>
      </c>
      <c r="X401">
        <f>ROUND(CY401,0)</f>
        <v/>
      </c>
      <c r="Y401">
        <f>ROUND(CZ401,0)</f>
        <v/>
      </c>
      <c r="AA401" t="n">
        <v>78862477</v>
      </c>
      <c r="AB401">
        <f>ROUND((AC401+AD401+AF401),2)</f>
        <v/>
      </c>
      <c r="AC401">
        <f>ROUND((ES401),2)</f>
        <v/>
      </c>
      <c r="AD401">
        <f>ROUND((((ET401)-(EU401))+AE401),2)</f>
        <v/>
      </c>
      <c r="AE401">
        <f>ROUND((EU401),2)</f>
        <v/>
      </c>
      <c r="AF401">
        <f>ROUND((EV401),2)</f>
        <v/>
      </c>
      <c r="AG401">
        <f>ROUND((AP401),2)</f>
        <v/>
      </c>
      <c r="AH401">
        <f>(EW401)</f>
        <v/>
      </c>
      <c r="AI401">
        <f>(EX401)</f>
        <v/>
      </c>
      <c r="AJ401">
        <f>(AS401)</f>
        <v/>
      </c>
      <c r="AK401" t="n">
        <v>322.43</v>
      </c>
      <c r="AL401" t="n">
        <v>0</v>
      </c>
      <c r="AM401" t="n">
        <v>0</v>
      </c>
      <c r="AN401" t="n">
        <v>0</v>
      </c>
      <c r="AO401" t="n">
        <v>322.43</v>
      </c>
      <c r="AP401" t="n">
        <v>0</v>
      </c>
      <c r="AQ401" t="n">
        <v>37.8</v>
      </c>
      <c r="AR401" t="n">
        <v>0</v>
      </c>
      <c r="AS401" t="n">
        <v>0</v>
      </c>
      <c r="AT401" t="n">
        <v>87</v>
      </c>
      <c r="AU401" t="n">
        <v>44</v>
      </c>
      <c r="AV401" t="n">
        <v>1</v>
      </c>
      <c r="AW401" t="n">
        <v>1</v>
      </c>
      <c r="AZ401" t="n">
        <v>1</v>
      </c>
      <c r="BA401" t="n">
        <v>52.25</v>
      </c>
      <c r="BB401" t="n">
        <v>1</v>
      </c>
      <c r="BC401" t="n">
        <v>1</v>
      </c>
      <c r="BD401" t="inlineStr"/>
      <c r="BE401" t="inlineStr"/>
      <c r="BF401" t="inlineStr"/>
      <c r="BG401" t="inlineStr"/>
      <c r="BH401" t="n">
        <v>0</v>
      </c>
      <c r="BI401" t="n">
        <v>1</v>
      </c>
      <c r="BJ401" t="inlineStr">
        <is>
          <t>ТЕРр Московской обл., 65-14-1, приказ Минстроя России №675/пр от 28.02.2017 № 263/пр</t>
        </is>
      </c>
      <c r="BM401" t="n">
        <v>65002</v>
      </c>
      <c r="BN401" t="n">
        <v>0</v>
      </c>
      <c r="BO401" t="inlineStr">
        <is>
          <t>65-14-1</t>
        </is>
      </c>
      <c r="BP401" t="n">
        <v>1</v>
      </c>
      <c r="BQ401" t="n">
        <v>6</v>
      </c>
      <c r="BR401" t="n">
        <v>0</v>
      </c>
      <c r="BS401" t="n">
        <v>52.25</v>
      </c>
      <c r="BT401" t="n">
        <v>1</v>
      </c>
      <c r="BU401" t="n">
        <v>1</v>
      </c>
      <c r="BV401" t="n">
        <v>1</v>
      </c>
      <c r="BW401" t="n">
        <v>1</v>
      </c>
      <c r="BX401" t="n">
        <v>1</v>
      </c>
      <c r="BY401" t="inlineStr"/>
      <c r="BZ401" t="n">
        <v>87</v>
      </c>
      <c r="CA401" t="n">
        <v>44</v>
      </c>
      <c r="CB401" t="inlineStr"/>
      <c r="CE401" t="n">
        <v>12</v>
      </c>
      <c r="CF401" t="n">
        <v>0</v>
      </c>
      <c r="CG401" t="n">
        <v>0</v>
      </c>
      <c r="CM401" t="n">
        <v>0</v>
      </c>
      <c r="CN401" t="inlineStr"/>
      <c r="CO401" t="n">
        <v>0</v>
      </c>
      <c r="CP401">
        <f>(P401+Q401+S401)</f>
        <v/>
      </c>
      <c r="CQ401">
        <f>AC401*BC401</f>
        <v/>
      </c>
      <c r="CR401">
        <f>(ROUND((ROUND(((ET401)*1),0)*BB401),0)+ROUND((ROUND(((AE401-(EU401))*1),0)*BS401),0))</f>
        <v/>
      </c>
      <c r="CS401">
        <f>(ROUND((ROUND(((EU401)*1),0)*BS401),0)+ROUND((ROUND(((AE401-(EU401))*1),0)*BS401),0))</f>
        <v/>
      </c>
      <c r="CT401">
        <f>AF401*BA401</f>
        <v/>
      </c>
      <c r="CU401">
        <f>AG401</f>
        <v/>
      </c>
      <c r="CV401">
        <f>AH401</f>
        <v/>
      </c>
      <c r="CW401">
        <f>AI401</f>
        <v/>
      </c>
      <c r="CX401">
        <f>AJ401</f>
        <v/>
      </c>
      <c r="CY401">
        <f>(((S401+R401)*AT401)/100)</f>
        <v/>
      </c>
      <c r="CZ401">
        <f>(((S401+R401)*AU401)/100)</f>
        <v/>
      </c>
      <c r="DC401" t="inlineStr"/>
      <c r="DD401" t="inlineStr"/>
      <c r="DE401" t="inlineStr"/>
      <c r="DF401" t="inlineStr"/>
      <c r="DG401" t="inlineStr"/>
      <c r="DH401" t="inlineStr"/>
      <c r="DI401" t="inlineStr"/>
      <c r="DJ401" t="inlineStr"/>
      <c r="DK401" t="inlineStr"/>
      <c r="DL401" t="inlineStr"/>
      <c r="DM401" t="inlineStr"/>
      <c r="DN401" t="n">
        <v>0</v>
      </c>
      <c r="DO401" t="n">
        <v>0</v>
      </c>
      <c r="DP401" t="n">
        <v>1</v>
      </c>
      <c r="DQ401" t="n">
        <v>1</v>
      </c>
      <c r="DU401" t="n">
        <v>1013</v>
      </c>
      <c r="DV401" t="inlineStr">
        <is>
          <t>100 м трубопровода</t>
        </is>
      </c>
      <c r="DW401" t="inlineStr">
        <is>
          <t>100 м трубопровода</t>
        </is>
      </c>
      <c r="DX401" t="n">
        <v>1</v>
      </c>
      <c r="DZ401" t="inlineStr"/>
      <c r="EA401" t="inlineStr"/>
      <c r="EB401" t="inlineStr"/>
      <c r="EC401" t="inlineStr"/>
      <c r="EE401" t="n">
        <v>78725991</v>
      </c>
      <c r="EF401" t="n">
        <v>6</v>
      </c>
      <c r="EG401" t="inlineStr">
        <is>
          <t>Ремонтно-строительные работы</t>
        </is>
      </c>
      <c r="EH401" t="n">
        <v>99</v>
      </c>
      <c r="EI401" t="inlineStr">
        <is>
          <t>Внутренние санитарно-технические работы</t>
        </is>
      </c>
      <c r="EJ401" t="n">
        <v>1</v>
      </c>
      <c r="EK401" t="n">
        <v>65002</v>
      </c>
      <c r="EL401" t="inlineStr">
        <is>
          <t>Внутренние санитарнотехнические работы: демонтаж и разборка</t>
        </is>
      </c>
      <c r="EM401" t="inlineStr">
        <is>
          <t>рФЕР-65</t>
        </is>
      </c>
      <c r="EO401" t="inlineStr"/>
      <c r="EQ401" t="n">
        <v>0</v>
      </c>
      <c r="ER401" t="n">
        <v>322.43</v>
      </c>
      <c r="ES401" t="n">
        <v>0</v>
      </c>
      <c r="ET401" t="n">
        <v>0</v>
      </c>
      <c r="EU401" t="n">
        <v>0</v>
      </c>
      <c r="EV401" t="n">
        <v>322.43</v>
      </c>
      <c r="EW401" t="n">
        <v>37.8</v>
      </c>
      <c r="EX401" t="n">
        <v>0</v>
      </c>
      <c r="EY401" t="n">
        <v>0</v>
      </c>
      <c r="FQ401" t="n">
        <v>0</v>
      </c>
      <c r="FR401" t="n">
        <v>0</v>
      </c>
      <c r="FS401" t="n">
        <v>0</v>
      </c>
      <c r="FX401" t="n">
        <v>87</v>
      </c>
      <c r="FY401" t="n">
        <v>44</v>
      </c>
      <c r="GA401" t="inlineStr"/>
      <c r="GD401" t="n">
        <v>1</v>
      </c>
      <c r="GF401" t="n">
        <v>-2021722353</v>
      </c>
      <c r="GG401" t="n">
        <v>2</v>
      </c>
      <c r="GH401" t="n">
        <v>1</v>
      </c>
      <c r="GI401" t="n">
        <v>2</v>
      </c>
      <c r="GJ401" t="n">
        <v>0</v>
      </c>
      <c r="GK401" t="n">
        <v>0</v>
      </c>
      <c r="GL401">
        <f>ROUND(IF(AND(BH401=3,BI401=3,FS401&lt;&gt;0),P401,0),0)</f>
        <v/>
      </c>
      <c r="GM401">
        <f>ROUND(O401+X401+Y401,0)+GX401</f>
        <v/>
      </c>
      <c r="GN401">
        <f>IF(OR(BI401=0,BI401=1),GM401-GX401,0)</f>
        <v/>
      </c>
      <c r="GO401">
        <f>IF(BI401=2,GM401-GX401,0)</f>
        <v/>
      </c>
      <c r="GP401">
        <f>IF(BI401=4,GM401-GX401,0)</f>
        <v/>
      </c>
      <c r="GR401" t="n">
        <v>0</v>
      </c>
      <c r="GS401" t="n">
        <v>3</v>
      </c>
      <c r="GT401" t="n">
        <v>0</v>
      </c>
      <c r="GU401" t="inlineStr"/>
      <c r="GV401">
        <f>ROUND((GT401),2)</f>
        <v/>
      </c>
      <c r="GW401" t="n">
        <v>1</v>
      </c>
      <c r="GX401">
        <f>ROUND(HC401*I401,0)</f>
        <v/>
      </c>
      <c r="HA401" t="n">
        <v>0</v>
      </c>
      <c r="HB401" t="n">
        <v>0</v>
      </c>
      <c r="HC401">
        <f>GV401*GW401</f>
        <v/>
      </c>
      <c r="HE401" t="inlineStr"/>
      <c r="HF401" t="inlineStr"/>
      <c r="HM401" t="inlineStr"/>
      <c r="HN401" t="inlineStr">
        <is>
          <t>Пр/812-099.1-1</t>
        </is>
      </c>
      <c r="HO401" t="inlineStr">
        <is>
          <t>Пр/774-099.1</t>
        </is>
      </c>
      <c r="HP401" t="inlineStr">
        <is>
          <t>Внутренние санитарнотехнические работы: демонтаж и разборка</t>
        </is>
      </c>
      <c r="HQ401" t="inlineStr">
        <is>
          <t>Внутренние санитарнотехнические работы: демонтаж и разборка</t>
        </is>
      </c>
      <c r="HS401" t="n">
        <v>0</v>
      </c>
      <c r="IK401" t="n">
        <v>0</v>
      </c>
    </row>
    <row r="402">
      <c r="A402" t="n">
        <v>17</v>
      </c>
      <c r="B402" t="n">
        <v>0</v>
      </c>
      <c r="C402">
        <f>ROW(SmtRes!A128)</f>
        <v/>
      </c>
      <c r="D402">
        <f>ROW(EtalonRes!A131)</f>
        <v/>
      </c>
      <c r="E402" t="inlineStr">
        <is>
          <t>2</t>
        </is>
      </c>
      <c r="F402" t="inlineStr">
        <is>
          <t>16-04-002-3</t>
        </is>
      </c>
      <c r="G402" t="inlineStr">
        <is>
          <t>Прокладка трубопроводов водоснабжения из напорных полиэтиленовых труб наружным диаметром 32 мм</t>
        </is>
      </c>
      <c r="H402" t="inlineStr">
        <is>
          <t>100 м трубопровода</t>
        </is>
      </c>
      <c r="I402">
        <f>ROUND(ROUND(4/100,4),7)</f>
        <v/>
      </c>
      <c r="J402" t="n">
        <v>0</v>
      </c>
      <c r="K402">
        <f>ROUND(ROUND(4/100,4),7)</f>
        <v/>
      </c>
      <c r="O402">
        <f>ROUND(CP402,0)</f>
        <v/>
      </c>
      <c r="P402">
        <f>ROUND(CQ402*I402,0)</f>
        <v/>
      </c>
      <c r="Q402">
        <f>(ROUND((ROUND(((ET402)*I402),0)*BB402),0)+ROUND((ROUND(((AE402-(EU402))*I402),0)*BS402),0))</f>
        <v/>
      </c>
      <c r="R402">
        <f>(ROUND((ROUND(((EU402)*I402),0)*BS402),0)+ROUND((ROUND(((AE402-(EU402))*I402),0)*BS402),0))</f>
        <v/>
      </c>
      <c r="S402">
        <f>ROUND(CT402*I402,0)</f>
        <v/>
      </c>
      <c r="T402">
        <f>ROUND(CU402*I402,0)</f>
        <v/>
      </c>
      <c r="U402">
        <f>ROUND(CV402*I402,7)</f>
        <v/>
      </c>
      <c r="V402">
        <f>ROUND(CW402*I402,7)</f>
        <v/>
      </c>
      <c r="W402">
        <f>ROUND(CX402*I402,0)</f>
        <v/>
      </c>
      <c r="X402">
        <f>ROUND(CY402,0)</f>
        <v/>
      </c>
      <c r="Y402">
        <f>ROUND(CZ402,0)</f>
        <v/>
      </c>
      <c r="AA402" t="n">
        <v>78862477</v>
      </c>
      <c r="AB402">
        <f>ROUND((AC402+AD402+AF402),2)</f>
        <v/>
      </c>
      <c r="AC402">
        <f>ROUND((ES402),2)</f>
        <v/>
      </c>
      <c r="AD402">
        <f>ROUND((((ET402)-(EU402))+AE402),2)</f>
        <v/>
      </c>
      <c r="AE402">
        <f>ROUND((EU402),2)</f>
        <v/>
      </c>
      <c r="AF402">
        <f>ROUND((EV402),2)</f>
        <v/>
      </c>
      <c r="AG402">
        <f>ROUND((AP402),2)</f>
        <v/>
      </c>
      <c r="AH402">
        <f>(EW402)</f>
        <v/>
      </c>
      <c r="AI402">
        <f>(EX402)</f>
        <v/>
      </c>
      <c r="AJ402">
        <f>(AS402)</f>
        <v/>
      </c>
      <c r="AK402" t="n">
        <v>3294.45</v>
      </c>
      <c r="AL402" t="n">
        <v>1594.87</v>
      </c>
      <c r="AM402" t="n">
        <v>491.32</v>
      </c>
      <c r="AN402" t="n">
        <v>63.72</v>
      </c>
      <c r="AO402" t="n">
        <v>1208.26</v>
      </c>
      <c r="AP402" t="n">
        <v>0</v>
      </c>
      <c r="AQ402" t="n">
        <v>121.8</v>
      </c>
      <c r="AR402" t="n">
        <v>4.72</v>
      </c>
      <c r="AS402" t="n">
        <v>0</v>
      </c>
      <c r="AT402" t="n">
        <v>121</v>
      </c>
      <c r="AU402" t="n">
        <v>72</v>
      </c>
      <c r="AV402" t="n">
        <v>1</v>
      </c>
      <c r="AW402" t="n">
        <v>1</v>
      </c>
      <c r="AZ402" t="n">
        <v>1</v>
      </c>
      <c r="BA402" t="n">
        <v>52.25</v>
      </c>
      <c r="BB402" t="n">
        <v>12.46</v>
      </c>
      <c r="BC402" t="n">
        <v>3.21</v>
      </c>
      <c r="BD402" t="inlineStr"/>
      <c r="BE402" t="inlineStr"/>
      <c r="BF402" t="inlineStr"/>
      <c r="BG402" t="inlineStr"/>
      <c r="BH402" t="n">
        <v>0</v>
      </c>
      <c r="BI402" t="n">
        <v>1</v>
      </c>
      <c r="BJ402" t="inlineStr">
        <is>
          <t>ТЕР Московской обл., 16-04-002-3, приказ Минстроя России №675/пр от 28.02.2017 № 260/пр</t>
        </is>
      </c>
      <c r="BM402" t="n">
        <v>16001</v>
      </c>
      <c r="BN402" t="n">
        <v>0</v>
      </c>
      <c r="BO402" t="inlineStr">
        <is>
          <t>16-04-002-3</t>
        </is>
      </c>
      <c r="BP402" t="n">
        <v>1</v>
      </c>
      <c r="BQ402" t="n">
        <v>2</v>
      </c>
      <c r="BR402" t="n">
        <v>0</v>
      </c>
      <c r="BS402" t="n">
        <v>52.25</v>
      </c>
      <c r="BT402" t="n">
        <v>1</v>
      </c>
      <c r="BU402" t="n">
        <v>1</v>
      </c>
      <c r="BV402" t="n">
        <v>1</v>
      </c>
      <c r="BW402" t="n">
        <v>1</v>
      </c>
      <c r="BX402" t="n">
        <v>1</v>
      </c>
      <c r="BY402" t="inlineStr"/>
      <c r="BZ402" t="n">
        <v>121</v>
      </c>
      <c r="CA402" t="n">
        <v>72</v>
      </c>
      <c r="CB402" t="inlineStr"/>
      <c r="CE402" t="n">
        <v>12</v>
      </c>
      <c r="CF402" t="n">
        <v>0</v>
      </c>
      <c r="CG402" t="n">
        <v>0</v>
      </c>
      <c r="CM402" t="n">
        <v>0</v>
      </c>
      <c r="CN402" t="inlineStr"/>
      <c r="CO402" t="n">
        <v>0</v>
      </c>
      <c r="CP402">
        <f>(P402+Q402+S402)</f>
        <v/>
      </c>
      <c r="CQ402">
        <f>AC402*BC402</f>
        <v/>
      </c>
      <c r="CR402">
        <f>(ROUND((ROUND(((ET402)*1),0)*BB402),0)+ROUND((ROUND(((AE402-(EU402))*1),0)*BS402),0))</f>
        <v/>
      </c>
      <c r="CS402">
        <f>(ROUND((ROUND(((EU402)*1),0)*BS402),0)+ROUND((ROUND(((AE402-(EU402))*1),0)*BS402),0))</f>
        <v/>
      </c>
      <c r="CT402">
        <f>AF402*BA402</f>
        <v/>
      </c>
      <c r="CU402">
        <f>AG402</f>
        <v/>
      </c>
      <c r="CV402">
        <f>AH402</f>
        <v/>
      </c>
      <c r="CW402">
        <f>AI402</f>
        <v/>
      </c>
      <c r="CX402">
        <f>AJ402</f>
        <v/>
      </c>
      <c r="CY402">
        <f>(((S402+R402)*AT402)/100)</f>
        <v/>
      </c>
      <c r="CZ402">
        <f>(((S402+R402)*AU402)/100)</f>
        <v/>
      </c>
      <c r="DC402" t="inlineStr"/>
      <c r="DD402" t="inlineStr"/>
      <c r="DE402" t="inlineStr"/>
      <c r="DF402" t="inlineStr"/>
      <c r="DG402" t="inlineStr"/>
      <c r="DH402" t="inlineStr"/>
      <c r="DI402" t="inlineStr"/>
      <c r="DJ402" t="inlineStr"/>
      <c r="DK402" t="inlineStr"/>
      <c r="DL402" t="inlineStr"/>
      <c r="DM402" t="inlineStr"/>
      <c r="DN402" t="n">
        <v>0</v>
      </c>
      <c r="DO402" t="n">
        <v>0</v>
      </c>
      <c r="DP402" t="n">
        <v>1</v>
      </c>
      <c r="DQ402" t="n">
        <v>1</v>
      </c>
      <c r="DU402" t="n">
        <v>1013</v>
      </c>
      <c r="DV402" t="inlineStr">
        <is>
          <t>100 м трубопровода</t>
        </is>
      </c>
      <c r="DW402" t="inlineStr">
        <is>
          <t>100 м трубопровода</t>
        </is>
      </c>
      <c r="DX402" t="n">
        <v>1</v>
      </c>
      <c r="DZ402" t="inlineStr"/>
      <c r="EA402" t="inlineStr"/>
      <c r="EB402" t="inlineStr"/>
      <c r="EC402" t="inlineStr"/>
      <c r="EE402" t="n">
        <v>78725882</v>
      </c>
      <c r="EF402" t="n">
        <v>2</v>
      </c>
      <c r="EG402" t="inlineStr">
        <is>
          <t>Общестроительные работы</t>
        </is>
      </c>
      <c r="EH402" t="n">
        <v>16</v>
      </c>
      <c r="EI40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402" t="n">
        <v>1</v>
      </c>
      <c r="EK402" t="n">
        <v>16001</v>
      </c>
      <c r="EL402" t="inlineStr">
        <is>
          <t>Трубопроводы внутренние</t>
        </is>
      </c>
      <c r="EM402" t="inlineStr">
        <is>
          <t>ФЕР-16</t>
        </is>
      </c>
      <c r="EO402" t="inlineStr"/>
      <c r="EQ402" t="n">
        <v>0</v>
      </c>
      <c r="ER402" t="n">
        <v>3294.45</v>
      </c>
      <c r="ES402" t="n">
        <v>1594.87</v>
      </c>
      <c r="ET402" t="n">
        <v>491.32</v>
      </c>
      <c r="EU402" t="n">
        <v>63.72</v>
      </c>
      <c r="EV402" t="n">
        <v>1208.26</v>
      </c>
      <c r="EW402" t="n">
        <v>121.8</v>
      </c>
      <c r="EX402" t="n">
        <v>4.72</v>
      </c>
      <c r="EY402" t="n">
        <v>0</v>
      </c>
      <c r="FQ402" t="n">
        <v>0</v>
      </c>
      <c r="FR402" t="n">
        <v>0</v>
      </c>
      <c r="FS402" t="n">
        <v>0</v>
      </c>
      <c r="FX402" t="n">
        <v>121</v>
      </c>
      <c r="FY402" t="n">
        <v>72</v>
      </c>
      <c r="GA402" t="inlineStr"/>
      <c r="GD402" t="n">
        <v>1</v>
      </c>
      <c r="GF402" t="n">
        <v>-323073205</v>
      </c>
      <c r="GG402" t="n">
        <v>2</v>
      </c>
      <c r="GH402" t="n">
        <v>1</v>
      </c>
      <c r="GI402" t="n">
        <v>2</v>
      </c>
      <c r="GJ402" t="n">
        <v>0</v>
      </c>
      <c r="GK402" t="n">
        <v>0</v>
      </c>
      <c r="GL402">
        <f>ROUND(IF(AND(BH402=3,BI402=3,FS402&lt;&gt;0),P402,0),0)</f>
        <v/>
      </c>
      <c r="GM402">
        <f>ROUND(O402+X402+Y402,0)+GX402</f>
        <v/>
      </c>
      <c r="GN402">
        <f>IF(OR(BI402=0,BI402=1),GM402-GX402,0)</f>
        <v/>
      </c>
      <c r="GO402">
        <f>IF(BI402=2,GM402-GX402,0)</f>
        <v/>
      </c>
      <c r="GP402">
        <f>IF(BI402=4,GM402-GX402,0)</f>
        <v/>
      </c>
      <c r="GR402" t="n">
        <v>0</v>
      </c>
      <c r="GS402" t="n">
        <v>3</v>
      </c>
      <c r="GT402" t="n">
        <v>0</v>
      </c>
      <c r="GU402" t="inlineStr"/>
      <c r="GV402">
        <f>ROUND((GT402),2)</f>
        <v/>
      </c>
      <c r="GW402" t="n">
        <v>1</v>
      </c>
      <c r="GX402">
        <f>ROUND(HC402*I402,0)</f>
        <v/>
      </c>
      <c r="HA402" t="n">
        <v>0</v>
      </c>
      <c r="HB402" t="n">
        <v>0</v>
      </c>
      <c r="HC402">
        <f>GV402*GW402</f>
        <v/>
      </c>
      <c r="HE402" t="inlineStr"/>
      <c r="HF402" t="inlineStr"/>
      <c r="HM402" t="inlineStr"/>
      <c r="HN402" t="inlineStr">
        <is>
          <t>Пр/812-016.0-1</t>
        </is>
      </c>
      <c r="HO402" t="inlineStr">
        <is>
          <t>Пр/774-016.0</t>
        </is>
      </c>
      <c r="HP40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40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402" t="n">
        <v>0</v>
      </c>
      <c r="IK402" t="n">
        <v>0</v>
      </c>
    </row>
    <row r="403">
      <c r="A403" t="n">
        <v>17</v>
      </c>
      <c r="B403" t="n">
        <v>0</v>
      </c>
      <c r="C403">
        <f>ROW(SmtRes!A139)</f>
        <v/>
      </c>
      <c r="D403">
        <f>ROW(EtalonRes!A144)</f>
        <v/>
      </c>
      <c r="E403" t="inlineStr">
        <is>
          <t>3</t>
        </is>
      </c>
      <c r="F403" t="inlineStr">
        <is>
          <t>65-9-11</t>
        </is>
      </c>
      <c r="G403" t="inlineStr">
        <is>
          <t>Замена внутренних трубопроводов водоснабжения из стальных труб на многослойные металл-полимерные трубы диаметром до 20 мм</t>
        </is>
      </c>
      <c r="H403" t="inlineStr">
        <is>
          <t>100 м трубопровода</t>
        </is>
      </c>
      <c r="I403">
        <f>ROUND(ROUND(2/100,4),7)</f>
        <v/>
      </c>
      <c r="J403" t="n">
        <v>0</v>
      </c>
      <c r="K403">
        <f>ROUND(ROUND(2/100,4),7)</f>
        <v/>
      </c>
      <c r="O403">
        <f>ROUND(CP403,0)</f>
        <v/>
      </c>
      <c r="P403">
        <f>ROUND(CQ403*I403,0)</f>
        <v/>
      </c>
      <c r="Q403">
        <f>(ROUND((ROUND(((ET403)*I403),0)*BB403),0)+ROUND((ROUND(((AE403-(EU403))*I403),0)*BS403),0))</f>
        <v/>
      </c>
      <c r="R403">
        <f>(ROUND((ROUND(((EU403)*I403),0)*BS403),0)+ROUND((ROUND(((AE403-(EU403))*I403),0)*BS403),0))</f>
        <v/>
      </c>
      <c r="S403">
        <f>ROUND(CT403*I403,0)</f>
        <v/>
      </c>
      <c r="T403">
        <f>ROUND(CU403*I403,0)</f>
        <v/>
      </c>
      <c r="U403">
        <f>ROUND(CV403*I403,7)</f>
        <v/>
      </c>
      <c r="V403">
        <f>ROUND(CW403*I403,7)</f>
        <v/>
      </c>
      <c r="W403">
        <f>ROUND(CX403*I403,0)</f>
        <v/>
      </c>
      <c r="X403">
        <f>ROUND(CY403,0)</f>
        <v/>
      </c>
      <c r="Y403">
        <f>ROUND(CZ403,0)</f>
        <v/>
      </c>
      <c r="AA403" t="n">
        <v>78862477</v>
      </c>
      <c r="AB403">
        <f>ROUND((AC403+AD403+AF403),2)</f>
        <v/>
      </c>
      <c r="AC403">
        <f>ROUND((ES403),2)</f>
        <v/>
      </c>
      <c r="AD403">
        <f>ROUND((((ET403)-(EU403))+AE403),2)</f>
        <v/>
      </c>
      <c r="AE403">
        <f>ROUND((EU403),2)</f>
        <v/>
      </c>
      <c r="AF403">
        <f>ROUND((EV403),2)</f>
        <v/>
      </c>
      <c r="AG403">
        <f>ROUND((AP403),2)</f>
        <v/>
      </c>
      <c r="AH403">
        <f>(EW403)</f>
        <v/>
      </c>
      <c r="AI403">
        <f>(EX403)</f>
        <v/>
      </c>
      <c r="AJ403">
        <f>(AS403)</f>
        <v/>
      </c>
      <c r="AK403" t="n">
        <v>3697.44</v>
      </c>
      <c r="AL403" t="n">
        <v>2141.76</v>
      </c>
      <c r="AM403" t="n">
        <v>64.58</v>
      </c>
      <c r="AN403" t="n">
        <v>0</v>
      </c>
      <c r="AO403" t="n">
        <v>1491.1</v>
      </c>
      <c r="AP403" t="n">
        <v>0</v>
      </c>
      <c r="AQ403" t="n">
        <v>155</v>
      </c>
      <c r="AR403" t="n">
        <v>0</v>
      </c>
      <c r="AS403" t="n">
        <v>0</v>
      </c>
      <c r="AT403" t="n">
        <v>103</v>
      </c>
      <c r="AU403" t="n">
        <v>52</v>
      </c>
      <c r="AV403" t="n">
        <v>1</v>
      </c>
      <c r="AW403" t="n">
        <v>1</v>
      </c>
      <c r="AZ403" t="n">
        <v>1</v>
      </c>
      <c r="BA403" t="n">
        <v>52.25</v>
      </c>
      <c r="BB403" t="n">
        <v>21.25</v>
      </c>
      <c r="BC403" t="n">
        <v>7.42</v>
      </c>
      <c r="BD403" t="inlineStr"/>
      <c r="BE403" t="inlineStr"/>
      <c r="BF403" t="inlineStr"/>
      <c r="BG403" t="inlineStr"/>
      <c r="BH403" t="n">
        <v>0</v>
      </c>
      <c r="BI403" t="n">
        <v>1</v>
      </c>
      <c r="BJ403" t="inlineStr">
        <is>
          <t>ТЕРр Московской обл., 65-9-11, приказ Минстроя России №675/пр от 28.02.2017 № 263/пр</t>
        </is>
      </c>
      <c r="BM403" t="n">
        <v>65007</v>
      </c>
      <c r="BN403" t="n">
        <v>0</v>
      </c>
      <c r="BO403" t="inlineStr">
        <is>
          <t>65-9-11</t>
        </is>
      </c>
      <c r="BP403" t="n">
        <v>1</v>
      </c>
      <c r="BQ403" t="n">
        <v>6</v>
      </c>
      <c r="BR403" t="n">
        <v>0</v>
      </c>
      <c r="BS403" t="n">
        <v>52.25</v>
      </c>
      <c r="BT403" t="n">
        <v>1</v>
      </c>
      <c r="BU403" t="n">
        <v>1</v>
      </c>
      <c r="BV403" t="n">
        <v>1</v>
      </c>
      <c r="BW403" t="n">
        <v>1</v>
      </c>
      <c r="BX403" t="n">
        <v>1</v>
      </c>
      <c r="BY403" t="inlineStr"/>
      <c r="BZ403" t="n">
        <v>103</v>
      </c>
      <c r="CA403" t="n">
        <v>52</v>
      </c>
      <c r="CB403" t="inlineStr"/>
      <c r="CE403" t="n">
        <v>12</v>
      </c>
      <c r="CF403" t="n">
        <v>0</v>
      </c>
      <c r="CG403" t="n">
        <v>0</v>
      </c>
      <c r="CM403" t="n">
        <v>0</v>
      </c>
      <c r="CN403" t="inlineStr"/>
      <c r="CO403" t="n">
        <v>0</v>
      </c>
      <c r="CP403">
        <f>(P403+Q403+S403)</f>
        <v/>
      </c>
      <c r="CQ403">
        <f>AC403*BC403</f>
        <v/>
      </c>
      <c r="CR403">
        <f>(ROUND((ROUND(((ET403)*1),0)*BB403),0)+ROUND((ROUND(((AE403-(EU403))*1),0)*BS403),0))</f>
        <v/>
      </c>
      <c r="CS403">
        <f>(ROUND((ROUND(((EU403)*1),0)*BS403),0)+ROUND((ROUND(((AE403-(EU403))*1),0)*BS403),0))</f>
        <v/>
      </c>
      <c r="CT403">
        <f>AF403*BA403</f>
        <v/>
      </c>
      <c r="CU403">
        <f>AG403</f>
        <v/>
      </c>
      <c r="CV403">
        <f>AH403</f>
        <v/>
      </c>
      <c r="CW403">
        <f>AI403</f>
        <v/>
      </c>
      <c r="CX403">
        <f>AJ403</f>
        <v/>
      </c>
      <c r="CY403">
        <f>(((S403+R403)*AT403)/100)</f>
        <v/>
      </c>
      <c r="CZ403">
        <f>(((S403+R403)*AU403)/100)</f>
        <v/>
      </c>
      <c r="DC403" t="inlineStr"/>
      <c r="DD403" t="inlineStr"/>
      <c r="DE403" t="inlineStr"/>
      <c r="DF403" t="inlineStr"/>
      <c r="DG403" t="inlineStr"/>
      <c r="DH403" t="inlineStr"/>
      <c r="DI403" t="inlineStr"/>
      <c r="DJ403" t="inlineStr"/>
      <c r="DK403" t="inlineStr"/>
      <c r="DL403" t="inlineStr"/>
      <c r="DM403" t="inlineStr"/>
      <c r="DN403" t="n">
        <v>0</v>
      </c>
      <c r="DO403" t="n">
        <v>0</v>
      </c>
      <c r="DP403" t="n">
        <v>1</v>
      </c>
      <c r="DQ403" t="n">
        <v>1</v>
      </c>
      <c r="DU403" t="n">
        <v>1013</v>
      </c>
      <c r="DV403" t="inlineStr">
        <is>
          <t>100 м трубопровода</t>
        </is>
      </c>
      <c r="DW403" t="inlineStr">
        <is>
          <t>100 м трубопровода</t>
        </is>
      </c>
      <c r="DX403" t="n">
        <v>1</v>
      </c>
      <c r="DZ403" t="inlineStr"/>
      <c r="EA403" t="inlineStr"/>
      <c r="EB403" t="inlineStr"/>
      <c r="EC403" t="inlineStr"/>
      <c r="EE403" t="n">
        <v>78726000</v>
      </c>
      <c r="EF403" t="n">
        <v>6</v>
      </c>
      <c r="EG403" t="inlineStr">
        <is>
          <t>Ремонтно-строительные работы</t>
        </is>
      </c>
      <c r="EH403" t="n">
        <v>99</v>
      </c>
      <c r="EI403" t="inlineStr">
        <is>
          <t>Внутренние санитарно-технические работы</t>
        </is>
      </c>
      <c r="EJ403" t="n">
        <v>1</v>
      </c>
      <c r="EK403" t="n">
        <v>65007</v>
      </c>
      <c r="EL403" t="inlineStr">
        <is>
          <t>Внутренние санитарнотехнические работы: смена труб, санприборов, запорной арматуры и другое</t>
        </is>
      </c>
      <c r="EM403" t="inlineStr">
        <is>
          <t>рФЕР-65</t>
        </is>
      </c>
      <c r="EO403" t="inlineStr"/>
      <c r="EQ403" t="n">
        <v>0</v>
      </c>
      <c r="ER403" t="n">
        <v>3697.44</v>
      </c>
      <c r="ES403" t="n">
        <v>2141.76</v>
      </c>
      <c r="ET403" t="n">
        <v>64.58</v>
      </c>
      <c r="EU403" t="n">
        <v>0</v>
      </c>
      <c r="EV403" t="n">
        <v>1491.1</v>
      </c>
      <c r="EW403" t="n">
        <v>155</v>
      </c>
      <c r="EX403" t="n">
        <v>0</v>
      </c>
      <c r="EY403" t="n">
        <v>0</v>
      </c>
      <c r="FQ403" t="n">
        <v>0</v>
      </c>
      <c r="FR403" t="n">
        <v>0</v>
      </c>
      <c r="FS403" t="n">
        <v>0</v>
      </c>
      <c r="FX403" t="n">
        <v>103</v>
      </c>
      <c r="FY403" t="n">
        <v>52</v>
      </c>
      <c r="GA403" t="inlineStr"/>
      <c r="GD403" t="n">
        <v>1</v>
      </c>
      <c r="GF403" t="n">
        <v>1691132207</v>
      </c>
      <c r="GG403" t="n">
        <v>2</v>
      </c>
      <c r="GH403" t="n">
        <v>1</v>
      </c>
      <c r="GI403" t="n">
        <v>2</v>
      </c>
      <c r="GJ403" t="n">
        <v>0</v>
      </c>
      <c r="GK403" t="n">
        <v>0</v>
      </c>
      <c r="GL403">
        <f>ROUND(IF(AND(BH403=3,BI403=3,FS403&lt;&gt;0),P403,0),0)</f>
        <v/>
      </c>
      <c r="GM403">
        <f>ROUND(O403+X403+Y403,0)+GX403</f>
        <v/>
      </c>
      <c r="GN403">
        <f>IF(OR(BI403=0,BI403=1),GM403-GX403,0)</f>
        <v/>
      </c>
      <c r="GO403">
        <f>IF(BI403=2,GM403-GX403,0)</f>
        <v/>
      </c>
      <c r="GP403">
        <f>IF(BI403=4,GM403-GX403,0)</f>
        <v/>
      </c>
      <c r="GR403" t="n">
        <v>0</v>
      </c>
      <c r="GS403" t="n">
        <v>3</v>
      </c>
      <c r="GT403" t="n">
        <v>0</v>
      </c>
      <c r="GU403" t="inlineStr"/>
      <c r="GV403">
        <f>ROUND((GT403),2)</f>
        <v/>
      </c>
      <c r="GW403" t="n">
        <v>1</v>
      </c>
      <c r="GX403">
        <f>ROUND(HC403*I403,0)</f>
        <v/>
      </c>
      <c r="HA403" t="n">
        <v>0</v>
      </c>
      <c r="HB403" t="n">
        <v>0</v>
      </c>
      <c r="HC403">
        <f>GV403*GW403</f>
        <v/>
      </c>
      <c r="HE403" t="inlineStr"/>
      <c r="HF403" t="inlineStr"/>
      <c r="HM403" t="inlineStr"/>
      <c r="HN403" t="inlineStr">
        <is>
          <t>Пр/812-099.2-1</t>
        </is>
      </c>
      <c r="HO403" t="inlineStr">
        <is>
          <t>Пр/774-099.2</t>
        </is>
      </c>
      <c r="HP403" t="inlineStr">
        <is>
          <t>Внутренние санитарнотехнические работы: смена труб, санприборов, запорной арматуры и другое</t>
        </is>
      </c>
      <c r="HQ403" t="inlineStr">
        <is>
          <t>Внутренние санитарнотехнические работы: смена труб, санприборов, запорной арматуры и другое</t>
        </is>
      </c>
      <c r="HS403" t="n">
        <v>0</v>
      </c>
      <c r="IK403" t="n">
        <v>0</v>
      </c>
    </row>
    <row r="404">
      <c r="A404" t="n">
        <v>18</v>
      </c>
      <c r="B404" t="n">
        <v>0</v>
      </c>
      <c r="C404" t="n">
        <v>139</v>
      </c>
      <c r="E404" t="inlineStr">
        <is>
          <t>3,1</t>
        </is>
      </c>
      <c r="F404" t="inlineStr">
        <is>
          <t>507-5016</t>
        </is>
      </c>
      <c r="G404" t="inlineStr">
        <is>
          <t>Муфта полипропиленовая комбинированная, с внутренней резьбой диаметром 20х1/2"</t>
        </is>
      </c>
      <c r="H404" t="inlineStr">
        <is>
          <t>10 шт.</t>
        </is>
      </c>
      <c r="I404">
        <f>I403*J404</f>
        <v/>
      </c>
      <c r="J404" t="n">
        <v>20</v>
      </c>
      <c r="K404" t="n">
        <v>20</v>
      </c>
      <c r="O404">
        <f>ROUND(CP404,0)</f>
        <v/>
      </c>
      <c r="P404">
        <f>ROUND(CQ404*I404,0)</f>
        <v/>
      </c>
      <c r="Q404">
        <f>(ROUND((ROUND(((ET404)*I404),0)*BB404),0)+ROUND((ROUND(((AE404-(EU404))*I404),0)*BS404),0))</f>
        <v/>
      </c>
      <c r="R404">
        <f>(ROUND((ROUND(((EU404)*I404),0)*BS404),0)+ROUND((ROUND(((AE404-(EU404))*I404),0)*BS404),0))</f>
        <v/>
      </c>
      <c r="S404">
        <f>ROUND(CT404*I404,0)</f>
        <v/>
      </c>
      <c r="T404">
        <f>ROUND(CU404*I404,0)</f>
        <v/>
      </c>
      <c r="U404">
        <f>ROUND(CV404*I404,7)</f>
        <v/>
      </c>
      <c r="V404">
        <f>ROUND(CW404*I404,7)</f>
        <v/>
      </c>
      <c r="W404">
        <f>ROUND(CX404*I404,0)</f>
        <v/>
      </c>
      <c r="X404">
        <f>ROUND(CY404,0)</f>
        <v/>
      </c>
      <c r="Y404">
        <f>ROUND(CZ404,0)</f>
        <v/>
      </c>
      <c r="AA404" t="n">
        <v>78862477</v>
      </c>
      <c r="AB404">
        <f>ROUND((AC404+AD404+AF404),2)</f>
        <v/>
      </c>
      <c r="AC404">
        <f>ROUND((ES404),2)</f>
        <v/>
      </c>
      <c r="AD404">
        <f>ROUND((((ET404)-(EU404))+AE404),2)</f>
        <v/>
      </c>
      <c r="AE404">
        <f>ROUND((EU404),2)</f>
        <v/>
      </c>
      <c r="AF404">
        <f>ROUND((EV404),2)</f>
        <v/>
      </c>
      <c r="AG404">
        <f>ROUND((AP404),2)</f>
        <v/>
      </c>
      <c r="AH404">
        <f>(EW404)</f>
        <v/>
      </c>
      <c r="AI404">
        <f>(EX404)</f>
        <v/>
      </c>
      <c r="AJ404">
        <f>(AS404)</f>
        <v/>
      </c>
      <c r="AK404" t="n">
        <v>63.5</v>
      </c>
      <c r="AL404" t="n">
        <v>63.5</v>
      </c>
      <c r="AM404" t="n">
        <v>0</v>
      </c>
      <c r="AN404" t="n">
        <v>0</v>
      </c>
      <c r="AO404" t="n">
        <v>0</v>
      </c>
      <c r="AP404" t="n">
        <v>0</v>
      </c>
      <c r="AQ404" t="n">
        <v>0</v>
      </c>
      <c r="AR404" t="n">
        <v>0</v>
      </c>
      <c r="AS404" t="n">
        <v>0.04</v>
      </c>
      <c r="AT404" t="n">
        <v>103</v>
      </c>
      <c r="AU404" t="n">
        <v>52</v>
      </c>
      <c r="AV404" t="n">
        <v>1</v>
      </c>
      <c r="AW404" t="n">
        <v>1</v>
      </c>
      <c r="AZ404" t="n">
        <v>1</v>
      </c>
      <c r="BA404" t="n">
        <v>1</v>
      </c>
      <c r="BB404" t="n">
        <v>1</v>
      </c>
      <c r="BC404" t="n">
        <v>5.4</v>
      </c>
      <c r="BD404" t="inlineStr"/>
      <c r="BE404" t="inlineStr"/>
      <c r="BF404" t="inlineStr"/>
      <c r="BG404" t="inlineStr"/>
      <c r="BH404" t="n">
        <v>3</v>
      </c>
      <c r="BI404" t="n">
        <v>1</v>
      </c>
      <c r="BJ404" t="inlineStr">
        <is>
          <t>ТССЦ Московской обл., 507-5016, приказ Минстроя России №675/пр от 28.02.2017 № 258/пр</t>
        </is>
      </c>
      <c r="BM404" t="n">
        <v>65007</v>
      </c>
      <c r="BN404" t="n">
        <v>0</v>
      </c>
      <c r="BO404" t="inlineStr">
        <is>
          <t>507-5016</t>
        </is>
      </c>
      <c r="BP404" t="n">
        <v>1</v>
      </c>
      <c r="BQ404" t="n">
        <v>6</v>
      </c>
      <c r="BR404" t="n">
        <v>0</v>
      </c>
      <c r="BS404" t="n">
        <v>1</v>
      </c>
      <c r="BT404" t="n">
        <v>1</v>
      </c>
      <c r="BU404" t="n">
        <v>1</v>
      </c>
      <c r="BV404" t="n">
        <v>1</v>
      </c>
      <c r="BW404" t="n">
        <v>1</v>
      </c>
      <c r="BX404" t="n">
        <v>1</v>
      </c>
      <c r="BY404" t="inlineStr"/>
      <c r="BZ404" t="n">
        <v>103</v>
      </c>
      <c r="CA404" t="n">
        <v>52</v>
      </c>
      <c r="CB404" t="inlineStr"/>
      <c r="CE404" t="n">
        <v>12</v>
      </c>
      <c r="CF404" t="n">
        <v>0</v>
      </c>
      <c r="CG404" t="n">
        <v>0</v>
      </c>
      <c r="CM404" t="n">
        <v>0</v>
      </c>
      <c r="CN404" t="inlineStr"/>
      <c r="CO404" t="n">
        <v>0</v>
      </c>
      <c r="CP404">
        <f>(P404+Q404+S404)</f>
        <v/>
      </c>
      <c r="CQ404">
        <f>AC404*BC404</f>
        <v/>
      </c>
      <c r="CR404">
        <f>(ROUND((ROUND(((ET404)*1),0)*BB404),0)+ROUND((ROUND(((AE404-(EU404))*1),0)*BS404),0))</f>
        <v/>
      </c>
      <c r="CS404">
        <f>(ROUND((ROUND(((EU404)*1),0)*BS404),0)+ROUND((ROUND(((AE404-(EU404))*1),0)*BS404),0))</f>
        <v/>
      </c>
      <c r="CT404">
        <f>AF404*BA404</f>
        <v/>
      </c>
      <c r="CU404">
        <f>AG404</f>
        <v/>
      </c>
      <c r="CV404">
        <f>AH404</f>
        <v/>
      </c>
      <c r="CW404">
        <f>AI404</f>
        <v/>
      </c>
      <c r="CX404">
        <f>AJ404</f>
        <v/>
      </c>
      <c r="CY404">
        <f>(((S404+R404)*AT404)/100)</f>
        <v/>
      </c>
      <c r="CZ404">
        <f>(((S404+R404)*AU404)/100)</f>
        <v/>
      </c>
      <c r="DC404" t="inlineStr"/>
      <c r="DD404" t="inlineStr"/>
      <c r="DE404" t="inlineStr"/>
      <c r="DF404" t="inlineStr"/>
      <c r="DG404" t="inlineStr"/>
      <c r="DH404" t="inlineStr"/>
      <c r="DI404" t="inlineStr"/>
      <c r="DJ404" t="inlineStr"/>
      <c r="DK404" t="inlineStr"/>
      <c r="DL404" t="inlineStr"/>
      <c r="DM404" t="inlineStr"/>
      <c r="DN404" t="n">
        <v>0</v>
      </c>
      <c r="DO404" t="n">
        <v>0</v>
      </c>
      <c r="DP404" t="n">
        <v>1</v>
      </c>
      <c r="DQ404" t="n">
        <v>1</v>
      </c>
      <c r="DU404" t="n">
        <v>1010</v>
      </c>
      <c r="DV404" t="inlineStr">
        <is>
          <t>10 шт.</t>
        </is>
      </c>
      <c r="DW404" t="inlineStr">
        <is>
          <t>10 шт.</t>
        </is>
      </c>
      <c r="DX404" t="n">
        <v>10</v>
      </c>
      <c r="DZ404" t="inlineStr"/>
      <c r="EA404" t="inlineStr"/>
      <c r="EB404" t="inlineStr"/>
      <c r="EC404" t="inlineStr"/>
      <c r="EE404" t="n">
        <v>78726000</v>
      </c>
      <c r="EF404" t="n">
        <v>6</v>
      </c>
      <c r="EG404" t="inlineStr">
        <is>
          <t>Ремонтно-строительные работы</t>
        </is>
      </c>
      <c r="EH404" t="n">
        <v>99</v>
      </c>
      <c r="EI404" t="inlineStr">
        <is>
          <t>Внутренние санитарно-технические работы</t>
        </is>
      </c>
      <c r="EJ404" t="n">
        <v>1</v>
      </c>
      <c r="EK404" t="n">
        <v>65007</v>
      </c>
      <c r="EL404" t="inlineStr">
        <is>
          <t>Внутренние санитарнотехнические работы: смена труб, санприборов, запорной арматуры и другое</t>
        </is>
      </c>
      <c r="EM404" t="inlineStr">
        <is>
          <t>рФЕР-65</t>
        </is>
      </c>
      <c r="EO404" t="inlineStr"/>
      <c r="EQ404" t="n">
        <v>0</v>
      </c>
      <c r="ER404" t="n">
        <v>63.5</v>
      </c>
      <c r="ES404" t="n">
        <v>63.5</v>
      </c>
      <c r="ET404" t="n">
        <v>0</v>
      </c>
      <c r="EU404" t="n">
        <v>0</v>
      </c>
      <c r="EV404" t="n">
        <v>0</v>
      </c>
      <c r="EW404" t="n">
        <v>0</v>
      </c>
      <c r="EX404" t="n">
        <v>0</v>
      </c>
      <c r="FQ404" t="n">
        <v>0</v>
      </c>
      <c r="FR404" t="n">
        <v>0</v>
      </c>
      <c r="FS404" t="n">
        <v>0</v>
      </c>
      <c r="FX404" t="n">
        <v>103</v>
      </c>
      <c r="FY404" t="n">
        <v>52</v>
      </c>
      <c r="GA404" t="inlineStr"/>
      <c r="GD404" t="n">
        <v>1</v>
      </c>
      <c r="GF404" t="n">
        <v>153523957</v>
      </c>
      <c r="GG404" t="n">
        <v>2</v>
      </c>
      <c r="GH404" t="n">
        <v>1</v>
      </c>
      <c r="GI404" t="n">
        <v>2</v>
      </c>
      <c r="GJ404" t="n">
        <v>0</v>
      </c>
      <c r="GK404" t="n">
        <v>0</v>
      </c>
      <c r="GL404">
        <f>ROUND(IF(AND(BH404=3,BI404=3,FS404&lt;&gt;0),P404,0),0)</f>
        <v/>
      </c>
      <c r="GM404">
        <f>ROUND(O404+X404+Y404,0)+GX404</f>
        <v/>
      </c>
      <c r="GN404">
        <f>IF(OR(BI404=0,BI404=1),GM404-GX404,0)</f>
        <v/>
      </c>
      <c r="GO404">
        <f>IF(BI404=2,GM404-GX404,0)</f>
        <v/>
      </c>
      <c r="GP404">
        <f>IF(BI404=4,GM404-GX404,0)</f>
        <v/>
      </c>
      <c r="GR404" t="n">
        <v>0</v>
      </c>
      <c r="GS404" t="n">
        <v>3</v>
      </c>
      <c r="GT404" t="n">
        <v>0</v>
      </c>
      <c r="GU404" t="inlineStr"/>
      <c r="GV404">
        <f>ROUND((GT404),2)</f>
        <v/>
      </c>
      <c r="GW404" t="n">
        <v>1</v>
      </c>
      <c r="GX404">
        <f>ROUND(HC404*I404,0)</f>
        <v/>
      </c>
      <c r="HA404" t="n">
        <v>0</v>
      </c>
      <c r="HB404" t="n">
        <v>0</v>
      </c>
      <c r="HC404">
        <f>GV404*GW404</f>
        <v/>
      </c>
      <c r="HE404" t="inlineStr"/>
      <c r="HF404" t="inlineStr"/>
      <c r="HM404" t="inlineStr"/>
      <c r="HN404" t="inlineStr">
        <is>
          <t>Пр/812-099.2-1</t>
        </is>
      </c>
      <c r="HO404" t="inlineStr">
        <is>
          <t>Пр/774-099.2</t>
        </is>
      </c>
      <c r="HP404" t="inlineStr">
        <is>
          <t>Внутренние санитарнотехнические работы: смена труб, санприборов, запорной арматуры и другое</t>
        </is>
      </c>
      <c r="HQ404" t="inlineStr">
        <is>
          <t>Внутренние санитарнотехнические работы: смена труб, санприборов, запорной арматуры и другое</t>
        </is>
      </c>
      <c r="HS404" t="n">
        <v>0</v>
      </c>
      <c r="IK404" t="n">
        <v>0</v>
      </c>
    </row>
    <row r="405">
      <c r="A405" t="n">
        <v>17</v>
      </c>
      <c r="B405" t="n">
        <v>0</v>
      </c>
      <c r="C405">
        <f>ROW(SmtRes!A152)</f>
        <v/>
      </c>
      <c r="D405">
        <f>ROW(EtalonRes!A157)</f>
        <v/>
      </c>
      <c r="E405" t="inlineStr">
        <is>
          <t>4</t>
        </is>
      </c>
      <c r="F405" t="inlineStr">
        <is>
          <t>65-9-12</t>
        </is>
      </c>
      <c r="G405" t="inlineStr">
        <is>
          <t>Замена внутренних трубопроводов водоснабжения из стальных труб на многослойные металл-полимерные трубы диаметром до 25 мм</t>
        </is>
      </c>
      <c r="H405" t="inlineStr">
        <is>
          <t>100 м трубопровода</t>
        </is>
      </c>
      <c r="I405">
        <f>ROUND(ROUND(2/100,4),7)</f>
        <v/>
      </c>
      <c r="J405" t="n">
        <v>0</v>
      </c>
      <c r="K405">
        <f>ROUND(ROUND(2/100,4),7)</f>
        <v/>
      </c>
      <c r="O405">
        <f>ROUND(CP405,0)</f>
        <v/>
      </c>
      <c r="P405">
        <f>ROUND(CQ405*I405,0)</f>
        <v/>
      </c>
      <c r="Q405">
        <f>(ROUND((ROUND(((ET405)*I405),0)*BB405),0)+ROUND((ROUND(((AE405-(EU405))*I405),0)*BS405),0))</f>
        <v/>
      </c>
      <c r="R405">
        <f>(ROUND((ROUND(((EU405)*I405),0)*BS405),0)+ROUND((ROUND(((AE405-(EU405))*I405),0)*BS405),0))</f>
        <v/>
      </c>
      <c r="S405">
        <f>ROUND(CT405*I405,0)</f>
        <v/>
      </c>
      <c r="T405">
        <f>ROUND(CU405*I405,0)</f>
        <v/>
      </c>
      <c r="U405">
        <f>ROUND(CV405*I405,7)</f>
        <v/>
      </c>
      <c r="V405">
        <f>ROUND(CW405*I405,7)</f>
        <v/>
      </c>
      <c r="W405">
        <f>ROUND(CX405*I405,0)</f>
        <v/>
      </c>
      <c r="X405">
        <f>ROUND(CY405,0)</f>
        <v/>
      </c>
      <c r="Y405">
        <f>ROUND(CZ405,0)</f>
        <v/>
      </c>
      <c r="AA405" t="n">
        <v>78862477</v>
      </c>
      <c r="AB405">
        <f>ROUND((AC405+AD405+AF405),2)</f>
        <v/>
      </c>
      <c r="AC405">
        <f>ROUND((ES405),2)</f>
        <v/>
      </c>
      <c r="AD405">
        <f>ROUND((((ET405)-(EU405))+AE405),2)</f>
        <v/>
      </c>
      <c r="AE405">
        <f>ROUND((EU405),2)</f>
        <v/>
      </c>
      <c r="AF405">
        <f>ROUND((EV405),2)</f>
        <v/>
      </c>
      <c r="AG405">
        <f>ROUND((AP405),2)</f>
        <v/>
      </c>
      <c r="AH405">
        <f>(EW405)</f>
        <v/>
      </c>
      <c r="AI405">
        <f>(EX405)</f>
        <v/>
      </c>
      <c r="AJ405">
        <f>(AS405)</f>
        <v/>
      </c>
      <c r="AK405" t="n">
        <v>4436.43</v>
      </c>
      <c r="AL405" t="n">
        <v>2875.73</v>
      </c>
      <c r="AM405" t="n">
        <v>69.59999999999999</v>
      </c>
      <c r="AN405" t="n">
        <v>0</v>
      </c>
      <c r="AO405" t="n">
        <v>1491.1</v>
      </c>
      <c r="AP405" t="n">
        <v>0</v>
      </c>
      <c r="AQ405" t="n">
        <v>155</v>
      </c>
      <c r="AR405" t="n">
        <v>0</v>
      </c>
      <c r="AS405" t="n">
        <v>0</v>
      </c>
      <c r="AT405" t="n">
        <v>103</v>
      </c>
      <c r="AU405" t="n">
        <v>52</v>
      </c>
      <c r="AV405" t="n">
        <v>1</v>
      </c>
      <c r="AW405" t="n">
        <v>1</v>
      </c>
      <c r="AZ405" t="n">
        <v>1</v>
      </c>
      <c r="BA405" t="n">
        <v>52.25</v>
      </c>
      <c r="BB405" t="n">
        <v>21.32</v>
      </c>
      <c r="BC405" t="n">
        <v>10.86</v>
      </c>
      <c r="BD405" t="inlineStr"/>
      <c r="BE405" t="inlineStr"/>
      <c r="BF405" t="inlineStr"/>
      <c r="BG405" t="inlineStr"/>
      <c r="BH405" t="n">
        <v>0</v>
      </c>
      <c r="BI405" t="n">
        <v>1</v>
      </c>
      <c r="BJ405" t="inlineStr">
        <is>
          <t>ТЕРр Московской обл., 65-9-12, приказ Минстроя России №675/пр от 28.02.2017 № 263/пр</t>
        </is>
      </c>
      <c r="BM405" t="n">
        <v>65007</v>
      </c>
      <c r="BN405" t="n">
        <v>0</v>
      </c>
      <c r="BO405" t="inlineStr">
        <is>
          <t>65-9-12</t>
        </is>
      </c>
      <c r="BP405" t="n">
        <v>1</v>
      </c>
      <c r="BQ405" t="n">
        <v>6</v>
      </c>
      <c r="BR405" t="n">
        <v>0</v>
      </c>
      <c r="BS405" t="n">
        <v>52.25</v>
      </c>
      <c r="BT405" t="n">
        <v>1</v>
      </c>
      <c r="BU405" t="n">
        <v>1</v>
      </c>
      <c r="BV405" t="n">
        <v>1</v>
      </c>
      <c r="BW405" t="n">
        <v>1</v>
      </c>
      <c r="BX405" t="n">
        <v>1</v>
      </c>
      <c r="BY405" t="inlineStr"/>
      <c r="BZ405" t="n">
        <v>103</v>
      </c>
      <c r="CA405" t="n">
        <v>52</v>
      </c>
      <c r="CB405" t="inlineStr"/>
      <c r="CE405" t="n">
        <v>12</v>
      </c>
      <c r="CF405" t="n">
        <v>0</v>
      </c>
      <c r="CG405" t="n">
        <v>0</v>
      </c>
      <c r="CM405" t="n">
        <v>0</v>
      </c>
      <c r="CN405" t="inlineStr"/>
      <c r="CO405" t="n">
        <v>0</v>
      </c>
      <c r="CP405">
        <f>(P405+Q405+S405)</f>
        <v/>
      </c>
      <c r="CQ405">
        <f>AC405*BC405</f>
        <v/>
      </c>
      <c r="CR405">
        <f>(ROUND((ROUND(((ET405)*1),0)*BB405),0)+ROUND((ROUND(((AE405-(EU405))*1),0)*BS405),0))</f>
        <v/>
      </c>
      <c r="CS405">
        <f>(ROUND((ROUND(((EU405)*1),0)*BS405),0)+ROUND((ROUND(((AE405-(EU405))*1),0)*BS405),0))</f>
        <v/>
      </c>
      <c r="CT405">
        <f>AF405*BA405</f>
        <v/>
      </c>
      <c r="CU405">
        <f>AG405</f>
        <v/>
      </c>
      <c r="CV405">
        <f>AH405</f>
        <v/>
      </c>
      <c r="CW405">
        <f>AI405</f>
        <v/>
      </c>
      <c r="CX405">
        <f>AJ405</f>
        <v/>
      </c>
      <c r="CY405">
        <f>(((S405+R405)*AT405)/100)</f>
        <v/>
      </c>
      <c r="CZ405">
        <f>(((S405+R405)*AU405)/100)</f>
        <v/>
      </c>
      <c r="DC405" t="inlineStr"/>
      <c r="DD405" t="inlineStr"/>
      <c r="DE405" t="inlineStr"/>
      <c r="DF405" t="inlineStr"/>
      <c r="DG405" t="inlineStr"/>
      <c r="DH405" t="inlineStr"/>
      <c r="DI405" t="inlineStr"/>
      <c r="DJ405" t="inlineStr"/>
      <c r="DK405" t="inlineStr"/>
      <c r="DL405" t="inlineStr"/>
      <c r="DM405" t="inlineStr"/>
      <c r="DN405" t="n">
        <v>0</v>
      </c>
      <c r="DO405" t="n">
        <v>0</v>
      </c>
      <c r="DP405" t="n">
        <v>1</v>
      </c>
      <c r="DQ405" t="n">
        <v>1</v>
      </c>
      <c r="DU405" t="n">
        <v>1013</v>
      </c>
      <c r="DV405" t="inlineStr">
        <is>
          <t>100 м трубопровода</t>
        </is>
      </c>
      <c r="DW405" t="inlineStr">
        <is>
          <t>100 м трубопровода</t>
        </is>
      </c>
      <c r="DX405" t="n">
        <v>1</v>
      </c>
      <c r="DZ405" t="inlineStr"/>
      <c r="EA405" t="inlineStr"/>
      <c r="EB405" t="inlineStr"/>
      <c r="EC405" t="inlineStr"/>
      <c r="EE405" t="n">
        <v>78726000</v>
      </c>
      <c r="EF405" t="n">
        <v>6</v>
      </c>
      <c r="EG405" t="inlineStr">
        <is>
          <t>Ремонтно-строительные работы</t>
        </is>
      </c>
      <c r="EH405" t="n">
        <v>99</v>
      </c>
      <c r="EI405" t="inlineStr">
        <is>
          <t>Внутренние санитарно-технические работы</t>
        </is>
      </c>
      <c r="EJ405" t="n">
        <v>1</v>
      </c>
      <c r="EK405" t="n">
        <v>65007</v>
      </c>
      <c r="EL405" t="inlineStr">
        <is>
          <t>Внутренние санитарнотехнические работы: смена труб, санприборов, запорной арматуры и другое</t>
        </is>
      </c>
      <c r="EM405" t="inlineStr">
        <is>
          <t>рФЕР-65</t>
        </is>
      </c>
      <c r="EO405" t="inlineStr"/>
      <c r="EQ405" t="n">
        <v>0</v>
      </c>
      <c r="ER405" t="n">
        <v>4436.43</v>
      </c>
      <c r="ES405" t="n">
        <v>2875.73</v>
      </c>
      <c r="ET405" t="n">
        <v>69.59999999999999</v>
      </c>
      <c r="EU405" t="n">
        <v>0</v>
      </c>
      <c r="EV405" t="n">
        <v>1491.1</v>
      </c>
      <c r="EW405" t="n">
        <v>155</v>
      </c>
      <c r="EX405" t="n">
        <v>0</v>
      </c>
      <c r="EY405" t="n">
        <v>0</v>
      </c>
      <c r="FQ405" t="n">
        <v>0</v>
      </c>
      <c r="FR405" t="n">
        <v>0</v>
      </c>
      <c r="FS405" t="n">
        <v>0</v>
      </c>
      <c r="FX405" t="n">
        <v>103</v>
      </c>
      <c r="FY405" t="n">
        <v>52</v>
      </c>
      <c r="GA405" t="inlineStr"/>
      <c r="GD405" t="n">
        <v>1</v>
      </c>
      <c r="GF405" t="n">
        <v>-823714425</v>
      </c>
      <c r="GG405" t="n">
        <v>2</v>
      </c>
      <c r="GH405" t="n">
        <v>1</v>
      </c>
      <c r="GI405" t="n">
        <v>2</v>
      </c>
      <c r="GJ405" t="n">
        <v>0</v>
      </c>
      <c r="GK405" t="n">
        <v>0</v>
      </c>
      <c r="GL405">
        <f>ROUND(IF(AND(BH405=3,BI405=3,FS405&lt;&gt;0),P405,0),0)</f>
        <v/>
      </c>
      <c r="GM405">
        <f>ROUND(O405+X405+Y405,0)+GX405</f>
        <v/>
      </c>
      <c r="GN405">
        <f>IF(OR(BI405=0,BI405=1),GM405-GX405,0)</f>
        <v/>
      </c>
      <c r="GO405">
        <f>IF(BI405=2,GM405-GX405,0)</f>
        <v/>
      </c>
      <c r="GP405">
        <f>IF(BI405=4,GM405-GX405,0)</f>
        <v/>
      </c>
      <c r="GR405" t="n">
        <v>0</v>
      </c>
      <c r="GS405" t="n">
        <v>3</v>
      </c>
      <c r="GT405" t="n">
        <v>0</v>
      </c>
      <c r="GU405" t="inlineStr"/>
      <c r="GV405">
        <f>ROUND((GT405),2)</f>
        <v/>
      </c>
      <c r="GW405" t="n">
        <v>1</v>
      </c>
      <c r="GX405">
        <f>ROUND(HC405*I405,0)</f>
        <v/>
      </c>
      <c r="HA405" t="n">
        <v>0</v>
      </c>
      <c r="HB405" t="n">
        <v>0</v>
      </c>
      <c r="HC405">
        <f>GV405*GW405</f>
        <v/>
      </c>
      <c r="HE405" t="inlineStr"/>
      <c r="HF405" t="inlineStr"/>
      <c r="HM405" t="inlineStr"/>
      <c r="HN405" t="inlineStr">
        <is>
          <t>Пр/812-099.2-1</t>
        </is>
      </c>
      <c r="HO405" t="inlineStr">
        <is>
          <t>Пр/774-099.2</t>
        </is>
      </c>
      <c r="HP405" t="inlineStr">
        <is>
          <t>Внутренние санитарнотехнические работы: смена труб, санприборов, запорной арматуры и другое</t>
        </is>
      </c>
      <c r="HQ405" t="inlineStr">
        <is>
          <t>Внутренние санитарнотехнические работы: смена труб, санприборов, запорной арматуры и другое</t>
        </is>
      </c>
      <c r="HS405" t="n">
        <v>0</v>
      </c>
      <c r="IK405" t="n">
        <v>0</v>
      </c>
    </row>
    <row r="406">
      <c r="A406" t="n">
        <v>18</v>
      </c>
      <c r="B406" t="n">
        <v>0</v>
      </c>
      <c r="C406" t="n">
        <v>152</v>
      </c>
      <c r="E406" t="inlineStr">
        <is>
          <t>4,1</t>
        </is>
      </c>
      <c r="F406" t="inlineStr">
        <is>
          <t>507-5008</t>
        </is>
      </c>
      <c r="G406" t="inlineStr">
        <is>
          <t>Муфта полипропиленовая соединительная диаметром 25 мм</t>
        </is>
      </c>
      <c r="H406" t="inlineStr">
        <is>
          <t>10 шт.</t>
        </is>
      </c>
      <c r="I406">
        <f>I405*J406</f>
        <v/>
      </c>
      <c r="J406" t="n">
        <v>25</v>
      </c>
      <c r="K406" t="n">
        <v>25</v>
      </c>
      <c r="O406">
        <f>ROUND(CP406,0)</f>
        <v/>
      </c>
      <c r="P406">
        <f>ROUND(CQ406*I406,0)</f>
        <v/>
      </c>
      <c r="Q406">
        <f>(ROUND((ROUND(((ET406)*I406),0)*BB406),0)+ROUND((ROUND(((AE406-(EU406))*I406),0)*BS406),0))</f>
        <v/>
      </c>
      <c r="R406">
        <f>(ROUND((ROUND(((EU406)*I406),0)*BS406),0)+ROUND((ROUND(((AE406-(EU406))*I406),0)*BS406),0))</f>
        <v/>
      </c>
      <c r="S406">
        <f>ROUND(CT406*I406,0)</f>
        <v/>
      </c>
      <c r="T406">
        <f>ROUND(CU406*I406,0)</f>
        <v/>
      </c>
      <c r="U406">
        <f>ROUND(CV406*I406,7)</f>
        <v/>
      </c>
      <c r="V406">
        <f>ROUND(CW406*I406,7)</f>
        <v/>
      </c>
      <c r="W406">
        <f>ROUND(CX406*I406,0)</f>
        <v/>
      </c>
      <c r="X406">
        <f>ROUND(CY406,0)</f>
        <v/>
      </c>
      <c r="Y406">
        <f>ROUND(CZ406,0)</f>
        <v/>
      </c>
      <c r="AA406" t="n">
        <v>78862477</v>
      </c>
      <c r="AB406">
        <f>ROUND((AC406+AD406+AF406),2)</f>
        <v/>
      </c>
      <c r="AC406">
        <f>ROUND((ES406),2)</f>
        <v/>
      </c>
      <c r="AD406">
        <f>ROUND((((ET406)-(EU406))+AE406),2)</f>
        <v/>
      </c>
      <c r="AE406">
        <f>ROUND((EU406),2)</f>
        <v/>
      </c>
      <c r="AF406">
        <f>ROUND((EV406),2)</f>
        <v/>
      </c>
      <c r="AG406">
        <f>ROUND((AP406),2)</f>
        <v/>
      </c>
      <c r="AH406">
        <f>(EW406)</f>
        <v/>
      </c>
      <c r="AI406">
        <f>(EX406)</f>
        <v/>
      </c>
      <c r="AJ406">
        <f>(AS406)</f>
        <v/>
      </c>
      <c r="AK406" t="n">
        <v>9.9</v>
      </c>
      <c r="AL406" t="n">
        <v>9.9</v>
      </c>
      <c r="AM406" t="n">
        <v>0</v>
      </c>
      <c r="AN406" t="n">
        <v>0</v>
      </c>
      <c r="AO406" t="n">
        <v>0</v>
      </c>
      <c r="AP406" t="n">
        <v>0</v>
      </c>
      <c r="AQ406" t="n">
        <v>0</v>
      </c>
      <c r="AR406" t="n">
        <v>0</v>
      </c>
      <c r="AS406" t="n">
        <v>0.01</v>
      </c>
      <c r="AT406" t="n">
        <v>103</v>
      </c>
      <c r="AU406" t="n">
        <v>52</v>
      </c>
      <c r="AV406" t="n">
        <v>1</v>
      </c>
      <c r="AW406" t="n">
        <v>1</v>
      </c>
      <c r="AZ406" t="n">
        <v>1</v>
      </c>
      <c r="BA406" t="n">
        <v>1</v>
      </c>
      <c r="BB406" t="n">
        <v>1</v>
      </c>
      <c r="BC406" t="n">
        <v>7.76</v>
      </c>
      <c r="BD406" t="inlineStr"/>
      <c r="BE406" t="inlineStr"/>
      <c r="BF406" t="inlineStr"/>
      <c r="BG406" t="inlineStr"/>
      <c r="BH406" t="n">
        <v>3</v>
      </c>
      <c r="BI406" t="n">
        <v>1</v>
      </c>
      <c r="BJ406" t="inlineStr">
        <is>
          <t>ТССЦ Московской обл., 507-5008, приказ Минстроя России №675/пр от 28.02.2017 № 258/пр</t>
        </is>
      </c>
      <c r="BM406" t="n">
        <v>65007</v>
      </c>
      <c r="BN406" t="n">
        <v>0</v>
      </c>
      <c r="BO406" t="inlineStr">
        <is>
          <t>507-5008</t>
        </is>
      </c>
      <c r="BP406" t="n">
        <v>1</v>
      </c>
      <c r="BQ406" t="n">
        <v>6</v>
      </c>
      <c r="BR406" t="n">
        <v>0</v>
      </c>
      <c r="BS406" t="n">
        <v>1</v>
      </c>
      <c r="BT406" t="n">
        <v>1</v>
      </c>
      <c r="BU406" t="n">
        <v>1</v>
      </c>
      <c r="BV406" t="n">
        <v>1</v>
      </c>
      <c r="BW406" t="n">
        <v>1</v>
      </c>
      <c r="BX406" t="n">
        <v>1</v>
      </c>
      <c r="BY406" t="inlineStr"/>
      <c r="BZ406" t="n">
        <v>103</v>
      </c>
      <c r="CA406" t="n">
        <v>52</v>
      </c>
      <c r="CB406" t="inlineStr"/>
      <c r="CE406" t="n">
        <v>12</v>
      </c>
      <c r="CF406" t="n">
        <v>0</v>
      </c>
      <c r="CG406" t="n">
        <v>0</v>
      </c>
      <c r="CM406" t="n">
        <v>0</v>
      </c>
      <c r="CN406" t="inlineStr"/>
      <c r="CO406" t="n">
        <v>0</v>
      </c>
      <c r="CP406">
        <f>(P406+Q406+S406)</f>
        <v/>
      </c>
      <c r="CQ406">
        <f>AC406*BC406</f>
        <v/>
      </c>
      <c r="CR406">
        <f>(ROUND((ROUND(((ET406)*1),0)*BB406),0)+ROUND((ROUND(((AE406-(EU406))*1),0)*BS406),0))</f>
        <v/>
      </c>
      <c r="CS406">
        <f>(ROUND((ROUND(((EU406)*1),0)*BS406),0)+ROUND((ROUND(((AE406-(EU406))*1),0)*BS406),0))</f>
        <v/>
      </c>
      <c r="CT406">
        <f>AF406*BA406</f>
        <v/>
      </c>
      <c r="CU406">
        <f>AG406</f>
        <v/>
      </c>
      <c r="CV406">
        <f>AH406</f>
        <v/>
      </c>
      <c r="CW406">
        <f>AI406</f>
        <v/>
      </c>
      <c r="CX406">
        <f>AJ406</f>
        <v/>
      </c>
      <c r="CY406">
        <f>(((S406+R406)*AT406)/100)</f>
        <v/>
      </c>
      <c r="CZ406">
        <f>(((S406+R406)*AU406)/100)</f>
        <v/>
      </c>
      <c r="DC406" t="inlineStr"/>
      <c r="DD406" t="inlineStr"/>
      <c r="DE406" t="inlineStr"/>
      <c r="DF406" t="inlineStr"/>
      <c r="DG406" t="inlineStr"/>
      <c r="DH406" t="inlineStr"/>
      <c r="DI406" t="inlineStr"/>
      <c r="DJ406" t="inlineStr"/>
      <c r="DK406" t="inlineStr"/>
      <c r="DL406" t="inlineStr"/>
      <c r="DM406" t="inlineStr"/>
      <c r="DN406" t="n">
        <v>0</v>
      </c>
      <c r="DO406" t="n">
        <v>0</v>
      </c>
      <c r="DP406" t="n">
        <v>1</v>
      </c>
      <c r="DQ406" t="n">
        <v>1</v>
      </c>
      <c r="DU406" t="n">
        <v>1010</v>
      </c>
      <c r="DV406" t="inlineStr">
        <is>
          <t>10 шт.</t>
        </is>
      </c>
      <c r="DW406" t="inlineStr">
        <is>
          <t>10 шт.</t>
        </is>
      </c>
      <c r="DX406" t="n">
        <v>10</v>
      </c>
      <c r="DZ406" t="inlineStr"/>
      <c r="EA406" t="inlineStr"/>
      <c r="EB406" t="inlineStr"/>
      <c r="EC406" t="inlineStr"/>
      <c r="EE406" t="n">
        <v>78726000</v>
      </c>
      <c r="EF406" t="n">
        <v>6</v>
      </c>
      <c r="EG406" t="inlineStr">
        <is>
          <t>Ремонтно-строительные работы</t>
        </is>
      </c>
      <c r="EH406" t="n">
        <v>99</v>
      </c>
      <c r="EI406" t="inlineStr">
        <is>
          <t>Внутренние санитарно-технические работы</t>
        </is>
      </c>
      <c r="EJ406" t="n">
        <v>1</v>
      </c>
      <c r="EK406" t="n">
        <v>65007</v>
      </c>
      <c r="EL406" t="inlineStr">
        <is>
          <t>Внутренние санитарнотехнические работы: смена труб, санприборов, запорной арматуры и другое</t>
        </is>
      </c>
      <c r="EM406" t="inlineStr">
        <is>
          <t>рФЕР-65</t>
        </is>
      </c>
      <c r="EO406" t="inlineStr"/>
      <c r="EQ406" t="n">
        <v>0</v>
      </c>
      <c r="ER406" t="n">
        <v>9.9</v>
      </c>
      <c r="ES406" t="n">
        <v>9.9</v>
      </c>
      <c r="ET406" t="n">
        <v>0</v>
      </c>
      <c r="EU406" t="n">
        <v>0</v>
      </c>
      <c r="EV406" t="n">
        <v>0</v>
      </c>
      <c r="EW406" t="n">
        <v>0</v>
      </c>
      <c r="EX406" t="n">
        <v>0</v>
      </c>
      <c r="FQ406" t="n">
        <v>0</v>
      </c>
      <c r="FR406" t="n">
        <v>0</v>
      </c>
      <c r="FS406" t="n">
        <v>0</v>
      </c>
      <c r="FX406" t="n">
        <v>103</v>
      </c>
      <c r="FY406" t="n">
        <v>52</v>
      </c>
      <c r="GA406" t="inlineStr"/>
      <c r="GD406" t="n">
        <v>1</v>
      </c>
      <c r="GF406" t="n">
        <v>1871529504</v>
      </c>
      <c r="GG406" t="n">
        <v>2</v>
      </c>
      <c r="GH406" t="n">
        <v>1</v>
      </c>
      <c r="GI406" t="n">
        <v>2</v>
      </c>
      <c r="GJ406" t="n">
        <v>0</v>
      </c>
      <c r="GK406" t="n">
        <v>0</v>
      </c>
      <c r="GL406">
        <f>ROUND(IF(AND(BH406=3,BI406=3,FS406&lt;&gt;0),P406,0),0)</f>
        <v/>
      </c>
      <c r="GM406">
        <f>ROUND(O406+X406+Y406,0)+GX406</f>
        <v/>
      </c>
      <c r="GN406">
        <f>IF(OR(BI406=0,BI406=1),GM406-GX406,0)</f>
        <v/>
      </c>
      <c r="GO406">
        <f>IF(BI406=2,GM406-GX406,0)</f>
        <v/>
      </c>
      <c r="GP406">
        <f>IF(BI406=4,GM406-GX406,0)</f>
        <v/>
      </c>
      <c r="GR406" t="n">
        <v>0</v>
      </c>
      <c r="GS406" t="n">
        <v>3</v>
      </c>
      <c r="GT406" t="n">
        <v>0</v>
      </c>
      <c r="GU406" t="inlineStr"/>
      <c r="GV406">
        <f>ROUND((GT406),2)</f>
        <v/>
      </c>
      <c r="GW406" t="n">
        <v>1</v>
      </c>
      <c r="GX406">
        <f>ROUND(HC406*I406,0)</f>
        <v/>
      </c>
      <c r="HA406" t="n">
        <v>0</v>
      </c>
      <c r="HB406" t="n">
        <v>0</v>
      </c>
      <c r="HC406">
        <f>GV406*GW406</f>
        <v/>
      </c>
      <c r="HE406" t="inlineStr"/>
      <c r="HF406" t="inlineStr"/>
      <c r="HM406" t="inlineStr"/>
      <c r="HN406" t="inlineStr">
        <is>
          <t>Пр/812-099.2-1</t>
        </is>
      </c>
      <c r="HO406" t="inlineStr">
        <is>
          <t>Пр/774-099.2</t>
        </is>
      </c>
      <c r="HP406" t="inlineStr">
        <is>
          <t>Внутренние санитарнотехнические работы: смена труб, санприборов, запорной арматуры и другое</t>
        </is>
      </c>
      <c r="HQ406" t="inlineStr">
        <is>
          <t>Внутренние санитарнотехнические работы: смена труб, санприборов, запорной арматуры и другое</t>
        </is>
      </c>
      <c r="HS406" t="n">
        <v>0</v>
      </c>
      <c r="IK406" t="n">
        <v>0</v>
      </c>
    </row>
    <row r="407">
      <c r="A407" t="n">
        <v>18</v>
      </c>
      <c r="B407" t="n">
        <v>0</v>
      </c>
      <c r="C407" t="n">
        <v>151</v>
      </c>
      <c r="E407" t="inlineStr">
        <is>
          <t>4,2</t>
        </is>
      </c>
      <c r="F407" t="inlineStr">
        <is>
          <t>507-3620</t>
        </is>
      </c>
      <c r="G407" t="inlineStr">
        <is>
          <t>Тройник полипропиленовый переходной диаметром 32х20х20 мм ( прим. 32-20-32)</t>
        </is>
      </c>
      <c r="H407" t="inlineStr">
        <is>
          <t>10 шт.</t>
        </is>
      </c>
      <c r="I407">
        <f>I405*J407</f>
        <v/>
      </c>
      <c r="J407" t="n">
        <v>15</v>
      </c>
      <c r="K407" t="n">
        <v>15</v>
      </c>
      <c r="O407">
        <f>ROUND(CP407,0)</f>
        <v/>
      </c>
      <c r="P407">
        <f>ROUND(CQ407*I407,0)</f>
        <v/>
      </c>
      <c r="Q407">
        <f>(ROUND((ROUND(((ET407)*I407),0)*BB407),0)+ROUND((ROUND(((AE407-(EU407))*I407),0)*BS407),0))</f>
        <v/>
      </c>
      <c r="R407">
        <f>(ROUND((ROUND(((EU407)*I407),0)*BS407),0)+ROUND((ROUND(((AE407-(EU407))*I407),0)*BS407),0))</f>
        <v/>
      </c>
      <c r="S407">
        <f>ROUND(CT407*I407,0)</f>
        <v/>
      </c>
      <c r="T407">
        <f>ROUND(CU407*I407,0)</f>
        <v/>
      </c>
      <c r="U407">
        <f>ROUND(CV407*I407,7)</f>
        <v/>
      </c>
      <c r="V407">
        <f>ROUND(CW407*I407,7)</f>
        <v/>
      </c>
      <c r="W407">
        <f>ROUND(CX407*I407,0)</f>
        <v/>
      </c>
      <c r="X407">
        <f>ROUND(CY407,0)</f>
        <v/>
      </c>
      <c r="Y407">
        <f>ROUND(CZ407,0)</f>
        <v/>
      </c>
      <c r="AA407" t="n">
        <v>78862477</v>
      </c>
      <c r="AB407">
        <f>ROUND((AC407+AD407+AF407),2)</f>
        <v/>
      </c>
      <c r="AC407">
        <f>ROUND((ES407),2)</f>
        <v/>
      </c>
      <c r="AD407">
        <f>ROUND((((ET407)-(EU407))+AE407),2)</f>
        <v/>
      </c>
      <c r="AE407">
        <f>ROUND((EU407),2)</f>
        <v/>
      </c>
      <c r="AF407">
        <f>ROUND((EV407),2)</f>
        <v/>
      </c>
      <c r="AG407">
        <f>ROUND((AP407),2)</f>
        <v/>
      </c>
      <c r="AH407">
        <f>(EW407)</f>
        <v/>
      </c>
      <c r="AI407">
        <f>(EX407)</f>
        <v/>
      </c>
      <c r="AJ407">
        <f>(AS407)</f>
        <v/>
      </c>
      <c r="AK407" t="n">
        <v>36.6</v>
      </c>
      <c r="AL407" t="n">
        <v>36.6</v>
      </c>
      <c r="AM407" t="n">
        <v>0</v>
      </c>
      <c r="AN407" t="n">
        <v>0</v>
      </c>
      <c r="AO407" t="n">
        <v>0</v>
      </c>
      <c r="AP407" t="n">
        <v>0</v>
      </c>
      <c r="AQ407" t="n">
        <v>0</v>
      </c>
      <c r="AR407" t="n">
        <v>0</v>
      </c>
      <c r="AS407" t="n">
        <v>0.03</v>
      </c>
      <c r="AT407" t="n">
        <v>103</v>
      </c>
      <c r="AU407" t="n">
        <v>52</v>
      </c>
      <c r="AV407" t="n">
        <v>1</v>
      </c>
      <c r="AW407" t="n">
        <v>1</v>
      </c>
      <c r="AZ407" t="n">
        <v>1</v>
      </c>
      <c r="BA407" t="n">
        <v>1</v>
      </c>
      <c r="BB407" t="n">
        <v>1</v>
      </c>
      <c r="BC407" t="n">
        <v>5.24</v>
      </c>
      <c r="BD407" t="inlineStr"/>
      <c r="BE407" t="inlineStr"/>
      <c r="BF407" t="inlineStr"/>
      <c r="BG407" t="inlineStr"/>
      <c r="BH407" t="n">
        <v>3</v>
      </c>
      <c r="BI407" t="n">
        <v>1</v>
      </c>
      <c r="BJ407" t="inlineStr">
        <is>
          <t>ТССЦ Московской обл., 507-3620, приказ Минстроя России №675/пр от 28.02.2017 № 258/пр</t>
        </is>
      </c>
      <c r="BM407" t="n">
        <v>65008</v>
      </c>
      <c r="BN407" t="n">
        <v>0</v>
      </c>
      <c r="BO407" t="inlineStr">
        <is>
          <t>507-3620</t>
        </is>
      </c>
      <c r="BP407" t="n">
        <v>1</v>
      </c>
      <c r="BQ407" t="n">
        <v>6</v>
      </c>
      <c r="BR407" t="n">
        <v>0</v>
      </c>
      <c r="BS407" t="n">
        <v>1</v>
      </c>
      <c r="BT407" t="n">
        <v>1</v>
      </c>
      <c r="BU407" t="n">
        <v>1</v>
      </c>
      <c r="BV407" t="n">
        <v>1</v>
      </c>
      <c r="BW407" t="n">
        <v>1</v>
      </c>
      <c r="BX407" t="n">
        <v>1</v>
      </c>
      <c r="BY407" t="inlineStr"/>
      <c r="BZ407" t="n">
        <v>103</v>
      </c>
      <c r="CA407" t="n">
        <v>52</v>
      </c>
      <c r="CB407" t="inlineStr"/>
      <c r="CE407" t="n">
        <v>12</v>
      </c>
      <c r="CF407" t="n">
        <v>0</v>
      </c>
      <c r="CG407" t="n">
        <v>0</v>
      </c>
      <c r="CM407" t="n">
        <v>0</v>
      </c>
      <c r="CN407" t="inlineStr"/>
      <c r="CO407" t="n">
        <v>0</v>
      </c>
      <c r="CP407">
        <f>(P407+Q407+S407)</f>
        <v/>
      </c>
      <c r="CQ407">
        <f>AC407*BC407</f>
        <v/>
      </c>
      <c r="CR407">
        <f>(ROUND((ROUND(((ET407)*1),0)*BB407),0)+ROUND((ROUND(((AE407-(EU407))*1),0)*BS407),0))</f>
        <v/>
      </c>
      <c r="CS407">
        <f>(ROUND((ROUND(((EU407)*1),0)*BS407),0)+ROUND((ROUND(((AE407-(EU407))*1),0)*BS407),0))</f>
        <v/>
      </c>
      <c r="CT407">
        <f>AF407*BA407</f>
        <v/>
      </c>
      <c r="CU407">
        <f>AG407</f>
        <v/>
      </c>
      <c r="CV407">
        <f>AH407</f>
        <v/>
      </c>
      <c r="CW407">
        <f>AI407</f>
        <v/>
      </c>
      <c r="CX407">
        <f>AJ407</f>
        <v/>
      </c>
      <c r="CY407">
        <f>(((S407+R407)*AT407)/100)</f>
        <v/>
      </c>
      <c r="CZ407">
        <f>(((S407+R407)*AU407)/100)</f>
        <v/>
      </c>
      <c r="DC407" t="inlineStr"/>
      <c r="DD407" t="inlineStr"/>
      <c r="DE407" t="inlineStr"/>
      <c r="DF407" t="inlineStr"/>
      <c r="DG407" t="inlineStr"/>
      <c r="DH407" t="inlineStr"/>
      <c r="DI407" t="inlineStr"/>
      <c r="DJ407" t="inlineStr"/>
      <c r="DK407" t="inlineStr"/>
      <c r="DL407" t="inlineStr"/>
      <c r="DM407" t="inlineStr"/>
      <c r="DN407" t="n">
        <v>0</v>
      </c>
      <c r="DO407" t="n">
        <v>0</v>
      </c>
      <c r="DP407" t="n">
        <v>1</v>
      </c>
      <c r="DQ407" t="n">
        <v>1</v>
      </c>
      <c r="DU407" t="n">
        <v>1010</v>
      </c>
      <c r="DV407" t="inlineStr">
        <is>
          <t>10 шт.</t>
        </is>
      </c>
      <c r="DW407" t="inlineStr">
        <is>
          <t>10 шт.</t>
        </is>
      </c>
      <c r="DX407" t="n">
        <v>10</v>
      </c>
      <c r="DZ407" t="inlineStr"/>
      <c r="EA407" t="inlineStr"/>
      <c r="EB407" t="inlineStr"/>
      <c r="EC407" t="inlineStr"/>
      <c r="EE407" t="n">
        <v>78726002</v>
      </c>
      <c r="EF407" t="n">
        <v>6</v>
      </c>
      <c r="EG407" t="inlineStr">
        <is>
          <t>Ремонтно-строительные работы</t>
        </is>
      </c>
      <c r="EH407" t="n">
        <v>99</v>
      </c>
      <c r="EI407" t="inlineStr">
        <is>
          <t>Внутренние санитарно-технические работы</t>
        </is>
      </c>
      <c r="EJ407" t="n">
        <v>1</v>
      </c>
      <c r="EK407" t="n">
        <v>65008</v>
      </c>
      <c r="EL407" t="inlineStr">
        <is>
          <t>Внутренние санитарнотехнические работы: смена труб, санприборов, запорной арматуры и другое</t>
        </is>
      </c>
      <c r="EM407" t="inlineStr">
        <is>
          <t>рФЕР-65</t>
        </is>
      </c>
      <c r="EO407" t="inlineStr"/>
      <c r="EQ407" t="n">
        <v>0</v>
      </c>
      <c r="ER407" t="n">
        <v>36.6</v>
      </c>
      <c r="ES407" t="n">
        <v>36.6</v>
      </c>
      <c r="ET407" t="n">
        <v>0</v>
      </c>
      <c r="EU407" t="n">
        <v>0</v>
      </c>
      <c r="EV407" t="n">
        <v>0</v>
      </c>
      <c r="EW407" t="n">
        <v>0</v>
      </c>
      <c r="EX407" t="n">
        <v>0</v>
      </c>
      <c r="FQ407" t="n">
        <v>0</v>
      </c>
      <c r="FR407" t="n">
        <v>0</v>
      </c>
      <c r="FS407" t="n">
        <v>0</v>
      </c>
      <c r="FX407" t="n">
        <v>103</v>
      </c>
      <c r="FY407" t="n">
        <v>52</v>
      </c>
      <c r="GA407" t="inlineStr"/>
      <c r="GD407" t="n">
        <v>1</v>
      </c>
      <c r="GF407" t="n">
        <v>-1282970358</v>
      </c>
      <c r="GG407" t="n">
        <v>2</v>
      </c>
      <c r="GH407" t="n">
        <v>1</v>
      </c>
      <c r="GI407" t="n">
        <v>2</v>
      </c>
      <c r="GJ407" t="n">
        <v>0</v>
      </c>
      <c r="GK407" t="n">
        <v>0</v>
      </c>
      <c r="GL407">
        <f>ROUND(IF(AND(BH407=3,BI407=3,FS407&lt;&gt;0),P407,0),0)</f>
        <v/>
      </c>
      <c r="GM407">
        <f>ROUND(O407+X407+Y407,0)+GX407</f>
        <v/>
      </c>
      <c r="GN407">
        <f>IF(OR(BI407=0,BI407=1),GM407-GX407,0)</f>
        <v/>
      </c>
      <c r="GO407">
        <f>IF(BI407=2,GM407-GX407,0)</f>
        <v/>
      </c>
      <c r="GP407">
        <f>IF(BI407=4,GM407-GX407,0)</f>
        <v/>
      </c>
      <c r="GR407" t="n">
        <v>0</v>
      </c>
      <c r="GS407" t="n">
        <v>3</v>
      </c>
      <c r="GT407" t="n">
        <v>0</v>
      </c>
      <c r="GU407" t="inlineStr"/>
      <c r="GV407">
        <f>ROUND((GT407),2)</f>
        <v/>
      </c>
      <c r="GW407" t="n">
        <v>1</v>
      </c>
      <c r="GX407">
        <f>ROUND(HC407*I407,0)</f>
        <v/>
      </c>
      <c r="HA407" t="n">
        <v>0</v>
      </c>
      <c r="HB407" t="n">
        <v>0</v>
      </c>
      <c r="HC407">
        <f>GV407*GW407</f>
        <v/>
      </c>
      <c r="HE407" t="inlineStr"/>
      <c r="HF407" t="inlineStr"/>
      <c r="HM407" t="inlineStr"/>
      <c r="HN407" t="inlineStr">
        <is>
          <t>Пр/812-099.2-1</t>
        </is>
      </c>
      <c r="HO407" t="inlineStr">
        <is>
          <t>Пр/774-099.2</t>
        </is>
      </c>
      <c r="HP407" t="inlineStr">
        <is>
          <t>Внутренние санитарнотехнические работы: смена труб, санприборов, запорной арматуры и другое</t>
        </is>
      </c>
      <c r="HQ407" t="inlineStr">
        <is>
          <t>Внутренние санитарнотехнические работы: смена труб, санприборов, запорной арматуры и другое</t>
        </is>
      </c>
      <c r="HS407" t="n">
        <v>0</v>
      </c>
      <c r="IK407" t="n">
        <v>0</v>
      </c>
    </row>
    <row r="408">
      <c r="A408" t="n">
        <v>18</v>
      </c>
      <c r="B408" t="n">
        <v>0</v>
      </c>
      <c r="C408" t="n">
        <v>148</v>
      </c>
      <c r="E408" t="inlineStr">
        <is>
          <t>4,3</t>
        </is>
      </c>
      <c r="F408" t="inlineStr">
        <is>
          <t>302-0062</t>
        </is>
      </c>
      <c r="G408" t="inlineStr">
        <is>
          <t>Кран шаровый муфтовый Valtec для воды диаметром 15 мм, тип в/в</t>
        </is>
      </c>
      <c r="H408" t="inlineStr">
        <is>
          <t>шт.</t>
        </is>
      </c>
      <c r="I408">
        <f>I405*J408</f>
        <v/>
      </c>
      <c r="J408" t="n">
        <v>150</v>
      </c>
      <c r="K408" t="n">
        <v>150</v>
      </c>
      <c r="O408">
        <f>ROUND(CP408,0)</f>
        <v/>
      </c>
      <c r="P408">
        <f>ROUND(CQ408*I408,0)</f>
        <v/>
      </c>
      <c r="Q408">
        <f>(ROUND((ROUND(((ET408)*I408),0)*BB408),0)+ROUND((ROUND(((AE408-(EU408))*I408),0)*BS408),0))</f>
        <v/>
      </c>
      <c r="R408">
        <f>(ROUND((ROUND(((EU408)*I408),0)*BS408),0)+ROUND((ROUND(((AE408-(EU408))*I408),0)*BS408),0))</f>
        <v/>
      </c>
      <c r="S408">
        <f>ROUND(CT408*I408,0)</f>
        <v/>
      </c>
      <c r="T408">
        <f>ROUND(CU408*I408,0)</f>
        <v/>
      </c>
      <c r="U408">
        <f>ROUND(CV408*I408,7)</f>
        <v/>
      </c>
      <c r="V408">
        <f>ROUND(CW408*I408,7)</f>
        <v/>
      </c>
      <c r="W408">
        <f>ROUND(CX408*I408,0)</f>
        <v/>
      </c>
      <c r="X408">
        <f>ROUND(CY408,0)</f>
        <v/>
      </c>
      <c r="Y408">
        <f>ROUND(CZ408,0)</f>
        <v/>
      </c>
      <c r="AA408" t="n">
        <v>78862477</v>
      </c>
      <c r="AB408">
        <f>ROUND((AC408+AD408+AF408),2)</f>
        <v/>
      </c>
      <c r="AC408">
        <f>ROUND((ES408),2)</f>
        <v/>
      </c>
      <c r="AD408">
        <f>ROUND((((ET408)-(EU408))+AE408),2)</f>
        <v/>
      </c>
      <c r="AE408">
        <f>ROUND((EU408),2)</f>
        <v/>
      </c>
      <c r="AF408">
        <f>ROUND((EV408),2)</f>
        <v/>
      </c>
      <c r="AG408">
        <f>ROUND((AP408),2)</f>
        <v/>
      </c>
      <c r="AH408">
        <f>(EW408)</f>
        <v/>
      </c>
      <c r="AI408">
        <f>(EX408)</f>
        <v/>
      </c>
      <c r="AJ408">
        <f>(AS408)</f>
        <v/>
      </c>
      <c r="AK408" t="n">
        <v>28.53</v>
      </c>
      <c r="AL408" t="n">
        <v>28.53</v>
      </c>
      <c r="AM408" t="n">
        <v>0</v>
      </c>
      <c r="AN408" t="n">
        <v>0</v>
      </c>
      <c r="AO408" t="n">
        <v>0</v>
      </c>
      <c r="AP408" t="n">
        <v>0</v>
      </c>
      <c r="AQ408" t="n">
        <v>0</v>
      </c>
      <c r="AR408" t="n">
        <v>0</v>
      </c>
      <c r="AS408" t="n">
        <v>0.01</v>
      </c>
      <c r="AT408" t="n">
        <v>103</v>
      </c>
      <c r="AU408" t="n">
        <v>52</v>
      </c>
      <c r="AV408" t="n">
        <v>1</v>
      </c>
      <c r="AW408" t="n">
        <v>1</v>
      </c>
      <c r="AZ408" t="n">
        <v>1</v>
      </c>
      <c r="BA408" t="n">
        <v>1</v>
      </c>
      <c r="BB408" t="n">
        <v>1</v>
      </c>
      <c r="BC408" t="n">
        <v>13.47</v>
      </c>
      <c r="BD408" t="inlineStr"/>
      <c r="BE408" t="inlineStr"/>
      <c r="BF408" t="inlineStr"/>
      <c r="BG408" t="inlineStr"/>
      <c r="BH408" t="n">
        <v>3</v>
      </c>
      <c r="BI408" t="n">
        <v>1</v>
      </c>
      <c r="BJ408" t="inlineStr">
        <is>
          <t>ТССЦ Московской обл., 302-0062, приказ Минстроя России №675/пр от 28.02.2017 № 256/пр</t>
        </is>
      </c>
      <c r="BM408" t="n">
        <v>65008</v>
      </c>
      <c r="BN408" t="n">
        <v>0</v>
      </c>
      <c r="BO408" t="inlineStr">
        <is>
          <t>302-0062</t>
        </is>
      </c>
      <c r="BP408" t="n">
        <v>1</v>
      </c>
      <c r="BQ408" t="n">
        <v>6</v>
      </c>
      <c r="BR408" t="n">
        <v>0</v>
      </c>
      <c r="BS408" t="n">
        <v>1</v>
      </c>
      <c r="BT408" t="n">
        <v>1</v>
      </c>
      <c r="BU408" t="n">
        <v>1</v>
      </c>
      <c r="BV408" t="n">
        <v>1</v>
      </c>
      <c r="BW408" t="n">
        <v>1</v>
      </c>
      <c r="BX408" t="n">
        <v>1</v>
      </c>
      <c r="BY408" t="inlineStr"/>
      <c r="BZ408" t="n">
        <v>103</v>
      </c>
      <c r="CA408" t="n">
        <v>52</v>
      </c>
      <c r="CB408" t="inlineStr"/>
      <c r="CE408" t="n">
        <v>12</v>
      </c>
      <c r="CF408" t="n">
        <v>0</v>
      </c>
      <c r="CG408" t="n">
        <v>0</v>
      </c>
      <c r="CM408" t="n">
        <v>0</v>
      </c>
      <c r="CN408" t="inlineStr"/>
      <c r="CO408" t="n">
        <v>0</v>
      </c>
      <c r="CP408">
        <f>(P408+Q408+S408)</f>
        <v/>
      </c>
      <c r="CQ408">
        <f>AC408*BC408</f>
        <v/>
      </c>
      <c r="CR408">
        <f>(ROUND((ROUND(((ET408)*1),0)*BB408),0)+ROUND((ROUND(((AE408-(EU408))*1),0)*BS408),0))</f>
        <v/>
      </c>
      <c r="CS408">
        <f>(ROUND((ROUND(((EU408)*1),0)*BS408),0)+ROUND((ROUND(((AE408-(EU408))*1),0)*BS408),0))</f>
        <v/>
      </c>
      <c r="CT408">
        <f>AF408*BA408</f>
        <v/>
      </c>
      <c r="CU408">
        <f>AG408</f>
        <v/>
      </c>
      <c r="CV408">
        <f>AH408</f>
        <v/>
      </c>
      <c r="CW408">
        <f>AI408</f>
        <v/>
      </c>
      <c r="CX408">
        <f>AJ408</f>
        <v/>
      </c>
      <c r="CY408">
        <f>(((S408+R408)*AT408)/100)</f>
        <v/>
      </c>
      <c r="CZ408">
        <f>(((S408+R408)*AU408)/100)</f>
        <v/>
      </c>
      <c r="DC408" t="inlineStr"/>
      <c r="DD408" t="inlineStr"/>
      <c r="DE408" t="inlineStr"/>
      <c r="DF408" t="inlineStr"/>
      <c r="DG408" t="inlineStr"/>
      <c r="DH408" t="inlineStr"/>
      <c r="DI408" t="inlineStr"/>
      <c r="DJ408" t="inlineStr"/>
      <c r="DK408" t="inlineStr"/>
      <c r="DL408" t="inlineStr"/>
      <c r="DM408" t="inlineStr"/>
      <c r="DN408" t="n">
        <v>0</v>
      </c>
      <c r="DO408" t="n">
        <v>0</v>
      </c>
      <c r="DP408" t="n">
        <v>1</v>
      </c>
      <c r="DQ408" t="n">
        <v>1</v>
      </c>
      <c r="DU408" t="n">
        <v>1010</v>
      </c>
      <c r="DV408" t="inlineStr">
        <is>
          <t>шт.</t>
        </is>
      </c>
      <c r="DW408" t="inlineStr">
        <is>
          <t>шт.</t>
        </is>
      </c>
      <c r="DX408" t="n">
        <v>1</v>
      </c>
      <c r="DZ408" t="inlineStr"/>
      <c r="EA408" t="inlineStr"/>
      <c r="EB408" t="inlineStr"/>
      <c r="EC408" t="inlineStr"/>
      <c r="EE408" t="n">
        <v>78726002</v>
      </c>
      <c r="EF408" t="n">
        <v>6</v>
      </c>
      <c r="EG408" t="inlineStr">
        <is>
          <t>Ремонтно-строительные работы</t>
        </is>
      </c>
      <c r="EH408" t="n">
        <v>99</v>
      </c>
      <c r="EI408" t="inlineStr">
        <is>
          <t>Внутренние санитарно-технические работы</t>
        </is>
      </c>
      <c r="EJ408" t="n">
        <v>1</v>
      </c>
      <c r="EK408" t="n">
        <v>65008</v>
      </c>
      <c r="EL408" t="inlineStr">
        <is>
          <t>Внутренние санитарнотехнические работы: смена труб, санприборов, запорной арматуры и другое</t>
        </is>
      </c>
      <c r="EM408" t="inlineStr">
        <is>
          <t>рФЕР-65</t>
        </is>
      </c>
      <c r="EO408" t="inlineStr"/>
      <c r="EQ408" t="n">
        <v>0</v>
      </c>
      <c r="ER408" t="n">
        <v>28.53</v>
      </c>
      <c r="ES408" t="n">
        <v>28.53</v>
      </c>
      <c r="ET408" t="n">
        <v>0</v>
      </c>
      <c r="EU408" t="n">
        <v>0</v>
      </c>
      <c r="EV408" t="n">
        <v>0</v>
      </c>
      <c r="EW408" t="n">
        <v>0</v>
      </c>
      <c r="EX408" t="n">
        <v>0</v>
      </c>
      <c r="FQ408" t="n">
        <v>0</v>
      </c>
      <c r="FR408" t="n">
        <v>0</v>
      </c>
      <c r="FS408" t="n">
        <v>0</v>
      </c>
      <c r="FX408" t="n">
        <v>103</v>
      </c>
      <c r="FY408" t="n">
        <v>52</v>
      </c>
      <c r="GA408" t="inlineStr"/>
      <c r="GD408" t="n">
        <v>1</v>
      </c>
      <c r="GF408" t="n">
        <v>-1687406522</v>
      </c>
      <c r="GG408" t="n">
        <v>2</v>
      </c>
      <c r="GH408" t="n">
        <v>1</v>
      </c>
      <c r="GI408" t="n">
        <v>2</v>
      </c>
      <c r="GJ408" t="n">
        <v>0</v>
      </c>
      <c r="GK408" t="n">
        <v>0</v>
      </c>
      <c r="GL408">
        <f>ROUND(IF(AND(BH408=3,BI408=3,FS408&lt;&gt;0),P408,0),0)</f>
        <v/>
      </c>
      <c r="GM408">
        <f>ROUND(O408+X408+Y408,0)+GX408</f>
        <v/>
      </c>
      <c r="GN408">
        <f>IF(OR(BI408=0,BI408=1),GM408-GX408,0)</f>
        <v/>
      </c>
      <c r="GO408">
        <f>IF(BI408=2,GM408-GX408,0)</f>
        <v/>
      </c>
      <c r="GP408">
        <f>IF(BI408=4,GM408-GX408,0)</f>
        <v/>
      </c>
      <c r="GR408" t="n">
        <v>0</v>
      </c>
      <c r="GS408" t="n">
        <v>3</v>
      </c>
      <c r="GT408" t="n">
        <v>0</v>
      </c>
      <c r="GU408" t="inlineStr"/>
      <c r="GV408">
        <f>ROUND((GT408),2)</f>
        <v/>
      </c>
      <c r="GW408" t="n">
        <v>1</v>
      </c>
      <c r="GX408">
        <f>ROUND(HC408*I408,0)</f>
        <v/>
      </c>
      <c r="HA408" t="n">
        <v>0</v>
      </c>
      <c r="HB408" t="n">
        <v>0</v>
      </c>
      <c r="HC408">
        <f>GV408*GW408</f>
        <v/>
      </c>
      <c r="HE408" t="inlineStr"/>
      <c r="HF408" t="inlineStr"/>
      <c r="HM408" t="inlineStr"/>
      <c r="HN408" t="inlineStr">
        <is>
          <t>Пр/812-099.2-1</t>
        </is>
      </c>
      <c r="HO408" t="inlineStr">
        <is>
          <t>Пр/774-099.2</t>
        </is>
      </c>
      <c r="HP408" t="inlineStr">
        <is>
          <t>Внутренние санитарнотехнические работы: смена труб, санприборов, запорной арматуры и другое</t>
        </is>
      </c>
      <c r="HQ408" t="inlineStr">
        <is>
          <t>Внутренние санитарнотехнические работы: смена труб, санприборов, запорной арматуры и другое</t>
        </is>
      </c>
      <c r="HS408" t="n">
        <v>0</v>
      </c>
      <c r="IK408" t="n">
        <v>0</v>
      </c>
    </row>
    <row r="409">
      <c r="A409" t="n">
        <v>17</v>
      </c>
      <c r="B409" t="n">
        <v>0</v>
      </c>
      <c r="C409">
        <f>ROW(SmtRes!A158)</f>
        <v/>
      </c>
      <c r="D409">
        <f>ROW(EtalonRes!A162)</f>
        <v/>
      </c>
      <c r="E409" t="inlineStr">
        <is>
          <t>5</t>
        </is>
      </c>
      <c r="F409" t="inlineStr">
        <is>
          <t>65-10-1</t>
        </is>
      </c>
      <c r="G409" t="inlineStr">
        <is>
          <t>Очистка канализационной сети внутренней</t>
        </is>
      </c>
      <c r="H409" t="inlineStr">
        <is>
          <t>100 м трубопровода</t>
        </is>
      </c>
      <c r="I409">
        <f>ROUND(ROUND(12/100,4),7)</f>
        <v/>
      </c>
      <c r="J409" t="n">
        <v>0</v>
      </c>
      <c r="K409">
        <f>ROUND(ROUND(12/100,4),7)</f>
        <v/>
      </c>
      <c r="O409">
        <f>ROUND(CP409,0)</f>
        <v/>
      </c>
      <c r="P409">
        <f>ROUND(CQ409*I409,0)</f>
        <v/>
      </c>
      <c r="Q409">
        <f>(ROUND((ROUND(((ET409)*I409),0)*BB409),0)+ROUND((ROUND(((AE409-(EU409))*I409),0)*BS409),0))</f>
        <v/>
      </c>
      <c r="R409">
        <f>(ROUND((ROUND(((EU409)*I409),0)*BS409),0)+ROUND((ROUND(((AE409-(EU409))*I409),0)*BS409),0))</f>
        <v/>
      </c>
      <c r="S409">
        <f>ROUND(CT409*I409,0)</f>
        <v/>
      </c>
      <c r="T409">
        <f>ROUND(CU409*I409,0)</f>
        <v/>
      </c>
      <c r="U409">
        <f>ROUND(CV409*I409,7)</f>
        <v/>
      </c>
      <c r="V409">
        <f>ROUND(CW409*I409,7)</f>
        <v/>
      </c>
      <c r="W409">
        <f>ROUND(CX409*I409,0)</f>
        <v/>
      </c>
      <c r="X409">
        <f>ROUND(CY409,0)</f>
        <v/>
      </c>
      <c r="Y409">
        <f>ROUND(CZ409,0)</f>
        <v/>
      </c>
      <c r="AA409" t="n">
        <v>78862477</v>
      </c>
      <c r="AB409">
        <f>ROUND((AC409+AD409+AF409),2)</f>
        <v/>
      </c>
      <c r="AC409">
        <f>ROUND((ES409),2)</f>
        <v/>
      </c>
      <c r="AD409">
        <f>ROUND((((ET409)-(EU409))+AE409),2)</f>
        <v/>
      </c>
      <c r="AE409">
        <f>ROUND((EU409),2)</f>
        <v/>
      </c>
      <c r="AF409">
        <f>ROUND((EV409),2)</f>
        <v/>
      </c>
      <c r="AG409">
        <f>ROUND((AP409),2)</f>
        <v/>
      </c>
      <c r="AH409">
        <f>(EW409)</f>
        <v/>
      </c>
      <c r="AI409">
        <f>(EX409)</f>
        <v/>
      </c>
      <c r="AJ409">
        <f>(AS409)</f>
        <v/>
      </c>
      <c r="AK409" t="n">
        <v>403.3</v>
      </c>
      <c r="AL409" t="n">
        <v>139.36</v>
      </c>
      <c r="AM409" t="n">
        <v>0.87</v>
      </c>
      <c r="AN409" t="n">
        <v>0</v>
      </c>
      <c r="AO409" t="n">
        <v>263.07</v>
      </c>
      <c r="AP409" t="n">
        <v>0</v>
      </c>
      <c r="AQ409" t="n">
        <v>32.2</v>
      </c>
      <c r="AR409" t="n">
        <v>0</v>
      </c>
      <c r="AS409" t="n">
        <v>0</v>
      </c>
      <c r="AT409" t="n">
        <v>103</v>
      </c>
      <c r="AU409" t="n">
        <v>52</v>
      </c>
      <c r="AV409" t="n">
        <v>1</v>
      </c>
      <c r="AW409" t="n">
        <v>1</v>
      </c>
      <c r="AZ409" t="n">
        <v>1</v>
      </c>
      <c r="BA409" t="n">
        <v>52.25</v>
      </c>
      <c r="BB409" t="n">
        <v>25.03</v>
      </c>
      <c r="BC409" t="n">
        <v>11.85</v>
      </c>
      <c r="BD409" t="inlineStr"/>
      <c r="BE409" t="inlineStr"/>
      <c r="BF409" t="inlineStr"/>
      <c r="BG409" t="inlineStr"/>
      <c r="BH409" t="n">
        <v>0</v>
      </c>
      <c r="BI409" t="n">
        <v>1</v>
      </c>
      <c r="BJ409" t="inlineStr">
        <is>
          <t>ТЕРр Московской обл., 65-10-1, приказ Минстроя России №675/пр от 28.02.2017 № 263/пр</t>
        </is>
      </c>
      <c r="BM409" t="n">
        <v>65007</v>
      </c>
      <c r="BN409" t="n">
        <v>0</v>
      </c>
      <c r="BO409" t="inlineStr">
        <is>
          <t>65-10-1</t>
        </is>
      </c>
      <c r="BP409" t="n">
        <v>1</v>
      </c>
      <c r="BQ409" t="n">
        <v>6</v>
      </c>
      <c r="BR409" t="n">
        <v>0</v>
      </c>
      <c r="BS409" t="n">
        <v>52.25</v>
      </c>
      <c r="BT409" t="n">
        <v>1</v>
      </c>
      <c r="BU409" t="n">
        <v>1</v>
      </c>
      <c r="BV409" t="n">
        <v>1</v>
      </c>
      <c r="BW409" t="n">
        <v>1</v>
      </c>
      <c r="BX409" t="n">
        <v>1</v>
      </c>
      <c r="BY409" t="inlineStr"/>
      <c r="BZ409" t="n">
        <v>103</v>
      </c>
      <c r="CA409" t="n">
        <v>52</v>
      </c>
      <c r="CB409" t="inlineStr"/>
      <c r="CE409" t="n">
        <v>12</v>
      </c>
      <c r="CF409" t="n">
        <v>0</v>
      </c>
      <c r="CG409" t="n">
        <v>0</v>
      </c>
      <c r="CM409" t="n">
        <v>0</v>
      </c>
      <c r="CN409" t="inlineStr"/>
      <c r="CO409" t="n">
        <v>0</v>
      </c>
      <c r="CP409">
        <f>(P409+Q409+S409)</f>
        <v/>
      </c>
      <c r="CQ409">
        <f>AC409*BC409</f>
        <v/>
      </c>
      <c r="CR409">
        <f>(ROUND((ROUND(((ET409)*1),0)*BB409),0)+ROUND((ROUND(((AE409-(EU409))*1),0)*BS409),0))</f>
        <v/>
      </c>
      <c r="CS409">
        <f>(ROUND((ROUND(((EU409)*1),0)*BS409),0)+ROUND((ROUND(((AE409-(EU409))*1),0)*BS409),0))</f>
        <v/>
      </c>
      <c r="CT409">
        <f>AF409*BA409</f>
        <v/>
      </c>
      <c r="CU409">
        <f>AG409</f>
        <v/>
      </c>
      <c r="CV409">
        <f>AH409</f>
        <v/>
      </c>
      <c r="CW409">
        <f>AI409</f>
        <v/>
      </c>
      <c r="CX409">
        <f>AJ409</f>
        <v/>
      </c>
      <c r="CY409">
        <f>(((S409+R409)*AT409)/100)</f>
        <v/>
      </c>
      <c r="CZ409">
        <f>(((S409+R409)*AU409)/100)</f>
        <v/>
      </c>
      <c r="DC409" t="inlineStr"/>
      <c r="DD409" t="inlineStr"/>
      <c r="DE409" t="inlineStr"/>
      <c r="DF409" t="inlineStr"/>
      <c r="DG409" t="inlineStr"/>
      <c r="DH409" t="inlineStr"/>
      <c r="DI409" t="inlineStr"/>
      <c r="DJ409" t="inlineStr"/>
      <c r="DK409" t="inlineStr"/>
      <c r="DL409" t="inlineStr"/>
      <c r="DM409" t="inlineStr"/>
      <c r="DN409" t="n">
        <v>0</v>
      </c>
      <c r="DO409" t="n">
        <v>0</v>
      </c>
      <c r="DP409" t="n">
        <v>1</v>
      </c>
      <c r="DQ409" t="n">
        <v>1</v>
      </c>
      <c r="DU409" t="n">
        <v>1013</v>
      </c>
      <c r="DV409" t="inlineStr">
        <is>
          <t>100 м трубопровода</t>
        </is>
      </c>
      <c r="DW409" t="inlineStr">
        <is>
          <t>100 м трубопровода</t>
        </is>
      </c>
      <c r="DX409" t="n">
        <v>1</v>
      </c>
      <c r="DZ409" t="inlineStr"/>
      <c r="EA409" t="inlineStr"/>
      <c r="EB409" t="inlineStr"/>
      <c r="EC409" t="inlineStr"/>
      <c r="EE409" t="n">
        <v>78726000</v>
      </c>
      <c r="EF409" t="n">
        <v>6</v>
      </c>
      <c r="EG409" t="inlineStr">
        <is>
          <t>Ремонтно-строительные работы</t>
        </is>
      </c>
      <c r="EH409" t="n">
        <v>99</v>
      </c>
      <c r="EI409" t="inlineStr">
        <is>
          <t>Внутренние санитарно-технические работы</t>
        </is>
      </c>
      <c r="EJ409" t="n">
        <v>1</v>
      </c>
      <c r="EK409" t="n">
        <v>65007</v>
      </c>
      <c r="EL409" t="inlineStr">
        <is>
          <t>Внутренние санитарнотехнические работы: смена труб, санприборов, запорной арматуры и другое</t>
        </is>
      </c>
      <c r="EM409" t="inlineStr">
        <is>
          <t>рФЕР-65</t>
        </is>
      </c>
      <c r="EO409" t="inlineStr"/>
      <c r="EQ409" t="n">
        <v>0</v>
      </c>
      <c r="ER409" t="n">
        <v>403.3</v>
      </c>
      <c r="ES409" t="n">
        <v>139.36</v>
      </c>
      <c r="ET409" t="n">
        <v>0.87</v>
      </c>
      <c r="EU409" t="n">
        <v>0</v>
      </c>
      <c r="EV409" t="n">
        <v>263.07</v>
      </c>
      <c r="EW409" t="n">
        <v>32.2</v>
      </c>
      <c r="EX409" t="n">
        <v>0</v>
      </c>
      <c r="EY409" t="n">
        <v>0</v>
      </c>
      <c r="FQ409" t="n">
        <v>0</v>
      </c>
      <c r="FR409" t="n">
        <v>0</v>
      </c>
      <c r="FS409" t="n">
        <v>0</v>
      </c>
      <c r="FX409" t="n">
        <v>103</v>
      </c>
      <c r="FY409" t="n">
        <v>52</v>
      </c>
      <c r="GA409" t="inlineStr"/>
      <c r="GD409" t="n">
        <v>1</v>
      </c>
      <c r="GF409" t="n">
        <v>-66904957</v>
      </c>
      <c r="GG409" t="n">
        <v>2</v>
      </c>
      <c r="GH409" t="n">
        <v>1</v>
      </c>
      <c r="GI409" t="n">
        <v>2</v>
      </c>
      <c r="GJ409" t="n">
        <v>0</v>
      </c>
      <c r="GK409" t="n">
        <v>0</v>
      </c>
      <c r="GL409">
        <f>ROUND(IF(AND(BH409=3,BI409=3,FS409&lt;&gt;0),P409,0),0)</f>
        <v/>
      </c>
      <c r="GM409">
        <f>ROUND(O409+X409+Y409,0)+GX409</f>
        <v/>
      </c>
      <c r="GN409">
        <f>IF(OR(BI409=0,BI409=1),GM409-GX409,0)</f>
        <v/>
      </c>
      <c r="GO409">
        <f>IF(BI409=2,GM409-GX409,0)</f>
        <v/>
      </c>
      <c r="GP409">
        <f>IF(BI409=4,GM409-GX409,0)</f>
        <v/>
      </c>
      <c r="GR409" t="n">
        <v>0</v>
      </c>
      <c r="GS409" t="n">
        <v>3</v>
      </c>
      <c r="GT409" t="n">
        <v>0</v>
      </c>
      <c r="GU409" t="inlineStr"/>
      <c r="GV409">
        <f>ROUND((GT409),2)</f>
        <v/>
      </c>
      <c r="GW409" t="n">
        <v>1</v>
      </c>
      <c r="GX409">
        <f>ROUND(HC409*I409,0)</f>
        <v/>
      </c>
      <c r="HA409" t="n">
        <v>0</v>
      </c>
      <c r="HB409" t="n">
        <v>0</v>
      </c>
      <c r="HC409">
        <f>GV409*GW409</f>
        <v/>
      </c>
      <c r="HE409" t="inlineStr"/>
      <c r="HF409" t="inlineStr"/>
      <c r="HM409" t="inlineStr"/>
      <c r="HN409" t="inlineStr">
        <is>
          <t>Пр/812-099.2-1</t>
        </is>
      </c>
      <c r="HO409" t="inlineStr">
        <is>
          <t>Пр/774-099.2</t>
        </is>
      </c>
      <c r="HP409" t="inlineStr">
        <is>
          <t>Внутренние санитарнотехнические работы: смена труб, санприборов, запорной арматуры и другое</t>
        </is>
      </c>
      <c r="HQ409" t="inlineStr">
        <is>
          <t>Внутренние санитарнотехнические работы: смена труб, санприборов, запорной арматуры и другое</t>
        </is>
      </c>
      <c r="HS409" t="n">
        <v>0</v>
      </c>
      <c r="IK409" t="n">
        <v>0</v>
      </c>
    </row>
    <row r="410">
      <c r="A410" t="n">
        <v>18</v>
      </c>
      <c r="B410" t="n">
        <v>0</v>
      </c>
      <c r="C410" t="n">
        <v>158</v>
      </c>
      <c r="E410" t="inlineStr">
        <is>
          <t>5,1</t>
        </is>
      </c>
      <c r="F410" t="inlineStr">
        <is>
          <t>Цена поставщика</t>
        </is>
      </c>
      <c r="G410" t="inlineStr">
        <is>
          <t>Прочистка КРОТ</t>
        </is>
      </c>
      <c r="H410" t="inlineStr">
        <is>
          <t>л</t>
        </is>
      </c>
      <c r="I410">
        <f>I409*J410</f>
        <v/>
      </c>
      <c r="J410" t="n">
        <v>20</v>
      </c>
      <c r="K410" t="n">
        <v>20</v>
      </c>
      <c r="O410">
        <f>ROUND(CP410,0)</f>
        <v/>
      </c>
      <c r="P410">
        <f>ROUND(CQ410*I410,0)</f>
        <v/>
      </c>
      <c r="Q410">
        <f>(ROUND((ROUND(((ET410)*I410),0)*BB410),0)+ROUND((ROUND(((AE410-(EU410))*I410),0)*BS410),0))</f>
        <v/>
      </c>
      <c r="R410">
        <f>(ROUND((ROUND(((EU410)*I410),0)*BS410),0)+ROUND((ROUND(((AE410-(EU410))*I410),0)*BS410),0))</f>
        <v/>
      </c>
      <c r="S410">
        <f>ROUND(CT410*I410,0)</f>
        <v/>
      </c>
      <c r="T410">
        <f>ROUND(CU410*I410,0)</f>
        <v/>
      </c>
      <c r="U410">
        <f>ROUND(CV410*I410,7)</f>
        <v/>
      </c>
      <c r="V410">
        <f>ROUND(CW410*I410,7)</f>
        <v/>
      </c>
      <c r="W410">
        <f>ROUND(CX410*I410,0)</f>
        <v/>
      </c>
      <c r="X410">
        <f>ROUND(CY410,0)</f>
        <v/>
      </c>
      <c r="Y410">
        <f>ROUND(CZ410,0)</f>
        <v/>
      </c>
      <c r="AA410" t="n">
        <v>78862477</v>
      </c>
      <c r="AB410">
        <f>ROUND((AC410+AD410+AF410),2)</f>
        <v/>
      </c>
      <c r="AC410">
        <f>ROUND((ES410),2)</f>
        <v/>
      </c>
      <c r="AD410">
        <f>ROUND((((ET410)-(EU410))+AE410),2)</f>
        <v/>
      </c>
      <c r="AE410">
        <f>ROUND((EU410),2)</f>
        <v/>
      </c>
      <c r="AF410">
        <f>ROUND((EV410),2)</f>
        <v/>
      </c>
      <c r="AG410">
        <f>ROUND((AP410),2)</f>
        <v/>
      </c>
      <c r="AH410">
        <f>(EW410)</f>
        <v/>
      </c>
      <c r="AI410">
        <f>(EX410)</f>
        <v/>
      </c>
      <c r="AJ410">
        <f>(AS410)</f>
        <v/>
      </c>
      <c r="AK410" t="n">
        <v>384.43</v>
      </c>
      <c r="AL410" t="n">
        <v>384.43</v>
      </c>
      <c r="AM410" t="n">
        <v>0</v>
      </c>
      <c r="AN410" t="n">
        <v>0</v>
      </c>
      <c r="AO410" t="n">
        <v>0</v>
      </c>
      <c r="AP410" t="n">
        <v>0</v>
      </c>
      <c r="AQ410" t="n">
        <v>0</v>
      </c>
      <c r="AR410" t="n">
        <v>0</v>
      </c>
      <c r="AS410" t="n">
        <v>0</v>
      </c>
      <c r="AT410" t="n">
        <v>103</v>
      </c>
      <c r="AU410" t="n">
        <v>52</v>
      </c>
      <c r="AV410" t="n">
        <v>1</v>
      </c>
      <c r="AW410" t="n">
        <v>1</v>
      </c>
      <c r="AZ410" t="n">
        <v>1</v>
      </c>
      <c r="BA410" t="n">
        <v>1</v>
      </c>
      <c r="BB410" t="n">
        <v>1</v>
      </c>
      <c r="BC410" t="n">
        <v>1</v>
      </c>
      <c r="BD410" t="inlineStr"/>
      <c r="BE410" t="inlineStr"/>
      <c r="BF410" t="inlineStr"/>
      <c r="BG410" t="inlineStr"/>
      <c r="BH410" t="n">
        <v>3</v>
      </c>
      <c r="BI410" t="n">
        <v>1</v>
      </c>
      <c r="BJ410" t="inlineStr"/>
      <c r="BM410" t="n">
        <v>65007</v>
      </c>
      <c r="BN410" t="n">
        <v>0</v>
      </c>
      <c r="BO410" t="inlineStr"/>
      <c r="BP410" t="n">
        <v>0</v>
      </c>
      <c r="BQ410" t="n">
        <v>6</v>
      </c>
      <c r="BR410" t="n">
        <v>0</v>
      </c>
      <c r="BS410" t="n">
        <v>1</v>
      </c>
      <c r="BT410" t="n">
        <v>1</v>
      </c>
      <c r="BU410" t="n">
        <v>1</v>
      </c>
      <c r="BV410" t="n">
        <v>1</v>
      </c>
      <c r="BW410" t="n">
        <v>1</v>
      </c>
      <c r="BX410" t="n">
        <v>1</v>
      </c>
      <c r="BY410" t="inlineStr"/>
      <c r="BZ410" t="n">
        <v>103</v>
      </c>
      <c r="CA410" t="n">
        <v>52</v>
      </c>
      <c r="CB410" t="inlineStr"/>
      <c r="CE410" t="n">
        <v>12</v>
      </c>
      <c r="CF410" t="n">
        <v>0</v>
      </c>
      <c r="CG410" t="n">
        <v>0</v>
      </c>
      <c r="CM410" t="n">
        <v>0</v>
      </c>
      <c r="CN410" t="inlineStr"/>
      <c r="CO410" t="n">
        <v>0</v>
      </c>
      <c r="CP410">
        <f>(P410+Q410+S410)</f>
        <v/>
      </c>
      <c r="CQ410">
        <f>AC410</f>
        <v/>
      </c>
      <c r="CR410">
        <f>(ROUND((ROUND(((ET410)*1),0)*BB410),0)+ROUND((ROUND(((AE410-(EU410))*1),0)*BS410),0))</f>
        <v/>
      </c>
      <c r="CS410">
        <f>(ROUND((ROUND(((EU410)*1),0)*BS410),0)+ROUND((ROUND(((AE410-(EU410))*1),0)*BS410),0))</f>
        <v/>
      </c>
      <c r="CT410">
        <f>AF410*BA410</f>
        <v/>
      </c>
      <c r="CU410">
        <f>AG410</f>
        <v/>
      </c>
      <c r="CV410">
        <f>AH410</f>
        <v/>
      </c>
      <c r="CW410">
        <f>AI410</f>
        <v/>
      </c>
      <c r="CX410">
        <f>AJ410</f>
        <v/>
      </c>
      <c r="CY410">
        <f>(((S410+R410)*AT410)/100)</f>
        <v/>
      </c>
      <c r="CZ410">
        <f>(((S410+R410)*AU410)/100)</f>
        <v/>
      </c>
      <c r="DC410" t="inlineStr"/>
      <c r="DD410" t="inlineStr"/>
      <c r="DE410" t="inlineStr"/>
      <c r="DF410" t="inlineStr"/>
      <c r="DG410" t="inlineStr"/>
      <c r="DH410" t="inlineStr"/>
      <c r="DI410" t="inlineStr"/>
      <c r="DJ410" t="inlineStr"/>
      <c r="DK410" t="inlineStr"/>
      <c r="DL410" t="inlineStr"/>
      <c r="DM410" t="inlineStr"/>
      <c r="DN410" t="n">
        <v>0</v>
      </c>
      <c r="DO410" t="n">
        <v>0</v>
      </c>
      <c r="DP410" t="n">
        <v>1</v>
      </c>
      <c r="DQ410" t="n">
        <v>1</v>
      </c>
      <c r="DU410" t="n">
        <v>1002</v>
      </c>
      <c r="DV410" t="inlineStr">
        <is>
          <t>л</t>
        </is>
      </c>
      <c r="DW410" t="inlineStr">
        <is>
          <t>л</t>
        </is>
      </c>
      <c r="DX410" t="n">
        <v>1</v>
      </c>
      <c r="DZ410" t="inlineStr"/>
      <c r="EA410" t="inlineStr"/>
      <c r="EB410" t="inlineStr"/>
      <c r="EC410" t="inlineStr"/>
      <c r="EE410" t="n">
        <v>78726000</v>
      </c>
      <c r="EF410" t="n">
        <v>6</v>
      </c>
      <c r="EG410" t="inlineStr">
        <is>
          <t>Ремонтно-строительные работы</t>
        </is>
      </c>
      <c r="EH410" t="n">
        <v>99</v>
      </c>
      <c r="EI410" t="inlineStr">
        <is>
          <t>Внутренние санитарно-технические работы</t>
        </is>
      </c>
      <c r="EJ410" t="n">
        <v>1</v>
      </c>
      <c r="EK410" t="n">
        <v>65007</v>
      </c>
      <c r="EL410" t="inlineStr">
        <is>
          <t>Внутренние санитарнотехнические работы: смена труб, санприборов, запорной арматуры и другое</t>
        </is>
      </c>
      <c r="EM410" t="inlineStr">
        <is>
          <t>рФЕР-65</t>
        </is>
      </c>
      <c r="EO410" t="inlineStr"/>
      <c r="EQ410" t="n">
        <v>0</v>
      </c>
      <c r="ER410" t="n">
        <v>384.43</v>
      </c>
      <c r="ES410" t="n">
        <v>384.43</v>
      </c>
      <c r="ET410" t="n">
        <v>0</v>
      </c>
      <c r="EU410" t="n">
        <v>0</v>
      </c>
      <c r="EV410" t="n">
        <v>0</v>
      </c>
      <c r="EW410" t="n">
        <v>0</v>
      </c>
      <c r="EX410" t="n">
        <v>0</v>
      </c>
      <c r="EZ410" t="n">
        <v>5</v>
      </c>
      <c r="FC410" t="n">
        <v>1</v>
      </c>
      <c r="FD410" t="n">
        <v>18</v>
      </c>
      <c r="FF410" t="n">
        <v>469</v>
      </c>
      <c r="FQ410" t="n">
        <v>0</v>
      </c>
      <c r="FR410" t="n">
        <v>0</v>
      </c>
      <c r="FS410" t="n">
        <v>0</v>
      </c>
      <c r="FX410" t="n">
        <v>103</v>
      </c>
      <c r="FY410" t="n">
        <v>52</v>
      </c>
      <c r="GA410" t="inlineStr">
        <is>
          <t>[469 / 1,22]</t>
        </is>
      </c>
      <c r="GD410" t="n">
        <v>1</v>
      </c>
      <c r="GF410" t="n">
        <v>-1978592410</v>
      </c>
      <c r="GG410" t="n">
        <v>2</v>
      </c>
      <c r="GH410" t="n">
        <v>3</v>
      </c>
      <c r="GI410" t="n">
        <v>-2</v>
      </c>
      <c r="GJ410" t="n">
        <v>0</v>
      </c>
      <c r="GK410" t="n">
        <v>0</v>
      </c>
      <c r="GL410">
        <f>ROUND(IF(AND(BH410=3,BI410=3,FS410&lt;&gt;0),P410,0),0)</f>
        <v/>
      </c>
      <c r="GM410">
        <f>ROUND(O410+X410+Y410,0)+GX410</f>
        <v/>
      </c>
      <c r="GN410">
        <f>IF(OR(BI410=0,BI410=1),GM410-GX410,0)</f>
        <v/>
      </c>
      <c r="GO410">
        <f>IF(BI410=2,GM410-GX410,0)</f>
        <v/>
      </c>
      <c r="GP410">
        <f>IF(BI410=4,GM410-GX410,0)</f>
        <v/>
      </c>
      <c r="GR410" t="n">
        <v>1</v>
      </c>
      <c r="GS410" t="n">
        <v>1</v>
      </c>
      <c r="GT410" t="n">
        <v>0</v>
      </c>
      <c r="GU410" t="inlineStr"/>
      <c r="GV410">
        <f>ROUND((GT410),2)</f>
        <v/>
      </c>
      <c r="GW410" t="n">
        <v>1</v>
      </c>
      <c r="GX410">
        <f>ROUND(HC410*I410,0)</f>
        <v/>
      </c>
      <c r="HA410" t="n">
        <v>0</v>
      </c>
      <c r="HB410" t="n">
        <v>0</v>
      </c>
      <c r="HC410">
        <f>GV410*GW410</f>
        <v/>
      </c>
      <c r="HE410" t="inlineStr">
        <is>
          <t>0</t>
        </is>
      </c>
      <c r="HF410" t="inlineStr">
        <is>
          <t>0</t>
        </is>
      </c>
      <c r="HG410">
        <f>ROUND(AC410*I410,0)</f>
        <v/>
      </c>
      <c r="HM410" t="inlineStr"/>
      <c r="HN410" t="inlineStr">
        <is>
          <t>Пр/812-099.2-1</t>
        </is>
      </c>
      <c r="HO410" t="inlineStr">
        <is>
          <t>Пр/774-099.2</t>
        </is>
      </c>
      <c r="HP410" t="inlineStr">
        <is>
          <t>Внутренние санитарнотехнические работы: смена труб, санприборов, запорной арматуры и другое</t>
        </is>
      </c>
      <c r="HQ410" t="inlineStr">
        <is>
          <t>Внутренние санитарнотехнические работы: смена труб, санприборов, запорной арматуры и другое</t>
        </is>
      </c>
      <c r="HS410" t="n">
        <v>0</v>
      </c>
      <c r="IK410" t="n">
        <v>0</v>
      </c>
    </row>
    <row r="411"/>
    <row r="412">
      <c r="A412" s="358" t="n">
        <v>51</v>
      </c>
      <c r="B412" s="358">
        <f>B397</f>
        <v/>
      </c>
      <c r="C412" s="358">
        <f>A397</f>
        <v/>
      </c>
      <c r="D412" s="358">
        <f>ROW(A397)</f>
        <v/>
      </c>
      <c r="E412" s="358" t="n"/>
      <c r="F412" s="358">
        <f>IF(F397&lt;&gt;"",F397,"")</f>
        <v/>
      </c>
      <c r="G412" s="358">
        <f>IF(G397&lt;&gt;"",G397,"")</f>
        <v/>
      </c>
      <c r="H412" s="358" t="n">
        <v>0</v>
      </c>
      <c r="I412" s="358" t="n"/>
      <c r="J412" s="358" t="n"/>
      <c r="K412" s="358" t="n"/>
      <c r="L412" s="358" t="n"/>
      <c r="M412" s="358" t="n"/>
      <c r="N412" s="358" t="n"/>
      <c r="O412" s="358" t="n">
        <v>0</v>
      </c>
      <c r="P412" s="358" t="n">
        <v>0</v>
      </c>
      <c r="Q412" s="358" t="n">
        <v>0</v>
      </c>
      <c r="R412" s="358" t="n">
        <v>0</v>
      </c>
      <c r="S412" s="358" t="n">
        <v>0</v>
      </c>
      <c r="T412" s="358" t="n">
        <v>0</v>
      </c>
      <c r="U412" s="358" t="n">
        <v>0</v>
      </c>
      <c r="V412" s="358" t="n">
        <v>0</v>
      </c>
      <c r="W412" s="358" t="n">
        <v>0</v>
      </c>
      <c r="X412" s="358" t="n">
        <v>0</v>
      </c>
      <c r="Y412" s="358" t="n">
        <v>0</v>
      </c>
      <c r="Z412" s="358" t="n"/>
      <c r="AA412" s="358" t="n"/>
      <c r="AB412" s="358" t="n"/>
      <c r="AC412" s="358" t="n"/>
      <c r="AD412" s="358" t="n"/>
      <c r="AE412" s="358" t="n"/>
      <c r="AF412" s="358" t="n"/>
      <c r="AG412" s="358" t="n"/>
      <c r="AH412" s="358" t="n"/>
      <c r="AI412" s="358" t="n"/>
      <c r="AJ412" s="358" t="n"/>
      <c r="AK412" s="358" t="n"/>
      <c r="AL412" s="358" t="n"/>
      <c r="AM412" s="358" t="n"/>
      <c r="AN412" s="358" t="n"/>
      <c r="AO412" s="358">
        <f>ROUND(BX412,0)</f>
        <v/>
      </c>
      <c r="AP412" s="358">
        <f>ROUND(BY412,0)</f>
        <v/>
      </c>
      <c r="AQ412" s="358">
        <f>ROUND(BZ412,0)</f>
        <v/>
      </c>
      <c r="AR412" s="358">
        <f>ROUND(CA412,0)</f>
        <v/>
      </c>
      <c r="AS412" s="358">
        <f>ROUND(CB412,0)</f>
        <v/>
      </c>
      <c r="AT412" s="358">
        <f>ROUND(CC412,0)</f>
        <v/>
      </c>
      <c r="AU412" s="358">
        <f>ROUND(CD412,0)</f>
        <v/>
      </c>
      <c r="AV412" s="358">
        <f>ROUND(CE412,0)</f>
        <v/>
      </c>
      <c r="AW412" s="358">
        <f>ROUND(CF412,0)</f>
        <v/>
      </c>
      <c r="AX412" s="358">
        <f>ROUND(CG412,0)</f>
        <v/>
      </c>
      <c r="AY412" s="358">
        <f>ROUND(CH412,0)</f>
        <v/>
      </c>
      <c r="AZ412" s="358">
        <f>ROUND(CI412,0)</f>
        <v/>
      </c>
      <c r="BA412" s="358">
        <f>ROUND(CJ412,0)</f>
        <v/>
      </c>
      <c r="BB412" s="358">
        <f>ROUND(CK412,0)</f>
        <v/>
      </c>
      <c r="BC412" s="358">
        <f>ROUND(CL412,0)</f>
        <v/>
      </c>
      <c r="BD412" s="358">
        <f>ROUND(CM412,0)</f>
        <v/>
      </c>
      <c r="BE412" s="358" t="n"/>
      <c r="BF412" s="358" t="n"/>
      <c r="BG412" s="358" t="n"/>
      <c r="BH412" s="358" t="n"/>
      <c r="BI412" s="358" t="n"/>
      <c r="BJ412" s="358" t="n"/>
      <c r="BK412" s="358" t="n"/>
      <c r="BL412" s="358" t="n"/>
      <c r="BM412" s="358" t="n"/>
      <c r="BN412" s="358" t="n"/>
      <c r="BO412" s="358" t="n"/>
      <c r="BP412" s="358" t="n"/>
      <c r="BQ412" s="358" t="n"/>
      <c r="BR412" s="358" t="n"/>
      <c r="BS412" s="358" t="n"/>
      <c r="BT412" s="358" t="n"/>
      <c r="BU412" s="358" t="n"/>
      <c r="BV412" s="358" t="n"/>
      <c r="BW412" s="358" t="n"/>
      <c r="BX412" s="358" t="n"/>
      <c r="BY412" s="358" t="n"/>
      <c r="BZ412" s="358" t="n"/>
      <c r="CA412" s="358" t="n"/>
      <c r="CB412" s="358" t="n"/>
      <c r="CC412" s="358" t="n"/>
      <c r="CD412" s="358" t="n"/>
      <c r="CE412" s="358" t="n"/>
      <c r="CF412" s="358" t="n"/>
      <c r="CG412" s="358" t="n"/>
      <c r="CH412" s="358" t="n"/>
      <c r="CI412" s="358" t="n"/>
      <c r="CJ412" s="358" t="n"/>
      <c r="CK412" s="358" t="n"/>
      <c r="CL412" s="358" t="n"/>
      <c r="CM412" s="358" t="n"/>
      <c r="CN412" s="358" t="n"/>
      <c r="CO412" s="358" t="n"/>
      <c r="CP412" s="358" t="n"/>
      <c r="CQ412" s="358" t="n"/>
      <c r="CR412" s="358" t="n"/>
      <c r="CS412" s="358" t="n"/>
      <c r="CT412" s="358" t="n"/>
      <c r="CU412" s="358" t="n"/>
      <c r="CV412" s="358" t="n"/>
      <c r="CW412" s="358" t="n"/>
      <c r="CX412" s="358" t="n"/>
      <c r="CY412" s="358" t="n"/>
      <c r="CZ412" s="358" t="n"/>
      <c r="DA412" s="358" t="n"/>
      <c r="DB412" s="358" t="n"/>
      <c r="DC412" s="358" t="n"/>
      <c r="DD412" s="358" t="n"/>
      <c r="DE412" s="358" t="n"/>
      <c r="DF412" s="358" t="n"/>
      <c r="DG412" s="359" t="n"/>
      <c r="DH412" s="359" t="n"/>
      <c r="DI412" s="359" t="n"/>
      <c r="DJ412" s="359" t="n"/>
      <c r="DK412" s="359" t="n"/>
      <c r="DL412" s="359" t="n"/>
      <c r="DM412" s="359" t="n"/>
      <c r="DN412" s="359" t="n"/>
      <c r="DO412" s="359" t="n"/>
      <c r="DP412" s="359" t="n"/>
      <c r="DQ412" s="359" t="n"/>
      <c r="DR412" s="359" t="n"/>
      <c r="DS412" s="359" t="n"/>
      <c r="DT412" s="359" t="n"/>
      <c r="DU412" s="359" t="n"/>
      <c r="DV412" s="359" t="n"/>
      <c r="DW412" s="359" t="n"/>
      <c r="DX412" s="359" t="n"/>
      <c r="DY412" s="359" t="n"/>
      <c r="DZ412" s="359" t="n"/>
      <c r="EA412" s="359" t="n"/>
      <c r="EB412" s="359" t="n"/>
      <c r="EC412" s="359" t="n"/>
      <c r="ED412" s="359" t="n"/>
      <c r="EE412" s="359" t="n"/>
      <c r="EF412" s="359" t="n"/>
      <c r="EG412" s="359" t="n"/>
      <c r="EH412" s="359" t="n"/>
      <c r="EI412" s="359" t="n"/>
      <c r="EJ412" s="359" t="n"/>
      <c r="EK412" s="359" t="n"/>
      <c r="EL412" s="359" t="n"/>
      <c r="EM412" s="359" t="n"/>
      <c r="EN412" s="359" t="n"/>
      <c r="EO412" s="359" t="n"/>
      <c r="EP412" s="359" t="n"/>
      <c r="EQ412" s="359" t="n"/>
      <c r="ER412" s="359" t="n"/>
      <c r="ES412" s="359" t="n"/>
      <c r="ET412" s="359" t="n"/>
      <c r="EU412" s="359" t="n"/>
      <c r="EV412" s="359" t="n"/>
      <c r="EW412" s="359" t="n"/>
      <c r="EX412" s="359" t="n"/>
      <c r="EY412" s="359" t="n"/>
      <c r="EZ412" s="359" t="n"/>
      <c r="FA412" s="359" t="n"/>
      <c r="FB412" s="359" t="n"/>
      <c r="FC412" s="359" t="n"/>
      <c r="FD412" s="359" t="n"/>
      <c r="FE412" s="359" t="n"/>
      <c r="FF412" s="359" t="n"/>
      <c r="FG412" s="359" t="n"/>
      <c r="FH412" s="359" t="n"/>
      <c r="FI412" s="359" t="n"/>
      <c r="FJ412" s="359" t="n"/>
      <c r="FK412" s="359" t="n"/>
      <c r="FL412" s="359" t="n"/>
      <c r="FM412" s="359" t="n"/>
      <c r="FN412" s="359" t="n"/>
      <c r="FO412" s="359" t="n"/>
      <c r="FP412" s="359" t="n"/>
      <c r="FQ412" s="359" t="n"/>
      <c r="FR412" s="359" t="n"/>
      <c r="FS412" s="359" t="n"/>
      <c r="FT412" s="359" t="n"/>
      <c r="FU412" s="359" t="n"/>
      <c r="FV412" s="359" t="n"/>
      <c r="FW412" s="359" t="n"/>
      <c r="FX412" s="359" t="n"/>
      <c r="FY412" s="359" t="n"/>
      <c r="FZ412" s="359" t="n"/>
      <c r="GA412" s="359" t="n"/>
      <c r="GB412" s="359" t="n"/>
      <c r="GC412" s="359" t="n"/>
      <c r="GD412" s="359" t="n"/>
      <c r="GE412" s="359" t="n"/>
      <c r="GF412" s="359" t="n"/>
      <c r="GG412" s="359" t="n"/>
      <c r="GH412" s="359" t="n"/>
      <c r="GI412" s="359" t="n"/>
      <c r="GJ412" s="359" t="n"/>
      <c r="GK412" s="359" t="n"/>
      <c r="GL412" s="359" t="n"/>
      <c r="GM412" s="359" t="n"/>
      <c r="GN412" s="359" t="n"/>
      <c r="GO412" s="359" t="n"/>
      <c r="GP412" s="359" t="n"/>
      <c r="GQ412" s="359" t="n"/>
      <c r="GR412" s="359" t="n"/>
      <c r="GS412" s="359" t="n"/>
      <c r="GT412" s="359" t="n"/>
      <c r="GU412" s="359" t="n"/>
      <c r="GV412" s="359" t="n"/>
      <c r="GW412" s="359" t="n"/>
      <c r="GX412" s="359" t="n">
        <v>0</v>
      </c>
    </row>
    <row r="413"/>
    <row r="414">
      <c r="A414" s="360" t="n">
        <v>50</v>
      </c>
      <c r="B414" s="360" t="n">
        <v>0</v>
      </c>
      <c r="C414" s="360" t="n">
        <v>0</v>
      </c>
      <c r="D414" s="360" t="n">
        <v>1</v>
      </c>
      <c r="E414" s="360" t="n">
        <v>201</v>
      </c>
      <c r="F414" s="360">
        <f>ROUND(Source!O412,O414)</f>
        <v/>
      </c>
      <c r="G414" s="360" t="inlineStr">
        <is>
          <t>ПЗ</t>
        </is>
      </c>
      <c r="H414" s="360" t="inlineStr">
        <is>
          <t>Прямые затраты</t>
        </is>
      </c>
      <c r="I414" s="360" t="n"/>
      <c r="J414" s="360" t="n"/>
      <c r="K414" s="360" t="n">
        <v>201</v>
      </c>
      <c r="L414" s="360" t="n">
        <v>1</v>
      </c>
      <c r="M414" s="360" t="n">
        <v>3</v>
      </c>
      <c r="N414" s="360" t="inlineStr"/>
      <c r="O414" s="360" t="n">
        <v>0</v>
      </c>
      <c r="P414" s="360" t="n"/>
      <c r="Q414" s="360" t="n"/>
      <c r="R414" s="360" t="n"/>
      <c r="S414" s="360" t="n"/>
      <c r="T414" s="360" t="n"/>
      <c r="U414" s="360" t="n"/>
      <c r="V414" s="360" t="n"/>
      <c r="W414" s="360" t="n">
        <v>0</v>
      </c>
      <c r="X414" s="360" t="n">
        <v>1</v>
      </c>
      <c r="Y414" s="360" t="n">
        <v>0</v>
      </c>
      <c r="Z414" s="360" t="n"/>
      <c r="AA414" s="360" t="n"/>
      <c r="AB414" s="360" t="n"/>
    </row>
    <row r="415">
      <c r="A415" s="360" t="n">
        <v>50</v>
      </c>
      <c r="B415" s="360" t="n">
        <v>0</v>
      </c>
      <c r="C415" s="360" t="n">
        <v>0</v>
      </c>
      <c r="D415" s="360" t="n">
        <v>1</v>
      </c>
      <c r="E415" s="360" t="n">
        <v>202</v>
      </c>
      <c r="F415" s="360">
        <f>ROUND(Source!P412,O415)</f>
        <v/>
      </c>
      <c r="G415" s="360" t="inlineStr">
        <is>
          <t>СтМатОб</t>
        </is>
      </c>
      <c r="H415" s="360" t="inlineStr">
        <is>
          <t>Стоимость материальных ресурсов (всего)</t>
        </is>
      </c>
      <c r="I415" s="360" t="n"/>
      <c r="J415" s="360" t="n"/>
      <c r="K415" s="360" t="n">
        <v>202</v>
      </c>
      <c r="L415" s="360" t="n">
        <v>2</v>
      </c>
      <c r="M415" s="360" t="n">
        <v>3</v>
      </c>
      <c r="N415" s="360" t="inlineStr"/>
      <c r="O415" s="360" t="n">
        <v>0</v>
      </c>
      <c r="P415" s="360" t="n"/>
      <c r="Q415" s="360" t="n"/>
      <c r="R415" s="360" t="n"/>
      <c r="S415" s="360" t="n"/>
      <c r="T415" s="360" t="n"/>
      <c r="U415" s="360" t="n"/>
      <c r="V415" s="360" t="n"/>
      <c r="W415" s="360" t="n">
        <v>0</v>
      </c>
      <c r="X415" s="360" t="n">
        <v>1</v>
      </c>
      <c r="Y415" s="360" t="n">
        <v>0</v>
      </c>
      <c r="Z415" s="360" t="n"/>
      <c r="AA415" s="360" t="n"/>
      <c r="AB415" s="360" t="n"/>
    </row>
    <row r="416">
      <c r="A416" s="360" t="n">
        <v>50</v>
      </c>
      <c r="B416" s="360" t="n">
        <v>0</v>
      </c>
      <c r="C416" s="360" t="n">
        <v>0</v>
      </c>
      <c r="D416" s="360" t="n">
        <v>1</v>
      </c>
      <c r="E416" s="360" t="n">
        <v>222</v>
      </c>
      <c r="F416" s="360">
        <f>ROUND(Source!AO412,O416)</f>
        <v/>
      </c>
      <c r="G416" s="360" t="inlineStr">
        <is>
          <t>СтМатОбЗак</t>
        </is>
      </c>
      <c r="H416" s="360" t="inlineStr">
        <is>
          <t>Стоимость материалов и оборудования заказчика</t>
        </is>
      </c>
      <c r="I416" s="360" t="n"/>
      <c r="J416" s="360" t="n"/>
      <c r="K416" s="360" t="n">
        <v>222</v>
      </c>
      <c r="L416" s="360" t="n">
        <v>3</v>
      </c>
      <c r="M416" s="360" t="n">
        <v>3</v>
      </c>
      <c r="N416" s="360" t="inlineStr"/>
      <c r="O416" s="360" t="n">
        <v>0</v>
      </c>
      <c r="P416" s="360" t="n"/>
      <c r="Q416" s="360" t="n"/>
      <c r="R416" s="360" t="n"/>
      <c r="S416" s="360" t="n"/>
      <c r="T416" s="360" t="n"/>
      <c r="U416" s="360" t="n"/>
      <c r="V416" s="360" t="n"/>
      <c r="W416" s="360" t="n">
        <v>0</v>
      </c>
      <c r="X416" s="360" t="n">
        <v>1</v>
      </c>
      <c r="Y416" s="360" t="n">
        <v>0</v>
      </c>
      <c r="Z416" s="360" t="n"/>
      <c r="AA416" s="360" t="n"/>
      <c r="AB416" s="360" t="n"/>
    </row>
    <row r="417">
      <c r="A417" s="360" t="n">
        <v>50</v>
      </c>
      <c r="B417" s="360" t="n">
        <v>0</v>
      </c>
      <c r="C417" s="360" t="n">
        <v>0</v>
      </c>
      <c r="D417" s="360" t="n">
        <v>1</v>
      </c>
      <c r="E417" s="360" t="n">
        <v>225</v>
      </c>
      <c r="F417" s="360">
        <f>ROUND(Source!AV412,O417)</f>
        <v/>
      </c>
      <c r="G417" s="360" t="inlineStr">
        <is>
          <t>СтМатОбПод</t>
        </is>
      </c>
      <c r="H417" s="360" t="inlineStr">
        <is>
          <t>Стоимость материалов и оборудования подрядчика</t>
        </is>
      </c>
      <c r="I417" s="360" t="n"/>
      <c r="J417" s="360" t="n"/>
      <c r="K417" s="360" t="n">
        <v>225</v>
      </c>
      <c r="L417" s="360" t="n">
        <v>4</v>
      </c>
      <c r="M417" s="360" t="n">
        <v>3</v>
      </c>
      <c r="N417" s="360" t="inlineStr"/>
      <c r="O417" s="360" t="n">
        <v>0</v>
      </c>
      <c r="P417" s="360" t="n"/>
      <c r="Q417" s="360" t="n"/>
      <c r="R417" s="360" t="n"/>
      <c r="S417" s="360" t="n"/>
      <c r="T417" s="360" t="n"/>
      <c r="U417" s="360" t="n"/>
      <c r="V417" s="360" t="n"/>
      <c r="W417" s="360" t="n">
        <v>0</v>
      </c>
      <c r="X417" s="360" t="n">
        <v>1</v>
      </c>
      <c r="Y417" s="360" t="n">
        <v>0</v>
      </c>
      <c r="Z417" s="360" t="n"/>
      <c r="AA417" s="360" t="n"/>
      <c r="AB417" s="360" t="n"/>
    </row>
    <row r="418">
      <c r="A418" s="360" t="n">
        <v>50</v>
      </c>
      <c r="B418" s="360" t="n">
        <v>0</v>
      </c>
      <c r="C418" s="360" t="n">
        <v>0</v>
      </c>
      <c r="D418" s="360" t="n">
        <v>1</v>
      </c>
      <c r="E418" s="360" t="n">
        <v>226</v>
      </c>
      <c r="F418" s="360">
        <f>ROUND(Source!AW412,O418)</f>
        <v/>
      </c>
      <c r="G418" s="360" t="inlineStr">
        <is>
          <t>СтМат</t>
        </is>
      </c>
      <c r="H418" s="360" t="inlineStr">
        <is>
          <t>Стоимость материалов (всего)</t>
        </is>
      </c>
      <c r="I418" s="360" t="n"/>
      <c r="J418" s="360" t="n"/>
      <c r="K418" s="360" t="n">
        <v>226</v>
      </c>
      <c r="L418" s="360" t="n">
        <v>5</v>
      </c>
      <c r="M418" s="360" t="n">
        <v>3</v>
      </c>
      <c r="N418" s="360" t="inlineStr"/>
      <c r="O418" s="360" t="n">
        <v>0</v>
      </c>
      <c r="P418" s="360" t="n"/>
      <c r="Q418" s="360" t="n"/>
      <c r="R418" s="360" t="n"/>
      <c r="S418" s="360" t="n"/>
      <c r="T418" s="360" t="n"/>
      <c r="U418" s="360" t="n"/>
      <c r="V418" s="360" t="n"/>
      <c r="W418" s="360" t="n">
        <v>0</v>
      </c>
      <c r="X418" s="360" t="n">
        <v>1</v>
      </c>
      <c r="Y418" s="360" t="n">
        <v>0</v>
      </c>
      <c r="Z418" s="360" t="n"/>
      <c r="AA418" s="360" t="n"/>
      <c r="AB418" s="360" t="n"/>
    </row>
    <row r="419">
      <c r="A419" s="360" t="n">
        <v>50</v>
      </c>
      <c r="B419" s="360" t="n">
        <v>0</v>
      </c>
      <c r="C419" s="360" t="n">
        <v>0</v>
      </c>
      <c r="D419" s="360" t="n">
        <v>1</v>
      </c>
      <c r="E419" s="360" t="n">
        <v>227</v>
      </c>
      <c r="F419" s="360">
        <f>ROUND(Source!AX412,O419)</f>
        <v/>
      </c>
      <c r="G419" s="360" t="inlineStr">
        <is>
          <t>СтМатЗак</t>
        </is>
      </c>
      <c r="H419" s="360" t="inlineStr">
        <is>
          <t>Стоимость материалов заказчика</t>
        </is>
      </c>
      <c r="I419" s="360" t="n"/>
      <c r="J419" s="360" t="n"/>
      <c r="K419" s="360" t="n">
        <v>227</v>
      </c>
      <c r="L419" s="360" t="n">
        <v>6</v>
      </c>
      <c r="M419" s="360" t="n">
        <v>3</v>
      </c>
      <c r="N419" s="360" t="inlineStr"/>
      <c r="O419" s="360" t="n">
        <v>0</v>
      </c>
      <c r="P419" s="360" t="n"/>
      <c r="Q419" s="360" t="n"/>
      <c r="R419" s="360" t="n"/>
      <c r="S419" s="360" t="n"/>
      <c r="T419" s="360" t="n"/>
      <c r="U419" s="360" t="n"/>
      <c r="V419" s="360" t="n"/>
      <c r="W419" s="360" t="n">
        <v>0</v>
      </c>
      <c r="X419" s="360" t="n">
        <v>1</v>
      </c>
      <c r="Y419" s="360" t="n">
        <v>0</v>
      </c>
      <c r="Z419" s="360" t="n"/>
      <c r="AA419" s="360" t="n"/>
      <c r="AB419" s="360" t="n"/>
    </row>
    <row r="420">
      <c r="A420" s="360" t="n">
        <v>50</v>
      </c>
      <c r="B420" s="360" t="n">
        <v>0</v>
      </c>
      <c r="C420" s="360" t="n">
        <v>0</v>
      </c>
      <c r="D420" s="360" t="n">
        <v>1</v>
      </c>
      <c r="E420" s="360" t="n">
        <v>228</v>
      </c>
      <c r="F420" s="360">
        <f>ROUND(Source!AY412,O420)</f>
        <v/>
      </c>
      <c r="G420" s="360" t="inlineStr">
        <is>
          <t>СтМатПод</t>
        </is>
      </c>
      <c r="H420" s="360" t="inlineStr">
        <is>
          <t>Стоимость материалов подрядчика</t>
        </is>
      </c>
      <c r="I420" s="360" t="n"/>
      <c r="J420" s="360" t="n"/>
      <c r="K420" s="360" t="n">
        <v>228</v>
      </c>
      <c r="L420" s="360" t="n">
        <v>7</v>
      </c>
      <c r="M420" s="360" t="n">
        <v>3</v>
      </c>
      <c r="N420" s="360" t="inlineStr"/>
      <c r="O420" s="360" t="n">
        <v>0</v>
      </c>
      <c r="P420" s="360" t="n"/>
      <c r="Q420" s="360" t="n"/>
      <c r="R420" s="360" t="n"/>
      <c r="S420" s="360" t="n"/>
      <c r="T420" s="360" t="n"/>
      <c r="U420" s="360" t="n"/>
      <c r="V420" s="360" t="n"/>
      <c r="W420" s="360" t="n">
        <v>0</v>
      </c>
      <c r="X420" s="360" t="n">
        <v>1</v>
      </c>
      <c r="Y420" s="360" t="n">
        <v>0</v>
      </c>
      <c r="Z420" s="360" t="n"/>
      <c r="AA420" s="360" t="n"/>
      <c r="AB420" s="360" t="n"/>
    </row>
    <row r="421">
      <c r="A421" s="360" t="n">
        <v>50</v>
      </c>
      <c r="B421" s="360" t="n">
        <v>0</v>
      </c>
      <c r="C421" s="360" t="n">
        <v>0</v>
      </c>
      <c r="D421" s="360" t="n">
        <v>1</v>
      </c>
      <c r="E421" s="360" t="n">
        <v>216</v>
      </c>
      <c r="F421" s="360">
        <f>ROUND(Source!AP412,O421)</f>
        <v/>
      </c>
      <c r="G421" s="360" t="inlineStr">
        <is>
          <t>Оборуд</t>
        </is>
      </c>
      <c r="H421" s="360" t="inlineStr">
        <is>
          <t>Стоимость оборудования (всего)</t>
        </is>
      </c>
      <c r="I421" s="360" t="n"/>
      <c r="J421" s="360" t="n"/>
      <c r="K421" s="360" t="n">
        <v>216</v>
      </c>
      <c r="L421" s="360" t="n">
        <v>8</v>
      </c>
      <c r="M421" s="360" t="n">
        <v>3</v>
      </c>
      <c r="N421" s="360" t="inlineStr"/>
      <c r="O421" s="360" t="n">
        <v>0</v>
      </c>
      <c r="P421" s="360" t="n"/>
      <c r="Q421" s="360" t="n"/>
      <c r="R421" s="360" t="n"/>
      <c r="S421" s="360" t="n"/>
      <c r="T421" s="360" t="n"/>
      <c r="U421" s="360" t="n"/>
      <c r="V421" s="360" t="n"/>
      <c r="W421" s="360" t="n">
        <v>0</v>
      </c>
      <c r="X421" s="360" t="n">
        <v>1</v>
      </c>
      <c r="Y421" s="360" t="n">
        <v>0</v>
      </c>
      <c r="Z421" s="360" t="n"/>
      <c r="AA421" s="360" t="n"/>
      <c r="AB421" s="360" t="n"/>
    </row>
    <row r="422">
      <c r="A422" s="360" t="n">
        <v>50</v>
      </c>
      <c r="B422" s="360" t="n">
        <v>0</v>
      </c>
      <c r="C422" s="360" t="n">
        <v>0</v>
      </c>
      <c r="D422" s="360" t="n">
        <v>1</v>
      </c>
      <c r="E422" s="360" t="n">
        <v>223</v>
      </c>
      <c r="F422" s="360">
        <f>ROUND(Source!AQ412,O422)</f>
        <v/>
      </c>
      <c r="G422" s="360" t="inlineStr">
        <is>
          <t>ОборудЗак</t>
        </is>
      </c>
      <c r="H422" s="360" t="inlineStr">
        <is>
          <t>Стоимость оборудования заказчика</t>
        </is>
      </c>
      <c r="I422" s="360" t="n"/>
      <c r="J422" s="360" t="n"/>
      <c r="K422" s="360" t="n">
        <v>223</v>
      </c>
      <c r="L422" s="360" t="n">
        <v>9</v>
      </c>
      <c r="M422" s="360" t="n">
        <v>3</v>
      </c>
      <c r="N422" s="360" t="inlineStr"/>
      <c r="O422" s="360" t="n">
        <v>0</v>
      </c>
      <c r="P422" s="360" t="n"/>
      <c r="Q422" s="360" t="n"/>
      <c r="R422" s="360" t="n"/>
      <c r="S422" s="360" t="n"/>
      <c r="T422" s="360" t="n"/>
      <c r="U422" s="360" t="n"/>
      <c r="V422" s="360" t="n"/>
      <c r="W422" s="360" t="n">
        <v>0</v>
      </c>
      <c r="X422" s="360" t="n">
        <v>1</v>
      </c>
      <c r="Y422" s="360" t="n">
        <v>0</v>
      </c>
      <c r="Z422" s="360" t="n"/>
      <c r="AA422" s="360" t="n"/>
      <c r="AB422" s="360" t="n"/>
    </row>
    <row r="423">
      <c r="A423" s="360" t="n">
        <v>50</v>
      </c>
      <c r="B423" s="360" t="n">
        <v>0</v>
      </c>
      <c r="C423" s="360" t="n">
        <v>0</v>
      </c>
      <c r="D423" s="360" t="n">
        <v>1</v>
      </c>
      <c r="E423" s="360" t="n">
        <v>229</v>
      </c>
      <c r="F423" s="360">
        <f>ROUND(Source!AZ412,O423)</f>
        <v/>
      </c>
      <c r="G423" s="360" t="inlineStr">
        <is>
          <t>ОборудПод</t>
        </is>
      </c>
      <c r="H423" s="360" t="inlineStr">
        <is>
          <t>Стоимость оборудования подрядчика</t>
        </is>
      </c>
      <c r="I423" s="360" t="n"/>
      <c r="J423" s="360" t="n"/>
      <c r="K423" s="360" t="n">
        <v>229</v>
      </c>
      <c r="L423" s="360" t="n">
        <v>10</v>
      </c>
      <c r="M423" s="360" t="n">
        <v>3</v>
      </c>
      <c r="N423" s="360" t="inlineStr"/>
      <c r="O423" s="360" t="n">
        <v>0</v>
      </c>
      <c r="P423" s="360" t="n"/>
      <c r="Q423" s="360" t="n"/>
      <c r="R423" s="360" t="n"/>
      <c r="S423" s="360" t="n"/>
      <c r="T423" s="360" t="n"/>
      <c r="U423" s="360" t="n"/>
      <c r="V423" s="360" t="n"/>
      <c r="W423" s="360" t="n">
        <v>0</v>
      </c>
      <c r="X423" s="360" t="n">
        <v>1</v>
      </c>
      <c r="Y423" s="360" t="n">
        <v>0</v>
      </c>
      <c r="Z423" s="360" t="n"/>
      <c r="AA423" s="360" t="n"/>
      <c r="AB423" s="360" t="n"/>
    </row>
    <row r="424">
      <c r="A424" s="360" t="n">
        <v>50</v>
      </c>
      <c r="B424" s="360" t="n">
        <v>0</v>
      </c>
      <c r="C424" s="360" t="n">
        <v>0</v>
      </c>
      <c r="D424" s="360" t="n">
        <v>1</v>
      </c>
      <c r="E424" s="360" t="n">
        <v>203</v>
      </c>
      <c r="F424" s="360">
        <f>ROUND(Source!Q412,O424)</f>
        <v/>
      </c>
      <c r="G424" s="360" t="inlineStr">
        <is>
          <t>ЭММ</t>
        </is>
      </c>
      <c r="H424" s="360" t="inlineStr">
        <is>
          <t>Эксплуатация машин</t>
        </is>
      </c>
      <c r="I424" s="360" t="n"/>
      <c r="J424" s="360" t="n"/>
      <c r="K424" s="360" t="n">
        <v>203</v>
      </c>
      <c r="L424" s="360" t="n">
        <v>11</v>
      </c>
      <c r="M424" s="360" t="n">
        <v>3</v>
      </c>
      <c r="N424" s="360" t="inlineStr"/>
      <c r="O424" s="360" t="n">
        <v>0</v>
      </c>
      <c r="P424" s="360" t="n"/>
      <c r="Q424" s="360" t="n"/>
      <c r="R424" s="360" t="n"/>
      <c r="S424" s="360" t="n"/>
      <c r="T424" s="360" t="n"/>
      <c r="U424" s="360" t="n"/>
      <c r="V424" s="360" t="n"/>
      <c r="W424" s="360" t="n">
        <v>0</v>
      </c>
      <c r="X424" s="360" t="n">
        <v>1</v>
      </c>
      <c r="Y424" s="360" t="n">
        <v>0</v>
      </c>
      <c r="Z424" s="360" t="n"/>
      <c r="AA424" s="360" t="n"/>
      <c r="AB424" s="360" t="n"/>
    </row>
    <row r="425">
      <c r="A425" s="360" t="n">
        <v>50</v>
      </c>
      <c r="B425" s="360" t="n">
        <v>0</v>
      </c>
      <c r="C425" s="360" t="n">
        <v>0</v>
      </c>
      <c r="D425" s="360" t="n">
        <v>1</v>
      </c>
      <c r="E425" s="360" t="n">
        <v>231</v>
      </c>
      <c r="F425" s="360">
        <f>ROUND(Source!BB412,O425)</f>
        <v/>
      </c>
      <c r="G425" s="360" t="inlineStr">
        <is>
          <t>ЭММсНРиСП</t>
        </is>
      </c>
      <c r="H425" s="360" t="inlineStr">
        <is>
          <t>Эксплуатация машин по ТСН-2001.16</t>
        </is>
      </c>
      <c r="I425" s="360" t="n"/>
      <c r="J425" s="360" t="n"/>
      <c r="K425" s="360" t="n">
        <v>231</v>
      </c>
      <c r="L425" s="360" t="n">
        <v>12</v>
      </c>
      <c r="M425" s="360" t="n">
        <v>3</v>
      </c>
      <c r="N425" s="360" t="inlineStr"/>
      <c r="O425" s="360" t="n">
        <v>0</v>
      </c>
      <c r="P425" s="360" t="n"/>
      <c r="Q425" s="360" t="n"/>
      <c r="R425" s="360" t="n"/>
      <c r="S425" s="360" t="n"/>
      <c r="T425" s="360" t="n"/>
      <c r="U425" s="360" t="n"/>
      <c r="V425" s="360" t="n"/>
      <c r="W425" s="360" t="n">
        <v>0</v>
      </c>
      <c r="X425" s="360" t="n">
        <v>1</v>
      </c>
      <c r="Y425" s="360" t="n">
        <v>0</v>
      </c>
      <c r="Z425" s="360" t="n"/>
      <c r="AA425" s="360" t="n"/>
      <c r="AB425" s="360" t="n"/>
    </row>
    <row r="426">
      <c r="A426" s="360" t="n">
        <v>50</v>
      </c>
      <c r="B426" s="360" t="n">
        <v>0</v>
      </c>
      <c r="C426" s="360" t="n">
        <v>0</v>
      </c>
      <c r="D426" s="360" t="n">
        <v>1</v>
      </c>
      <c r="E426" s="360" t="n">
        <v>204</v>
      </c>
      <c r="F426" s="360">
        <f>ROUND(Source!R412,O426)</f>
        <v/>
      </c>
      <c r="G426" s="360" t="inlineStr">
        <is>
          <t>ЗПМ</t>
        </is>
      </c>
      <c r="H426" s="360" t="inlineStr">
        <is>
          <t>ЗП машинистов</t>
        </is>
      </c>
      <c r="I426" s="360" t="n"/>
      <c r="J426" s="360" t="n"/>
      <c r="K426" s="360" t="n">
        <v>204</v>
      </c>
      <c r="L426" s="360" t="n">
        <v>13</v>
      </c>
      <c r="M426" s="360" t="n">
        <v>3</v>
      </c>
      <c r="N426" s="360" t="inlineStr"/>
      <c r="O426" s="360" t="n">
        <v>0</v>
      </c>
      <c r="P426" s="360" t="n"/>
      <c r="Q426" s="360" t="n"/>
      <c r="R426" s="360" t="n"/>
      <c r="S426" s="360" t="n"/>
      <c r="T426" s="360" t="n"/>
      <c r="U426" s="360" t="n"/>
      <c r="V426" s="360" t="n"/>
      <c r="W426" s="360" t="n">
        <v>0</v>
      </c>
      <c r="X426" s="360" t="n">
        <v>1</v>
      </c>
      <c r="Y426" s="360" t="n">
        <v>0</v>
      </c>
      <c r="Z426" s="360" t="n"/>
      <c r="AA426" s="360" t="n"/>
      <c r="AB426" s="360" t="n"/>
    </row>
    <row r="427">
      <c r="A427" s="360" t="n">
        <v>50</v>
      </c>
      <c r="B427" s="360" t="n">
        <v>0</v>
      </c>
      <c r="C427" s="360" t="n">
        <v>0</v>
      </c>
      <c r="D427" s="360" t="n">
        <v>1</v>
      </c>
      <c r="E427" s="360" t="n">
        <v>205</v>
      </c>
      <c r="F427" s="360">
        <f>ROUND(Source!S412,O427)</f>
        <v/>
      </c>
      <c r="G427" s="360" t="inlineStr">
        <is>
          <t>ОЗП</t>
        </is>
      </c>
      <c r="H427" s="360" t="inlineStr">
        <is>
          <t>Основная ЗП рабочих</t>
        </is>
      </c>
      <c r="I427" s="360" t="n"/>
      <c r="J427" s="360" t="n"/>
      <c r="K427" s="360" t="n">
        <v>205</v>
      </c>
      <c r="L427" s="360" t="n">
        <v>14</v>
      </c>
      <c r="M427" s="360" t="n">
        <v>3</v>
      </c>
      <c r="N427" s="360" t="inlineStr"/>
      <c r="O427" s="360" t="n">
        <v>0</v>
      </c>
      <c r="P427" s="360" t="n"/>
      <c r="Q427" s="360" t="n"/>
      <c r="R427" s="360" t="n"/>
      <c r="S427" s="360" t="n"/>
      <c r="T427" s="360" t="n"/>
      <c r="U427" s="360" t="n"/>
      <c r="V427" s="360" t="n"/>
      <c r="W427" s="360" t="n">
        <v>0</v>
      </c>
      <c r="X427" s="360" t="n">
        <v>1</v>
      </c>
      <c r="Y427" s="360" t="n">
        <v>0</v>
      </c>
      <c r="Z427" s="360" t="n"/>
      <c r="AA427" s="360" t="n"/>
      <c r="AB427" s="360" t="n"/>
    </row>
    <row r="428">
      <c r="A428" s="360" t="n">
        <v>50</v>
      </c>
      <c r="B428" s="360" t="n">
        <v>0</v>
      </c>
      <c r="C428" s="360" t="n">
        <v>0</v>
      </c>
      <c r="D428" s="360" t="n">
        <v>1</v>
      </c>
      <c r="E428" s="360" t="n">
        <v>232</v>
      </c>
      <c r="F428" s="360">
        <f>ROUND(Source!BC412,O428)</f>
        <v/>
      </c>
      <c r="G428" s="360" t="inlineStr">
        <is>
          <t>ОЗПсНРиСП</t>
        </is>
      </c>
      <c r="H428" s="360" t="inlineStr">
        <is>
          <t>Основная ЗП рабочих по ТСН-2001.16</t>
        </is>
      </c>
      <c r="I428" s="360" t="n"/>
      <c r="J428" s="360" t="n"/>
      <c r="K428" s="360" t="n">
        <v>232</v>
      </c>
      <c r="L428" s="360" t="n">
        <v>15</v>
      </c>
      <c r="M428" s="360" t="n">
        <v>3</v>
      </c>
      <c r="N428" s="360" t="inlineStr"/>
      <c r="O428" s="360" t="n">
        <v>0</v>
      </c>
      <c r="P428" s="360" t="n"/>
      <c r="Q428" s="360" t="n"/>
      <c r="R428" s="360" t="n"/>
      <c r="S428" s="360" t="n"/>
      <c r="T428" s="360" t="n"/>
      <c r="U428" s="360" t="n"/>
      <c r="V428" s="360" t="n"/>
      <c r="W428" s="360" t="n">
        <v>0</v>
      </c>
      <c r="X428" s="360" t="n">
        <v>1</v>
      </c>
      <c r="Y428" s="360" t="n">
        <v>0</v>
      </c>
      <c r="Z428" s="360" t="n"/>
      <c r="AA428" s="360" t="n"/>
      <c r="AB428" s="360" t="n"/>
    </row>
    <row r="429">
      <c r="A429" s="360" t="n">
        <v>50</v>
      </c>
      <c r="B429" s="360" t="n">
        <v>0</v>
      </c>
      <c r="C429" s="360" t="n">
        <v>0</v>
      </c>
      <c r="D429" s="360" t="n">
        <v>1</v>
      </c>
      <c r="E429" s="360" t="n">
        <v>214</v>
      </c>
      <c r="F429" s="360">
        <f>ROUND(Source!AS412,O429)</f>
        <v/>
      </c>
      <c r="G429" s="360" t="inlineStr">
        <is>
          <t>Строит</t>
        </is>
      </c>
      <c r="H429" s="360" t="inlineStr">
        <is>
          <t>Строительные работы с НР и СП</t>
        </is>
      </c>
      <c r="I429" s="360" t="n"/>
      <c r="J429" s="360" t="n"/>
      <c r="K429" s="360" t="n">
        <v>214</v>
      </c>
      <c r="L429" s="360" t="n">
        <v>16</v>
      </c>
      <c r="M429" s="360" t="n">
        <v>3</v>
      </c>
      <c r="N429" s="360" t="inlineStr"/>
      <c r="O429" s="360" t="n">
        <v>0</v>
      </c>
      <c r="P429" s="360" t="n"/>
      <c r="Q429" s="360" t="n"/>
      <c r="R429" s="360" t="n"/>
      <c r="S429" s="360" t="n"/>
      <c r="T429" s="360" t="n"/>
      <c r="U429" s="360" t="n"/>
      <c r="V429" s="360" t="n"/>
      <c r="W429" s="360" t="n">
        <v>0</v>
      </c>
      <c r="X429" s="360" t="n">
        <v>1</v>
      </c>
      <c r="Y429" s="360" t="n">
        <v>0</v>
      </c>
      <c r="Z429" s="360" t="n"/>
      <c r="AA429" s="360" t="n"/>
      <c r="AB429" s="360" t="n"/>
    </row>
    <row r="430">
      <c r="A430" s="360" t="n">
        <v>50</v>
      </c>
      <c r="B430" s="360" t="n">
        <v>0</v>
      </c>
      <c r="C430" s="360" t="n">
        <v>0</v>
      </c>
      <c r="D430" s="360" t="n">
        <v>1</v>
      </c>
      <c r="E430" s="360" t="n">
        <v>215</v>
      </c>
      <c r="F430" s="360">
        <f>ROUND(Source!AT412,O430)</f>
        <v/>
      </c>
      <c r="G430" s="360" t="inlineStr">
        <is>
          <t>Монтаж</t>
        </is>
      </c>
      <c r="H430" s="360" t="inlineStr">
        <is>
          <t>Монтажные работы с НР и СП</t>
        </is>
      </c>
      <c r="I430" s="360" t="n"/>
      <c r="J430" s="360" t="n"/>
      <c r="K430" s="360" t="n">
        <v>215</v>
      </c>
      <c r="L430" s="360" t="n">
        <v>17</v>
      </c>
      <c r="M430" s="360" t="n">
        <v>3</v>
      </c>
      <c r="N430" s="360" t="inlineStr"/>
      <c r="O430" s="360" t="n">
        <v>0</v>
      </c>
      <c r="P430" s="360" t="n"/>
      <c r="Q430" s="360" t="n"/>
      <c r="R430" s="360" t="n"/>
      <c r="S430" s="360" t="n"/>
      <c r="T430" s="360" t="n"/>
      <c r="U430" s="360" t="n"/>
      <c r="V430" s="360" t="n"/>
      <c r="W430" s="360" t="n">
        <v>0</v>
      </c>
      <c r="X430" s="360" t="n">
        <v>1</v>
      </c>
      <c r="Y430" s="360" t="n">
        <v>0</v>
      </c>
      <c r="Z430" s="360" t="n"/>
      <c r="AA430" s="360" t="n"/>
      <c r="AB430" s="360" t="n"/>
    </row>
    <row r="431">
      <c r="A431" s="360" t="n">
        <v>50</v>
      </c>
      <c r="B431" s="360" t="n">
        <v>0</v>
      </c>
      <c r="C431" s="360" t="n">
        <v>0</v>
      </c>
      <c r="D431" s="360" t="n">
        <v>1</v>
      </c>
      <c r="E431" s="360" t="n">
        <v>217</v>
      </c>
      <c r="F431" s="360">
        <f>ROUND(Source!AU412,O431)</f>
        <v/>
      </c>
      <c r="G431" s="360" t="inlineStr">
        <is>
          <t>Прочие</t>
        </is>
      </c>
      <c r="H431" s="360" t="inlineStr">
        <is>
          <t>Прочие работы с НР и СП</t>
        </is>
      </c>
      <c r="I431" s="360" t="n"/>
      <c r="J431" s="360" t="n"/>
      <c r="K431" s="360" t="n">
        <v>217</v>
      </c>
      <c r="L431" s="360" t="n">
        <v>18</v>
      </c>
      <c r="M431" s="360" t="n">
        <v>3</v>
      </c>
      <c r="N431" s="360" t="inlineStr"/>
      <c r="O431" s="360" t="n">
        <v>0</v>
      </c>
      <c r="P431" s="360" t="n"/>
      <c r="Q431" s="360" t="n"/>
      <c r="R431" s="360" t="n"/>
      <c r="S431" s="360" t="n"/>
      <c r="T431" s="360" t="n"/>
      <c r="U431" s="360" t="n"/>
      <c r="V431" s="360" t="n"/>
      <c r="W431" s="360" t="n">
        <v>0</v>
      </c>
      <c r="X431" s="360" t="n">
        <v>1</v>
      </c>
      <c r="Y431" s="360" t="n">
        <v>0</v>
      </c>
      <c r="Z431" s="360" t="n"/>
      <c r="AA431" s="360" t="n"/>
      <c r="AB431" s="360" t="n"/>
    </row>
    <row r="432">
      <c r="A432" s="360" t="n">
        <v>50</v>
      </c>
      <c r="B432" s="360" t="n">
        <v>0</v>
      </c>
      <c r="C432" s="360" t="n">
        <v>0</v>
      </c>
      <c r="D432" s="360" t="n">
        <v>1</v>
      </c>
      <c r="E432" s="360" t="n">
        <v>230</v>
      </c>
      <c r="F432" s="360">
        <f>ROUND(Source!BA412,O432)</f>
        <v/>
      </c>
      <c r="G432" s="360" t="inlineStr">
        <is>
          <t>ПрочиеЗатр</t>
        </is>
      </c>
      <c r="H432" s="360" t="inlineStr">
        <is>
          <t>Прочие затраты по ТСН-2001.16</t>
        </is>
      </c>
      <c r="I432" s="360" t="n"/>
      <c r="J432" s="360" t="n"/>
      <c r="K432" s="360" t="n">
        <v>230</v>
      </c>
      <c r="L432" s="360" t="n">
        <v>19</v>
      </c>
      <c r="M432" s="360" t="n">
        <v>3</v>
      </c>
      <c r="N432" s="360" t="inlineStr"/>
      <c r="O432" s="360" t="n">
        <v>0</v>
      </c>
      <c r="P432" s="360" t="n"/>
      <c r="Q432" s="360" t="n"/>
      <c r="R432" s="360" t="n"/>
      <c r="S432" s="360" t="n"/>
      <c r="T432" s="360" t="n"/>
      <c r="U432" s="360" t="n"/>
      <c r="V432" s="360" t="n"/>
      <c r="W432" s="360" t="n">
        <v>0</v>
      </c>
      <c r="X432" s="360" t="n">
        <v>1</v>
      </c>
      <c r="Y432" s="360" t="n">
        <v>0</v>
      </c>
      <c r="Z432" s="360" t="n"/>
      <c r="AA432" s="360" t="n"/>
      <c r="AB432" s="360" t="n"/>
    </row>
    <row r="433">
      <c r="A433" s="360" t="n">
        <v>50</v>
      </c>
      <c r="B433" s="360" t="n">
        <v>0</v>
      </c>
      <c r="C433" s="360" t="n">
        <v>0</v>
      </c>
      <c r="D433" s="360" t="n">
        <v>1</v>
      </c>
      <c r="E433" s="360" t="n">
        <v>206</v>
      </c>
      <c r="F433" s="360">
        <f>ROUND(Source!T412,O433)</f>
        <v/>
      </c>
      <c r="G433" s="360" t="inlineStr">
        <is>
          <t>ВозврМат</t>
        </is>
      </c>
      <c r="H433" s="360" t="inlineStr">
        <is>
          <t>Возврат материалов</t>
        </is>
      </c>
      <c r="I433" s="360" t="n"/>
      <c r="J433" s="360" t="n"/>
      <c r="K433" s="360" t="n">
        <v>206</v>
      </c>
      <c r="L433" s="360" t="n">
        <v>20</v>
      </c>
      <c r="M433" s="360" t="n">
        <v>3</v>
      </c>
      <c r="N433" s="360" t="inlineStr"/>
      <c r="O433" s="360" t="n">
        <v>0</v>
      </c>
      <c r="P433" s="360" t="n"/>
      <c r="Q433" s="360" t="n"/>
      <c r="R433" s="360" t="n"/>
      <c r="S433" s="360" t="n"/>
      <c r="T433" s="360" t="n"/>
      <c r="U433" s="360" t="n"/>
      <c r="V433" s="360" t="n"/>
      <c r="W433" s="360" t="n">
        <v>0</v>
      </c>
      <c r="X433" s="360" t="n">
        <v>1</v>
      </c>
      <c r="Y433" s="360" t="n">
        <v>0</v>
      </c>
      <c r="Z433" s="360" t="n"/>
      <c r="AA433" s="360" t="n"/>
      <c r="AB433" s="360" t="n"/>
    </row>
    <row r="434">
      <c r="A434" s="360" t="n">
        <v>50</v>
      </c>
      <c r="B434" s="360" t="n">
        <v>0</v>
      </c>
      <c r="C434" s="360" t="n">
        <v>0</v>
      </c>
      <c r="D434" s="360" t="n">
        <v>1</v>
      </c>
      <c r="E434" s="360" t="n">
        <v>207</v>
      </c>
      <c r="F434" s="360">
        <f>ROUND(Source!U412,O434)</f>
        <v/>
      </c>
      <c r="G434" s="360" t="inlineStr">
        <is>
          <t>ТрудСтр</t>
        </is>
      </c>
      <c r="H434" s="360" t="inlineStr">
        <is>
          <t>Трудозатраты строителей</t>
        </is>
      </c>
      <c r="I434" s="360" t="n"/>
      <c r="J434" s="360" t="n"/>
      <c r="K434" s="360" t="n">
        <v>207</v>
      </c>
      <c r="L434" s="360" t="n">
        <v>21</v>
      </c>
      <c r="M434" s="360" t="n">
        <v>3</v>
      </c>
      <c r="N434" s="360" t="inlineStr"/>
      <c r="O434" s="360" t="n">
        <v>7</v>
      </c>
      <c r="P434" s="360" t="n"/>
      <c r="Q434" s="360" t="n"/>
      <c r="R434" s="360" t="n"/>
      <c r="S434" s="360" t="n"/>
      <c r="T434" s="360" t="n"/>
      <c r="U434" s="360" t="n"/>
      <c r="V434" s="360" t="n"/>
      <c r="W434" s="360" t="n">
        <v>0</v>
      </c>
      <c r="X434" s="360" t="n">
        <v>1</v>
      </c>
      <c r="Y434" s="360" t="n">
        <v>0</v>
      </c>
      <c r="Z434" s="360" t="n"/>
      <c r="AA434" s="360" t="n"/>
      <c r="AB434" s="360" t="n"/>
    </row>
    <row r="435">
      <c r="A435" s="360" t="n">
        <v>50</v>
      </c>
      <c r="B435" s="360" t="n">
        <v>0</v>
      </c>
      <c r="C435" s="360" t="n">
        <v>0</v>
      </c>
      <c r="D435" s="360" t="n">
        <v>1</v>
      </c>
      <c r="E435" s="360" t="n">
        <v>208</v>
      </c>
      <c r="F435" s="360">
        <f>ROUND(Source!V412,O435)</f>
        <v/>
      </c>
      <c r="G435" s="360" t="inlineStr">
        <is>
          <t>ТрудМаш</t>
        </is>
      </c>
      <c r="H435" s="360" t="inlineStr">
        <is>
          <t>Трудозатраты машинистов</t>
        </is>
      </c>
      <c r="I435" s="360" t="n"/>
      <c r="J435" s="360" t="n"/>
      <c r="K435" s="360" t="n">
        <v>208</v>
      </c>
      <c r="L435" s="360" t="n">
        <v>22</v>
      </c>
      <c r="M435" s="360" t="n">
        <v>3</v>
      </c>
      <c r="N435" s="360" t="inlineStr"/>
      <c r="O435" s="360" t="n">
        <v>7</v>
      </c>
      <c r="P435" s="360" t="n"/>
      <c r="Q435" s="360" t="n"/>
      <c r="R435" s="360" t="n"/>
      <c r="S435" s="360" t="n"/>
      <c r="T435" s="360" t="n"/>
      <c r="U435" s="360" t="n"/>
      <c r="V435" s="360" t="n"/>
      <c r="W435" s="360" t="n">
        <v>0</v>
      </c>
      <c r="X435" s="360" t="n">
        <v>1</v>
      </c>
      <c r="Y435" s="360" t="n">
        <v>0</v>
      </c>
      <c r="Z435" s="360" t="n"/>
      <c r="AA435" s="360" t="n"/>
      <c r="AB435" s="360" t="n"/>
    </row>
    <row r="436">
      <c r="A436" s="360" t="n">
        <v>50</v>
      </c>
      <c r="B436" s="360" t="n">
        <v>0</v>
      </c>
      <c r="C436" s="360" t="n">
        <v>0</v>
      </c>
      <c r="D436" s="360" t="n">
        <v>1</v>
      </c>
      <c r="E436" s="360" t="n">
        <v>209</v>
      </c>
      <c r="F436" s="360">
        <f>ROUND(Source!W412,O436)</f>
        <v/>
      </c>
      <c r="G436" s="360" t="inlineStr">
        <is>
          <t>ТранспМат</t>
        </is>
      </c>
      <c r="H436" s="360" t="inlineStr">
        <is>
          <t>Транспорт материалов</t>
        </is>
      </c>
      <c r="I436" s="360" t="n"/>
      <c r="J436" s="360" t="n"/>
      <c r="K436" s="360" t="n">
        <v>209</v>
      </c>
      <c r="L436" s="360" t="n">
        <v>23</v>
      </c>
      <c r="M436" s="360" t="n">
        <v>3</v>
      </c>
      <c r="N436" s="360" t="inlineStr"/>
      <c r="O436" s="360" t="n">
        <v>0</v>
      </c>
      <c r="P436" s="360" t="n"/>
      <c r="Q436" s="360" t="n"/>
      <c r="R436" s="360" t="n"/>
      <c r="S436" s="360" t="n"/>
      <c r="T436" s="360" t="n"/>
      <c r="U436" s="360" t="n"/>
      <c r="V436" s="360" t="n"/>
      <c r="W436" s="360" t="n">
        <v>0</v>
      </c>
      <c r="X436" s="360" t="n">
        <v>1</v>
      </c>
      <c r="Y436" s="360" t="n">
        <v>0</v>
      </c>
      <c r="Z436" s="360" t="n"/>
      <c r="AA436" s="360" t="n"/>
      <c r="AB436" s="360" t="n"/>
    </row>
    <row r="437">
      <c r="A437" s="360" t="n">
        <v>50</v>
      </c>
      <c r="B437" s="360" t="n">
        <v>0</v>
      </c>
      <c r="C437" s="360" t="n">
        <v>0</v>
      </c>
      <c r="D437" s="360" t="n">
        <v>1</v>
      </c>
      <c r="E437" s="360" t="n">
        <v>233</v>
      </c>
      <c r="F437" s="360">
        <f>ROUND(Source!BD412,O437)</f>
        <v/>
      </c>
      <c r="G437" s="360" t="inlineStr">
        <is>
          <t>Перевозка</t>
        </is>
      </c>
      <c r="H437" s="360" t="inlineStr">
        <is>
          <t>Перевозка грузов</t>
        </is>
      </c>
      <c r="I437" s="360" t="n"/>
      <c r="J437" s="360" t="n"/>
      <c r="K437" s="360" t="n">
        <v>233</v>
      </c>
      <c r="L437" s="360" t="n">
        <v>24</v>
      </c>
      <c r="M437" s="360" t="n">
        <v>3</v>
      </c>
      <c r="N437" s="360" t="inlineStr"/>
      <c r="O437" s="360" t="n">
        <v>0</v>
      </c>
      <c r="P437" s="360" t="n"/>
      <c r="Q437" s="360" t="n"/>
      <c r="R437" s="360" t="n"/>
      <c r="S437" s="360" t="n"/>
      <c r="T437" s="360" t="n"/>
      <c r="U437" s="360" t="n"/>
      <c r="V437" s="360" t="n"/>
      <c r="W437" s="360" t="n">
        <v>0</v>
      </c>
      <c r="X437" s="360" t="n">
        <v>1</v>
      </c>
      <c r="Y437" s="360" t="n">
        <v>0</v>
      </c>
      <c r="Z437" s="360" t="n"/>
      <c r="AA437" s="360" t="n"/>
      <c r="AB437" s="360" t="n"/>
    </row>
    <row r="438">
      <c r="A438" s="360" t="n">
        <v>50</v>
      </c>
      <c r="B438" s="360" t="n">
        <v>0</v>
      </c>
      <c r="C438" s="360" t="n">
        <v>0</v>
      </c>
      <c r="D438" s="360" t="n">
        <v>1</v>
      </c>
      <c r="E438" s="360" t="n">
        <v>210</v>
      </c>
      <c r="F438" s="360">
        <f>ROUND(Source!X412,O438)</f>
        <v/>
      </c>
      <c r="G438" s="360" t="inlineStr">
        <is>
          <t>НР</t>
        </is>
      </c>
      <c r="H438" s="360" t="inlineStr">
        <is>
          <t>Накладные расходы</t>
        </is>
      </c>
      <c r="I438" s="360" t="n"/>
      <c r="J438" s="360" t="n"/>
      <c r="K438" s="360" t="n">
        <v>210</v>
      </c>
      <c r="L438" s="360" t="n">
        <v>25</v>
      </c>
      <c r="M438" s="360" t="n">
        <v>3</v>
      </c>
      <c r="N438" s="360" t="inlineStr"/>
      <c r="O438" s="360" t="n">
        <v>0</v>
      </c>
      <c r="P438" s="360" t="n"/>
      <c r="Q438" s="360" t="n"/>
      <c r="R438" s="360" t="n"/>
      <c r="S438" s="360" t="n"/>
      <c r="T438" s="360" t="n"/>
      <c r="U438" s="360" t="n"/>
      <c r="V438" s="360" t="n"/>
      <c r="W438" s="360" t="n">
        <v>0</v>
      </c>
      <c r="X438" s="360" t="n">
        <v>1</v>
      </c>
      <c r="Y438" s="360" t="n">
        <v>0</v>
      </c>
      <c r="Z438" s="360" t="n"/>
      <c r="AA438" s="360" t="n"/>
      <c r="AB438" s="360" t="n"/>
    </row>
    <row r="439">
      <c r="A439" s="360" t="n">
        <v>50</v>
      </c>
      <c r="B439" s="360" t="n">
        <v>0</v>
      </c>
      <c r="C439" s="360" t="n">
        <v>0</v>
      </c>
      <c r="D439" s="360" t="n">
        <v>1</v>
      </c>
      <c r="E439" s="360" t="n">
        <v>211</v>
      </c>
      <c r="F439" s="360">
        <f>ROUND(Source!Y412,O439)</f>
        <v/>
      </c>
      <c r="G439" s="360" t="inlineStr">
        <is>
          <t>СмПриб</t>
        </is>
      </c>
      <c r="H439" s="360" t="inlineStr">
        <is>
          <t>Сметная прибыль</t>
        </is>
      </c>
      <c r="I439" s="360" t="n"/>
      <c r="J439" s="360" t="n"/>
      <c r="K439" s="360" t="n">
        <v>211</v>
      </c>
      <c r="L439" s="360" t="n">
        <v>26</v>
      </c>
      <c r="M439" s="360" t="n">
        <v>3</v>
      </c>
      <c r="N439" s="360" t="inlineStr"/>
      <c r="O439" s="360" t="n">
        <v>0</v>
      </c>
      <c r="P439" s="360" t="n"/>
      <c r="Q439" s="360" t="n"/>
      <c r="R439" s="360" t="n"/>
      <c r="S439" s="360" t="n"/>
      <c r="T439" s="360" t="n"/>
      <c r="U439" s="360" t="n"/>
      <c r="V439" s="360" t="n"/>
      <c r="W439" s="360" t="n">
        <v>0</v>
      </c>
      <c r="X439" s="360" t="n">
        <v>1</v>
      </c>
      <c r="Y439" s="360" t="n">
        <v>0</v>
      </c>
      <c r="Z439" s="360" t="n"/>
      <c r="AA439" s="360" t="n"/>
      <c r="AB439" s="360" t="n"/>
    </row>
    <row r="440">
      <c r="A440" s="360" t="n">
        <v>50</v>
      </c>
      <c r="B440" s="360" t="n">
        <v>0</v>
      </c>
      <c r="C440" s="360" t="n">
        <v>0</v>
      </c>
      <c r="D440" s="360" t="n">
        <v>1</v>
      </c>
      <c r="E440" s="360" t="n">
        <v>224</v>
      </c>
      <c r="F440" s="360">
        <f>ROUND(Source!AR412,O440)</f>
        <v/>
      </c>
      <c r="G440" s="360" t="inlineStr">
        <is>
          <t>Всего</t>
        </is>
      </c>
      <c r="H440" s="360" t="inlineStr">
        <is>
          <t>Всего с НР и СП</t>
        </is>
      </c>
      <c r="I440" s="360" t="n"/>
      <c r="J440" s="360" t="n"/>
      <c r="K440" s="360" t="n">
        <v>224</v>
      </c>
      <c r="L440" s="360" t="n">
        <v>27</v>
      </c>
      <c r="M440" s="360" t="n">
        <v>3</v>
      </c>
      <c r="N440" s="360" t="inlineStr"/>
      <c r="O440" s="360" t="n">
        <v>0</v>
      </c>
      <c r="P440" s="360" t="n"/>
      <c r="Q440" s="360" t="n"/>
      <c r="R440" s="360" t="n"/>
      <c r="S440" s="360" t="n"/>
      <c r="T440" s="360" t="n"/>
      <c r="U440" s="360" t="n"/>
      <c r="V440" s="360" t="n"/>
      <c r="W440" s="360" t="n">
        <v>0</v>
      </c>
      <c r="X440" s="360" t="n">
        <v>1</v>
      </c>
      <c r="Y440" s="360" t="n">
        <v>0</v>
      </c>
      <c r="Z440" s="360" t="n"/>
      <c r="AA440" s="360" t="n"/>
      <c r="AB440" s="360" t="n"/>
    </row>
    <row r="441">
      <c r="A441" s="360" t="n">
        <v>50</v>
      </c>
      <c r="B441" s="360" t="n">
        <v>0</v>
      </c>
      <c r="C441" s="360" t="n">
        <v>0</v>
      </c>
      <c r="D441" s="360" t="n">
        <v>2</v>
      </c>
      <c r="E441" s="360" t="n">
        <v>0</v>
      </c>
      <c r="F441" s="360">
        <f>ROUND(F440,O441)</f>
        <v/>
      </c>
      <c r="G441" s="360" t="inlineStr">
        <is>
          <t>и1</t>
        </is>
      </c>
      <c r="H441" s="360" t="inlineStr">
        <is>
          <t>Итого</t>
        </is>
      </c>
      <c r="I441" s="360" t="n"/>
      <c r="J441" s="360" t="n"/>
      <c r="K441" s="360" t="n">
        <v>212</v>
      </c>
      <c r="L441" s="360" t="n">
        <v>28</v>
      </c>
      <c r="M441" s="360" t="n">
        <v>0</v>
      </c>
      <c r="N441" s="360" t="inlineStr"/>
      <c r="O441" s="360" t="n">
        <v>0</v>
      </c>
      <c r="P441" s="360" t="n"/>
      <c r="Q441" s="360" t="n"/>
      <c r="R441" s="360" t="n"/>
      <c r="S441" s="360" t="n"/>
      <c r="T441" s="360" t="n"/>
      <c r="U441" s="360" t="n"/>
      <c r="V441" s="360" t="n"/>
      <c r="W441" s="360" t="n">
        <v>0</v>
      </c>
      <c r="X441" s="360" t="n">
        <v>1</v>
      </c>
      <c r="Y441" s="360" t="n">
        <v>0</v>
      </c>
      <c r="Z441" s="360" t="n"/>
      <c r="AA441" s="360" t="n"/>
      <c r="AB441" s="360" t="n"/>
    </row>
    <row r="442">
      <c r="A442" s="360" t="n">
        <v>50</v>
      </c>
      <c r="B442" s="360" t="n">
        <v>0</v>
      </c>
      <c r="C442" s="360" t="n">
        <v>0</v>
      </c>
      <c r="D442" s="360" t="n">
        <v>2</v>
      </c>
      <c r="E442" s="360" t="n">
        <v>0</v>
      </c>
      <c r="F442" s="360">
        <f>ROUND(F441*0.22,O442)</f>
        <v/>
      </c>
      <c r="G442" s="360" t="inlineStr">
        <is>
          <t>и2</t>
        </is>
      </c>
      <c r="H442" s="360" t="inlineStr">
        <is>
          <t>НДС 22%</t>
        </is>
      </c>
      <c r="I442" s="360" t="n"/>
      <c r="J442" s="360" t="n"/>
      <c r="K442" s="360" t="n">
        <v>212</v>
      </c>
      <c r="L442" s="360" t="n">
        <v>29</v>
      </c>
      <c r="M442" s="360" t="n">
        <v>0</v>
      </c>
      <c r="N442" s="360" t="inlineStr"/>
      <c r="O442" s="360" t="n">
        <v>0</v>
      </c>
      <c r="P442" s="360" t="n"/>
      <c r="Q442" s="360" t="n"/>
      <c r="R442" s="360" t="n"/>
      <c r="S442" s="360" t="n"/>
      <c r="T442" s="360" t="n"/>
      <c r="U442" s="360" t="n"/>
      <c r="V442" s="360" t="n"/>
      <c r="W442" s="360" t="n">
        <v>0</v>
      </c>
      <c r="X442" s="360" t="n">
        <v>1</v>
      </c>
      <c r="Y442" s="360" t="n">
        <v>0</v>
      </c>
      <c r="Z442" s="360" t="n"/>
      <c r="AA442" s="360" t="n"/>
      <c r="AB442" s="360" t="n"/>
    </row>
    <row r="443">
      <c r="A443" s="360" t="n">
        <v>50</v>
      </c>
      <c r="B443" s="360" t="n">
        <v>0</v>
      </c>
      <c r="C443" s="360" t="n">
        <v>0</v>
      </c>
      <c r="D443" s="360" t="n">
        <v>2</v>
      </c>
      <c r="E443" s="360" t="n">
        <v>213</v>
      </c>
      <c r="F443" s="360">
        <f>ROUND(F441+F442,O443)</f>
        <v/>
      </c>
      <c r="G443" s="360" t="inlineStr">
        <is>
          <t>и3</t>
        </is>
      </c>
      <c r="H443" s="360" t="inlineStr">
        <is>
          <t>Всего</t>
        </is>
      </c>
      <c r="I443" s="360" t="n"/>
      <c r="J443" s="360" t="n"/>
      <c r="K443" s="360" t="n">
        <v>212</v>
      </c>
      <c r="L443" s="360" t="n">
        <v>30</v>
      </c>
      <c r="M443" s="360" t="n">
        <v>0</v>
      </c>
      <c r="N443" s="360" t="inlineStr"/>
      <c r="O443" s="360" t="n">
        <v>0</v>
      </c>
      <c r="P443" s="360" t="n"/>
      <c r="Q443" s="360" t="n"/>
      <c r="R443" s="360" t="n"/>
      <c r="S443" s="360" t="n"/>
      <c r="T443" s="360" t="n"/>
      <c r="U443" s="360" t="n"/>
      <c r="V443" s="360" t="n"/>
      <c r="W443" s="360" t="n">
        <v>0</v>
      </c>
      <c r="X443" s="360" t="n">
        <v>1</v>
      </c>
      <c r="Y443" s="360" t="n">
        <v>0</v>
      </c>
      <c r="Z443" s="360" t="n"/>
      <c r="AA443" s="360" t="n"/>
      <c r="AB443" s="360" t="n"/>
    </row>
    <row r="444"/>
    <row r="445">
      <c r="A445" s="357" t="n">
        <v>3</v>
      </c>
      <c r="B445" s="357" t="n">
        <v>0</v>
      </c>
      <c r="C445" s="357" t="n"/>
      <c r="D445" s="357">
        <f>ROW(A453)</f>
        <v/>
      </c>
      <c r="E445" s="357" t="n"/>
      <c r="F445" s="357" t="inlineStr">
        <is>
          <t>Новая локальная смета</t>
        </is>
      </c>
      <c r="G445" s="357" t="inlineStr">
        <is>
          <t>Пушкина, д.16 ( 2 п-д)</t>
        </is>
      </c>
      <c r="H445" s="357" t="inlineStr"/>
      <c r="I445" s="357" t="n">
        <v>0</v>
      </c>
      <c r="J445" s="357" t="inlineStr"/>
      <c r="K445" s="357" t="n">
        <v>0</v>
      </c>
      <c r="L445" s="357" t="inlineStr">
        <is>
          <t>Новая локальная смета</t>
        </is>
      </c>
      <c r="M445" s="357" t="inlineStr"/>
      <c r="N445" s="357" t="n"/>
      <c r="O445" s="357" t="n"/>
      <c r="P445" s="357" t="n"/>
      <c r="Q445" s="357" t="n"/>
      <c r="R445" s="357" t="n"/>
      <c r="S445" s="357" t="n">
        <v>0</v>
      </c>
      <c r="T445" s="357" t="n"/>
      <c r="U445" s="357" t="inlineStr"/>
      <c r="V445" s="357" t="n">
        <v>0</v>
      </c>
      <c r="W445" s="357" t="n"/>
      <c r="X445" s="357" t="n"/>
      <c r="Y445" s="357" t="n"/>
      <c r="Z445" s="357" t="n"/>
      <c r="AA445" s="357" t="n"/>
      <c r="AB445" s="357" t="inlineStr"/>
      <c r="AC445" s="357" t="inlineStr"/>
      <c r="AD445" s="357" t="inlineStr"/>
      <c r="AE445" s="357" t="inlineStr"/>
      <c r="AF445" s="357" t="inlineStr"/>
      <c r="AG445" s="357" t="inlineStr"/>
      <c r="AH445" s="357" t="n"/>
      <c r="AI445" s="357" t="n"/>
      <c r="AJ445" s="357" t="n"/>
      <c r="AK445" s="357" t="n"/>
      <c r="AL445" s="357" t="n"/>
      <c r="AM445" s="357" t="n"/>
      <c r="AN445" s="357" t="n"/>
      <c r="AO445" s="357" t="n"/>
      <c r="AP445" s="357" t="inlineStr"/>
      <c r="AQ445" s="357" t="inlineStr"/>
      <c r="AR445" s="357" t="inlineStr"/>
      <c r="AS445" s="357" t="n"/>
      <c r="AT445" s="357" t="n"/>
      <c r="AU445" s="357" t="n"/>
      <c r="AV445" s="357" t="n"/>
      <c r="AW445" s="357" t="n"/>
      <c r="AX445" s="357" t="n"/>
      <c r="AY445" s="357" t="n"/>
      <c r="AZ445" s="357" t="inlineStr"/>
      <c r="BA445" s="357" t="n"/>
      <c r="BB445" s="357" t="inlineStr"/>
      <c r="BC445" s="357" t="inlineStr"/>
      <c r="BD445" s="357" t="inlineStr"/>
      <c r="BE445" s="357" t="inlineStr"/>
      <c r="BF445" s="357" t="inlineStr"/>
      <c r="BG445" s="357" t="inlineStr"/>
      <c r="BH445" s="357" t="inlineStr"/>
      <c r="BI445" s="357" t="inlineStr"/>
      <c r="BJ445" s="357" t="inlineStr"/>
      <c r="BK445" s="357" t="inlineStr"/>
      <c r="BL445" s="357" t="inlineStr"/>
      <c r="BM445" s="357" t="inlineStr"/>
      <c r="BN445" s="357" t="inlineStr"/>
      <c r="BO445" s="357" t="inlineStr"/>
      <c r="BP445" s="357" t="inlineStr"/>
      <c r="BQ445" s="357" t="n"/>
      <c r="BR445" s="357" t="n"/>
      <c r="BS445" s="357" t="n"/>
      <c r="BT445" s="357" t="n"/>
      <c r="BU445" s="357" t="n"/>
      <c r="BV445" s="357" t="n"/>
      <c r="BW445" s="357" t="n"/>
      <c r="BX445" s="357" t="n">
        <v>0</v>
      </c>
      <c r="BY445" s="357" t="n"/>
      <c r="BZ445" s="357" t="n"/>
      <c r="CA445" s="357" t="n"/>
      <c r="CB445" s="357" t="n"/>
      <c r="CC445" s="357" t="n"/>
      <c r="CD445" s="357" t="n"/>
      <c r="CE445" s="357" t="n"/>
      <c r="CF445" s="357" t="n">
        <v>0</v>
      </c>
      <c r="CG445" s="357" t="n">
        <v>0</v>
      </c>
      <c r="CH445" s="357" t="n"/>
      <c r="CI445" s="357" t="inlineStr"/>
      <c r="CJ445" s="357" t="inlineStr"/>
      <c r="CK445" t="inlineStr"/>
      <c r="CL445" t="inlineStr"/>
      <c r="CM445" t="inlineStr"/>
      <c r="CN445" t="inlineStr"/>
      <c r="CO445" t="inlineStr"/>
      <c r="CP445" t="inlineStr"/>
      <c r="CQ445" t="inlineStr"/>
    </row>
    <row r="446"/>
    <row r="447">
      <c r="A447" s="358" t="n">
        <v>52</v>
      </c>
      <c r="B447" s="358">
        <f>B453</f>
        <v/>
      </c>
      <c r="C447" s="358">
        <f>C453</f>
        <v/>
      </c>
      <c r="D447" s="358">
        <f>D453</f>
        <v/>
      </c>
      <c r="E447" s="358">
        <f>E453</f>
        <v/>
      </c>
      <c r="F447" s="358">
        <f>F453</f>
        <v/>
      </c>
      <c r="G447" s="358">
        <f>G453</f>
        <v/>
      </c>
      <c r="H447" s="358" t="n"/>
      <c r="I447" s="358" t="n"/>
      <c r="J447" s="358" t="n"/>
      <c r="K447" s="358" t="n"/>
      <c r="L447" s="358" t="n"/>
      <c r="M447" s="358" t="n"/>
      <c r="N447" s="358" t="n"/>
      <c r="O447" s="358">
        <f>O453</f>
        <v/>
      </c>
      <c r="P447" s="358">
        <f>P453</f>
        <v/>
      </c>
      <c r="Q447" s="358">
        <f>Q453</f>
        <v/>
      </c>
      <c r="R447" s="358">
        <f>R453</f>
        <v/>
      </c>
      <c r="S447" s="358">
        <f>S453</f>
        <v/>
      </c>
      <c r="T447" s="358">
        <f>T453</f>
        <v/>
      </c>
      <c r="U447" s="358">
        <f>U453</f>
        <v/>
      </c>
      <c r="V447" s="358">
        <f>V453</f>
        <v/>
      </c>
      <c r="W447" s="358">
        <f>W453</f>
        <v/>
      </c>
      <c r="X447" s="358">
        <f>X453</f>
        <v/>
      </c>
      <c r="Y447" s="358">
        <f>Y453</f>
        <v/>
      </c>
      <c r="Z447" s="358">
        <f>Z453</f>
        <v/>
      </c>
      <c r="AA447" s="358">
        <f>AA453</f>
        <v/>
      </c>
      <c r="AB447" s="358">
        <f>AB453</f>
        <v/>
      </c>
      <c r="AC447" s="358">
        <f>AC453</f>
        <v/>
      </c>
      <c r="AD447" s="358">
        <f>AD453</f>
        <v/>
      </c>
      <c r="AE447" s="358">
        <f>AE453</f>
        <v/>
      </c>
      <c r="AF447" s="358">
        <f>AF453</f>
        <v/>
      </c>
      <c r="AG447" s="358">
        <f>AG453</f>
        <v/>
      </c>
      <c r="AH447" s="358">
        <f>AH453</f>
        <v/>
      </c>
      <c r="AI447" s="358">
        <f>AI453</f>
        <v/>
      </c>
      <c r="AJ447" s="358">
        <f>AJ453</f>
        <v/>
      </c>
      <c r="AK447" s="358">
        <f>AK453</f>
        <v/>
      </c>
      <c r="AL447" s="358">
        <f>AL453</f>
        <v/>
      </c>
      <c r="AM447" s="358">
        <f>AM453</f>
        <v/>
      </c>
      <c r="AN447" s="358">
        <f>AN453</f>
        <v/>
      </c>
      <c r="AO447" s="358">
        <f>AO453</f>
        <v/>
      </c>
      <c r="AP447" s="358">
        <f>AP453</f>
        <v/>
      </c>
      <c r="AQ447" s="358">
        <f>AQ453</f>
        <v/>
      </c>
      <c r="AR447" s="358">
        <f>AR453</f>
        <v/>
      </c>
      <c r="AS447" s="358">
        <f>AS453</f>
        <v/>
      </c>
      <c r="AT447" s="358">
        <f>AT453</f>
        <v/>
      </c>
      <c r="AU447" s="358">
        <f>AU453</f>
        <v/>
      </c>
      <c r="AV447" s="358">
        <f>AV453</f>
        <v/>
      </c>
      <c r="AW447" s="358">
        <f>AW453</f>
        <v/>
      </c>
      <c r="AX447" s="358">
        <f>AX453</f>
        <v/>
      </c>
      <c r="AY447" s="358">
        <f>AY453</f>
        <v/>
      </c>
      <c r="AZ447" s="358">
        <f>AZ453</f>
        <v/>
      </c>
      <c r="BA447" s="358">
        <f>BA453</f>
        <v/>
      </c>
      <c r="BB447" s="358">
        <f>BB453</f>
        <v/>
      </c>
      <c r="BC447" s="358">
        <f>BC453</f>
        <v/>
      </c>
      <c r="BD447" s="358">
        <f>BD453</f>
        <v/>
      </c>
      <c r="BE447" s="358">
        <f>BE453</f>
        <v/>
      </c>
      <c r="BF447" s="358">
        <f>BF453</f>
        <v/>
      </c>
      <c r="BG447" s="358">
        <f>BG453</f>
        <v/>
      </c>
      <c r="BH447" s="358">
        <f>BH453</f>
        <v/>
      </c>
      <c r="BI447" s="358">
        <f>BI453</f>
        <v/>
      </c>
      <c r="BJ447" s="358">
        <f>BJ453</f>
        <v/>
      </c>
      <c r="BK447" s="358">
        <f>BK453</f>
        <v/>
      </c>
      <c r="BL447" s="358">
        <f>BL453</f>
        <v/>
      </c>
      <c r="BM447" s="358">
        <f>BM453</f>
        <v/>
      </c>
      <c r="BN447" s="358">
        <f>BN453</f>
        <v/>
      </c>
      <c r="BO447" s="358">
        <f>BO453</f>
        <v/>
      </c>
      <c r="BP447" s="358">
        <f>BP453</f>
        <v/>
      </c>
      <c r="BQ447" s="358">
        <f>BQ453</f>
        <v/>
      </c>
      <c r="BR447" s="358">
        <f>BR453</f>
        <v/>
      </c>
      <c r="BS447" s="358">
        <f>BS453</f>
        <v/>
      </c>
      <c r="BT447" s="358">
        <f>BT453</f>
        <v/>
      </c>
      <c r="BU447" s="358">
        <f>BU453</f>
        <v/>
      </c>
      <c r="BV447" s="358">
        <f>BV453</f>
        <v/>
      </c>
      <c r="BW447" s="358">
        <f>BW453</f>
        <v/>
      </c>
      <c r="BX447" s="358">
        <f>BX453</f>
        <v/>
      </c>
      <c r="BY447" s="358">
        <f>BY453</f>
        <v/>
      </c>
      <c r="BZ447" s="358">
        <f>BZ453</f>
        <v/>
      </c>
      <c r="CA447" s="358">
        <f>CA453</f>
        <v/>
      </c>
      <c r="CB447" s="358">
        <f>CB453</f>
        <v/>
      </c>
      <c r="CC447" s="358">
        <f>CC453</f>
        <v/>
      </c>
      <c r="CD447" s="358">
        <f>CD453</f>
        <v/>
      </c>
      <c r="CE447" s="358">
        <f>CE453</f>
        <v/>
      </c>
      <c r="CF447" s="358">
        <f>CF453</f>
        <v/>
      </c>
      <c r="CG447" s="358">
        <f>CG453</f>
        <v/>
      </c>
      <c r="CH447" s="358">
        <f>CH453</f>
        <v/>
      </c>
      <c r="CI447" s="358">
        <f>CI453</f>
        <v/>
      </c>
      <c r="CJ447" s="358">
        <f>CJ453</f>
        <v/>
      </c>
      <c r="CK447" s="358">
        <f>CK453</f>
        <v/>
      </c>
      <c r="CL447" s="358">
        <f>CL453</f>
        <v/>
      </c>
      <c r="CM447" s="358">
        <f>CM453</f>
        <v/>
      </c>
      <c r="CN447" s="358">
        <f>CN453</f>
        <v/>
      </c>
      <c r="CO447" s="358">
        <f>CO453</f>
        <v/>
      </c>
      <c r="CP447" s="358">
        <f>CP453</f>
        <v/>
      </c>
      <c r="CQ447" s="358">
        <f>CQ453</f>
        <v/>
      </c>
      <c r="CR447" s="358">
        <f>CR453</f>
        <v/>
      </c>
      <c r="CS447" s="358">
        <f>CS453</f>
        <v/>
      </c>
      <c r="CT447" s="358">
        <f>CT453</f>
        <v/>
      </c>
      <c r="CU447" s="358">
        <f>CU453</f>
        <v/>
      </c>
      <c r="CV447" s="358">
        <f>CV453</f>
        <v/>
      </c>
      <c r="CW447" s="358">
        <f>CW453</f>
        <v/>
      </c>
      <c r="CX447" s="358">
        <f>CX453</f>
        <v/>
      </c>
      <c r="CY447" s="358">
        <f>CY453</f>
        <v/>
      </c>
      <c r="CZ447" s="358">
        <f>CZ453</f>
        <v/>
      </c>
      <c r="DA447" s="358">
        <f>DA453</f>
        <v/>
      </c>
      <c r="DB447" s="358">
        <f>DB453</f>
        <v/>
      </c>
      <c r="DC447" s="358">
        <f>DC453</f>
        <v/>
      </c>
      <c r="DD447" s="358">
        <f>DD453</f>
        <v/>
      </c>
      <c r="DE447" s="358">
        <f>DE453</f>
        <v/>
      </c>
      <c r="DF447" s="358">
        <f>DF453</f>
        <v/>
      </c>
      <c r="DG447" s="359">
        <f>DG453</f>
        <v/>
      </c>
      <c r="DH447" s="359">
        <f>DH453</f>
        <v/>
      </c>
      <c r="DI447" s="359">
        <f>DI453</f>
        <v/>
      </c>
      <c r="DJ447" s="359">
        <f>DJ453</f>
        <v/>
      </c>
      <c r="DK447" s="359">
        <f>DK453</f>
        <v/>
      </c>
      <c r="DL447" s="359">
        <f>DL453</f>
        <v/>
      </c>
      <c r="DM447" s="359">
        <f>DM453</f>
        <v/>
      </c>
      <c r="DN447" s="359">
        <f>DN453</f>
        <v/>
      </c>
      <c r="DO447" s="359">
        <f>DO453</f>
        <v/>
      </c>
      <c r="DP447" s="359">
        <f>DP453</f>
        <v/>
      </c>
      <c r="DQ447" s="359">
        <f>DQ453</f>
        <v/>
      </c>
      <c r="DR447" s="359">
        <f>DR453</f>
        <v/>
      </c>
      <c r="DS447" s="359">
        <f>DS453</f>
        <v/>
      </c>
      <c r="DT447" s="359">
        <f>DT453</f>
        <v/>
      </c>
      <c r="DU447" s="359">
        <f>DU453</f>
        <v/>
      </c>
      <c r="DV447" s="359">
        <f>DV453</f>
        <v/>
      </c>
      <c r="DW447" s="359">
        <f>DW453</f>
        <v/>
      </c>
      <c r="DX447" s="359">
        <f>DX453</f>
        <v/>
      </c>
      <c r="DY447" s="359">
        <f>DY453</f>
        <v/>
      </c>
      <c r="DZ447" s="359">
        <f>DZ453</f>
        <v/>
      </c>
      <c r="EA447" s="359">
        <f>EA453</f>
        <v/>
      </c>
      <c r="EB447" s="359">
        <f>EB453</f>
        <v/>
      </c>
      <c r="EC447" s="359">
        <f>EC453</f>
        <v/>
      </c>
      <c r="ED447" s="359">
        <f>ED453</f>
        <v/>
      </c>
      <c r="EE447" s="359">
        <f>EE453</f>
        <v/>
      </c>
      <c r="EF447" s="359">
        <f>EF453</f>
        <v/>
      </c>
      <c r="EG447" s="359">
        <f>EG453</f>
        <v/>
      </c>
      <c r="EH447" s="359">
        <f>EH453</f>
        <v/>
      </c>
      <c r="EI447" s="359">
        <f>EI453</f>
        <v/>
      </c>
      <c r="EJ447" s="359">
        <f>EJ453</f>
        <v/>
      </c>
      <c r="EK447" s="359">
        <f>EK453</f>
        <v/>
      </c>
      <c r="EL447" s="359">
        <f>EL453</f>
        <v/>
      </c>
      <c r="EM447" s="359">
        <f>EM453</f>
        <v/>
      </c>
      <c r="EN447" s="359">
        <f>EN453</f>
        <v/>
      </c>
      <c r="EO447" s="359">
        <f>EO453</f>
        <v/>
      </c>
      <c r="EP447" s="359">
        <f>EP453</f>
        <v/>
      </c>
      <c r="EQ447" s="359">
        <f>EQ453</f>
        <v/>
      </c>
      <c r="ER447" s="359">
        <f>ER453</f>
        <v/>
      </c>
      <c r="ES447" s="359">
        <f>ES453</f>
        <v/>
      </c>
      <c r="ET447" s="359">
        <f>ET453</f>
        <v/>
      </c>
      <c r="EU447" s="359">
        <f>EU453</f>
        <v/>
      </c>
      <c r="EV447" s="359">
        <f>EV453</f>
        <v/>
      </c>
      <c r="EW447" s="359">
        <f>EW453</f>
        <v/>
      </c>
      <c r="EX447" s="359">
        <f>EX453</f>
        <v/>
      </c>
      <c r="EY447" s="359">
        <f>EY453</f>
        <v/>
      </c>
      <c r="EZ447" s="359">
        <f>EZ453</f>
        <v/>
      </c>
      <c r="FA447" s="359">
        <f>FA453</f>
        <v/>
      </c>
      <c r="FB447" s="359">
        <f>FB453</f>
        <v/>
      </c>
      <c r="FC447" s="359">
        <f>FC453</f>
        <v/>
      </c>
      <c r="FD447" s="359">
        <f>FD453</f>
        <v/>
      </c>
      <c r="FE447" s="359">
        <f>FE453</f>
        <v/>
      </c>
      <c r="FF447" s="359">
        <f>FF453</f>
        <v/>
      </c>
      <c r="FG447" s="359">
        <f>FG453</f>
        <v/>
      </c>
      <c r="FH447" s="359">
        <f>FH453</f>
        <v/>
      </c>
      <c r="FI447" s="359">
        <f>FI453</f>
        <v/>
      </c>
      <c r="FJ447" s="359">
        <f>FJ453</f>
        <v/>
      </c>
      <c r="FK447" s="359">
        <f>FK453</f>
        <v/>
      </c>
      <c r="FL447" s="359">
        <f>FL453</f>
        <v/>
      </c>
      <c r="FM447" s="359">
        <f>FM453</f>
        <v/>
      </c>
      <c r="FN447" s="359">
        <f>FN453</f>
        <v/>
      </c>
      <c r="FO447" s="359">
        <f>FO453</f>
        <v/>
      </c>
      <c r="FP447" s="359">
        <f>FP453</f>
        <v/>
      </c>
      <c r="FQ447" s="359">
        <f>FQ453</f>
        <v/>
      </c>
      <c r="FR447" s="359">
        <f>FR453</f>
        <v/>
      </c>
      <c r="FS447" s="359">
        <f>FS453</f>
        <v/>
      </c>
      <c r="FT447" s="359">
        <f>FT453</f>
        <v/>
      </c>
      <c r="FU447" s="359">
        <f>FU453</f>
        <v/>
      </c>
      <c r="FV447" s="359">
        <f>FV453</f>
        <v/>
      </c>
      <c r="FW447" s="359">
        <f>FW453</f>
        <v/>
      </c>
      <c r="FX447" s="359">
        <f>FX453</f>
        <v/>
      </c>
      <c r="FY447" s="359">
        <f>FY453</f>
        <v/>
      </c>
      <c r="FZ447" s="359">
        <f>FZ453</f>
        <v/>
      </c>
      <c r="GA447" s="359">
        <f>GA453</f>
        <v/>
      </c>
      <c r="GB447" s="359">
        <f>GB453</f>
        <v/>
      </c>
      <c r="GC447" s="359">
        <f>GC453</f>
        <v/>
      </c>
      <c r="GD447" s="359">
        <f>GD453</f>
        <v/>
      </c>
      <c r="GE447" s="359">
        <f>GE453</f>
        <v/>
      </c>
      <c r="GF447" s="359">
        <f>GF453</f>
        <v/>
      </c>
      <c r="GG447" s="359">
        <f>GG453</f>
        <v/>
      </c>
      <c r="GH447" s="359">
        <f>GH453</f>
        <v/>
      </c>
      <c r="GI447" s="359">
        <f>GI453</f>
        <v/>
      </c>
      <c r="GJ447" s="359">
        <f>GJ453</f>
        <v/>
      </c>
      <c r="GK447" s="359">
        <f>GK453</f>
        <v/>
      </c>
      <c r="GL447" s="359">
        <f>GL453</f>
        <v/>
      </c>
      <c r="GM447" s="359">
        <f>GM453</f>
        <v/>
      </c>
      <c r="GN447" s="359">
        <f>GN453</f>
        <v/>
      </c>
      <c r="GO447" s="359">
        <f>GO453</f>
        <v/>
      </c>
      <c r="GP447" s="359">
        <f>GP453</f>
        <v/>
      </c>
      <c r="GQ447" s="359">
        <f>GQ453</f>
        <v/>
      </c>
      <c r="GR447" s="359">
        <f>GR453</f>
        <v/>
      </c>
      <c r="GS447" s="359">
        <f>GS453</f>
        <v/>
      </c>
      <c r="GT447" s="359">
        <f>GT453</f>
        <v/>
      </c>
      <c r="GU447" s="359">
        <f>GU453</f>
        <v/>
      </c>
      <c r="GV447" s="359">
        <f>GV453</f>
        <v/>
      </c>
      <c r="GW447" s="359">
        <f>GW453</f>
        <v/>
      </c>
      <c r="GX447" s="359">
        <f>GX453</f>
        <v/>
      </c>
    </row>
    <row r="448"/>
    <row r="449">
      <c r="A449" t="n">
        <v>17</v>
      </c>
      <c r="B449" t="n">
        <v>0</v>
      </c>
      <c r="C449">
        <f>ROW(SmtRes!A164)</f>
        <v/>
      </c>
      <c r="D449">
        <f>ROW(EtalonRes!A168)</f>
        <v/>
      </c>
      <c r="E449" t="inlineStr">
        <is>
          <t>1</t>
        </is>
      </c>
      <c r="F449" t="inlineStr">
        <is>
          <t>11-01-049-1</t>
        </is>
      </c>
      <c r="G449" t="inlineStr">
        <is>
          <t>Укладка металлического накладного профиля (порога)</t>
        </is>
      </c>
      <c r="H449" t="inlineStr">
        <is>
          <t>100 м профиля</t>
        </is>
      </c>
      <c r="I449">
        <f>ROUND(ROUND(1/100,4),7)</f>
        <v/>
      </c>
      <c r="J449" t="n">
        <v>0</v>
      </c>
      <c r="K449">
        <f>ROUND(ROUND(1/100,4),7)</f>
        <v/>
      </c>
      <c r="O449">
        <f>ROUND(CP449,0)</f>
        <v/>
      </c>
      <c r="P449">
        <f>ROUND(CQ449*I449,0)</f>
        <v/>
      </c>
      <c r="Q449">
        <f>(ROUND((ROUND(((ET449)*I449),0)*BB449),0)+ROUND((ROUND(((AE449-(EU449))*I449),0)*BS449),0))</f>
        <v/>
      </c>
      <c r="R449">
        <f>(ROUND((ROUND(((EU449)*I449),0)*BS449),0)+ROUND((ROUND(((AE449-(EU449))*I449),0)*BS449),0))</f>
        <v/>
      </c>
      <c r="S449">
        <f>ROUND(CT449*I449,0)</f>
        <v/>
      </c>
      <c r="T449">
        <f>ROUND(CU449*I449,0)</f>
        <v/>
      </c>
      <c r="U449">
        <f>ROUND(CV449*I449,7)</f>
        <v/>
      </c>
      <c r="V449">
        <f>ROUND(CW449*I449,7)</f>
        <v/>
      </c>
      <c r="W449">
        <f>ROUND(CX449*I449,0)</f>
        <v/>
      </c>
      <c r="X449">
        <f>ROUND(CY449,0)</f>
        <v/>
      </c>
      <c r="Y449">
        <f>ROUND(CZ449,0)</f>
        <v/>
      </c>
      <c r="AA449" t="n">
        <v>78862477</v>
      </c>
      <c r="AB449">
        <f>ROUND((AC449+AD449+AF449),2)</f>
        <v/>
      </c>
      <c r="AC449">
        <f>ROUND((ES449),2)</f>
        <v/>
      </c>
      <c r="AD449">
        <f>ROUND((((ET449)-(EU449))+AE449),2)</f>
        <v/>
      </c>
      <c r="AE449">
        <f>ROUND((EU449),2)</f>
        <v/>
      </c>
      <c r="AF449">
        <f>ROUND((EV449),2)</f>
        <v/>
      </c>
      <c r="AG449">
        <f>ROUND((AP449),2)</f>
        <v/>
      </c>
      <c r="AH449">
        <f>(EW449)</f>
        <v/>
      </c>
      <c r="AI449">
        <f>(EX449)</f>
        <v/>
      </c>
      <c r="AJ449">
        <f>(AS449)</f>
        <v/>
      </c>
      <c r="AK449" t="n">
        <v>248.94</v>
      </c>
      <c r="AL449" t="n">
        <v>80.40000000000001</v>
      </c>
      <c r="AM449" t="n">
        <v>23.11</v>
      </c>
      <c r="AN449" t="n">
        <v>0</v>
      </c>
      <c r="AO449" t="n">
        <v>145.43</v>
      </c>
      <c r="AP449" t="n">
        <v>0</v>
      </c>
      <c r="AQ449" t="n">
        <v>16.64</v>
      </c>
      <c r="AR449" t="n">
        <v>0</v>
      </c>
      <c r="AS449" t="n">
        <v>0</v>
      </c>
      <c r="AT449" t="n">
        <v>112</v>
      </c>
      <c r="AU449" t="n">
        <v>65</v>
      </c>
      <c r="AV449" t="n">
        <v>1</v>
      </c>
      <c r="AW449" t="n">
        <v>1</v>
      </c>
      <c r="AZ449" t="n">
        <v>1</v>
      </c>
      <c r="BA449" t="n">
        <v>52.25</v>
      </c>
      <c r="BB449" t="n">
        <v>4.7</v>
      </c>
      <c r="BC449" t="n">
        <v>2.63</v>
      </c>
      <c r="BD449" t="inlineStr"/>
      <c r="BE449" t="inlineStr"/>
      <c r="BF449" t="inlineStr"/>
      <c r="BG449" t="inlineStr"/>
      <c r="BH449" t="n">
        <v>0</v>
      </c>
      <c r="BI449" t="n">
        <v>1</v>
      </c>
      <c r="BJ449" t="inlineStr">
        <is>
          <t>ТЕР Московской обл., 11-01-049-1, приказ Минстроя России №675/пр от 28.02.2017 № 260/пр</t>
        </is>
      </c>
      <c r="BM449" t="n">
        <v>11001</v>
      </c>
      <c r="BN449" t="n">
        <v>0</v>
      </c>
      <c r="BO449" t="inlineStr">
        <is>
          <t>11-01-049-1</t>
        </is>
      </c>
      <c r="BP449" t="n">
        <v>1</v>
      </c>
      <c r="BQ449" t="n">
        <v>2</v>
      </c>
      <c r="BR449" t="n">
        <v>0</v>
      </c>
      <c r="BS449" t="n">
        <v>52.25</v>
      </c>
      <c r="BT449" t="n">
        <v>1</v>
      </c>
      <c r="BU449" t="n">
        <v>1</v>
      </c>
      <c r="BV449" t="n">
        <v>1</v>
      </c>
      <c r="BW449" t="n">
        <v>1</v>
      </c>
      <c r="BX449" t="n">
        <v>1</v>
      </c>
      <c r="BY449" t="inlineStr"/>
      <c r="BZ449" t="n">
        <v>112</v>
      </c>
      <c r="CA449" t="n">
        <v>65</v>
      </c>
      <c r="CB449" t="inlineStr"/>
      <c r="CE449" t="n">
        <v>12</v>
      </c>
      <c r="CF449" t="n">
        <v>0</v>
      </c>
      <c r="CG449" t="n">
        <v>0</v>
      </c>
      <c r="CM449" t="n">
        <v>0</v>
      </c>
      <c r="CN449" t="inlineStr"/>
      <c r="CO449" t="n">
        <v>0</v>
      </c>
      <c r="CP449">
        <f>(P449+Q449+S449)</f>
        <v/>
      </c>
      <c r="CQ449">
        <f>AC449*BC449</f>
        <v/>
      </c>
      <c r="CR449">
        <f>(ROUND((ROUND(((ET449)*1),0)*BB449),0)+ROUND((ROUND(((AE449-(EU449))*1),0)*BS449),0))</f>
        <v/>
      </c>
      <c r="CS449">
        <f>(ROUND((ROUND(((EU449)*1),0)*BS449),0)+ROUND((ROUND(((AE449-(EU449))*1),0)*BS449),0))</f>
        <v/>
      </c>
      <c r="CT449">
        <f>AF449*BA449</f>
        <v/>
      </c>
      <c r="CU449">
        <f>AG449</f>
        <v/>
      </c>
      <c r="CV449">
        <f>AH449</f>
        <v/>
      </c>
      <c r="CW449">
        <f>AI449</f>
        <v/>
      </c>
      <c r="CX449">
        <f>AJ449</f>
        <v/>
      </c>
      <c r="CY449">
        <f>(((S449+R449)*AT449)/100)</f>
        <v/>
      </c>
      <c r="CZ449">
        <f>(((S449+R449)*AU449)/100)</f>
        <v/>
      </c>
      <c r="DC449" t="inlineStr"/>
      <c r="DD449" t="inlineStr"/>
      <c r="DE449" t="inlineStr"/>
      <c r="DF449" t="inlineStr"/>
      <c r="DG449" t="inlineStr"/>
      <c r="DH449" t="inlineStr"/>
      <c r="DI449" t="inlineStr"/>
      <c r="DJ449" t="inlineStr"/>
      <c r="DK449" t="inlineStr"/>
      <c r="DL449" t="inlineStr"/>
      <c r="DM449" t="inlineStr"/>
      <c r="DN449" t="n">
        <v>0</v>
      </c>
      <c r="DO449" t="n">
        <v>0</v>
      </c>
      <c r="DP449" t="n">
        <v>1</v>
      </c>
      <c r="DQ449" t="n">
        <v>1</v>
      </c>
      <c r="DU449" t="n">
        <v>1013</v>
      </c>
      <c r="DV449" t="inlineStr">
        <is>
          <t>100 м профиля</t>
        </is>
      </c>
      <c r="DW449" t="inlineStr">
        <is>
          <t>100 м профиля</t>
        </is>
      </c>
      <c r="DX449" t="n">
        <v>1</v>
      </c>
      <c r="DZ449" t="inlineStr"/>
      <c r="EA449" t="inlineStr"/>
      <c r="EB449" t="inlineStr"/>
      <c r="EC449" t="inlineStr"/>
      <c r="EE449" t="n">
        <v>78725849</v>
      </c>
      <c r="EF449" t="n">
        <v>2</v>
      </c>
      <c r="EG449" t="inlineStr">
        <is>
          <t>Общестроительные работы</t>
        </is>
      </c>
      <c r="EH449" t="n">
        <v>11</v>
      </c>
      <c r="EI449" t="inlineStr">
        <is>
          <t>Полы</t>
        </is>
      </c>
      <c r="EJ449" t="n">
        <v>1</v>
      </c>
      <c r="EK449" t="n">
        <v>11001</v>
      </c>
      <c r="EL449" t="inlineStr">
        <is>
          <t>Полы</t>
        </is>
      </c>
      <c r="EM449" t="inlineStr">
        <is>
          <t>ФЕР-11</t>
        </is>
      </c>
      <c r="EO449" t="inlineStr"/>
      <c r="EQ449" t="n">
        <v>0</v>
      </c>
      <c r="ER449" t="n">
        <v>248.94</v>
      </c>
      <c r="ES449" t="n">
        <v>80.40000000000001</v>
      </c>
      <c r="ET449" t="n">
        <v>23.11</v>
      </c>
      <c r="EU449" t="n">
        <v>0</v>
      </c>
      <c r="EV449" t="n">
        <v>145.43</v>
      </c>
      <c r="EW449" t="n">
        <v>16.64</v>
      </c>
      <c r="EX449" t="n">
        <v>0</v>
      </c>
      <c r="EY449" t="n">
        <v>0</v>
      </c>
      <c r="FQ449" t="n">
        <v>0</v>
      </c>
      <c r="FR449" t="n">
        <v>0</v>
      </c>
      <c r="FS449" t="n">
        <v>0</v>
      </c>
      <c r="FX449" t="n">
        <v>112</v>
      </c>
      <c r="FY449" t="n">
        <v>65</v>
      </c>
      <c r="GA449" t="inlineStr"/>
      <c r="GD449" t="n">
        <v>1</v>
      </c>
      <c r="GF449" t="n">
        <v>2066915092</v>
      </c>
      <c r="GG449" t="n">
        <v>2</v>
      </c>
      <c r="GH449" t="n">
        <v>1</v>
      </c>
      <c r="GI449" t="n">
        <v>2</v>
      </c>
      <c r="GJ449" t="n">
        <v>0</v>
      </c>
      <c r="GK449" t="n">
        <v>0</v>
      </c>
      <c r="GL449">
        <f>ROUND(IF(AND(BH449=3,BI449=3,FS449&lt;&gt;0),P449,0),0)</f>
        <v/>
      </c>
      <c r="GM449">
        <f>ROUND(O449+X449+Y449,0)+GX449</f>
        <v/>
      </c>
      <c r="GN449">
        <f>IF(OR(BI449=0,BI449=1),GM449-GX449,0)</f>
        <v/>
      </c>
      <c r="GO449">
        <f>IF(BI449=2,GM449-GX449,0)</f>
        <v/>
      </c>
      <c r="GP449">
        <f>IF(BI449=4,GM449-GX449,0)</f>
        <v/>
      </c>
      <c r="GR449" t="n">
        <v>0</v>
      </c>
      <c r="GS449" t="n">
        <v>3</v>
      </c>
      <c r="GT449" t="n">
        <v>0</v>
      </c>
      <c r="GU449" t="inlineStr"/>
      <c r="GV449">
        <f>ROUND((GT449),2)</f>
        <v/>
      </c>
      <c r="GW449" t="n">
        <v>1</v>
      </c>
      <c r="GX449">
        <f>ROUND(HC449*I449,0)</f>
        <v/>
      </c>
      <c r="HA449" t="n">
        <v>0</v>
      </c>
      <c r="HB449" t="n">
        <v>0</v>
      </c>
      <c r="HC449">
        <f>GV449*GW449</f>
        <v/>
      </c>
      <c r="HE449" t="inlineStr"/>
      <c r="HF449" t="inlineStr"/>
      <c r="HM449" t="inlineStr"/>
      <c r="HN449" t="inlineStr">
        <is>
          <t>Пр/812-011.0-1</t>
        </is>
      </c>
      <c r="HO449" t="inlineStr">
        <is>
          <t>Пр/774-011.0</t>
        </is>
      </c>
      <c r="HP449" t="inlineStr">
        <is>
          <t>Полы</t>
        </is>
      </c>
      <c r="HQ449" t="inlineStr">
        <is>
          <t>Полы</t>
        </is>
      </c>
      <c r="HS449" t="n">
        <v>0</v>
      </c>
      <c r="IK449" t="n">
        <v>0</v>
      </c>
    </row>
    <row r="450">
      <c r="A450" t="n">
        <v>18</v>
      </c>
      <c r="B450" t="n">
        <v>0</v>
      </c>
      <c r="C450" t="n">
        <v>164</v>
      </c>
      <c r="E450" t="inlineStr">
        <is>
          <t>1,1</t>
        </is>
      </c>
      <c r="F450" t="inlineStr">
        <is>
          <t>206-9002</t>
        </is>
      </c>
      <c r="G450" t="inlineStr">
        <is>
          <t>Профили стыкоперекрывающие из алюминиевых сплавов (порожки) с покрытием</t>
        </is>
      </c>
      <c r="H450" t="inlineStr">
        <is>
          <t>м</t>
        </is>
      </c>
      <c r="I450">
        <f>I449*J450</f>
        <v/>
      </c>
      <c r="J450" t="n">
        <v>105</v>
      </c>
      <c r="K450" t="n">
        <v>105</v>
      </c>
      <c r="O450">
        <f>ROUND(CP450,0)</f>
        <v/>
      </c>
      <c r="P450">
        <f>ROUND(CQ450*I450,0)</f>
        <v/>
      </c>
      <c r="Q450">
        <f>(ROUND((ROUND(((ET450)*I450),0)*BB450),0)+ROUND((ROUND(((AE450-(EU450))*I450),0)*BS450),0))</f>
        <v/>
      </c>
      <c r="R450">
        <f>(ROUND((ROUND(((EU450)*I450),0)*BS450),0)+ROUND((ROUND(((AE450-(EU450))*I450),0)*BS450),0))</f>
        <v/>
      </c>
      <c r="S450">
        <f>ROUND(CT450*I450,0)</f>
        <v/>
      </c>
      <c r="T450">
        <f>ROUND(CU450*I450,0)</f>
        <v/>
      </c>
      <c r="U450">
        <f>ROUND(CV450*I450,7)</f>
        <v/>
      </c>
      <c r="V450">
        <f>ROUND(CW450*I450,7)</f>
        <v/>
      </c>
      <c r="W450">
        <f>ROUND(CX450*I450,0)</f>
        <v/>
      </c>
      <c r="X450">
        <f>ROUND(CY450,0)</f>
        <v/>
      </c>
      <c r="Y450">
        <f>ROUND(CZ450,0)</f>
        <v/>
      </c>
      <c r="AA450" t="n">
        <v>78862477</v>
      </c>
      <c r="AB450">
        <f>ROUND((AC450+AD450+AF450),2)</f>
        <v/>
      </c>
      <c r="AC450">
        <f>ROUND((ES450),2)</f>
        <v/>
      </c>
      <c r="AD450">
        <f>ROUND((((ET450)-(EU450))+AE450),2)</f>
        <v/>
      </c>
      <c r="AE450">
        <f>ROUND((EU450),2)</f>
        <v/>
      </c>
      <c r="AF450">
        <f>ROUND((EV450),2)</f>
        <v/>
      </c>
      <c r="AG450">
        <f>ROUND((AP450),2)</f>
        <v/>
      </c>
      <c r="AH450">
        <f>(EW450)</f>
        <v/>
      </c>
      <c r="AI450">
        <f>(EX450)</f>
        <v/>
      </c>
      <c r="AJ450">
        <f>(AS450)</f>
        <v/>
      </c>
      <c r="AK450" t="n">
        <v>0</v>
      </c>
      <c r="AL450" t="n">
        <v>0</v>
      </c>
      <c r="AM450" t="n">
        <v>0</v>
      </c>
      <c r="AN450" t="n">
        <v>0</v>
      </c>
      <c r="AO450" t="n">
        <v>0</v>
      </c>
      <c r="AP450" t="n">
        <v>0</v>
      </c>
      <c r="AQ450" t="n">
        <v>0</v>
      </c>
      <c r="AR450" t="n">
        <v>0</v>
      </c>
      <c r="AS450" t="n">
        <v>0</v>
      </c>
      <c r="AT450" t="n">
        <v>112</v>
      </c>
      <c r="AU450" t="n">
        <v>65</v>
      </c>
      <c r="AV450" t="n">
        <v>1</v>
      </c>
      <c r="AW450" t="n">
        <v>1</v>
      </c>
      <c r="AZ450" t="n">
        <v>1</v>
      </c>
      <c r="BA450" t="n">
        <v>1</v>
      </c>
      <c r="BB450" t="n">
        <v>1</v>
      </c>
      <c r="BC450" t="n">
        <v>1</v>
      </c>
      <c r="BD450" t="inlineStr"/>
      <c r="BE450" t="inlineStr"/>
      <c r="BF450" t="inlineStr"/>
      <c r="BG450" t="inlineStr"/>
      <c r="BH450" t="n">
        <v>3</v>
      </c>
      <c r="BI450" t="n">
        <v>1</v>
      </c>
      <c r="BJ450" t="inlineStr">
        <is>
          <t>ТССЦ Московской обл., 206-9002, приказ Минстроя России №675/пр от 28.02.2017 № 255/пр</t>
        </is>
      </c>
      <c r="BM450" t="n">
        <v>11001</v>
      </c>
      <c r="BN450" t="n">
        <v>0</v>
      </c>
      <c r="BO450" t="inlineStr"/>
      <c r="BP450" t="n">
        <v>0</v>
      </c>
      <c r="BQ450" t="n">
        <v>2</v>
      </c>
      <c r="BR450" t="n">
        <v>0</v>
      </c>
      <c r="BS450" t="n">
        <v>1</v>
      </c>
      <c r="BT450" t="n">
        <v>1</v>
      </c>
      <c r="BU450" t="n">
        <v>1</v>
      </c>
      <c r="BV450" t="n">
        <v>1</v>
      </c>
      <c r="BW450" t="n">
        <v>1</v>
      </c>
      <c r="BX450" t="n">
        <v>1</v>
      </c>
      <c r="BY450" t="inlineStr"/>
      <c r="BZ450" t="n">
        <v>112</v>
      </c>
      <c r="CA450" t="n">
        <v>65</v>
      </c>
      <c r="CB450" t="inlineStr"/>
      <c r="CE450" t="n">
        <v>12</v>
      </c>
      <c r="CF450" t="n">
        <v>0</v>
      </c>
      <c r="CG450" t="n">
        <v>0</v>
      </c>
      <c r="CM450" t="n">
        <v>0</v>
      </c>
      <c r="CN450" t="inlineStr"/>
      <c r="CO450" t="n">
        <v>0</v>
      </c>
      <c r="CP450">
        <f>(P450+Q450+S450)</f>
        <v/>
      </c>
      <c r="CQ450">
        <f>AC450*BC450</f>
        <v/>
      </c>
      <c r="CR450">
        <f>(ROUND((ROUND(((ET450)*1),0)*BB450),0)+ROUND((ROUND(((AE450-(EU450))*1),0)*BS450),0))</f>
        <v/>
      </c>
      <c r="CS450">
        <f>(ROUND((ROUND(((EU450)*1),0)*BS450),0)+ROUND((ROUND(((AE450-(EU450))*1),0)*BS450),0))</f>
        <v/>
      </c>
      <c r="CT450">
        <f>AF450*BA450</f>
        <v/>
      </c>
      <c r="CU450">
        <f>AG450</f>
        <v/>
      </c>
      <c r="CV450">
        <f>AH450</f>
        <v/>
      </c>
      <c r="CW450">
        <f>AI450</f>
        <v/>
      </c>
      <c r="CX450">
        <f>AJ450</f>
        <v/>
      </c>
      <c r="CY450">
        <f>(((S450+R450)*AT450)/100)</f>
        <v/>
      </c>
      <c r="CZ450">
        <f>(((S450+R450)*AU450)/100)</f>
        <v/>
      </c>
      <c r="DC450" t="inlineStr"/>
      <c r="DD450" t="inlineStr"/>
      <c r="DE450" t="inlineStr"/>
      <c r="DF450" t="inlineStr"/>
      <c r="DG450" t="inlineStr"/>
      <c r="DH450" t="inlineStr"/>
      <c r="DI450" t="inlineStr"/>
      <c r="DJ450" t="inlineStr"/>
      <c r="DK450" t="inlineStr"/>
      <c r="DL450" t="inlineStr"/>
      <c r="DM450" t="inlineStr"/>
      <c r="DN450" t="n">
        <v>0</v>
      </c>
      <c r="DO450" t="n">
        <v>0</v>
      </c>
      <c r="DP450" t="n">
        <v>1</v>
      </c>
      <c r="DQ450" t="n">
        <v>1</v>
      </c>
      <c r="DU450" t="n">
        <v>1003</v>
      </c>
      <c r="DV450" t="inlineStr">
        <is>
          <t>м</t>
        </is>
      </c>
      <c r="DW450" t="inlineStr">
        <is>
          <t>м</t>
        </is>
      </c>
      <c r="DX450" t="n">
        <v>1</v>
      </c>
      <c r="DZ450" t="inlineStr"/>
      <c r="EA450" t="inlineStr"/>
      <c r="EB450" t="inlineStr"/>
      <c r="EC450" t="inlineStr"/>
      <c r="EE450" t="n">
        <v>78725849</v>
      </c>
      <c r="EF450" t="n">
        <v>2</v>
      </c>
      <c r="EG450" t="inlineStr">
        <is>
          <t>Общестроительные работы</t>
        </is>
      </c>
      <c r="EH450" t="n">
        <v>11</v>
      </c>
      <c r="EI450" t="inlineStr">
        <is>
          <t>Полы</t>
        </is>
      </c>
      <c r="EJ450" t="n">
        <v>1</v>
      </c>
      <c r="EK450" t="n">
        <v>11001</v>
      </c>
      <c r="EL450" t="inlineStr">
        <is>
          <t>Полы</t>
        </is>
      </c>
      <c r="EM450" t="inlineStr">
        <is>
          <t>ФЕР-11</t>
        </is>
      </c>
      <c r="EO450" t="inlineStr"/>
      <c r="EQ450" t="n">
        <v>0</v>
      </c>
      <c r="ER450" t="n">
        <v>0</v>
      </c>
      <c r="ES450" t="n">
        <v>0</v>
      </c>
      <c r="ET450" t="n">
        <v>0</v>
      </c>
      <c r="EU450" t="n">
        <v>0</v>
      </c>
      <c r="EV450" t="n">
        <v>0</v>
      </c>
      <c r="EW450" t="n">
        <v>0</v>
      </c>
      <c r="EX450" t="n">
        <v>0</v>
      </c>
      <c r="FQ450" t="n">
        <v>0</v>
      </c>
      <c r="FR450" t="n">
        <v>0</v>
      </c>
      <c r="FS450" t="n">
        <v>0</v>
      </c>
      <c r="FX450" t="n">
        <v>112</v>
      </c>
      <c r="FY450" t="n">
        <v>65</v>
      </c>
      <c r="GA450" t="inlineStr"/>
      <c r="GD450" t="n">
        <v>1</v>
      </c>
      <c r="GF450" t="n">
        <v>-488369500</v>
      </c>
      <c r="GG450" t="n">
        <v>2</v>
      </c>
      <c r="GH450" t="n">
        <v>1</v>
      </c>
      <c r="GI450" t="n">
        <v>-2</v>
      </c>
      <c r="GJ450" t="n">
        <v>0</v>
      </c>
      <c r="GK450" t="n">
        <v>0</v>
      </c>
      <c r="GL450">
        <f>ROUND(IF(AND(BH450=3,BI450=3,FS450&lt;&gt;0),P450,0),0)</f>
        <v/>
      </c>
      <c r="GM450">
        <f>ROUND(O450+X450+Y450,0)+GX450</f>
        <v/>
      </c>
      <c r="GN450">
        <f>IF(OR(BI450=0,BI450=1),GM450-GX450,0)</f>
        <v/>
      </c>
      <c r="GO450">
        <f>IF(BI450=2,GM450-GX450,0)</f>
        <v/>
      </c>
      <c r="GP450">
        <f>IF(BI450=4,GM450-GX450,0)</f>
        <v/>
      </c>
      <c r="GR450" t="n">
        <v>0</v>
      </c>
      <c r="GS450" t="n">
        <v>3</v>
      </c>
      <c r="GT450" t="n">
        <v>0</v>
      </c>
      <c r="GU450" t="inlineStr"/>
      <c r="GV450">
        <f>ROUND((GT450),2)</f>
        <v/>
      </c>
      <c r="GW450" t="n">
        <v>1</v>
      </c>
      <c r="GX450">
        <f>ROUND(HC450*I450,0)</f>
        <v/>
      </c>
      <c r="HA450" t="n">
        <v>0</v>
      </c>
      <c r="HB450" t="n">
        <v>0</v>
      </c>
      <c r="HC450">
        <f>GV450*GW450</f>
        <v/>
      </c>
      <c r="HE450" t="inlineStr"/>
      <c r="HF450" t="inlineStr"/>
      <c r="HM450" t="inlineStr"/>
      <c r="HN450" t="inlineStr">
        <is>
          <t>Пр/812-011.0-1</t>
        </is>
      </c>
      <c r="HO450" t="inlineStr">
        <is>
          <t>Пр/774-011.0</t>
        </is>
      </c>
      <c r="HP450" t="inlineStr">
        <is>
          <t>Полы</t>
        </is>
      </c>
      <c r="HQ450" t="inlineStr">
        <is>
          <t>Полы</t>
        </is>
      </c>
      <c r="HS450" t="n">
        <v>0</v>
      </c>
      <c r="IK450" t="n">
        <v>0</v>
      </c>
    </row>
    <row r="451">
      <c r="A451" t="n">
        <v>17</v>
      </c>
      <c r="B451" t="n">
        <v>0</v>
      </c>
      <c r="C451">
        <f>ROW(SmtRes!A167)</f>
        <v/>
      </c>
      <c r="D451">
        <f>ROW(EtalonRes!A171)</f>
        <v/>
      </c>
      <c r="E451" t="inlineStr">
        <is>
          <t>2</t>
        </is>
      </c>
      <c r="F451" t="inlineStr">
        <is>
          <t>56-12-7</t>
        </is>
      </c>
      <c r="G451" t="inlineStr">
        <is>
          <t>Смена дверных приборов пружины</t>
        </is>
      </c>
      <c r="H451" t="inlineStr">
        <is>
          <t>100 шт. приборов</t>
        </is>
      </c>
      <c r="I451">
        <f>ROUND(ROUND(1/100,4),7)</f>
        <v/>
      </c>
      <c r="J451" t="n">
        <v>0</v>
      </c>
      <c r="K451">
        <f>ROUND(ROUND(1/100,4),7)</f>
        <v/>
      </c>
      <c r="O451">
        <f>ROUND(CP451,0)</f>
        <v/>
      </c>
      <c r="P451">
        <f>ROUND(CQ451*I451,0)</f>
        <v/>
      </c>
      <c r="Q451">
        <f>(ROUND((ROUND(((ET451)*I451),0)*BB451),0)+ROUND((ROUND(((AE451-(EU451))*I451),0)*BS451),0))</f>
        <v/>
      </c>
      <c r="R451">
        <f>(ROUND((ROUND(((EU451)*I451),0)*BS451),0)+ROUND((ROUND(((AE451-(EU451))*I451),0)*BS451),0))</f>
        <v/>
      </c>
      <c r="S451">
        <f>ROUND(CT451*I451,0)</f>
        <v/>
      </c>
      <c r="T451">
        <f>ROUND(CU451*I451,0)</f>
        <v/>
      </c>
      <c r="U451">
        <f>ROUND(CV451*I451,7)</f>
        <v/>
      </c>
      <c r="V451">
        <f>ROUND(CW451*I451,7)</f>
        <v/>
      </c>
      <c r="W451">
        <f>ROUND(CX451*I451,0)</f>
        <v/>
      </c>
      <c r="X451">
        <f>ROUND(CY451,0)</f>
        <v/>
      </c>
      <c r="Y451">
        <f>ROUND(CZ451,0)</f>
        <v/>
      </c>
      <c r="AA451" t="n">
        <v>78862477</v>
      </c>
      <c r="AB451">
        <f>ROUND((AC451+AD451+AF451),2)</f>
        <v/>
      </c>
      <c r="AC451">
        <f>ROUND((ES451),2)</f>
        <v/>
      </c>
      <c r="AD451">
        <f>ROUND((((ET451)-(EU451))+AE451),2)</f>
        <v/>
      </c>
      <c r="AE451">
        <f>ROUND((EU451),2)</f>
        <v/>
      </c>
      <c r="AF451">
        <f>ROUND((EV451),2)</f>
        <v/>
      </c>
      <c r="AG451">
        <f>ROUND((AP451),2)</f>
        <v/>
      </c>
      <c r="AH451">
        <f>(EW451)</f>
        <v/>
      </c>
      <c r="AI451">
        <f>(EX451)</f>
        <v/>
      </c>
      <c r="AJ451">
        <f>(AS451)</f>
        <v/>
      </c>
      <c r="AK451" t="n">
        <v>1547.05</v>
      </c>
      <c r="AL451" t="n">
        <v>1058.79</v>
      </c>
      <c r="AM451" t="n">
        <v>0</v>
      </c>
      <c r="AN451" t="n">
        <v>0</v>
      </c>
      <c r="AO451" t="n">
        <v>488.26</v>
      </c>
      <c r="AP451" t="n">
        <v>0</v>
      </c>
      <c r="AQ451" t="n">
        <v>57.24</v>
      </c>
      <c r="AR451" t="n">
        <v>0</v>
      </c>
      <c r="AS451" t="n">
        <v>0</v>
      </c>
      <c r="AT451" t="n">
        <v>90</v>
      </c>
      <c r="AU451" t="n">
        <v>47</v>
      </c>
      <c r="AV451" t="n">
        <v>1</v>
      </c>
      <c r="AW451" t="n">
        <v>1</v>
      </c>
      <c r="AZ451" t="n">
        <v>1</v>
      </c>
      <c r="BA451" t="n">
        <v>52.25</v>
      </c>
      <c r="BB451" t="n">
        <v>1</v>
      </c>
      <c r="BC451" t="n">
        <v>13.52</v>
      </c>
      <c r="BD451" t="inlineStr"/>
      <c r="BE451" t="inlineStr"/>
      <c r="BF451" t="inlineStr"/>
      <c r="BG451" t="inlineStr"/>
      <c r="BH451" t="n">
        <v>0</v>
      </c>
      <c r="BI451" t="n">
        <v>1</v>
      </c>
      <c r="BJ451" t="inlineStr">
        <is>
          <t>ТЕРр Московской обл., 56-12-7, приказ Минстроя России №675/пр от 28.02.2017 № 263/пр</t>
        </is>
      </c>
      <c r="BM451" t="n">
        <v>56001</v>
      </c>
      <c r="BN451" t="n">
        <v>0</v>
      </c>
      <c r="BO451" t="inlineStr">
        <is>
          <t>56-12-7</t>
        </is>
      </c>
      <c r="BP451" t="n">
        <v>1</v>
      </c>
      <c r="BQ451" t="n">
        <v>6</v>
      </c>
      <c r="BR451" t="n">
        <v>0</v>
      </c>
      <c r="BS451" t="n">
        <v>52.25</v>
      </c>
      <c r="BT451" t="n">
        <v>1</v>
      </c>
      <c r="BU451" t="n">
        <v>1</v>
      </c>
      <c r="BV451" t="n">
        <v>1</v>
      </c>
      <c r="BW451" t="n">
        <v>1</v>
      </c>
      <c r="BX451" t="n">
        <v>1</v>
      </c>
      <c r="BY451" t="inlineStr"/>
      <c r="BZ451" t="n">
        <v>90</v>
      </c>
      <c r="CA451" t="n">
        <v>47</v>
      </c>
      <c r="CB451" t="inlineStr"/>
      <c r="CE451" t="n">
        <v>12</v>
      </c>
      <c r="CF451" t="n">
        <v>0</v>
      </c>
      <c r="CG451" t="n">
        <v>0</v>
      </c>
      <c r="CM451" t="n">
        <v>0</v>
      </c>
      <c r="CN451" t="inlineStr"/>
      <c r="CO451" t="n">
        <v>0</v>
      </c>
      <c r="CP451">
        <f>(P451+Q451+S451)</f>
        <v/>
      </c>
      <c r="CQ451">
        <f>AC451*BC451</f>
        <v/>
      </c>
      <c r="CR451">
        <f>(ROUND((ROUND(((ET451)*1),0)*BB451),0)+ROUND((ROUND(((AE451-(EU451))*1),0)*BS451),0))</f>
        <v/>
      </c>
      <c r="CS451">
        <f>(ROUND((ROUND(((EU451)*1),0)*BS451),0)+ROUND((ROUND(((AE451-(EU451))*1),0)*BS451),0))</f>
        <v/>
      </c>
      <c r="CT451">
        <f>AF451*BA451</f>
        <v/>
      </c>
      <c r="CU451">
        <f>AG451</f>
        <v/>
      </c>
      <c r="CV451">
        <f>AH451</f>
        <v/>
      </c>
      <c r="CW451">
        <f>AI451</f>
        <v/>
      </c>
      <c r="CX451">
        <f>AJ451</f>
        <v/>
      </c>
      <c r="CY451">
        <f>(((S451+R451)*AT451)/100)</f>
        <v/>
      </c>
      <c r="CZ451">
        <f>(((S451+R451)*AU451)/100)</f>
        <v/>
      </c>
      <c r="DC451" t="inlineStr"/>
      <c r="DD451" t="inlineStr"/>
      <c r="DE451" t="inlineStr"/>
      <c r="DF451" t="inlineStr"/>
      <c r="DG451" t="inlineStr"/>
      <c r="DH451" t="inlineStr"/>
      <c r="DI451" t="inlineStr"/>
      <c r="DJ451" t="inlineStr"/>
      <c r="DK451" t="inlineStr"/>
      <c r="DL451" t="inlineStr"/>
      <c r="DM451" t="inlineStr"/>
      <c r="DN451" t="n">
        <v>0</v>
      </c>
      <c r="DO451" t="n">
        <v>0</v>
      </c>
      <c r="DP451" t="n">
        <v>1</v>
      </c>
      <c r="DQ451" t="n">
        <v>1</v>
      </c>
      <c r="DU451" t="n">
        <v>1013</v>
      </c>
      <c r="DV451" t="inlineStr">
        <is>
          <t>100 шт. приборов</t>
        </is>
      </c>
      <c r="DW451" t="inlineStr">
        <is>
          <t>100 шт. приборов</t>
        </is>
      </c>
      <c r="DX451" t="n">
        <v>1</v>
      </c>
      <c r="DZ451" t="inlineStr"/>
      <c r="EA451" t="inlineStr"/>
      <c r="EB451" t="inlineStr"/>
      <c r="EC451" t="inlineStr"/>
      <c r="EE451" t="n">
        <v>78725969</v>
      </c>
      <c r="EF451" t="n">
        <v>6</v>
      </c>
      <c r="EG451" t="inlineStr">
        <is>
          <t>Ремонтно-строительные работы</t>
        </is>
      </c>
      <c r="EH451" t="n">
        <v>90</v>
      </c>
      <c r="EI451" t="inlineStr">
        <is>
          <t>Проемы</t>
        </is>
      </c>
      <c r="EJ451" t="n">
        <v>1</v>
      </c>
      <c r="EK451" t="n">
        <v>56001</v>
      </c>
      <c r="EL451" t="inlineStr">
        <is>
          <t>Проемы</t>
        </is>
      </c>
      <c r="EM451" t="inlineStr">
        <is>
          <t>рФЕР-56</t>
        </is>
      </c>
      <c r="EO451" t="inlineStr"/>
      <c r="EQ451" t="n">
        <v>0</v>
      </c>
      <c r="ER451" t="n">
        <v>1547.05</v>
      </c>
      <c r="ES451" t="n">
        <v>1058.79</v>
      </c>
      <c r="ET451" t="n">
        <v>0</v>
      </c>
      <c r="EU451" t="n">
        <v>0</v>
      </c>
      <c r="EV451" t="n">
        <v>488.26</v>
      </c>
      <c r="EW451" t="n">
        <v>57.24</v>
      </c>
      <c r="EX451" t="n">
        <v>0</v>
      </c>
      <c r="EY451" t="n">
        <v>0</v>
      </c>
      <c r="FQ451" t="n">
        <v>0</v>
      </c>
      <c r="FR451" t="n">
        <v>0</v>
      </c>
      <c r="FS451" t="n">
        <v>0</v>
      </c>
      <c r="FX451" t="n">
        <v>90</v>
      </c>
      <c r="FY451" t="n">
        <v>47</v>
      </c>
      <c r="GA451" t="inlineStr"/>
      <c r="GD451" t="n">
        <v>1</v>
      </c>
      <c r="GF451" t="n">
        <v>-1087385627</v>
      </c>
      <c r="GG451" t="n">
        <v>2</v>
      </c>
      <c r="GH451" t="n">
        <v>1</v>
      </c>
      <c r="GI451" t="n">
        <v>2</v>
      </c>
      <c r="GJ451" t="n">
        <v>0</v>
      </c>
      <c r="GK451" t="n">
        <v>0</v>
      </c>
      <c r="GL451">
        <f>ROUND(IF(AND(BH451=3,BI451=3,FS451&lt;&gt;0),P451,0),0)</f>
        <v/>
      </c>
      <c r="GM451">
        <f>ROUND(O451+X451+Y451,0)+GX451</f>
        <v/>
      </c>
      <c r="GN451">
        <f>IF(OR(BI451=0,BI451=1),GM451-GX451,0)</f>
        <v/>
      </c>
      <c r="GO451">
        <f>IF(BI451=2,GM451-GX451,0)</f>
        <v/>
      </c>
      <c r="GP451">
        <f>IF(BI451=4,GM451-GX451,0)</f>
        <v/>
      </c>
      <c r="GR451" t="n">
        <v>0</v>
      </c>
      <c r="GS451" t="n">
        <v>3</v>
      </c>
      <c r="GT451" t="n">
        <v>0</v>
      </c>
      <c r="GU451" t="inlineStr"/>
      <c r="GV451">
        <f>ROUND((GT451),2)</f>
        <v/>
      </c>
      <c r="GW451" t="n">
        <v>1</v>
      </c>
      <c r="GX451">
        <f>ROUND(HC451*I451,0)</f>
        <v/>
      </c>
      <c r="HA451" t="n">
        <v>0</v>
      </c>
      <c r="HB451" t="n">
        <v>0</v>
      </c>
      <c r="HC451">
        <f>GV451*GW451</f>
        <v/>
      </c>
      <c r="HE451" t="inlineStr"/>
      <c r="HF451" t="inlineStr"/>
      <c r="HM451" t="inlineStr"/>
      <c r="HN451" t="inlineStr">
        <is>
          <t>Пр/812-090.0-1</t>
        </is>
      </c>
      <c r="HO451" t="inlineStr">
        <is>
          <t>Пр/774-090.0</t>
        </is>
      </c>
      <c r="HP451" t="inlineStr">
        <is>
          <t>Проемы</t>
        </is>
      </c>
      <c r="HQ451" t="inlineStr">
        <is>
          <t>Проемы</t>
        </is>
      </c>
      <c r="HS451" t="n">
        <v>0</v>
      </c>
      <c r="IK451" t="n">
        <v>0</v>
      </c>
    </row>
    <row r="452"/>
    <row r="453">
      <c r="A453" s="358" t="n">
        <v>51</v>
      </c>
      <c r="B453" s="358">
        <f>B445</f>
        <v/>
      </c>
      <c r="C453" s="358">
        <f>A445</f>
        <v/>
      </c>
      <c r="D453" s="358">
        <f>ROW(A445)</f>
        <v/>
      </c>
      <c r="E453" s="358" t="n"/>
      <c r="F453" s="358">
        <f>IF(F445&lt;&gt;"",F445,"")</f>
        <v/>
      </c>
      <c r="G453" s="358">
        <f>IF(G445&lt;&gt;"",G445,"")</f>
        <v/>
      </c>
      <c r="H453" s="358" t="n">
        <v>0</v>
      </c>
      <c r="I453" s="358" t="n"/>
      <c r="J453" s="358" t="n"/>
      <c r="K453" s="358" t="n"/>
      <c r="L453" s="358" t="n"/>
      <c r="M453" s="358" t="n"/>
      <c r="N453" s="358" t="n"/>
      <c r="O453" s="358" t="n">
        <v>0</v>
      </c>
      <c r="P453" s="358" t="n">
        <v>0</v>
      </c>
      <c r="Q453" s="358" t="n">
        <v>0</v>
      </c>
      <c r="R453" s="358" t="n">
        <v>0</v>
      </c>
      <c r="S453" s="358" t="n">
        <v>0</v>
      </c>
      <c r="T453" s="358" t="n">
        <v>0</v>
      </c>
      <c r="U453" s="358" t="n">
        <v>0</v>
      </c>
      <c r="V453" s="358" t="n">
        <v>0</v>
      </c>
      <c r="W453" s="358" t="n">
        <v>0</v>
      </c>
      <c r="X453" s="358" t="n">
        <v>0</v>
      </c>
      <c r="Y453" s="358" t="n">
        <v>0</v>
      </c>
      <c r="Z453" s="358" t="n"/>
      <c r="AA453" s="358" t="n"/>
      <c r="AB453" s="358" t="n"/>
      <c r="AC453" s="358" t="n"/>
      <c r="AD453" s="358" t="n"/>
      <c r="AE453" s="358" t="n"/>
      <c r="AF453" s="358" t="n"/>
      <c r="AG453" s="358" t="n"/>
      <c r="AH453" s="358" t="n"/>
      <c r="AI453" s="358" t="n"/>
      <c r="AJ453" s="358" t="n"/>
      <c r="AK453" s="358" t="n"/>
      <c r="AL453" s="358" t="n"/>
      <c r="AM453" s="358" t="n"/>
      <c r="AN453" s="358" t="n"/>
      <c r="AO453" s="358">
        <f>ROUND(BX453,0)</f>
        <v/>
      </c>
      <c r="AP453" s="358">
        <f>ROUND(BY453,0)</f>
        <v/>
      </c>
      <c r="AQ453" s="358">
        <f>ROUND(BZ453,0)</f>
        <v/>
      </c>
      <c r="AR453" s="358">
        <f>ROUND(CA453,0)</f>
        <v/>
      </c>
      <c r="AS453" s="358">
        <f>ROUND(CB453,0)</f>
        <v/>
      </c>
      <c r="AT453" s="358">
        <f>ROUND(CC453,0)</f>
        <v/>
      </c>
      <c r="AU453" s="358">
        <f>ROUND(CD453,0)</f>
        <v/>
      </c>
      <c r="AV453" s="358">
        <f>ROUND(CE453,0)</f>
        <v/>
      </c>
      <c r="AW453" s="358">
        <f>ROUND(CF453,0)</f>
        <v/>
      </c>
      <c r="AX453" s="358">
        <f>ROUND(CG453,0)</f>
        <v/>
      </c>
      <c r="AY453" s="358">
        <f>ROUND(CH453,0)</f>
        <v/>
      </c>
      <c r="AZ453" s="358">
        <f>ROUND(CI453,0)</f>
        <v/>
      </c>
      <c r="BA453" s="358">
        <f>ROUND(CJ453,0)</f>
        <v/>
      </c>
      <c r="BB453" s="358">
        <f>ROUND(CK453,0)</f>
        <v/>
      </c>
      <c r="BC453" s="358">
        <f>ROUND(CL453,0)</f>
        <v/>
      </c>
      <c r="BD453" s="358">
        <f>ROUND(CM453,0)</f>
        <v/>
      </c>
      <c r="BE453" s="358" t="n"/>
      <c r="BF453" s="358" t="n"/>
      <c r="BG453" s="358" t="n"/>
      <c r="BH453" s="358" t="n"/>
      <c r="BI453" s="358" t="n"/>
      <c r="BJ453" s="358" t="n"/>
      <c r="BK453" s="358" t="n"/>
      <c r="BL453" s="358" t="n"/>
      <c r="BM453" s="358" t="n"/>
      <c r="BN453" s="358" t="n"/>
      <c r="BO453" s="358" t="n"/>
      <c r="BP453" s="358" t="n"/>
      <c r="BQ453" s="358" t="n"/>
      <c r="BR453" s="358" t="n"/>
      <c r="BS453" s="358" t="n"/>
      <c r="BT453" s="358" t="n"/>
      <c r="BU453" s="358" t="n"/>
      <c r="BV453" s="358" t="n"/>
      <c r="BW453" s="358" t="n"/>
      <c r="BX453" s="358" t="n"/>
      <c r="BY453" s="358" t="n"/>
      <c r="BZ453" s="358" t="n"/>
      <c r="CA453" s="358" t="n"/>
      <c r="CB453" s="358" t="n"/>
      <c r="CC453" s="358" t="n"/>
      <c r="CD453" s="358" t="n"/>
      <c r="CE453" s="358" t="n"/>
      <c r="CF453" s="358" t="n"/>
      <c r="CG453" s="358" t="n"/>
      <c r="CH453" s="358" t="n"/>
      <c r="CI453" s="358" t="n"/>
      <c r="CJ453" s="358" t="n"/>
      <c r="CK453" s="358" t="n"/>
      <c r="CL453" s="358" t="n"/>
      <c r="CM453" s="358" t="n"/>
      <c r="CN453" s="358" t="n"/>
      <c r="CO453" s="358" t="n"/>
      <c r="CP453" s="358" t="n"/>
      <c r="CQ453" s="358" t="n"/>
      <c r="CR453" s="358" t="n"/>
      <c r="CS453" s="358" t="n"/>
      <c r="CT453" s="358" t="n"/>
      <c r="CU453" s="358" t="n"/>
      <c r="CV453" s="358" t="n"/>
      <c r="CW453" s="358" t="n"/>
      <c r="CX453" s="358" t="n"/>
      <c r="CY453" s="358" t="n"/>
      <c r="CZ453" s="358" t="n"/>
      <c r="DA453" s="358" t="n"/>
      <c r="DB453" s="358" t="n"/>
      <c r="DC453" s="358" t="n"/>
      <c r="DD453" s="358" t="n"/>
      <c r="DE453" s="358" t="n"/>
      <c r="DF453" s="358" t="n"/>
      <c r="DG453" s="359" t="n"/>
      <c r="DH453" s="359" t="n"/>
      <c r="DI453" s="359" t="n"/>
      <c r="DJ453" s="359" t="n"/>
      <c r="DK453" s="359" t="n"/>
      <c r="DL453" s="359" t="n"/>
      <c r="DM453" s="359" t="n"/>
      <c r="DN453" s="359" t="n"/>
      <c r="DO453" s="359" t="n"/>
      <c r="DP453" s="359" t="n"/>
      <c r="DQ453" s="359" t="n"/>
      <c r="DR453" s="359" t="n"/>
      <c r="DS453" s="359" t="n"/>
      <c r="DT453" s="359" t="n"/>
      <c r="DU453" s="359" t="n"/>
      <c r="DV453" s="359" t="n"/>
      <c r="DW453" s="359" t="n"/>
      <c r="DX453" s="359" t="n"/>
      <c r="DY453" s="359" t="n"/>
      <c r="DZ453" s="359" t="n"/>
      <c r="EA453" s="359" t="n"/>
      <c r="EB453" s="359" t="n"/>
      <c r="EC453" s="359" t="n"/>
      <c r="ED453" s="359" t="n"/>
      <c r="EE453" s="359" t="n"/>
      <c r="EF453" s="359" t="n"/>
      <c r="EG453" s="359" t="n"/>
      <c r="EH453" s="359" t="n"/>
      <c r="EI453" s="359" t="n"/>
      <c r="EJ453" s="359" t="n"/>
      <c r="EK453" s="359" t="n"/>
      <c r="EL453" s="359" t="n"/>
      <c r="EM453" s="359" t="n"/>
      <c r="EN453" s="359" t="n"/>
      <c r="EO453" s="359" t="n"/>
      <c r="EP453" s="359" t="n"/>
      <c r="EQ453" s="359" t="n"/>
      <c r="ER453" s="359" t="n"/>
      <c r="ES453" s="359" t="n"/>
      <c r="ET453" s="359" t="n"/>
      <c r="EU453" s="359" t="n"/>
      <c r="EV453" s="359" t="n"/>
      <c r="EW453" s="359" t="n"/>
      <c r="EX453" s="359" t="n"/>
      <c r="EY453" s="359" t="n"/>
      <c r="EZ453" s="359" t="n"/>
      <c r="FA453" s="359" t="n"/>
      <c r="FB453" s="359" t="n"/>
      <c r="FC453" s="359" t="n"/>
      <c r="FD453" s="359" t="n"/>
      <c r="FE453" s="359" t="n"/>
      <c r="FF453" s="359" t="n"/>
      <c r="FG453" s="359" t="n"/>
      <c r="FH453" s="359" t="n"/>
      <c r="FI453" s="359" t="n"/>
      <c r="FJ453" s="359" t="n"/>
      <c r="FK453" s="359" t="n"/>
      <c r="FL453" s="359" t="n"/>
      <c r="FM453" s="359" t="n"/>
      <c r="FN453" s="359" t="n"/>
      <c r="FO453" s="359" t="n"/>
      <c r="FP453" s="359" t="n"/>
      <c r="FQ453" s="359" t="n"/>
      <c r="FR453" s="359" t="n"/>
      <c r="FS453" s="359" t="n"/>
      <c r="FT453" s="359" t="n"/>
      <c r="FU453" s="359" t="n"/>
      <c r="FV453" s="359" t="n"/>
      <c r="FW453" s="359" t="n"/>
      <c r="FX453" s="359" t="n"/>
      <c r="FY453" s="359" t="n"/>
      <c r="FZ453" s="359" t="n"/>
      <c r="GA453" s="359" t="n"/>
      <c r="GB453" s="359" t="n"/>
      <c r="GC453" s="359" t="n"/>
      <c r="GD453" s="359" t="n"/>
      <c r="GE453" s="359" t="n"/>
      <c r="GF453" s="359" t="n"/>
      <c r="GG453" s="359" t="n"/>
      <c r="GH453" s="359" t="n"/>
      <c r="GI453" s="359" t="n"/>
      <c r="GJ453" s="359" t="n"/>
      <c r="GK453" s="359" t="n"/>
      <c r="GL453" s="359" t="n"/>
      <c r="GM453" s="359" t="n"/>
      <c r="GN453" s="359" t="n"/>
      <c r="GO453" s="359" t="n"/>
      <c r="GP453" s="359" t="n"/>
      <c r="GQ453" s="359" t="n"/>
      <c r="GR453" s="359" t="n"/>
      <c r="GS453" s="359" t="n"/>
      <c r="GT453" s="359" t="n"/>
      <c r="GU453" s="359" t="n"/>
      <c r="GV453" s="359" t="n"/>
      <c r="GW453" s="359" t="n"/>
      <c r="GX453" s="359" t="n">
        <v>0</v>
      </c>
    </row>
    <row r="454"/>
    <row r="455">
      <c r="A455" s="360" t="n">
        <v>50</v>
      </c>
      <c r="B455" s="360" t="n">
        <v>0</v>
      </c>
      <c r="C455" s="360" t="n">
        <v>0</v>
      </c>
      <c r="D455" s="360" t="n">
        <v>1</v>
      </c>
      <c r="E455" s="360" t="n">
        <v>201</v>
      </c>
      <c r="F455" s="360">
        <f>ROUND(Source!O453,O455)</f>
        <v/>
      </c>
      <c r="G455" s="360" t="inlineStr">
        <is>
          <t>ПЗ</t>
        </is>
      </c>
      <c r="H455" s="360" t="inlineStr">
        <is>
          <t>Прямые затраты</t>
        </is>
      </c>
      <c r="I455" s="360" t="n"/>
      <c r="J455" s="360" t="n"/>
      <c r="K455" s="360" t="n">
        <v>201</v>
      </c>
      <c r="L455" s="360" t="n">
        <v>1</v>
      </c>
      <c r="M455" s="360" t="n">
        <v>3</v>
      </c>
      <c r="N455" s="360" t="inlineStr"/>
      <c r="O455" s="360" t="n">
        <v>0</v>
      </c>
      <c r="P455" s="360" t="n"/>
      <c r="Q455" s="360" t="n"/>
      <c r="R455" s="360" t="n"/>
      <c r="S455" s="360" t="n"/>
      <c r="T455" s="360" t="n"/>
      <c r="U455" s="360" t="n"/>
      <c r="V455" s="360" t="n"/>
      <c r="W455" s="360" t="n">
        <v>0</v>
      </c>
      <c r="X455" s="360" t="n">
        <v>1</v>
      </c>
      <c r="Y455" s="360" t="n">
        <v>0</v>
      </c>
      <c r="Z455" s="360" t="n"/>
      <c r="AA455" s="360" t="n"/>
      <c r="AB455" s="360" t="n"/>
    </row>
    <row r="456">
      <c r="A456" s="360" t="n">
        <v>50</v>
      </c>
      <c r="B456" s="360" t="n">
        <v>0</v>
      </c>
      <c r="C456" s="360" t="n">
        <v>0</v>
      </c>
      <c r="D456" s="360" t="n">
        <v>1</v>
      </c>
      <c r="E456" s="360" t="n">
        <v>202</v>
      </c>
      <c r="F456" s="360">
        <f>ROUND(Source!P453,O456)</f>
        <v/>
      </c>
      <c r="G456" s="360" t="inlineStr">
        <is>
          <t>СтМатОб</t>
        </is>
      </c>
      <c r="H456" s="360" t="inlineStr">
        <is>
          <t>Стоимость материальных ресурсов (всего)</t>
        </is>
      </c>
      <c r="I456" s="360" t="n"/>
      <c r="J456" s="360" t="n"/>
      <c r="K456" s="360" t="n">
        <v>202</v>
      </c>
      <c r="L456" s="360" t="n">
        <v>2</v>
      </c>
      <c r="M456" s="360" t="n">
        <v>3</v>
      </c>
      <c r="N456" s="360" t="inlineStr"/>
      <c r="O456" s="360" t="n">
        <v>0</v>
      </c>
      <c r="P456" s="360" t="n"/>
      <c r="Q456" s="360" t="n"/>
      <c r="R456" s="360" t="n"/>
      <c r="S456" s="360" t="n"/>
      <c r="T456" s="360" t="n"/>
      <c r="U456" s="360" t="n"/>
      <c r="V456" s="360" t="n"/>
      <c r="W456" s="360" t="n">
        <v>0</v>
      </c>
      <c r="X456" s="360" t="n">
        <v>1</v>
      </c>
      <c r="Y456" s="360" t="n">
        <v>0</v>
      </c>
      <c r="Z456" s="360" t="n"/>
      <c r="AA456" s="360" t="n"/>
      <c r="AB456" s="360" t="n"/>
    </row>
    <row r="457">
      <c r="A457" s="360" t="n">
        <v>50</v>
      </c>
      <c r="B457" s="360" t="n">
        <v>0</v>
      </c>
      <c r="C457" s="360" t="n">
        <v>0</v>
      </c>
      <c r="D457" s="360" t="n">
        <v>1</v>
      </c>
      <c r="E457" s="360" t="n">
        <v>222</v>
      </c>
      <c r="F457" s="360">
        <f>ROUND(Source!AO453,O457)</f>
        <v/>
      </c>
      <c r="G457" s="360" t="inlineStr">
        <is>
          <t>СтМатОбЗак</t>
        </is>
      </c>
      <c r="H457" s="360" t="inlineStr">
        <is>
          <t>Стоимость материалов и оборудования заказчика</t>
        </is>
      </c>
      <c r="I457" s="360" t="n"/>
      <c r="J457" s="360" t="n"/>
      <c r="K457" s="360" t="n">
        <v>222</v>
      </c>
      <c r="L457" s="360" t="n">
        <v>3</v>
      </c>
      <c r="M457" s="360" t="n">
        <v>3</v>
      </c>
      <c r="N457" s="360" t="inlineStr"/>
      <c r="O457" s="360" t="n">
        <v>0</v>
      </c>
      <c r="P457" s="360" t="n"/>
      <c r="Q457" s="360" t="n"/>
      <c r="R457" s="360" t="n"/>
      <c r="S457" s="360" t="n"/>
      <c r="T457" s="360" t="n"/>
      <c r="U457" s="360" t="n"/>
      <c r="V457" s="360" t="n"/>
      <c r="W457" s="360" t="n">
        <v>0</v>
      </c>
      <c r="X457" s="360" t="n">
        <v>1</v>
      </c>
      <c r="Y457" s="360" t="n">
        <v>0</v>
      </c>
      <c r="Z457" s="360" t="n"/>
      <c r="AA457" s="360" t="n"/>
      <c r="AB457" s="360" t="n"/>
    </row>
    <row r="458">
      <c r="A458" s="360" t="n">
        <v>50</v>
      </c>
      <c r="B458" s="360" t="n">
        <v>0</v>
      </c>
      <c r="C458" s="360" t="n">
        <v>0</v>
      </c>
      <c r="D458" s="360" t="n">
        <v>1</v>
      </c>
      <c r="E458" s="360" t="n">
        <v>225</v>
      </c>
      <c r="F458" s="360">
        <f>ROUND(Source!AV453,O458)</f>
        <v/>
      </c>
      <c r="G458" s="360" t="inlineStr">
        <is>
          <t>СтМатОбПод</t>
        </is>
      </c>
      <c r="H458" s="360" t="inlineStr">
        <is>
          <t>Стоимость материалов и оборудования подрядчика</t>
        </is>
      </c>
      <c r="I458" s="360" t="n"/>
      <c r="J458" s="360" t="n"/>
      <c r="K458" s="360" t="n">
        <v>225</v>
      </c>
      <c r="L458" s="360" t="n">
        <v>4</v>
      </c>
      <c r="M458" s="360" t="n">
        <v>3</v>
      </c>
      <c r="N458" s="360" t="inlineStr"/>
      <c r="O458" s="360" t="n">
        <v>0</v>
      </c>
      <c r="P458" s="360" t="n"/>
      <c r="Q458" s="360" t="n"/>
      <c r="R458" s="360" t="n"/>
      <c r="S458" s="360" t="n"/>
      <c r="T458" s="360" t="n"/>
      <c r="U458" s="360" t="n"/>
      <c r="V458" s="360" t="n"/>
      <c r="W458" s="360" t="n">
        <v>0</v>
      </c>
      <c r="X458" s="360" t="n">
        <v>1</v>
      </c>
      <c r="Y458" s="360" t="n">
        <v>0</v>
      </c>
      <c r="Z458" s="360" t="n"/>
      <c r="AA458" s="360" t="n"/>
      <c r="AB458" s="360" t="n"/>
    </row>
    <row r="459">
      <c r="A459" s="360" t="n">
        <v>50</v>
      </c>
      <c r="B459" s="360" t="n">
        <v>0</v>
      </c>
      <c r="C459" s="360" t="n">
        <v>0</v>
      </c>
      <c r="D459" s="360" t="n">
        <v>1</v>
      </c>
      <c r="E459" s="360" t="n">
        <v>226</v>
      </c>
      <c r="F459" s="360">
        <f>ROUND(Source!AW453,O459)</f>
        <v/>
      </c>
      <c r="G459" s="360" t="inlineStr">
        <is>
          <t>СтМат</t>
        </is>
      </c>
      <c r="H459" s="360" t="inlineStr">
        <is>
          <t>Стоимость материалов (всего)</t>
        </is>
      </c>
      <c r="I459" s="360" t="n"/>
      <c r="J459" s="360" t="n"/>
      <c r="K459" s="360" t="n">
        <v>226</v>
      </c>
      <c r="L459" s="360" t="n">
        <v>5</v>
      </c>
      <c r="M459" s="360" t="n">
        <v>3</v>
      </c>
      <c r="N459" s="360" t="inlineStr"/>
      <c r="O459" s="360" t="n">
        <v>0</v>
      </c>
      <c r="P459" s="360" t="n"/>
      <c r="Q459" s="360" t="n"/>
      <c r="R459" s="360" t="n"/>
      <c r="S459" s="360" t="n"/>
      <c r="T459" s="360" t="n"/>
      <c r="U459" s="360" t="n"/>
      <c r="V459" s="360" t="n"/>
      <c r="W459" s="360" t="n">
        <v>0</v>
      </c>
      <c r="X459" s="360" t="n">
        <v>1</v>
      </c>
      <c r="Y459" s="360" t="n">
        <v>0</v>
      </c>
      <c r="Z459" s="360" t="n"/>
      <c r="AA459" s="360" t="n"/>
      <c r="AB459" s="360" t="n"/>
    </row>
    <row r="460">
      <c r="A460" s="360" t="n">
        <v>50</v>
      </c>
      <c r="B460" s="360" t="n">
        <v>0</v>
      </c>
      <c r="C460" s="360" t="n">
        <v>0</v>
      </c>
      <c r="D460" s="360" t="n">
        <v>1</v>
      </c>
      <c r="E460" s="360" t="n">
        <v>227</v>
      </c>
      <c r="F460" s="360">
        <f>ROUND(Source!AX453,O460)</f>
        <v/>
      </c>
      <c r="G460" s="360" t="inlineStr">
        <is>
          <t>СтМатЗак</t>
        </is>
      </c>
      <c r="H460" s="360" t="inlineStr">
        <is>
          <t>Стоимость материалов заказчика</t>
        </is>
      </c>
      <c r="I460" s="360" t="n"/>
      <c r="J460" s="360" t="n"/>
      <c r="K460" s="360" t="n">
        <v>227</v>
      </c>
      <c r="L460" s="360" t="n">
        <v>6</v>
      </c>
      <c r="M460" s="360" t="n">
        <v>3</v>
      </c>
      <c r="N460" s="360" t="inlineStr"/>
      <c r="O460" s="360" t="n">
        <v>0</v>
      </c>
      <c r="P460" s="360" t="n"/>
      <c r="Q460" s="360" t="n"/>
      <c r="R460" s="360" t="n"/>
      <c r="S460" s="360" t="n"/>
      <c r="T460" s="360" t="n"/>
      <c r="U460" s="360" t="n"/>
      <c r="V460" s="360" t="n"/>
      <c r="W460" s="360" t="n">
        <v>0</v>
      </c>
      <c r="X460" s="360" t="n">
        <v>1</v>
      </c>
      <c r="Y460" s="360" t="n">
        <v>0</v>
      </c>
      <c r="Z460" s="360" t="n"/>
      <c r="AA460" s="360" t="n"/>
      <c r="AB460" s="360" t="n"/>
    </row>
    <row r="461">
      <c r="A461" s="360" t="n">
        <v>50</v>
      </c>
      <c r="B461" s="360" t="n">
        <v>0</v>
      </c>
      <c r="C461" s="360" t="n">
        <v>0</v>
      </c>
      <c r="D461" s="360" t="n">
        <v>1</v>
      </c>
      <c r="E461" s="360" t="n">
        <v>228</v>
      </c>
      <c r="F461" s="360">
        <f>ROUND(Source!AY453,O461)</f>
        <v/>
      </c>
      <c r="G461" s="360" t="inlineStr">
        <is>
          <t>СтМатПод</t>
        </is>
      </c>
      <c r="H461" s="360" t="inlineStr">
        <is>
          <t>Стоимость материалов подрядчика</t>
        </is>
      </c>
      <c r="I461" s="360" t="n"/>
      <c r="J461" s="360" t="n"/>
      <c r="K461" s="360" t="n">
        <v>228</v>
      </c>
      <c r="L461" s="360" t="n">
        <v>7</v>
      </c>
      <c r="M461" s="360" t="n">
        <v>3</v>
      </c>
      <c r="N461" s="360" t="inlineStr"/>
      <c r="O461" s="360" t="n">
        <v>0</v>
      </c>
      <c r="P461" s="360" t="n"/>
      <c r="Q461" s="360" t="n"/>
      <c r="R461" s="360" t="n"/>
      <c r="S461" s="360" t="n"/>
      <c r="T461" s="360" t="n"/>
      <c r="U461" s="360" t="n"/>
      <c r="V461" s="360" t="n"/>
      <c r="W461" s="360" t="n">
        <v>0</v>
      </c>
      <c r="X461" s="360" t="n">
        <v>1</v>
      </c>
      <c r="Y461" s="360" t="n">
        <v>0</v>
      </c>
      <c r="Z461" s="360" t="n"/>
      <c r="AA461" s="360" t="n"/>
      <c r="AB461" s="360" t="n"/>
    </row>
    <row r="462">
      <c r="A462" s="360" t="n">
        <v>50</v>
      </c>
      <c r="B462" s="360" t="n">
        <v>0</v>
      </c>
      <c r="C462" s="360" t="n">
        <v>0</v>
      </c>
      <c r="D462" s="360" t="n">
        <v>1</v>
      </c>
      <c r="E462" s="360" t="n">
        <v>216</v>
      </c>
      <c r="F462" s="360">
        <f>ROUND(Source!AP453,O462)</f>
        <v/>
      </c>
      <c r="G462" s="360" t="inlineStr">
        <is>
          <t>Оборуд</t>
        </is>
      </c>
      <c r="H462" s="360" t="inlineStr">
        <is>
          <t>Стоимость оборудования (всего)</t>
        </is>
      </c>
      <c r="I462" s="360" t="n"/>
      <c r="J462" s="360" t="n"/>
      <c r="K462" s="360" t="n">
        <v>216</v>
      </c>
      <c r="L462" s="360" t="n">
        <v>8</v>
      </c>
      <c r="M462" s="360" t="n">
        <v>3</v>
      </c>
      <c r="N462" s="360" t="inlineStr"/>
      <c r="O462" s="360" t="n">
        <v>0</v>
      </c>
      <c r="P462" s="360" t="n"/>
      <c r="Q462" s="360" t="n"/>
      <c r="R462" s="360" t="n"/>
      <c r="S462" s="360" t="n"/>
      <c r="T462" s="360" t="n"/>
      <c r="U462" s="360" t="n"/>
      <c r="V462" s="360" t="n"/>
      <c r="W462" s="360" t="n">
        <v>0</v>
      </c>
      <c r="X462" s="360" t="n">
        <v>1</v>
      </c>
      <c r="Y462" s="360" t="n">
        <v>0</v>
      </c>
      <c r="Z462" s="360" t="n"/>
      <c r="AA462" s="360" t="n"/>
      <c r="AB462" s="360" t="n"/>
    </row>
    <row r="463">
      <c r="A463" s="360" t="n">
        <v>50</v>
      </c>
      <c r="B463" s="360" t="n">
        <v>0</v>
      </c>
      <c r="C463" s="360" t="n">
        <v>0</v>
      </c>
      <c r="D463" s="360" t="n">
        <v>1</v>
      </c>
      <c r="E463" s="360" t="n">
        <v>223</v>
      </c>
      <c r="F463" s="360">
        <f>ROUND(Source!AQ453,O463)</f>
        <v/>
      </c>
      <c r="G463" s="360" t="inlineStr">
        <is>
          <t>ОборудЗак</t>
        </is>
      </c>
      <c r="H463" s="360" t="inlineStr">
        <is>
          <t>Стоимость оборудования заказчика</t>
        </is>
      </c>
      <c r="I463" s="360" t="n"/>
      <c r="J463" s="360" t="n"/>
      <c r="K463" s="360" t="n">
        <v>223</v>
      </c>
      <c r="L463" s="360" t="n">
        <v>9</v>
      </c>
      <c r="M463" s="360" t="n">
        <v>3</v>
      </c>
      <c r="N463" s="360" t="inlineStr"/>
      <c r="O463" s="360" t="n">
        <v>0</v>
      </c>
      <c r="P463" s="360" t="n"/>
      <c r="Q463" s="360" t="n"/>
      <c r="R463" s="360" t="n"/>
      <c r="S463" s="360" t="n"/>
      <c r="T463" s="360" t="n"/>
      <c r="U463" s="360" t="n"/>
      <c r="V463" s="360" t="n"/>
      <c r="W463" s="360" t="n">
        <v>0</v>
      </c>
      <c r="X463" s="360" t="n">
        <v>1</v>
      </c>
      <c r="Y463" s="360" t="n">
        <v>0</v>
      </c>
      <c r="Z463" s="360" t="n"/>
      <c r="AA463" s="360" t="n"/>
      <c r="AB463" s="360" t="n"/>
    </row>
    <row r="464">
      <c r="A464" s="360" t="n">
        <v>50</v>
      </c>
      <c r="B464" s="360" t="n">
        <v>0</v>
      </c>
      <c r="C464" s="360" t="n">
        <v>0</v>
      </c>
      <c r="D464" s="360" t="n">
        <v>1</v>
      </c>
      <c r="E464" s="360" t="n">
        <v>229</v>
      </c>
      <c r="F464" s="360">
        <f>ROUND(Source!AZ453,O464)</f>
        <v/>
      </c>
      <c r="G464" s="360" t="inlineStr">
        <is>
          <t>ОборудПод</t>
        </is>
      </c>
      <c r="H464" s="360" t="inlineStr">
        <is>
          <t>Стоимость оборудования подрядчика</t>
        </is>
      </c>
      <c r="I464" s="360" t="n"/>
      <c r="J464" s="360" t="n"/>
      <c r="K464" s="360" t="n">
        <v>229</v>
      </c>
      <c r="L464" s="360" t="n">
        <v>10</v>
      </c>
      <c r="M464" s="360" t="n">
        <v>3</v>
      </c>
      <c r="N464" s="360" t="inlineStr"/>
      <c r="O464" s="360" t="n">
        <v>0</v>
      </c>
      <c r="P464" s="360" t="n"/>
      <c r="Q464" s="360" t="n"/>
      <c r="R464" s="360" t="n"/>
      <c r="S464" s="360" t="n"/>
      <c r="T464" s="360" t="n"/>
      <c r="U464" s="360" t="n"/>
      <c r="V464" s="360" t="n"/>
      <c r="W464" s="360" t="n">
        <v>0</v>
      </c>
      <c r="X464" s="360" t="n">
        <v>1</v>
      </c>
      <c r="Y464" s="360" t="n">
        <v>0</v>
      </c>
      <c r="Z464" s="360" t="n"/>
      <c r="AA464" s="360" t="n"/>
      <c r="AB464" s="360" t="n"/>
    </row>
    <row r="465">
      <c r="A465" s="360" t="n">
        <v>50</v>
      </c>
      <c r="B465" s="360" t="n">
        <v>0</v>
      </c>
      <c r="C465" s="360" t="n">
        <v>0</v>
      </c>
      <c r="D465" s="360" t="n">
        <v>1</v>
      </c>
      <c r="E465" s="360" t="n">
        <v>203</v>
      </c>
      <c r="F465" s="360">
        <f>ROUND(Source!Q453,O465)</f>
        <v/>
      </c>
      <c r="G465" s="360" t="inlineStr">
        <is>
          <t>ЭММ</t>
        </is>
      </c>
      <c r="H465" s="360" t="inlineStr">
        <is>
          <t>Эксплуатация машин</t>
        </is>
      </c>
      <c r="I465" s="360" t="n"/>
      <c r="J465" s="360" t="n"/>
      <c r="K465" s="360" t="n">
        <v>203</v>
      </c>
      <c r="L465" s="360" t="n">
        <v>11</v>
      </c>
      <c r="M465" s="360" t="n">
        <v>3</v>
      </c>
      <c r="N465" s="360" t="inlineStr"/>
      <c r="O465" s="360" t="n">
        <v>0</v>
      </c>
      <c r="P465" s="360" t="n"/>
      <c r="Q465" s="360" t="n"/>
      <c r="R465" s="360" t="n"/>
      <c r="S465" s="360" t="n"/>
      <c r="T465" s="360" t="n"/>
      <c r="U465" s="360" t="n"/>
      <c r="V465" s="360" t="n"/>
      <c r="W465" s="360" t="n">
        <v>0</v>
      </c>
      <c r="X465" s="360" t="n">
        <v>1</v>
      </c>
      <c r="Y465" s="360" t="n">
        <v>0</v>
      </c>
      <c r="Z465" s="360" t="n"/>
      <c r="AA465" s="360" t="n"/>
      <c r="AB465" s="360" t="n"/>
    </row>
    <row r="466">
      <c r="A466" s="360" t="n">
        <v>50</v>
      </c>
      <c r="B466" s="360" t="n">
        <v>0</v>
      </c>
      <c r="C466" s="360" t="n">
        <v>0</v>
      </c>
      <c r="D466" s="360" t="n">
        <v>1</v>
      </c>
      <c r="E466" s="360" t="n">
        <v>231</v>
      </c>
      <c r="F466" s="360">
        <f>ROUND(Source!BB453,O466)</f>
        <v/>
      </c>
      <c r="G466" s="360" t="inlineStr">
        <is>
          <t>ЭММсНРиСП</t>
        </is>
      </c>
      <c r="H466" s="360" t="inlineStr">
        <is>
          <t>Эксплуатация машин по ТСН-2001.16</t>
        </is>
      </c>
      <c r="I466" s="360" t="n"/>
      <c r="J466" s="360" t="n"/>
      <c r="K466" s="360" t="n">
        <v>231</v>
      </c>
      <c r="L466" s="360" t="n">
        <v>12</v>
      </c>
      <c r="M466" s="360" t="n">
        <v>3</v>
      </c>
      <c r="N466" s="360" t="inlineStr"/>
      <c r="O466" s="360" t="n">
        <v>0</v>
      </c>
      <c r="P466" s="360" t="n"/>
      <c r="Q466" s="360" t="n"/>
      <c r="R466" s="360" t="n"/>
      <c r="S466" s="360" t="n"/>
      <c r="T466" s="360" t="n"/>
      <c r="U466" s="360" t="n"/>
      <c r="V466" s="360" t="n"/>
      <c r="W466" s="360" t="n">
        <v>0</v>
      </c>
      <c r="X466" s="360" t="n">
        <v>1</v>
      </c>
      <c r="Y466" s="360" t="n">
        <v>0</v>
      </c>
      <c r="Z466" s="360" t="n"/>
      <c r="AA466" s="360" t="n"/>
      <c r="AB466" s="360" t="n"/>
    </row>
    <row r="467">
      <c r="A467" s="360" t="n">
        <v>50</v>
      </c>
      <c r="B467" s="360" t="n">
        <v>0</v>
      </c>
      <c r="C467" s="360" t="n">
        <v>0</v>
      </c>
      <c r="D467" s="360" t="n">
        <v>1</v>
      </c>
      <c r="E467" s="360" t="n">
        <v>204</v>
      </c>
      <c r="F467" s="360">
        <f>ROUND(Source!R453,O467)</f>
        <v/>
      </c>
      <c r="G467" s="360" t="inlineStr">
        <is>
          <t>ЗПМ</t>
        </is>
      </c>
      <c r="H467" s="360" t="inlineStr">
        <is>
          <t>ЗП машинистов</t>
        </is>
      </c>
      <c r="I467" s="360" t="n"/>
      <c r="J467" s="360" t="n"/>
      <c r="K467" s="360" t="n">
        <v>204</v>
      </c>
      <c r="L467" s="360" t="n">
        <v>13</v>
      </c>
      <c r="M467" s="360" t="n">
        <v>3</v>
      </c>
      <c r="N467" s="360" t="inlineStr"/>
      <c r="O467" s="360" t="n">
        <v>0</v>
      </c>
      <c r="P467" s="360" t="n"/>
      <c r="Q467" s="360" t="n"/>
      <c r="R467" s="360" t="n"/>
      <c r="S467" s="360" t="n"/>
      <c r="T467" s="360" t="n"/>
      <c r="U467" s="360" t="n"/>
      <c r="V467" s="360" t="n"/>
      <c r="W467" s="360" t="n">
        <v>0</v>
      </c>
      <c r="X467" s="360" t="n">
        <v>1</v>
      </c>
      <c r="Y467" s="360" t="n">
        <v>0</v>
      </c>
      <c r="Z467" s="360" t="n"/>
      <c r="AA467" s="360" t="n"/>
      <c r="AB467" s="360" t="n"/>
    </row>
    <row r="468">
      <c r="A468" s="360" t="n">
        <v>50</v>
      </c>
      <c r="B468" s="360" t="n">
        <v>0</v>
      </c>
      <c r="C468" s="360" t="n">
        <v>0</v>
      </c>
      <c r="D468" s="360" t="n">
        <v>1</v>
      </c>
      <c r="E468" s="360" t="n">
        <v>205</v>
      </c>
      <c r="F468" s="360">
        <f>ROUND(Source!S453,O468)</f>
        <v/>
      </c>
      <c r="G468" s="360" t="inlineStr">
        <is>
          <t>ОЗП</t>
        </is>
      </c>
      <c r="H468" s="360" t="inlineStr">
        <is>
          <t>Основная ЗП рабочих</t>
        </is>
      </c>
      <c r="I468" s="360" t="n"/>
      <c r="J468" s="360" t="n"/>
      <c r="K468" s="360" t="n">
        <v>205</v>
      </c>
      <c r="L468" s="360" t="n">
        <v>14</v>
      </c>
      <c r="M468" s="360" t="n">
        <v>3</v>
      </c>
      <c r="N468" s="360" t="inlineStr"/>
      <c r="O468" s="360" t="n">
        <v>0</v>
      </c>
      <c r="P468" s="360" t="n"/>
      <c r="Q468" s="360" t="n"/>
      <c r="R468" s="360" t="n"/>
      <c r="S468" s="360" t="n"/>
      <c r="T468" s="360" t="n"/>
      <c r="U468" s="360" t="n"/>
      <c r="V468" s="360" t="n"/>
      <c r="W468" s="360" t="n">
        <v>0</v>
      </c>
      <c r="X468" s="360" t="n">
        <v>1</v>
      </c>
      <c r="Y468" s="360" t="n">
        <v>0</v>
      </c>
      <c r="Z468" s="360" t="n"/>
      <c r="AA468" s="360" t="n"/>
      <c r="AB468" s="360" t="n"/>
    </row>
    <row r="469">
      <c r="A469" s="360" t="n">
        <v>50</v>
      </c>
      <c r="B469" s="360" t="n">
        <v>0</v>
      </c>
      <c r="C469" s="360" t="n">
        <v>0</v>
      </c>
      <c r="D469" s="360" t="n">
        <v>1</v>
      </c>
      <c r="E469" s="360" t="n">
        <v>232</v>
      </c>
      <c r="F469" s="360">
        <f>ROUND(Source!BC453,O469)</f>
        <v/>
      </c>
      <c r="G469" s="360" t="inlineStr">
        <is>
          <t>ОЗПсНРиСП</t>
        </is>
      </c>
      <c r="H469" s="360" t="inlineStr">
        <is>
          <t>Основная ЗП рабочих по ТСН-2001.16</t>
        </is>
      </c>
      <c r="I469" s="360" t="n"/>
      <c r="J469" s="360" t="n"/>
      <c r="K469" s="360" t="n">
        <v>232</v>
      </c>
      <c r="L469" s="360" t="n">
        <v>15</v>
      </c>
      <c r="M469" s="360" t="n">
        <v>3</v>
      </c>
      <c r="N469" s="360" t="inlineStr"/>
      <c r="O469" s="360" t="n">
        <v>0</v>
      </c>
      <c r="P469" s="360" t="n"/>
      <c r="Q469" s="360" t="n"/>
      <c r="R469" s="360" t="n"/>
      <c r="S469" s="360" t="n"/>
      <c r="T469" s="360" t="n"/>
      <c r="U469" s="360" t="n"/>
      <c r="V469" s="360" t="n"/>
      <c r="W469" s="360" t="n">
        <v>0</v>
      </c>
      <c r="X469" s="360" t="n">
        <v>1</v>
      </c>
      <c r="Y469" s="360" t="n">
        <v>0</v>
      </c>
      <c r="Z469" s="360" t="n"/>
      <c r="AA469" s="360" t="n"/>
      <c r="AB469" s="360" t="n"/>
    </row>
    <row r="470">
      <c r="A470" s="360" t="n">
        <v>50</v>
      </c>
      <c r="B470" s="360" t="n">
        <v>0</v>
      </c>
      <c r="C470" s="360" t="n">
        <v>0</v>
      </c>
      <c r="D470" s="360" t="n">
        <v>1</v>
      </c>
      <c r="E470" s="360" t="n">
        <v>214</v>
      </c>
      <c r="F470" s="360">
        <f>ROUND(Source!AS453,O470)</f>
        <v/>
      </c>
      <c r="G470" s="360" t="inlineStr">
        <is>
          <t>Строит</t>
        </is>
      </c>
      <c r="H470" s="360" t="inlineStr">
        <is>
          <t>Строительные работы с НР и СП</t>
        </is>
      </c>
      <c r="I470" s="360" t="n"/>
      <c r="J470" s="360" t="n"/>
      <c r="K470" s="360" t="n">
        <v>214</v>
      </c>
      <c r="L470" s="360" t="n">
        <v>16</v>
      </c>
      <c r="M470" s="360" t="n">
        <v>3</v>
      </c>
      <c r="N470" s="360" t="inlineStr"/>
      <c r="O470" s="360" t="n">
        <v>0</v>
      </c>
      <c r="P470" s="360" t="n"/>
      <c r="Q470" s="360" t="n"/>
      <c r="R470" s="360" t="n"/>
      <c r="S470" s="360" t="n"/>
      <c r="T470" s="360" t="n"/>
      <c r="U470" s="360" t="n"/>
      <c r="V470" s="360" t="n"/>
      <c r="W470" s="360" t="n">
        <v>0</v>
      </c>
      <c r="X470" s="360" t="n">
        <v>1</v>
      </c>
      <c r="Y470" s="360" t="n">
        <v>0</v>
      </c>
      <c r="Z470" s="360" t="n"/>
      <c r="AA470" s="360" t="n"/>
      <c r="AB470" s="360" t="n"/>
    </row>
    <row r="471">
      <c r="A471" s="360" t="n">
        <v>50</v>
      </c>
      <c r="B471" s="360" t="n">
        <v>0</v>
      </c>
      <c r="C471" s="360" t="n">
        <v>0</v>
      </c>
      <c r="D471" s="360" t="n">
        <v>1</v>
      </c>
      <c r="E471" s="360" t="n">
        <v>215</v>
      </c>
      <c r="F471" s="360">
        <f>ROUND(Source!AT453,O471)</f>
        <v/>
      </c>
      <c r="G471" s="360" t="inlineStr">
        <is>
          <t>Монтаж</t>
        </is>
      </c>
      <c r="H471" s="360" t="inlineStr">
        <is>
          <t>Монтажные работы с НР и СП</t>
        </is>
      </c>
      <c r="I471" s="360" t="n"/>
      <c r="J471" s="360" t="n"/>
      <c r="K471" s="360" t="n">
        <v>215</v>
      </c>
      <c r="L471" s="360" t="n">
        <v>17</v>
      </c>
      <c r="M471" s="360" t="n">
        <v>3</v>
      </c>
      <c r="N471" s="360" t="inlineStr"/>
      <c r="O471" s="360" t="n">
        <v>0</v>
      </c>
      <c r="P471" s="360" t="n"/>
      <c r="Q471" s="360" t="n"/>
      <c r="R471" s="360" t="n"/>
      <c r="S471" s="360" t="n"/>
      <c r="T471" s="360" t="n"/>
      <c r="U471" s="360" t="n"/>
      <c r="V471" s="360" t="n"/>
      <c r="W471" s="360" t="n">
        <v>0</v>
      </c>
      <c r="X471" s="360" t="n">
        <v>1</v>
      </c>
      <c r="Y471" s="360" t="n">
        <v>0</v>
      </c>
      <c r="Z471" s="360" t="n"/>
      <c r="AA471" s="360" t="n"/>
      <c r="AB471" s="360" t="n"/>
    </row>
    <row r="472">
      <c r="A472" s="360" t="n">
        <v>50</v>
      </c>
      <c r="B472" s="360" t="n">
        <v>0</v>
      </c>
      <c r="C472" s="360" t="n">
        <v>0</v>
      </c>
      <c r="D472" s="360" t="n">
        <v>1</v>
      </c>
      <c r="E472" s="360" t="n">
        <v>217</v>
      </c>
      <c r="F472" s="360">
        <f>ROUND(Source!AU453,O472)</f>
        <v/>
      </c>
      <c r="G472" s="360" t="inlineStr">
        <is>
          <t>Прочие</t>
        </is>
      </c>
      <c r="H472" s="360" t="inlineStr">
        <is>
          <t>Прочие работы с НР и СП</t>
        </is>
      </c>
      <c r="I472" s="360" t="n"/>
      <c r="J472" s="360" t="n"/>
      <c r="K472" s="360" t="n">
        <v>217</v>
      </c>
      <c r="L472" s="360" t="n">
        <v>18</v>
      </c>
      <c r="M472" s="360" t="n">
        <v>3</v>
      </c>
      <c r="N472" s="360" t="inlineStr"/>
      <c r="O472" s="360" t="n">
        <v>0</v>
      </c>
      <c r="P472" s="360" t="n"/>
      <c r="Q472" s="360" t="n"/>
      <c r="R472" s="360" t="n"/>
      <c r="S472" s="360" t="n"/>
      <c r="T472" s="360" t="n"/>
      <c r="U472" s="360" t="n"/>
      <c r="V472" s="360" t="n"/>
      <c r="W472" s="360" t="n">
        <v>0</v>
      </c>
      <c r="X472" s="360" t="n">
        <v>1</v>
      </c>
      <c r="Y472" s="360" t="n">
        <v>0</v>
      </c>
      <c r="Z472" s="360" t="n"/>
      <c r="AA472" s="360" t="n"/>
      <c r="AB472" s="360" t="n"/>
    </row>
    <row r="473">
      <c r="A473" s="360" t="n">
        <v>50</v>
      </c>
      <c r="B473" s="360" t="n">
        <v>0</v>
      </c>
      <c r="C473" s="360" t="n">
        <v>0</v>
      </c>
      <c r="D473" s="360" t="n">
        <v>1</v>
      </c>
      <c r="E473" s="360" t="n">
        <v>230</v>
      </c>
      <c r="F473" s="360">
        <f>ROUND(Source!BA453,O473)</f>
        <v/>
      </c>
      <c r="G473" s="360" t="inlineStr">
        <is>
          <t>ПрочиеЗатр</t>
        </is>
      </c>
      <c r="H473" s="360" t="inlineStr">
        <is>
          <t>Прочие затраты по ТСН-2001.16</t>
        </is>
      </c>
      <c r="I473" s="360" t="n"/>
      <c r="J473" s="360" t="n"/>
      <c r="K473" s="360" t="n">
        <v>230</v>
      </c>
      <c r="L473" s="360" t="n">
        <v>19</v>
      </c>
      <c r="M473" s="360" t="n">
        <v>3</v>
      </c>
      <c r="N473" s="360" t="inlineStr"/>
      <c r="O473" s="360" t="n">
        <v>0</v>
      </c>
      <c r="P473" s="360" t="n"/>
      <c r="Q473" s="360" t="n"/>
      <c r="R473" s="360" t="n"/>
      <c r="S473" s="360" t="n"/>
      <c r="T473" s="360" t="n"/>
      <c r="U473" s="360" t="n"/>
      <c r="V473" s="360" t="n"/>
      <c r="W473" s="360" t="n">
        <v>0</v>
      </c>
      <c r="X473" s="360" t="n">
        <v>1</v>
      </c>
      <c r="Y473" s="360" t="n">
        <v>0</v>
      </c>
      <c r="Z473" s="360" t="n"/>
      <c r="AA473" s="360" t="n"/>
      <c r="AB473" s="360" t="n"/>
    </row>
    <row r="474">
      <c r="A474" s="360" t="n">
        <v>50</v>
      </c>
      <c r="B474" s="360" t="n">
        <v>0</v>
      </c>
      <c r="C474" s="360" t="n">
        <v>0</v>
      </c>
      <c r="D474" s="360" t="n">
        <v>1</v>
      </c>
      <c r="E474" s="360" t="n">
        <v>206</v>
      </c>
      <c r="F474" s="360">
        <f>ROUND(Source!T453,O474)</f>
        <v/>
      </c>
      <c r="G474" s="360" t="inlineStr">
        <is>
          <t>ВозврМат</t>
        </is>
      </c>
      <c r="H474" s="360" t="inlineStr">
        <is>
          <t>Возврат материалов</t>
        </is>
      </c>
      <c r="I474" s="360" t="n"/>
      <c r="J474" s="360" t="n"/>
      <c r="K474" s="360" t="n">
        <v>206</v>
      </c>
      <c r="L474" s="360" t="n">
        <v>20</v>
      </c>
      <c r="M474" s="360" t="n">
        <v>3</v>
      </c>
      <c r="N474" s="360" t="inlineStr"/>
      <c r="O474" s="360" t="n">
        <v>0</v>
      </c>
      <c r="P474" s="360" t="n"/>
      <c r="Q474" s="360" t="n"/>
      <c r="R474" s="360" t="n"/>
      <c r="S474" s="360" t="n"/>
      <c r="T474" s="360" t="n"/>
      <c r="U474" s="360" t="n"/>
      <c r="V474" s="360" t="n"/>
      <c r="W474" s="360" t="n">
        <v>0</v>
      </c>
      <c r="X474" s="360" t="n">
        <v>1</v>
      </c>
      <c r="Y474" s="360" t="n">
        <v>0</v>
      </c>
      <c r="Z474" s="360" t="n"/>
      <c r="AA474" s="360" t="n"/>
      <c r="AB474" s="360" t="n"/>
    </row>
    <row r="475">
      <c r="A475" s="360" t="n">
        <v>50</v>
      </c>
      <c r="B475" s="360" t="n">
        <v>0</v>
      </c>
      <c r="C475" s="360" t="n">
        <v>0</v>
      </c>
      <c r="D475" s="360" t="n">
        <v>1</v>
      </c>
      <c r="E475" s="360" t="n">
        <v>207</v>
      </c>
      <c r="F475" s="360">
        <f>ROUND(Source!U453,O475)</f>
        <v/>
      </c>
      <c r="G475" s="360" t="inlineStr">
        <is>
          <t>ТрудСтр</t>
        </is>
      </c>
      <c r="H475" s="360" t="inlineStr">
        <is>
          <t>Трудозатраты строителей</t>
        </is>
      </c>
      <c r="I475" s="360" t="n"/>
      <c r="J475" s="360" t="n"/>
      <c r="K475" s="360" t="n">
        <v>207</v>
      </c>
      <c r="L475" s="360" t="n">
        <v>21</v>
      </c>
      <c r="M475" s="360" t="n">
        <v>3</v>
      </c>
      <c r="N475" s="360" t="inlineStr"/>
      <c r="O475" s="360" t="n">
        <v>7</v>
      </c>
      <c r="P475" s="360" t="n"/>
      <c r="Q475" s="360" t="n"/>
      <c r="R475" s="360" t="n"/>
      <c r="S475" s="360" t="n"/>
      <c r="T475" s="360" t="n"/>
      <c r="U475" s="360" t="n"/>
      <c r="V475" s="360" t="n"/>
      <c r="W475" s="360" t="n">
        <v>0</v>
      </c>
      <c r="X475" s="360" t="n">
        <v>1</v>
      </c>
      <c r="Y475" s="360" t="n">
        <v>0</v>
      </c>
      <c r="Z475" s="360" t="n"/>
      <c r="AA475" s="360" t="n"/>
      <c r="AB475" s="360" t="n"/>
    </row>
    <row r="476">
      <c r="A476" s="360" t="n">
        <v>50</v>
      </c>
      <c r="B476" s="360" t="n">
        <v>0</v>
      </c>
      <c r="C476" s="360" t="n">
        <v>0</v>
      </c>
      <c r="D476" s="360" t="n">
        <v>1</v>
      </c>
      <c r="E476" s="360" t="n">
        <v>208</v>
      </c>
      <c r="F476" s="360">
        <f>ROUND(Source!V453,O476)</f>
        <v/>
      </c>
      <c r="G476" s="360" t="inlineStr">
        <is>
          <t>ТрудМаш</t>
        </is>
      </c>
      <c r="H476" s="360" t="inlineStr">
        <is>
          <t>Трудозатраты машинистов</t>
        </is>
      </c>
      <c r="I476" s="360" t="n"/>
      <c r="J476" s="360" t="n"/>
      <c r="K476" s="360" t="n">
        <v>208</v>
      </c>
      <c r="L476" s="360" t="n">
        <v>22</v>
      </c>
      <c r="M476" s="360" t="n">
        <v>3</v>
      </c>
      <c r="N476" s="360" t="inlineStr"/>
      <c r="O476" s="360" t="n">
        <v>7</v>
      </c>
      <c r="P476" s="360" t="n"/>
      <c r="Q476" s="360" t="n"/>
      <c r="R476" s="360" t="n"/>
      <c r="S476" s="360" t="n"/>
      <c r="T476" s="360" t="n"/>
      <c r="U476" s="360" t="n"/>
      <c r="V476" s="360" t="n"/>
      <c r="W476" s="360" t="n">
        <v>0</v>
      </c>
      <c r="X476" s="360" t="n">
        <v>1</v>
      </c>
      <c r="Y476" s="360" t="n">
        <v>0</v>
      </c>
      <c r="Z476" s="360" t="n"/>
      <c r="AA476" s="360" t="n"/>
      <c r="AB476" s="360" t="n"/>
    </row>
    <row r="477">
      <c r="A477" s="360" t="n">
        <v>50</v>
      </c>
      <c r="B477" s="360" t="n">
        <v>0</v>
      </c>
      <c r="C477" s="360" t="n">
        <v>0</v>
      </c>
      <c r="D477" s="360" t="n">
        <v>1</v>
      </c>
      <c r="E477" s="360" t="n">
        <v>209</v>
      </c>
      <c r="F477" s="360">
        <f>ROUND(Source!W453,O477)</f>
        <v/>
      </c>
      <c r="G477" s="360" t="inlineStr">
        <is>
          <t>ТранспМат</t>
        </is>
      </c>
      <c r="H477" s="360" t="inlineStr">
        <is>
          <t>Транспорт материалов</t>
        </is>
      </c>
      <c r="I477" s="360" t="n"/>
      <c r="J477" s="360" t="n"/>
      <c r="K477" s="360" t="n">
        <v>209</v>
      </c>
      <c r="L477" s="360" t="n">
        <v>23</v>
      </c>
      <c r="M477" s="360" t="n">
        <v>3</v>
      </c>
      <c r="N477" s="360" t="inlineStr"/>
      <c r="O477" s="360" t="n">
        <v>0</v>
      </c>
      <c r="P477" s="360" t="n"/>
      <c r="Q477" s="360" t="n"/>
      <c r="R477" s="360" t="n"/>
      <c r="S477" s="360" t="n"/>
      <c r="T477" s="360" t="n"/>
      <c r="U477" s="360" t="n"/>
      <c r="V477" s="360" t="n"/>
      <c r="W477" s="360" t="n">
        <v>0</v>
      </c>
      <c r="X477" s="360" t="n">
        <v>1</v>
      </c>
      <c r="Y477" s="360" t="n">
        <v>0</v>
      </c>
      <c r="Z477" s="360" t="n"/>
      <c r="AA477" s="360" t="n"/>
      <c r="AB477" s="360" t="n"/>
    </row>
    <row r="478">
      <c r="A478" s="360" t="n">
        <v>50</v>
      </c>
      <c r="B478" s="360" t="n">
        <v>0</v>
      </c>
      <c r="C478" s="360" t="n">
        <v>0</v>
      </c>
      <c r="D478" s="360" t="n">
        <v>1</v>
      </c>
      <c r="E478" s="360" t="n">
        <v>233</v>
      </c>
      <c r="F478" s="360">
        <f>ROUND(Source!BD453,O478)</f>
        <v/>
      </c>
      <c r="G478" s="360" t="inlineStr">
        <is>
          <t>Перевозка</t>
        </is>
      </c>
      <c r="H478" s="360" t="inlineStr">
        <is>
          <t>Перевозка грузов</t>
        </is>
      </c>
      <c r="I478" s="360" t="n"/>
      <c r="J478" s="360" t="n"/>
      <c r="K478" s="360" t="n">
        <v>233</v>
      </c>
      <c r="L478" s="360" t="n">
        <v>24</v>
      </c>
      <c r="M478" s="360" t="n">
        <v>3</v>
      </c>
      <c r="N478" s="360" t="inlineStr"/>
      <c r="O478" s="360" t="n">
        <v>0</v>
      </c>
      <c r="P478" s="360" t="n"/>
      <c r="Q478" s="360" t="n"/>
      <c r="R478" s="360" t="n"/>
      <c r="S478" s="360" t="n"/>
      <c r="T478" s="360" t="n"/>
      <c r="U478" s="360" t="n"/>
      <c r="V478" s="360" t="n"/>
      <c r="W478" s="360" t="n">
        <v>0</v>
      </c>
      <c r="X478" s="360" t="n">
        <v>1</v>
      </c>
      <c r="Y478" s="360" t="n">
        <v>0</v>
      </c>
      <c r="Z478" s="360" t="n"/>
      <c r="AA478" s="360" t="n"/>
      <c r="AB478" s="360" t="n"/>
    </row>
    <row r="479">
      <c r="A479" s="360" t="n">
        <v>50</v>
      </c>
      <c r="B479" s="360" t="n">
        <v>0</v>
      </c>
      <c r="C479" s="360" t="n">
        <v>0</v>
      </c>
      <c r="D479" s="360" t="n">
        <v>1</v>
      </c>
      <c r="E479" s="360" t="n">
        <v>210</v>
      </c>
      <c r="F479" s="360">
        <f>ROUND(Source!X453,O479)</f>
        <v/>
      </c>
      <c r="G479" s="360" t="inlineStr">
        <is>
          <t>НР</t>
        </is>
      </c>
      <c r="H479" s="360" t="inlineStr">
        <is>
          <t>Накладные расходы</t>
        </is>
      </c>
      <c r="I479" s="360" t="n"/>
      <c r="J479" s="360" t="n"/>
      <c r="K479" s="360" t="n">
        <v>210</v>
      </c>
      <c r="L479" s="360" t="n">
        <v>25</v>
      </c>
      <c r="M479" s="360" t="n">
        <v>3</v>
      </c>
      <c r="N479" s="360" t="inlineStr"/>
      <c r="O479" s="360" t="n">
        <v>0</v>
      </c>
      <c r="P479" s="360" t="n"/>
      <c r="Q479" s="360" t="n"/>
      <c r="R479" s="360" t="n"/>
      <c r="S479" s="360" t="n"/>
      <c r="T479" s="360" t="n"/>
      <c r="U479" s="360" t="n"/>
      <c r="V479" s="360" t="n"/>
      <c r="W479" s="360" t="n">
        <v>0</v>
      </c>
      <c r="X479" s="360" t="n">
        <v>1</v>
      </c>
      <c r="Y479" s="360" t="n">
        <v>0</v>
      </c>
      <c r="Z479" s="360" t="n"/>
      <c r="AA479" s="360" t="n"/>
      <c r="AB479" s="360" t="n"/>
    </row>
    <row r="480">
      <c r="A480" s="360" t="n">
        <v>50</v>
      </c>
      <c r="B480" s="360" t="n">
        <v>0</v>
      </c>
      <c r="C480" s="360" t="n">
        <v>0</v>
      </c>
      <c r="D480" s="360" t="n">
        <v>1</v>
      </c>
      <c r="E480" s="360" t="n">
        <v>211</v>
      </c>
      <c r="F480" s="360">
        <f>ROUND(Source!Y453,O480)</f>
        <v/>
      </c>
      <c r="G480" s="360" t="inlineStr">
        <is>
          <t>СмПриб</t>
        </is>
      </c>
      <c r="H480" s="360" t="inlineStr">
        <is>
          <t>Сметная прибыль</t>
        </is>
      </c>
      <c r="I480" s="360" t="n"/>
      <c r="J480" s="360" t="n"/>
      <c r="K480" s="360" t="n">
        <v>211</v>
      </c>
      <c r="L480" s="360" t="n">
        <v>26</v>
      </c>
      <c r="M480" s="360" t="n">
        <v>3</v>
      </c>
      <c r="N480" s="360" t="inlineStr"/>
      <c r="O480" s="360" t="n">
        <v>0</v>
      </c>
      <c r="P480" s="360" t="n"/>
      <c r="Q480" s="360" t="n"/>
      <c r="R480" s="360" t="n"/>
      <c r="S480" s="360" t="n"/>
      <c r="T480" s="360" t="n"/>
      <c r="U480" s="360" t="n"/>
      <c r="V480" s="360" t="n"/>
      <c r="W480" s="360" t="n">
        <v>0</v>
      </c>
      <c r="X480" s="360" t="n">
        <v>1</v>
      </c>
      <c r="Y480" s="360" t="n">
        <v>0</v>
      </c>
      <c r="Z480" s="360" t="n"/>
      <c r="AA480" s="360" t="n"/>
      <c r="AB480" s="360" t="n"/>
    </row>
    <row r="481">
      <c r="A481" s="360" t="n">
        <v>50</v>
      </c>
      <c r="B481" s="360" t="n">
        <v>0</v>
      </c>
      <c r="C481" s="360" t="n">
        <v>0</v>
      </c>
      <c r="D481" s="360" t="n">
        <v>1</v>
      </c>
      <c r="E481" s="360" t="n">
        <v>224</v>
      </c>
      <c r="F481" s="360">
        <f>ROUND(Source!AR453,O481)</f>
        <v/>
      </c>
      <c r="G481" s="360" t="inlineStr">
        <is>
          <t>Всего</t>
        </is>
      </c>
      <c r="H481" s="360" t="inlineStr">
        <is>
          <t>Всего с НР и СП</t>
        </is>
      </c>
      <c r="I481" s="360" t="n"/>
      <c r="J481" s="360" t="n"/>
      <c r="K481" s="360" t="n">
        <v>224</v>
      </c>
      <c r="L481" s="360" t="n">
        <v>27</v>
      </c>
      <c r="M481" s="360" t="n">
        <v>3</v>
      </c>
      <c r="N481" s="360" t="inlineStr"/>
      <c r="O481" s="360" t="n">
        <v>0</v>
      </c>
      <c r="P481" s="360" t="n"/>
      <c r="Q481" s="360" t="n"/>
      <c r="R481" s="360" t="n"/>
      <c r="S481" s="360" t="n"/>
      <c r="T481" s="360" t="n"/>
      <c r="U481" s="360" t="n"/>
      <c r="V481" s="360" t="n"/>
      <c r="W481" s="360" t="n">
        <v>0</v>
      </c>
      <c r="X481" s="360" t="n">
        <v>1</v>
      </c>
      <c r="Y481" s="360" t="n">
        <v>0</v>
      </c>
      <c r="Z481" s="360" t="n"/>
      <c r="AA481" s="360" t="n"/>
      <c r="AB481" s="360" t="n"/>
    </row>
    <row r="482">
      <c r="A482" s="360" t="n">
        <v>50</v>
      </c>
      <c r="B482" s="360" t="n">
        <v>0</v>
      </c>
      <c r="C482" s="360" t="n">
        <v>0</v>
      </c>
      <c r="D482" s="360" t="n">
        <v>2</v>
      </c>
      <c r="E482" s="360" t="n">
        <v>0</v>
      </c>
      <c r="F482" s="360">
        <f>ROUND(F481,O482)</f>
        <v/>
      </c>
      <c r="G482" s="360" t="inlineStr">
        <is>
          <t>и1</t>
        </is>
      </c>
      <c r="H482" s="360" t="inlineStr">
        <is>
          <t>Итого</t>
        </is>
      </c>
      <c r="I482" s="360" t="n"/>
      <c r="J482" s="360" t="n"/>
      <c r="K482" s="360" t="n">
        <v>212</v>
      </c>
      <c r="L482" s="360" t="n">
        <v>28</v>
      </c>
      <c r="M482" s="360" t="n">
        <v>0</v>
      </c>
      <c r="N482" s="360" t="inlineStr"/>
      <c r="O482" s="360" t="n">
        <v>0</v>
      </c>
      <c r="P482" s="360" t="n"/>
      <c r="Q482" s="360" t="n"/>
      <c r="R482" s="360" t="n"/>
      <c r="S482" s="360" t="n"/>
      <c r="T482" s="360" t="n"/>
      <c r="U482" s="360" t="n"/>
      <c r="V482" s="360" t="n"/>
      <c r="W482" s="360" t="n">
        <v>0</v>
      </c>
      <c r="X482" s="360" t="n">
        <v>1</v>
      </c>
      <c r="Y482" s="360" t="n">
        <v>0</v>
      </c>
      <c r="Z482" s="360" t="n"/>
      <c r="AA482" s="360" t="n"/>
      <c r="AB482" s="360" t="n"/>
    </row>
    <row r="483">
      <c r="A483" s="360" t="n">
        <v>50</v>
      </c>
      <c r="B483" s="360" t="n">
        <v>0</v>
      </c>
      <c r="C483" s="360" t="n">
        <v>0</v>
      </c>
      <c r="D483" s="360" t="n">
        <v>2</v>
      </c>
      <c r="E483" s="360" t="n">
        <v>0</v>
      </c>
      <c r="F483" s="360">
        <f>ROUND(F482*0.22,O483)</f>
        <v/>
      </c>
      <c r="G483" s="360" t="inlineStr">
        <is>
          <t>и2</t>
        </is>
      </c>
      <c r="H483" s="360" t="inlineStr">
        <is>
          <t>НДС 22%</t>
        </is>
      </c>
      <c r="I483" s="360" t="n"/>
      <c r="J483" s="360" t="n"/>
      <c r="K483" s="360" t="n">
        <v>212</v>
      </c>
      <c r="L483" s="360" t="n">
        <v>29</v>
      </c>
      <c r="M483" s="360" t="n">
        <v>0</v>
      </c>
      <c r="N483" s="360" t="inlineStr"/>
      <c r="O483" s="360" t="n">
        <v>0</v>
      </c>
      <c r="P483" s="360" t="n"/>
      <c r="Q483" s="360" t="n"/>
      <c r="R483" s="360" t="n"/>
      <c r="S483" s="360" t="n"/>
      <c r="T483" s="360" t="n"/>
      <c r="U483" s="360" t="n"/>
      <c r="V483" s="360" t="n"/>
      <c r="W483" s="360" t="n">
        <v>0</v>
      </c>
      <c r="X483" s="360" t="n">
        <v>1</v>
      </c>
      <c r="Y483" s="360" t="n">
        <v>0</v>
      </c>
      <c r="Z483" s="360" t="n"/>
      <c r="AA483" s="360" t="n"/>
      <c r="AB483" s="360" t="n"/>
    </row>
    <row r="484">
      <c r="A484" s="360" t="n">
        <v>50</v>
      </c>
      <c r="B484" s="360" t="n">
        <v>0</v>
      </c>
      <c r="C484" s="360" t="n">
        <v>0</v>
      </c>
      <c r="D484" s="360" t="n">
        <v>2</v>
      </c>
      <c r="E484" s="360" t="n">
        <v>213</v>
      </c>
      <c r="F484" s="360">
        <f>ROUND(F482+F483,O484)</f>
        <v/>
      </c>
      <c r="G484" s="360" t="inlineStr">
        <is>
          <t>и3</t>
        </is>
      </c>
      <c r="H484" s="360" t="inlineStr">
        <is>
          <t>Всего</t>
        </is>
      </c>
      <c r="I484" s="360" t="n"/>
      <c r="J484" s="360" t="n"/>
      <c r="K484" s="360" t="n">
        <v>212</v>
      </c>
      <c r="L484" s="360" t="n">
        <v>30</v>
      </c>
      <c r="M484" s="360" t="n">
        <v>0</v>
      </c>
      <c r="N484" s="360" t="inlineStr"/>
      <c r="O484" s="360" t="n">
        <v>0</v>
      </c>
      <c r="P484" s="360" t="n"/>
      <c r="Q484" s="360" t="n"/>
      <c r="R484" s="360" t="n"/>
      <c r="S484" s="360" t="n"/>
      <c r="T484" s="360" t="n"/>
      <c r="U484" s="360" t="n"/>
      <c r="V484" s="360" t="n"/>
      <c r="W484" s="360" t="n">
        <v>0</v>
      </c>
      <c r="X484" s="360" t="n">
        <v>1</v>
      </c>
      <c r="Y484" s="360" t="n">
        <v>0</v>
      </c>
      <c r="Z484" s="360" t="n"/>
      <c r="AA484" s="360" t="n"/>
      <c r="AB484" s="360" t="n"/>
    </row>
    <row r="485"/>
    <row r="486">
      <c r="A486" s="357" t="n">
        <v>3</v>
      </c>
      <c r="B486" s="357" t="n">
        <v>0</v>
      </c>
      <c r="C486" s="357" t="n"/>
      <c r="D486" s="357">
        <f>ROW(A492)</f>
        <v/>
      </c>
      <c r="E486" s="357" t="n"/>
      <c r="F486" s="357" t="inlineStr">
        <is>
          <t>Новая локальная смета</t>
        </is>
      </c>
      <c r="G486" s="357" t="inlineStr">
        <is>
          <t>Пушкина, д.10</t>
        </is>
      </c>
      <c r="H486" s="357" t="inlineStr"/>
      <c r="I486" s="357" t="n">
        <v>0</v>
      </c>
      <c r="J486" s="357" t="inlineStr"/>
      <c r="K486" s="357" t="n">
        <v>0</v>
      </c>
      <c r="L486" s="357" t="inlineStr">
        <is>
          <t>Новая локальная смета</t>
        </is>
      </c>
      <c r="M486" s="357" t="inlineStr"/>
      <c r="N486" s="357" t="n"/>
      <c r="O486" s="357" t="n"/>
      <c r="P486" s="357" t="n"/>
      <c r="Q486" s="357" t="n"/>
      <c r="R486" s="357" t="n"/>
      <c r="S486" s="357" t="n">
        <v>0</v>
      </c>
      <c r="T486" s="357" t="n"/>
      <c r="U486" s="357" t="inlineStr"/>
      <c r="V486" s="357" t="n">
        <v>0</v>
      </c>
      <c r="W486" s="357" t="n"/>
      <c r="X486" s="357" t="n"/>
      <c r="Y486" s="357" t="n"/>
      <c r="Z486" s="357" t="n"/>
      <c r="AA486" s="357" t="n"/>
      <c r="AB486" s="357" t="inlineStr"/>
      <c r="AC486" s="357" t="inlineStr"/>
      <c r="AD486" s="357" t="inlineStr"/>
      <c r="AE486" s="357" t="inlineStr"/>
      <c r="AF486" s="357" t="inlineStr"/>
      <c r="AG486" s="357" t="inlineStr"/>
      <c r="AH486" s="357" t="n"/>
      <c r="AI486" s="357" t="n"/>
      <c r="AJ486" s="357" t="n"/>
      <c r="AK486" s="357" t="n"/>
      <c r="AL486" s="357" t="n"/>
      <c r="AM486" s="357" t="n"/>
      <c r="AN486" s="357" t="n"/>
      <c r="AO486" s="357" t="n"/>
      <c r="AP486" s="357" t="inlineStr"/>
      <c r="AQ486" s="357" t="inlineStr"/>
      <c r="AR486" s="357" t="inlineStr"/>
      <c r="AS486" s="357" t="n"/>
      <c r="AT486" s="357" t="n"/>
      <c r="AU486" s="357" t="n"/>
      <c r="AV486" s="357" t="n"/>
      <c r="AW486" s="357" t="n"/>
      <c r="AX486" s="357" t="n"/>
      <c r="AY486" s="357" t="n"/>
      <c r="AZ486" s="357" t="inlineStr"/>
      <c r="BA486" s="357" t="n"/>
      <c r="BB486" s="357" t="inlineStr"/>
      <c r="BC486" s="357" t="inlineStr"/>
      <c r="BD486" s="357" t="inlineStr"/>
      <c r="BE486" s="357" t="inlineStr"/>
      <c r="BF486" s="357" t="inlineStr"/>
      <c r="BG486" s="357" t="inlineStr"/>
      <c r="BH486" s="357" t="inlineStr"/>
      <c r="BI486" s="357" t="inlineStr"/>
      <c r="BJ486" s="357" t="inlineStr"/>
      <c r="BK486" s="357" t="inlineStr"/>
      <c r="BL486" s="357" t="inlineStr"/>
      <c r="BM486" s="357" t="inlineStr"/>
      <c r="BN486" s="357" t="inlineStr"/>
      <c r="BO486" s="357" t="inlineStr"/>
      <c r="BP486" s="357" t="inlineStr"/>
      <c r="BQ486" s="357" t="n"/>
      <c r="BR486" s="357" t="n"/>
      <c r="BS486" s="357" t="n"/>
      <c r="BT486" s="357" t="n"/>
      <c r="BU486" s="357" t="n"/>
      <c r="BV486" s="357" t="n"/>
      <c r="BW486" s="357" t="n"/>
      <c r="BX486" s="357" t="n">
        <v>0</v>
      </c>
      <c r="BY486" s="357" t="n"/>
      <c r="BZ486" s="357" t="n"/>
      <c r="CA486" s="357" t="n"/>
      <c r="CB486" s="357" t="n"/>
      <c r="CC486" s="357" t="n"/>
      <c r="CD486" s="357" t="n"/>
      <c r="CE486" s="357" t="n"/>
      <c r="CF486" s="357" t="n">
        <v>0</v>
      </c>
      <c r="CG486" s="357" t="n">
        <v>0</v>
      </c>
      <c r="CH486" s="357" t="n"/>
      <c r="CI486" s="357" t="inlineStr"/>
      <c r="CJ486" s="357" t="inlineStr"/>
      <c r="CK486" t="inlineStr"/>
      <c r="CL486" t="inlineStr"/>
      <c r="CM486" t="inlineStr"/>
      <c r="CN486" t="inlineStr"/>
      <c r="CO486" t="inlineStr"/>
      <c r="CP486" t="inlineStr"/>
      <c r="CQ486" t="inlineStr"/>
    </row>
    <row r="487"/>
    <row r="488">
      <c r="A488" s="358" t="n">
        <v>52</v>
      </c>
      <c r="B488" s="358">
        <f>B492</f>
        <v/>
      </c>
      <c r="C488" s="358">
        <f>C492</f>
        <v/>
      </c>
      <c r="D488" s="358">
        <f>D492</f>
        <v/>
      </c>
      <c r="E488" s="358">
        <f>E492</f>
        <v/>
      </c>
      <c r="F488" s="358">
        <f>F492</f>
        <v/>
      </c>
      <c r="G488" s="358">
        <f>G492</f>
        <v/>
      </c>
      <c r="H488" s="358" t="n"/>
      <c r="I488" s="358" t="n"/>
      <c r="J488" s="358" t="n"/>
      <c r="K488" s="358" t="n"/>
      <c r="L488" s="358" t="n"/>
      <c r="M488" s="358" t="n"/>
      <c r="N488" s="358" t="n"/>
      <c r="O488" s="358">
        <f>O492</f>
        <v/>
      </c>
      <c r="P488" s="358">
        <f>P492</f>
        <v/>
      </c>
      <c r="Q488" s="358">
        <f>Q492</f>
        <v/>
      </c>
      <c r="R488" s="358">
        <f>R492</f>
        <v/>
      </c>
      <c r="S488" s="358">
        <f>S492</f>
        <v/>
      </c>
      <c r="T488" s="358">
        <f>T492</f>
        <v/>
      </c>
      <c r="U488" s="358">
        <f>U492</f>
        <v/>
      </c>
      <c r="V488" s="358">
        <f>V492</f>
        <v/>
      </c>
      <c r="W488" s="358">
        <f>W492</f>
        <v/>
      </c>
      <c r="X488" s="358">
        <f>X492</f>
        <v/>
      </c>
      <c r="Y488" s="358">
        <f>Y492</f>
        <v/>
      </c>
      <c r="Z488" s="358">
        <f>Z492</f>
        <v/>
      </c>
      <c r="AA488" s="358">
        <f>AA492</f>
        <v/>
      </c>
      <c r="AB488" s="358">
        <f>AB492</f>
        <v/>
      </c>
      <c r="AC488" s="358">
        <f>AC492</f>
        <v/>
      </c>
      <c r="AD488" s="358">
        <f>AD492</f>
        <v/>
      </c>
      <c r="AE488" s="358">
        <f>AE492</f>
        <v/>
      </c>
      <c r="AF488" s="358">
        <f>AF492</f>
        <v/>
      </c>
      <c r="AG488" s="358">
        <f>AG492</f>
        <v/>
      </c>
      <c r="AH488" s="358">
        <f>AH492</f>
        <v/>
      </c>
      <c r="AI488" s="358">
        <f>AI492</f>
        <v/>
      </c>
      <c r="AJ488" s="358">
        <f>AJ492</f>
        <v/>
      </c>
      <c r="AK488" s="358">
        <f>AK492</f>
        <v/>
      </c>
      <c r="AL488" s="358">
        <f>AL492</f>
        <v/>
      </c>
      <c r="AM488" s="358">
        <f>AM492</f>
        <v/>
      </c>
      <c r="AN488" s="358">
        <f>AN492</f>
        <v/>
      </c>
      <c r="AO488" s="358">
        <f>AO492</f>
        <v/>
      </c>
      <c r="AP488" s="358">
        <f>AP492</f>
        <v/>
      </c>
      <c r="AQ488" s="358">
        <f>AQ492</f>
        <v/>
      </c>
      <c r="AR488" s="358">
        <f>AR492</f>
        <v/>
      </c>
      <c r="AS488" s="358">
        <f>AS492</f>
        <v/>
      </c>
      <c r="AT488" s="358">
        <f>AT492</f>
        <v/>
      </c>
      <c r="AU488" s="358">
        <f>AU492</f>
        <v/>
      </c>
      <c r="AV488" s="358">
        <f>AV492</f>
        <v/>
      </c>
      <c r="AW488" s="358">
        <f>AW492</f>
        <v/>
      </c>
      <c r="AX488" s="358">
        <f>AX492</f>
        <v/>
      </c>
      <c r="AY488" s="358">
        <f>AY492</f>
        <v/>
      </c>
      <c r="AZ488" s="358">
        <f>AZ492</f>
        <v/>
      </c>
      <c r="BA488" s="358">
        <f>BA492</f>
        <v/>
      </c>
      <c r="BB488" s="358">
        <f>BB492</f>
        <v/>
      </c>
      <c r="BC488" s="358">
        <f>BC492</f>
        <v/>
      </c>
      <c r="BD488" s="358">
        <f>BD492</f>
        <v/>
      </c>
      <c r="BE488" s="358">
        <f>BE492</f>
        <v/>
      </c>
      <c r="BF488" s="358">
        <f>BF492</f>
        <v/>
      </c>
      <c r="BG488" s="358">
        <f>BG492</f>
        <v/>
      </c>
      <c r="BH488" s="358">
        <f>BH492</f>
        <v/>
      </c>
      <c r="BI488" s="358">
        <f>BI492</f>
        <v/>
      </c>
      <c r="BJ488" s="358">
        <f>BJ492</f>
        <v/>
      </c>
      <c r="BK488" s="358">
        <f>BK492</f>
        <v/>
      </c>
      <c r="BL488" s="358">
        <f>BL492</f>
        <v/>
      </c>
      <c r="BM488" s="358">
        <f>BM492</f>
        <v/>
      </c>
      <c r="BN488" s="358">
        <f>BN492</f>
        <v/>
      </c>
      <c r="BO488" s="358">
        <f>BO492</f>
        <v/>
      </c>
      <c r="BP488" s="358">
        <f>BP492</f>
        <v/>
      </c>
      <c r="BQ488" s="358">
        <f>BQ492</f>
        <v/>
      </c>
      <c r="BR488" s="358">
        <f>BR492</f>
        <v/>
      </c>
      <c r="BS488" s="358">
        <f>BS492</f>
        <v/>
      </c>
      <c r="BT488" s="358">
        <f>BT492</f>
        <v/>
      </c>
      <c r="BU488" s="358">
        <f>BU492</f>
        <v/>
      </c>
      <c r="BV488" s="358">
        <f>BV492</f>
        <v/>
      </c>
      <c r="BW488" s="358">
        <f>BW492</f>
        <v/>
      </c>
      <c r="BX488" s="358">
        <f>BX492</f>
        <v/>
      </c>
      <c r="BY488" s="358">
        <f>BY492</f>
        <v/>
      </c>
      <c r="BZ488" s="358">
        <f>BZ492</f>
        <v/>
      </c>
      <c r="CA488" s="358">
        <f>CA492</f>
        <v/>
      </c>
      <c r="CB488" s="358">
        <f>CB492</f>
        <v/>
      </c>
      <c r="CC488" s="358">
        <f>CC492</f>
        <v/>
      </c>
      <c r="CD488" s="358">
        <f>CD492</f>
        <v/>
      </c>
      <c r="CE488" s="358">
        <f>CE492</f>
        <v/>
      </c>
      <c r="CF488" s="358">
        <f>CF492</f>
        <v/>
      </c>
      <c r="CG488" s="358">
        <f>CG492</f>
        <v/>
      </c>
      <c r="CH488" s="358">
        <f>CH492</f>
        <v/>
      </c>
      <c r="CI488" s="358">
        <f>CI492</f>
        <v/>
      </c>
      <c r="CJ488" s="358">
        <f>CJ492</f>
        <v/>
      </c>
      <c r="CK488" s="358">
        <f>CK492</f>
        <v/>
      </c>
      <c r="CL488" s="358">
        <f>CL492</f>
        <v/>
      </c>
      <c r="CM488" s="358">
        <f>CM492</f>
        <v/>
      </c>
      <c r="CN488" s="358">
        <f>CN492</f>
        <v/>
      </c>
      <c r="CO488" s="358">
        <f>CO492</f>
        <v/>
      </c>
      <c r="CP488" s="358">
        <f>CP492</f>
        <v/>
      </c>
      <c r="CQ488" s="358">
        <f>CQ492</f>
        <v/>
      </c>
      <c r="CR488" s="358">
        <f>CR492</f>
        <v/>
      </c>
      <c r="CS488" s="358">
        <f>CS492</f>
        <v/>
      </c>
      <c r="CT488" s="358">
        <f>CT492</f>
        <v/>
      </c>
      <c r="CU488" s="358">
        <f>CU492</f>
        <v/>
      </c>
      <c r="CV488" s="358">
        <f>CV492</f>
        <v/>
      </c>
      <c r="CW488" s="358">
        <f>CW492</f>
        <v/>
      </c>
      <c r="CX488" s="358">
        <f>CX492</f>
        <v/>
      </c>
      <c r="CY488" s="358">
        <f>CY492</f>
        <v/>
      </c>
      <c r="CZ488" s="358">
        <f>CZ492</f>
        <v/>
      </c>
      <c r="DA488" s="358">
        <f>DA492</f>
        <v/>
      </c>
      <c r="DB488" s="358">
        <f>DB492</f>
        <v/>
      </c>
      <c r="DC488" s="358">
        <f>DC492</f>
        <v/>
      </c>
      <c r="DD488" s="358">
        <f>DD492</f>
        <v/>
      </c>
      <c r="DE488" s="358">
        <f>DE492</f>
        <v/>
      </c>
      <c r="DF488" s="358">
        <f>DF492</f>
        <v/>
      </c>
      <c r="DG488" s="359">
        <f>DG492</f>
        <v/>
      </c>
      <c r="DH488" s="359">
        <f>DH492</f>
        <v/>
      </c>
      <c r="DI488" s="359">
        <f>DI492</f>
        <v/>
      </c>
      <c r="DJ488" s="359">
        <f>DJ492</f>
        <v/>
      </c>
      <c r="DK488" s="359">
        <f>DK492</f>
        <v/>
      </c>
      <c r="DL488" s="359">
        <f>DL492</f>
        <v/>
      </c>
      <c r="DM488" s="359">
        <f>DM492</f>
        <v/>
      </c>
      <c r="DN488" s="359">
        <f>DN492</f>
        <v/>
      </c>
      <c r="DO488" s="359">
        <f>DO492</f>
        <v/>
      </c>
      <c r="DP488" s="359">
        <f>DP492</f>
        <v/>
      </c>
      <c r="DQ488" s="359">
        <f>DQ492</f>
        <v/>
      </c>
      <c r="DR488" s="359">
        <f>DR492</f>
        <v/>
      </c>
      <c r="DS488" s="359">
        <f>DS492</f>
        <v/>
      </c>
      <c r="DT488" s="359">
        <f>DT492</f>
        <v/>
      </c>
      <c r="DU488" s="359">
        <f>DU492</f>
        <v/>
      </c>
      <c r="DV488" s="359">
        <f>DV492</f>
        <v/>
      </c>
      <c r="DW488" s="359">
        <f>DW492</f>
        <v/>
      </c>
      <c r="DX488" s="359">
        <f>DX492</f>
        <v/>
      </c>
      <c r="DY488" s="359">
        <f>DY492</f>
        <v/>
      </c>
      <c r="DZ488" s="359">
        <f>DZ492</f>
        <v/>
      </c>
      <c r="EA488" s="359">
        <f>EA492</f>
        <v/>
      </c>
      <c r="EB488" s="359">
        <f>EB492</f>
        <v/>
      </c>
      <c r="EC488" s="359">
        <f>EC492</f>
        <v/>
      </c>
      <c r="ED488" s="359">
        <f>ED492</f>
        <v/>
      </c>
      <c r="EE488" s="359">
        <f>EE492</f>
        <v/>
      </c>
      <c r="EF488" s="359">
        <f>EF492</f>
        <v/>
      </c>
      <c r="EG488" s="359">
        <f>EG492</f>
        <v/>
      </c>
      <c r="EH488" s="359">
        <f>EH492</f>
        <v/>
      </c>
      <c r="EI488" s="359">
        <f>EI492</f>
        <v/>
      </c>
      <c r="EJ488" s="359">
        <f>EJ492</f>
        <v/>
      </c>
      <c r="EK488" s="359">
        <f>EK492</f>
        <v/>
      </c>
      <c r="EL488" s="359">
        <f>EL492</f>
        <v/>
      </c>
      <c r="EM488" s="359">
        <f>EM492</f>
        <v/>
      </c>
      <c r="EN488" s="359">
        <f>EN492</f>
        <v/>
      </c>
      <c r="EO488" s="359">
        <f>EO492</f>
        <v/>
      </c>
      <c r="EP488" s="359">
        <f>EP492</f>
        <v/>
      </c>
      <c r="EQ488" s="359">
        <f>EQ492</f>
        <v/>
      </c>
      <c r="ER488" s="359">
        <f>ER492</f>
        <v/>
      </c>
      <c r="ES488" s="359">
        <f>ES492</f>
        <v/>
      </c>
      <c r="ET488" s="359">
        <f>ET492</f>
        <v/>
      </c>
      <c r="EU488" s="359">
        <f>EU492</f>
        <v/>
      </c>
      <c r="EV488" s="359">
        <f>EV492</f>
        <v/>
      </c>
      <c r="EW488" s="359">
        <f>EW492</f>
        <v/>
      </c>
      <c r="EX488" s="359">
        <f>EX492</f>
        <v/>
      </c>
      <c r="EY488" s="359">
        <f>EY492</f>
        <v/>
      </c>
      <c r="EZ488" s="359">
        <f>EZ492</f>
        <v/>
      </c>
      <c r="FA488" s="359">
        <f>FA492</f>
        <v/>
      </c>
      <c r="FB488" s="359">
        <f>FB492</f>
        <v/>
      </c>
      <c r="FC488" s="359">
        <f>FC492</f>
        <v/>
      </c>
      <c r="FD488" s="359">
        <f>FD492</f>
        <v/>
      </c>
      <c r="FE488" s="359">
        <f>FE492</f>
        <v/>
      </c>
      <c r="FF488" s="359">
        <f>FF492</f>
        <v/>
      </c>
      <c r="FG488" s="359">
        <f>FG492</f>
        <v/>
      </c>
      <c r="FH488" s="359">
        <f>FH492</f>
        <v/>
      </c>
      <c r="FI488" s="359">
        <f>FI492</f>
        <v/>
      </c>
      <c r="FJ488" s="359">
        <f>FJ492</f>
        <v/>
      </c>
      <c r="FK488" s="359">
        <f>FK492</f>
        <v/>
      </c>
      <c r="FL488" s="359">
        <f>FL492</f>
        <v/>
      </c>
      <c r="FM488" s="359">
        <f>FM492</f>
        <v/>
      </c>
      <c r="FN488" s="359">
        <f>FN492</f>
        <v/>
      </c>
      <c r="FO488" s="359">
        <f>FO492</f>
        <v/>
      </c>
      <c r="FP488" s="359">
        <f>FP492</f>
        <v/>
      </c>
      <c r="FQ488" s="359">
        <f>FQ492</f>
        <v/>
      </c>
      <c r="FR488" s="359">
        <f>FR492</f>
        <v/>
      </c>
      <c r="FS488" s="359">
        <f>FS492</f>
        <v/>
      </c>
      <c r="FT488" s="359">
        <f>FT492</f>
        <v/>
      </c>
      <c r="FU488" s="359">
        <f>FU492</f>
        <v/>
      </c>
      <c r="FV488" s="359">
        <f>FV492</f>
        <v/>
      </c>
      <c r="FW488" s="359">
        <f>FW492</f>
        <v/>
      </c>
      <c r="FX488" s="359">
        <f>FX492</f>
        <v/>
      </c>
      <c r="FY488" s="359">
        <f>FY492</f>
        <v/>
      </c>
      <c r="FZ488" s="359">
        <f>FZ492</f>
        <v/>
      </c>
      <c r="GA488" s="359">
        <f>GA492</f>
        <v/>
      </c>
      <c r="GB488" s="359">
        <f>GB492</f>
        <v/>
      </c>
      <c r="GC488" s="359">
        <f>GC492</f>
        <v/>
      </c>
      <c r="GD488" s="359">
        <f>GD492</f>
        <v/>
      </c>
      <c r="GE488" s="359">
        <f>GE492</f>
        <v/>
      </c>
      <c r="GF488" s="359">
        <f>GF492</f>
        <v/>
      </c>
      <c r="GG488" s="359">
        <f>GG492</f>
        <v/>
      </c>
      <c r="GH488" s="359">
        <f>GH492</f>
        <v/>
      </c>
      <c r="GI488" s="359">
        <f>GI492</f>
        <v/>
      </c>
      <c r="GJ488" s="359">
        <f>GJ492</f>
        <v/>
      </c>
      <c r="GK488" s="359">
        <f>GK492</f>
        <v/>
      </c>
      <c r="GL488" s="359">
        <f>GL492</f>
        <v/>
      </c>
      <c r="GM488" s="359">
        <f>GM492</f>
        <v/>
      </c>
      <c r="GN488" s="359">
        <f>GN492</f>
        <v/>
      </c>
      <c r="GO488" s="359">
        <f>GO492</f>
        <v/>
      </c>
      <c r="GP488" s="359">
        <f>GP492</f>
        <v/>
      </c>
      <c r="GQ488" s="359">
        <f>GQ492</f>
        <v/>
      </c>
      <c r="GR488" s="359">
        <f>GR492</f>
        <v/>
      </c>
      <c r="GS488" s="359">
        <f>GS492</f>
        <v/>
      </c>
      <c r="GT488" s="359">
        <f>GT492</f>
        <v/>
      </c>
      <c r="GU488" s="359">
        <f>GU492</f>
        <v/>
      </c>
      <c r="GV488" s="359">
        <f>GV492</f>
        <v/>
      </c>
      <c r="GW488" s="359">
        <f>GW492</f>
        <v/>
      </c>
      <c r="GX488" s="359">
        <f>GX492</f>
        <v/>
      </c>
    </row>
    <row r="489"/>
    <row r="490">
      <c r="A490" t="n">
        <v>17</v>
      </c>
      <c r="B490" t="n">
        <v>0</v>
      </c>
      <c r="E490" t="inlineStr">
        <is>
          <t>1</t>
        </is>
      </c>
      <c r="F490" t="inlineStr">
        <is>
          <t>402-0558</t>
        </is>
      </c>
      <c r="G490" t="inlineStr">
        <is>
          <t>Смесь сухая строительная гидроизоляционная, марка "ПРОНИКС" гидропломба</t>
        </is>
      </c>
      <c r="H490" t="inlineStr">
        <is>
          <t>кг</t>
        </is>
      </c>
      <c r="I490">
        <f>ROUND(ROUND(0.6,4),7)</f>
        <v/>
      </c>
      <c r="J490" t="n">
        <v>0</v>
      </c>
      <c r="K490">
        <f>ROUND(ROUND(0.6,4),7)</f>
        <v/>
      </c>
      <c r="O490">
        <f>ROUND(CP490,0)</f>
        <v/>
      </c>
      <c r="P490">
        <f>ROUND(CQ490*I490,0)</f>
        <v/>
      </c>
      <c r="Q490">
        <f>(ROUND((ROUND(((ET490)*I490),0)*BB490),0)+ROUND((ROUND(((AE490-(EU490))*I490),0)*BS490),0))</f>
        <v/>
      </c>
      <c r="R490">
        <f>(ROUND((ROUND(((EU490)*I490),0)*BS490),0)+ROUND((ROUND(((AE490-(EU490))*I490),0)*BS490),0))</f>
        <v/>
      </c>
      <c r="S490">
        <f>ROUND(CT490*I490,0)</f>
        <v/>
      </c>
      <c r="T490">
        <f>ROUND(CU490*I490,0)</f>
        <v/>
      </c>
      <c r="U490">
        <f>ROUND(CV490*I490,7)</f>
        <v/>
      </c>
      <c r="V490">
        <f>ROUND(CW490*I490,7)</f>
        <v/>
      </c>
      <c r="W490">
        <f>ROUND(CX490*I490,0)</f>
        <v/>
      </c>
      <c r="X490">
        <f>ROUND(CY490,0)</f>
        <v/>
      </c>
      <c r="Y490">
        <f>ROUND(CZ490,0)</f>
        <v/>
      </c>
      <c r="AA490" t="n">
        <v>78862477</v>
      </c>
      <c r="AB490">
        <f>ROUND((AC490+AD490+AF490),2)</f>
        <v/>
      </c>
      <c r="AC490">
        <f>ROUND((ES490),2)</f>
        <v/>
      </c>
      <c r="AD490">
        <f>ROUND((((ET490)-(EU490))+AE490),2)</f>
        <v/>
      </c>
      <c r="AE490">
        <f>ROUND((EU490),2)</f>
        <v/>
      </c>
      <c r="AF490">
        <f>ROUND((EV490),2)</f>
        <v/>
      </c>
      <c r="AG490">
        <f>ROUND((AP490),2)</f>
        <v/>
      </c>
      <c r="AH490">
        <f>(EW490)</f>
        <v/>
      </c>
      <c r="AI490">
        <f>(EX490)</f>
        <v/>
      </c>
      <c r="AJ490">
        <f>(AS490)</f>
        <v/>
      </c>
      <c r="AK490" t="n">
        <v>51.91</v>
      </c>
      <c r="AL490" t="n">
        <v>51.91</v>
      </c>
      <c r="AM490" t="n">
        <v>0</v>
      </c>
      <c r="AN490" t="n">
        <v>0</v>
      </c>
      <c r="AO490" t="n">
        <v>0</v>
      </c>
      <c r="AP490" t="n">
        <v>0</v>
      </c>
      <c r="AQ490" t="n">
        <v>0</v>
      </c>
      <c r="AR490" t="n">
        <v>0</v>
      </c>
      <c r="AS490" t="n">
        <v>0.04</v>
      </c>
      <c r="AT490" t="n">
        <v>0</v>
      </c>
      <c r="AU490" t="n">
        <v>0</v>
      </c>
      <c r="AV490" t="n">
        <v>1</v>
      </c>
      <c r="AW490" t="n">
        <v>1</v>
      </c>
      <c r="AZ490" t="n">
        <v>1</v>
      </c>
      <c r="BA490" t="n">
        <v>1</v>
      </c>
      <c r="BB490" t="n">
        <v>1</v>
      </c>
      <c r="BC490" t="n">
        <v>2.8</v>
      </c>
      <c r="BD490" t="inlineStr"/>
      <c r="BE490" t="inlineStr"/>
      <c r="BF490" t="inlineStr"/>
      <c r="BG490" t="inlineStr"/>
      <c r="BH490" t="n">
        <v>3</v>
      </c>
      <c r="BI490" t="n">
        <v>1</v>
      </c>
      <c r="BJ490" t="inlineStr">
        <is>
          <t>ТССЦ Московской обл., 402-0558, приказ Минстроя России №675/пр от 28.02.2017 № 257/пр</t>
        </is>
      </c>
      <c r="BM490" t="n">
        <v>500001</v>
      </c>
      <c r="BN490" t="n">
        <v>0</v>
      </c>
      <c r="BO490" t="inlineStr">
        <is>
          <t>402-0558</t>
        </is>
      </c>
      <c r="BP490" t="n">
        <v>1</v>
      </c>
      <c r="BQ490" t="n">
        <v>8</v>
      </c>
      <c r="BR490" t="n">
        <v>0</v>
      </c>
      <c r="BS490" t="n">
        <v>1</v>
      </c>
      <c r="BT490" t="n">
        <v>1</v>
      </c>
      <c r="BU490" t="n">
        <v>1</v>
      </c>
      <c r="BV490" t="n">
        <v>1</v>
      </c>
      <c r="BW490" t="n">
        <v>1</v>
      </c>
      <c r="BX490" t="n">
        <v>1</v>
      </c>
      <c r="BY490" t="inlineStr"/>
      <c r="BZ490" t="n">
        <v>0</v>
      </c>
      <c r="CA490" t="n">
        <v>0</v>
      </c>
      <c r="CB490" t="inlineStr"/>
      <c r="CE490" t="n">
        <v>12</v>
      </c>
      <c r="CF490" t="n">
        <v>0</v>
      </c>
      <c r="CG490" t="n">
        <v>0</v>
      </c>
      <c r="CM490" t="n">
        <v>0</v>
      </c>
      <c r="CN490" t="inlineStr"/>
      <c r="CO490" t="n">
        <v>0</v>
      </c>
      <c r="CP490">
        <f>(P490+Q490+S490)</f>
        <v/>
      </c>
      <c r="CQ490">
        <f>AC490*BC490</f>
        <v/>
      </c>
      <c r="CR490">
        <f>(ROUND((ROUND(((ET490)*1),0)*BB490),0)+ROUND((ROUND(((AE490-(EU490))*1),0)*BS490),0))</f>
        <v/>
      </c>
      <c r="CS490">
        <f>(ROUND((ROUND(((EU490)*1),0)*BS490),0)+ROUND((ROUND(((AE490-(EU490))*1),0)*BS490),0))</f>
        <v/>
      </c>
      <c r="CT490">
        <f>AF490*BA490</f>
        <v/>
      </c>
      <c r="CU490">
        <f>AG490</f>
        <v/>
      </c>
      <c r="CV490">
        <f>AH490</f>
        <v/>
      </c>
      <c r="CW490">
        <f>AI490</f>
        <v/>
      </c>
      <c r="CX490">
        <f>AJ490</f>
        <v/>
      </c>
      <c r="CY490">
        <f>0</f>
        <v/>
      </c>
      <c r="CZ490">
        <f>0</f>
        <v/>
      </c>
      <c r="DC490" t="inlineStr"/>
      <c r="DD490" t="inlineStr"/>
      <c r="DE490" t="inlineStr"/>
      <c r="DF490" t="inlineStr"/>
      <c r="DG490" t="inlineStr"/>
      <c r="DH490" t="inlineStr"/>
      <c r="DI490" t="inlineStr"/>
      <c r="DJ490" t="inlineStr"/>
      <c r="DK490" t="inlineStr"/>
      <c r="DL490" t="inlineStr"/>
      <c r="DM490" t="inlineStr"/>
      <c r="DN490" t="n">
        <v>0</v>
      </c>
      <c r="DO490" t="n">
        <v>0</v>
      </c>
      <c r="DP490" t="n">
        <v>1</v>
      </c>
      <c r="DQ490" t="n">
        <v>1</v>
      </c>
      <c r="DU490" t="n">
        <v>1009</v>
      </c>
      <c r="DV490" t="inlineStr">
        <is>
          <t>кг</t>
        </is>
      </c>
      <c r="DW490" t="inlineStr">
        <is>
          <t>кг</t>
        </is>
      </c>
      <c r="DX490" t="n">
        <v>1</v>
      </c>
      <c r="DZ490" t="inlineStr"/>
      <c r="EA490" t="inlineStr"/>
      <c r="EB490" t="inlineStr"/>
      <c r="EC490" t="inlineStr"/>
      <c r="EE490" t="n">
        <v>78725757</v>
      </c>
      <c r="EF490" t="n">
        <v>8</v>
      </c>
      <c r="EG490" t="inlineStr">
        <is>
          <t>Материалы строительные</t>
        </is>
      </c>
      <c r="EH490" t="n">
        <v>0</v>
      </c>
      <c r="EI490" t="inlineStr"/>
      <c r="EJ490" t="n">
        <v>1</v>
      </c>
      <c r="EK490" t="n">
        <v>500001</v>
      </c>
      <c r="EL490" t="inlineStr">
        <is>
          <t>Материалы и конструкции ( строительные ) по ценникам и каталогом</t>
        </is>
      </c>
      <c r="EM490" t="inlineStr">
        <is>
          <t>ФССЦст</t>
        </is>
      </c>
      <c r="EO490" t="inlineStr"/>
      <c r="EQ490" t="n">
        <v>0</v>
      </c>
      <c r="ER490" t="n">
        <v>51.91</v>
      </c>
      <c r="ES490" t="n">
        <v>51.91</v>
      </c>
      <c r="ET490" t="n">
        <v>0</v>
      </c>
      <c r="EU490" t="n">
        <v>0</v>
      </c>
      <c r="EV490" t="n">
        <v>0</v>
      </c>
      <c r="EW490" t="n">
        <v>0</v>
      </c>
      <c r="EX490" t="n">
        <v>0</v>
      </c>
      <c r="EY490" t="n">
        <v>0</v>
      </c>
      <c r="FQ490" t="n">
        <v>0</v>
      </c>
      <c r="FR490" t="n">
        <v>0</v>
      </c>
      <c r="FS490" t="n">
        <v>0</v>
      </c>
      <c r="FX490" t="n">
        <v>0</v>
      </c>
      <c r="FY490" t="n">
        <v>0</v>
      </c>
      <c r="GA490" t="inlineStr"/>
      <c r="GD490" t="n">
        <v>1</v>
      </c>
      <c r="GF490" t="n">
        <v>1022652532</v>
      </c>
      <c r="GG490" t="n">
        <v>2</v>
      </c>
      <c r="GH490" t="n">
        <v>1</v>
      </c>
      <c r="GI490" t="n">
        <v>2</v>
      </c>
      <c r="GJ490" t="n">
        <v>0</v>
      </c>
      <c r="GK490" t="n">
        <v>0</v>
      </c>
      <c r="GL490">
        <f>ROUND(IF(AND(BH490=3,BI490=3,FS490&lt;&gt;0),P490,0),0)</f>
        <v/>
      </c>
      <c r="GM490">
        <f>ROUND(O490+X490+Y490,0)+GX490</f>
        <v/>
      </c>
      <c r="GN490">
        <f>IF(OR(BI490=0,BI490=1),GM490-GX490,0)</f>
        <v/>
      </c>
      <c r="GO490">
        <f>IF(BI490=2,GM490-GX490,0)</f>
        <v/>
      </c>
      <c r="GP490">
        <f>IF(BI490=4,GM490-GX490,0)</f>
        <v/>
      </c>
      <c r="GR490" t="n">
        <v>0</v>
      </c>
      <c r="GS490" t="n">
        <v>3</v>
      </c>
      <c r="GT490" t="n">
        <v>0</v>
      </c>
      <c r="GU490" t="inlineStr"/>
      <c r="GV490">
        <f>ROUND((GT490),2)</f>
        <v/>
      </c>
      <c r="GW490" t="n">
        <v>1</v>
      </c>
      <c r="GX490">
        <f>ROUND(HC490*I490,0)</f>
        <v/>
      </c>
      <c r="HA490" t="n">
        <v>0</v>
      </c>
      <c r="HB490" t="n">
        <v>0</v>
      </c>
      <c r="HC490">
        <f>GV490*GW490</f>
        <v/>
      </c>
      <c r="HE490" t="inlineStr"/>
      <c r="HF490" t="inlineStr"/>
      <c r="HM490" t="inlineStr"/>
      <c r="HN490" t="inlineStr"/>
      <c r="HO490" t="inlineStr"/>
      <c r="HP490" t="inlineStr"/>
      <c r="HQ490" t="inlineStr"/>
      <c r="HS490" t="n">
        <v>0</v>
      </c>
      <c r="IK490" t="n">
        <v>0</v>
      </c>
    </row>
    <row r="491"/>
    <row r="492">
      <c r="A492" s="358" t="n">
        <v>51</v>
      </c>
      <c r="B492" s="358">
        <f>B486</f>
        <v/>
      </c>
      <c r="C492" s="358">
        <f>A486</f>
        <v/>
      </c>
      <c r="D492" s="358">
        <f>ROW(A486)</f>
        <v/>
      </c>
      <c r="E492" s="358" t="n"/>
      <c r="F492" s="358">
        <f>IF(F486&lt;&gt;"",F486,"")</f>
        <v/>
      </c>
      <c r="G492" s="358">
        <f>IF(G486&lt;&gt;"",G486,"")</f>
        <v/>
      </c>
      <c r="H492" s="358" t="n">
        <v>0</v>
      </c>
      <c r="I492" s="358" t="n"/>
      <c r="J492" s="358" t="n"/>
      <c r="K492" s="358" t="n"/>
      <c r="L492" s="358" t="n"/>
      <c r="M492" s="358" t="n"/>
      <c r="N492" s="358" t="n"/>
      <c r="O492" s="358" t="n">
        <v>0</v>
      </c>
      <c r="P492" s="358" t="n">
        <v>0</v>
      </c>
      <c r="Q492" s="358" t="n">
        <v>0</v>
      </c>
      <c r="R492" s="358" t="n">
        <v>0</v>
      </c>
      <c r="S492" s="358" t="n">
        <v>0</v>
      </c>
      <c r="T492" s="358" t="n">
        <v>0</v>
      </c>
      <c r="U492" s="358" t="n">
        <v>0</v>
      </c>
      <c r="V492" s="358" t="n">
        <v>0</v>
      </c>
      <c r="W492" s="358" t="n">
        <v>0</v>
      </c>
      <c r="X492" s="358" t="n">
        <v>0</v>
      </c>
      <c r="Y492" s="358" t="n">
        <v>0</v>
      </c>
      <c r="Z492" s="358" t="n"/>
      <c r="AA492" s="358" t="n"/>
      <c r="AB492" s="358" t="n"/>
      <c r="AC492" s="358" t="n"/>
      <c r="AD492" s="358" t="n"/>
      <c r="AE492" s="358" t="n"/>
      <c r="AF492" s="358" t="n"/>
      <c r="AG492" s="358" t="n"/>
      <c r="AH492" s="358" t="n"/>
      <c r="AI492" s="358" t="n"/>
      <c r="AJ492" s="358" t="n"/>
      <c r="AK492" s="358" t="n"/>
      <c r="AL492" s="358" t="n"/>
      <c r="AM492" s="358" t="n"/>
      <c r="AN492" s="358" t="n"/>
      <c r="AO492" s="358">
        <f>ROUND(BX492,0)</f>
        <v/>
      </c>
      <c r="AP492" s="358">
        <f>ROUND(BY492,0)</f>
        <v/>
      </c>
      <c r="AQ492" s="358">
        <f>ROUND(BZ492,0)</f>
        <v/>
      </c>
      <c r="AR492" s="358">
        <f>ROUND(CA492,0)</f>
        <v/>
      </c>
      <c r="AS492" s="358">
        <f>ROUND(CB492,0)</f>
        <v/>
      </c>
      <c r="AT492" s="358">
        <f>ROUND(CC492,0)</f>
        <v/>
      </c>
      <c r="AU492" s="358">
        <f>ROUND(CD492,0)</f>
        <v/>
      </c>
      <c r="AV492" s="358">
        <f>ROUND(CE492,0)</f>
        <v/>
      </c>
      <c r="AW492" s="358">
        <f>ROUND(CF492,0)</f>
        <v/>
      </c>
      <c r="AX492" s="358">
        <f>ROUND(CG492,0)</f>
        <v/>
      </c>
      <c r="AY492" s="358">
        <f>ROUND(CH492,0)</f>
        <v/>
      </c>
      <c r="AZ492" s="358">
        <f>ROUND(CI492,0)</f>
        <v/>
      </c>
      <c r="BA492" s="358">
        <f>ROUND(CJ492,0)</f>
        <v/>
      </c>
      <c r="BB492" s="358">
        <f>ROUND(CK492,0)</f>
        <v/>
      </c>
      <c r="BC492" s="358">
        <f>ROUND(CL492,0)</f>
        <v/>
      </c>
      <c r="BD492" s="358">
        <f>ROUND(CM492,0)</f>
        <v/>
      </c>
      <c r="BE492" s="358" t="n"/>
      <c r="BF492" s="358" t="n"/>
      <c r="BG492" s="358" t="n"/>
      <c r="BH492" s="358" t="n"/>
      <c r="BI492" s="358" t="n"/>
      <c r="BJ492" s="358" t="n"/>
      <c r="BK492" s="358" t="n"/>
      <c r="BL492" s="358" t="n"/>
      <c r="BM492" s="358" t="n"/>
      <c r="BN492" s="358" t="n"/>
      <c r="BO492" s="358" t="n"/>
      <c r="BP492" s="358" t="n"/>
      <c r="BQ492" s="358" t="n"/>
      <c r="BR492" s="358" t="n"/>
      <c r="BS492" s="358" t="n"/>
      <c r="BT492" s="358" t="n"/>
      <c r="BU492" s="358" t="n"/>
      <c r="BV492" s="358" t="n"/>
      <c r="BW492" s="358" t="n"/>
      <c r="BX492" s="358" t="n"/>
      <c r="BY492" s="358" t="n"/>
      <c r="BZ492" s="358" t="n"/>
      <c r="CA492" s="358" t="n"/>
      <c r="CB492" s="358" t="n"/>
      <c r="CC492" s="358" t="n"/>
      <c r="CD492" s="358" t="n"/>
      <c r="CE492" s="358" t="n"/>
      <c r="CF492" s="358" t="n"/>
      <c r="CG492" s="358" t="n"/>
      <c r="CH492" s="358" t="n"/>
      <c r="CI492" s="358" t="n"/>
      <c r="CJ492" s="358" t="n"/>
      <c r="CK492" s="358" t="n"/>
      <c r="CL492" s="358" t="n"/>
      <c r="CM492" s="358" t="n"/>
      <c r="CN492" s="358" t="n"/>
      <c r="CO492" s="358" t="n"/>
      <c r="CP492" s="358" t="n"/>
      <c r="CQ492" s="358" t="n"/>
      <c r="CR492" s="358" t="n"/>
      <c r="CS492" s="358" t="n"/>
      <c r="CT492" s="358" t="n"/>
      <c r="CU492" s="358" t="n"/>
      <c r="CV492" s="358" t="n"/>
      <c r="CW492" s="358" t="n"/>
      <c r="CX492" s="358" t="n"/>
      <c r="CY492" s="358" t="n"/>
      <c r="CZ492" s="358" t="n"/>
      <c r="DA492" s="358" t="n"/>
      <c r="DB492" s="358" t="n"/>
      <c r="DC492" s="358" t="n"/>
      <c r="DD492" s="358" t="n"/>
      <c r="DE492" s="358" t="n"/>
      <c r="DF492" s="358" t="n"/>
      <c r="DG492" s="359" t="n"/>
      <c r="DH492" s="359" t="n"/>
      <c r="DI492" s="359" t="n"/>
      <c r="DJ492" s="359" t="n"/>
      <c r="DK492" s="359" t="n"/>
      <c r="DL492" s="359" t="n"/>
      <c r="DM492" s="359" t="n"/>
      <c r="DN492" s="359" t="n"/>
      <c r="DO492" s="359" t="n"/>
      <c r="DP492" s="359" t="n"/>
      <c r="DQ492" s="359" t="n"/>
      <c r="DR492" s="359" t="n"/>
      <c r="DS492" s="359" t="n"/>
      <c r="DT492" s="359" t="n"/>
      <c r="DU492" s="359" t="n"/>
      <c r="DV492" s="359" t="n"/>
      <c r="DW492" s="359" t="n"/>
      <c r="DX492" s="359" t="n"/>
      <c r="DY492" s="359" t="n"/>
      <c r="DZ492" s="359" t="n"/>
      <c r="EA492" s="359" t="n"/>
      <c r="EB492" s="359" t="n"/>
      <c r="EC492" s="359" t="n"/>
      <c r="ED492" s="359" t="n"/>
      <c r="EE492" s="359" t="n"/>
      <c r="EF492" s="359" t="n"/>
      <c r="EG492" s="359" t="n"/>
      <c r="EH492" s="359" t="n"/>
      <c r="EI492" s="359" t="n"/>
      <c r="EJ492" s="359" t="n"/>
      <c r="EK492" s="359" t="n"/>
      <c r="EL492" s="359" t="n"/>
      <c r="EM492" s="359" t="n"/>
      <c r="EN492" s="359" t="n"/>
      <c r="EO492" s="359" t="n"/>
      <c r="EP492" s="359" t="n"/>
      <c r="EQ492" s="359" t="n"/>
      <c r="ER492" s="359" t="n"/>
      <c r="ES492" s="359" t="n"/>
      <c r="ET492" s="359" t="n"/>
      <c r="EU492" s="359" t="n"/>
      <c r="EV492" s="359" t="n"/>
      <c r="EW492" s="359" t="n"/>
      <c r="EX492" s="359" t="n"/>
      <c r="EY492" s="359" t="n"/>
      <c r="EZ492" s="359" t="n"/>
      <c r="FA492" s="359" t="n"/>
      <c r="FB492" s="359" t="n"/>
      <c r="FC492" s="359" t="n"/>
      <c r="FD492" s="359" t="n"/>
      <c r="FE492" s="359" t="n"/>
      <c r="FF492" s="359" t="n"/>
      <c r="FG492" s="359" t="n"/>
      <c r="FH492" s="359" t="n"/>
      <c r="FI492" s="359" t="n"/>
      <c r="FJ492" s="359" t="n"/>
      <c r="FK492" s="359" t="n"/>
      <c r="FL492" s="359" t="n"/>
      <c r="FM492" s="359" t="n"/>
      <c r="FN492" s="359" t="n"/>
      <c r="FO492" s="359" t="n"/>
      <c r="FP492" s="359" t="n"/>
      <c r="FQ492" s="359" t="n"/>
      <c r="FR492" s="359" t="n"/>
      <c r="FS492" s="359" t="n"/>
      <c r="FT492" s="359" t="n"/>
      <c r="FU492" s="359" t="n"/>
      <c r="FV492" s="359" t="n"/>
      <c r="FW492" s="359" t="n"/>
      <c r="FX492" s="359" t="n"/>
      <c r="FY492" s="359" t="n"/>
      <c r="FZ492" s="359" t="n"/>
      <c r="GA492" s="359" t="n"/>
      <c r="GB492" s="359" t="n"/>
      <c r="GC492" s="359" t="n"/>
      <c r="GD492" s="359" t="n"/>
      <c r="GE492" s="359" t="n"/>
      <c r="GF492" s="359" t="n"/>
      <c r="GG492" s="359" t="n"/>
      <c r="GH492" s="359" t="n"/>
      <c r="GI492" s="359" t="n"/>
      <c r="GJ492" s="359" t="n"/>
      <c r="GK492" s="359" t="n"/>
      <c r="GL492" s="359" t="n"/>
      <c r="GM492" s="359" t="n"/>
      <c r="GN492" s="359" t="n"/>
      <c r="GO492" s="359" t="n"/>
      <c r="GP492" s="359" t="n"/>
      <c r="GQ492" s="359" t="n"/>
      <c r="GR492" s="359" t="n"/>
      <c r="GS492" s="359" t="n"/>
      <c r="GT492" s="359" t="n"/>
      <c r="GU492" s="359" t="n"/>
      <c r="GV492" s="359" t="n"/>
      <c r="GW492" s="359" t="n"/>
      <c r="GX492" s="359" t="n">
        <v>0</v>
      </c>
    </row>
    <row r="493"/>
    <row r="494">
      <c r="A494" s="360" t="n">
        <v>50</v>
      </c>
      <c r="B494" s="360" t="n">
        <v>0</v>
      </c>
      <c r="C494" s="360" t="n">
        <v>0</v>
      </c>
      <c r="D494" s="360" t="n">
        <v>1</v>
      </c>
      <c r="E494" s="360" t="n">
        <v>201</v>
      </c>
      <c r="F494" s="360">
        <f>ROUND(Source!O492,O494)</f>
        <v/>
      </c>
      <c r="G494" s="360" t="inlineStr">
        <is>
          <t>ПЗ</t>
        </is>
      </c>
      <c r="H494" s="360" t="inlineStr">
        <is>
          <t>Прямые затраты</t>
        </is>
      </c>
      <c r="I494" s="360" t="n"/>
      <c r="J494" s="360" t="n"/>
      <c r="K494" s="360" t="n">
        <v>201</v>
      </c>
      <c r="L494" s="360" t="n">
        <v>1</v>
      </c>
      <c r="M494" s="360" t="n">
        <v>3</v>
      </c>
      <c r="N494" s="360" t="inlineStr"/>
      <c r="O494" s="360" t="n">
        <v>0</v>
      </c>
      <c r="P494" s="360" t="n"/>
      <c r="Q494" s="360" t="n"/>
      <c r="R494" s="360" t="n"/>
      <c r="S494" s="360" t="n"/>
      <c r="T494" s="360" t="n"/>
      <c r="U494" s="360" t="n"/>
      <c r="V494" s="360" t="n"/>
      <c r="W494" s="360" t="n">
        <v>0</v>
      </c>
      <c r="X494" s="360" t="n">
        <v>1</v>
      </c>
      <c r="Y494" s="360" t="n">
        <v>0</v>
      </c>
      <c r="Z494" s="360" t="n"/>
      <c r="AA494" s="360" t="n"/>
      <c r="AB494" s="360" t="n"/>
    </row>
    <row r="495">
      <c r="A495" s="360" t="n">
        <v>50</v>
      </c>
      <c r="B495" s="360" t="n">
        <v>0</v>
      </c>
      <c r="C495" s="360" t="n">
        <v>0</v>
      </c>
      <c r="D495" s="360" t="n">
        <v>1</v>
      </c>
      <c r="E495" s="360" t="n">
        <v>202</v>
      </c>
      <c r="F495" s="360">
        <f>ROUND(Source!P492,O495)</f>
        <v/>
      </c>
      <c r="G495" s="360" t="inlineStr">
        <is>
          <t>СтМатОб</t>
        </is>
      </c>
      <c r="H495" s="360" t="inlineStr">
        <is>
          <t>Стоимость материальных ресурсов (всего)</t>
        </is>
      </c>
      <c r="I495" s="360" t="n"/>
      <c r="J495" s="360" t="n"/>
      <c r="K495" s="360" t="n">
        <v>202</v>
      </c>
      <c r="L495" s="360" t="n">
        <v>2</v>
      </c>
      <c r="M495" s="360" t="n">
        <v>3</v>
      </c>
      <c r="N495" s="360" t="inlineStr"/>
      <c r="O495" s="360" t="n">
        <v>0</v>
      </c>
      <c r="P495" s="360" t="n"/>
      <c r="Q495" s="360" t="n"/>
      <c r="R495" s="360" t="n"/>
      <c r="S495" s="360" t="n"/>
      <c r="T495" s="360" t="n"/>
      <c r="U495" s="360" t="n"/>
      <c r="V495" s="360" t="n"/>
      <c r="W495" s="360" t="n">
        <v>0</v>
      </c>
      <c r="X495" s="360" t="n">
        <v>1</v>
      </c>
      <c r="Y495" s="360" t="n">
        <v>0</v>
      </c>
      <c r="Z495" s="360" t="n"/>
      <c r="AA495" s="360" t="n"/>
      <c r="AB495" s="360" t="n"/>
    </row>
    <row r="496">
      <c r="A496" s="360" t="n">
        <v>50</v>
      </c>
      <c r="B496" s="360" t="n">
        <v>0</v>
      </c>
      <c r="C496" s="360" t="n">
        <v>0</v>
      </c>
      <c r="D496" s="360" t="n">
        <v>1</v>
      </c>
      <c r="E496" s="360" t="n">
        <v>222</v>
      </c>
      <c r="F496" s="360">
        <f>ROUND(Source!AO492,O496)</f>
        <v/>
      </c>
      <c r="G496" s="360" t="inlineStr">
        <is>
          <t>СтМатОбЗак</t>
        </is>
      </c>
      <c r="H496" s="360" t="inlineStr">
        <is>
          <t>Стоимость материалов и оборудования заказчика</t>
        </is>
      </c>
      <c r="I496" s="360" t="n"/>
      <c r="J496" s="360" t="n"/>
      <c r="K496" s="360" t="n">
        <v>222</v>
      </c>
      <c r="L496" s="360" t="n">
        <v>3</v>
      </c>
      <c r="M496" s="360" t="n">
        <v>3</v>
      </c>
      <c r="N496" s="360" t="inlineStr"/>
      <c r="O496" s="360" t="n">
        <v>0</v>
      </c>
      <c r="P496" s="360" t="n"/>
      <c r="Q496" s="360" t="n"/>
      <c r="R496" s="360" t="n"/>
      <c r="S496" s="360" t="n"/>
      <c r="T496" s="360" t="n"/>
      <c r="U496" s="360" t="n"/>
      <c r="V496" s="360" t="n"/>
      <c r="W496" s="360" t="n">
        <v>0</v>
      </c>
      <c r="X496" s="360" t="n">
        <v>1</v>
      </c>
      <c r="Y496" s="360" t="n">
        <v>0</v>
      </c>
      <c r="Z496" s="360" t="n"/>
      <c r="AA496" s="360" t="n"/>
      <c r="AB496" s="360" t="n"/>
    </row>
    <row r="497">
      <c r="A497" s="360" t="n">
        <v>50</v>
      </c>
      <c r="B497" s="360" t="n">
        <v>0</v>
      </c>
      <c r="C497" s="360" t="n">
        <v>0</v>
      </c>
      <c r="D497" s="360" t="n">
        <v>1</v>
      </c>
      <c r="E497" s="360" t="n">
        <v>225</v>
      </c>
      <c r="F497" s="360">
        <f>ROUND(Source!AV492,O497)</f>
        <v/>
      </c>
      <c r="G497" s="360" t="inlineStr">
        <is>
          <t>СтМатОбПод</t>
        </is>
      </c>
      <c r="H497" s="360" t="inlineStr">
        <is>
          <t>Стоимость материалов и оборудования подрядчика</t>
        </is>
      </c>
      <c r="I497" s="360" t="n"/>
      <c r="J497" s="360" t="n"/>
      <c r="K497" s="360" t="n">
        <v>225</v>
      </c>
      <c r="L497" s="360" t="n">
        <v>4</v>
      </c>
      <c r="M497" s="360" t="n">
        <v>3</v>
      </c>
      <c r="N497" s="360" t="inlineStr"/>
      <c r="O497" s="360" t="n">
        <v>0</v>
      </c>
      <c r="P497" s="360" t="n"/>
      <c r="Q497" s="360" t="n"/>
      <c r="R497" s="360" t="n"/>
      <c r="S497" s="360" t="n"/>
      <c r="T497" s="360" t="n"/>
      <c r="U497" s="360" t="n"/>
      <c r="V497" s="360" t="n"/>
      <c r="W497" s="360" t="n">
        <v>0</v>
      </c>
      <c r="X497" s="360" t="n">
        <v>1</v>
      </c>
      <c r="Y497" s="360" t="n">
        <v>0</v>
      </c>
      <c r="Z497" s="360" t="n"/>
      <c r="AA497" s="360" t="n"/>
      <c r="AB497" s="360" t="n"/>
    </row>
    <row r="498">
      <c r="A498" s="360" t="n">
        <v>50</v>
      </c>
      <c r="B498" s="360" t="n">
        <v>0</v>
      </c>
      <c r="C498" s="360" t="n">
        <v>0</v>
      </c>
      <c r="D498" s="360" t="n">
        <v>1</v>
      </c>
      <c r="E498" s="360" t="n">
        <v>226</v>
      </c>
      <c r="F498" s="360">
        <f>ROUND(Source!AW492,O498)</f>
        <v/>
      </c>
      <c r="G498" s="360" t="inlineStr">
        <is>
          <t>СтМат</t>
        </is>
      </c>
      <c r="H498" s="360" t="inlineStr">
        <is>
          <t>Стоимость материалов (всего)</t>
        </is>
      </c>
      <c r="I498" s="360" t="n"/>
      <c r="J498" s="360" t="n"/>
      <c r="K498" s="360" t="n">
        <v>226</v>
      </c>
      <c r="L498" s="360" t="n">
        <v>5</v>
      </c>
      <c r="M498" s="360" t="n">
        <v>3</v>
      </c>
      <c r="N498" s="360" t="inlineStr"/>
      <c r="O498" s="360" t="n">
        <v>0</v>
      </c>
      <c r="P498" s="360" t="n"/>
      <c r="Q498" s="360" t="n"/>
      <c r="R498" s="360" t="n"/>
      <c r="S498" s="360" t="n"/>
      <c r="T498" s="360" t="n"/>
      <c r="U498" s="360" t="n"/>
      <c r="V498" s="360" t="n"/>
      <c r="W498" s="360" t="n">
        <v>0</v>
      </c>
      <c r="X498" s="360" t="n">
        <v>1</v>
      </c>
      <c r="Y498" s="360" t="n">
        <v>0</v>
      </c>
      <c r="Z498" s="360" t="n"/>
      <c r="AA498" s="360" t="n"/>
      <c r="AB498" s="360" t="n"/>
    </row>
    <row r="499">
      <c r="A499" s="360" t="n">
        <v>50</v>
      </c>
      <c r="B499" s="360" t="n">
        <v>0</v>
      </c>
      <c r="C499" s="360" t="n">
        <v>0</v>
      </c>
      <c r="D499" s="360" t="n">
        <v>1</v>
      </c>
      <c r="E499" s="360" t="n">
        <v>227</v>
      </c>
      <c r="F499" s="360">
        <f>ROUND(Source!AX492,O499)</f>
        <v/>
      </c>
      <c r="G499" s="360" t="inlineStr">
        <is>
          <t>СтМатЗак</t>
        </is>
      </c>
      <c r="H499" s="360" t="inlineStr">
        <is>
          <t>Стоимость материалов заказчика</t>
        </is>
      </c>
      <c r="I499" s="360" t="n"/>
      <c r="J499" s="360" t="n"/>
      <c r="K499" s="360" t="n">
        <v>227</v>
      </c>
      <c r="L499" s="360" t="n">
        <v>6</v>
      </c>
      <c r="M499" s="360" t="n">
        <v>3</v>
      </c>
      <c r="N499" s="360" t="inlineStr"/>
      <c r="O499" s="360" t="n">
        <v>0</v>
      </c>
      <c r="P499" s="360" t="n"/>
      <c r="Q499" s="360" t="n"/>
      <c r="R499" s="360" t="n"/>
      <c r="S499" s="360" t="n"/>
      <c r="T499" s="360" t="n"/>
      <c r="U499" s="360" t="n"/>
      <c r="V499" s="360" t="n"/>
      <c r="W499" s="360" t="n">
        <v>0</v>
      </c>
      <c r="X499" s="360" t="n">
        <v>1</v>
      </c>
      <c r="Y499" s="360" t="n">
        <v>0</v>
      </c>
      <c r="Z499" s="360" t="n"/>
      <c r="AA499" s="360" t="n"/>
      <c r="AB499" s="360" t="n"/>
    </row>
    <row r="500">
      <c r="A500" s="360" t="n">
        <v>50</v>
      </c>
      <c r="B500" s="360" t="n">
        <v>0</v>
      </c>
      <c r="C500" s="360" t="n">
        <v>0</v>
      </c>
      <c r="D500" s="360" t="n">
        <v>1</v>
      </c>
      <c r="E500" s="360" t="n">
        <v>228</v>
      </c>
      <c r="F500" s="360">
        <f>ROUND(Source!AY492,O500)</f>
        <v/>
      </c>
      <c r="G500" s="360" t="inlineStr">
        <is>
          <t>СтМатПод</t>
        </is>
      </c>
      <c r="H500" s="360" t="inlineStr">
        <is>
          <t>Стоимость материалов подрядчика</t>
        </is>
      </c>
      <c r="I500" s="360" t="n"/>
      <c r="J500" s="360" t="n"/>
      <c r="K500" s="360" t="n">
        <v>228</v>
      </c>
      <c r="L500" s="360" t="n">
        <v>7</v>
      </c>
      <c r="M500" s="360" t="n">
        <v>3</v>
      </c>
      <c r="N500" s="360" t="inlineStr"/>
      <c r="O500" s="360" t="n">
        <v>0</v>
      </c>
      <c r="P500" s="360" t="n"/>
      <c r="Q500" s="360" t="n"/>
      <c r="R500" s="360" t="n"/>
      <c r="S500" s="360" t="n"/>
      <c r="T500" s="360" t="n"/>
      <c r="U500" s="360" t="n"/>
      <c r="V500" s="360" t="n"/>
      <c r="W500" s="360" t="n">
        <v>0</v>
      </c>
      <c r="X500" s="360" t="n">
        <v>1</v>
      </c>
      <c r="Y500" s="360" t="n">
        <v>0</v>
      </c>
      <c r="Z500" s="360" t="n"/>
      <c r="AA500" s="360" t="n"/>
      <c r="AB500" s="360" t="n"/>
    </row>
    <row r="501">
      <c r="A501" s="360" t="n">
        <v>50</v>
      </c>
      <c r="B501" s="360" t="n">
        <v>0</v>
      </c>
      <c r="C501" s="360" t="n">
        <v>0</v>
      </c>
      <c r="D501" s="360" t="n">
        <v>1</v>
      </c>
      <c r="E501" s="360" t="n">
        <v>216</v>
      </c>
      <c r="F501" s="360">
        <f>ROUND(Source!AP492,O501)</f>
        <v/>
      </c>
      <c r="G501" s="360" t="inlineStr">
        <is>
          <t>Оборуд</t>
        </is>
      </c>
      <c r="H501" s="360" t="inlineStr">
        <is>
          <t>Стоимость оборудования (всего)</t>
        </is>
      </c>
      <c r="I501" s="360" t="n"/>
      <c r="J501" s="360" t="n"/>
      <c r="K501" s="360" t="n">
        <v>216</v>
      </c>
      <c r="L501" s="360" t="n">
        <v>8</v>
      </c>
      <c r="M501" s="360" t="n">
        <v>3</v>
      </c>
      <c r="N501" s="360" t="inlineStr"/>
      <c r="O501" s="360" t="n">
        <v>0</v>
      </c>
      <c r="P501" s="360" t="n"/>
      <c r="Q501" s="360" t="n"/>
      <c r="R501" s="360" t="n"/>
      <c r="S501" s="360" t="n"/>
      <c r="T501" s="360" t="n"/>
      <c r="U501" s="360" t="n"/>
      <c r="V501" s="360" t="n"/>
      <c r="W501" s="360" t="n">
        <v>0</v>
      </c>
      <c r="X501" s="360" t="n">
        <v>1</v>
      </c>
      <c r="Y501" s="360" t="n">
        <v>0</v>
      </c>
      <c r="Z501" s="360" t="n"/>
      <c r="AA501" s="360" t="n"/>
      <c r="AB501" s="360" t="n"/>
    </row>
    <row r="502">
      <c r="A502" s="360" t="n">
        <v>50</v>
      </c>
      <c r="B502" s="360" t="n">
        <v>0</v>
      </c>
      <c r="C502" s="360" t="n">
        <v>0</v>
      </c>
      <c r="D502" s="360" t="n">
        <v>1</v>
      </c>
      <c r="E502" s="360" t="n">
        <v>223</v>
      </c>
      <c r="F502" s="360">
        <f>ROUND(Source!AQ492,O502)</f>
        <v/>
      </c>
      <c r="G502" s="360" t="inlineStr">
        <is>
          <t>ОборудЗак</t>
        </is>
      </c>
      <c r="H502" s="360" t="inlineStr">
        <is>
          <t>Стоимость оборудования заказчика</t>
        </is>
      </c>
      <c r="I502" s="360" t="n"/>
      <c r="J502" s="360" t="n"/>
      <c r="K502" s="360" t="n">
        <v>223</v>
      </c>
      <c r="L502" s="360" t="n">
        <v>9</v>
      </c>
      <c r="M502" s="360" t="n">
        <v>3</v>
      </c>
      <c r="N502" s="360" t="inlineStr"/>
      <c r="O502" s="360" t="n">
        <v>0</v>
      </c>
      <c r="P502" s="360" t="n"/>
      <c r="Q502" s="360" t="n"/>
      <c r="R502" s="360" t="n"/>
      <c r="S502" s="360" t="n"/>
      <c r="T502" s="360" t="n"/>
      <c r="U502" s="360" t="n"/>
      <c r="V502" s="360" t="n"/>
      <c r="W502" s="360" t="n">
        <v>0</v>
      </c>
      <c r="X502" s="360" t="n">
        <v>1</v>
      </c>
      <c r="Y502" s="360" t="n">
        <v>0</v>
      </c>
      <c r="Z502" s="360" t="n"/>
      <c r="AA502" s="360" t="n"/>
      <c r="AB502" s="360" t="n"/>
    </row>
    <row r="503">
      <c r="A503" s="360" t="n">
        <v>50</v>
      </c>
      <c r="B503" s="360" t="n">
        <v>0</v>
      </c>
      <c r="C503" s="360" t="n">
        <v>0</v>
      </c>
      <c r="D503" s="360" t="n">
        <v>1</v>
      </c>
      <c r="E503" s="360" t="n">
        <v>229</v>
      </c>
      <c r="F503" s="360">
        <f>ROUND(Source!AZ492,O503)</f>
        <v/>
      </c>
      <c r="G503" s="360" t="inlineStr">
        <is>
          <t>ОборудПод</t>
        </is>
      </c>
      <c r="H503" s="360" t="inlineStr">
        <is>
          <t>Стоимость оборудования подрядчика</t>
        </is>
      </c>
      <c r="I503" s="360" t="n"/>
      <c r="J503" s="360" t="n"/>
      <c r="K503" s="360" t="n">
        <v>229</v>
      </c>
      <c r="L503" s="360" t="n">
        <v>10</v>
      </c>
      <c r="M503" s="360" t="n">
        <v>3</v>
      </c>
      <c r="N503" s="360" t="inlineStr"/>
      <c r="O503" s="360" t="n">
        <v>0</v>
      </c>
      <c r="P503" s="360" t="n"/>
      <c r="Q503" s="360" t="n"/>
      <c r="R503" s="360" t="n"/>
      <c r="S503" s="360" t="n"/>
      <c r="T503" s="360" t="n"/>
      <c r="U503" s="360" t="n"/>
      <c r="V503" s="360" t="n"/>
      <c r="W503" s="360" t="n">
        <v>0</v>
      </c>
      <c r="X503" s="360" t="n">
        <v>1</v>
      </c>
      <c r="Y503" s="360" t="n">
        <v>0</v>
      </c>
      <c r="Z503" s="360" t="n"/>
      <c r="AA503" s="360" t="n"/>
      <c r="AB503" s="360" t="n"/>
    </row>
    <row r="504">
      <c r="A504" s="360" t="n">
        <v>50</v>
      </c>
      <c r="B504" s="360" t="n">
        <v>0</v>
      </c>
      <c r="C504" s="360" t="n">
        <v>0</v>
      </c>
      <c r="D504" s="360" t="n">
        <v>1</v>
      </c>
      <c r="E504" s="360" t="n">
        <v>203</v>
      </c>
      <c r="F504" s="360">
        <f>ROUND(Source!Q492,O504)</f>
        <v/>
      </c>
      <c r="G504" s="360" t="inlineStr">
        <is>
          <t>ЭММ</t>
        </is>
      </c>
      <c r="H504" s="360" t="inlineStr">
        <is>
          <t>Эксплуатация машин</t>
        </is>
      </c>
      <c r="I504" s="360" t="n"/>
      <c r="J504" s="360" t="n"/>
      <c r="K504" s="360" t="n">
        <v>203</v>
      </c>
      <c r="L504" s="360" t="n">
        <v>11</v>
      </c>
      <c r="M504" s="360" t="n">
        <v>3</v>
      </c>
      <c r="N504" s="360" t="inlineStr"/>
      <c r="O504" s="360" t="n">
        <v>0</v>
      </c>
      <c r="P504" s="360" t="n"/>
      <c r="Q504" s="360" t="n"/>
      <c r="R504" s="360" t="n"/>
      <c r="S504" s="360" t="n"/>
      <c r="T504" s="360" t="n"/>
      <c r="U504" s="360" t="n"/>
      <c r="V504" s="360" t="n"/>
      <c r="W504" s="360" t="n">
        <v>0</v>
      </c>
      <c r="X504" s="360" t="n">
        <v>1</v>
      </c>
      <c r="Y504" s="360" t="n">
        <v>0</v>
      </c>
      <c r="Z504" s="360" t="n"/>
      <c r="AA504" s="360" t="n"/>
      <c r="AB504" s="360" t="n"/>
    </row>
    <row r="505">
      <c r="A505" s="360" t="n">
        <v>50</v>
      </c>
      <c r="B505" s="360" t="n">
        <v>0</v>
      </c>
      <c r="C505" s="360" t="n">
        <v>0</v>
      </c>
      <c r="D505" s="360" t="n">
        <v>1</v>
      </c>
      <c r="E505" s="360" t="n">
        <v>231</v>
      </c>
      <c r="F505" s="360">
        <f>ROUND(Source!BB492,O505)</f>
        <v/>
      </c>
      <c r="G505" s="360" t="inlineStr">
        <is>
          <t>ЭММсНРиСП</t>
        </is>
      </c>
      <c r="H505" s="360" t="inlineStr">
        <is>
          <t>Эксплуатация машин по ТСН-2001.16</t>
        </is>
      </c>
      <c r="I505" s="360" t="n"/>
      <c r="J505" s="360" t="n"/>
      <c r="K505" s="360" t="n">
        <v>231</v>
      </c>
      <c r="L505" s="360" t="n">
        <v>12</v>
      </c>
      <c r="M505" s="360" t="n">
        <v>3</v>
      </c>
      <c r="N505" s="360" t="inlineStr"/>
      <c r="O505" s="360" t="n">
        <v>0</v>
      </c>
      <c r="P505" s="360" t="n"/>
      <c r="Q505" s="360" t="n"/>
      <c r="R505" s="360" t="n"/>
      <c r="S505" s="360" t="n"/>
      <c r="T505" s="360" t="n"/>
      <c r="U505" s="360" t="n"/>
      <c r="V505" s="360" t="n"/>
      <c r="W505" s="360" t="n">
        <v>0</v>
      </c>
      <c r="X505" s="360" t="n">
        <v>1</v>
      </c>
      <c r="Y505" s="360" t="n">
        <v>0</v>
      </c>
      <c r="Z505" s="360" t="n"/>
      <c r="AA505" s="360" t="n"/>
      <c r="AB505" s="360" t="n"/>
    </row>
    <row r="506">
      <c r="A506" s="360" t="n">
        <v>50</v>
      </c>
      <c r="B506" s="360" t="n">
        <v>0</v>
      </c>
      <c r="C506" s="360" t="n">
        <v>0</v>
      </c>
      <c r="D506" s="360" t="n">
        <v>1</v>
      </c>
      <c r="E506" s="360" t="n">
        <v>204</v>
      </c>
      <c r="F506" s="360">
        <f>ROUND(Source!R492,O506)</f>
        <v/>
      </c>
      <c r="G506" s="360" t="inlineStr">
        <is>
          <t>ЗПМ</t>
        </is>
      </c>
      <c r="H506" s="360" t="inlineStr">
        <is>
          <t>ЗП машинистов</t>
        </is>
      </c>
      <c r="I506" s="360" t="n"/>
      <c r="J506" s="360" t="n"/>
      <c r="K506" s="360" t="n">
        <v>204</v>
      </c>
      <c r="L506" s="360" t="n">
        <v>13</v>
      </c>
      <c r="M506" s="360" t="n">
        <v>3</v>
      </c>
      <c r="N506" s="360" t="inlineStr"/>
      <c r="O506" s="360" t="n">
        <v>0</v>
      </c>
      <c r="P506" s="360" t="n"/>
      <c r="Q506" s="360" t="n"/>
      <c r="R506" s="360" t="n"/>
      <c r="S506" s="360" t="n"/>
      <c r="T506" s="360" t="n"/>
      <c r="U506" s="360" t="n"/>
      <c r="V506" s="360" t="n"/>
      <c r="W506" s="360" t="n">
        <v>0</v>
      </c>
      <c r="X506" s="360" t="n">
        <v>1</v>
      </c>
      <c r="Y506" s="360" t="n">
        <v>0</v>
      </c>
      <c r="Z506" s="360" t="n"/>
      <c r="AA506" s="360" t="n"/>
      <c r="AB506" s="360" t="n"/>
    </row>
    <row r="507">
      <c r="A507" s="360" t="n">
        <v>50</v>
      </c>
      <c r="B507" s="360" t="n">
        <v>0</v>
      </c>
      <c r="C507" s="360" t="n">
        <v>0</v>
      </c>
      <c r="D507" s="360" t="n">
        <v>1</v>
      </c>
      <c r="E507" s="360" t="n">
        <v>205</v>
      </c>
      <c r="F507" s="360">
        <f>ROUND(Source!S492,O507)</f>
        <v/>
      </c>
      <c r="G507" s="360" t="inlineStr">
        <is>
          <t>ОЗП</t>
        </is>
      </c>
      <c r="H507" s="360" t="inlineStr">
        <is>
          <t>Основная ЗП рабочих</t>
        </is>
      </c>
      <c r="I507" s="360" t="n"/>
      <c r="J507" s="360" t="n"/>
      <c r="K507" s="360" t="n">
        <v>205</v>
      </c>
      <c r="L507" s="360" t="n">
        <v>14</v>
      </c>
      <c r="M507" s="360" t="n">
        <v>3</v>
      </c>
      <c r="N507" s="360" t="inlineStr"/>
      <c r="O507" s="360" t="n">
        <v>0</v>
      </c>
      <c r="P507" s="360" t="n"/>
      <c r="Q507" s="360" t="n"/>
      <c r="R507" s="360" t="n"/>
      <c r="S507" s="360" t="n"/>
      <c r="T507" s="360" t="n"/>
      <c r="U507" s="360" t="n"/>
      <c r="V507" s="360" t="n"/>
      <c r="W507" s="360" t="n">
        <v>0</v>
      </c>
      <c r="X507" s="360" t="n">
        <v>1</v>
      </c>
      <c r="Y507" s="360" t="n">
        <v>0</v>
      </c>
      <c r="Z507" s="360" t="n"/>
      <c r="AA507" s="360" t="n"/>
      <c r="AB507" s="360" t="n"/>
    </row>
    <row r="508">
      <c r="A508" s="360" t="n">
        <v>50</v>
      </c>
      <c r="B508" s="360" t="n">
        <v>0</v>
      </c>
      <c r="C508" s="360" t="n">
        <v>0</v>
      </c>
      <c r="D508" s="360" t="n">
        <v>1</v>
      </c>
      <c r="E508" s="360" t="n">
        <v>232</v>
      </c>
      <c r="F508" s="360">
        <f>ROUND(Source!BC492,O508)</f>
        <v/>
      </c>
      <c r="G508" s="360" t="inlineStr">
        <is>
          <t>ОЗПсНРиСП</t>
        </is>
      </c>
      <c r="H508" s="360" t="inlineStr">
        <is>
          <t>Основная ЗП рабочих по ТСН-2001.16</t>
        </is>
      </c>
      <c r="I508" s="360" t="n"/>
      <c r="J508" s="360" t="n"/>
      <c r="K508" s="360" t="n">
        <v>232</v>
      </c>
      <c r="L508" s="360" t="n">
        <v>15</v>
      </c>
      <c r="M508" s="360" t="n">
        <v>3</v>
      </c>
      <c r="N508" s="360" t="inlineStr"/>
      <c r="O508" s="360" t="n">
        <v>0</v>
      </c>
      <c r="P508" s="360" t="n"/>
      <c r="Q508" s="360" t="n"/>
      <c r="R508" s="360" t="n"/>
      <c r="S508" s="360" t="n"/>
      <c r="T508" s="360" t="n"/>
      <c r="U508" s="360" t="n"/>
      <c r="V508" s="360" t="n"/>
      <c r="W508" s="360" t="n">
        <v>0</v>
      </c>
      <c r="X508" s="360" t="n">
        <v>1</v>
      </c>
      <c r="Y508" s="360" t="n">
        <v>0</v>
      </c>
      <c r="Z508" s="360" t="n"/>
      <c r="AA508" s="360" t="n"/>
      <c r="AB508" s="360" t="n"/>
    </row>
    <row r="509">
      <c r="A509" s="360" t="n">
        <v>50</v>
      </c>
      <c r="B509" s="360" t="n">
        <v>0</v>
      </c>
      <c r="C509" s="360" t="n">
        <v>0</v>
      </c>
      <c r="D509" s="360" t="n">
        <v>1</v>
      </c>
      <c r="E509" s="360" t="n">
        <v>214</v>
      </c>
      <c r="F509" s="360">
        <f>ROUND(Source!AS492,O509)</f>
        <v/>
      </c>
      <c r="G509" s="360" t="inlineStr">
        <is>
          <t>Строит</t>
        </is>
      </c>
      <c r="H509" s="360" t="inlineStr">
        <is>
          <t>Строительные работы с НР и СП</t>
        </is>
      </c>
      <c r="I509" s="360" t="n"/>
      <c r="J509" s="360" t="n"/>
      <c r="K509" s="360" t="n">
        <v>214</v>
      </c>
      <c r="L509" s="360" t="n">
        <v>16</v>
      </c>
      <c r="M509" s="360" t="n">
        <v>3</v>
      </c>
      <c r="N509" s="360" t="inlineStr"/>
      <c r="O509" s="360" t="n">
        <v>0</v>
      </c>
      <c r="P509" s="360" t="n"/>
      <c r="Q509" s="360" t="n"/>
      <c r="R509" s="360" t="n"/>
      <c r="S509" s="360" t="n"/>
      <c r="T509" s="360" t="n"/>
      <c r="U509" s="360" t="n"/>
      <c r="V509" s="360" t="n"/>
      <c r="W509" s="360" t="n">
        <v>0</v>
      </c>
      <c r="X509" s="360" t="n">
        <v>1</v>
      </c>
      <c r="Y509" s="360" t="n">
        <v>0</v>
      </c>
      <c r="Z509" s="360" t="n"/>
      <c r="AA509" s="360" t="n"/>
      <c r="AB509" s="360" t="n"/>
    </row>
    <row r="510">
      <c r="A510" s="360" t="n">
        <v>50</v>
      </c>
      <c r="B510" s="360" t="n">
        <v>0</v>
      </c>
      <c r="C510" s="360" t="n">
        <v>0</v>
      </c>
      <c r="D510" s="360" t="n">
        <v>1</v>
      </c>
      <c r="E510" s="360" t="n">
        <v>215</v>
      </c>
      <c r="F510" s="360">
        <f>ROUND(Source!AT492,O510)</f>
        <v/>
      </c>
      <c r="G510" s="360" t="inlineStr">
        <is>
          <t>Монтаж</t>
        </is>
      </c>
      <c r="H510" s="360" t="inlineStr">
        <is>
          <t>Монтажные работы с НР и СП</t>
        </is>
      </c>
      <c r="I510" s="360" t="n"/>
      <c r="J510" s="360" t="n"/>
      <c r="K510" s="360" t="n">
        <v>215</v>
      </c>
      <c r="L510" s="360" t="n">
        <v>17</v>
      </c>
      <c r="M510" s="360" t="n">
        <v>3</v>
      </c>
      <c r="N510" s="360" t="inlineStr"/>
      <c r="O510" s="360" t="n">
        <v>0</v>
      </c>
      <c r="P510" s="360" t="n"/>
      <c r="Q510" s="360" t="n"/>
      <c r="R510" s="360" t="n"/>
      <c r="S510" s="360" t="n"/>
      <c r="T510" s="360" t="n"/>
      <c r="U510" s="360" t="n"/>
      <c r="V510" s="360" t="n"/>
      <c r="W510" s="360" t="n">
        <v>0</v>
      </c>
      <c r="X510" s="360" t="n">
        <v>1</v>
      </c>
      <c r="Y510" s="360" t="n">
        <v>0</v>
      </c>
      <c r="Z510" s="360" t="n"/>
      <c r="AA510" s="360" t="n"/>
      <c r="AB510" s="360" t="n"/>
    </row>
    <row r="511">
      <c r="A511" s="360" t="n">
        <v>50</v>
      </c>
      <c r="B511" s="360" t="n">
        <v>0</v>
      </c>
      <c r="C511" s="360" t="n">
        <v>0</v>
      </c>
      <c r="D511" s="360" t="n">
        <v>1</v>
      </c>
      <c r="E511" s="360" t="n">
        <v>217</v>
      </c>
      <c r="F511" s="360">
        <f>ROUND(Source!AU492,O511)</f>
        <v/>
      </c>
      <c r="G511" s="360" t="inlineStr">
        <is>
          <t>Прочие</t>
        </is>
      </c>
      <c r="H511" s="360" t="inlineStr">
        <is>
          <t>Прочие работы с НР и СП</t>
        </is>
      </c>
      <c r="I511" s="360" t="n"/>
      <c r="J511" s="360" t="n"/>
      <c r="K511" s="360" t="n">
        <v>217</v>
      </c>
      <c r="L511" s="360" t="n">
        <v>18</v>
      </c>
      <c r="M511" s="360" t="n">
        <v>3</v>
      </c>
      <c r="N511" s="360" t="inlineStr"/>
      <c r="O511" s="360" t="n">
        <v>0</v>
      </c>
      <c r="P511" s="360" t="n"/>
      <c r="Q511" s="360" t="n"/>
      <c r="R511" s="360" t="n"/>
      <c r="S511" s="360" t="n"/>
      <c r="T511" s="360" t="n"/>
      <c r="U511" s="360" t="n"/>
      <c r="V511" s="360" t="n"/>
      <c r="W511" s="360" t="n">
        <v>0</v>
      </c>
      <c r="X511" s="360" t="n">
        <v>1</v>
      </c>
      <c r="Y511" s="360" t="n">
        <v>0</v>
      </c>
      <c r="Z511" s="360" t="n"/>
      <c r="AA511" s="360" t="n"/>
      <c r="AB511" s="360" t="n"/>
    </row>
    <row r="512">
      <c r="A512" s="360" t="n">
        <v>50</v>
      </c>
      <c r="B512" s="360" t="n">
        <v>0</v>
      </c>
      <c r="C512" s="360" t="n">
        <v>0</v>
      </c>
      <c r="D512" s="360" t="n">
        <v>1</v>
      </c>
      <c r="E512" s="360" t="n">
        <v>230</v>
      </c>
      <c r="F512" s="360">
        <f>ROUND(Source!BA492,O512)</f>
        <v/>
      </c>
      <c r="G512" s="360" t="inlineStr">
        <is>
          <t>ПрочиеЗатр</t>
        </is>
      </c>
      <c r="H512" s="360" t="inlineStr">
        <is>
          <t>Прочие затраты по ТСН-2001.16</t>
        </is>
      </c>
      <c r="I512" s="360" t="n"/>
      <c r="J512" s="360" t="n"/>
      <c r="K512" s="360" t="n">
        <v>230</v>
      </c>
      <c r="L512" s="360" t="n">
        <v>19</v>
      </c>
      <c r="M512" s="360" t="n">
        <v>3</v>
      </c>
      <c r="N512" s="360" t="inlineStr"/>
      <c r="O512" s="360" t="n">
        <v>0</v>
      </c>
      <c r="P512" s="360" t="n"/>
      <c r="Q512" s="360" t="n"/>
      <c r="R512" s="360" t="n"/>
      <c r="S512" s="360" t="n"/>
      <c r="T512" s="360" t="n"/>
      <c r="U512" s="360" t="n"/>
      <c r="V512" s="360" t="n"/>
      <c r="W512" s="360" t="n">
        <v>0</v>
      </c>
      <c r="X512" s="360" t="n">
        <v>1</v>
      </c>
      <c r="Y512" s="360" t="n">
        <v>0</v>
      </c>
      <c r="Z512" s="360" t="n"/>
      <c r="AA512" s="360" t="n"/>
      <c r="AB512" s="360" t="n"/>
    </row>
    <row r="513">
      <c r="A513" s="360" t="n">
        <v>50</v>
      </c>
      <c r="B513" s="360" t="n">
        <v>0</v>
      </c>
      <c r="C513" s="360" t="n">
        <v>0</v>
      </c>
      <c r="D513" s="360" t="n">
        <v>1</v>
      </c>
      <c r="E513" s="360" t="n">
        <v>206</v>
      </c>
      <c r="F513" s="360">
        <f>ROUND(Source!T492,O513)</f>
        <v/>
      </c>
      <c r="G513" s="360" t="inlineStr">
        <is>
          <t>ВозврМат</t>
        </is>
      </c>
      <c r="H513" s="360" t="inlineStr">
        <is>
          <t>Возврат материалов</t>
        </is>
      </c>
      <c r="I513" s="360" t="n"/>
      <c r="J513" s="360" t="n"/>
      <c r="K513" s="360" t="n">
        <v>206</v>
      </c>
      <c r="L513" s="360" t="n">
        <v>20</v>
      </c>
      <c r="M513" s="360" t="n">
        <v>3</v>
      </c>
      <c r="N513" s="360" t="inlineStr"/>
      <c r="O513" s="360" t="n">
        <v>0</v>
      </c>
      <c r="P513" s="360" t="n"/>
      <c r="Q513" s="360" t="n"/>
      <c r="R513" s="360" t="n"/>
      <c r="S513" s="360" t="n"/>
      <c r="T513" s="360" t="n"/>
      <c r="U513" s="360" t="n"/>
      <c r="V513" s="360" t="n"/>
      <c r="W513" s="360" t="n">
        <v>0</v>
      </c>
      <c r="X513" s="360" t="n">
        <v>1</v>
      </c>
      <c r="Y513" s="360" t="n">
        <v>0</v>
      </c>
      <c r="Z513" s="360" t="n"/>
      <c r="AA513" s="360" t="n"/>
      <c r="AB513" s="360" t="n"/>
    </row>
    <row r="514">
      <c r="A514" s="360" t="n">
        <v>50</v>
      </c>
      <c r="B514" s="360" t="n">
        <v>0</v>
      </c>
      <c r="C514" s="360" t="n">
        <v>0</v>
      </c>
      <c r="D514" s="360" t="n">
        <v>1</v>
      </c>
      <c r="E514" s="360" t="n">
        <v>207</v>
      </c>
      <c r="F514" s="360">
        <f>ROUND(Source!U492,O514)</f>
        <v/>
      </c>
      <c r="G514" s="360" t="inlineStr">
        <is>
          <t>ТрудСтр</t>
        </is>
      </c>
      <c r="H514" s="360" t="inlineStr">
        <is>
          <t>Трудозатраты строителей</t>
        </is>
      </c>
      <c r="I514" s="360" t="n"/>
      <c r="J514" s="360" t="n"/>
      <c r="K514" s="360" t="n">
        <v>207</v>
      </c>
      <c r="L514" s="360" t="n">
        <v>21</v>
      </c>
      <c r="M514" s="360" t="n">
        <v>3</v>
      </c>
      <c r="N514" s="360" t="inlineStr"/>
      <c r="O514" s="360" t="n">
        <v>7</v>
      </c>
      <c r="P514" s="360" t="n"/>
      <c r="Q514" s="360" t="n"/>
      <c r="R514" s="360" t="n"/>
      <c r="S514" s="360" t="n"/>
      <c r="T514" s="360" t="n"/>
      <c r="U514" s="360" t="n"/>
      <c r="V514" s="360" t="n"/>
      <c r="W514" s="360" t="n">
        <v>0</v>
      </c>
      <c r="X514" s="360" t="n">
        <v>1</v>
      </c>
      <c r="Y514" s="360" t="n">
        <v>0</v>
      </c>
      <c r="Z514" s="360" t="n"/>
      <c r="AA514" s="360" t="n"/>
      <c r="AB514" s="360" t="n"/>
    </row>
    <row r="515">
      <c r="A515" s="360" t="n">
        <v>50</v>
      </c>
      <c r="B515" s="360" t="n">
        <v>0</v>
      </c>
      <c r="C515" s="360" t="n">
        <v>0</v>
      </c>
      <c r="D515" s="360" t="n">
        <v>1</v>
      </c>
      <c r="E515" s="360" t="n">
        <v>208</v>
      </c>
      <c r="F515" s="360">
        <f>ROUND(Source!V492,O515)</f>
        <v/>
      </c>
      <c r="G515" s="360" t="inlineStr">
        <is>
          <t>ТрудМаш</t>
        </is>
      </c>
      <c r="H515" s="360" t="inlineStr">
        <is>
          <t>Трудозатраты машинистов</t>
        </is>
      </c>
      <c r="I515" s="360" t="n"/>
      <c r="J515" s="360" t="n"/>
      <c r="K515" s="360" t="n">
        <v>208</v>
      </c>
      <c r="L515" s="360" t="n">
        <v>22</v>
      </c>
      <c r="M515" s="360" t="n">
        <v>3</v>
      </c>
      <c r="N515" s="360" t="inlineStr"/>
      <c r="O515" s="360" t="n">
        <v>7</v>
      </c>
      <c r="P515" s="360" t="n"/>
      <c r="Q515" s="360" t="n"/>
      <c r="R515" s="360" t="n"/>
      <c r="S515" s="360" t="n"/>
      <c r="T515" s="360" t="n"/>
      <c r="U515" s="360" t="n"/>
      <c r="V515" s="360" t="n"/>
      <c r="W515" s="360" t="n">
        <v>0</v>
      </c>
      <c r="X515" s="360" t="n">
        <v>1</v>
      </c>
      <c r="Y515" s="360" t="n">
        <v>0</v>
      </c>
      <c r="Z515" s="360" t="n"/>
      <c r="AA515" s="360" t="n"/>
      <c r="AB515" s="360" t="n"/>
    </row>
    <row r="516">
      <c r="A516" s="360" t="n">
        <v>50</v>
      </c>
      <c r="B516" s="360" t="n">
        <v>0</v>
      </c>
      <c r="C516" s="360" t="n">
        <v>0</v>
      </c>
      <c r="D516" s="360" t="n">
        <v>1</v>
      </c>
      <c r="E516" s="360" t="n">
        <v>209</v>
      </c>
      <c r="F516" s="360">
        <f>ROUND(Source!W492,O516)</f>
        <v/>
      </c>
      <c r="G516" s="360" t="inlineStr">
        <is>
          <t>ТранспМат</t>
        </is>
      </c>
      <c r="H516" s="360" t="inlineStr">
        <is>
          <t>Транспорт материалов</t>
        </is>
      </c>
      <c r="I516" s="360" t="n"/>
      <c r="J516" s="360" t="n"/>
      <c r="K516" s="360" t="n">
        <v>209</v>
      </c>
      <c r="L516" s="360" t="n">
        <v>23</v>
      </c>
      <c r="M516" s="360" t="n">
        <v>3</v>
      </c>
      <c r="N516" s="360" t="inlineStr"/>
      <c r="O516" s="360" t="n">
        <v>0</v>
      </c>
      <c r="P516" s="360" t="n"/>
      <c r="Q516" s="360" t="n"/>
      <c r="R516" s="360" t="n"/>
      <c r="S516" s="360" t="n"/>
      <c r="T516" s="360" t="n"/>
      <c r="U516" s="360" t="n"/>
      <c r="V516" s="360" t="n"/>
      <c r="W516" s="360" t="n">
        <v>0</v>
      </c>
      <c r="X516" s="360" t="n">
        <v>1</v>
      </c>
      <c r="Y516" s="360" t="n">
        <v>0</v>
      </c>
      <c r="Z516" s="360" t="n"/>
      <c r="AA516" s="360" t="n"/>
      <c r="AB516" s="360" t="n"/>
    </row>
    <row r="517">
      <c r="A517" s="360" t="n">
        <v>50</v>
      </c>
      <c r="B517" s="360" t="n">
        <v>0</v>
      </c>
      <c r="C517" s="360" t="n">
        <v>0</v>
      </c>
      <c r="D517" s="360" t="n">
        <v>1</v>
      </c>
      <c r="E517" s="360" t="n">
        <v>233</v>
      </c>
      <c r="F517" s="360">
        <f>ROUND(Source!BD492,O517)</f>
        <v/>
      </c>
      <c r="G517" s="360" t="inlineStr">
        <is>
          <t>Перевозка</t>
        </is>
      </c>
      <c r="H517" s="360" t="inlineStr">
        <is>
          <t>Перевозка грузов</t>
        </is>
      </c>
      <c r="I517" s="360" t="n"/>
      <c r="J517" s="360" t="n"/>
      <c r="K517" s="360" t="n">
        <v>233</v>
      </c>
      <c r="L517" s="360" t="n">
        <v>24</v>
      </c>
      <c r="M517" s="360" t="n">
        <v>3</v>
      </c>
      <c r="N517" s="360" t="inlineStr"/>
      <c r="O517" s="360" t="n">
        <v>0</v>
      </c>
      <c r="P517" s="360" t="n"/>
      <c r="Q517" s="360" t="n"/>
      <c r="R517" s="360" t="n"/>
      <c r="S517" s="360" t="n"/>
      <c r="T517" s="360" t="n"/>
      <c r="U517" s="360" t="n"/>
      <c r="V517" s="360" t="n"/>
      <c r="W517" s="360" t="n">
        <v>0</v>
      </c>
      <c r="X517" s="360" t="n">
        <v>1</v>
      </c>
      <c r="Y517" s="360" t="n">
        <v>0</v>
      </c>
      <c r="Z517" s="360" t="n"/>
      <c r="AA517" s="360" t="n"/>
      <c r="AB517" s="360" t="n"/>
    </row>
    <row r="518">
      <c r="A518" s="360" t="n">
        <v>50</v>
      </c>
      <c r="B518" s="360" t="n">
        <v>0</v>
      </c>
      <c r="C518" s="360" t="n">
        <v>0</v>
      </c>
      <c r="D518" s="360" t="n">
        <v>1</v>
      </c>
      <c r="E518" s="360" t="n">
        <v>210</v>
      </c>
      <c r="F518" s="360">
        <f>ROUND(Source!X492,O518)</f>
        <v/>
      </c>
      <c r="G518" s="360" t="inlineStr">
        <is>
          <t>НР</t>
        </is>
      </c>
      <c r="H518" s="360" t="inlineStr">
        <is>
          <t>Накладные расходы</t>
        </is>
      </c>
      <c r="I518" s="360" t="n"/>
      <c r="J518" s="360" t="n"/>
      <c r="K518" s="360" t="n">
        <v>210</v>
      </c>
      <c r="L518" s="360" t="n">
        <v>25</v>
      </c>
      <c r="M518" s="360" t="n">
        <v>3</v>
      </c>
      <c r="N518" s="360" t="inlineStr"/>
      <c r="O518" s="360" t="n">
        <v>0</v>
      </c>
      <c r="P518" s="360" t="n"/>
      <c r="Q518" s="360" t="n"/>
      <c r="R518" s="360" t="n"/>
      <c r="S518" s="360" t="n"/>
      <c r="T518" s="360" t="n"/>
      <c r="U518" s="360" t="n"/>
      <c r="V518" s="360" t="n"/>
      <c r="W518" s="360" t="n">
        <v>0</v>
      </c>
      <c r="X518" s="360" t="n">
        <v>1</v>
      </c>
      <c r="Y518" s="360" t="n">
        <v>0</v>
      </c>
      <c r="Z518" s="360" t="n"/>
      <c r="AA518" s="360" t="n"/>
      <c r="AB518" s="360" t="n"/>
    </row>
    <row r="519">
      <c r="A519" s="360" t="n">
        <v>50</v>
      </c>
      <c r="B519" s="360" t="n">
        <v>0</v>
      </c>
      <c r="C519" s="360" t="n">
        <v>0</v>
      </c>
      <c r="D519" s="360" t="n">
        <v>1</v>
      </c>
      <c r="E519" s="360" t="n">
        <v>211</v>
      </c>
      <c r="F519" s="360">
        <f>ROUND(Source!Y492,O519)</f>
        <v/>
      </c>
      <c r="G519" s="360" t="inlineStr">
        <is>
          <t>СмПриб</t>
        </is>
      </c>
      <c r="H519" s="360" t="inlineStr">
        <is>
          <t>Сметная прибыль</t>
        </is>
      </c>
      <c r="I519" s="360" t="n"/>
      <c r="J519" s="360" t="n"/>
      <c r="K519" s="360" t="n">
        <v>211</v>
      </c>
      <c r="L519" s="360" t="n">
        <v>26</v>
      </c>
      <c r="M519" s="360" t="n">
        <v>3</v>
      </c>
      <c r="N519" s="360" t="inlineStr"/>
      <c r="O519" s="360" t="n">
        <v>0</v>
      </c>
      <c r="P519" s="360" t="n"/>
      <c r="Q519" s="360" t="n"/>
      <c r="R519" s="360" t="n"/>
      <c r="S519" s="360" t="n"/>
      <c r="T519" s="360" t="n"/>
      <c r="U519" s="360" t="n"/>
      <c r="V519" s="360" t="n"/>
      <c r="W519" s="360" t="n">
        <v>0</v>
      </c>
      <c r="X519" s="360" t="n">
        <v>1</v>
      </c>
      <c r="Y519" s="360" t="n">
        <v>0</v>
      </c>
      <c r="Z519" s="360" t="n"/>
      <c r="AA519" s="360" t="n"/>
      <c r="AB519" s="360" t="n"/>
    </row>
    <row r="520">
      <c r="A520" s="360" t="n">
        <v>50</v>
      </c>
      <c r="B520" s="360" t="n">
        <v>0</v>
      </c>
      <c r="C520" s="360" t="n">
        <v>0</v>
      </c>
      <c r="D520" s="360" t="n">
        <v>1</v>
      </c>
      <c r="E520" s="360" t="n">
        <v>224</v>
      </c>
      <c r="F520" s="360">
        <f>ROUND(Source!AR492,O520)</f>
        <v/>
      </c>
      <c r="G520" s="360" t="inlineStr">
        <is>
          <t>Всего</t>
        </is>
      </c>
      <c r="H520" s="360" t="inlineStr">
        <is>
          <t>Всего с НР и СП</t>
        </is>
      </c>
      <c r="I520" s="360" t="n"/>
      <c r="J520" s="360" t="n"/>
      <c r="K520" s="360" t="n">
        <v>224</v>
      </c>
      <c r="L520" s="360" t="n">
        <v>27</v>
      </c>
      <c r="M520" s="360" t="n">
        <v>3</v>
      </c>
      <c r="N520" s="360" t="inlineStr"/>
      <c r="O520" s="360" t="n">
        <v>0</v>
      </c>
      <c r="P520" s="360" t="n"/>
      <c r="Q520" s="360" t="n"/>
      <c r="R520" s="360" t="n"/>
      <c r="S520" s="360" t="n"/>
      <c r="T520" s="360" t="n"/>
      <c r="U520" s="360" t="n"/>
      <c r="V520" s="360" t="n"/>
      <c r="W520" s="360" t="n">
        <v>0</v>
      </c>
      <c r="X520" s="360" t="n">
        <v>1</v>
      </c>
      <c r="Y520" s="360" t="n">
        <v>0</v>
      </c>
      <c r="Z520" s="360" t="n"/>
      <c r="AA520" s="360" t="n"/>
      <c r="AB520" s="360" t="n"/>
    </row>
    <row r="521">
      <c r="A521" s="360" t="n">
        <v>50</v>
      </c>
      <c r="B521" s="360" t="n">
        <v>0</v>
      </c>
      <c r="C521" s="360" t="n">
        <v>0</v>
      </c>
      <c r="D521" s="360" t="n">
        <v>2</v>
      </c>
      <c r="E521" s="360" t="n">
        <v>0</v>
      </c>
      <c r="F521" s="360">
        <f>ROUND(F520,O521)</f>
        <v/>
      </c>
      <c r="G521" s="360" t="inlineStr">
        <is>
          <t>и1</t>
        </is>
      </c>
      <c r="H521" s="360" t="inlineStr">
        <is>
          <t>Итого</t>
        </is>
      </c>
      <c r="I521" s="360" t="n"/>
      <c r="J521" s="360" t="n"/>
      <c r="K521" s="360" t="n">
        <v>212</v>
      </c>
      <c r="L521" s="360" t="n">
        <v>28</v>
      </c>
      <c r="M521" s="360" t="n">
        <v>0</v>
      </c>
      <c r="N521" s="360" t="inlineStr"/>
      <c r="O521" s="360" t="n">
        <v>0</v>
      </c>
      <c r="P521" s="360" t="n"/>
      <c r="Q521" s="360" t="n"/>
      <c r="R521" s="360" t="n"/>
      <c r="S521" s="360" t="n"/>
      <c r="T521" s="360" t="n"/>
      <c r="U521" s="360" t="n"/>
      <c r="V521" s="360" t="n"/>
      <c r="W521" s="360" t="n">
        <v>0</v>
      </c>
      <c r="X521" s="360" t="n">
        <v>1</v>
      </c>
      <c r="Y521" s="360" t="n">
        <v>0</v>
      </c>
      <c r="Z521" s="360" t="n"/>
      <c r="AA521" s="360" t="n"/>
      <c r="AB521" s="360" t="n"/>
    </row>
    <row r="522">
      <c r="A522" s="360" t="n">
        <v>50</v>
      </c>
      <c r="B522" s="360" t="n">
        <v>0</v>
      </c>
      <c r="C522" s="360" t="n">
        <v>0</v>
      </c>
      <c r="D522" s="360" t="n">
        <v>2</v>
      </c>
      <c r="E522" s="360" t="n">
        <v>0</v>
      </c>
      <c r="F522" s="360">
        <f>ROUND(F521*0.22,O522)</f>
        <v/>
      </c>
      <c r="G522" s="360" t="inlineStr">
        <is>
          <t>и2</t>
        </is>
      </c>
      <c r="H522" s="360" t="inlineStr">
        <is>
          <t>НДС 22%</t>
        </is>
      </c>
      <c r="I522" s="360" t="n"/>
      <c r="J522" s="360" t="n"/>
      <c r="K522" s="360" t="n">
        <v>212</v>
      </c>
      <c r="L522" s="360" t="n">
        <v>29</v>
      </c>
      <c r="M522" s="360" t="n">
        <v>0</v>
      </c>
      <c r="N522" s="360" t="inlineStr"/>
      <c r="O522" s="360" t="n">
        <v>0</v>
      </c>
      <c r="P522" s="360" t="n"/>
      <c r="Q522" s="360" t="n"/>
      <c r="R522" s="360" t="n"/>
      <c r="S522" s="360" t="n"/>
      <c r="T522" s="360" t="n"/>
      <c r="U522" s="360" t="n"/>
      <c r="V522" s="360" t="n"/>
      <c r="W522" s="360" t="n">
        <v>0</v>
      </c>
      <c r="X522" s="360" t="n">
        <v>1</v>
      </c>
      <c r="Y522" s="360" t="n">
        <v>0</v>
      </c>
      <c r="Z522" s="360" t="n"/>
      <c r="AA522" s="360" t="n"/>
      <c r="AB522" s="360" t="n"/>
    </row>
    <row r="523">
      <c r="A523" s="360" t="n">
        <v>50</v>
      </c>
      <c r="B523" s="360" t="n">
        <v>0</v>
      </c>
      <c r="C523" s="360" t="n">
        <v>0</v>
      </c>
      <c r="D523" s="360" t="n">
        <v>2</v>
      </c>
      <c r="E523" s="360" t="n">
        <v>213</v>
      </c>
      <c r="F523" s="360">
        <f>ROUND(F521+F522,O523)</f>
        <v/>
      </c>
      <c r="G523" s="360" t="inlineStr">
        <is>
          <t>и3</t>
        </is>
      </c>
      <c r="H523" s="360" t="inlineStr">
        <is>
          <t>Всего</t>
        </is>
      </c>
      <c r="I523" s="360" t="n"/>
      <c r="J523" s="360" t="n"/>
      <c r="K523" s="360" t="n">
        <v>212</v>
      </c>
      <c r="L523" s="360" t="n">
        <v>30</v>
      </c>
      <c r="M523" s="360" t="n">
        <v>0</v>
      </c>
      <c r="N523" s="360" t="inlineStr"/>
      <c r="O523" s="360" t="n">
        <v>0</v>
      </c>
      <c r="P523" s="360" t="n"/>
      <c r="Q523" s="360" t="n"/>
      <c r="R523" s="360" t="n"/>
      <c r="S523" s="360" t="n"/>
      <c r="T523" s="360" t="n"/>
      <c r="U523" s="360" t="n"/>
      <c r="V523" s="360" t="n"/>
      <c r="W523" s="360" t="n">
        <v>0</v>
      </c>
      <c r="X523" s="360" t="n">
        <v>1</v>
      </c>
      <c r="Y523" s="360" t="n">
        <v>0</v>
      </c>
      <c r="Z523" s="360" t="n"/>
      <c r="AA523" s="360" t="n"/>
      <c r="AB523" s="360" t="n"/>
    </row>
    <row r="524"/>
    <row r="525">
      <c r="A525" s="357" t="n">
        <v>3</v>
      </c>
      <c r="B525" s="357" t="n">
        <v>0</v>
      </c>
      <c r="C525" s="357" t="n"/>
      <c r="D525" s="357">
        <f>ROW(A535)</f>
        <v/>
      </c>
      <c r="E525" s="357" t="n"/>
      <c r="F525" s="357" t="inlineStr">
        <is>
          <t>Новая локальная смета</t>
        </is>
      </c>
      <c r="G525" s="357" t="inlineStr">
        <is>
          <t>Парковая, д.9 А подвал</t>
        </is>
      </c>
      <c r="H525" s="357" t="inlineStr"/>
      <c r="I525" s="357" t="n">
        <v>0</v>
      </c>
      <c r="J525" s="357" t="inlineStr"/>
      <c r="K525" s="357" t="n">
        <v>0</v>
      </c>
      <c r="L525" s="357" t="inlineStr">
        <is>
          <t>Новая локальная смета</t>
        </is>
      </c>
      <c r="M525" s="357" t="inlineStr"/>
      <c r="N525" s="357" t="n"/>
      <c r="O525" s="357" t="n"/>
      <c r="P525" s="357" t="n"/>
      <c r="Q525" s="357" t="n"/>
      <c r="R525" s="357" t="n"/>
      <c r="S525" s="357" t="n">
        <v>0</v>
      </c>
      <c r="T525" s="357" t="n"/>
      <c r="U525" s="357" t="inlineStr"/>
      <c r="V525" s="357" t="n">
        <v>0</v>
      </c>
      <c r="W525" s="357" t="n"/>
      <c r="X525" s="357" t="n"/>
      <c r="Y525" s="357" t="n"/>
      <c r="Z525" s="357" t="n"/>
      <c r="AA525" s="357" t="n"/>
      <c r="AB525" s="357" t="inlineStr"/>
      <c r="AC525" s="357" t="inlineStr"/>
      <c r="AD525" s="357" t="inlineStr"/>
      <c r="AE525" s="357" t="inlineStr"/>
      <c r="AF525" s="357" t="inlineStr"/>
      <c r="AG525" s="357" t="inlineStr"/>
      <c r="AH525" s="357" t="n"/>
      <c r="AI525" s="357" t="n"/>
      <c r="AJ525" s="357" t="n"/>
      <c r="AK525" s="357" t="n"/>
      <c r="AL525" s="357" t="n"/>
      <c r="AM525" s="357" t="n"/>
      <c r="AN525" s="357" t="n"/>
      <c r="AO525" s="357" t="n"/>
      <c r="AP525" s="357" t="inlineStr"/>
      <c r="AQ525" s="357" t="inlineStr"/>
      <c r="AR525" s="357" t="inlineStr"/>
      <c r="AS525" s="357" t="n"/>
      <c r="AT525" s="357" t="n"/>
      <c r="AU525" s="357" t="n"/>
      <c r="AV525" s="357" t="n"/>
      <c r="AW525" s="357" t="n"/>
      <c r="AX525" s="357" t="n"/>
      <c r="AY525" s="357" t="n"/>
      <c r="AZ525" s="357" t="inlineStr"/>
      <c r="BA525" s="357" t="n"/>
      <c r="BB525" s="357" t="inlineStr"/>
      <c r="BC525" s="357" t="inlineStr"/>
      <c r="BD525" s="357" t="inlineStr"/>
      <c r="BE525" s="357" t="inlineStr"/>
      <c r="BF525" s="357" t="inlineStr"/>
      <c r="BG525" s="357" t="inlineStr"/>
      <c r="BH525" s="357" t="inlineStr"/>
      <c r="BI525" s="357" t="inlineStr"/>
      <c r="BJ525" s="357" t="inlineStr"/>
      <c r="BK525" s="357" t="inlineStr"/>
      <c r="BL525" s="357" t="inlineStr"/>
      <c r="BM525" s="357" t="inlineStr"/>
      <c r="BN525" s="357" t="inlineStr"/>
      <c r="BO525" s="357" t="inlineStr"/>
      <c r="BP525" s="357" t="inlineStr"/>
      <c r="BQ525" s="357" t="n"/>
      <c r="BR525" s="357" t="n"/>
      <c r="BS525" s="357" t="n"/>
      <c r="BT525" s="357" t="n"/>
      <c r="BU525" s="357" t="n"/>
      <c r="BV525" s="357" t="n"/>
      <c r="BW525" s="357" t="n"/>
      <c r="BX525" s="357" t="n">
        <v>0</v>
      </c>
      <c r="BY525" s="357" t="n"/>
      <c r="BZ525" s="357" t="n"/>
      <c r="CA525" s="357" t="n"/>
      <c r="CB525" s="357" t="n"/>
      <c r="CC525" s="357" t="n"/>
      <c r="CD525" s="357" t="n"/>
      <c r="CE525" s="357" t="n"/>
      <c r="CF525" s="357" t="n">
        <v>0</v>
      </c>
      <c r="CG525" s="357" t="n">
        <v>0</v>
      </c>
      <c r="CH525" s="357" t="n"/>
      <c r="CI525" s="357" t="inlineStr"/>
      <c r="CJ525" s="357" t="inlineStr"/>
      <c r="CK525" t="inlineStr"/>
      <c r="CL525" t="inlineStr"/>
      <c r="CM525" t="inlineStr"/>
      <c r="CN525" t="inlineStr"/>
      <c r="CO525" t="inlineStr"/>
      <c r="CP525" t="inlineStr"/>
      <c r="CQ525" t="inlineStr"/>
    </row>
    <row r="526"/>
    <row r="527">
      <c r="A527" s="358" t="n">
        <v>52</v>
      </c>
      <c r="B527" s="358">
        <f>B535</f>
        <v/>
      </c>
      <c r="C527" s="358">
        <f>C535</f>
        <v/>
      </c>
      <c r="D527" s="358">
        <f>D535</f>
        <v/>
      </c>
      <c r="E527" s="358">
        <f>E535</f>
        <v/>
      </c>
      <c r="F527" s="358">
        <f>F535</f>
        <v/>
      </c>
      <c r="G527" s="358">
        <f>G535</f>
        <v/>
      </c>
      <c r="H527" s="358" t="n"/>
      <c r="I527" s="358" t="n"/>
      <c r="J527" s="358" t="n"/>
      <c r="K527" s="358" t="n"/>
      <c r="L527" s="358" t="n"/>
      <c r="M527" s="358" t="n"/>
      <c r="N527" s="358" t="n"/>
      <c r="O527" s="358">
        <f>O535</f>
        <v/>
      </c>
      <c r="P527" s="358">
        <f>P535</f>
        <v/>
      </c>
      <c r="Q527" s="358">
        <f>Q535</f>
        <v/>
      </c>
      <c r="R527" s="358">
        <f>R535</f>
        <v/>
      </c>
      <c r="S527" s="358">
        <f>S535</f>
        <v/>
      </c>
      <c r="T527" s="358">
        <f>T535</f>
        <v/>
      </c>
      <c r="U527" s="358">
        <f>U535</f>
        <v/>
      </c>
      <c r="V527" s="358">
        <f>V535</f>
        <v/>
      </c>
      <c r="W527" s="358">
        <f>W535</f>
        <v/>
      </c>
      <c r="X527" s="358">
        <f>X535</f>
        <v/>
      </c>
      <c r="Y527" s="358">
        <f>Y535</f>
        <v/>
      </c>
      <c r="Z527" s="358">
        <f>Z535</f>
        <v/>
      </c>
      <c r="AA527" s="358">
        <f>AA535</f>
        <v/>
      </c>
      <c r="AB527" s="358">
        <f>AB535</f>
        <v/>
      </c>
      <c r="AC527" s="358">
        <f>AC535</f>
        <v/>
      </c>
      <c r="AD527" s="358">
        <f>AD535</f>
        <v/>
      </c>
      <c r="AE527" s="358">
        <f>AE535</f>
        <v/>
      </c>
      <c r="AF527" s="358">
        <f>AF535</f>
        <v/>
      </c>
      <c r="AG527" s="358">
        <f>AG535</f>
        <v/>
      </c>
      <c r="AH527" s="358">
        <f>AH535</f>
        <v/>
      </c>
      <c r="AI527" s="358">
        <f>AI535</f>
        <v/>
      </c>
      <c r="AJ527" s="358">
        <f>AJ535</f>
        <v/>
      </c>
      <c r="AK527" s="358">
        <f>AK535</f>
        <v/>
      </c>
      <c r="AL527" s="358">
        <f>AL535</f>
        <v/>
      </c>
      <c r="AM527" s="358">
        <f>AM535</f>
        <v/>
      </c>
      <c r="AN527" s="358">
        <f>AN535</f>
        <v/>
      </c>
      <c r="AO527" s="358">
        <f>AO535</f>
        <v/>
      </c>
      <c r="AP527" s="358">
        <f>AP535</f>
        <v/>
      </c>
      <c r="AQ527" s="358">
        <f>AQ535</f>
        <v/>
      </c>
      <c r="AR527" s="358">
        <f>AR535</f>
        <v/>
      </c>
      <c r="AS527" s="358">
        <f>AS535</f>
        <v/>
      </c>
      <c r="AT527" s="358">
        <f>AT535</f>
        <v/>
      </c>
      <c r="AU527" s="358">
        <f>AU535</f>
        <v/>
      </c>
      <c r="AV527" s="358">
        <f>AV535</f>
        <v/>
      </c>
      <c r="AW527" s="358">
        <f>AW535</f>
        <v/>
      </c>
      <c r="AX527" s="358">
        <f>AX535</f>
        <v/>
      </c>
      <c r="AY527" s="358">
        <f>AY535</f>
        <v/>
      </c>
      <c r="AZ527" s="358">
        <f>AZ535</f>
        <v/>
      </c>
      <c r="BA527" s="358">
        <f>BA535</f>
        <v/>
      </c>
      <c r="BB527" s="358">
        <f>BB535</f>
        <v/>
      </c>
      <c r="BC527" s="358">
        <f>BC535</f>
        <v/>
      </c>
      <c r="BD527" s="358">
        <f>BD535</f>
        <v/>
      </c>
      <c r="BE527" s="358">
        <f>BE535</f>
        <v/>
      </c>
      <c r="BF527" s="358">
        <f>BF535</f>
        <v/>
      </c>
      <c r="BG527" s="358">
        <f>BG535</f>
        <v/>
      </c>
      <c r="BH527" s="358">
        <f>BH535</f>
        <v/>
      </c>
      <c r="BI527" s="358">
        <f>BI535</f>
        <v/>
      </c>
      <c r="BJ527" s="358">
        <f>BJ535</f>
        <v/>
      </c>
      <c r="BK527" s="358">
        <f>BK535</f>
        <v/>
      </c>
      <c r="BL527" s="358">
        <f>BL535</f>
        <v/>
      </c>
      <c r="BM527" s="358">
        <f>BM535</f>
        <v/>
      </c>
      <c r="BN527" s="358">
        <f>BN535</f>
        <v/>
      </c>
      <c r="BO527" s="358">
        <f>BO535</f>
        <v/>
      </c>
      <c r="BP527" s="358">
        <f>BP535</f>
        <v/>
      </c>
      <c r="BQ527" s="358">
        <f>BQ535</f>
        <v/>
      </c>
      <c r="BR527" s="358">
        <f>BR535</f>
        <v/>
      </c>
      <c r="BS527" s="358">
        <f>BS535</f>
        <v/>
      </c>
      <c r="BT527" s="358">
        <f>BT535</f>
        <v/>
      </c>
      <c r="BU527" s="358">
        <f>BU535</f>
        <v/>
      </c>
      <c r="BV527" s="358">
        <f>BV535</f>
        <v/>
      </c>
      <c r="BW527" s="358">
        <f>BW535</f>
        <v/>
      </c>
      <c r="BX527" s="358">
        <f>BX535</f>
        <v/>
      </c>
      <c r="BY527" s="358">
        <f>BY535</f>
        <v/>
      </c>
      <c r="BZ527" s="358">
        <f>BZ535</f>
        <v/>
      </c>
      <c r="CA527" s="358">
        <f>CA535</f>
        <v/>
      </c>
      <c r="CB527" s="358">
        <f>CB535</f>
        <v/>
      </c>
      <c r="CC527" s="358">
        <f>CC535</f>
        <v/>
      </c>
      <c r="CD527" s="358">
        <f>CD535</f>
        <v/>
      </c>
      <c r="CE527" s="358">
        <f>CE535</f>
        <v/>
      </c>
      <c r="CF527" s="358">
        <f>CF535</f>
        <v/>
      </c>
      <c r="CG527" s="358">
        <f>CG535</f>
        <v/>
      </c>
      <c r="CH527" s="358">
        <f>CH535</f>
        <v/>
      </c>
      <c r="CI527" s="358">
        <f>CI535</f>
        <v/>
      </c>
      <c r="CJ527" s="358">
        <f>CJ535</f>
        <v/>
      </c>
      <c r="CK527" s="358">
        <f>CK535</f>
        <v/>
      </c>
      <c r="CL527" s="358">
        <f>CL535</f>
        <v/>
      </c>
      <c r="CM527" s="358">
        <f>CM535</f>
        <v/>
      </c>
      <c r="CN527" s="358">
        <f>CN535</f>
        <v/>
      </c>
      <c r="CO527" s="358">
        <f>CO535</f>
        <v/>
      </c>
      <c r="CP527" s="358">
        <f>CP535</f>
        <v/>
      </c>
      <c r="CQ527" s="358">
        <f>CQ535</f>
        <v/>
      </c>
      <c r="CR527" s="358">
        <f>CR535</f>
        <v/>
      </c>
      <c r="CS527" s="358">
        <f>CS535</f>
        <v/>
      </c>
      <c r="CT527" s="358">
        <f>CT535</f>
        <v/>
      </c>
      <c r="CU527" s="358">
        <f>CU535</f>
        <v/>
      </c>
      <c r="CV527" s="358">
        <f>CV535</f>
        <v/>
      </c>
      <c r="CW527" s="358">
        <f>CW535</f>
        <v/>
      </c>
      <c r="CX527" s="358">
        <f>CX535</f>
        <v/>
      </c>
      <c r="CY527" s="358">
        <f>CY535</f>
        <v/>
      </c>
      <c r="CZ527" s="358">
        <f>CZ535</f>
        <v/>
      </c>
      <c r="DA527" s="358">
        <f>DA535</f>
        <v/>
      </c>
      <c r="DB527" s="358">
        <f>DB535</f>
        <v/>
      </c>
      <c r="DC527" s="358">
        <f>DC535</f>
        <v/>
      </c>
      <c r="DD527" s="358">
        <f>DD535</f>
        <v/>
      </c>
      <c r="DE527" s="358">
        <f>DE535</f>
        <v/>
      </c>
      <c r="DF527" s="358">
        <f>DF535</f>
        <v/>
      </c>
      <c r="DG527" s="359">
        <f>DG535</f>
        <v/>
      </c>
      <c r="DH527" s="359">
        <f>DH535</f>
        <v/>
      </c>
      <c r="DI527" s="359">
        <f>DI535</f>
        <v/>
      </c>
      <c r="DJ527" s="359">
        <f>DJ535</f>
        <v/>
      </c>
      <c r="DK527" s="359">
        <f>DK535</f>
        <v/>
      </c>
      <c r="DL527" s="359">
        <f>DL535</f>
        <v/>
      </c>
      <c r="DM527" s="359">
        <f>DM535</f>
        <v/>
      </c>
      <c r="DN527" s="359">
        <f>DN535</f>
        <v/>
      </c>
      <c r="DO527" s="359">
        <f>DO535</f>
        <v/>
      </c>
      <c r="DP527" s="359">
        <f>DP535</f>
        <v/>
      </c>
      <c r="DQ527" s="359">
        <f>DQ535</f>
        <v/>
      </c>
      <c r="DR527" s="359">
        <f>DR535</f>
        <v/>
      </c>
      <c r="DS527" s="359">
        <f>DS535</f>
        <v/>
      </c>
      <c r="DT527" s="359">
        <f>DT535</f>
        <v/>
      </c>
      <c r="DU527" s="359">
        <f>DU535</f>
        <v/>
      </c>
      <c r="DV527" s="359">
        <f>DV535</f>
        <v/>
      </c>
      <c r="DW527" s="359">
        <f>DW535</f>
        <v/>
      </c>
      <c r="DX527" s="359">
        <f>DX535</f>
        <v/>
      </c>
      <c r="DY527" s="359">
        <f>DY535</f>
        <v/>
      </c>
      <c r="DZ527" s="359">
        <f>DZ535</f>
        <v/>
      </c>
      <c r="EA527" s="359">
        <f>EA535</f>
        <v/>
      </c>
      <c r="EB527" s="359">
        <f>EB535</f>
        <v/>
      </c>
      <c r="EC527" s="359">
        <f>EC535</f>
        <v/>
      </c>
      <c r="ED527" s="359">
        <f>ED535</f>
        <v/>
      </c>
      <c r="EE527" s="359">
        <f>EE535</f>
        <v/>
      </c>
      <c r="EF527" s="359">
        <f>EF535</f>
        <v/>
      </c>
      <c r="EG527" s="359">
        <f>EG535</f>
        <v/>
      </c>
      <c r="EH527" s="359">
        <f>EH535</f>
        <v/>
      </c>
      <c r="EI527" s="359">
        <f>EI535</f>
        <v/>
      </c>
      <c r="EJ527" s="359">
        <f>EJ535</f>
        <v/>
      </c>
      <c r="EK527" s="359">
        <f>EK535</f>
        <v/>
      </c>
      <c r="EL527" s="359">
        <f>EL535</f>
        <v/>
      </c>
      <c r="EM527" s="359">
        <f>EM535</f>
        <v/>
      </c>
      <c r="EN527" s="359">
        <f>EN535</f>
        <v/>
      </c>
      <c r="EO527" s="359">
        <f>EO535</f>
        <v/>
      </c>
      <c r="EP527" s="359">
        <f>EP535</f>
        <v/>
      </c>
      <c r="EQ527" s="359">
        <f>EQ535</f>
        <v/>
      </c>
      <c r="ER527" s="359">
        <f>ER535</f>
        <v/>
      </c>
      <c r="ES527" s="359">
        <f>ES535</f>
        <v/>
      </c>
      <c r="ET527" s="359">
        <f>ET535</f>
        <v/>
      </c>
      <c r="EU527" s="359">
        <f>EU535</f>
        <v/>
      </c>
      <c r="EV527" s="359">
        <f>EV535</f>
        <v/>
      </c>
      <c r="EW527" s="359">
        <f>EW535</f>
        <v/>
      </c>
      <c r="EX527" s="359">
        <f>EX535</f>
        <v/>
      </c>
      <c r="EY527" s="359">
        <f>EY535</f>
        <v/>
      </c>
      <c r="EZ527" s="359">
        <f>EZ535</f>
        <v/>
      </c>
      <c r="FA527" s="359">
        <f>FA535</f>
        <v/>
      </c>
      <c r="FB527" s="359">
        <f>FB535</f>
        <v/>
      </c>
      <c r="FC527" s="359">
        <f>FC535</f>
        <v/>
      </c>
      <c r="FD527" s="359">
        <f>FD535</f>
        <v/>
      </c>
      <c r="FE527" s="359">
        <f>FE535</f>
        <v/>
      </c>
      <c r="FF527" s="359">
        <f>FF535</f>
        <v/>
      </c>
      <c r="FG527" s="359">
        <f>FG535</f>
        <v/>
      </c>
      <c r="FH527" s="359">
        <f>FH535</f>
        <v/>
      </c>
      <c r="FI527" s="359">
        <f>FI535</f>
        <v/>
      </c>
      <c r="FJ527" s="359">
        <f>FJ535</f>
        <v/>
      </c>
      <c r="FK527" s="359">
        <f>FK535</f>
        <v/>
      </c>
      <c r="FL527" s="359">
        <f>FL535</f>
        <v/>
      </c>
      <c r="FM527" s="359">
        <f>FM535</f>
        <v/>
      </c>
      <c r="FN527" s="359">
        <f>FN535</f>
        <v/>
      </c>
      <c r="FO527" s="359">
        <f>FO535</f>
        <v/>
      </c>
      <c r="FP527" s="359">
        <f>FP535</f>
        <v/>
      </c>
      <c r="FQ527" s="359">
        <f>FQ535</f>
        <v/>
      </c>
      <c r="FR527" s="359">
        <f>FR535</f>
        <v/>
      </c>
      <c r="FS527" s="359">
        <f>FS535</f>
        <v/>
      </c>
      <c r="FT527" s="359">
        <f>FT535</f>
        <v/>
      </c>
      <c r="FU527" s="359">
        <f>FU535</f>
        <v/>
      </c>
      <c r="FV527" s="359">
        <f>FV535</f>
        <v/>
      </c>
      <c r="FW527" s="359">
        <f>FW535</f>
        <v/>
      </c>
      <c r="FX527" s="359">
        <f>FX535</f>
        <v/>
      </c>
      <c r="FY527" s="359">
        <f>FY535</f>
        <v/>
      </c>
      <c r="FZ527" s="359">
        <f>FZ535</f>
        <v/>
      </c>
      <c r="GA527" s="359">
        <f>GA535</f>
        <v/>
      </c>
      <c r="GB527" s="359">
        <f>GB535</f>
        <v/>
      </c>
      <c r="GC527" s="359">
        <f>GC535</f>
        <v/>
      </c>
      <c r="GD527" s="359">
        <f>GD535</f>
        <v/>
      </c>
      <c r="GE527" s="359">
        <f>GE535</f>
        <v/>
      </c>
      <c r="GF527" s="359">
        <f>GF535</f>
        <v/>
      </c>
      <c r="GG527" s="359">
        <f>GG535</f>
        <v/>
      </c>
      <c r="GH527" s="359">
        <f>GH535</f>
        <v/>
      </c>
      <c r="GI527" s="359">
        <f>GI535</f>
        <v/>
      </c>
      <c r="GJ527" s="359">
        <f>GJ535</f>
        <v/>
      </c>
      <c r="GK527" s="359">
        <f>GK535</f>
        <v/>
      </c>
      <c r="GL527" s="359">
        <f>GL535</f>
        <v/>
      </c>
      <c r="GM527" s="359">
        <f>GM535</f>
        <v/>
      </c>
      <c r="GN527" s="359">
        <f>GN535</f>
        <v/>
      </c>
      <c r="GO527" s="359">
        <f>GO535</f>
        <v/>
      </c>
      <c r="GP527" s="359">
        <f>GP535</f>
        <v/>
      </c>
      <c r="GQ527" s="359">
        <f>GQ535</f>
        <v/>
      </c>
      <c r="GR527" s="359">
        <f>GR535</f>
        <v/>
      </c>
      <c r="GS527" s="359">
        <f>GS535</f>
        <v/>
      </c>
      <c r="GT527" s="359">
        <f>GT535</f>
        <v/>
      </c>
      <c r="GU527" s="359">
        <f>GU535</f>
        <v/>
      </c>
      <c r="GV527" s="359">
        <f>GV535</f>
        <v/>
      </c>
      <c r="GW527" s="359">
        <f>GW535</f>
        <v/>
      </c>
      <c r="GX527" s="359">
        <f>GX535</f>
        <v/>
      </c>
    </row>
    <row r="528"/>
    <row r="529">
      <c r="A529" t="n">
        <v>17</v>
      </c>
      <c r="B529" t="n">
        <v>0</v>
      </c>
      <c r="C529">
        <f>ROW(SmtRes!A168)</f>
        <v/>
      </c>
      <c r="D529">
        <f>ROW(EtalonRes!A172)</f>
        <v/>
      </c>
      <c r="E529" t="inlineStr">
        <is>
          <t>1</t>
        </is>
      </c>
      <c r="F529" t="inlineStr">
        <is>
          <t>65-14-1</t>
        </is>
      </c>
      <c r="G529" t="inlineStr">
        <is>
          <t>Разборка трубопроводов из водогазопроводных труб в зданиях и сооружениях на резьбе диаметром до 32 мм</t>
        </is>
      </c>
      <c r="H529" t="inlineStr">
        <is>
          <t>100 м трубопровода</t>
        </is>
      </c>
      <c r="I529">
        <f>ROUND(ROUND(2.5/100,4),7)</f>
        <v/>
      </c>
      <c r="J529" t="n">
        <v>0</v>
      </c>
      <c r="K529">
        <f>ROUND(ROUND(2.5/100,4),7)</f>
        <v/>
      </c>
      <c r="O529">
        <f>ROUND(CP529,0)</f>
        <v/>
      </c>
      <c r="P529">
        <f>ROUND(CQ529*I529,0)</f>
        <v/>
      </c>
      <c r="Q529">
        <f>(ROUND((ROUND(((ET529)*I529),0)*BB529),0)+ROUND((ROUND(((AE529-(EU529))*I529),0)*BS529),0))</f>
        <v/>
      </c>
      <c r="R529">
        <f>(ROUND((ROUND(((EU529)*I529),0)*BS529),0)+ROUND((ROUND(((AE529-(EU529))*I529),0)*BS529),0))</f>
        <v/>
      </c>
      <c r="S529">
        <f>ROUND(CT529*I529,0)</f>
        <v/>
      </c>
      <c r="T529">
        <f>ROUND(CU529*I529,0)</f>
        <v/>
      </c>
      <c r="U529">
        <f>ROUND(CV529*I529,7)</f>
        <v/>
      </c>
      <c r="V529">
        <f>ROUND(CW529*I529,7)</f>
        <v/>
      </c>
      <c r="W529">
        <f>ROUND(CX529*I529,0)</f>
        <v/>
      </c>
      <c r="X529">
        <f>ROUND(CY529,0)</f>
        <v/>
      </c>
      <c r="Y529">
        <f>ROUND(CZ529,0)</f>
        <v/>
      </c>
      <c r="AA529" t="n">
        <v>78862477</v>
      </c>
      <c r="AB529">
        <f>ROUND((AC529+AD529+AF529),2)</f>
        <v/>
      </c>
      <c r="AC529">
        <f>ROUND((ES529),2)</f>
        <v/>
      </c>
      <c r="AD529">
        <f>ROUND((((ET529)-(EU529))+AE529),2)</f>
        <v/>
      </c>
      <c r="AE529">
        <f>ROUND((EU529),2)</f>
        <v/>
      </c>
      <c r="AF529">
        <f>ROUND((EV529),2)</f>
        <v/>
      </c>
      <c r="AG529">
        <f>ROUND((AP529),2)</f>
        <v/>
      </c>
      <c r="AH529">
        <f>(EW529)</f>
        <v/>
      </c>
      <c r="AI529">
        <f>(EX529)</f>
        <v/>
      </c>
      <c r="AJ529">
        <f>(AS529)</f>
        <v/>
      </c>
      <c r="AK529" t="n">
        <v>322.43</v>
      </c>
      <c r="AL529" t="n">
        <v>0</v>
      </c>
      <c r="AM529" t="n">
        <v>0</v>
      </c>
      <c r="AN529" t="n">
        <v>0</v>
      </c>
      <c r="AO529" t="n">
        <v>322.43</v>
      </c>
      <c r="AP529" t="n">
        <v>0</v>
      </c>
      <c r="AQ529" t="n">
        <v>37.8</v>
      </c>
      <c r="AR529" t="n">
        <v>0</v>
      </c>
      <c r="AS529" t="n">
        <v>0</v>
      </c>
      <c r="AT529" t="n">
        <v>87</v>
      </c>
      <c r="AU529" t="n">
        <v>44</v>
      </c>
      <c r="AV529" t="n">
        <v>1</v>
      </c>
      <c r="AW529" t="n">
        <v>1</v>
      </c>
      <c r="AZ529" t="n">
        <v>1</v>
      </c>
      <c r="BA529" t="n">
        <v>52.25</v>
      </c>
      <c r="BB529" t="n">
        <v>1</v>
      </c>
      <c r="BC529" t="n">
        <v>1</v>
      </c>
      <c r="BD529" t="inlineStr"/>
      <c r="BE529" t="inlineStr"/>
      <c r="BF529" t="inlineStr"/>
      <c r="BG529" t="inlineStr"/>
      <c r="BH529" t="n">
        <v>0</v>
      </c>
      <c r="BI529" t="n">
        <v>1</v>
      </c>
      <c r="BJ529" t="inlineStr">
        <is>
          <t>ТЕРр Московской обл., 65-14-1, приказ Минстроя России №675/пр от 28.02.2017 № 263/пр</t>
        </is>
      </c>
      <c r="BM529" t="n">
        <v>65002</v>
      </c>
      <c r="BN529" t="n">
        <v>0</v>
      </c>
      <c r="BO529" t="inlineStr">
        <is>
          <t>65-14-1</t>
        </is>
      </c>
      <c r="BP529" t="n">
        <v>1</v>
      </c>
      <c r="BQ529" t="n">
        <v>6</v>
      </c>
      <c r="BR529" t="n">
        <v>0</v>
      </c>
      <c r="BS529" t="n">
        <v>52.25</v>
      </c>
      <c r="BT529" t="n">
        <v>1</v>
      </c>
      <c r="BU529" t="n">
        <v>1</v>
      </c>
      <c r="BV529" t="n">
        <v>1</v>
      </c>
      <c r="BW529" t="n">
        <v>1</v>
      </c>
      <c r="BX529" t="n">
        <v>1</v>
      </c>
      <c r="BY529" t="inlineStr"/>
      <c r="BZ529" t="n">
        <v>87</v>
      </c>
      <c r="CA529" t="n">
        <v>44</v>
      </c>
      <c r="CB529" t="inlineStr"/>
      <c r="CE529" t="n">
        <v>12</v>
      </c>
      <c r="CF529" t="n">
        <v>0</v>
      </c>
      <c r="CG529" t="n">
        <v>0</v>
      </c>
      <c r="CM529" t="n">
        <v>0</v>
      </c>
      <c r="CN529" t="inlineStr"/>
      <c r="CO529" t="n">
        <v>0</v>
      </c>
      <c r="CP529">
        <f>(P529+Q529+S529)</f>
        <v/>
      </c>
      <c r="CQ529">
        <f>AC529*BC529</f>
        <v/>
      </c>
      <c r="CR529">
        <f>(ROUND((ROUND(((ET529)*1),0)*BB529),0)+ROUND((ROUND(((AE529-(EU529))*1),0)*BS529),0))</f>
        <v/>
      </c>
      <c r="CS529">
        <f>(ROUND((ROUND(((EU529)*1),0)*BS529),0)+ROUND((ROUND(((AE529-(EU529))*1),0)*BS529),0))</f>
        <v/>
      </c>
      <c r="CT529">
        <f>AF529*BA529</f>
        <v/>
      </c>
      <c r="CU529">
        <f>AG529</f>
        <v/>
      </c>
      <c r="CV529">
        <f>AH529</f>
        <v/>
      </c>
      <c r="CW529">
        <f>AI529</f>
        <v/>
      </c>
      <c r="CX529">
        <f>AJ529</f>
        <v/>
      </c>
      <c r="CY529">
        <f>(((S529+R529)*AT529)/100)</f>
        <v/>
      </c>
      <c r="CZ529">
        <f>(((S529+R529)*AU529)/100)</f>
        <v/>
      </c>
      <c r="DC529" t="inlineStr"/>
      <c r="DD529" t="inlineStr"/>
      <c r="DE529" t="inlineStr"/>
      <c r="DF529" t="inlineStr"/>
      <c r="DG529" t="inlineStr"/>
      <c r="DH529" t="inlineStr"/>
      <c r="DI529" t="inlineStr"/>
      <c r="DJ529" t="inlineStr"/>
      <c r="DK529" t="inlineStr"/>
      <c r="DL529" t="inlineStr"/>
      <c r="DM529" t="inlineStr"/>
      <c r="DN529" t="n">
        <v>0</v>
      </c>
      <c r="DO529" t="n">
        <v>0</v>
      </c>
      <c r="DP529" t="n">
        <v>1</v>
      </c>
      <c r="DQ529" t="n">
        <v>1</v>
      </c>
      <c r="DU529" t="n">
        <v>1013</v>
      </c>
      <c r="DV529" t="inlineStr">
        <is>
          <t>100 м трубопровода</t>
        </is>
      </c>
      <c r="DW529" t="inlineStr">
        <is>
          <t>100 м трубопровода</t>
        </is>
      </c>
      <c r="DX529" t="n">
        <v>1</v>
      </c>
      <c r="DZ529" t="inlineStr"/>
      <c r="EA529" t="inlineStr"/>
      <c r="EB529" t="inlineStr"/>
      <c r="EC529" t="inlineStr"/>
      <c r="EE529" t="n">
        <v>78725991</v>
      </c>
      <c r="EF529" t="n">
        <v>6</v>
      </c>
      <c r="EG529" t="inlineStr">
        <is>
          <t>Ремонтно-строительные работы</t>
        </is>
      </c>
      <c r="EH529" t="n">
        <v>99</v>
      </c>
      <c r="EI529" t="inlineStr">
        <is>
          <t>Внутренние санитарно-технические работы</t>
        </is>
      </c>
      <c r="EJ529" t="n">
        <v>1</v>
      </c>
      <c r="EK529" t="n">
        <v>65002</v>
      </c>
      <c r="EL529" t="inlineStr">
        <is>
          <t>Внутренние санитарнотехнические работы: демонтаж и разборка</t>
        </is>
      </c>
      <c r="EM529" t="inlineStr">
        <is>
          <t>рФЕР-65</t>
        </is>
      </c>
      <c r="EO529" t="inlineStr"/>
      <c r="EQ529" t="n">
        <v>0</v>
      </c>
      <c r="ER529" t="n">
        <v>322.43</v>
      </c>
      <c r="ES529" t="n">
        <v>0</v>
      </c>
      <c r="ET529" t="n">
        <v>0</v>
      </c>
      <c r="EU529" t="n">
        <v>0</v>
      </c>
      <c r="EV529" t="n">
        <v>322.43</v>
      </c>
      <c r="EW529" t="n">
        <v>37.8</v>
      </c>
      <c r="EX529" t="n">
        <v>0</v>
      </c>
      <c r="EY529" t="n">
        <v>0</v>
      </c>
      <c r="FQ529" t="n">
        <v>0</v>
      </c>
      <c r="FR529" t="n">
        <v>0</v>
      </c>
      <c r="FS529" t="n">
        <v>0</v>
      </c>
      <c r="FX529" t="n">
        <v>87</v>
      </c>
      <c r="FY529" t="n">
        <v>44</v>
      </c>
      <c r="GA529" t="inlineStr"/>
      <c r="GD529" t="n">
        <v>1</v>
      </c>
      <c r="GF529" t="n">
        <v>-2021722353</v>
      </c>
      <c r="GG529" t="n">
        <v>2</v>
      </c>
      <c r="GH529" t="n">
        <v>1</v>
      </c>
      <c r="GI529" t="n">
        <v>2</v>
      </c>
      <c r="GJ529" t="n">
        <v>0</v>
      </c>
      <c r="GK529" t="n">
        <v>0</v>
      </c>
      <c r="GL529">
        <f>ROUND(IF(AND(BH529=3,BI529=3,FS529&lt;&gt;0),P529,0),0)</f>
        <v/>
      </c>
      <c r="GM529">
        <f>ROUND(O529+X529+Y529,0)+GX529</f>
        <v/>
      </c>
      <c r="GN529">
        <f>IF(OR(BI529=0,BI529=1),GM529-GX529,0)</f>
        <v/>
      </c>
      <c r="GO529">
        <f>IF(BI529=2,GM529-GX529,0)</f>
        <v/>
      </c>
      <c r="GP529">
        <f>IF(BI529=4,GM529-GX529,0)</f>
        <v/>
      </c>
      <c r="GR529" t="n">
        <v>0</v>
      </c>
      <c r="GS529" t="n">
        <v>3</v>
      </c>
      <c r="GT529" t="n">
        <v>0</v>
      </c>
      <c r="GU529" t="inlineStr"/>
      <c r="GV529">
        <f>ROUND((GT529),2)</f>
        <v/>
      </c>
      <c r="GW529" t="n">
        <v>1</v>
      </c>
      <c r="GX529">
        <f>ROUND(HC529*I529,0)</f>
        <v/>
      </c>
      <c r="HA529" t="n">
        <v>0</v>
      </c>
      <c r="HB529" t="n">
        <v>0</v>
      </c>
      <c r="HC529">
        <f>GV529*GW529</f>
        <v/>
      </c>
      <c r="HE529" t="inlineStr"/>
      <c r="HF529" t="inlineStr"/>
      <c r="HM529" t="inlineStr"/>
      <c r="HN529" t="inlineStr">
        <is>
          <t>Пр/812-099.1-1</t>
        </is>
      </c>
      <c r="HO529" t="inlineStr">
        <is>
          <t>Пр/774-099.1</t>
        </is>
      </c>
      <c r="HP529" t="inlineStr">
        <is>
          <t>Внутренние санитарнотехнические работы: демонтаж и разборка</t>
        </is>
      </c>
      <c r="HQ529" t="inlineStr">
        <is>
          <t>Внутренние санитарнотехнические работы: демонтаж и разборка</t>
        </is>
      </c>
      <c r="HS529" t="n">
        <v>0</v>
      </c>
      <c r="IK529" t="n">
        <v>0</v>
      </c>
    </row>
    <row r="530">
      <c r="A530" t="n">
        <v>17</v>
      </c>
      <c r="B530" t="n">
        <v>0</v>
      </c>
      <c r="C530">
        <f>ROW(SmtRes!A185)</f>
        <v/>
      </c>
      <c r="D530">
        <f>ROW(EtalonRes!A189)</f>
        <v/>
      </c>
      <c r="E530" t="inlineStr">
        <is>
          <t>2</t>
        </is>
      </c>
      <c r="F530" t="inlineStr">
        <is>
          <t>16-04-002-3</t>
        </is>
      </c>
      <c r="G530" t="inlineStr">
        <is>
          <t>Прокладка трубопроводов водоснабжения из напорных полиэтиленовых труб наружным диаметром 32 мм</t>
        </is>
      </c>
      <c r="H530" t="inlineStr">
        <is>
          <t>100 м трубопровода</t>
        </is>
      </c>
      <c r="I530">
        <f>ROUND(ROUND(2.5/100,4),7)</f>
        <v/>
      </c>
      <c r="J530" t="n">
        <v>0</v>
      </c>
      <c r="K530">
        <f>ROUND(ROUND(2.5/100,4),7)</f>
        <v/>
      </c>
      <c r="O530">
        <f>ROUND(CP530,0)</f>
        <v/>
      </c>
      <c r="P530">
        <f>ROUND(CQ530*I530,0)</f>
        <v/>
      </c>
      <c r="Q530">
        <f>(ROUND((ROUND(((ET530)*I530),0)*BB530),0)+ROUND((ROUND(((AE530-(EU530))*I530),0)*BS530),0))</f>
        <v/>
      </c>
      <c r="R530">
        <f>(ROUND((ROUND(((EU530)*I530),0)*BS530),0)+ROUND((ROUND(((AE530-(EU530))*I530),0)*BS530),0))</f>
        <v/>
      </c>
      <c r="S530">
        <f>ROUND(CT530*I530,0)</f>
        <v/>
      </c>
      <c r="T530">
        <f>ROUND(CU530*I530,0)</f>
        <v/>
      </c>
      <c r="U530">
        <f>ROUND(CV530*I530,7)</f>
        <v/>
      </c>
      <c r="V530">
        <f>ROUND(CW530*I530,7)</f>
        <v/>
      </c>
      <c r="W530">
        <f>ROUND(CX530*I530,0)</f>
        <v/>
      </c>
      <c r="X530">
        <f>ROUND(CY530,0)</f>
        <v/>
      </c>
      <c r="Y530">
        <f>ROUND(CZ530,0)</f>
        <v/>
      </c>
      <c r="AA530" t="n">
        <v>78862477</v>
      </c>
      <c r="AB530">
        <f>ROUND((AC530+AD530+AF530),2)</f>
        <v/>
      </c>
      <c r="AC530">
        <f>ROUND((ES530),2)</f>
        <v/>
      </c>
      <c r="AD530">
        <f>ROUND((((ET530)-(EU530))+AE530),2)</f>
        <v/>
      </c>
      <c r="AE530">
        <f>ROUND((EU530),2)</f>
        <v/>
      </c>
      <c r="AF530">
        <f>ROUND((EV530),2)</f>
        <v/>
      </c>
      <c r="AG530">
        <f>ROUND((AP530),2)</f>
        <v/>
      </c>
      <c r="AH530">
        <f>(EW530)</f>
        <v/>
      </c>
      <c r="AI530">
        <f>(EX530)</f>
        <v/>
      </c>
      <c r="AJ530">
        <f>(AS530)</f>
        <v/>
      </c>
      <c r="AK530" t="n">
        <v>3294.45</v>
      </c>
      <c r="AL530" t="n">
        <v>1594.87</v>
      </c>
      <c r="AM530" t="n">
        <v>491.32</v>
      </c>
      <c r="AN530" t="n">
        <v>63.72</v>
      </c>
      <c r="AO530" t="n">
        <v>1208.26</v>
      </c>
      <c r="AP530" t="n">
        <v>0</v>
      </c>
      <c r="AQ530" t="n">
        <v>121.8</v>
      </c>
      <c r="AR530" t="n">
        <v>4.72</v>
      </c>
      <c r="AS530" t="n">
        <v>0</v>
      </c>
      <c r="AT530" t="n">
        <v>121</v>
      </c>
      <c r="AU530" t="n">
        <v>72</v>
      </c>
      <c r="AV530" t="n">
        <v>1</v>
      </c>
      <c r="AW530" t="n">
        <v>1</v>
      </c>
      <c r="AZ530" t="n">
        <v>1</v>
      </c>
      <c r="BA530" t="n">
        <v>52.25</v>
      </c>
      <c r="BB530" t="n">
        <v>12.46</v>
      </c>
      <c r="BC530" t="n">
        <v>3.21</v>
      </c>
      <c r="BD530" t="inlineStr"/>
      <c r="BE530" t="inlineStr"/>
      <c r="BF530" t="inlineStr"/>
      <c r="BG530" t="inlineStr"/>
      <c r="BH530" t="n">
        <v>0</v>
      </c>
      <c r="BI530" t="n">
        <v>1</v>
      </c>
      <c r="BJ530" t="inlineStr">
        <is>
          <t>ТЕР Московской обл., 16-04-002-3, приказ Минстроя России №675/пр от 28.02.2017 № 260/пр</t>
        </is>
      </c>
      <c r="BM530" t="n">
        <v>16001</v>
      </c>
      <c r="BN530" t="n">
        <v>0</v>
      </c>
      <c r="BO530" t="inlineStr">
        <is>
          <t>16-04-002-3</t>
        </is>
      </c>
      <c r="BP530" t="n">
        <v>1</v>
      </c>
      <c r="BQ530" t="n">
        <v>2</v>
      </c>
      <c r="BR530" t="n">
        <v>0</v>
      </c>
      <c r="BS530" t="n">
        <v>52.25</v>
      </c>
      <c r="BT530" t="n">
        <v>1</v>
      </c>
      <c r="BU530" t="n">
        <v>1</v>
      </c>
      <c r="BV530" t="n">
        <v>1</v>
      </c>
      <c r="BW530" t="n">
        <v>1</v>
      </c>
      <c r="BX530" t="n">
        <v>1</v>
      </c>
      <c r="BY530" t="inlineStr"/>
      <c r="BZ530" t="n">
        <v>121</v>
      </c>
      <c r="CA530" t="n">
        <v>72</v>
      </c>
      <c r="CB530" t="inlineStr"/>
      <c r="CE530" t="n">
        <v>12</v>
      </c>
      <c r="CF530" t="n">
        <v>0</v>
      </c>
      <c r="CG530" t="n">
        <v>0</v>
      </c>
      <c r="CM530" t="n">
        <v>0</v>
      </c>
      <c r="CN530" t="inlineStr"/>
      <c r="CO530" t="n">
        <v>0</v>
      </c>
      <c r="CP530">
        <f>(P530+Q530+S530)</f>
        <v/>
      </c>
      <c r="CQ530">
        <f>AC530*BC530</f>
        <v/>
      </c>
      <c r="CR530">
        <f>(ROUND((ROUND(((ET530)*1),0)*BB530),0)+ROUND((ROUND(((AE530-(EU530))*1),0)*BS530),0))</f>
        <v/>
      </c>
      <c r="CS530">
        <f>(ROUND((ROUND(((EU530)*1),0)*BS530),0)+ROUND((ROUND(((AE530-(EU530))*1),0)*BS530),0))</f>
        <v/>
      </c>
      <c r="CT530">
        <f>AF530*BA530</f>
        <v/>
      </c>
      <c r="CU530">
        <f>AG530</f>
        <v/>
      </c>
      <c r="CV530">
        <f>AH530</f>
        <v/>
      </c>
      <c r="CW530">
        <f>AI530</f>
        <v/>
      </c>
      <c r="CX530">
        <f>AJ530</f>
        <v/>
      </c>
      <c r="CY530">
        <f>(((S530+R530)*AT530)/100)</f>
        <v/>
      </c>
      <c r="CZ530">
        <f>(((S530+R530)*AU530)/100)</f>
        <v/>
      </c>
      <c r="DC530" t="inlineStr"/>
      <c r="DD530" t="inlineStr"/>
      <c r="DE530" t="inlineStr"/>
      <c r="DF530" t="inlineStr"/>
      <c r="DG530" t="inlineStr"/>
      <c r="DH530" t="inlineStr"/>
      <c r="DI530" t="inlineStr"/>
      <c r="DJ530" t="inlineStr"/>
      <c r="DK530" t="inlineStr"/>
      <c r="DL530" t="inlineStr"/>
      <c r="DM530" t="inlineStr"/>
      <c r="DN530" t="n">
        <v>0</v>
      </c>
      <c r="DO530" t="n">
        <v>0</v>
      </c>
      <c r="DP530" t="n">
        <v>1</v>
      </c>
      <c r="DQ530" t="n">
        <v>1</v>
      </c>
      <c r="DU530" t="n">
        <v>1013</v>
      </c>
      <c r="DV530" t="inlineStr">
        <is>
          <t>100 м трубопровода</t>
        </is>
      </c>
      <c r="DW530" t="inlineStr">
        <is>
          <t>100 м трубопровода</t>
        </is>
      </c>
      <c r="DX530" t="n">
        <v>1</v>
      </c>
      <c r="DZ530" t="inlineStr"/>
      <c r="EA530" t="inlineStr"/>
      <c r="EB530" t="inlineStr"/>
      <c r="EC530" t="inlineStr"/>
      <c r="EE530" t="n">
        <v>78725882</v>
      </c>
      <c r="EF530" t="n">
        <v>2</v>
      </c>
      <c r="EG530" t="inlineStr">
        <is>
          <t>Общестроительные работы</t>
        </is>
      </c>
      <c r="EH530" t="n">
        <v>16</v>
      </c>
      <c r="EI53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530" t="n">
        <v>1</v>
      </c>
      <c r="EK530" t="n">
        <v>16001</v>
      </c>
      <c r="EL530" t="inlineStr">
        <is>
          <t>Трубопроводы внутренние</t>
        </is>
      </c>
      <c r="EM530" t="inlineStr">
        <is>
          <t>ФЕР-16</t>
        </is>
      </c>
      <c r="EO530" t="inlineStr"/>
      <c r="EQ530" t="n">
        <v>0</v>
      </c>
      <c r="ER530" t="n">
        <v>3294.45</v>
      </c>
      <c r="ES530" t="n">
        <v>1594.87</v>
      </c>
      <c r="ET530" t="n">
        <v>491.32</v>
      </c>
      <c r="EU530" t="n">
        <v>63.72</v>
      </c>
      <c r="EV530" t="n">
        <v>1208.26</v>
      </c>
      <c r="EW530" t="n">
        <v>121.8</v>
      </c>
      <c r="EX530" t="n">
        <v>4.72</v>
      </c>
      <c r="EY530" t="n">
        <v>0</v>
      </c>
      <c r="FQ530" t="n">
        <v>0</v>
      </c>
      <c r="FR530" t="n">
        <v>0</v>
      </c>
      <c r="FS530" t="n">
        <v>0</v>
      </c>
      <c r="FX530" t="n">
        <v>121</v>
      </c>
      <c r="FY530" t="n">
        <v>72</v>
      </c>
      <c r="GA530" t="inlineStr"/>
      <c r="GD530" t="n">
        <v>1</v>
      </c>
      <c r="GF530" t="n">
        <v>-323073205</v>
      </c>
      <c r="GG530" t="n">
        <v>2</v>
      </c>
      <c r="GH530" t="n">
        <v>1</v>
      </c>
      <c r="GI530" t="n">
        <v>2</v>
      </c>
      <c r="GJ530" t="n">
        <v>0</v>
      </c>
      <c r="GK530" t="n">
        <v>0</v>
      </c>
      <c r="GL530">
        <f>ROUND(IF(AND(BH530=3,BI530=3,FS530&lt;&gt;0),P530,0),0)</f>
        <v/>
      </c>
      <c r="GM530">
        <f>ROUND(O530+X530+Y530,0)+GX530</f>
        <v/>
      </c>
      <c r="GN530">
        <f>IF(OR(BI530=0,BI530=1),GM530-GX530,0)</f>
        <v/>
      </c>
      <c r="GO530">
        <f>IF(BI530=2,GM530-GX530,0)</f>
        <v/>
      </c>
      <c r="GP530">
        <f>IF(BI530=4,GM530-GX530,0)</f>
        <v/>
      </c>
      <c r="GR530" t="n">
        <v>0</v>
      </c>
      <c r="GS530" t="n">
        <v>3</v>
      </c>
      <c r="GT530" t="n">
        <v>0</v>
      </c>
      <c r="GU530" t="inlineStr"/>
      <c r="GV530">
        <f>ROUND((GT530),2)</f>
        <v/>
      </c>
      <c r="GW530" t="n">
        <v>1</v>
      </c>
      <c r="GX530">
        <f>ROUND(HC530*I530,0)</f>
        <v/>
      </c>
      <c r="HA530" t="n">
        <v>0</v>
      </c>
      <c r="HB530" t="n">
        <v>0</v>
      </c>
      <c r="HC530">
        <f>GV530*GW530</f>
        <v/>
      </c>
      <c r="HE530" t="inlineStr"/>
      <c r="HF530" t="inlineStr"/>
      <c r="HM530" t="inlineStr"/>
      <c r="HN530" t="inlineStr">
        <is>
          <t>Пр/812-016.0-1</t>
        </is>
      </c>
      <c r="HO530" t="inlineStr">
        <is>
          <t>Пр/774-016.0</t>
        </is>
      </c>
      <c r="HP53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53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530" t="n">
        <v>0</v>
      </c>
      <c r="IK530" t="n">
        <v>0</v>
      </c>
    </row>
    <row r="531">
      <c r="A531" t="n">
        <v>18</v>
      </c>
      <c r="B531" t="n">
        <v>0</v>
      </c>
      <c r="C531" t="n">
        <v>181</v>
      </c>
      <c r="E531" t="inlineStr">
        <is>
          <t>2,1</t>
        </is>
      </c>
      <c r="F531" t="inlineStr">
        <is>
          <t>302-0062</t>
        </is>
      </c>
      <c r="G531" t="inlineStr">
        <is>
          <t>Кран шаровый муфтовый Valtec для воды диаметром 15 мм, тип в/в</t>
        </is>
      </c>
      <c r="H531" t="inlineStr">
        <is>
          <t>шт.</t>
        </is>
      </c>
      <c r="I531">
        <f>I530*J531</f>
        <v/>
      </c>
      <c r="J531" t="n">
        <v>40</v>
      </c>
      <c r="K531" t="n">
        <v>40</v>
      </c>
      <c r="O531">
        <f>ROUND(CP531,0)</f>
        <v/>
      </c>
      <c r="P531">
        <f>ROUND(CQ531*I531,0)</f>
        <v/>
      </c>
      <c r="Q531">
        <f>(ROUND((ROUND(((ET531)*I531),0)*BB531),0)+ROUND((ROUND(((AE531-(EU531))*I531),0)*BS531),0))</f>
        <v/>
      </c>
      <c r="R531">
        <f>(ROUND((ROUND(((EU531)*I531),0)*BS531),0)+ROUND((ROUND(((AE531-(EU531))*I531),0)*BS531),0))</f>
        <v/>
      </c>
      <c r="S531">
        <f>ROUND(CT531*I531,0)</f>
        <v/>
      </c>
      <c r="T531">
        <f>ROUND(CU531*I531,0)</f>
        <v/>
      </c>
      <c r="U531">
        <f>ROUND(CV531*I531,7)</f>
        <v/>
      </c>
      <c r="V531">
        <f>ROUND(CW531*I531,7)</f>
        <v/>
      </c>
      <c r="W531">
        <f>ROUND(CX531*I531,0)</f>
        <v/>
      </c>
      <c r="X531">
        <f>ROUND(CY531,0)</f>
        <v/>
      </c>
      <c r="Y531">
        <f>ROUND(CZ531,0)</f>
        <v/>
      </c>
      <c r="AA531" t="n">
        <v>78862477</v>
      </c>
      <c r="AB531">
        <f>ROUND((AC531+AD531+AF531),2)</f>
        <v/>
      </c>
      <c r="AC531">
        <f>ROUND((ES531),2)</f>
        <v/>
      </c>
      <c r="AD531">
        <f>ROUND((((ET531)-(EU531))+AE531),2)</f>
        <v/>
      </c>
      <c r="AE531">
        <f>ROUND((EU531),2)</f>
        <v/>
      </c>
      <c r="AF531">
        <f>ROUND((EV531),2)</f>
        <v/>
      </c>
      <c r="AG531">
        <f>ROUND((AP531),2)</f>
        <v/>
      </c>
      <c r="AH531">
        <f>(EW531)</f>
        <v/>
      </c>
      <c r="AI531">
        <f>(EX531)</f>
        <v/>
      </c>
      <c r="AJ531">
        <f>(AS531)</f>
        <v/>
      </c>
      <c r="AK531" t="n">
        <v>28.53</v>
      </c>
      <c r="AL531" t="n">
        <v>28.53</v>
      </c>
      <c r="AM531" t="n">
        <v>0</v>
      </c>
      <c r="AN531" t="n">
        <v>0</v>
      </c>
      <c r="AO531" t="n">
        <v>0</v>
      </c>
      <c r="AP531" t="n">
        <v>0</v>
      </c>
      <c r="AQ531" t="n">
        <v>0</v>
      </c>
      <c r="AR531" t="n">
        <v>0</v>
      </c>
      <c r="AS531" t="n">
        <v>0.01</v>
      </c>
      <c r="AT531" t="n">
        <v>103</v>
      </c>
      <c r="AU531" t="n">
        <v>52</v>
      </c>
      <c r="AV531" t="n">
        <v>1</v>
      </c>
      <c r="AW531" t="n">
        <v>1</v>
      </c>
      <c r="AZ531" t="n">
        <v>1</v>
      </c>
      <c r="BA531" t="n">
        <v>1</v>
      </c>
      <c r="BB531" t="n">
        <v>1</v>
      </c>
      <c r="BC531" t="n">
        <v>13.47</v>
      </c>
      <c r="BD531" t="inlineStr"/>
      <c r="BE531" t="inlineStr"/>
      <c r="BF531" t="inlineStr"/>
      <c r="BG531" t="inlineStr"/>
      <c r="BH531" t="n">
        <v>3</v>
      </c>
      <c r="BI531" t="n">
        <v>1</v>
      </c>
      <c r="BJ531" t="inlineStr">
        <is>
          <t>ТССЦ Московской обл., 302-0062, приказ Минстроя России №675/пр от 28.02.2017 № 256/пр</t>
        </is>
      </c>
      <c r="BM531" t="n">
        <v>65008</v>
      </c>
      <c r="BN531" t="n">
        <v>0</v>
      </c>
      <c r="BO531" t="inlineStr">
        <is>
          <t>302-0062</t>
        </is>
      </c>
      <c r="BP531" t="n">
        <v>1</v>
      </c>
      <c r="BQ531" t="n">
        <v>6</v>
      </c>
      <c r="BR531" t="n">
        <v>0</v>
      </c>
      <c r="BS531" t="n">
        <v>1</v>
      </c>
      <c r="BT531" t="n">
        <v>1</v>
      </c>
      <c r="BU531" t="n">
        <v>1</v>
      </c>
      <c r="BV531" t="n">
        <v>1</v>
      </c>
      <c r="BW531" t="n">
        <v>1</v>
      </c>
      <c r="BX531" t="n">
        <v>1</v>
      </c>
      <c r="BY531" t="inlineStr"/>
      <c r="BZ531" t="n">
        <v>103</v>
      </c>
      <c r="CA531" t="n">
        <v>52</v>
      </c>
      <c r="CB531" t="inlineStr"/>
      <c r="CE531" t="n">
        <v>12</v>
      </c>
      <c r="CF531" t="n">
        <v>0</v>
      </c>
      <c r="CG531" t="n">
        <v>0</v>
      </c>
      <c r="CM531" t="n">
        <v>0</v>
      </c>
      <c r="CN531" t="inlineStr"/>
      <c r="CO531" t="n">
        <v>0</v>
      </c>
      <c r="CP531">
        <f>(P531+Q531+S531)</f>
        <v/>
      </c>
      <c r="CQ531">
        <f>AC531*BC531</f>
        <v/>
      </c>
      <c r="CR531">
        <f>(ROUND((ROUND(((ET531)*1),0)*BB531),0)+ROUND((ROUND(((AE531-(EU531))*1),0)*BS531),0))</f>
        <v/>
      </c>
      <c r="CS531">
        <f>(ROUND((ROUND(((EU531)*1),0)*BS531),0)+ROUND((ROUND(((AE531-(EU531))*1),0)*BS531),0))</f>
        <v/>
      </c>
      <c r="CT531">
        <f>AF531*BA531</f>
        <v/>
      </c>
      <c r="CU531">
        <f>AG531</f>
        <v/>
      </c>
      <c r="CV531">
        <f>AH531</f>
        <v/>
      </c>
      <c r="CW531">
        <f>AI531</f>
        <v/>
      </c>
      <c r="CX531">
        <f>AJ531</f>
        <v/>
      </c>
      <c r="CY531">
        <f>(((S531+R531)*AT531)/100)</f>
        <v/>
      </c>
      <c r="CZ531">
        <f>(((S531+R531)*AU531)/100)</f>
        <v/>
      </c>
      <c r="DC531" t="inlineStr"/>
      <c r="DD531" t="inlineStr"/>
      <c r="DE531" t="inlineStr"/>
      <c r="DF531" t="inlineStr"/>
      <c r="DG531" t="inlineStr"/>
      <c r="DH531" t="inlineStr"/>
      <c r="DI531" t="inlineStr"/>
      <c r="DJ531" t="inlineStr"/>
      <c r="DK531" t="inlineStr"/>
      <c r="DL531" t="inlineStr"/>
      <c r="DM531" t="inlineStr"/>
      <c r="DN531" t="n">
        <v>0</v>
      </c>
      <c r="DO531" t="n">
        <v>0</v>
      </c>
      <c r="DP531" t="n">
        <v>1</v>
      </c>
      <c r="DQ531" t="n">
        <v>1</v>
      </c>
      <c r="DU531" t="n">
        <v>1010</v>
      </c>
      <c r="DV531" t="inlineStr">
        <is>
          <t>шт.</t>
        </is>
      </c>
      <c r="DW531" t="inlineStr">
        <is>
          <t>шт.</t>
        </is>
      </c>
      <c r="DX531" t="n">
        <v>1</v>
      </c>
      <c r="DZ531" t="inlineStr"/>
      <c r="EA531" t="inlineStr"/>
      <c r="EB531" t="inlineStr"/>
      <c r="EC531" t="inlineStr"/>
      <c r="EE531" t="n">
        <v>78726002</v>
      </c>
      <c r="EF531" t="n">
        <v>6</v>
      </c>
      <c r="EG531" t="inlineStr">
        <is>
          <t>Ремонтно-строительные работы</t>
        </is>
      </c>
      <c r="EH531" t="n">
        <v>99</v>
      </c>
      <c r="EI531" t="inlineStr">
        <is>
          <t>Внутренние санитарно-технические работы</t>
        </is>
      </c>
      <c r="EJ531" t="n">
        <v>1</v>
      </c>
      <c r="EK531" t="n">
        <v>65008</v>
      </c>
      <c r="EL531" t="inlineStr">
        <is>
          <t>Внутренние санитарнотехнические работы: смена труб, санприборов, запорной арматуры и другое</t>
        </is>
      </c>
      <c r="EM531" t="inlineStr">
        <is>
          <t>рФЕР-65</t>
        </is>
      </c>
      <c r="EO531" t="inlineStr"/>
      <c r="EQ531" t="n">
        <v>0</v>
      </c>
      <c r="ER531" t="n">
        <v>28.53</v>
      </c>
      <c r="ES531" t="n">
        <v>28.53</v>
      </c>
      <c r="ET531" t="n">
        <v>0</v>
      </c>
      <c r="EU531" t="n">
        <v>0</v>
      </c>
      <c r="EV531" t="n">
        <v>0</v>
      </c>
      <c r="EW531" t="n">
        <v>0</v>
      </c>
      <c r="EX531" t="n">
        <v>0</v>
      </c>
      <c r="FQ531" t="n">
        <v>0</v>
      </c>
      <c r="FR531" t="n">
        <v>0</v>
      </c>
      <c r="FS531" t="n">
        <v>0</v>
      </c>
      <c r="FX531" t="n">
        <v>103</v>
      </c>
      <c r="FY531" t="n">
        <v>52</v>
      </c>
      <c r="GA531" t="inlineStr"/>
      <c r="GD531" t="n">
        <v>1</v>
      </c>
      <c r="GF531" t="n">
        <v>-1687406522</v>
      </c>
      <c r="GG531" t="n">
        <v>2</v>
      </c>
      <c r="GH531" t="n">
        <v>1</v>
      </c>
      <c r="GI531" t="n">
        <v>2</v>
      </c>
      <c r="GJ531" t="n">
        <v>0</v>
      </c>
      <c r="GK531" t="n">
        <v>0</v>
      </c>
      <c r="GL531">
        <f>ROUND(IF(AND(BH531=3,BI531=3,FS531&lt;&gt;0),P531,0),0)</f>
        <v/>
      </c>
      <c r="GM531">
        <f>ROUND(O531+X531+Y531,0)+GX531</f>
        <v/>
      </c>
      <c r="GN531">
        <f>IF(OR(BI531=0,BI531=1),GM531-GX531,0)</f>
        <v/>
      </c>
      <c r="GO531">
        <f>IF(BI531=2,GM531-GX531,0)</f>
        <v/>
      </c>
      <c r="GP531">
        <f>IF(BI531=4,GM531-GX531,0)</f>
        <v/>
      </c>
      <c r="GR531" t="n">
        <v>0</v>
      </c>
      <c r="GS531" t="n">
        <v>3</v>
      </c>
      <c r="GT531" t="n">
        <v>0</v>
      </c>
      <c r="GU531" t="inlineStr"/>
      <c r="GV531">
        <f>ROUND((GT531),2)</f>
        <v/>
      </c>
      <c r="GW531" t="n">
        <v>1</v>
      </c>
      <c r="GX531">
        <f>ROUND(HC531*I531,0)</f>
        <v/>
      </c>
      <c r="HA531" t="n">
        <v>0</v>
      </c>
      <c r="HB531" t="n">
        <v>0</v>
      </c>
      <c r="HC531">
        <f>GV531*GW531</f>
        <v/>
      </c>
      <c r="HE531" t="inlineStr"/>
      <c r="HF531" t="inlineStr"/>
      <c r="HM531" t="inlineStr"/>
      <c r="HN531" t="inlineStr">
        <is>
          <t>Пр/812-099.2-1</t>
        </is>
      </c>
      <c r="HO531" t="inlineStr">
        <is>
          <t>Пр/774-099.2</t>
        </is>
      </c>
      <c r="HP531" t="inlineStr">
        <is>
          <t>Внутренние санитарнотехнические работы: смена труб, санприборов, запорной арматуры и другое</t>
        </is>
      </c>
      <c r="HQ531" t="inlineStr">
        <is>
          <t>Внутренние санитарнотехнические работы: смена труб, санприборов, запорной арматуры и другое</t>
        </is>
      </c>
      <c r="HS531" t="n">
        <v>0</v>
      </c>
      <c r="IK531" t="n">
        <v>0</v>
      </c>
    </row>
    <row r="532">
      <c r="A532" t="n">
        <v>18</v>
      </c>
      <c r="B532" t="n">
        <v>0</v>
      </c>
      <c r="C532" t="n">
        <v>182</v>
      </c>
      <c r="E532" t="inlineStr">
        <is>
          <t>2,2</t>
        </is>
      </c>
      <c r="F532" t="inlineStr">
        <is>
          <t>302-0065</t>
        </is>
      </c>
      <c r="G532" t="inlineStr">
        <is>
          <t>Кран шаровый муфтовый Valtec для воды диаметром 32 мм, тип в/в</t>
        </is>
      </c>
      <c r="H532" t="inlineStr">
        <is>
          <t>шт.</t>
        </is>
      </c>
      <c r="I532">
        <f>I530*J532</f>
        <v/>
      </c>
      <c r="J532" t="n">
        <v>40</v>
      </c>
      <c r="K532" t="n">
        <v>40</v>
      </c>
      <c r="O532">
        <f>ROUND(CP532,0)</f>
        <v/>
      </c>
      <c r="P532">
        <f>ROUND(CQ532*I532,0)</f>
        <v/>
      </c>
      <c r="Q532">
        <f>(ROUND((ROUND(((ET532)*I532),0)*BB532),0)+ROUND((ROUND(((AE532-(EU532))*I532),0)*BS532),0))</f>
        <v/>
      </c>
      <c r="R532">
        <f>(ROUND((ROUND(((EU532)*I532),0)*BS532),0)+ROUND((ROUND(((AE532-(EU532))*I532),0)*BS532),0))</f>
        <v/>
      </c>
      <c r="S532">
        <f>ROUND(CT532*I532,0)</f>
        <v/>
      </c>
      <c r="T532">
        <f>ROUND(CU532*I532,0)</f>
        <v/>
      </c>
      <c r="U532">
        <f>ROUND(CV532*I532,7)</f>
        <v/>
      </c>
      <c r="V532">
        <f>ROUND(CW532*I532,7)</f>
        <v/>
      </c>
      <c r="W532">
        <f>ROUND(CX532*I532,0)</f>
        <v/>
      </c>
      <c r="X532">
        <f>ROUND(CY532,0)</f>
        <v/>
      </c>
      <c r="Y532">
        <f>ROUND(CZ532,0)</f>
        <v/>
      </c>
      <c r="AA532" t="n">
        <v>78862477</v>
      </c>
      <c r="AB532">
        <f>ROUND((AC532+AD532+AF532),2)</f>
        <v/>
      </c>
      <c r="AC532">
        <f>ROUND((ES532),2)</f>
        <v/>
      </c>
      <c r="AD532">
        <f>ROUND((((ET532)-(EU532))+AE532),2)</f>
        <v/>
      </c>
      <c r="AE532">
        <f>ROUND((EU532),2)</f>
        <v/>
      </c>
      <c r="AF532">
        <f>ROUND((EV532),2)</f>
        <v/>
      </c>
      <c r="AG532">
        <f>ROUND((AP532),2)</f>
        <v/>
      </c>
      <c r="AH532">
        <f>(EW532)</f>
        <v/>
      </c>
      <c r="AI532">
        <f>(EX532)</f>
        <v/>
      </c>
      <c r="AJ532">
        <f>(AS532)</f>
        <v/>
      </c>
      <c r="AK532" t="n">
        <v>106.72</v>
      </c>
      <c r="AL532" t="n">
        <v>106.72</v>
      </c>
      <c r="AM532" t="n">
        <v>0</v>
      </c>
      <c r="AN532" t="n">
        <v>0</v>
      </c>
      <c r="AO532" t="n">
        <v>0</v>
      </c>
      <c r="AP532" t="n">
        <v>0</v>
      </c>
      <c r="AQ532" t="n">
        <v>0</v>
      </c>
      <c r="AR532" t="n">
        <v>0</v>
      </c>
      <c r="AS532" t="n">
        <v>0.03</v>
      </c>
      <c r="AT532" t="n">
        <v>121</v>
      </c>
      <c r="AU532" t="n">
        <v>72</v>
      </c>
      <c r="AV532" t="n">
        <v>1</v>
      </c>
      <c r="AW532" t="n">
        <v>1</v>
      </c>
      <c r="AZ532" t="n">
        <v>1</v>
      </c>
      <c r="BA532" t="n">
        <v>1</v>
      </c>
      <c r="BB532" t="n">
        <v>1</v>
      </c>
      <c r="BC532" t="n">
        <v>14.25</v>
      </c>
      <c r="BD532" t="inlineStr"/>
      <c r="BE532" t="inlineStr"/>
      <c r="BF532" t="inlineStr"/>
      <c r="BG532" t="inlineStr"/>
      <c r="BH532" t="n">
        <v>3</v>
      </c>
      <c r="BI532" t="n">
        <v>1</v>
      </c>
      <c r="BJ532" t="inlineStr">
        <is>
          <t>ТССЦ Московской обл., 302-0065, приказ Минстроя России №675/пр от 28.02.2017 № 256/пр</t>
        </is>
      </c>
      <c r="BM532" t="n">
        <v>16001</v>
      </c>
      <c r="BN532" t="n">
        <v>0</v>
      </c>
      <c r="BO532" t="inlineStr">
        <is>
          <t>302-0065</t>
        </is>
      </c>
      <c r="BP532" t="n">
        <v>1</v>
      </c>
      <c r="BQ532" t="n">
        <v>2</v>
      </c>
      <c r="BR532" t="n">
        <v>0</v>
      </c>
      <c r="BS532" t="n">
        <v>1</v>
      </c>
      <c r="BT532" t="n">
        <v>1</v>
      </c>
      <c r="BU532" t="n">
        <v>1</v>
      </c>
      <c r="BV532" t="n">
        <v>1</v>
      </c>
      <c r="BW532" t="n">
        <v>1</v>
      </c>
      <c r="BX532" t="n">
        <v>1</v>
      </c>
      <c r="BY532" t="inlineStr"/>
      <c r="BZ532" t="n">
        <v>121</v>
      </c>
      <c r="CA532" t="n">
        <v>72</v>
      </c>
      <c r="CB532" t="inlineStr"/>
      <c r="CE532" t="n">
        <v>12</v>
      </c>
      <c r="CF532" t="n">
        <v>0</v>
      </c>
      <c r="CG532" t="n">
        <v>0</v>
      </c>
      <c r="CM532" t="n">
        <v>0</v>
      </c>
      <c r="CN532" t="inlineStr"/>
      <c r="CO532" t="n">
        <v>0</v>
      </c>
      <c r="CP532">
        <f>(P532+Q532+S532)</f>
        <v/>
      </c>
      <c r="CQ532">
        <f>AC532*BC532</f>
        <v/>
      </c>
      <c r="CR532">
        <f>(ROUND((ROUND(((ET532)*1),0)*BB532),0)+ROUND((ROUND(((AE532-(EU532))*1),0)*BS532),0))</f>
        <v/>
      </c>
      <c r="CS532">
        <f>(ROUND((ROUND(((EU532)*1),0)*BS532),0)+ROUND((ROUND(((AE532-(EU532))*1),0)*BS532),0))</f>
        <v/>
      </c>
      <c r="CT532">
        <f>AF532*BA532</f>
        <v/>
      </c>
      <c r="CU532">
        <f>AG532</f>
        <v/>
      </c>
      <c r="CV532">
        <f>AH532</f>
        <v/>
      </c>
      <c r="CW532">
        <f>AI532</f>
        <v/>
      </c>
      <c r="CX532">
        <f>AJ532</f>
        <v/>
      </c>
      <c r="CY532">
        <f>(((S532+R532)*AT532)/100)</f>
        <v/>
      </c>
      <c r="CZ532">
        <f>(((S532+R532)*AU532)/100)</f>
        <v/>
      </c>
      <c r="DC532" t="inlineStr"/>
      <c r="DD532" t="inlineStr"/>
      <c r="DE532" t="inlineStr"/>
      <c r="DF532" t="inlineStr"/>
      <c r="DG532" t="inlineStr"/>
      <c r="DH532" t="inlineStr"/>
      <c r="DI532" t="inlineStr"/>
      <c r="DJ532" t="inlineStr"/>
      <c r="DK532" t="inlineStr"/>
      <c r="DL532" t="inlineStr"/>
      <c r="DM532" t="inlineStr"/>
      <c r="DN532" t="n">
        <v>0</v>
      </c>
      <c r="DO532" t="n">
        <v>0</v>
      </c>
      <c r="DP532" t="n">
        <v>1</v>
      </c>
      <c r="DQ532" t="n">
        <v>1</v>
      </c>
      <c r="DU532" t="n">
        <v>1010</v>
      </c>
      <c r="DV532" t="inlineStr">
        <is>
          <t>шт.</t>
        </is>
      </c>
      <c r="DW532" t="inlineStr">
        <is>
          <t>шт.</t>
        </is>
      </c>
      <c r="DX532" t="n">
        <v>1</v>
      </c>
      <c r="DZ532" t="inlineStr"/>
      <c r="EA532" t="inlineStr"/>
      <c r="EB532" t="inlineStr"/>
      <c r="EC532" t="inlineStr"/>
      <c r="EE532" t="n">
        <v>78725882</v>
      </c>
      <c r="EF532" t="n">
        <v>2</v>
      </c>
      <c r="EG532" t="inlineStr">
        <is>
          <t>Общестроительные работы</t>
        </is>
      </c>
      <c r="EH532" t="n">
        <v>16</v>
      </c>
      <c r="EI53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532" t="n">
        <v>1</v>
      </c>
      <c r="EK532" t="n">
        <v>16001</v>
      </c>
      <c r="EL532" t="inlineStr">
        <is>
          <t>Трубопроводы внутренние</t>
        </is>
      </c>
      <c r="EM532" t="inlineStr">
        <is>
          <t>ФЕР-16</t>
        </is>
      </c>
      <c r="EO532" t="inlineStr"/>
      <c r="EQ532" t="n">
        <v>0</v>
      </c>
      <c r="ER532" t="n">
        <v>106.72</v>
      </c>
      <c r="ES532" t="n">
        <v>106.72</v>
      </c>
      <c r="ET532" t="n">
        <v>0</v>
      </c>
      <c r="EU532" t="n">
        <v>0</v>
      </c>
      <c r="EV532" t="n">
        <v>0</v>
      </c>
      <c r="EW532" t="n">
        <v>0</v>
      </c>
      <c r="EX532" t="n">
        <v>0</v>
      </c>
      <c r="FQ532" t="n">
        <v>0</v>
      </c>
      <c r="FR532" t="n">
        <v>0</v>
      </c>
      <c r="FS532" t="n">
        <v>0</v>
      </c>
      <c r="FX532" t="n">
        <v>121</v>
      </c>
      <c r="FY532" t="n">
        <v>72</v>
      </c>
      <c r="GA532" t="inlineStr"/>
      <c r="GD532" t="n">
        <v>1</v>
      </c>
      <c r="GF532" t="n">
        <v>535473645</v>
      </c>
      <c r="GG532" t="n">
        <v>2</v>
      </c>
      <c r="GH532" t="n">
        <v>1</v>
      </c>
      <c r="GI532" t="n">
        <v>2</v>
      </c>
      <c r="GJ532" t="n">
        <v>0</v>
      </c>
      <c r="GK532" t="n">
        <v>0</v>
      </c>
      <c r="GL532">
        <f>ROUND(IF(AND(BH532=3,BI532=3,FS532&lt;&gt;0),P532,0),0)</f>
        <v/>
      </c>
      <c r="GM532">
        <f>ROUND(O532+X532+Y532,0)+GX532</f>
        <v/>
      </c>
      <c r="GN532">
        <f>IF(OR(BI532=0,BI532=1),GM532-GX532,0)</f>
        <v/>
      </c>
      <c r="GO532">
        <f>IF(BI532=2,GM532-GX532,0)</f>
        <v/>
      </c>
      <c r="GP532">
        <f>IF(BI532=4,GM532-GX532,0)</f>
        <v/>
      </c>
      <c r="GR532" t="n">
        <v>0</v>
      </c>
      <c r="GS532" t="n">
        <v>3</v>
      </c>
      <c r="GT532" t="n">
        <v>0</v>
      </c>
      <c r="GU532" t="inlineStr"/>
      <c r="GV532">
        <f>ROUND((GT532),2)</f>
        <v/>
      </c>
      <c r="GW532" t="n">
        <v>1</v>
      </c>
      <c r="GX532">
        <f>ROUND(HC532*I532,0)</f>
        <v/>
      </c>
      <c r="HA532" t="n">
        <v>0</v>
      </c>
      <c r="HB532" t="n">
        <v>0</v>
      </c>
      <c r="HC532">
        <f>GV532*GW532</f>
        <v/>
      </c>
      <c r="HE532" t="inlineStr"/>
      <c r="HF532" t="inlineStr"/>
      <c r="HM532" t="inlineStr"/>
      <c r="HN532" t="inlineStr">
        <is>
          <t>Пр/812-016.0-1</t>
        </is>
      </c>
      <c r="HO532" t="inlineStr">
        <is>
          <t>Пр/774-016.0</t>
        </is>
      </c>
      <c r="HP53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53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532" t="n">
        <v>0</v>
      </c>
      <c r="IK532" t="n">
        <v>0</v>
      </c>
    </row>
    <row r="533">
      <c r="A533" t="n">
        <v>18</v>
      </c>
      <c r="B533" t="n">
        <v>0</v>
      </c>
      <c r="C533" t="n">
        <v>180</v>
      </c>
      <c r="E533" t="inlineStr">
        <is>
          <t>2,3</t>
        </is>
      </c>
      <c r="F533" t="inlineStr">
        <is>
          <t>116-0095</t>
        </is>
      </c>
      <c r="G533" t="inlineStr">
        <is>
          <t>Щит информационный</t>
        </is>
      </c>
      <c r="H533" t="inlineStr">
        <is>
          <t>шт.</t>
        </is>
      </c>
      <c r="I533">
        <f>I530*J533</f>
        <v/>
      </c>
      <c r="J533" t="n">
        <v>160</v>
      </c>
      <c r="K533" t="n">
        <v>160</v>
      </c>
      <c r="O533">
        <f>ROUND(CP533,0)</f>
        <v/>
      </c>
      <c r="P533">
        <f>ROUND(CQ533*I533,0)</f>
        <v/>
      </c>
      <c r="Q533">
        <f>(ROUND((ROUND(((ET533)*I533),0)*BB533),0)+ROUND((ROUND(((AE533-(EU533))*I533),0)*BS533),0))</f>
        <v/>
      </c>
      <c r="R533">
        <f>(ROUND((ROUND(((EU533)*I533),0)*BS533),0)+ROUND((ROUND(((AE533-(EU533))*I533),0)*BS533),0))</f>
        <v/>
      </c>
      <c r="S533">
        <f>ROUND(CT533*I533,0)</f>
        <v/>
      </c>
      <c r="T533">
        <f>ROUND(CU533*I533,0)</f>
        <v/>
      </c>
      <c r="U533">
        <f>ROUND(CV533*I533,7)</f>
        <v/>
      </c>
      <c r="V533">
        <f>ROUND(CW533*I533,7)</f>
        <v/>
      </c>
      <c r="W533">
        <f>ROUND(CX533*I533,0)</f>
        <v/>
      </c>
      <c r="X533">
        <f>ROUND(CY533,0)</f>
        <v/>
      </c>
      <c r="Y533">
        <f>ROUND(CZ533,0)</f>
        <v/>
      </c>
      <c r="AA533" t="n">
        <v>78862477</v>
      </c>
      <c r="AB533">
        <f>ROUND((AC533+AD533+AF533),2)</f>
        <v/>
      </c>
      <c r="AC533">
        <f>ROUND((ES533),2)</f>
        <v/>
      </c>
      <c r="AD533">
        <f>ROUND((((ET533)-(EU533))+AE533),2)</f>
        <v/>
      </c>
      <c r="AE533">
        <f>ROUND((EU533),2)</f>
        <v/>
      </c>
      <c r="AF533">
        <f>ROUND((EV533),2)</f>
        <v/>
      </c>
      <c r="AG533">
        <f>ROUND((AP533),2)</f>
        <v/>
      </c>
      <c r="AH533">
        <f>(EW533)</f>
        <v/>
      </c>
      <c r="AI533">
        <f>(EX533)</f>
        <v/>
      </c>
      <c r="AJ533">
        <f>(AS533)</f>
        <v/>
      </c>
      <c r="AK533" t="n">
        <v>2282.07</v>
      </c>
      <c r="AL533" t="n">
        <v>2282.07</v>
      </c>
      <c r="AM533" t="n">
        <v>0</v>
      </c>
      <c r="AN533" t="n">
        <v>0</v>
      </c>
      <c r="AO533" t="n">
        <v>0</v>
      </c>
      <c r="AP533" t="n">
        <v>0</v>
      </c>
      <c r="AQ533" t="n">
        <v>0</v>
      </c>
      <c r="AR533" t="n">
        <v>0</v>
      </c>
      <c r="AS533" t="n">
        <v>0.15</v>
      </c>
      <c r="AT533" t="n">
        <v>121</v>
      </c>
      <c r="AU533" t="n">
        <v>72</v>
      </c>
      <c r="AV533" t="n">
        <v>1</v>
      </c>
      <c r="AW533" t="n">
        <v>1</v>
      </c>
      <c r="AZ533" t="n">
        <v>1</v>
      </c>
      <c r="BA533" t="n">
        <v>1</v>
      </c>
      <c r="BB533" t="n">
        <v>1</v>
      </c>
      <c r="BC533" t="n">
        <v>4.37</v>
      </c>
      <c r="BD533" t="inlineStr"/>
      <c r="BE533" t="inlineStr"/>
      <c r="BF533" t="inlineStr"/>
      <c r="BG533" t="inlineStr"/>
      <c r="BH533" t="n">
        <v>3</v>
      </c>
      <c r="BI533" t="n">
        <v>1</v>
      </c>
      <c r="BJ533" t="inlineStr">
        <is>
          <t>ТССЦ Московской обл., 116-0095, приказ Минстроя России №675/пр от 28.02.2017 № 254/пр</t>
        </is>
      </c>
      <c r="BM533" t="n">
        <v>16001</v>
      </c>
      <c r="BN533" t="n">
        <v>0</v>
      </c>
      <c r="BO533" t="inlineStr">
        <is>
          <t>116-0095</t>
        </is>
      </c>
      <c r="BP533" t="n">
        <v>1</v>
      </c>
      <c r="BQ533" t="n">
        <v>2</v>
      </c>
      <c r="BR533" t="n">
        <v>0</v>
      </c>
      <c r="BS533" t="n">
        <v>1</v>
      </c>
      <c r="BT533" t="n">
        <v>1</v>
      </c>
      <c r="BU533" t="n">
        <v>1</v>
      </c>
      <c r="BV533" t="n">
        <v>1</v>
      </c>
      <c r="BW533" t="n">
        <v>1</v>
      </c>
      <c r="BX533" t="n">
        <v>1</v>
      </c>
      <c r="BY533" t="inlineStr"/>
      <c r="BZ533" t="n">
        <v>121</v>
      </c>
      <c r="CA533" t="n">
        <v>72</v>
      </c>
      <c r="CB533" t="inlineStr"/>
      <c r="CE533" t="n">
        <v>12</v>
      </c>
      <c r="CF533" t="n">
        <v>0</v>
      </c>
      <c r="CG533" t="n">
        <v>0</v>
      </c>
      <c r="CM533" t="n">
        <v>0</v>
      </c>
      <c r="CN533" t="inlineStr"/>
      <c r="CO533" t="n">
        <v>0</v>
      </c>
      <c r="CP533">
        <f>(P533+Q533+S533)</f>
        <v/>
      </c>
      <c r="CQ533">
        <f>AC533*BC533</f>
        <v/>
      </c>
      <c r="CR533">
        <f>(ROUND((ROUND(((ET533)*1),0)*BB533),0)+ROUND((ROUND(((AE533-(EU533))*1),0)*BS533),0))</f>
        <v/>
      </c>
      <c r="CS533">
        <f>(ROUND((ROUND(((EU533)*1),0)*BS533),0)+ROUND((ROUND(((AE533-(EU533))*1),0)*BS533),0))</f>
        <v/>
      </c>
      <c r="CT533">
        <f>AF533*BA533</f>
        <v/>
      </c>
      <c r="CU533">
        <f>AG533</f>
        <v/>
      </c>
      <c r="CV533">
        <f>AH533</f>
        <v/>
      </c>
      <c r="CW533">
        <f>AI533</f>
        <v/>
      </c>
      <c r="CX533">
        <f>AJ533</f>
        <v/>
      </c>
      <c r="CY533">
        <f>(((S533+R533)*AT533)/100)</f>
        <v/>
      </c>
      <c r="CZ533">
        <f>(((S533+R533)*AU533)/100)</f>
        <v/>
      </c>
      <c r="DC533" t="inlineStr"/>
      <c r="DD533" t="inlineStr"/>
      <c r="DE533" t="inlineStr"/>
      <c r="DF533" t="inlineStr"/>
      <c r="DG533" t="inlineStr"/>
      <c r="DH533" t="inlineStr"/>
      <c r="DI533" t="inlineStr"/>
      <c r="DJ533" t="inlineStr"/>
      <c r="DK533" t="inlineStr"/>
      <c r="DL533" t="inlineStr"/>
      <c r="DM533" t="inlineStr"/>
      <c r="DN533" t="n">
        <v>0</v>
      </c>
      <c r="DO533" t="n">
        <v>0</v>
      </c>
      <c r="DP533" t="n">
        <v>1</v>
      </c>
      <c r="DQ533" t="n">
        <v>1</v>
      </c>
      <c r="DU533" t="n">
        <v>1010</v>
      </c>
      <c r="DV533" t="inlineStr">
        <is>
          <t>шт.</t>
        </is>
      </c>
      <c r="DW533" t="inlineStr">
        <is>
          <t>шт.</t>
        </is>
      </c>
      <c r="DX533" t="n">
        <v>1</v>
      </c>
      <c r="DZ533" t="inlineStr"/>
      <c r="EA533" t="inlineStr"/>
      <c r="EB533" t="inlineStr"/>
      <c r="EC533" t="inlineStr"/>
      <c r="EE533" t="n">
        <v>78725882</v>
      </c>
      <c r="EF533" t="n">
        <v>2</v>
      </c>
      <c r="EG533" t="inlineStr">
        <is>
          <t>Общестроительные работы</t>
        </is>
      </c>
      <c r="EH533" t="n">
        <v>16</v>
      </c>
      <c r="EI533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533" t="n">
        <v>1</v>
      </c>
      <c r="EK533" t="n">
        <v>16001</v>
      </c>
      <c r="EL533" t="inlineStr">
        <is>
          <t>Трубопроводы внутренние</t>
        </is>
      </c>
      <c r="EM533" t="inlineStr">
        <is>
          <t>ФЕР-16</t>
        </is>
      </c>
      <c r="EO533" t="inlineStr"/>
      <c r="EQ533" t="n">
        <v>0</v>
      </c>
      <c r="ER533" t="n">
        <v>2282.07</v>
      </c>
      <c r="ES533" t="n">
        <v>2282.07</v>
      </c>
      <c r="ET533" t="n">
        <v>0</v>
      </c>
      <c r="EU533" t="n">
        <v>0</v>
      </c>
      <c r="EV533" t="n">
        <v>0</v>
      </c>
      <c r="EW533" t="n">
        <v>0</v>
      </c>
      <c r="EX533" t="n">
        <v>0</v>
      </c>
      <c r="FQ533" t="n">
        <v>0</v>
      </c>
      <c r="FR533" t="n">
        <v>0</v>
      </c>
      <c r="FS533" t="n">
        <v>0</v>
      </c>
      <c r="FX533" t="n">
        <v>121</v>
      </c>
      <c r="FY533" t="n">
        <v>72</v>
      </c>
      <c r="GA533" t="inlineStr"/>
      <c r="GD533" t="n">
        <v>1</v>
      </c>
      <c r="GF533" t="n">
        <v>-357868438</v>
      </c>
      <c r="GG533" t="n">
        <v>2</v>
      </c>
      <c r="GH533" t="n">
        <v>1</v>
      </c>
      <c r="GI533" t="n">
        <v>2</v>
      </c>
      <c r="GJ533" t="n">
        <v>0</v>
      </c>
      <c r="GK533" t="n">
        <v>0</v>
      </c>
      <c r="GL533">
        <f>ROUND(IF(AND(BH533=3,BI533=3,FS533&lt;&gt;0),P533,0),0)</f>
        <v/>
      </c>
      <c r="GM533">
        <f>ROUND(O533+X533+Y533,0)+GX533</f>
        <v/>
      </c>
      <c r="GN533">
        <f>IF(OR(BI533=0,BI533=1),GM533-GX533,0)</f>
        <v/>
      </c>
      <c r="GO533">
        <f>IF(BI533=2,GM533-GX533,0)</f>
        <v/>
      </c>
      <c r="GP533">
        <f>IF(BI533=4,GM533-GX533,0)</f>
        <v/>
      </c>
      <c r="GR533" t="n">
        <v>0</v>
      </c>
      <c r="GS533" t="n">
        <v>3</v>
      </c>
      <c r="GT533" t="n">
        <v>0</v>
      </c>
      <c r="GU533" t="inlineStr"/>
      <c r="GV533">
        <f>ROUND((GT533),2)</f>
        <v/>
      </c>
      <c r="GW533" t="n">
        <v>1</v>
      </c>
      <c r="GX533">
        <f>ROUND(HC533*I533,0)</f>
        <v/>
      </c>
      <c r="HA533" t="n">
        <v>0</v>
      </c>
      <c r="HB533" t="n">
        <v>0</v>
      </c>
      <c r="HC533">
        <f>GV533*GW533</f>
        <v/>
      </c>
      <c r="HE533" t="inlineStr"/>
      <c r="HF533" t="inlineStr"/>
      <c r="HM533" t="inlineStr"/>
      <c r="HN533" t="inlineStr">
        <is>
          <t>Пр/812-016.0-1</t>
        </is>
      </c>
      <c r="HO533" t="inlineStr">
        <is>
          <t>Пр/774-016.0</t>
        </is>
      </c>
      <c r="HP533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533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533" t="n">
        <v>0</v>
      </c>
      <c r="IK533" t="n">
        <v>0</v>
      </c>
    </row>
    <row r="534"/>
    <row r="535">
      <c r="A535" s="358" t="n">
        <v>51</v>
      </c>
      <c r="B535" s="358">
        <f>B525</f>
        <v/>
      </c>
      <c r="C535" s="358">
        <f>A525</f>
        <v/>
      </c>
      <c r="D535" s="358">
        <f>ROW(A525)</f>
        <v/>
      </c>
      <c r="E535" s="358" t="n"/>
      <c r="F535" s="358">
        <f>IF(F525&lt;&gt;"",F525,"")</f>
        <v/>
      </c>
      <c r="G535" s="358">
        <f>IF(G525&lt;&gt;"",G525,"")</f>
        <v/>
      </c>
      <c r="H535" s="358" t="n">
        <v>0</v>
      </c>
      <c r="I535" s="358" t="n"/>
      <c r="J535" s="358" t="n"/>
      <c r="K535" s="358" t="n"/>
      <c r="L535" s="358" t="n"/>
      <c r="M535" s="358" t="n"/>
      <c r="N535" s="358" t="n"/>
      <c r="O535" s="358" t="n">
        <v>0</v>
      </c>
      <c r="P535" s="358" t="n">
        <v>0</v>
      </c>
      <c r="Q535" s="358" t="n">
        <v>0</v>
      </c>
      <c r="R535" s="358" t="n">
        <v>0</v>
      </c>
      <c r="S535" s="358" t="n">
        <v>0</v>
      </c>
      <c r="T535" s="358" t="n">
        <v>0</v>
      </c>
      <c r="U535" s="358" t="n">
        <v>0</v>
      </c>
      <c r="V535" s="358" t="n">
        <v>0</v>
      </c>
      <c r="W535" s="358" t="n">
        <v>0</v>
      </c>
      <c r="X535" s="358" t="n">
        <v>0</v>
      </c>
      <c r="Y535" s="358" t="n">
        <v>0</v>
      </c>
      <c r="Z535" s="358" t="n"/>
      <c r="AA535" s="358" t="n"/>
      <c r="AB535" s="358" t="n"/>
      <c r="AC535" s="358" t="n"/>
      <c r="AD535" s="358" t="n"/>
      <c r="AE535" s="358" t="n"/>
      <c r="AF535" s="358" t="n"/>
      <c r="AG535" s="358" t="n"/>
      <c r="AH535" s="358" t="n"/>
      <c r="AI535" s="358" t="n"/>
      <c r="AJ535" s="358" t="n"/>
      <c r="AK535" s="358" t="n"/>
      <c r="AL535" s="358" t="n"/>
      <c r="AM535" s="358" t="n"/>
      <c r="AN535" s="358" t="n"/>
      <c r="AO535" s="358">
        <f>ROUND(BX535,0)</f>
        <v/>
      </c>
      <c r="AP535" s="358">
        <f>ROUND(BY535,0)</f>
        <v/>
      </c>
      <c r="AQ535" s="358">
        <f>ROUND(BZ535,0)</f>
        <v/>
      </c>
      <c r="AR535" s="358">
        <f>ROUND(CA535,0)</f>
        <v/>
      </c>
      <c r="AS535" s="358">
        <f>ROUND(CB535,0)</f>
        <v/>
      </c>
      <c r="AT535" s="358">
        <f>ROUND(CC535,0)</f>
        <v/>
      </c>
      <c r="AU535" s="358">
        <f>ROUND(CD535,0)</f>
        <v/>
      </c>
      <c r="AV535" s="358">
        <f>ROUND(CE535,0)</f>
        <v/>
      </c>
      <c r="AW535" s="358">
        <f>ROUND(CF535,0)</f>
        <v/>
      </c>
      <c r="AX535" s="358">
        <f>ROUND(CG535,0)</f>
        <v/>
      </c>
      <c r="AY535" s="358">
        <f>ROUND(CH535,0)</f>
        <v/>
      </c>
      <c r="AZ535" s="358">
        <f>ROUND(CI535,0)</f>
        <v/>
      </c>
      <c r="BA535" s="358">
        <f>ROUND(CJ535,0)</f>
        <v/>
      </c>
      <c r="BB535" s="358">
        <f>ROUND(CK535,0)</f>
        <v/>
      </c>
      <c r="BC535" s="358">
        <f>ROUND(CL535,0)</f>
        <v/>
      </c>
      <c r="BD535" s="358">
        <f>ROUND(CM535,0)</f>
        <v/>
      </c>
      <c r="BE535" s="358" t="n"/>
      <c r="BF535" s="358" t="n"/>
      <c r="BG535" s="358" t="n"/>
      <c r="BH535" s="358" t="n"/>
      <c r="BI535" s="358" t="n"/>
      <c r="BJ535" s="358" t="n"/>
      <c r="BK535" s="358" t="n"/>
      <c r="BL535" s="358" t="n"/>
      <c r="BM535" s="358" t="n"/>
      <c r="BN535" s="358" t="n"/>
      <c r="BO535" s="358" t="n"/>
      <c r="BP535" s="358" t="n"/>
      <c r="BQ535" s="358" t="n"/>
      <c r="BR535" s="358" t="n"/>
      <c r="BS535" s="358" t="n"/>
      <c r="BT535" s="358" t="n"/>
      <c r="BU535" s="358" t="n"/>
      <c r="BV535" s="358" t="n"/>
      <c r="BW535" s="358" t="n"/>
      <c r="BX535" s="358" t="n"/>
      <c r="BY535" s="358" t="n"/>
      <c r="BZ535" s="358" t="n"/>
      <c r="CA535" s="358" t="n"/>
      <c r="CB535" s="358" t="n"/>
      <c r="CC535" s="358" t="n"/>
      <c r="CD535" s="358" t="n"/>
      <c r="CE535" s="358" t="n"/>
      <c r="CF535" s="358" t="n"/>
      <c r="CG535" s="358" t="n"/>
      <c r="CH535" s="358" t="n"/>
      <c r="CI535" s="358" t="n"/>
      <c r="CJ535" s="358" t="n"/>
      <c r="CK535" s="358" t="n"/>
      <c r="CL535" s="358" t="n"/>
      <c r="CM535" s="358" t="n"/>
      <c r="CN535" s="358" t="n"/>
      <c r="CO535" s="358" t="n"/>
      <c r="CP535" s="358" t="n"/>
      <c r="CQ535" s="358" t="n"/>
      <c r="CR535" s="358" t="n"/>
      <c r="CS535" s="358" t="n"/>
      <c r="CT535" s="358" t="n"/>
      <c r="CU535" s="358" t="n"/>
      <c r="CV535" s="358" t="n"/>
      <c r="CW535" s="358" t="n"/>
      <c r="CX535" s="358" t="n"/>
      <c r="CY535" s="358" t="n"/>
      <c r="CZ535" s="358" t="n"/>
      <c r="DA535" s="358" t="n"/>
      <c r="DB535" s="358" t="n"/>
      <c r="DC535" s="358" t="n"/>
      <c r="DD535" s="358" t="n"/>
      <c r="DE535" s="358" t="n"/>
      <c r="DF535" s="358" t="n"/>
      <c r="DG535" s="359" t="n"/>
      <c r="DH535" s="359" t="n"/>
      <c r="DI535" s="359" t="n"/>
      <c r="DJ535" s="359" t="n"/>
      <c r="DK535" s="359" t="n"/>
      <c r="DL535" s="359" t="n"/>
      <c r="DM535" s="359" t="n"/>
      <c r="DN535" s="359" t="n"/>
      <c r="DO535" s="359" t="n"/>
      <c r="DP535" s="359" t="n"/>
      <c r="DQ535" s="359" t="n"/>
      <c r="DR535" s="359" t="n"/>
      <c r="DS535" s="359" t="n"/>
      <c r="DT535" s="359" t="n"/>
      <c r="DU535" s="359" t="n"/>
      <c r="DV535" s="359" t="n"/>
      <c r="DW535" s="359" t="n"/>
      <c r="DX535" s="359" t="n"/>
      <c r="DY535" s="359" t="n"/>
      <c r="DZ535" s="359" t="n"/>
      <c r="EA535" s="359" t="n"/>
      <c r="EB535" s="359" t="n"/>
      <c r="EC535" s="359" t="n"/>
      <c r="ED535" s="359" t="n"/>
      <c r="EE535" s="359" t="n"/>
      <c r="EF535" s="359" t="n"/>
      <c r="EG535" s="359" t="n"/>
      <c r="EH535" s="359" t="n"/>
      <c r="EI535" s="359" t="n"/>
      <c r="EJ535" s="359" t="n"/>
      <c r="EK535" s="359" t="n"/>
      <c r="EL535" s="359" t="n"/>
      <c r="EM535" s="359" t="n"/>
      <c r="EN535" s="359" t="n"/>
      <c r="EO535" s="359" t="n"/>
      <c r="EP535" s="359" t="n"/>
      <c r="EQ535" s="359" t="n"/>
      <c r="ER535" s="359" t="n"/>
      <c r="ES535" s="359" t="n"/>
      <c r="ET535" s="359" t="n"/>
      <c r="EU535" s="359" t="n"/>
      <c r="EV535" s="359" t="n"/>
      <c r="EW535" s="359" t="n"/>
      <c r="EX535" s="359" t="n"/>
      <c r="EY535" s="359" t="n"/>
      <c r="EZ535" s="359" t="n"/>
      <c r="FA535" s="359" t="n"/>
      <c r="FB535" s="359" t="n"/>
      <c r="FC535" s="359" t="n"/>
      <c r="FD535" s="359" t="n"/>
      <c r="FE535" s="359" t="n"/>
      <c r="FF535" s="359" t="n"/>
      <c r="FG535" s="359" t="n"/>
      <c r="FH535" s="359" t="n"/>
      <c r="FI535" s="359" t="n"/>
      <c r="FJ535" s="359" t="n"/>
      <c r="FK535" s="359" t="n"/>
      <c r="FL535" s="359" t="n"/>
      <c r="FM535" s="359" t="n"/>
      <c r="FN535" s="359" t="n"/>
      <c r="FO535" s="359" t="n"/>
      <c r="FP535" s="359" t="n"/>
      <c r="FQ535" s="359" t="n"/>
      <c r="FR535" s="359" t="n"/>
      <c r="FS535" s="359" t="n"/>
      <c r="FT535" s="359" t="n"/>
      <c r="FU535" s="359" t="n"/>
      <c r="FV535" s="359" t="n"/>
      <c r="FW535" s="359" t="n"/>
      <c r="FX535" s="359" t="n"/>
      <c r="FY535" s="359" t="n"/>
      <c r="FZ535" s="359" t="n"/>
      <c r="GA535" s="359" t="n"/>
      <c r="GB535" s="359" t="n"/>
      <c r="GC535" s="359" t="n"/>
      <c r="GD535" s="359" t="n"/>
      <c r="GE535" s="359" t="n"/>
      <c r="GF535" s="359" t="n"/>
      <c r="GG535" s="359" t="n"/>
      <c r="GH535" s="359" t="n"/>
      <c r="GI535" s="359" t="n"/>
      <c r="GJ535" s="359" t="n"/>
      <c r="GK535" s="359" t="n"/>
      <c r="GL535" s="359" t="n"/>
      <c r="GM535" s="359" t="n"/>
      <c r="GN535" s="359" t="n"/>
      <c r="GO535" s="359" t="n"/>
      <c r="GP535" s="359" t="n"/>
      <c r="GQ535" s="359" t="n"/>
      <c r="GR535" s="359" t="n"/>
      <c r="GS535" s="359" t="n"/>
      <c r="GT535" s="359" t="n"/>
      <c r="GU535" s="359" t="n"/>
      <c r="GV535" s="359" t="n"/>
      <c r="GW535" s="359" t="n"/>
      <c r="GX535" s="359" t="n">
        <v>0</v>
      </c>
    </row>
    <row r="536"/>
    <row r="537">
      <c r="A537" s="360" t="n">
        <v>50</v>
      </c>
      <c r="B537" s="360" t="n">
        <v>0</v>
      </c>
      <c r="C537" s="360" t="n">
        <v>0</v>
      </c>
      <c r="D537" s="360" t="n">
        <v>1</v>
      </c>
      <c r="E537" s="360" t="n">
        <v>201</v>
      </c>
      <c r="F537" s="360">
        <f>ROUND(Source!O535,O537)</f>
        <v/>
      </c>
      <c r="G537" s="360" t="inlineStr">
        <is>
          <t>ПЗ</t>
        </is>
      </c>
      <c r="H537" s="360" t="inlineStr">
        <is>
          <t>Прямые затраты</t>
        </is>
      </c>
      <c r="I537" s="360" t="n"/>
      <c r="J537" s="360" t="n"/>
      <c r="K537" s="360" t="n">
        <v>201</v>
      </c>
      <c r="L537" s="360" t="n">
        <v>1</v>
      </c>
      <c r="M537" s="360" t="n">
        <v>3</v>
      </c>
      <c r="N537" s="360" t="inlineStr"/>
      <c r="O537" s="360" t="n">
        <v>0</v>
      </c>
      <c r="P537" s="360" t="n"/>
      <c r="Q537" s="360" t="n"/>
      <c r="R537" s="360" t="n"/>
      <c r="S537" s="360" t="n"/>
      <c r="T537" s="360" t="n"/>
      <c r="U537" s="360" t="n"/>
      <c r="V537" s="360" t="n"/>
      <c r="W537" s="360" t="n">
        <v>0</v>
      </c>
      <c r="X537" s="360" t="n">
        <v>1</v>
      </c>
      <c r="Y537" s="360" t="n">
        <v>0</v>
      </c>
      <c r="Z537" s="360" t="n"/>
      <c r="AA537" s="360" t="n"/>
      <c r="AB537" s="360" t="n"/>
    </row>
    <row r="538">
      <c r="A538" s="360" t="n">
        <v>50</v>
      </c>
      <c r="B538" s="360" t="n">
        <v>0</v>
      </c>
      <c r="C538" s="360" t="n">
        <v>0</v>
      </c>
      <c r="D538" s="360" t="n">
        <v>1</v>
      </c>
      <c r="E538" s="360" t="n">
        <v>202</v>
      </c>
      <c r="F538" s="360">
        <f>ROUND(Source!P535,O538)</f>
        <v/>
      </c>
      <c r="G538" s="360" t="inlineStr">
        <is>
          <t>СтМатОб</t>
        </is>
      </c>
      <c r="H538" s="360" t="inlineStr">
        <is>
          <t>Стоимость материальных ресурсов (всего)</t>
        </is>
      </c>
      <c r="I538" s="360" t="n"/>
      <c r="J538" s="360" t="n"/>
      <c r="K538" s="360" t="n">
        <v>202</v>
      </c>
      <c r="L538" s="360" t="n">
        <v>2</v>
      </c>
      <c r="M538" s="360" t="n">
        <v>3</v>
      </c>
      <c r="N538" s="360" t="inlineStr"/>
      <c r="O538" s="360" t="n">
        <v>0</v>
      </c>
      <c r="P538" s="360" t="n"/>
      <c r="Q538" s="360" t="n"/>
      <c r="R538" s="360" t="n"/>
      <c r="S538" s="360" t="n"/>
      <c r="T538" s="360" t="n"/>
      <c r="U538" s="360" t="n"/>
      <c r="V538" s="360" t="n"/>
      <c r="W538" s="360" t="n">
        <v>0</v>
      </c>
      <c r="X538" s="360" t="n">
        <v>1</v>
      </c>
      <c r="Y538" s="360" t="n">
        <v>0</v>
      </c>
      <c r="Z538" s="360" t="n"/>
      <c r="AA538" s="360" t="n"/>
      <c r="AB538" s="360" t="n"/>
    </row>
    <row r="539">
      <c r="A539" s="360" t="n">
        <v>50</v>
      </c>
      <c r="B539" s="360" t="n">
        <v>0</v>
      </c>
      <c r="C539" s="360" t="n">
        <v>0</v>
      </c>
      <c r="D539" s="360" t="n">
        <v>1</v>
      </c>
      <c r="E539" s="360" t="n">
        <v>222</v>
      </c>
      <c r="F539" s="360">
        <f>ROUND(Source!AO535,O539)</f>
        <v/>
      </c>
      <c r="G539" s="360" t="inlineStr">
        <is>
          <t>СтМатОбЗак</t>
        </is>
      </c>
      <c r="H539" s="360" t="inlineStr">
        <is>
          <t>Стоимость материалов и оборудования заказчика</t>
        </is>
      </c>
      <c r="I539" s="360" t="n"/>
      <c r="J539" s="360" t="n"/>
      <c r="K539" s="360" t="n">
        <v>222</v>
      </c>
      <c r="L539" s="360" t="n">
        <v>3</v>
      </c>
      <c r="M539" s="360" t="n">
        <v>3</v>
      </c>
      <c r="N539" s="360" t="inlineStr"/>
      <c r="O539" s="360" t="n">
        <v>0</v>
      </c>
      <c r="P539" s="360" t="n"/>
      <c r="Q539" s="360" t="n"/>
      <c r="R539" s="360" t="n"/>
      <c r="S539" s="360" t="n"/>
      <c r="T539" s="360" t="n"/>
      <c r="U539" s="360" t="n"/>
      <c r="V539" s="360" t="n"/>
      <c r="W539" s="360" t="n">
        <v>0</v>
      </c>
      <c r="X539" s="360" t="n">
        <v>1</v>
      </c>
      <c r="Y539" s="360" t="n">
        <v>0</v>
      </c>
      <c r="Z539" s="360" t="n"/>
      <c r="AA539" s="360" t="n"/>
      <c r="AB539" s="360" t="n"/>
    </row>
    <row r="540">
      <c r="A540" s="360" t="n">
        <v>50</v>
      </c>
      <c r="B540" s="360" t="n">
        <v>0</v>
      </c>
      <c r="C540" s="360" t="n">
        <v>0</v>
      </c>
      <c r="D540" s="360" t="n">
        <v>1</v>
      </c>
      <c r="E540" s="360" t="n">
        <v>225</v>
      </c>
      <c r="F540" s="360">
        <f>ROUND(Source!AV535,O540)</f>
        <v/>
      </c>
      <c r="G540" s="360" t="inlineStr">
        <is>
          <t>СтМатОбПод</t>
        </is>
      </c>
      <c r="H540" s="360" t="inlineStr">
        <is>
          <t>Стоимость материалов и оборудования подрядчика</t>
        </is>
      </c>
      <c r="I540" s="360" t="n"/>
      <c r="J540" s="360" t="n"/>
      <c r="K540" s="360" t="n">
        <v>225</v>
      </c>
      <c r="L540" s="360" t="n">
        <v>4</v>
      </c>
      <c r="M540" s="360" t="n">
        <v>3</v>
      </c>
      <c r="N540" s="360" t="inlineStr"/>
      <c r="O540" s="360" t="n">
        <v>0</v>
      </c>
      <c r="P540" s="360" t="n"/>
      <c r="Q540" s="360" t="n"/>
      <c r="R540" s="360" t="n"/>
      <c r="S540" s="360" t="n"/>
      <c r="T540" s="360" t="n"/>
      <c r="U540" s="360" t="n"/>
      <c r="V540" s="360" t="n"/>
      <c r="W540" s="360" t="n">
        <v>0</v>
      </c>
      <c r="X540" s="360" t="n">
        <v>1</v>
      </c>
      <c r="Y540" s="360" t="n">
        <v>0</v>
      </c>
      <c r="Z540" s="360" t="n"/>
      <c r="AA540" s="360" t="n"/>
      <c r="AB540" s="360" t="n"/>
    </row>
    <row r="541">
      <c r="A541" s="360" t="n">
        <v>50</v>
      </c>
      <c r="B541" s="360" t="n">
        <v>0</v>
      </c>
      <c r="C541" s="360" t="n">
        <v>0</v>
      </c>
      <c r="D541" s="360" t="n">
        <v>1</v>
      </c>
      <c r="E541" s="360" t="n">
        <v>226</v>
      </c>
      <c r="F541" s="360">
        <f>ROUND(Source!AW535,O541)</f>
        <v/>
      </c>
      <c r="G541" s="360" t="inlineStr">
        <is>
          <t>СтМат</t>
        </is>
      </c>
      <c r="H541" s="360" t="inlineStr">
        <is>
          <t>Стоимость материалов (всего)</t>
        </is>
      </c>
      <c r="I541" s="360" t="n"/>
      <c r="J541" s="360" t="n"/>
      <c r="K541" s="360" t="n">
        <v>226</v>
      </c>
      <c r="L541" s="360" t="n">
        <v>5</v>
      </c>
      <c r="M541" s="360" t="n">
        <v>3</v>
      </c>
      <c r="N541" s="360" t="inlineStr"/>
      <c r="O541" s="360" t="n">
        <v>0</v>
      </c>
      <c r="P541" s="360" t="n"/>
      <c r="Q541" s="360" t="n"/>
      <c r="R541" s="360" t="n"/>
      <c r="S541" s="360" t="n"/>
      <c r="T541" s="360" t="n"/>
      <c r="U541" s="360" t="n"/>
      <c r="V541" s="360" t="n"/>
      <c r="W541" s="360" t="n">
        <v>0</v>
      </c>
      <c r="X541" s="360" t="n">
        <v>1</v>
      </c>
      <c r="Y541" s="360" t="n">
        <v>0</v>
      </c>
      <c r="Z541" s="360" t="n"/>
      <c r="AA541" s="360" t="n"/>
      <c r="AB541" s="360" t="n"/>
    </row>
    <row r="542">
      <c r="A542" s="360" t="n">
        <v>50</v>
      </c>
      <c r="B542" s="360" t="n">
        <v>0</v>
      </c>
      <c r="C542" s="360" t="n">
        <v>0</v>
      </c>
      <c r="D542" s="360" t="n">
        <v>1</v>
      </c>
      <c r="E542" s="360" t="n">
        <v>227</v>
      </c>
      <c r="F542" s="360">
        <f>ROUND(Source!AX535,O542)</f>
        <v/>
      </c>
      <c r="G542" s="360" t="inlineStr">
        <is>
          <t>СтМатЗак</t>
        </is>
      </c>
      <c r="H542" s="360" t="inlineStr">
        <is>
          <t>Стоимость материалов заказчика</t>
        </is>
      </c>
      <c r="I542" s="360" t="n"/>
      <c r="J542" s="360" t="n"/>
      <c r="K542" s="360" t="n">
        <v>227</v>
      </c>
      <c r="L542" s="360" t="n">
        <v>6</v>
      </c>
      <c r="M542" s="360" t="n">
        <v>3</v>
      </c>
      <c r="N542" s="360" t="inlineStr"/>
      <c r="O542" s="360" t="n">
        <v>0</v>
      </c>
      <c r="P542" s="360" t="n"/>
      <c r="Q542" s="360" t="n"/>
      <c r="R542" s="360" t="n"/>
      <c r="S542" s="360" t="n"/>
      <c r="T542" s="360" t="n"/>
      <c r="U542" s="360" t="n"/>
      <c r="V542" s="360" t="n"/>
      <c r="W542" s="360" t="n">
        <v>0</v>
      </c>
      <c r="X542" s="360" t="n">
        <v>1</v>
      </c>
      <c r="Y542" s="360" t="n">
        <v>0</v>
      </c>
      <c r="Z542" s="360" t="n"/>
      <c r="AA542" s="360" t="n"/>
      <c r="AB542" s="360" t="n"/>
    </row>
    <row r="543">
      <c r="A543" s="360" t="n">
        <v>50</v>
      </c>
      <c r="B543" s="360" t="n">
        <v>0</v>
      </c>
      <c r="C543" s="360" t="n">
        <v>0</v>
      </c>
      <c r="D543" s="360" t="n">
        <v>1</v>
      </c>
      <c r="E543" s="360" t="n">
        <v>228</v>
      </c>
      <c r="F543" s="360">
        <f>ROUND(Source!AY535,O543)</f>
        <v/>
      </c>
      <c r="G543" s="360" t="inlineStr">
        <is>
          <t>СтМатПод</t>
        </is>
      </c>
      <c r="H543" s="360" t="inlineStr">
        <is>
          <t>Стоимость материалов подрядчика</t>
        </is>
      </c>
      <c r="I543" s="360" t="n"/>
      <c r="J543" s="360" t="n"/>
      <c r="K543" s="360" t="n">
        <v>228</v>
      </c>
      <c r="L543" s="360" t="n">
        <v>7</v>
      </c>
      <c r="M543" s="360" t="n">
        <v>3</v>
      </c>
      <c r="N543" s="360" t="inlineStr"/>
      <c r="O543" s="360" t="n">
        <v>0</v>
      </c>
      <c r="P543" s="360" t="n"/>
      <c r="Q543" s="360" t="n"/>
      <c r="R543" s="360" t="n"/>
      <c r="S543" s="360" t="n"/>
      <c r="T543" s="360" t="n"/>
      <c r="U543" s="360" t="n"/>
      <c r="V543" s="360" t="n"/>
      <c r="W543" s="360" t="n">
        <v>0</v>
      </c>
      <c r="X543" s="360" t="n">
        <v>1</v>
      </c>
      <c r="Y543" s="360" t="n">
        <v>0</v>
      </c>
      <c r="Z543" s="360" t="n"/>
      <c r="AA543" s="360" t="n"/>
      <c r="AB543" s="360" t="n"/>
    </row>
    <row r="544">
      <c r="A544" s="360" t="n">
        <v>50</v>
      </c>
      <c r="B544" s="360" t="n">
        <v>0</v>
      </c>
      <c r="C544" s="360" t="n">
        <v>0</v>
      </c>
      <c r="D544" s="360" t="n">
        <v>1</v>
      </c>
      <c r="E544" s="360" t="n">
        <v>216</v>
      </c>
      <c r="F544" s="360">
        <f>ROUND(Source!AP535,O544)</f>
        <v/>
      </c>
      <c r="G544" s="360" t="inlineStr">
        <is>
          <t>Оборуд</t>
        </is>
      </c>
      <c r="H544" s="360" t="inlineStr">
        <is>
          <t>Стоимость оборудования (всего)</t>
        </is>
      </c>
      <c r="I544" s="360" t="n"/>
      <c r="J544" s="360" t="n"/>
      <c r="K544" s="360" t="n">
        <v>216</v>
      </c>
      <c r="L544" s="360" t="n">
        <v>8</v>
      </c>
      <c r="M544" s="360" t="n">
        <v>3</v>
      </c>
      <c r="N544" s="360" t="inlineStr"/>
      <c r="O544" s="360" t="n">
        <v>0</v>
      </c>
      <c r="P544" s="360" t="n"/>
      <c r="Q544" s="360" t="n"/>
      <c r="R544" s="360" t="n"/>
      <c r="S544" s="360" t="n"/>
      <c r="T544" s="360" t="n"/>
      <c r="U544" s="360" t="n"/>
      <c r="V544" s="360" t="n"/>
      <c r="W544" s="360" t="n">
        <v>0</v>
      </c>
      <c r="X544" s="360" t="n">
        <v>1</v>
      </c>
      <c r="Y544" s="360" t="n">
        <v>0</v>
      </c>
      <c r="Z544" s="360" t="n"/>
      <c r="AA544" s="360" t="n"/>
      <c r="AB544" s="360" t="n"/>
    </row>
    <row r="545">
      <c r="A545" s="360" t="n">
        <v>50</v>
      </c>
      <c r="B545" s="360" t="n">
        <v>0</v>
      </c>
      <c r="C545" s="360" t="n">
        <v>0</v>
      </c>
      <c r="D545" s="360" t="n">
        <v>1</v>
      </c>
      <c r="E545" s="360" t="n">
        <v>223</v>
      </c>
      <c r="F545" s="360">
        <f>ROUND(Source!AQ535,O545)</f>
        <v/>
      </c>
      <c r="G545" s="360" t="inlineStr">
        <is>
          <t>ОборудЗак</t>
        </is>
      </c>
      <c r="H545" s="360" t="inlineStr">
        <is>
          <t>Стоимость оборудования заказчика</t>
        </is>
      </c>
      <c r="I545" s="360" t="n"/>
      <c r="J545" s="360" t="n"/>
      <c r="K545" s="360" t="n">
        <v>223</v>
      </c>
      <c r="L545" s="360" t="n">
        <v>9</v>
      </c>
      <c r="M545" s="360" t="n">
        <v>3</v>
      </c>
      <c r="N545" s="360" t="inlineStr"/>
      <c r="O545" s="360" t="n">
        <v>0</v>
      </c>
      <c r="P545" s="360" t="n"/>
      <c r="Q545" s="360" t="n"/>
      <c r="R545" s="360" t="n"/>
      <c r="S545" s="360" t="n"/>
      <c r="T545" s="360" t="n"/>
      <c r="U545" s="360" t="n"/>
      <c r="V545" s="360" t="n"/>
      <c r="W545" s="360" t="n">
        <v>0</v>
      </c>
      <c r="X545" s="360" t="n">
        <v>1</v>
      </c>
      <c r="Y545" s="360" t="n">
        <v>0</v>
      </c>
      <c r="Z545" s="360" t="n"/>
      <c r="AA545" s="360" t="n"/>
      <c r="AB545" s="360" t="n"/>
    </row>
    <row r="546">
      <c r="A546" s="360" t="n">
        <v>50</v>
      </c>
      <c r="B546" s="360" t="n">
        <v>0</v>
      </c>
      <c r="C546" s="360" t="n">
        <v>0</v>
      </c>
      <c r="D546" s="360" t="n">
        <v>1</v>
      </c>
      <c r="E546" s="360" t="n">
        <v>229</v>
      </c>
      <c r="F546" s="360">
        <f>ROUND(Source!AZ535,O546)</f>
        <v/>
      </c>
      <c r="G546" s="360" t="inlineStr">
        <is>
          <t>ОборудПод</t>
        </is>
      </c>
      <c r="H546" s="360" t="inlineStr">
        <is>
          <t>Стоимость оборудования подрядчика</t>
        </is>
      </c>
      <c r="I546" s="360" t="n"/>
      <c r="J546" s="360" t="n"/>
      <c r="K546" s="360" t="n">
        <v>229</v>
      </c>
      <c r="L546" s="360" t="n">
        <v>10</v>
      </c>
      <c r="M546" s="360" t="n">
        <v>3</v>
      </c>
      <c r="N546" s="360" t="inlineStr"/>
      <c r="O546" s="360" t="n">
        <v>0</v>
      </c>
      <c r="P546" s="360" t="n"/>
      <c r="Q546" s="360" t="n"/>
      <c r="R546" s="360" t="n"/>
      <c r="S546" s="360" t="n"/>
      <c r="T546" s="360" t="n"/>
      <c r="U546" s="360" t="n"/>
      <c r="V546" s="360" t="n"/>
      <c r="W546" s="360" t="n">
        <v>0</v>
      </c>
      <c r="X546" s="360" t="n">
        <v>1</v>
      </c>
      <c r="Y546" s="360" t="n">
        <v>0</v>
      </c>
      <c r="Z546" s="360" t="n"/>
      <c r="AA546" s="360" t="n"/>
      <c r="AB546" s="360" t="n"/>
    </row>
    <row r="547">
      <c r="A547" s="360" t="n">
        <v>50</v>
      </c>
      <c r="B547" s="360" t="n">
        <v>0</v>
      </c>
      <c r="C547" s="360" t="n">
        <v>0</v>
      </c>
      <c r="D547" s="360" t="n">
        <v>1</v>
      </c>
      <c r="E547" s="360" t="n">
        <v>203</v>
      </c>
      <c r="F547" s="360">
        <f>ROUND(Source!Q535,O547)</f>
        <v/>
      </c>
      <c r="G547" s="360" t="inlineStr">
        <is>
          <t>ЭММ</t>
        </is>
      </c>
      <c r="H547" s="360" t="inlineStr">
        <is>
          <t>Эксплуатация машин</t>
        </is>
      </c>
      <c r="I547" s="360" t="n"/>
      <c r="J547" s="360" t="n"/>
      <c r="K547" s="360" t="n">
        <v>203</v>
      </c>
      <c r="L547" s="360" t="n">
        <v>11</v>
      </c>
      <c r="M547" s="360" t="n">
        <v>3</v>
      </c>
      <c r="N547" s="360" t="inlineStr"/>
      <c r="O547" s="360" t="n">
        <v>0</v>
      </c>
      <c r="P547" s="360" t="n"/>
      <c r="Q547" s="360" t="n"/>
      <c r="R547" s="360" t="n"/>
      <c r="S547" s="360" t="n"/>
      <c r="T547" s="360" t="n"/>
      <c r="U547" s="360" t="n"/>
      <c r="V547" s="360" t="n"/>
      <c r="W547" s="360" t="n">
        <v>0</v>
      </c>
      <c r="X547" s="360" t="n">
        <v>1</v>
      </c>
      <c r="Y547" s="360" t="n">
        <v>0</v>
      </c>
      <c r="Z547" s="360" t="n"/>
      <c r="AA547" s="360" t="n"/>
      <c r="AB547" s="360" t="n"/>
    </row>
    <row r="548">
      <c r="A548" s="360" t="n">
        <v>50</v>
      </c>
      <c r="B548" s="360" t="n">
        <v>0</v>
      </c>
      <c r="C548" s="360" t="n">
        <v>0</v>
      </c>
      <c r="D548" s="360" t="n">
        <v>1</v>
      </c>
      <c r="E548" s="360" t="n">
        <v>231</v>
      </c>
      <c r="F548" s="360">
        <f>ROUND(Source!BB535,O548)</f>
        <v/>
      </c>
      <c r="G548" s="360" t="inlineStr">
        <is>
          <t>ЭММсНРиСП</t>
        </is>
      </c>
      <c r="H548" s="360" t="inlineStr">
        <is>
          <t>Эксплуатация машин по ТСН-2001.16</t>
        </is>
      </c>
      <c r="I548" s="360" t="n"/>
      <c r="J548" s="360" t="n"/>
      <c r="K548" s="360" t="n">
        <v>231</v>
      </c>
      <c r="L548" s="360" t="n">
        <v>12</v>
      </c>
      <c r="M548" s="360" t="n">
        <v>3</v>
      </c>
      <c r="N548" s="360" t="inlineStr"/>
      <c r="O548" s="360" t="n">
        <v>0</v>
      </c>
      <c r="P548" s="360" t="n"/>
      <c r="Q548" s="360" t="n"/>
      <c r="R548" s="360" t="n"/>
      <c r="S548" s="360" t="n"/>
      <c r="T548" s="360" t="n"/>
      <c r="U548" s="360" t="n"/>
      <c r="V548" s="360" t="n"/>
      <c r="W548" s="360" t="n">
        <v>0</v>
      </c>
      <c r="X548" s="360" t="n">
        <v>1</v>
      </c>
      <c r="Y548" s="360" t="n">
        <v>0</v>
      </c>
      <c r="Z548" s="360" t="n"/>
      <c r="AA548" s="360" t="n"/>
      <c r="AB548" s="360" t="n"/>
    </row>
    <row r="549">
      <c r="A549" s="360" t="n">
        <v>50</v>
      </c>
      <c r="B549" s="360" t="n">
        <v>0</v>
      </c>
      <c r="C549" s="360" t="n">
        <v>0</v>
      </c>
      <c r="D549" s="360" t="n">
        <v>1</v>
      </c>
      <c r="E549" s="360" t="n">
        <v>204</v>
      </c>
      <c r="F549" s="360">
        <f>ROUND(Source!R535,O549)</f>
        <v/>
      </c>
      <c r="G549" s="360" t="inlineStr">
        <is>
          <t>ЗПМ</t>
        </is>
      </c>
      <c r="H549" s="360" t="inlineStr">
        <is>
          <t>ЗП машинистов</t>
        </is>
      </c>
      <c r="I549" s="360" t="n"/>
      <c r="J549" s="360" t="n"/>
      <c r="K549" s="360" t="n">
        <v>204</v>
      </c>
      <c r="L549" s="360" t="n">
        <v>13</v>
      </c>
      <c r="M549" s="360" t="n">
        <v>3</v>
      </c>
      <c r="N549" s="360" t="inlineStr"/>
      <c r="O549" s="360" t="n">
        <v>0</v>
      </c>
      <c r="P549" s="360" t="n"/>
      <c r="Q549" s="360" t="n"/>
      <c r="R549" s="360" t="n"/>
      <c r="S549" s="360" t="n"/>
      <c r="T549" s="360" t="n"/>
      <c r="U549" s="360" t="n"/>
      <c r="V549" s="360" t="n"/>
      <c r="W549" s="360" t="n">
        <v>0</v>
      </c>
      <c r="X549" s="360" t="n">
        <v>1</v>
      </c>
      <c r="Y549" s="360" t="n">
        <v>0</v>
      </c>
      <c r="Z549" s="360" t="n"/>
      <c r="AA549" s="360" t="n"/>
      <c r="AB549" s="360" t="n"/>
    </row>
    <row r="550">
      <c r="A550" s="360" t="n">
        <v>50</v>
      </c>
      <c r="B550" s="360" t="n">
        <v>0</v>
      </c>
      <c r="C550" s="360" t="n">
        <v>0</v>
      </c>
      <c r="D550" s="360" t="n">
        <v>1</v>
      </c>
      <c r="E550" s="360" t="n">
        <v>205</v>
      </c>
      <c r="F550" s="360">
        <f>ROUND(Source!S535,O550)</f>
        <v/>
      </c>
      <c r="G550" s="360" t="inlineStr">
        <is>
          <t>ОЗП</t>
        </is>
      </c>
      <c r="H550" s="360" t="inlineStr">
        <is>
          <t>Основная ЗП рабочих</t>
        </is>
      </c>
      <c r="I550" s="360" t="n"/>
      <c r="J550" s="360" t="n"/>
      <c r="K550" s="360" t="n">
        <v>205</v>
      </c>
      <c r="L550" s="360" t="n">
        <v>14</v>
      </c>
      <c r="M550" s="360" t="n">
        <v>3</v>
      </c>
      <c r="N550" s="360" t="inlineStr"/>
      <c r="O550" s="360" t="n">
        <v>0</v>
      </c>
      <c r="P550" s="360" t="n"/>
      <c r="Q550" s="360" t="n"/>
      <c r="R550" s="360" t="n"/>
      <c r="S550" s="360" t="n"/>
      <c r="T550" s="360" t="n"/>
      <c r="U550" s="360" t="n"/>
      <c r="V550" s="360" t="n"/>
      <c r="W550" s="360" t="n">
        <v>0</v>
      </c>
      <c r="X550" s="360" t="n">
        <v>1</v>
      </c>
      <c r="Y550" s="360" t="n">
        <v>0</v>
      </c>
      <c r="Z550" s="360" t="n"/>
      <c r="AA550" s="360" t="n"/>
      <c r="AB550" s="360" t="n"/>
    </row>
    <row r="551">
      <c r="A551" s="360" t="n">
        <v>50</v>
      </c>
      <c r="B551" s="360" t="n">
        <v>0</v>
      </c>
      <c r="C551" s="360" t="n">
        <v>0</v>
      </c>
      <c r="D551" s="360" t="n">
        <v>1</v>
      </c>
      <c r="E551" s="360" t="n">
        <v>232</v>
      </c>
      <c r="F551" s="360">
        <f>ROUND(Source!BC535,O551)</f>
        <v/>
      </c>
      <c r="G551" s="360" t="inlineStr">
        <is>
          <t>ОЗПсНРиСП</t>
        </is>
      </c>
      <c r="H551" s="360" t="inlineStr">
        <is>
          <t>Основная ЗП рабочих по ТСН-2001.16</t>
        </is>
      </c>
      <c r="I551" s="360" t="n"/>
      <c r="J551" s="360" t="n"/>
      <c r="K551" s="360" t="n">
        <v>232</v>
      </c>
      <c r="L551" s="360" t="n">
        <v>15</v>
      </c>
      <c r="M551" s="360" t="n">
        <v>3</v>
      </c>
      <c r="N551" s="360" t="inlineStr"/>
      <c r="O551" s="360" t="n">
        <v>0</v>
      </c>
      <c r="P551" s="360" t="n"/>
      <c r="Q551" s="360" t="n"/>
      <c r="R551" s="360" t="n"/>
      <c r="S551" s="360" t="n"/>
      <c r="T551" s="360" t="n"/>
      <c r="U551" s="360" t="n"/>
      <c r="V551" s="360" t="n"/>
      <c r="W551" s="360" t="n">
        <v>0</v>
      </c>
      <c r="X551" s="360" t="n">
        <v>1</v>
      </c>
      <c r="Y551" s="360" t="n">
        <v>0</v>
      </c>
      <c r="Z551" s="360" t="n"/>
      <c r="AA551" s="360" t="n"/>
      <c r="AB551" s="360" t="n"/>
    </row>
    <row r="552">
      <c r="A552" s="360" t="n">
        <v>50</v>
      </c>
      <c r="B552" s="360" t="n">
        <v>0</v>
      </c>
      <c r="C552" s="360" t="n">
        <v>0</v>
      </c>
      <c r="D552" s="360" t="n">
        <v>1</v>
      </c>
      <c r="E552" s="360" t="n">
        <v>214</v>
      </c>
      <c r="F552" s="360">
        <f>ROUND(Source!AS535,O552)</f>
        <v/>
      </c>
      <c r="G552" s="360" t="inlineStr">
        <is>
          <t>Строит</t>
        </is>
      </c>
      <c r="H552" s="360" t="inlineStr">
        <is>
          <t>Строительные работы с НР и СП</t>
        </is>
      </c>
      <c r="I552" s="360" t="n"/>
      <c r="J552" s="360" t="n"/>
      <c r="K552" s="360" t="n">
        <v>214</v>
      </c>
      <c r="L552" s="360" t="n">
        <v>16</v>
      </c>
      <c r="M552" s="360" t="n">
        <v>3</v>
      </c>
      <c r="N552" s="360" t="inlineStr"/>
      <c r="O552" s="360" t="n">
        <v>0</v>
      </c>
      <c r="P552" s="360" t="n"/>
      <c r="Q552" s="360" t="n"/>
      <c r="R552" s="360" t="n"/>
      <c r="S552" s="360" t="n"/>
      <c r="T552" s="360" t="n"/>
      <c r="U552" s="360" t="n"/>
      <c r="V552" s="360" t="n"/>
      <c r="W552" s="360" t="n">
        <v>0</v>
      </c>
      <c r="X552" s="360" t="n">
        <v>1</v>
      </c>
      <c r="Y552" s="360" t="n">
        <v>0</v>
      </c>
      <c r="Z552" s="360" t="n"/>
      <c r="AA552" s="360" t="n"/>
      <c r="AB552" s="360" t="n"/>
    </row>
    <row r="553">
      <c r="A553" s="360" t="n">
        <v>50</v>
      </c>
      <c r="B553" s="360" t="n">
        <v>0</v>
      </c>
      <c r="C553" s="360" t="n">
        <v>0</v>
      </c>
      <c r="D553" s="360" t="n">
        <v>1</v>
      </c>
      <c r="E553" s="360" t="n">
        <v>215</v>
      </c>
      <c r="F553" s="360">
        <f>ROUND(Source!AT535,O553)</f>
        <v/>
      </c>
      <c r="G553" s="360" t="inlineStr">
        <is>
          <t>Монтаж</t>
        </is>
      </c>
      <c r="H553" s="360" t="inlineStr">
        <is>
          <t>Монтажные работы с НР и СП</t>
        </is>
      </c>
      <c r="I553" s="360" t="n"/>
      <c r="J553" s="360" t="n"/>
      <c r="K553" s="360" t="n">
        <v>215</v>
      </c>
      <c r="L553" s="360" t="n">
        <v>17</v>
      </c>
      <c r="M553" s="360" t="n">
        <v>3</v>
      </c>
      <c r="N553" s="360" t="inlineStr"/>
      <c r="O553" s="360" t="n">
        <v>0</v>
      </c>
      <c r="P553" s="360" t="n"/>
      <c r="Q553" s="360" t="n"/>
      <c r="R553" s="360" t="n"/>
      <c r="S553" s="360" t="n"/>
      <c r="T553" s="360" t="n"/>
      <c r="U553" s="360" t="n"/>
      <c r="V553" s="360" t="n"/>
      <c r="W553" s="360" t="n">
        <v>0</v>
      </c>
      <c r="X553" s="360" t="n">
        <v>1</v>
      </c>
      <c r="Y553" s="360" t="n">
        <v>0</v>
      </c>
      <c r="Z553" s="360" t="n"/>
      <c r="AA553" s="360" t="n"/>
      <c r="AB553" s="360" t="n"/>
    </row>
    <row r="554">
      <c r="A554" s="360" t="n">
        <v>50</v>
      </c>
      <c r="B554" s="360" t="n">
        <v>0</v>
      </c>
      <c r="C554" s="360" t="n">
        <v>0</v>
      </c>
      <c r="D554" s="360" t="n">
        <v>1</v>
      </c>
      <c r="E554" s="360" t="n">
        <v>217</v>
      </c>
      <c r="F554" s="360">
        <f>ROUND(Source!AU535,O554)</f>
        <v/>
      </c>
      <c r="G554" s="360" t="inlineStr">
        <is>
          <t>Прочие</t>
        </is>
      </c>
      <c r="H554" s="360" t="inlineStr">
        <is>
          <t>Прочие работы с НР и СП</t>
        </is>
      </c>
      <c r="I554" s="360" t="n"/>
      <c r="J554" s="360" t="n"/>
      <c r="K554" s="360" t="n">
        <v>217</v>
      </c>
      <c r="L554" s="360" t="n">
        <v>18</v>
      </c>
      <c r="M554" s="360" t="n">
        <v>3</v>
      </c>
      <c r="N554" s="360" t="inlineStr"/>
      <c r="O554" s="360" t="n">
        <v>0</v>
      </c>
      <c r="P554" s="360" t="n"/>
      <c r="Q554" s="360" t="n"/>
      <c r="R554" s="360" t="n"/>
      <c r="S554" s="360" t="n"/>
      <c r="T554" s="360" t="n"/>
      <c r="U554" s="360" t="n"/>
      <c r="V554" s="360" t="n"/>
      <c r="W554" s="360" t="n">
        <v>0</v>
      </c>
      <c r="X554" s="360" t="n">
        <v>1</v>
      </c>
      <c r="Y554" s="360" t="n">
        <v>0</v>
      </c>
      <c r="Z554" s="360" t="n"/>
      <c r="AA554" s="360" t="n"/>
      <c r="AB554" s="360" t="n"/>
    </row>
    <row r="555">
      <c r="A555" s="360" t="n">
        <v>50</v>
      </c>
      <c r="B555" s="360" t="n">
        <v>0</v>
      </c>
      <c r="C555" s="360" t="n">
        <v>0</v>
      </c>
      <c r="D555" s="360" t="n">
        <v>1</v>
      </c>
      <c r="E555" s="360" t="n">
        <v>230</v>
      </c>
      <c r="F555" s="360">
        <f>ROUND(Source!BA535,O555)</f>
        <v/>
      </c>
      <c r="G555" s="360" t="inlineStr">
        <is>
          <t>ПрочиеЗатр</t>
        </is>
      </c>
      <c r="H555" s="360" t="inlineStr">
        <is>
          <t>Прочие затраты по ТСН-2001.16</t>
        </is>
      </c>
      <c r="I555" s="360" t="n"/>
      <c r="J555" s="360" t="n"/>
      <c r="K555" s="360" t="n">
        <v>230</v>
      </c>
      <c r="L555" s="360" t="n">
        <v>19</v>
      </c>
      <c r="M555" s="360" t="n">
        <v>3</v>
      </c>
      <c r="N555" s="360" t="inlineStr"/>
      <c r="O555" s="360" t="n">
        <v>0</v>
      </c>
      <c r="P555" s="360" t="n"/>
      <c r="Q555" s="360" t="n"/>
      <c r="R555" s="360" t="n"/>
      <c r="S555" s="360" t="n"/>
      <c r="T555" s="360" t="n"/>
      <c r="U555" s="360" t="n"/>
      <c r="V555" s="360" t="n"/>
      <c r="W555" s="360" t="n">
        <v>0</v>
      </c>
      <c r="X555" s="360" t="n">
        <v>1</v>
      </c>
      <c r="Y555" s="360" t="n">
        <v>0</v>
      </c>
      <c r="Z555" s="360" t="n"/>
      <c r="AA555" s="360" t="n"/>
      <c r="AB555" s="360" t="n"/>
    </row>
    <row r="556">
      <c r="A556" s="360" t="n">
        <v>50</v>
      </c>
      <c r="B556" s="360" t="n">
        <v>0</v>
      </c>
      <c r="C556" s="360" t="n">
        <v>0</v>
      </c>
      <c r="D556" s="360" t="n">
        <v>1</v>
      </c>
      <c r="E556" s="360" t="n">
        <v>206</v>
      </c>
      <c r="F556" s="360">
        <f>ROUND(Source!T535,O556)</f>
        <v/>
      </c>
      <c r="G556" s="360" t="inlineStr">
        <is>
          <t>ВозврМат</t>
        </is>
      </c>
      <c r="H556" s="360" t="inlineStr">
        <is>
          <t>Возврат материалов</t>
        </is>
      </c>
      <c r="I556" s="360" t="n"/>
      <c r="J556" s="360" t="n"/>
      <c r="K556" s="360" t="n">
        <v>206</v>
      </c>
      <c r="L556" s="360" t="n">
        <v>20</v>
      </c>
      <c r="M556" s="360" t="n">
        <v>3</v>
      </c>
      <c r="N556" s="360" t="inlineStr"/>
      <c r="O556" s="360" t="n">
        <v>0</v>
      </c>
      <c r="P556" s="360" t="n"/>
      <c r="Q556" s="360" t="n"/>
      <c r="R556" s="360" t="n"/>
      <c r="S556" s="360" t="n"/>
      <c r="T556" s="360" t="n"/>
      <c r="U556" s="360" t="n"/>
      <c r="V556" s="360" t="n"/>
      <c r="W556" s="360" t="n">
        <v>0</v>
      </c>
      <c r="X556" s="360" t="n">
        <v>1</v>
      </c>
      <c r="Y556" s="360" t="n">
        <v>0</v>
      </c>
      <c r="Z556" s="360" t="n"/>
      <c r="AA556" s="360" t="n"/>
      <c r="AB556" s="360" t="n"/>
    </row>
    <row r="557">
      <c r="A557" s="360" t="n">
        <v>50</v>
      </c>
      <c r="B557" s="360" t="n">
        <v>0</v>
      </c>
      <c r="C557" s="360" t="n">
        <v>0</v>
      </c>
      <c r="D557" s="360" t="n">
        <v>1</v>
      </c>
      <c r="E557" s="360" t="n">
        <v>207</v>
      </c>
      <c r="F557" s="360">
        <f>ROUND(Source!U535,O557)</f>
        <v/>
      </c>
      <c r="G557" s="360" t="inlineStr">
        <is>
          <t>ТрудСтр</t>
        </is>
      </c>
      <c r="H557" s="360" t="inlineStr">
        <is>
          <t>Трудозатраты строителей</t>
        </is>
      </c>
      <c r="I557" s="360" t="n"/>
      <c r="J557" s="360" t="n"/>
      <c r="K557" s="360" t="n">
        <v>207</v>
      </c>
      <c r="L557" s="360" t="n">
        <v>21</v>
      </c>
      <c r="M557" s="360" t="n">
        <v>3</v>
      </c>
      <c r="N557" s="360" t="inlineStr"/>
      <c r="O557" s="360" t="n">
        <v>7</v>
      </c>
      <c r="P557" s="360" t="n"/>
      <c r="Q557" s="360" t="n"/>
      <c r="R557" s="360" t="n"/>
      <c r="S557" s="360" t="n"/>
      <c r="T557" s="360" t="n"/>
      <c r="U557" s="360" t="n"/>
      <c r="V557" s="360" t="n"/>
      <c r="W557" s="360" t="n">
        <v>0</v>
      </c>
      <c r="X557" s="360" t="n">
        <v>1</v>
      </c>
      <c r="Y557" s="360" t="n">
        <v>0</v>
      </c>
      <c r="Z557" s="360" t="n"/>
      <c r="AA557" s="360" t="n"/>
      <c r="AB557" s="360" t="n"/>
    </row>
    <row r="558">
      <c r="A558" s="360" t="n">
        <v>50</v>
      </c>
      <c r="B558" s="360" t="n">
        <v>0</v>
      </c>
      <c r="C558" s="360" t="n">
        <v>0</v>
      </c>
      <c r="D558" s="360" t="n">
        <v>1</v>
      </c>
      <c r="E558" s="360" t="n">
        <v>208</v>
      </c>
      <c r="F558" s="360">
        <f>ROUND(Source!V535,O558)</f>
        <v/>
      </c>
      <c r="G558" s="360" t="inlineStr">
        <is>
          <t>ТрудМаш</t>
        </is>
      </c>
      <c r="H558" s="360" t="inlineStr">
        <is>
          <t>Трудозатраты машинистов</t>
        </is>
      </c>
      <c r="I558" s="360" t="n"/>
      <c r="J558" s="360" t="n"/>
      <c r="K558" s="360" t="n">
        <v>208</v>
      </c>
      <c r="L558" s="360" t="n">
        <v>22</v>
      </c>
      <c r="M558" s="360" t="n">
        <v>3</v>
      </c>
      <c r="N558" s="360" t="inlineStr"/>
      <c r="O558" s="360" t="n">
        <v>7</v>
      </c>
      <c r="P558" s="360" t="n"/>
      <c r="Q558" s="360" t="n"/>
      <c r="R558" s="360" t="n"/>
      <c r="S558" s="360" t="n"/>
      <c r="T558" s="360" t="n"/>
      <c r="U558" s="360" t="n"/>
      <c r="V558" s="360" t="n"/>
      <c r="W558" s="360" t="n">
        <v>0</v>
      </c>
      <c r="X558" s="360" t="n">
        <v>1</v>
      </c>
      <c r="Y558" s="360" t="n">
        <v>0</v>
      </c>
      <c r="Z558" s="360" t="n"/>
      <c r="AA558" s="360" t="n"/>
      <c r="AB558" s="360" t="n"/>
    </row>
    <row r="559">
      <c r="A559" s="360" t="n">
        <v>50</v>
      </c>
      <c r="B559" s="360" t="n">
        <v>0</v>
      </c>
      <c r="C559" s="360" t="n">
        <v>0</v>
      </c>
      <c r="D559" s="360" t="n">
        <v>1</v>
      </c>
      <c r="E559" s="360" t="n">
        <v>209</v>
      </c>
      <c r="F559" s="360">
        <f>ROUND(Source!W535,O559)</f>
        <v/>
      </c>
      <c r="G559" s="360" t="inlineStr">
        <is>
          <t>ТранспМат</t>
        </is>
      </c>
      <c r="H559" s="360" t="inlineStr">
        <is>
          <t>Транспорт материалов</t>
        </is>
      </c>
      <c r="I559" s="360" t="n"/>
      <c r="J559" s="360" t="n"/>
      <c r="K559" s="360" t="n">
        <v>209</v>
      </c>
      <c r="L559" s="360" t="n">
        <v>23</v>
      </c>
      <c r="M559" s="360" t="n">
        <v>3</v>
      </c>
      <c r="N559" s="360" t="inlineStr"/>
      <c r="O559" s="360" t="n">
        <v>0</v>
      </c>
      <c r="P559" s="360" t="n"/>
      <c r="Q559" s="360" t="n"/>
      <c r="R559" s="360" t="n"/>
      <c r="S559" s="360" t="n"/>
      <c r="T559" s="360" t="n"/>
      <c r="U559" s="360" t="n"/>
      <c r="V559" s="360" t="n"/>
      <c r="W559" s="360" t="n">
        <v>0</v>
      </c>
      <c r="X559" s="360" t="n">
        <v>1</v>
      </c>
      <c r="Y559" s="360" t="n">
        <v>0</v>
      </c>
      <c r="Z559" s="360" t="n"/>
      <c r="AA559" s="360" t="n"/>
      <c r="AB559" s="360" t="n"/>
    </row>
    <row r="560">
      <c r="A560" s="360" t="n">
        <v>50</v>
      </c>
      <c r="B560" s="360" t="n">
        <v>0</v>
      </c>
      <c r="C560" s="360" t="n">
        <v>0</v>
      </c>
      <c r="D560" s="360" t="n">
        <v>1</v>
      </c>
      <c r="E560" s="360" t="n">
        <v>233</v>
      </c>
      <c r="F560" s="360">
        <f>ROUND(Source!BD535,O560)</f>
        <v/>
      </c>
      <c r="G560" s="360" t="inlineStr">
        <is>
          <t>Перевозка</t>
        </is>
      </c>
      <c r="H560" s="360" t="inlineStr">
        <is>
          <t>Перевозка грузов</t>
        </is>
      </c>
      <c r="I560" s="360" t="n"/>
      <c r="J560" s="360" t="n"/>
      <c r="K560" s="360" t="n">
        <v>233</v>
      </c>
      <c r="L560" s="360" t="n">
        <v>24</v>
      </c>
      <c r="M560" s="360" t="n">
        <v>3</v>
      </c>
      <c r="N560" s="360" t="inlineStr"/>
      <c r="O560" s="360" t="n">
        <v>0</v>
      </c>
      <c r="P560" s="360" t="n"/>
      <c r="Q560" s="360" t="n"/>
      <c r="R560" s="360" t="n"/>
      <c r="S560" s="360" t="n"/>
      <c r="T560" s="360" t="n"/>
      <c r="U560" s="360" t="n"/>
      <c r="V560" s="360" t="n"/>
      <c r="W560" s="360" t="n">
        <v>0</v>
      </c>
      <c r="X560" s="360" t="n">
        <v>1</v>
      </c>
      <c r="Y560" s="360" t="n">
        <v>0</v>
      </c>
      <c r="Z560" s="360" t="n"/>
      <c r="AA560" s="360" t="n"/>
      <c r="AB560" s="360" t="n"/>
    </row>
    <row r="561">
      <c r="A561" s="360" t="n">
        <v>50</v>
      </c>
      <c r="B561" s="360" t="n">
        <v>0</v>
      </c>
      <c r="C561" s="360" t="n">
        <v>0</v>
      </c>
      <c r="D561" s="360" t="n">
        <v>1</v>
      </c>
      <c r="E561" s="360" t="n">
        <v>210</v>
      </c>
      <c r="F561" s="360">
        <f>ROUND(Source!X535,O561)</f>
        <v/>
      </c>
      <c r="G561" s="360" t="inlineStr">
        <is>
          <t>НР</t>
        </is>
      </c>
      <c r="H561" s="360" t="inlineStr">
        <is>
          <t>Накладные расходы</t>
        </is>
      </c>
      <c r="I561" s="360" t="n"/>
      <c r="J561" s="360" t="n"/>
      <c r="K561" s="360" t="n">
        <v>210</v>
      </c>
      <c r="L561" s="360" t="n">
        <v>25</v>
      </c>
      <c r="M561" s="360" t="n">
        <v>3</v>
      </c>
      <c r="N561" s="360" t="inlineStr"/>
      <c r="O561" s="360" t="n">
        <v>0</v>
      </c>
      <c r="P561" s="360" t="n"/>
      <c r="Q561" s="360" t="n"/>
      <c r="R561" s="360" t="n"/>
      <c r="S561" s="360" t="n"/>
      <c r="T561" s="360" t="n"/>
      <c r="U561" s="360" t="n"/>
      <c r="V561" s="360" t="n"/>
      <c r="W561" s="360" t="n">
        <v>0</v>
      </c>
      <c r="X561" s="360" t="n">
        <v>1</v>
      </c>
      <c r="Y561" s="360" t="n">
        <v>0</v>
      </c>
      <c r="Z561" s="360" t="n"/>
      <c r="AA561" s="360" t="n"/>
      <c r="AB561" s="360" t="n"/>
    </row>
    <row r="562">
      <c r="A562" s="360" t="n">
        <v>50</v>
      </c>
      <c r="B562" s="360" t="n">
        <v>0</v>
      </c>
      <c r="C562" s="360" t="n">
        <v>0</v>
      </c>
      <c r="D562" s="360" t="n">
        <v>1</v>
      </c>
      <c r="E562" s="360" t="n">
        <v>211</v>
      </c>
      <c r="F562" s="360">
        <f>ROUND(Source!Y535,O562)</f>
        <v/>
      </c>
      <c r="G562" s="360" t="inlineStr">
        <is>
          <t>СмПриб</t>
        </is>
      </c>
      <c r="H562" s="360" t="inlineStr">
        <is>
          <t>Сметная прибыль</t>
        </is>
      </c>
      <c r="I562" s="360" t="n"/>
      <c r="J562" s="360" t="n"/>
      <c r="K562" s="360" t="n">
        <v>211</v>
      </c>
      <c r="L562" s="360" t="n">
        <v>26</v>
      </c>
      <c r="M562" s="360" t="n">
        <v>3</v>
      </c>
      <c r="N562" s="360" t="inlineStr"/>
      <c r="O562" s="360" t="n">
        <v>0</v>
      </c>
      <c r="P562" s="360" t="n"/>
      <c r="Q562" s="360" t="n"/>
      <c r="R562" s="360" t="n"/>
      <c r="S562" s="360" t="n"/>
      <c r="T562" s="360" t="n"/>
      <c r="U562" s="360" t="n"/>
      <c r="V562" s="360" t="n"/>
      <c r="W562" s="360" t="n">
        <v>0</v>
      </c>
      <c r="X562" s="360" t="n">
        <v>1</v>
      </c>
      <c r="Y562" s="360" t="n">
        <v>0</v>
      </c>
      <c r="Z562" s="360" t="n"/>
      <c r="AA562" s="360" t="n"/>
      <c r="AB562" s="360" t="n"/>
    </row>
    <row r="563">
      <c r="A563" s="360" t="n">
        <v>50</v>
      </c>
      <c r="B563" s="360" t="n">
        <v>0</v>
      </c>
      <c r="C563" s="360" t="n">
        <v>0</v>
      </c>
      <c r="D563" s="360" t="n">
        <v>1</v>
      </c>
      <c r="E563" s="360" t="n">
        <v>224</v>
      </c>
      <c r="F563" s="360">
        <f>ROUND(Source!AR535,O563)</f>
        <v/>
      </c>
      <c r="G563" s="360" t="inlineStr">
        <is>
          <t>Всего</t>
        </is>
      </c>
      <c r="H563" s="360" t="inlineStr">
        <is>
          <t>Всего с НР и СП</t>
        </is>
      </c>
      <c r="I563" s="360" t="n"/>
      <c r="J563" s="360" t="n"/>
      <c r="K563" s="360" t="n">
        <v>224</v>
      </c>
      <c r="L563" s="360" t="n">
        <v>27</v>
      </c>
      <c r="M563" s="360" t="n">
        <v>3</v>
      </c>
      <c r="N563" s="360" t="inlineStr"/>
      <c r="O563" s="360" t="n">
        <v>0</v>
      </c>
      <c r="P563" s="360" t="n"/>
      <c r="Q563" s="360" t="n"/>
      <c r="R563" s="360" t="n"/>
      <c r="S563" s="360" t="n"/>
      <c r="T563" s="360" t="n"/>
      <c r="U563" s="360" t="n"/>
      <c r="V563" s="360" t="n"/>
      <c r="W563" s="360" t="n">
        <v>0</v>
      </c>
      <c r="X563" s="360" t="n">
        <v>1</v>
      </c>
      <c r="Y563" s="360" t="n">
        <v>0</v>
      </c>
      <c r="Z563" s="360" t="n"/>
      <c r="AA563" s="360" t="n"/>
      <c r="AB563" s="360" t="n"/>
    </row>
    <row r="564">
      <c r="A564" s="360" t="n">
        <v>50</v>
      </c>
      <c r="B564" s="360" t="n">
        <v>0</v>
      </c>
      <c r="C564" s="360" t="n">
        <v>0</v>
      </c>
      <c r="D564" s="360" t="n">
        <v>2</v>
      </c>
      <c r="E564" s="360" t="n">
        <v>0</v>
      </c>
      <c r="F564" s="360">
        <f>ROUND(F563,O564)</f>
        <v/>
      </c>
      <c r="G564" s="360" t="inlineStr">
        <is>
          <t>и1</t>
        </is>
      </c>
      <c r="H564" s="360" t="inlineStr">
        <is>
          <t>Итого</t>
        </is>
      </c>
      <c r="I564" s="360" t="n"/>
      <c r="J564" s="360" t="n"/>
      <c r="K564" s="360" t="n">
        <v>212</v>
      </c>
      <c r="L564" s="360" t="n">
        <v>28</v>
      </c>
      <c r="M564" s="360" t="n">
        <v>0</v>
      </c>
      <c r="N564" s="360" t="inlineStr"/>
      <c r="O564" s="360" t="n">
        <v>0</v>
      </c>
      <c r="P564" s="360" t="n"/>
      <c r="Q564" s="360" t="n"/>
      <c r="R564" s="360" t="n"/>
      <c r="S564" s="360" t="n"/>
      <c r="T564" s="360" t="n"/>
      <c r="U564" s="360" t="n"/>
      <c r="V564" s="360" t="n"/>
      <c r="W564" s="360" t="n">
        <v>0</v>
      </c>
      <c r="X564" s="360" t="n">
        <v>1</v>
      </c>
      <c r="Y564" s="360" t="n">
        <v>0</v>
      </c>
      <c r="Z564" s="360" t="n"/>
      <c r="AA564" s="360" t="n"/>
      <c r="AB564" s="360" t="n"/>
    </row>
    <row r="565">
      <c r="A565" s="360" t="n">
        <v>50</v>
      </c>
      <c r="B565" s="360" t="n">
        <v>0</v>
      </c>
      <c r="C565" s="360" t="n">
        <v>0</v>
      </c>
      <c r="D565" s="360" t="n">
        <v>2</v>
      </c>
      <c r="E565" s="360" t="n">
        <v>0</v>
      </c>
      <c r="F565" s="360">
        <f>ROUND(F564*0.22,O565)</f>
        <v/>
      </c>
      <c r="G565" s="360" t="inlineStr">
        <is>
          <t>и2</t>
        </is>
      </c>
      <c r="H565" s="360" t="inlineStr">
        <is>
          <t>НДС 22%</t>
        </is>
      </c>
      <c r="I565" s="360" t="n"/>
      <c r="J565" s="360" t="n"/>
      <c r="K565" s="360" t="n">
        <v>212</v>
      </c>
      <c r="L565" s="360" t="n">
        <v>29</v>
      </c>
      <c r="M565" s="360" t="n">
        <v>0</v>
      </c>
      <c r="N565" s="360" t="inlineStr"/>
      <c r="O565" s="360" t="n">
        <v>0</v>
      </c>
      <c r="P565" s="360" t="n"/>
      <c r="Q565" s="360" t="n"/>
      <c r="R565" s="360" t="n"/>
      <c r="S565" s="360" t="n"/>
      <c r="T565" s="360" t="n"/>
      <c r="U565" s="360" t="n"/>
      <c r="V565" s="360" t="n"/>
      <c r="W565" s="360" t="n">
        <v>0</v>
      </c>
      <c r="X565" s="360" t="n">
        <v>1</v>
      </c>
      <c r="Y565" s="360" t="n">
        <v>0</v>
      </c>
      <c r="Z565" s="360" t="n"/>
      <c r="AA565" s="360" t="n"/>
      <c r="AB565" s="360" t="n"/>
    </row>
    <row r="566">
      <c r="A566" s="360" t="n">
        <v>50</v>
      </c>
      <c r="B566" s="360" t="n">
        <v>0</v>
      </c>
      <c r="C566" s="360" t="n">
        <v>0</v>
      </c>
      <c r="D566" s="360" t="n">
        <v>2</v>
      </c>
      <c r="E566" s="360" t="n">
        <v>213</v>
      </c>
      <c r="F566" s="360">
        <f>ROUND(F564+F565,O566)</f>
        <v/>
      </c>
      <c r="G566" s="360" t="inlineStr">
        <is>
          <t>и3</t>
        </is>
      </c>
      <c r="H566" s="360" t="inlineStr">
        <is>
          <t>Всего</t>
        </is>
      </c>
      <c r="I566" s="360" t="n"/>
      <c r="J566" s="360" t="n"/>
      <c r="K566" s="360" t="n">
        <v>212</v>
      </c>
      <c r="L566" s="360" t="n">
        <v>30</v>
      </c>
      <c r="M566" s="360" t="n">
        <v>0</v>
      </c>
      <c r="N566" s="360" t="inlineStr"/>
      <c r="O566" s="360" t="n">
        <v>0</v>
      </c>
      <c r="P566" s="360" t="n"/>
      <c r="Q566" s="360" t="n"/>
      <c r="R566" s="360" t="n"/>
      <c r="S566" s="360" t="n"/>
      <c r="T566" s="360" t="n"/>
      <c r="U566" s="360" t="n"/>
      <c r="V566" s="360" t="n"/>
      <c r="W566" s="360" t="n">
        <v>0</v>
      </c>
      <c r="X566" s="360" t="n">
        <v>1</v>
      </c>
      <c r="Y566" s="360" t="n">
        <v>0</v>
      </c>
      <c r="Z566" s="360" t="n"/>
      <c r="AA566" s="360" t="n"/>
      <c r="AB566" s="360" t="n"/>
    </row>
    <row r="567"/>
    <row r="568">
      <c r="A568" s="357" t="n">
        <v>3</v>
      </c>
      <c r="B568" s="357" t="n">
        <v>0</v>
      </c>
      <c r="C568" s="357" t="n"/>
      <c r="D568" s="357">
        <f>ROW(A580)</f>
        <v/>
      </c>
      <c r="E568" s="357" t="n"/>
      <c r="F568" s="357" t="inlineStr">
        <is>
          <t>Новая локальная смета</t>
        </is>
      </c>
      <c r="G568" s="357" t="inlineStr">
        <is>
          <t>Парковая, д.17</t>
        </is>
      </c>
      <c r="H568" s="357" t="inlineStr"/>
      <c r="I568" s="357" t="n">
        <v>0</v>
      </c>
      <c r="J568" s="357" t="inlineStr"/>
      <c r="K568" s="357" t="n">
        <v>0</v>
      </c>
      <c r="L568" s="357" t="inlineStr">
        <is>
          <t>Новая локальная смета</t>
        </is>
      </c>
      <c r="M568" s="357" t="inlineStr"/>
      <c r="N568" s="357" t="n"/>
      <c r="O568" s="357" t="n"/>
      <c r="P568" s="357" t="n"/>
      <c r="Q568" s="357" t="n"/>
      <c r="R568" s="357" t="n"/>
      <c r="S568" s="357" t="n">
        <v>0</v>
      </c>
      <c r="T568" s="357" t="n"/>
      <c r="U568" s="357" t="inlineStr"/>
      <c r="V568" s="357" t="n">
        <v>0</v>
      </c>
      <c r="W568" s="357" t="n"/>
      <c r="X568" s="357" t="n"/>
      <c r="Y568" s="357" t="n"/>
      <c r="Z568" s="357" t="n"/>
      <c r="AA568" s="357" t="n"/>
      <c r="AB568" s="357" t="inlineStr"/>
      <c r="AC568" s="357" t="inlineStr"/>
      <c r="AD568" s="357" t="inlineStr"/>
      <c r="AE568" s="357" t="inlineStr"/>
      <c r="AF568" s="357" t="inlineStr"/>
      <c r="AG568" s="357" t="inlineStr"/>
      <c r="AH568" s="357" t="n"/>
      <c r="AI568" s="357" t="n"/>
      <c r="AJ568" s="357" t="n"/>
      <c r="AK568" s="357" t="n"/>
      <c r="AL568" s="357" t="n"/>
      <c r="AM568" s="357" t="n"/>
      <c r="AN568" s="357" t="n"/>
      <c r="AO568" s="357" t="n"/>
      <c r="AP568" s="357" t="inlineStr"/>
      <c r="AQ568" s="357" t="inlineStr"/>
      <c r="AR568" s="357" t="inlineStr"/>
      <c r="AS568" s="357" t="n"/>
      <c r="AT568" s="357" t="n"/>
      <c r="AU568" s="357" t="n"/>
      <c r="AV568" s="357" t="n"/>
      <c r="AW568" s="357" t="n"/>
      <c r="AX568" s="357" t="n"/>
      <c r="AY568" s="357" t="n"/>
      <c r="AZ568" s="357" t="inlineStr"/>
      <c r="BA568" s="357" t="n"/>
      <c r="BB568" s="357" t="inlineStr"/>
      <c r="BC568" s="357" t="inlineStr"/>
      <c r="BD568" s="357" t="inlineStr"/>
      <c r="BE568" s="357" t="inlineStr"/>
      <c r="BF568" s="357" t="inlineStr"/>
      <c r="BG568" s="357" t="inlineStr"/>
      <c r="BH568" s="357" t="inlineStr"/>
      <c r="BI568" s="357" t="inlineStr"/>
      <c r="BJ568" s="357" t="inlineStr"/>
      <c r="BK568" s="357" t="inlineStr"/>
      <c r="BL568" s="357" t="inlineStr"/>
      <c r="BM568" s="357" t="inlineStr"/>
      <c r="BN568" s="357" t="inlineStr"/>
      <c r="BO568" s="357" t="inlineStr"/>
      <c r="BP568" s="357" t="inlineStr"/>
      <c r="BQ568" s="357" t="n"/>
      <c r="BR568" s="357" t="n"/>
      <c r="BS568" s="357" t="n"/>
      <c r="BT568" s="357" t="n"/>
      <c r="BU568" s="357" t="n"/>
      <c r="BV568" s="357" t="n"/>
      <c r="BW568" s="357" t="n"/>
      <c r="BX568" s="357" t="n">
        <v>0</v>
      </c>
      <c r="BY568" s="357" t="n"/>
      <c r="BZ568" s="357" t="n"/>
      <c r="CA568" s="357" t="n"/>
      <c r="CB568" s="357" t="n"/>
      <c r="CC568" s="357" t="n"/>
      <c r="CD568" s="357" t="n"/>
      <c r="CE568" s="357" t="n"/>
      <c r="CF568" s="357" t="n">
        <v>0</v>
      </c>
      <c r="CG568" s="357" t="n">
        <v>0</v>
      </c>
      <c r="CH568" s="357" t="n"/>
      <c r="CI568" s="357" t="inlineStr"/>
      <c r="CJ568" s="357" t="inlineStr"/>
      <c r="CK568" t="inlineStr"/>
      <c r="CL568" t="inlineStr"/>
      <c r="CM568" t="inlineStr"/>
      <c r="CN568" t="inlineStr"/>
      <c r="CO568" t="inlineStr"/>
      <c r="CP568" t="inlineStr"/>
      <c r="CQ568" t="inlineStr"/>
    </row>
    <row r="569"/>
    <row r="570">
      <c r="A570" s="358" t="n">
        <v>52</v>
      </c>
      <c r="B570" s="358">
        <f>B580</f>
        <v/>
      </c>
      <c r="C570" s="358">
        <f>C580</f>
        <v/>
      </c>
      <c r="D570" s="358">
        <f>D580</f>
        <v/>
      </c>
      <c r="E570" s="358">
        <f>E580</f>
        <v/>
      </c>
      <c r="F570" s="358">
        <f>F580</f>
        <v/>
      </c>
      <c r="G570" s="358">
        <f>G580</f>
        <v/>
      </c>
      <c r="H570" s="358" t="n"/>
      <c r="I570" s="358" t="n"/>
      <c r="J570" s="358" t="n"/>
      <c r="K570" s="358" t="n"/>
      <c r="L570" s="358" t="n"/>
      <c r="M570" s="358" t="n"/>
      <c r="N570" s="358" t="n"/>
      <c r="O570" s="358">
        <f>O580</f>
        <v/>
      </c>
      <c r="P570" s="358">
        <f>P580</f>
        <v/>
      </c>
      <c r="Q570" s="358">
        <f>Q580</f>
        <v/>
      </c>
      <c r="R570" s="358">
        <f>R580</f>
        <v/>
      </c>
      <c r="S570" s="358">
        <f>S580</f>
        <v/>
      </c>
      <c r="T570" s="358">
        <f>T580</f>
        <v/>
      </c>
      <c r="U570" s="358">
        <f>U580</f>
        <v/>
      </c>
      <c r="V570" s="358">
        <f>V580</f>
        <v/>
      </c>
      <c r="W570" s="358">
        <f>W580</f>
        <v/>
      </c>
      <c r="X570" s="358">
        <f>X580</f>
        <v/>
      </c>
      <c r="Y570" s="358">
        <f>Y580</f>
        <v/>
      </c>
      <c r="Z570" s="358">
        <f>Z580</f>
        <v/>
      </c>
      <c r="AA570" s="358">
        <f>AA580</f>
        <v/>
      </c>
      <c r="AB570" s="358">
        <f>AB580</f>
        <v/>
      </c>
      <c r="AC570" s="358">
        <f>AC580</f>
        <v/>
      </c>
      <c r="AD570" s="358">
        <f>AD580</f>
        <v/>
      </c>
      <c r="AE570" s="358">
        <f>AE580</f>
        <v/>
      </c>
      <c r="AF570" s="358">
        <f>AF580</f>
        <v/>
      </c>
      <c r="AG570" s="358">
        <f>AG580</f>
        <v/>
      </c>
      <c r="AH570" s="358">
        <f>AH580</f>
        <v/>
      </c>
      <c r="AI570" s="358">
        <f>AI580</f>
        <v/>
      </c>
      <c r="AJ570" s="358">
        <f>AJ580</f>
        <v/>
      </c>
      <c r="AK570" s="358">
        <f>AK580</f>
        <v/>
      </c>
      <c r="AL570" s="358">
        <f>AL580</f>
        <v/>
      </c>
      <c r="AM570" s="358">
        <f>AM580</f>
        <v/>
      </c>
      <c r="AN570" s="358">
        <f>AN580</f>
        <v/>
      </c>
      <c r="AO570" s="358">
        <f>AO580</f>
        <v/>
      </c>
      <c r="AP570" s="358">
        <f>AP580</f>
        <v/>
      </c>
      <c r="AQ570" s="358">
        <f>AQ580</f>
        <v/>
      </c>
      <c r="AR570" s="358">
        <f>AR580</f>
        <v/>
      </c>
      <c r="AS570" s="358">
        <f>AS580</f>
        <v/>
      </c>
      <c r="AT570" s="358">
        <f>AT580</f>
        <v/>
      </c>
      <c r="AU570" s="358">
        <f>AU580</f>
        <v/>
      </c>
      <c r="AV570" s="358">
        <f>AV580</f>
        <v/>
      </c>
      <c r="AW570" s="358">
        <f>AW580</f>
        <v/>
      </c>
      <c r="AX570" s="358">
        <f>AX580</f>
        <v/>
      </c>
      <c r="AY570" s="358">
        <f>AY580</f>
        <v/>
      </c>
      <c r="AZ570" s="358">
        <f>AZ580</f>
        <v/>
      </c>
      <c r="BA570" s="358">
        <f>BA580</f>
        <v/>
      </c>
      <c r="BB570" s="358">
        <f>BB580</f>
        <v/>
      </c>
      <c r="BC570" s="358">
        <f>BC580</f>
        <v/>
      </c>
      <c r="BD570" s="358">
        <f>BD580</f>
        <v/>
      </c>
      <c r="BE570" s="358">
        <f>BE580</f>
        <v/>
      </c>
      <c r="BF570" s="358">
        <f>BF580</f>
        <v/>
      </c>
      <c r="BG570" s="358">
        <f>BG580</f>
        <v/>
      </c>
      <c r="BH570" s="358">
        <f>BH580</f>
        <v/>
      </c>
      <c r="BI570" s="358">
        <f>BI580</f>
        <v/>
      </c>
      <c r="BJ570" s="358">
        <f>BJ580</f>
        <v/>
      </c>
      <c r="BK570" s="358">
        <f>BK580</f>
        <v/>
      </c>
      <c r="BL570" s="358">
        <f>BL580</f>
        <v/>
      </c>
      <c r="BM570" s="358">
        <f>BM580</f>
        <v/>
      </c>
      <c r="BN570" s="358">
        <f>BN580</f>
        <v/>
      </c>
      <c r="BO570" s="358">
        <f>BO580</f>
        <v/>
      </c>
      <c r="BP570" s="358">
        <f>BP580</f>
        <v/>
      </c>
      <c r="BQ570" s="358">
        <f>BQ580</f>
        <v/>
      </c>
      <c r="BR570" s="358">
        <f>BR580</f>
        <v/>
      </c>
      <c r="BS570" s="358">
        <f>BS580</f>
        <v/>
      </c>
      <c r="BT570" s="358">
        <f>BT580</f>
        <v/>
      </c>
      <c r="BU570" s="358">
        <f>BU580</f>
        <v/>
      </c>
      <c r="BV570" s="358">
        <f>BV580</f>
        <v/>
      </c>
      <c r="BW570" s="358">
        <f>BW580</f>
        <v/>
      </c>
      <c r="BX570" s="358">
        <f>BX580</f>
        <v/>
      </c>
      <c r="BY570" s="358">
        <f>BY580</f>
        <v/>
      </c>
      <c r="BZ570" s="358">
        <f>BZ580</f>
        <v/>
      </c>
      <c r="CA570" s="358">
        <f>CA580</f>
        <v/>
      </c>
      <c r="CB570" s="358">
        <f>CB580</f>
        <v/>
      </c>
      <c r="CC570" s="358">
        <f>CC580</f>
        <v/>
      </c>
      <c r="CD570" s="358">
        <f>CD580</f>
        <v/>
      </c>
      <c r="CE570" s="358">
        <f>CE580</f>
        <v/>
      </c>
      <c r="CF570" s="358">
        <f>CF580</f>
        <v/>
      </c>
      <c r="CG570" s="358">
        <f>CG580</f>
        <v/>
      </c>
      <c r="CH570" s="358">
        <f>CH580</f>
        <v/>
      </c>
      <c r="CI570" s="358">
        <f>CI580</f>
        <v/>
      </c>
      <c r="CJ570" s="358">
        <f>CJ580</f>
        <v/>
      </c>
      <c r="CK570" s="358">
        <f>CK580</f>
        <v/>
      </c>
      <c r="CL570" s="358">
        <f>CL580</f>
        <v/>
      </c>
      <c r="CM570" s="358">
        <f>CM580</f>
        <v/>
      </c>
      <c r="CN570" s="358">
        <f>CN580</f>
        <v/>
      </c>
      <c r="CO570" s="358">
        <f>CO580</f>
        <v/>
      </c>
      <c r="CP570" s="358">
        <f>CP580</f>
        <v/>
      </c>
      <c r="CQ570" s="358">
        <f>CQ580</f>
        <v/>
      </c>
      <c r="CR570" s="358">
        <f>CR580</f>
        <v/>
      </c>
      <c r="CS570" s="358">
        <f>CS580</f>
        <v/>
      </c>
      <c r="CT570" s="358">
        <f>CT580</f>
        <v/>
      </c>
      <c r="CU570" s="358">
        <f>CU580</f>
        <v/>
      </c>
      <c r="CV570" s="358">
        <f>CV580</f>
        <v/>
      </c>
      <c r="CW570" s="358">
        <f>CW580</f>
        <v/>
      </c>
      <c r="CX570" s="358">
        <f>CX580</f>
        <v/>
      </c>
      <c r="CY570" s="358">
        <f>CY580</f>
        <v/>
      </c>
      <c r="CZ570" s="358">
        <f>CZ580</f>
        <v/>
      </c>
      <c r="DA570" s="358">
        <f>DA580</f>
        <v/>
      </c>
      <c r="DB570" s="358">
        <f>DB580</f>
        <v/>
      </c>
      <c r="DC570" s="358">
        <f>DC580</f>
        <v/>
      </c>
      <c r="DD570" s="358">
        <f>DD580</f>
        <v/>
      </c>
      <c r="DE570" s="358">
        <f>DE580</f>
        <v/>
      </c>
      <c r="DF570" s="358">
        <f>DF580</f>
        <v/>
      </c>
      <c r="DG570" s="359">
        <f>DG580</f>
        <v/>
      </c>
      <c r="DH570" s="359">
        <f>DH580</f>
        <v/>
      </c>
      <c r="DI570" s="359">
        <f>DI580</f>
        <v/>
      </c>
      <c r="DJ570" s="359">
        <f>DJ580</f>
        <v/>
      </c>
      <c r="DK570" s="359">
        <f>DK580</f>
        <v/>
      </c>
      <c r="DL570" s="359">
        <f>DL580</f>
        <v/>
      </c>
      <c r="DM570" s="359">
        <f>DM580</f>
        <v/>
      </c>
      <c r="DN570" s="359">
        <f>DN580</f>
        <v/>
      </c>
      <c r="DO570" s="359">
        <f>DO580</f>
        <v/>
      </c>
      <c r="DP570" s="359">
        <f>DP580</f>
        <v/>
      </c>
      <c r="DQ570" s="359">
        <f>DQ580</f>
        <v/>
      </c>
      <c r="DR570" s="359">
        <f>DR580</f>
        <v/>
      </c>
      <c r="DS570" s="359">
        <f>DS580</f>
        <v/>
      </c>
      <c r="DT570" s="359">
        <f>DT580</f>
        <v/>
      </c>
      <c r="DU570" s="359">
        <f>DU580</f>
        <v/>
      </c>
      <c r="DV570" s="359">
        <f>DV580</f>
        <v/>
      </c>
      <c r="DW570" s="359">
        <f>DW580</f>
        <v/>
      </c>
      <c r="DX570" s="359">
        <f>DX580</f>
        <v/>
      </c>
      <c r="DY570" s="359">
        <f>DY580</f>
        <v/>
      </c>
      <c r="DZ570" s="359">
        <f>DZ580</f>
        <v/>
      </c>
      <c r="EA570" s="359">
        <f>EA580</f>
        <v/>
      </c>
      <c r="EB570" s="359">
        <f>EB580</f>
        <v/>
      </c>
      <c r="EC570" s="359">
        <f>EC580</f>
        <v/>
      </c>
      <c r="ED570" s="359">
        <f>ED580</f>
        <v/>
      </c>
      <c r="EE570" s="359">
        <f>EE580</f>
        <v/>
      </c>
      <c r="EF570" s="359">
        <f>EF580</f>
        <v/>
      </c>
      <c r="EG570" s="359">
        <f>EG580</f>
        <v/>
      </c>
      <c r="EH570" s="359">
        <f>EH580</f>
        <v/>
      </c>
      <c r="EI570" s="359">
        <f>EI580</f>
        <v/>
      </c>
      <c r="EJ570" s="359">
        <f>EJ580</f>
        <v/>
      </c>
      <c r="EK570" s="359">
        <f>EK580</f>
        <v/>
      </c>
      <c r="EL570" s="359">
        <f>EL580</f>
        <v/>
      </c>
      <c r="EM570" s="359">
        <f>EM580</f>
        <v/>
      </c>
      <c r="EN570" s="359">
        <f>EN580</f>
        <v/>
      </c>
      <c r="EO570" s="359">
        <f>EO580</f>
        <v/>
      </c>
      <c r="EP570" s="359">
        <f>EP580</f>
        <v/>
      </c>
      <c r="EQ570" s="359">
        <f>EQ580</f>
        <v/>
      </c>
      <c r="ER570" s="359">
        <f>ER580</f>
        <v/>
      </c>
      <c r="ES570" s="359">
        <f>ES580</f>
        <v/>
      </c>
      <c r="ET570" s="359">
        <f>ET580</f>
        <v/>
      </c>
      <c r="EU570" s="359">
        <f>EU580</f>
        <v/>
      </c>
      <c r="EV570" s="359">
        <f>EV580</f>
        <v/>
      </c>
      <c r="EW570" s="359">
        <f>EW580</f>
        <v/>
      </c>
      <c r="EX570" s="359">
        <f>EX580</f>
        <v/>
      </c>
      <c r="EY570" s="359">
        <f>EY580</f>
        <v/>
      </c>
      <c r="EZ570" s="359">
        <f>EZ580</f>
        <v/>
      </c>
      <c r="FA570" s="359">
        <f>FA580</f>
        <v/>
      </c>
      <c r="FB570" s="359">
        <f>FB580</f>
        <v/>
      </c>
      <c r="FC570" s="359">
        <f>FC580</f>
        <v/>
      </c>
      <c r="FD570" s="359">
        <f>FD580</f>
        <v/>
      </c>
      <c r="FE570" s="359">
        <f>FE580</f>
        <v/>
      </c>
      <c r="FF570" s="359">
        <f>FF580</f>
        <v/>
      </c>
      <c r="FG570" s="359">
        <f>FG580</f>
        <v/>
      </c>
      <c r="FH570" s="359">
        <f>FH580</f>
        <v/>
      </c>
      <c r="FI570" s="359">
        <f>FI580</f>
        <v/>
      </c>
      <c r="FJ570" s="359">
        <f>FJ580</f>
        <v/>
      </c>
      <c r="FK570" s="359">
        <f>FK580</f>
        <v/>
      </c>
      <c r="FL570" s="359">
        <f>FL580</f>
        <v/>
      </c>
      <c r="FM570" s="359">
        <f>FM580</f>
        <v/>
      </c>
      <c r="FN570" s="359">
        <f>FN580</f>
        <v/>
      </c>
      <c r="FO570" s="359">
        <f>FO580</f>
        <v/>
      </c>
      <c r="FP570" s="359">
        <f>FP580</f>
        <v/>
      </c>
      <c r="FQ570" s="359">
        <f>FQ580</f>
        <v/>
      </c>
      <c r="FR570" s="359">
        <f>FR580</f>
        <v/>
      </c>
      <c r="FS570" s="359">
        <f>FS580</f>
        <v/>
      </c>
      <c r="FT570" s="359">
        <f>FT580</f>
        <v/>
      </c>
      <c r="FU570" s="359">
        <f>FU580</f>
        <v/>
      </c>
      <c r="FV570" s="359">
        <f>FV580</f>
        <v/>
      </c>
      <c r="FW570" s="359">
        <f>FW580</f>
        <v/>
      </c>
      <c r="FX570" s="359">
        <f>FX580</f>
        <v/>
      </c>
      <c r="FY570" s="359">
        <f>FY580</f>
        <v/>
      </c>
      <c r="FZ570" s="359">
        <f>FZ580</f>
        <v/>
      </c>
      <c r="GA570" s="359">
        <f>GA580</f>
        <v/>
      </c>
      <c r="GB570" s="359">
        <f>GB580</f>
        <v/>
      </c>
      <c r="GC570" s="359">
        <f>GC580</f>
        <v/>
      </c>
      <c r="GD570" s="359">
        <f>GD580</f>
        <v/>
      </c>
      <c r="GE570" s="359">
        <f>GE580</f>
        <v/>
      </c>
      <c r="GF570" s="359">
        <f>GF580</f>
        <v/>
      </c>
      <c r="GG570" s="359">
        <f>GG580</f>
        <v/>
      </c>
      <c r="GH570" s="359">
        <f>GH580</f>
        <v/>
      </c>
      <c r="GI570" s="359">
        <f>GI580</f>
        <v/>
      </c>
      <c r="GJ570" s="359">
        <f>GJ580</f>
        <v/>
      </c>
      <c r="GK570" s="359">
        <f>GK580</f>
        <v/>
      </c>
      <c r="GL570" s="359">
        <f>GL580</f>
        <v/>
      </c>
      <c r="GM570" s="359">
        <f>GM580</f>
        <v/>
      </c>
      <c r="GN570" s="359">
        <f>GN580</f>
        <v/>
      </c>
      <c r="GO570" s="359">
        <f>GO580</f>
        <v/>
      </c>
      <c r="GP570" s="359">
        <f>GP580</f>
        <v/>
      </c>
      <c r="GQ570" s="359">
        <f>GQ580</f>
        <v/>
      </c>
      <c r="GR570" s="359">
        <f>GR580</f>
        <v/>
      </c>
      <c r="GS570" s="359">
        <f>GS580</f>
        <v/>
      </c>
      <c r="GT570" s="359">
        <f>GT580</f>
        <v/>
      </c>
      <c r="GU570" s="359">
        <f>GU580</f>
        <v/>
      </c>
      <c r="GV570" s="359">
        <f>GV580</f>
        <v/>
      </c>
      <c r="GW570" s="359">
        <f>GW580</f>
        <v/>
      </c>
      <c r="GX570" s="359">
        <f>GX580</f>
        <v/>
      </c>
    </row>
    <row r="571"/>
    <row r="572">
      <c r="A572" t="n">
        <v>17</v>
      </c>
      <c r="B572" t="n">
        <v>0</v>
      </c>
      <c r="C572">
        <f>ROW(SmtRes!A186)</f>
        <v/>
      </c>
      <c r="D572">
        <f>ROW(EtalonRes!A190)</f>
        <v/>
      </c>
      <c r="E572" t="inlineStr">
        <is>
          <t>1</t>
        </is>
      </c>
      <c r="F572" t="inlineStr">
        <is>
          <t>65-14-1</t>
        </is>
      </c>
      <c r="G572" t="inlineStr">
        <is>
          <t>Разборка трубопроводов из водогазопроводных труб в зданиях и сооружениях на резьбе диаметром до 32 мм</t>
        </is>
      </c>
      <c r="H572" t="inlineStr">
        <is>
          <t>100 м трубопровода</t>
        </is>
      </c>
      <c r="I572">
        <f>ROUND(ROUND(2/100,4),7)</f>
        <v/>
      </c>
      <c r="J572" t="n">
        <v>0</v>
      </c>
      <c r="K572">
        <f>ROUND(ROUND(2/100,4),7)</f>
        <v/>
      </c>
      <c r="O572">
        <f>ROUND(CP572,0)</f>
        <v/>
      </c>
      <c r="P572">
        <f>ROUND(CQ572*I572,0)</f>
        <v/>
      </c>
      <c r="Q572">
        <f>(ROUND((ROUND(((ET572)*I572),0)*BB572),0)+ROUND((ROUND(((AE572-(EU572))*I572),0)*BS572),0))</f>
        <v/>
      </c>
      <c r="R572">
        <f>(ROUND((ROUND(((EU572)*I572),0)*BS572),0)+ROUND((ROUND(((AE572-(EU572))*I572),0)*BS572),0))</f>
        <v/>
      </c>
      <c r="S572">
        <f>ROUND(CT572*I572,0)</f>
        <v/>
      </c>
      <c r="T572">
        <f>ROUND(CU572*I572,0)</f>
        <v/>
      </c>
      <c r="U572">
        <f>ROUND(CV572*I572,7)</f>
        <v/>
      </c>
      <c r="V572">
        <f>ROUND(CW572*I572,7)</f>
        <v/>
      </c>
      <c r="W572">
        <f>ROUND(CX572*I572,0)</f>
        <v/>
      </c>
      <c r="X572">
        <f>ROUND(CY572,0)</f>
        <v/>
      </c>
      <c r="Y572">
        <f>ROUND(CZ572,0)</f>
        <v/>
      </c>
      <c r="AA572" t="n">
        <v>78862477</v>
      </c>
      <c r="AB572">
        <f>ROUND((AC572+AD572+AF572),2)</f>
        <v/>
      </c>
      <c r="AC572">
        <f>ROUND((ES572),2)</f>
        <v/>
      </c>
      <c r="AD572">
        <f>ROUND((((ET572)-(EU572))+AE572),2)</f>
        <v/>
      </c>
      <c r="AE572">
        <f>ROUND((EU572),2)</f>
        <v/>
      </c>
      <c r="AF572">
        <f>ROUND((EV572),2)</f>
        <v/>
      </c>
      <c r="AG572">
        <f>ROUND((AP572),2)</f>
        <v/>
      </c>
      <c r="AH572">
        <f>(EW572)</f>
        <v/>
      </c>
      <c r="AI572">
        <f>(EX572)</f>
        <v/>
      </c>
      <c r="AJ572">
        <f>(AS572)</f>
        <v/>
      </c>
      <c r="AK572" t="n">
        <v>322.43</v>
      </c>
      <c r="AL572" t="n">
        <v>0</v>
      </c>
      <c r="AM572" t="n">
        <v>0</v>
      </c>
      <c r="AN572" t="n">
        <v>0</v>
      </c>
      <c r="AO572" t="n">
        <v>322.43</v>
      </c>
      <c r="AP572" t="n">
        <v>0</v>
      </c>
      <c r="AQ572" t="n">
        <v>37.8</v>
      </c>
      <c r="AR572" t="n">
        <v>0</v>
      </c>
      <c r="AS572" t="n">
        <v>0</v>
      </c>
      <c r="AT572" t="n">
        <v>87</v>
      </c>
      <c r="AU572" t="n">
        <v>44</v>
      </c>
      <c r="AV572" t="n">
        <v>1</v>
      </c>
      <c r="AW572" t="n">
        <v>1</v>
      </c>
      <c r="AZ572" t="n">
        <v>1</v>
      </c>
      <c r="BA572" t="n">
        <v>52.25</v>
      </c>
      <c r="BB572" t="n">
        <v>1</v>
      </c>
      <c r="BC572" t="n">
        <v>1</v>
      </c>
      <c r="BD572" t="inlineStr"/>
      <c r="BE572" t="inlineStr"/>
      <c r="BF572" t="inlineStr"/>
      <c r="BG572" t="inlineStr"/>
      <c r="BH572" t="n">
        <v>0</v>
      </c>
      <c r="BI572" t="n">
        <v>1</v>
      </c>
      <c r="BJ572" t="inlineStr">
        <is>
          <t>ТЕРр Московской обл., 65-14-1, приказ Минстроя России №675/пр от 28.02.2017 № 263/пр</t>
        </is>
      </c>
      <c r="BM572" t="n">
        <v>65002</v>
      </c>
      <c r="BN572" t="n">
        <v>0</v>
      </c>
      <c r="BO572" t="inlineStr">
        <is>
          <t>65-14-1</t>
        </is>
      </c>
      <c r="BP572" t="n">
        <v>1</v>
      </c>
      <c r="BQ572" t="n">
        <v>6</v>
      </c>
      <c r="BR572" t="n">
        <v>0</v>
      </c>
      <c r="BS572" t="n">
        <v>52.25</v>
      </c>
      <c r="BT572" t="n">
        <v>1</v>
      </c>
      <c r="BU572" t="n">
        <v>1</v>
      </c>
      <c r="BV572" t="n">
        <v>1</v>
      </c>
      <c r="BW572" t="n">
        <v>1</v>
      </c>
      <c r="BX572" t="n">
        <v>1</v>
      </c>
      <c r="BY572" t="inlineStr"/>
      <c r="BZ572" t="n">
        <v>87</v>
      </c>
      <c r="CA572" t="n">
        <v>44</v>
      </c>
      <c r="CB572" t="inlineStr"/>
      <c r="CE572" t="n">
        <v>12</v>
      </c>
      <c r="CF572" t="n">
        <v>0</v>
      </c>
      <c r="CG572" t="n">
        <v>0</v>
      </c>
      <c r="CM572" t="n">
        <v>0</v>
      </c>
      <c r="CN572" t="inlineStr"/>
      <c r="CO572" t="n">
        <v>0</v>
      </c>
      <c r="CP572">
        <f>(P572+Q572+S572)</f>
        <v/>
      </c>
      <c r="CQ572">
        <f>AC572*BC572</f>
        <v/>
      </c>
      <c r="CR572">
        <f>(ROUND((ROUND(((ET572)*1),0)*BB572),0)+ROUND((ROUND(((AE572-(EU572))*1),0)*BS572),0))</f>
        <v/>
      </c>
      <c r="CS572">
        <f>(ROUND((ROUND(((EU572)*1),0)*BS572),0)+ROUND((ROUND(((AE572-(EU572))*1),0)*BS572),0))</f>
        <v/>
      </c>
      <c r="CT572">
        <f>AF572*BA572</f>
        <v/>
      </c>
      <c r="CU572">
        <f>AG572</f>
        <v/>
      </c>
      <c r="CV572">
        <f>AH572</f>
        <v/>
      </c>
      <c r="CW572">
        <f>AI572</f>
        <v/>
      </c>
      <c r="CX572">
        <f>AJ572</f>
        <v/>
      </c>
      <c r="CY572">
        <f>(((S572+R572)*AT572)/100)</f>
        <v/>
      </c>
      <c r="CZ572">
        <f>(((S572+R572)*AU572)/100)</f>
        <v/>
      </c>
      <c r="DC572" t="inlineStr"/>
      <c r="DD572" t="inlineStr"/>
      <c r="DE572" t="inlineStr"/>
      <c r="DF572" t="inlineStr"/>
      <c r="DG572" t="inlineStr"/>
      <c r="DH572" t="inlineStr"/>
      <c r="DI572" t="inlineStr"/>
      <c r="DJ572" t="inlineStr"/>
      <c r="DK572" t="inlineStr"/>
      <c r="DL572" t="inlineStr"/>
      <c r="DM572" t="inlineStr"/>
      <c r="DN572" t="n">
        <v>0</v>
      </c>
      <c r="DO572" t="n">
        <v>0</v>
      </c>
      <c r="DP572" t="n">
        <v>1</v>
      </c>
      <c r="DQ572" t="n">
        <v>1</v>
      </c>
      <c r="DU572" t="n">
        <v>1013</v>
      </c>
      <c r="DV572" t="inlineStr">
        <is>
          <t>100 м трубопровода</t>
        </is>
      </c>
      <c r="DW572" t="inlineStr">
        <is>
          <t>100 м трубопровода</t>
        </is>
      </c>
      <c r="DX572" t="n">
        <v>1</v>
      </c>
      <c r="DZ572" t="inlineStr"/>
      <c r="EA572" t="inlineStr"/>
      <c r="EB572" t="inlineStr"/>
      <c r="EC572" t="inlineStr"/>
      <c r="EE572" t="n">
        <v>78725991</v>
      </c>
      <c r="EF572" t="n">
        <v>6</v>
      </c>
      <c r="EG572" t="inlineStr">
        <is>
          <t>Ремонтно-строительные работы</t>
        </is>
      </c>
      <c r="EH572" t="n">
        <v>99</v>
      </c>
      <c r="EI572" t="inlineStr">
        <is>
          <t>Внутренние санитарно-технические работы</t>
        </is>
      </c>
      <c r="EJ572" t="n">
        <v>1</v>
      </c>
      <c r="EK572" t="n">
        <v>65002</v>
      </c>
      <c r="EL572" t="inlineStr">
        <is>
          <t>Внутренние санитарнотехнические работы: демонтаж и разборка</t>
        </is>
      </c>
      <c r="EM572" t="inlineStr">
        <is>
          <t>рФЕР-65</t>
        </is>
      </c>
      <c r="EO572" t="inlineStr"/>
      <c r="EQ572" t="n">
        <v>0</v>
      </c>
      <c r="ER572" t="n">
        <v>322.43</v>
      </c>
      <c r="ES572" t="n">
        <v>0</v>
      </c>
      <c r="ET572" t="n">
        <v>0</v>
      </c>
      <c r="EU572" t="n">
        <v>0</v>
      </c>
      <c r="EV572" t="n">
        <v>322.43</v>
      </c>
      <c r="EW572" t="n">
        <v>37.8</v>
      </c>
      <c r="EX572" t="n">
        <v>0</v>
      </c>
      <c r="EY572" t="n">
        <v>0</v>
      </c>
      <c r="FQ572" t="n">
        <v>0</v>
      </c>
      <c r="FR572" t="n">
        <v>0</v>
      </c>
      <c r="FS572" t="n">
        <v>0</v>
      </c>
      <c r="FX572" t="n">
        <v>87</v>
      </c>
      <c r="FY572" t="n">
        <v>44</v>
      </c>
      <c r="GA572" t="inlineStr"/>
      <c r="GD572" t="n">
        <v>1</v>
      </c>
      <c r="GF572" t="n">
        <v>-2021722353</v>
      </c>
      <c r="GG572" t="n">
        <v>2</v>
      </c>
      <c r="GH572" t="n">
        <v>1</v>
      </c>
      <c r="GI572" t="n">
        <v>2</v>
      </c>
      <c r="GJ572" t="n">
        <v>0</v>
      </c>
      <c r="GK572" t="n">
        <v>0</v>
      </c>
      <c r="GL572">
        <f>ROUND(IF(AND(BH572=3,BI572=3,FS572&lt;&gt;0),P572,0),0)</f>
        <v/>
      </c>
      <c r="GM572">
        <f>ROUND(O572+X572+Y572,0)+GX572</f>
        <v/>
      </c>
      <c r="GN572">
        <f>IF(OR(BI572=0,BI572=1),GM572-GX572,0)</f>
        <v/>
      </c>
      <c r="GO572">
        <f>IF(BI572=2,GM572-GX572,0)</f>
        <v/>
      </c>
      <c r="GP572">
        <f>IF(BI572=4,GM572-GX572,0)</f>
        <v/>
      </c>
      <c r="GR572" t="n">
        <v>0</v>
      </c>
      <c r="GS572" t="n">
        <v>3</v>
      </c>
      <c r="GT572" t="n">
        <v>0</v>
      </c>
      <c r="GU572" t="inlineStr"/>
      <c r="GV572">
        <f>ROUND((GT572),2)</f>
        <v/>
      </c>
      <c r="GW572" t="n">
        <v>1</v>
      </c>
      <c r="GX572">
        <f>ROUND(HC572*I572,0)</f>
        <v/>
      </c>
      <c r="HA572" t="n">
        <v>0</v>
      </c>
      <c r="HB572" t="n">
        <v>0</v>
      </c>
      <c r="HC572">
        <f>GV572*GW572</f>
        <v/>
      </c>
      <c r="HE572" t="inlineStr"/>
      <c r="HF572" t="inlineStr"/>
      <c r="HM572" t="inlineStr"/>
      <c r="HN572" t="inlineStr">
        <is>
          <t>Пр/812-099.1-1</t>
        </is>
      </c>
      <c r="HO572" t="inlineStr">
        <is>
          <t>Пр/774-099.1</t>
        </is>
      </c>
      <c r="HP572" t="inlineStr">
        <is>
          <t>Внутренние санитарнотехнические работы: демонтаж и разборка</t>
        </is>
      </c>
      <c r="HQ572" t="inlineStr">
        <is>
          <t>Внутренние санитарнотехнические работы: демонтаж и разборка</t>
        </is>
      </c>
      <c r="HS572" t="n">
        <v>0</v>
      </c>
      <c r="IK572" t="n">
        <v>0</v>
      </c>
    </row>
    <row r="573">
      <c r="A573" t="n">
        <v>17</v>
      </c>
      <c r="B573" t="n">
        <v>0</v>
      </c>
      <c r="C573">
        <f>ROW(SmtRes!A202)</f>
        <v/>
      </c>
      <c r="D573">
        <f>ROW(EtalonRes!A207)</f>
        <v/>
      </c>
      <c r="E573" t="inlineStr">
        <is>
          <t>2</t>
        </is>
      </c>
      <c r="F573" t="inlineStr">
        <is>
          <t>16-04-002-3</t>
        </is>
      </c>
      <c r="G573" t="inlineStr">
        <is>
          <t>Прокладка трубопроводов водоснабжения из напорных полиэтиленовых труб наружным диаметром 32 мм</t>
        </is>
      </c>
      <c r="H573" t="inlineStr">
        <is>
          <t>100 м трубопровода</t>
        </is>
      </c>
      <c r="I573">
        <f>ROUND(ROUND(2/100,4),7)</f>
        <v/>
      </c>
      <c r="J573" t="n">
        <v>0</v>
      </c>
      <c r="K573">
        <f>ROUND(ROUND(2/100,4),7)</f>
        <v/>
      </c>
      <c r="O573">
        <f>ROUND(CP573,0)</f>
        <v/>
      </c>
      <c r="P573">
        <f>ROUND(CQ573*I573,0)</f>
        <v/>
      </c>
      <c r="Q573">
        <f>(ROUND((ROUND(((ET573)*I573),0)*BB573),0)+ROUND((ROUND(((AE573-(EU573))*I573),0)*BS573),0))</f>
        <v/>
      </c>
      <c r="R573">
        <f>(ROUND((ROUND(((EU573)*I573),0)*BS573),0)+ROUND((ROUND(((AE573-(EU573))*I573),0)*BS573),0))</f>
        <v/>
      </c>
      <c r="S573">
        <f>ROUND(CT573*I573,0)</f>
        <v/>
      </c>
      <c r="T573">
        <f>ROUND(CU573*I573,0)</f>
        <v/>
      </c>
      <c r="U573">
        <f>ROUND(CV573*I573,7)</f>
        <v/>
      </c>
      <c r="V573">
        <f>ROUND(CW573*I573,7)</f>
        <v/>
      </c>
      <c r="W573">
        <f>ROUND(CX573*I573,0)</f>
        <v/>
      </c>
      <c r="X573">
        <f>ROUND(CY573,0)</f>
        <v/>
      </c>
      <c r="Y573">
        <f>ROUND(CZ573,0)</f>
        <v/>
      </c>
      <c r="AA573" t="n">
        <v>78862477</v>
      </c>
      <c r="AB573">
        <f>ROUND((AC573+AD573+AF573),2)</f>
        <v/>
      </c>
      <c r="AC573">
        <f>ROUND((ES573),2)</f>
        <v/>
      </c>
      <c r="AD573">
        <f>ROUND((((ET573)-(EU573))+AE573),2)</f>
        <v/>
      </c>
      <c r="AE573">
        <f>ROUND((EU573),2)</f>
        <v/>
      </c>
      <c r="AF573">
        <f>ROUND((EV573),2)</f>
        <v/>
      </c>
      <c r="AG573">
        <f>ROUND((AP573),2)</f>
        <v/>
      </c>
      <c r="AH573">
        <f>(EW573)</f>
        <v/>
      </c>
      <c r="AI573">
        <f>(EX573)</f>
        <v/>
      </c>
      <c r="AJ573">
        <f>(AS573)</f>
        <v/>
      </c>
      <c r="AK573" t="n">
        <v>3294.45</v>
      </c>
      <c r="AL573" t="n">
        <v>1594.87</v>
      </c>
      <c r="AM573" t="n">
        <v>491.32</v>
      </c>
      <c r="AN573" t="n">
        <v>63.72</v>
      </c>
      <c r="AO573" t="n">
        <v>1208.26</v>
      </c>
      <c r="AP573" t="n">
        <v>0</v>
      </c>
      <c r="AQ573" t="n">
        <v>121.8</v>
      </c>
      <c r="AR573" t="n">
        <v>4.72</v>
      </c>
      <c r="AS573" t="n">
        <v>0</v>
      </c>
      <c r="AT573" t="n">
        <v>121</v>
      </c>
      <c r="AU573" t="n">
        <v>72</v>
      </c>
      <c r="AV573" t="n">
        <v>1</v>
      </c>
      <c r="AW573" t="n">
        <v>1</v>
      </c>
      <c r="AZ573" t="n">
        <v>1</v>
      </c>
      <c r="BA573" t="n">
        <v>52.25</v>
      </c>
      <c r="BB573" t="n">
        <v>12.46</v>
      </c>
      <c r="BC573" t="n">
        <v>3.21</v>
      </c>
      <c r="BD573" t="inlineStr"/>
      <c r="BE573" t="inlineStr"/>
      <c r="BF573" t="inlineStr"/>
      <c r="BG573" t="inlineStr"/>
      <c r="BH573" t="n">
        <v>0</v>
      </c>
      <c r="BI573" t="n">
        <v>1</v>
      </c>
      <c r="BJ573" t="inlineStr">
        <is>
          <t>ТЕР Московской обл., 16-04-002-3, приказ Минстроя России №675/пр от 28.02.2017 № 260/пр</t>
        </is>
      </c>
      <c r="BM573" t="n">
        <v>16001</v>
      </c>
      <c r="BN573" t="n">
        <v>0</v>
      </c>
      <c r="BO573" t="inlineStr">
        <is>
          <t>16-04-002-3</t>
        </is>
      </c>
      <c r="BP573" t="n">
        <v>1</v>
      </c>
      <c r="BQ573" t="n">
        <v>2</v>
      </c>
      <c r="BR573" t="n">
        <v>0</v>
      </c>
      <c r="BS573" t="n">
        <v>52.25</v>
      </c>
      <c r="BT573" t="n">
        <v>1</v>
      </c>
      <c r="BU573" t="n">
        <v>1</v>
      </c>
      <c r="BV573" t="n">
        <v>1</v>
      </c>
      <c r="BW573" t="n">
        <v>1</v>
      </c>
      <c r="BX573" t="n">
        <v>1</v>
      </c>
      <c r="BY573" t="inlineStr"/>
      <c r="BZ573" t="n">
        <v>121</v>
      </c>
      <c r="CA573" t="n">
        <v>72</v>
      </c>
      <c r="CB573" t="inlineStr"/>
      <c r="CE573" t="n">
        <v>12</v>
      </c>
      <c r="CF573" t="n">
        <v>0</v>
      </c>
      <c r="CG573" t="n">
        <v>0</v>
      </c>
      <c r="CM573" t="n">
        <v>0</v>
      </c>
      <c r="CN573" t="inlineStr"/>
      <c r="CO573" t="n">
        <v>0</v>
      </c>
      <c r="CP573">
        <f>(P573+Q573+S573)</f>
        <v/>
      </c>
      <c r="CQ573">
        <f>AC573*BC573</f>
        <v/>
      </c>
      <c r="CR573">
        <f>(ROUND((ROUND(((ET573)*1),0)*BB573),0)+ROUND((ROUND(((AE573-(EU573))*1),0)*BS573),0))</f>
        <v/>
      </c>
      <c r="CS573">
        <f>(ROUND((ROUND(((EU573)*1),0)*BS573),0)+ROUND((ROUND(((AE573-(EU573))*1),0)*BS573),0))</f>
        <v/>
      </c>
      <c r="CT573">
        <f>AF573*BA573</f>
        <v/>
      </c>
      <c r="CU573">
        <f>AG573</f>
        <v/>
      </c>
      <c r="CV573">
        <f>AH573</f>
        <v/>
      </c>
      <c r="CW573">
        <f>AI573</f>
        <v/>
      </c>
      <c r="CX573">
        <f>AJ573</f>
        <v/>
      </c>
      <c r="CY573">
        <f>(((S573+R573)*AT573)/100)</f>
        <v/>
      </c>
      <c r="CZ573">
        <f>(((S573+R573)*AU573)/100)</f>
        <v/>
      </c>
      <c r="DC573" t="inlineStr"/>
      <c r="DD573" t="inlineStr"/>
      <c r="DE573" t="inlineStr"/>
      <c r="DF573" t="inlineStr"/>
      <c r="DG573" t="inlineStr"/>
      <c r="DH573" t="inlineStr"/>
      <c r="DI573" t="inlineStr"/>
      <c r="DJ573" t="inlineStr"/>
      <c r="DK573" t="inlineStr"/>
      <c r="DL573" t="inlineStr"/>
      <c r="DM573" t="inlineStr"/>
      <c r="DN573" t="n">
        <v>0</v>
      </c>
      <c r="DO573" t="n">
        <v>0</v>
      </c>
      <c r="DP573" t="n">
        <v>1</v>
      </c>
      <c r="DQ573" t="n">
        <v>1</v>
      </c>
      <c r="DU573" t="n">
        <v>1013</v>
      </c>
      <c r="DV573" t="inlineStr">
        <is>
          <t>100 м трубопровода</t>
        </is>
      </c>
      <c r="DW573" t="inlineStr">
        <is>
          <t>100 м трубопровода</t>
        </is>
      </c>
      <c r="DX573" t="n">
        <v>1</v>
      </c>
      <c r="DZ573" t="inlineStr"/>
      <c r="EA573" t="inlineStr"/>
      <c r="EB573" t="inlineStr"/>
      <c r="EC573" t="inlineStr"/>
      <c r="EE573" t="n">
        <v>78725882</v>
      </c>
      <c r="EF573" t="n">
        <v>2</v>
      </c>
      <c r="EG573" t="inlineStr">
        <is>
          <t>Общестроительные работы</t>
        </is>
      </c>
      <c r="EH573" t="n">
        <v>16</v>
      </c>
      <c r="EI573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573" t="n">
        <v>1</v>
      </c>
      <c r="EK573" t="n">
        <v>16001</v>
      </c>
      <c r="EL573" t="inlineStr">
        <is>
          <t>Трубопроводы внутренние</t>
        </is>
      </c>
      <c r="EM573" t="inlineStr">
        <is>
          <t>ФЕР-16</t>
        </is>
      </c>
      <c r="EO573" t="inlineStr"/>
      <c r="EQ573" t="n">
        <v>0</v>
      </c>
      <c r="ER573" t="n">
        <v>3294.45</v>
      </c>
      <c r="ES573" t="n">
        <v>1594.87</v>
      </c>
      <c r="ET573" t="n">
        <v>491.32</v>
      </c>
      <c r="EU573" t="n">
        <v>63.72</v>
      </c>
      <c r="EV573" t="n">
        <v>1208.26</v>
      </c>
      <c r="EW573" t="n">
        <v>121.8</v>
      </c>
      <c r="EX573" t="n">
        <v>4.72</v>
      </c>
      <c r="EY573" t="n">
        <v>0</v>
      </c>
      <c r="FQ573" t="n">
        <v>0</v>
      </c>
      <c r="FR573" t="n">
        <v>0</v>
      </c>
      <c r="FS573" t="n">
        <v>0</v>
      </c>
      <c r="FX573" t="n">
        <v>121</v>
      </c>
      <c r="FY573" t="n">
        <v>72</v>
      </c>
      <c r="GA573" t="inlineStr"/>
      <c r="GD573" t="n">
        <v>1</v>
      </c>
      <c r="GF573" t="n">
        <v>-323073205</v>
      </c>
      <c r="GG573" t="n">
        <v>2</v>
      </c>
      <c r="GH573" t="n">
        <v>1</v>
      </c>
      <c r="GI573" t="n">
        <v>2</v>
      </c>
      <c r="GJ573" t="n">
        <v>0</v>
      </c>
      <c r="GK573" t="n">
        <v>0</v>
      </c>
      <c r="GL573">
        <f>ROUND(IF(AND(BH573=3,BI573=3,FS573&lt;&gt;0),P573,0),0)</f>
        <v/>
      </c>
      <c r="GM573">
        <f>ROUND(O573+X573+Y573,0)+GX573</f>
        <v/>
      </c>
      <c r="GN573">
        <f>IF(OR(BI573=0,BI573=1),GM573-GX573,0)</f>
        <v/>
      </c>
      <c r="GO573">
        <f>IF(BI573=2,GM573-GX573,0)</f>
        <v/>
      </c>
      <c r="GP573">
        <f>IF(BI573=4,GM573-GX573,0)</f>
        <v/>
      </c>
      <c r="GR573" t="n">
        <v>0</v>
      </c>
      <c r="GS573" t="n">
        <v>3</v>
      </c>
      <c r="GT573" t="n">
        <v>0</v>
      </c>
      <c r="GU573" t="inlineStr"/>
      <c r="GV573">
        <f>ROUND((GT573),2)</f>
        <v/>
      </c>
      <c r="GW573" t="n">
        <v>1</v>
      </c>
      <c r="GX573">
        <f>ROUND(HC573*I573,0)</f>
        <v/>
      </c>
      <c r="HA573" t="n">
        <v>0</v>
      </c>
      <c r="HB573" t="n">
        <v>0</v>
      </c>
      <c r="HC573">
        <f>GV573*GW573</f>
        <v/>
      </c>
      <c r="HE573" t="inlineStr"/>
      <c r="HF573" t="inlineStr"/>
      <c r="HM573" t="inlineStr"/>
      <c r="HN573" t="inlineStr">
        <is>
          <t>Пр/812-016.0-1</t>
        </is>
      </c>
      <c r="HO573" t="inlineStr">
        <is>
          <t>Пр/774-016.0</t>
        </is>
      </c>
      <c r="HP573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573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573" t="n">
        <v>0</v>
      </c>
      <c r="IK573" t="n">
        <v>0</v>
      </c>
    </row>
    <row r="574">
      <c r="A574" t="n">
        <v>18</v>
      </c>
      <c r="B574" t="n">
        <v>0</v>
      </c>
      <c r="C574" t="n">
        <v>199</v>
      </c>
      <c r="E574" t="inlineStr">
        <is>
          <t>2,1</t>
        </is>
      </c>
      <c r="F574" t="inlineStr">
        <is>
          <t>302-0065</t>
        </is>
      </c>
      <c r="G574" t="inlineStr">
        <is>
          <t>Кран шаровый муфтовый Valtec для воды диаметром 32 мм, тип в/в</t>
        </is>
      </c>
      <c r="H574" t="inlineStr">
        <is>
          <t>шт.</t>
        </is>
      </c>
      <c r="I574">
        <f>I573*J574</f>
        <v/>
      </c>
      <c r="J574" t="n">
        <v>50</v>
      </c>
      <c r="K574" t="n">
        <v>50</v>
      </c>
      <c r="O574">
        <f>ROUND(CP574,0)</f>
        <v/>
      </c>
      <c r="P574">
        <f>ROUND(CQ574*I574,0)</f>
        <v/>
      </c>
      <c r="Q574">
        <f>(ROUND((ROUND(((ET574)*I574),0)*BB574),0)+ROUND((ROUND(((AE574-(EU574))*I574),0)*BS574),0))</f>
        <v/>
      </c>
      <c r="R574">
        <f>(ROUND((ROUND(((EU574)*I574),0)*BS574),0)+ROUND((ROUND(((AE574-(EU574))*I574),0)*BS574),0))</f>
        <v/>
      </c>
      <c r="S574">
        <f>ROUND(CT574*I574,0)</f>
        <v/>
      </c>
      <c r="T574">
        <f>ROUND(CU574*I574,0)</f>
        <v/>
      </c>
      <c r="U574">
        <f>ROUND(CV574*I574,7)</f>
        <v/>
      </c>
      <c r="V574">
        <f>ROUND(CW574*I574,7)</f>
        <v/>
      </c>
      <c r="W574">
        <f>ROUND(CX574*I574,0)</f>
        <v/>
      </c>
      <c r="X574">
        <f>ROUND(CY574,0)</f>
        <v/>
      </c>
      <c r="Y574">
        <f>ROUND(CZ574,0)</f>
        <v/>
      </c>
      <c r="AA574" t="n">
        <v>78862477</v>
      </c>
      <c r="AB574">
        <f>ROUND((AC574+AD574+AF574),2)</f>
        <v/>
      </c>
      <c r="AC574">
        <f>ROUND((ES574),2)</f>
        <v/>
      </c>
      <c r="AD574">
        <f>ROUND((((ET574)-(EU574))+AE574),2)</f>
        <v/>
      </c>
      <c r="AE574">
        <f>ROUND((EU574),2)</f>
        <v/>
      </c>
      <c r="AF574">
        <f>ROUND((EV574),2)</f>
        <v/>
      </c>
      <c r="AG574">
        <f>ROUND((AP574),2)</f>
        <v/>
      </c>
      <c r="AH574">
        <f>(EW574)</f>
        <v/>
      </c>
      <c r="AI574">
        <f>(EX574)</f>
        <v/>
      </c>
      <c r="AJ574">
        <f>(AS574)</f>
        <v/>
      </c>
      <c r="AK574" t="n">
        <v>106.72</v>
      </c>
      <c r="AL574" t="n">
        <v>106.72</v>
      </c>
      <c r="AM574" t="n">
        <v>0</v>
      </c>
      <c r="AN574" t="n">
        <v>0</v>
      </c>
      <c r="AO574" t="n">
        <v>0</v>
      </c>
      <c r="AP574" t="n">
        <v>0</v>
      </c>
      <c r="AQ574" t="n">
        <v>0</v>
      </c>
      <c r="AR574" t="n">
        <v>0</v>
      </c>
      <c r="AS574" t="n">
        <v>0.03</v>
      </c>
      <c r="AT574" t="n">
        <v>121</v>
      </c>
      <c r="AU574" t="n">
        <v>72</v>
      </c>
      <c r="AV574" t="n">
        <v>1</v>
      </c>
      <c r="AW574" t="n">
        <v>1</v>
      </c>
      <c r="AZ574" t="n">
        <v>1</v>
      </c>
      <c r="BA574" t="n">
        <v>1</v>
      </c>
      <c r="BB574" t="n">
        <v>1</v>
      </c>
      <c r="BC574" t="n">
        <v>14.25</v>
      </c>
      <c r="BD574" t="inlineStr"/>
      <c r="BE574" t="inlineStr"/>
      <c r="BF574" t="inlineStr"/>
      <c r="BG574" t="inlineStr"/>
      <c r="BH574" t="n">
        <v>3</v>
      </c>
      <c r="BI574" t="n">
        <v>1</v>
      </c>
      <c r="BJ574" t="inlineStr">
        <is>
          <t>ТССЦ Московской обл., 302-0065, приказ Минстроя России №675/пр от 28.02.2017 № 256/пр</t>
        </is>
      </c>
      <c r="BM574" t="n">
        <v>16001</v>
      </c>
      <c r="BN574" t="n">
        <v>0</v>
      </c>
      <c r="BO574" t="inlineStr">
        <is>
          <t>302-0065</t>
        </is>
      </c>
      <c r="BP574" t="n">
        <v>1</v>
      </c>
      <c r="BQ574" t="n">
        <v>2</v>
      </c>
      <c r="BR574" t="n">
        <v>0</v>
      </c>
      <c r="BS574" t="n">
        <v>1</v>
      </c>
      <c r="BT574" t="n">
        <v>1</v>
      </c>
      <c r="BU574" t="n">
        <v>1</v>
      </c>
      <c r="BV574" t="n">
        <v>1</v>
      </c>
      <c r="BW574" t="n">
        <v>1</v>
      </c>
      <c r="BX574" t="n">
        <v>1</v>
      </c>
      <c r="BY574" t="inlineStr"/>
      <c r="BZ574" t="n">
        <v>121</v>
      </c>
      <c r="CA574" t="n">
        <v>72</v>
      </c>
      <c r="CB574" t="inlineStr"/>
      <c r="CE574" t="n">
        <v>12</v>
      </c>
      <c r="CF574" t="n">
        <v>0</v>
      </c>
      <c r="CG574" t="n">
        <v>0</v>
      </c>
      <c r="CM574" t="n">
        <v>0</v>
      </c>
      <c r="CN574" t="inlineStr"/>
      <c r="CO574" t="n">
        <v>0</v>
      </c>
      <c r="CP574">
        <f>(P574+Q574+S574)</f>
        <v/>
      </c>
      <c r="CQ574">
        <f>AC574*BC574</f>
        <v/>
      </c>
      <c r="CR574">
        <f>(ROUND((ROUND(((ET574)*1),0)*BB574),0)+ROUND((ROUND(((AE574-(EU574))*1),0)*BS574),0))</f>
        <v/>
      </c>
      <c r="CS574">
        <f>(ROUND((ROUND(((EU574)*1),0)*BS574),0)+ROUND((ROUND(((AE574-(EU574))*1),0)*BS574),0))</f>
        <v/>
      </c>
      <c r="CT574">
        <f>AF574*BA574</f>
        <v/>
      </c>
      <c r="CU574">
        <f>AG574</f>
        <v/>
      </c>
      <c r="CV574">
        <f>AH574</f>
        <v/>
      </c>
      <c r="CW574">
        <f>AI574</f>
        <v/>
      </c>
      <c r="CX574">
        <f>AJ574</f>
        <v/>
      </c>
      <c r="CY574">
        <f>(((S574+R574)*AT574)/100)</f>
        <v/>
      </c>
      <c r="CZ574">
        <f>(((S574+R574)*AU574)/100)</f>
        <v/>
      </c>
      <c r="DC574" t="inlineStr"/>
      <c r="DD574" t="inlineStr"/>
      <c r="DE574" t="inlineStr"/>
      <c r="DF574" t="inlineStr"/>
      <c r="DG574" t="inlineStr"/>
      <c r="DH574" t="inlineStr"/>
      <c r="DI574" t="inlineStr"/>
      <c r="DJ574" t="inlineStr"/>
      <c r="DK574" t="inlineStr"/>
      <c r="DL574" t="inlineStr"/>
      <c r="DM574" t="inlineStr"/>
      <c r="DN574" t="n">
        <v>0</v>
      </c>
      <c r="DO574" t="n">
        <v>0</v>
      </c>
      <c r="DP574" t="n">
        <v>1</v>
      </c>
      <c r="DQ574" t="n">
        <v>1</v>
      </c>
      <c r="DU574" t="n">
        <v>1010</v>
      </c>
      <c r="DV574" t="inlineStr">
        <is>
          <t>шт.</t>
        </is>
      </c>
      <c r="DW574" t="inlineStr">
        <is>
          <t>шт.</t>
        </is>
      </c>
      <c r="DX574" t="n">
        <v>1</v>
      </c>
      <c r="DZ574" t="inlineStr"/>
      <c r="EA574" t="inlineStr"/>
      <c r="EB574" t="inlineStr"/>
      <c r="EC574" t="inlineStr"/>
      <c r="EE574" t="n">
        <v>78725882</v>
      </c>
      <c r="EF574" t="n">
        <v>2</v>
      </c>
      <c r="EG574" t="inlineStr">
        <is>
          <t>Общестроительные работы</t>
        </is>
      </c>
      <c r="EH574" t="n">
        <v>16</v>
      </c>
      <c r="EI574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574" t="n">
        <v>1</v>
      </c>
      <c r="EK574" t="n">
        <v>16001</v>
      </c>
      <c r="EL574" t="inlineStr">
        <is>
          <t>Трубопроводы внутренние</t>
        </is>
      </c>
      <c r="EM574" t="inlineStr">
        <is>
          <t>ФЕР-16</t>
        </is>
      </c>
      <c r="EO574" t="inlineStr"/>
      <c r="EQ574" t="n">
        <v>0</v>
      </c>
      <c r="ER574" t="n">
        <v>106.72</v>
      </c>
      <c r="ES574" t="n">
        <v>106.72</v>
      </c>
      <c r="ET574" t="n">
        <v>0</v>
      </c>
      <c r="EU574" t="n">
        <v>0</v>
      </c>
      <c r="EV574" t="n">
        <v>0</v>
      </c>
      <c r="EW574" t="n">
        <v>0</v>
      </c>
      <c r="EX574" t="n">
        <v>0</v>
      </c>
      <c r="FQ574" t="n">
        <v>0</v>
      </c>
      <c r="FR574" t="n">
        <v>0</v>
      </c>
      <c r="FS574" t="n">
        <v>0</v>
      </c>
      <c r="FX574" t="n">
        <v>121</v>
      </c>
      <c r="FY574" t="n">
        <v>72</v>
      </c>
      <c r="GA574" t="inlineStr"/>
      <c r="GD574" t="n">
        <v>1</v>
      </c>
      <c r="GF574" t="n">
        <v>535473645</v>
      </c>
      <c r="GG574" t="n">
        <v>2</v>
      </c>
      <c r="GH574" t="n">
        <v>1</v>
      </c>
      <c r="GI574" t="n">
        <v>2</v>
      </c>
      <c r="GJ574" t="n">
        <v>0</v>
      </c>
      <c r="GK574" t="n">
        <v>0</v>
      </c>
      <c r="GL574">
        <f>ROUND(IF(AND(BH574=3,BI574=3,FS574&lt;&gt;0),P574,0),0)</f>
        <v/>
      </c>
      <c r="GM574">
        <f>ROUND(O574+X574+Y574,0)+GX574</f>
        <v/>
      </c>
      <c r="GN574">
        <f>IF(OR(BI574=0,BI574=1),GM574-GX574,0)</f>
        <v/>
      </c>
      <c r="GO574">
        <f>IF(BI574=2,GM574-GX574,0)</f>
        <v/>
      </c>
      <c r="GP574">
        <f>IF(BI574=4,GM574-GX574,0)</f>
        <v/>
      </c>
      <c r="GR574" t="n">
        <v>0</v>
      </c>
      <c r="GS574" t="n">
        <v>3</v>
      </c>
      <c r="GT574" t="n">
        <v>0</v>
      </c>
      <c r="GU574" t="inlineStr"/>
      <c r="GV574">
        <f>ROUND((GT574),2)</f>
        <v/>
      </c>
      <c r="GW574" t="n">
        <v>1</v>
      </c>
      <c r="GX574">
        <f>ROUND(HC574*I574,0)</f>
        <v/>
      </c>
      <c r="HA574" t="n">
        <v>0</v>
      </c>
      <c r="HB574" t="n">
        <v>0</v>
      </c>
      <c r="HC574">
        <f>GV574*GW574</f>
        <v/>
      </c>
      <c r="HE574" t="inlineStr"/>
      <c r="HF574" t="inlineStr"/>
      <c r="HM574" t="inlineStr"/>
      <c r="HN574" t="inlineStr">
        <is>
          <t>Пр/812-016.0-1</t>
        </is>
      </c>
      <c r="HO574" t="inlineStr">
        <is>
          <t>Пр/774-016.0</t>
        </is>
      </c>
      <c r="HP574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574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574" t="n">
        <v>0</v>
      </c>
      <c r="IK574" t="n">
        <v>0</v>
      </c>
    </row>
    <row r="575">
      <c r="A575" t="n">
        <v>18</v>
      </c>
      <c r="B575" t="n">
        <v>0</v>
      </c>
      <c r="C575" t="n">
        <v>198</v>
      </c>
      <c r="E575" t="inlineStr">
        <is>
          <t>2,2</t>
        </is>
      </c>
      <c r="F575" t="inlineStr">
        <is>
          <t>116-0095</t>
        </is>
      </c>
      <c r="G575" t="inlineStr">
        <is>
          <t>Щит информационный</t>
        </is>
      </c>
      <c r="H575" t="inlineStr">
        <is>
          <t>шт.</t>
        </is>
      </c>
      <c r="I575">
        <f>I573*J575</f>
        <v/>
      </c>
      <c r="J575" t="n">
        <v>150</v>
      </c>
      <c r="K575" t="n">
        <v>150</v>
      </c>
      <c r="O575">
        <f>ROUND(CP575,0)</f>
        <v/>
      </c>
      <c r="P575">
        <f>ROUND(CQ575*I575,0)</f>
        <v/>
      </c>
      <c r="Q575">
        <f>(ROUND((ROUND(((ET575)*I575),0)*BB575),0)+ROUND((ROUND(((AE575-(EU575))*I575),0)*BS575),0))</f>
        <v/>
      </c>
      <c r="R575">
        <f>(ROUND((ROUND(((EU575)*I575),0)*BS575),0)+ROUND((ROUND(((AE575-(EU575))*I575),0)*BS575),0))</f>
        <v/>
      </c>
      <c r="S575">
        <f>ROUND(CT575*I575,0)</f>
        <v/>
      </c>
      <c r="T575">
        <f>ROUND(CU575*I575,0)</f>
        <v/>
      </c>
      <c r="U575">
        <f>ROUND(CV575*I575,7)</f>
        <v/>
      </c>
      <c r="V575">
        <f>ROUND(CW575*I575,7)</f>
        <v/>
      </c>
      <c r="W575">
        <f>ROUND(CX575*I575,0)</f>
        <v/>
      </c>
      <c r="X575">
        <f>ROUND(CY575,0)</f>
        <v/>
      </c>
      <c r="Y575">
        <f>ROUND(CZ575,0)</f>
        <v/>
      </c>
      <c r="AA575" t="n">
        <v>78862477</v>
      </c>
      <c r="AB575">
        <f>ROUND((AC575+AD575+AF575),2)</f>
        <v/>
      </c>
      <c r="AC575">
        <f>ROUND((ES575),2)</f>
        <v/>
      </c>
      <c r="AD575">
        <f>ROUND((((ET575)-(EU575))+AE575),2)</f>
        <v/>
      </c>
      <c r="AE575">
        <f>ROUND((EU575),2)</f>
        <v/>
      </c>
      <c r="AF575">
        <f>ROUND((EV575),2)</f>
        <v/>
      </c>
      <c r="AG575">
        <f>ROUND((AP575),2)</f>
        <v/>
      </c>
      <c r="AH575">
        <f>(EW575)</f>
        <v/>
      </c>
      <c r="AI575">
        <f>(EX575)</f>
        <v/>
      </c>
      <c r="AJ575">
        <f>(AS575)</f>
        <v/>
      </c>
      <c r="AK575" t="n">
        <v>2282.07</v>
      </c>
      <c r="AL575" t="n">
        <v>2282.07</v>
      </c>
      <c r="AM575" t="n">
        <v>0</v>
      </c>
      <c r="AN575" t="n">
        <v>0</v>
      </c>
      <c r="AO575" t="n">
        <v>0</v>
      </c>
      <c r="AP575" t="n">
        <v>0</v>
      </c>
      <c r="AQ575" t="n">
        <v>0</v>
      </c>
      <c r="AR575" t="n">
        <v>0</v>
      </c>
      <c r="AS575" t="n">
        <v>0.15</v>
      </c>
      <c r="AT575" t="n">
        <v>121</v>
      </c>
      <c r="AU575" t="n">
        <v>72</v>
      </c>
      <c r="AV575" t="n">
        <v>1</v>
      </c>
      <c r="AW575" t="n">
        <v>1</v>
      </c>
      <c r="AZ575" t="n">
        <v>1</v>
      </c>
      <c r="BA575" t="n">
        <v>1</v>
      </c>
      <c r="BB575" t="n">
        <v>1</v>
      </c>
      <c r="BC575" t="n">
        <v>4.37</v>
      </c>
      <c r="BD575" t="inlineStr"/>
      <c r="BE575" t="inlineStr"/>
      <c r="BF575" t="inlineStr"/>
      <c r="BG575" t="inlineStr"/>
      <c r="BH575" t="n">
        <v>3</v>
      </c>
      <c r="BI575" t="n">
        <v>1</v>
      </c>
      <c r="BJ575" t="inlineStr">
        <is>
          <t>ТССЦ Московской обл., 116-0095, приказ Минстроя России №675/пр от 28.02.2017 № 254/пр</t>
        </is>
      </c>
      <c r="BM575" t="n">
        <v>16001</v>
      </c>
      <c r="BN575" t="n">
        <v>0</v>
      </c>
      <c r="BO575" t="inlineStr">
        <is>
          <t>116-0095</t>
        </is>
      </c>
      <c r="BP575" t="n">
        <v>1</v>
      </c>
      <c r="BQ575" t="n">
        <v>2</v>
      </c>
      <c r="BR575" t="n">
        <v>0</v>
      </c>
      <c r="BS575" t="n">
        <v>1</v>
      </c>
      <c r="BT575" t="n">
        <v>1</v>
      </c>
      <c r="BU575" t="n">
        <v>1</v>
      </c>
      <c r="BV575" t="n">
        <v>1</v>
      </c>
      <c r="BW575" t="n">
        <v>1</v>
      </c>
      <c r="BX575" t="n">
        <v>1</v>
      </c>
      <c r="BY575" t="inlineStr"/>
      <c r="BZ575" t="n">
        <v>121</v>
      </c>
      <c r="CA575" t="n">
        <v>72</v>
      </c>
      <c r="CB575" t="inlineStr"/>
      <c r="CE575" t="n">
        <v>12</v>
      </c>
      <c r="CF575" t="n">
        <v>0</v>
      </c>
      <c r="CG575" t="n">
        <v>0</v>
      </c>
      <c r="CM575" t="n">
        <v>0</v>
      </c>
      <c r="CN575" t="inlineStr"/>
      <c r="CO575" t="n">
        <v>0</v>
      </c>
      <c r="CP575">
        <f>(P575+Q575+S575)</f>
        <v/>
      </c>
      <c r="CQ575">
        <f>AC575*BC575</f>
        <v/>
      </c>
      <c r="CR575">
        <f>(ROUND((ROUND(((ET575)*1),0)*BB575),0)+ROUND((ROUND(((AE575-(EU575))*1),0)*BS575),0))</f>
        <v/>
      </c>
      <c r="CS575">
        <f>(ROUND((ROUND(((EU575)*1),0)*BS575),0)+ROUND((ROUND(((AE575-(EU575))*1),0)*BS575),0))</f>
        <v/>
      </c>
      <c r="CT575">
        <f>AF575*BA575</f>
        <v/>
      </c>
      <c r="CU575">
        <f>AG575</f>
        <v/>
      </c>
      <c r="CV575">
        <f>AH575</f>
        <v/>
      </c>
      <c r="CW575">
        <f>AI575</f>
        <v/>
      </c>
      <c r="CX575">
        <f>AJ575</f>
        <v/>
      </c>
      <c r="CY575">
        <f>(((S575+R575)*AT575)/100)</f>
        <v/>
      </c>
      <c r="CZ575">
        <f>(((S575+R575)*AU575)/100)</f>
        <v/>
      </c>
      <c r="DC575" t="inlineStr"/>
      <c r="DD575" t="inlineStr"/>
      <c r="DE575" t="inlineStr"/>
      <c r="DF575" t="inlineStr"/>
      <c r="DG575" t="inlineStr"/>
      <c r="DH575" t="inlineStr"/>
      <c r="DI575" t="inlineStr"/>
      <c r="DJ575" t="inlineStr"/>
      <c r="DK575" t="inlineStr"/>
      <c r="DL575" t="inlineStr"/>
      <c r="DM575" t="inlineStr"/>
      <c r="DN575" t="n">
        <v>0</v>
      </c>
      <c r="DO575" t="n">
        <v>0</v>
      </c>
      <c r="DP575" t="n">
        <v>1</v>
      </c>
      <c r="DQ575" t="n">
        <v>1</v>
      </c>
      <c r="DU575" t="n">
        <v>1010</v>
      </c>
      <c r="DV575" t="inlineStr">
        <is>
          <t>шт.</t>
        </is>
      </c>
      <c r="DW575" t="inlineStr">
        <is>
          <t>шт.</t>
        </is>
      </c>
      <c r="DX575" t="n">
        <v>1</v>
      </c>
      <c r="DZ575" t="inlineStr"/>
      <c r="EA575" t="inlineStr"/>
      <c r="EB575" t="inlineStr"/>
      <c r="EC575" t="inlineStr"/>
      <c r="EE575" t="n">
        <v>78725882</v>
      </c>
      <c r="EF575" t="n">
        <v>2</v>
      </c>
      <c r="EG575" t="inlineStr">
        <is>
          <t>Общестроительные работы</t>
        </is>
      </c>
      <c r="EH575" t="n">
        <v>16</v>
      </c>
      <c r="EI57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575" t="n">
        <v>1</v>
      </c>
      <c r="EK575" t="n">
        <v>16001</v>
      </c>
      <c r="EL575" t="inlineStr">
        <is>
          <t>Трубопроводы внутренние</t>
        </is>
      </c>
      <c r="EM575" t="inlineStr">
        <is>
          <t>ФЕР-16</t>
        </is>
      </c>
      <c r="EO575" t="inlineStr"/>
      <c r="EQ575" t="n">
        <v>0</v>
      </c>
      <c r="ER575" t="n">
        <v>2282.07</v>
      </c>
      <c r="ES575" t="n">
        <v>2282.07</v>
      </c>
      <c r="ET575" t="n">
        <v>0</v>
      </c>
      <c r="EU575" t="n">
        <v>0</v>
      </c>
      <c r="EV575" t="n">
        <v>0</v>
      </c>
      <c r="EW575" t="n">
        <v>0</v>
      </c>
      <c r="EX575" t="n">
        <v>0</v>
      </c>
      <c r="FQ575" t="n">
        <v>0</v>
      </c>
      <c r="FR575" t="n">
        <v>0</v>
      </c>
      <c r="FS575" t="n">
        <v>0</v>
      </c>
      <c r="FX575" t="n">
        <v>121</v>
      </c>
      <c r="FY575" t="n">
        <v>72</v>
      </c>
      <c r="GA575" t="inlineStr"/>
      <c r="GD575" t="n">
        <v>1</v>
      </c>
      <c r="GF575" t="n">
        <v>-357868438</v>
      </c>
      <c r="GG575" t="n">
        <v>2</v>
      </c>
      <c r="GH575" t="n">
        <v>1</v>
      </c>
      <c r="GI575" t="n">
        <v>2</v>
      </c>
      <c r="GJ575" t="n">
        <v>0</v>
      </c>
      <c r="GK575" t="n">
        <v>0</v>
      </c>
      <c r="GL575">
        <f>ROUND(IF(AND(BH575=3,BI575=3,FS575&lt;&gt;0),P575,0),0)</f>
        <v/>
      </c>
      <c r="GM575">
        <f>ROUND(O575+X575+Y575,0)+GX575</f>
        <v/>
      </c>
      <c r="GN575">
        <f>IF(OR(BI575=0,BI575=1),GM575-GX575,0)</f>
        <v/>
      </c>
      <c r="GO575">
        <f>IF(BI575=2,GM575-GX575,0)</f>
        <v/>
      </c>
      <c r="GP575">
        <f>IF(BI575=4,GM575-GX575,0)</f>
        <v/>
      </c>
      <c r="GR575" t="n">
        <v>0</v>
      </c>
      <c r="GS575" t="n">
        <v>3</v>
      </c>
      <c r="GT575" t="n">
        <v>0</v>
      </c>
      <c r="GU575" t="inlineStr"/>
      <c r="GV575">
        <f>ROUND((GT575),2)</f>
        <v/>
      </c>
      <c r="GW575" t="n">
        <v>1</v>
      </c>
      <c r="GX575">
        <f>ROUND(HC575*I575,0)</f>
        <v/>
      </c>
      <c r="HA575" t="n">
        <v>0</v>
      </c>
      <c r="HB575" t="n">
        <v>0</v>
      </c>
      <c r="HC575">
        <f>GV575*GW575</f>
        <v/>
      </c>
      <c r="HE575" t="inlineStr"/>
      <c r="HF575" t="inlineStr"/>
      <c r="HM575" t="inlineStr"/>
      <c r="HN575" t="inlineStr">
        <is>
          <t>Пр/812-016.0-1</t>
        </is>
      </c>
      <c r="HO575" t="inlineStr">
        <is>
          <t>Пр/774-016.0</t>
        </is>
      </c>
      <c r="HP57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57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575" t="n">
        <v>0</v>
      </c>
      <c r="IK575" t="n">
        <v>0</v>
      </c>
    </row>
    <row r="576">
      <c r="A576" t="n">
        <v>17</v>
      </c>
      <c r="B576" t="n">
        <v>0</v>
      </c>
      <c r="C576">
        <f>ROW(SmtRes!A211)</f>
        <v/>
      </c>
      <c r="D576">
        <f>ROW(EtalonRes!A214)</f>
        <v/>
      </c>
      <c r="E576" t="inlineStr">
        <is>
          <t>3</t>
        </is>
      </c>
      <c r="F576" t="inlineStr">
        <is>
          <t>65-16-2</t>
        </is>
      </c>
      <c r="G576" t="inlineStr">
        <is>
          <t>Смена сгонов у трубопроводов диаметром до 32 мм</t>
        </is>
      </c>
      <c r="H576" t="inlineStr">
        <is>
          <t>100 сгонов</t>
        </is>
      </c>
      <c r="I576">
        <f>ROUND(ROUND(1/100,4),7)</f>
        <v/>
      </c>
      <c r="J576" t="n">
        <v>0</v>
      </c>
      <c r="K576">
        <f>ROUND(ROUND(1/100,4),7)</f>
        <v/>
      </c>
      <c r="O576">
        <f>ROUND(CP576,0)</f>
        <v/>
      </c>
      <c r="P576">
        <f>ROUND(CQ576*I576,0)</f>
        <v/>
      </c>
      <c r="Q576">
        <f>(ROUND((ROUND(((ET576)*I576),0)*BB576),0)+ROUND((ROUND(((AE576-(EU576))*I576),0)*BS576),0))</f>
        <v/>
      </c>
      <c r="R576">
        <f>(ROUND((ROUND(((EU576)*I576),0)*BS576),0)+ROUND((ROUND(((AE576-(EU576))*I576),0)*BS576),0))</f>
        <v/>
      </c>
      <c r="S576">
        <f>ROUND(CT576*I576,0)</f>
        <v/>
      </c>
      <c r="T576">
        <f>ROUND(CU576*I576,0)</f>
        <v/>
      </c>
      <c r="U576">
        <f>ROUND(CV576*I576,7)</f>
        <v/>
      </c>
      <c r="V576">
        <f>ROUND(CW576*I576,7)</f>
        <v/>
      </c>
      <c r="W576">
        <f>ROUND(CX576*I576,0)</f>
        <v/>
      </c>
      <c r="X576">
        <f>ROUND(CY576,0)</f>
        <v/>
      </c>
      <c r="Y576">
        <f>ROUND(CZ576,0)</f>
        <v/>
      </c>
      <c r="AA576" t="n">
        <v>78862477</v>
      </c>
      <c r="AB576">
        <f>ROUND((AC576+AD576+AF576),2)</f>
        <v/>
      </c>
      <c r="AC576">
        <f>ROUND((ES576),2)</f>
        <v/>
      </c>
      <c r="AD576">
        <f>ROUND((((ET576)-(EU576))+AE576),2)</f>
        <v/>
      </c>
      <c r="AE576">
        <f>ROUND((EU576),2)</f>
        <v/>
      </c>
      <c r="AF576">
        <f>ROUND((EV576),2)</f>
        <v/>
      </c>
      <c r="AG576">
        <f>ROUND((AP576),2)</f>
        <v/>
      </c>
      <c r="AH576">
        <f>(EW576)</f>
        <v/>
      </c>
      <c r="AI576">
        <f>(EX576)</f>
        <v/>
      </c>
      <c r="AJ576">
        <f>(AS576)</f>
        <v/>
      </c>
      <c r="AK576" t="n">
        <v>2155.88</v>
      </c>
      <c r="AL576" t="n">
        <v>1758.7</v>
      </c>
      <c r="AM576" t="n">
        <v>1.56</v>
      </c>
      <c r="AN576" t="n">
        <v>0.68</v>
      </c>
      <c r="AO576" t="n">
        <v>395.62</v>
      </c>
      <c r="AP576" t="n">
        <v>0</v>
      </c>
      <c r="AQ576" t="n">
        <v>41.6</v>
      </c>
      <c r="AR576" t="n">
        <v>0.05</v>
      </c>
      <c r="AS576" t="n">
        <v>0</v>
      </c>
      <c r="AT576" t="n">
        <v>103</v>
      </c>
      <c r="AU576" t="n">
        <v>52</v>
      </c>
      <c r="AV576" t="n">
        <v>1</v>
      </c>
      <c r="AW576" t="n">
        <v>1</v>
      </c>
      <c r="AZ576" t="n">
        <v>1</v>
      </c>
      <c r="BA576" t="n">
        <v>52.25</v>
      </c>
      <c r="BB576" t="n">
        <v>23.36</v>
      </c>
      <c r="BC576" t="n">
        <v>12.56</v>
      </c>
      <c r="BD576" t="inlineStr"/>
      <c r="BE576" t="inlineStr"/>
      <c r="BF576" t="inlineStr"/>
      <c r="BG576" t="inlineStr"/>
      <c r="BH576" t="n">
        <v>0</v>
      </c>
      <c r="BI576" t="n">
        <v>1</v>
      </c>
      <c r="BJ576" t="inlineStr">
        <is>
          <t>ТЕРр Московской обл., 65-16-2, приказ Минстроя России №675/пр от 28.02.2017 № 263/пр</t>
        </is>
      </c>
      <c r="BM576" t="n">
        <v>65008</v>
      </c>
      <c r="BN576" t="n">
        <v>0</v>
      </c>
      <c r="BO576" t="inlineStr">
        <is>
          <t>65-16-2</t>
        </is>
      </c>
      <c r="BP576" t="n">
        <v>1</v>
      </c>
      <c r="BQ576" t="n">
        <v>6</v>
      </c>
      <c r="BR576" t="n">
        <v>0</v>
      </c>
      <c r="BS576" t="n">
        <v>52.25</v>
      </c>
      <c r="BT576" t="n">
        <v>1</v>
      </c>
      <c r="BU576" t="n">
        <v>1</v>
      </c>
      <c r="BV576" t="n">
        <v>1</v>
      </c>
      <c r="BW576" t="n">
        <v>1</v>
      </c>
      <c r="BX576" t="n">
        <v>1</v>
      </c>
      <c r="BY576" t="inlineStr"/>
      <c r="BZ576" t="n">
        <v>103</v>
      </c>
      <c r="CA576" t="n">
        <v>52</v>
      </c>
      <c r="CB576" t="inlineStr"/>
      <c r="CE576" t="n">
        <v>12</v>
      </c>
      <c r="CF576" t="n">
        <v>0</v>
      </c>
      <c r="CG576" t="n">
        <v>0</v>
      </c>
      <c r="CM576" t="n">
        <v>0</v>
      </c>
      <c r="CN576" t="inlineStr"/>
      <c r="CO576" t="n">
        <v>0</v>
      </c>
      <c r="CP576">
        <f>(P576+Q576+S576)</f>
        <v/>
      </c>
      <c r="CQ576">
        <f>AC576*BC576</f>
        <v/>
      </c>
      <c r="CR576">
        <f>(ROUND((ROUND(((ET576)*1),0)*BB576),0)+ROUND((ROUND(((AE576-(EU576))*1),0)*BS576),0))</f>
        <v/>
      </c>
      <c r="CS576">
        <f>(ROUND((ROUND(((EU576)*1),0)*BS576),0)+ROUND((ROUND(((AE576-(EU576))*1),0)*BS576),0))</f>
        <v/>
      </c>
      <c r="CT576">
        <f>AF576*BA576</f>
        <v/>
      </c>
      <c r="CU576">
        <f>AG576</f>
        <v/>
      </c>
      <c r="CV576">
        <f>AH576</f>
        <v/>
      </c>
      <c r="CW576">
        <f>AI576</f>
        <v/>
      </c>
      <c r="CX576">
        <f>AJ576</f>
        <v/>
      </c>
      <c r="CY576">
        <f>(((S576+R576)*AT576)/100)</f>
        <v/>
      </c>
      <c r="CZ576">
        <f>(((S576+R576)*AU576)/100)</f>
        <v/>
      </c>
      <c r="DC576" t="inlineStr"/>
      <c r="DD576" t="inlineStr"/>
      <c r="DE576" t="inlineStr"/>
      <c r="DF576" t="inlineStr"/>
      <c r="DG576" t="inlineStr"/>
      <c r="DH576" t="inlineStr"/>
      <c r="DI576" t="inlineStr"/>
      <c r="DJ576" t="inlineStr"/>
      <c r="DK576" t="inlineStr"/>
      <c r="DL576" t="inlineStr"/>
      <c r="DM576" t="inlineStr"/>
      <c r="DN576" t="n">
        <v>0</v>
      </c>
      <c r="DO576" t="n">
        <v>0</v>
      </c>
      <c r="DP576" t="n">
        <v>1</v>
      </c>
      <c r="DQ576" t="n">
        <v>1</v>
      </c>
      <c r="DU576" t="n">
        <v>1013</v>
      </c>
      <c r="DV576" t="inlineStr">
        <is>
          <t>100 сгонов</t>
        </is>
      </c>
      <c r="DW576" t="inlineStr">
        <is>
          <t>100 сгонов</t>
        </is>
      </c>
      <c r="DX576" t="n">
        <v>1</v>
      </c>
      <c r="DZ576" t="inlineStr"/>
      <c r="EA576" t="inlineStr"/>
      <c r="EB576" t="inlineStr"/>
      <c r="EC576" t="inlineStr"/>
      <c r="EE576" t="n">
        <v>78726002</v>
      </c>
      <c r="EF576" t="n">
        <v>6</v>
      </c>
      <c r="EG576" t="inlineStr">
        <is>
          <t>Ремонтно-строительные работы</t>
        </is>
      </c>
      <c r="EH576" t="n">
        <v>99</v>
      </c>
      <c r="EI576" t="inlineStr">
        <is>
          <t>Внутренние санитарно-технические работы</t>
        </is>
      </c>
      <c r="EJ576" t="n">
        <v>1</v>
      </c>
      <c r="EK576" t="n">
        <v>65008</v>
      </c>
      <c r="EL576" t="inlineStr">
        <is>
          <t>Внутренние санитарнотехнические работы: смена труб, санприборов, запорной арматуры и другое</t>
        </is>
      </c>
      <c r="EM576" t="inlineStr">
        <is>
          <t>рФЕР-65</t>
        </is>
      </c>
      <c r="EO576" t="inlineStr"/>
      <c r="EQ576" t="n">
        <v>0</v>
      </c>
      <c r="ER576" t="n">
        <v>2155.88</v>
      </c>
      <c r="ES576" t="n">
        <v>1758.7</v>
      </c>
      <c r="ET576" t="n">
        <v>1.56</v>
      </c>
      <c r="EU576" t="n">
        <v>0.68</v>
      </c>
      <c r="EV576" t="n">
        <v>395.62</v>
      </c>
      <c r="EW576" t="n">
        <v>41.6</v>
      </c>
      <c r="EX576" t="n">
        <v>0.05</v>
      </c>
      <c r="EY576" t="n">
        <v>0</v>
      </c>
      <c r="FQ576" t="n">
        <v>0</v>
      </c>
      <c r="FR576" t="n">
        <v>0</v>
      </c>
      <c r="FS576" t="n">
        <v>0</v>
      </c>
      <c r="FX576" t="n">
        <v>103</v>
      </c>
      <c r="FY576" t="n">
        <v>52</v>
      </c>
      <c r="GA576" t="inlineStr"/>
      <c r="GD576" t="n">
        <v>1</v>
      </c>
      <c r="GF576" t="n">
        <v>-1799663792</v>
      </c>
      <c r="GG576" t="n">
        <v>2</v>
      </c>
      <c r="GH576" t="n">
        <v>1</v>
      </c>
      <c r="GI576" t="n">
        <v>2</v>
      </c>
      <c r="GJ576" t="n">
        <v>0</v>
      </c>
      <c r="GK576" t="n">
        <v>0</v>
      </c>
      <c r="GL576">
        <f>ROUND(IF(AND(BH576=3,BI576=3,FS576&lt;&gt;0),P576,0),0)</f>
        <v/>
      </c>
      <c r="GM576">
        <f>ROUND(O576+X576+Y576,0)+GX576</f>
        <v/>
      </c>
      <c r="GN576">
        <f>IF(OR(BI576=0,BI576=1),GM576-GX576,0)</f>
        <v/>
      </c>
      <c r="GO576">
        <f>IF(BI576=2,GM576-GX576,0)</f>
        <v/>
      </c>
      <c r="GP576">
        <f>IF(BI576=4,GM576-GX576,0)</f>
        <v/>
      </c>
      <c r="GR576" t="n">
        <v>0</v>
      </c>
      <c r="GS576" t="n">
        <v>3</v>
      </c>
      <c r="GT576" t="n">
        <v>0</v>
      </c>
      <c r="GU576" t="inlineStr"/>
      <c r="GV576">
        <f>ROUND((GT576),2)</f>
        <v/>
      </c>
      <c r="GW576" t="n">
        <v>1</v>
      </c>
      <c r="GX576">
        <f>ROUND(HC576*I576,0)</f>
        <v/>
      </c>
      <c r="HA576" t="n">
        <v>0</v>
      </c>
      <c r="HB576" t="n">
        <v>0</v>
      </c>
      <c r="HC576">
        <f>GV576*GW576</f>
        <v/>
      </c>
      <c r="HE576" t="inlineStr"/>
      <c r="HF576" t="inlineStr"/>
      <c r="HM576" t="inlineStr"/>
      <c r="HN576" t="inlineStr">
        <is>
          <t>Пр/812-099.2-1</t>
        </is>
      </c>
      <c r="HO576" t="inlineStr">
        <is>
          <t>Пр/774-099.2</t>
        </is>
      </c>
      <c r="HP576" t="inlineStr">
        <is>
          <t>Внутренние санитарнотехнические работы: смена труб, санприборов, запорной арматуры и другое</t>
        </is>
      </c>
      <c r="HQ576" t="inlineStr">
        <is>
          <t>Внутренние санитарнотехнические работы: смена труб, санприборов, запорной арматуры и другое</t>
        </is>
      </c>
      <c r="HS576" t="n">
        <v>0</v>
      </c>
      <c r="IK576" t="n">
        <v>0</v>
      </c>
    </row>
    <row r="577">
      <c r="A577" t="n">
        <v>18</v>
      </c>
      <c r="B577" t="n">
        <v>0</v>
      </c>
      <c r="C577" t="n">
        <v>210</v>
      </c>
      <c r="E577" t="inlineStr">
        <is>
          <t>3,1</t>
        </is>
      </c>
      <c r="F577" t="inlineStr">
        <is>
          <t>507-4172</t>
        </is>
      </c>
      <c r="G577" t="inlineStr">
        <is>
          <t>Уголок соединительный 90° для металлополимерных труб, диаметром 32 мм</t>
        </is>
      </c>
      <c r="H577" t="inlineStr">
        <is>
          <t>10 шт.</t>
        </is>
      </c>
      <c r="I577">
        <f>I576*J577</f>
        <v/>
      </c>
      <c r="J577" t="n">
        <v>20</v>
      </c>
      <c r="K577" t="n">
        <v>20</v>
      </c>
      <c r="O577">
        <f>ROUND(CP577,0)</f>
        <v/>
      </c>
      <c r="P577">
        <f>ROUND(CQ577*I577,0)</f>
        <v/>
      </c>
      <c r="Q577">
        <f>(ROUND((ROUND(((ET577)*I577),0)*BB577),0)+ROUND((ROUND(((AE577-(EU577))*I577),0)*BS577),0))</f>
        <v/>
      </c>
      <c r="R577">
        <f>(ROUND((ROUND(((EU577)*I577),0)*BS577),0)+ROUND((ROUND(((AE577-(EU577))*I577),0)*BS577),0))</f>
        <v/>
      </c>
      <c r="S577">
        <f>ROUND(CT577*I577,0)</f>
        <v/>
      </c>
      <c r="T577">
        <f>ROUND(CU577*I577,0)</f>
        <v/>
      </c>
      <c r="U577">
        <f>ROUND(CV577*I577,7)</f>
        <v/>
      </c>
      <c r="V577">
        <f>ROUND(CW577*I577,7)</f>
        <v/>
      </c>
      <c r="W577">
        <f>ROUND(CX577*I577,0)</f>
        <v/>
      </c>
      <c r="X577">
        <f>ROUND(CY577,0)</f>
        <v/>
      </c>
      <c r="Y577">
        <f>ROUND(CZ577,0)</f>
        <v/>
      </c>
      <c r="AA577" t="n">
        <v>78862477</v>
      </c>
      <c r="AB577">
        <f>ROUND((AC577+AD577+AF577),2)</f>
        <v/>
      </c>
      <c r="AC577">
        <f>ROUND((ES577),2)</f>
        <v/>
      </c>
      <c r="AD577">
        <f>ROUND((((ET577)-(EU577))+AE577),2)</f>
        <v/>
      </c>
      <c r="AE577">
        <f>ROUND((EU577),2)</f>
        <v/>
      </c>
      <c r="AF577">
        <f>ROUND((EV577),2)</f>
        <v/>
      </c>
      <c r="AG577">
        <f>ROUND((AP577),2)</f>
        <v/>
      </c>
      <c r="AH577">
        <f>(EW577)</f>
        <v/>
      </c>
      <c r="AI577">
        <f>(EX577)</f>
        <v/>
      </c>
      <c r="AJ577">
        <f>(AS577)</f>
        <v/>
      </c>
      <c r="AK577" t="n">
        <v>1048.8</v>
      </c>
      <c r="AL577" t="n">
        <v>1048.8</v>
      </c>
      <c r="AM577" t="n">
        <v>0</v>
      </c>
      <c r="AN577" t="n">
        <v>0</v>
      </c>
      <c r="AO577" t="n">
        <v>0</v>
      </c>
      <c r="AP577" t="n">
        <v>0</v>
      </c>
      <c r="AQ577" t="n">
        <v>0</v>
      </c>
      <c r="AR577" t="n">
        <v>0</v>
      </c>
      <c r="AS577" t="n">
        <v>0.07000000000000001</v>
      </c>
      <c r="AT577" t="n">
        <v>103</v>
      </c>
      <c r="AU577" t="n">
        <v>52</v>
      </c>
      <c r="AV577" t="n">
        <v>1</v>
      </c>
      <c r="AW577" t="n">
        <v>1</v>
      </c>
      <c r="AZ577" t="n">
        <v>1</v>
      </c>
      <c r="BA577" t="n">
        <v>1</v>
      </c>
      <c r="BB577" t="n">
        <v>1</v>
      </c>
      <c r="BC577" t="n">
        <v>8.41</v>
      </c>
      <c r="BD577" t="inlineStr"/>
      <c r="BE577" t="inlineStr"/>
      <c r="BF577" t="inlineStr"/>
      <c r="BG577" t="inlineStr"/>
      <c r="BH577" t="n">
        <v>3</v>
      </c>
      <c r="BI577" t="n">
        <v>1</v>
      </c>
      <c r="BJ577" t="inlineStr">
        <is>
          <t>ТССЦ Московской обл., 507-4172, приказ Минстроя России №675/пр от 28.02.2017 № 258/пр</t>
        </is>
      </c>
      <c r="BM577" t="n">
        <v>65008</v>
      </c>
      <c r="BN577" t="n">
        <v>0</v>
      </c>
      <c r="BO577" t="inlineStr">
        <is>
          <t>507-4172</t>
        </is>
      </c>
      <c r="BP577" t="n">
        <v>1</v>
      </c>
      <c r="BQ577" t="n">
        <v>6</v>
      </c>
      <c r="BR577" t="n">
        <v>0</v>
      </c>
      <c r="BS577" t="n">
        <v>1</v>
      </c>
      <c r="BT577" t="n">
        <v>1</v>
      </c>
      <c r="BU577" t="n">
        <v>1</v>
      </c>
      <c r="BV577" t="n">
        <v>1</v>
      </c>
      <c r="BW577" t="n">
        <v>1</v>
      </c>
      <c r="BX577" t="n">
        <v>1</v>
      </c>
      <c r="BY577" t="inlineStr"/>
      <c r="BZ577" t="n">
        <v>103</v>
      </c>
      <c r="CA577" t="n">
        <v>52</v>
      </c>
      <c r="CB577" t="inlineStr"/>
      <c r="CE577" t="n">
        <v>12</v>
      </c>
      <c r="CF577" t="n">
        <v>0</v>
      </c>
      <c r="CG577" t="n">
        <v>0</v>
      </c>
      <c r="CM577" t="n">
        <v>0</v>
      </c>
      <c r="CN577" t="inlineStr"/>
      <c r="CO577" t="n">
        <v>0</v>
      </c>
      <c r="CP577">
        <f>(P577+Q577+S577)</f>
        <v/>
      </c>
      <c r="CQ577">
        <f>AC577*BC577</f>
        <v/>
      </c>
      <c r="CR577">
        <f>(ROUND((ROUND(((ET577)*1),0)*BB577),0)+ROUND((ROUND(((AE577-(EU577))*1),0)*BS577),0))</f>
        <v/>
      </c>
      <c r="CS577">
        <f>(ROUND((ROUND(((EU577)*1),0)*BS577),0)+ROUND((ROUND(((AE577-(EU577))*1),0)*BS577),0))</f>
        <v/>
      </c>
      <c r="CT577">
        <f>AF577*BA577</f>
        <v/>
      </c>
      <c r="CU577">
        <f>AG577</f>
        <v/>
      </c>
      <c r="CV577">
        <f>AH577</f>
        <v/>
      </c>
      <c r="CW577">
        <f>AI577</f>
        <v/>
      </c>
      <c r="CX577">
        <f>AJ577</f>
        <v/>
      </c>
      <c r="CY577">
        <f>(((S577+R577)*AT577)/100)</f>
        <v/>
      </c>
      <c r="CZ577">
        <f>(((S577+R577)*AU577)/100)</f>
        <v/>
      </c>
      <c r="DC577" t="inlineStr"/>
      <c r="DD577" t="inlineStr"/>
      <c r="DE577" t="inlineStr"/>
      <c r="DF577" t="inlineStr"/>
      <c r="DG577" t="inlineStr"/>
      <c r="DH577" t="inlineStr"/>
      <c r="DI577" t="inlineStr"/>
      <c r="DJ577" t="inlineStr"/>
      <c r="DK577" t="inlineStr"/>
      <c r="DL577" t="inlineStr"/>
      <c r="DM577" t="inlineStr"/>
      <c r="DN577" t="n">
        <v>0</v>
      </c>
      <c r="DO577" t="n">
        <v>0</v>
      </c>
      <c r="DP577" t="n">
        <v>1</v>
      </c>
      <c r="DQ577" t="n">
        <v>1</v>
      </c>
      <c r="DU577" t="n">
        <v>1010</v>
      </c>
      <c r="DV577" t="inlineStr">
        <is>
          <t>10 шт.</t>
        </is>
      </c>
      <c r="DW577" t="inlineStr">
        <is>
          <t>10 шт.</t>
        </is>
      </c>
      <c r="DX577" t="n">
        <v>10</v>
      </c>
      <c r="DZ577" t="inlineStr"/>
      <c r="EA577" t="inlineStr"/>
      <c r="EB577" t="inlineStr"/>
      <c r="EC577" t="inlineStr"/>
      <c r="EE577" t="n">
        <v>78726002</v>
      </c>
      <c r="EF577" t="n">
        <v>6</v>
      </c>
      <c r="EG577" t="inlineStr">
        <is>
          <t>Ремонтно-строительные работы</t>
        </is>
      </c>
      <c r="EH577" t="n">
        <v>99</v>
      </c>
      <c r="EI577" t="inlineStr">
        <is>
          <t>Внутренние санитарно-технические работы</t>
        </is>
      </c>
      <c r="EJ577" t="n">
        <v>1</v>
      </c>
      <c r="EK577" t="n">
        <v>65008</v>
      </c>
      <c r="EL577" t="inlineStr">
        <is>
          <t>Внутренние санитарнотехнические работы: смена труб, санприборов, запорной арматуры и другое</t>
        </is>
      </c>
      <c r="EM577" t="inlineStr">
        <is>
          <t>рФЕР-65</t>
        </is>
      </c>
      <c r="EO577" t="inlineStr"/>
      <c r="EQ577" t="n">
        <v>0</v>
      </c>
      <c r="ER577" t="n">
        <v>1048.8</v>
      </c>
      <c r="ES577" t="n">
        <v>1048.8</v>
      </c>
      <c r="ET577" t="n">
        <v>0</v>
      </c>
      <c r="EU577" t="n">
        <v>0</v>
      </c>
      <c r="EV577" t="n">
        <v>0</v>
      </c>
      <c r="EW577" t="n">
        <v>0</v>
      </c>
      <c r="EX577" t="n">
        <v>0</v>
      </c>
      <c r="FQ577" t="n">
        <v>0</v>
      </c>
      <c r="FR577" t="n">
        <v>0</v>
      </c>
      <c r="FS577" t="n">
        <v>0</v>
      </c>
      <c r="FX577" t="n">
        <v>103</v>
      </c>
      <c r="FY577" t="n">
        <v>52</v>
      </c>
      <c r="GA577" t="inlineStr"/>
      <c r="GD577" t="n">
        <v>1</v>
      </c>
      <c r="GF577" t="n">
        <v>1940957292</v>
      </c>
      <c r="GG577" t="n">
        <v>2</v>
      </c>
      <c r="GH577" t="n">
        <v>1</v>
      </c>
      <c r="GI577" t="n">
        <v>2</v>
      </c>
      <c r="GJ577" t="n">
        <v>0</v>
      </c>
      <c r="GK577" t="n">
        <v>0</v>
      </c>
      <c r="GL577">
        <f>ROUND(IF(AND(BH577=3,BI577=3,FS577&lt;&gt;0),P577,0),0)</f>
        <v/>
      </c>
      <c r="GM577">
        <f>ROUND(O577+X577+Y577,0)+GX577</f>
        <v/>
      </c>
      <c r="GN577">
        <f>IF(OR(BI577=0,BI577=1),GM577-GX577,0)</f>
        <v/>
      </c>
      <c r="GO577">
        <f>IF(BI577=2,GM577-GX577,0)</f>
        <v/>
      </c>
      <c r="GP577">
        <f>IF(BI577=4,GM577-GX577,0)</f>
        <v/>
      </c>
      <c r="GR577" t="n">
        <v>0</v>
      </c>
      <c r="GS577" t="n">
        <v>3</v>
      </c>
      <c r="GT577" t="n">
        <v>0</v>
      </c>
      <c r="GU577" t="inlineStr"/>
      <c r="GV577">
        <f>ROUND((GT577),2)</f>
        <v/>
      </c>
      <c r="GW577" t="n">
        <v>1</v>
      </c>
      <c r="GX577">
        <f>ROUND(HC577*I577,0)</f>
        <v/>
      </c>
      <c r="HA577" t="n">
        <v>0</v>
      </c>
      <c r="HB577" t="n">
        <v>0</v>
      </c>
      <c r="HC577">
        <f>GV577*GW577</f>
        <v/>
      </c>
      <c r="HE577" t="inlineStr"/>
      <c r="HF577" t="inlineStr"/>
      <c r="HM577" t="inlineStr"/>
      <c r="HN577" t="inlineStr">
        <is>
          <t>Пр/812-099.2-1</t>
        </is>
      </c>
      <c r="HO577" t="inlineStr">
        <is>
          <t>Пр/774-099.2</t>
        </is>
      </c>
      <c r="HP577" t="inlineStr">
        <is>
          <t>Внутренние санитарнотехнические работы: смена труб, санприборов, запорной арматуры и другое</t>
        </is>
      </c>
      <c r="HQ577" t="inlineStr">
        <is>
          <t>Внутренние санитарнотехнические работы: смена труб, санприборов, запорной арматуры и другое</t>
        </is>
      </c>
      <c r="HS577" t="n">
        <v>0</v>
      </c>
      <c r="IK577" t="n">
        <v>0</v>
      </c>
    </row>
    <row r="578">
      <c r="A578" t="n">
        <v>18</v>
      </c>
      <c r="B578" t="n">
        <v>0</v>
      </c>
      <c r="C578" t="n">
        <v>211</v>
      </c>
      <c r="E578" t="inlineStr">
        <is>
          <t>3,2</t>
        </is>
      </c>
      <c r="F578" t="inlineStr">
        <is>
          <t>507-5009</t>
        </is>
      </c>
      <c r="G578" t="inlineStr">
        <is>
          <t>Муфта полипропиленовая соединительная диаметром 32 мм</t>
        </is>
      </c>
      <c r="H578" t="inlineStr">
        <is>
          <t>10 шт.</t>
        </is>
      </c>
      <c r="I578">
        <f>I576*J578</f>
        <v/>
      </c>
      <c r="J578" t="n">
        <v>10</v>
      </c>
      <c r="K578" t="n">
        <v>10</v>
      </c>
      <c r="O578">
        <f>ROUND(CP578,0)</f>
        <v/>
      </c>
      <c r="P578">
        <f>ROUND(CQ578*I578,0)</f>
        <v/>
      </c>
      <c r="Q578">
        <f>(ROUND((ROUND(((ET578)*I578),0)*BB578),0)+ROUND((ROUND(((AE578-(EU578))*I578),0)*BS578),0))</f>
        <v/>
      </c>
      <c r="R578">
        <f>(ROUND((ROUND(((EU578)*I578),0)*BS578),0)+ROUND((ROUND(((AE578-(EU578))*I578),0)*BS578),0))</f>
        <v/>
      </c>
      <c r="S578">
        <f>ROUND(CT578*I578,0)</f>
        <v/>
      </c>
      <c r="T578">
        <f>ROUND(CU578*I578,0)</f>
        <v/>
      </c>
      <c r="U578">
        <f>ROUND(CV578*I578,7)</f>
        <v/>
      </c>
      <c r="V578">
        <f>ROUND(CW578*I578,7)</f>
        <v/>
      </c>
      <c r="W578">
        <f>ROUND(CX578*I578,0)</f>
        <v/>
      </c>
      <c r="X578">
        <f>ROUND(CY578,0)</f>
        <v/>
      </c>
      <c r="Y578">
        <f>ROUND(CZ578,0)</f>
        <v/>
      </c>
      <c r="AA578" t="n">
        <v>78862477</v>
      </c>
      <c r="AB578">
        <f>ROUND((AC578+AD578+AF578),2)</f>
        <v/>
      </c>
      <c r="AC578">
        <f>ROUND((ES578),2)</f>
        <v/>
      </c>
      <c r="AD578">
        <f>ROUND((((ET578)-(EU578))+AE578),2)</f>
        <v/>
      </c>
      <c r="AE578">
        <f>ROUND((EU578),2)</f>
        <v/>
      </c>
      <c r="AF578">
        <f>ROUND((EV578),2)</f>
        <v/>
      </c>
      <c r="AG578">
        <f>ROUND((AP578),2)</f>
        <v/>
      </c>
      <c r="AH578">
        <f>(EW578)</f>
        <v/>
      </c>
      <c r="AI578">
        <f>(EX578)</f>
        <v/>
      </c>
      <c r="AJ578">
        <f>(AS578)</f>
        <v/>
      </c>
      <c r="AK578" t="n">
        <v>13.5</v>
      </c>
      <c r="AL578" t="n">
        <v>13.5</v>
      </c>
      <c r="AM578" t="n">
        <v>0</v>
      </c>
      <c r="AN578" t="n">
        <v>0</v>
      </c>
      <c r="AO578" t="n">
        <v>0</v>
      </c>
      <c r="AP578" t="n">
        <v>0</v>
      </c>
      <c r="AQ578" t="n">
        <v>0</v>
      </c>
      <c r="AR578" t="n">
        <v>0</v>
      </c>
      <c r="AS578" t="n">
        <v>0.02</v>
      </c>
      <c r="AT578" t="n">
        <v>103</v>
      </c>
      <c r="AU578" t="n">
        <v>52</v>
      </c>
      <c r="AV578" t="n">
        <v>1</v>
      </c>
      <c r="AW578" t="n">
        <v>1</v>
      </c>
      <c r="AZ578" t="n">
        <v>1</v>
      </c>
      <c r="BA578" t="n">
        <v>1</v>
      </c>
      <c r="BB578" t="n">
        <v>1</v>
      </c>
      <c r="BC578" t="n">
        <v>9.92</v>
      </c>
      <c r="BD578" t="inlineStr"/>
      <c r="BE578" t="inlineStr"/>
      <c r="BF578" t="inlineStr"/>
      <c r="BG578" t="inlineStr"/>
      <c r="BH578" t="n">
        <v>3</v>
      </c>
      <c r="BI578" t="n">
        <v>1</v>
      </c>
      <c r="BJ578" t="inlineStr">
        <is>
          <t>ТССЦ Московской обл., 507-5009, приказ Минстроя России №675/пр от 28.02.2017 № 258/пр</t>
        </is>
      </c>
      <c r="BM578" t="n">
        <v>65008</v>
      </c>
      <c r="BN578" t="n">
        <v>0</v>
      </c>
      <c r="BO578" t="inlineStr">
        <is>
          <t>507-5009</t>
        </is>
      </c>
      <c r="BP578" t="n">
        <v>1</v>
      </c>
      <c r="BQ578" t="n">
        <v>6</v>
      </c>
      <c r="BR578" t="n">
        <v>0</v>
      </c>
      <c r="BS578" t="n">
        <v>1</v>
      </c>
      <c r="BT578" t="n">
        <v>1</v>
      </c>
      <c r="BU578" t="n">
        <v>1</v>
      </c>
      <c r="BV578" t="n">
        <v>1</v>
      </c>
      <c r="BW578" t="n">
        <v>1</v>
      </c>
      <c r="BX578" t="n">
        <v>1</v>
      </c>
      <c r="BY578" t="inlineStr"/>
      <c r="BZ578" t="n">
        <v>103</v>
      </c>
      <c r="CA578" t="n">
        <v>52</v>
      </c>
      <c r="CB578" t="inlineStr"/>
      <c r="CE578" t="n">
        <v>12</v>
      </c>
      <c r="CF578" t="n">
        <v>0</v>
      </c>
      <c r="CG578" t="n">
        <v>0</v>
      </c>
      <c r="CM578" t="n">
        <v>0</v>
      </c>
      <c r="CN578" t="inlineStr"/>
      <c r="CO578" t="n">
        <v>0</v>
      </c>
      <c r="CP578">
        <f>(P578+Q578+S578)</f>
        <v/>
      </c>
      <c r="CQ578">
        <f>AC578*BC578</f>
        <v/>
      </c>
      <c r="CR578">
        <f>(ROUND((ROUND(((ET578)*1),0)*BB578),0)+ROUND((ROUND(((AE578-(EU578))*1),0)*BS578),0))</f>
        <v/>
      </c>
      <c r="CS578">
        <f>(ROUND((ROUND(((EU578)*1),0)*BS578),0)+ROUND((ROUND(((AE578-(EU578))*1),0)*BS578),0))</f>
        <v/>
      </c>
      <c r="CT578">
        <f>AF578*BA578</f>
        <v/>
      </c>
      <c r="CU578">
        <f>AG578</f>
        <v/>
      </c>
      <c r="CV578">
        <f>AH578</f>
        <v/>
      </c>
      <c r="CW578">
        <f>AI578</f>
        <v/>
      </c>
      <c r="CX578">
        <f>AJ578</f>
        <v/>
      </c>
      <c r="CY578">
        <f>(((S578+R578)*AT578)/100)</f>
        <v/>
      </c>
      <c r="CZ578">
        <f>(((S578+R578)*AU578)/100)</f>
        <v/>
      </c>
      <c r="DC578" t="inlineStr"/>
      <c r="DD578" t="inlineStr"/>
      <c r="DE578" t="inlineStr"/>
      <c r="DF578" t="inlineStr"/>
      <c r="DG578" t="inlineStr"/>
      <c r="DH578" t="inlineStr"/>
      <c r="DI578" t="inlineStr"/>
      <c r="DJ578" t="inlineStr"/>
      <c r="DK578" t="inlineStr"/>
      <c r="DL578" t="inlineStr"/>
      <c r="DM578" t="inlineStr"/>
      <c r="DN578" t="n">
        <v>0</v>
      </c>
      <c r="DO578" t="n">
        <v>0</v>
      </c>
      <c r="DP578" t="n">
        <v>1</v>
      </c>
      <c r="DQ578" t="n">
        <v>1</v>
      </c>
      <c r="DU578" t="n">
        <v>1010</v>
      </c>
      <c r="DV578" t="inlineStr">
        <is>
          <t>10 шт.</t>
        </is>
      </c>
      <c r="DW578" t="inlineStr">
        <is>
          <t>10 шт.</t>
        </is>
      </c>
      <c r="DX578" t="n">
        <v>10</v>
      </c>
      <c r="DZ578" t="inlineStr"/>
      <c r="EA578" t="inlineStr"/>
      <c r="EB578" t="inlineStr"/>
      <c r="EC578" t="inlineStr"/>
      <c r="EE578" t="n">
        <v>78726002</v>
      </c>
      <c r="EF578" t="n">
        <v>6</v>
      </c>
      <c r="EG578" t="inlineStr">
        <is>
          <t>Ремонтно-строительные работы</t>
        </is>
      </c>
      <c r="EH578" t="n">
        <v>99</v>
      </c>
      <c r="EI578" t="inlineStr">
        <is>
          <t>Внутренние санитарно-технические работы</t>
        </is>
      </c>
      <c r="EJ578" t="n">
        <v>1</v>
      </c>
      <c r="EK578" t="n">
        <v>65008</v>
      </c>
      <c r="EL578" t="inlineStr">
        <is>
          <t>Внутренние санитарнотехнические работы: смена труб, санприборов, запорной арматуры и другое</t>
        </is>
      </c>
      <c r="EM578" t="inlineStr">
        <is>
          <t>рФЕР-65</t>
        </is>
      </c>
      <c r="EO578" t="inlineStr"/>
      <c r="EQ578" t="n">
        <v>0</v>
      </c>
      <c r="ER578" t="n">
        <v>13.5</v>
      </c>
      <c r="ES578" t="n">
        <v>13.5</v>
      </c>
      <c r="ET578" t="n">
        <v>0</v>
      </c>
      <c r="EU578" t="n">
        <v>0</v>
      </c>
      <c r="EV578" t="n">
        <v>0</v>
      </c>
      <c r="EW578" t="n">
        <v>0</v>
      </c>
      <c r="EX578" t="n">
        <v>0</v>
      </c>
      <c r="FQ578" t="n">
        <v>0</v>
      </c>
      <c r="FR578" t="n">
        <v>0</v>
      </c>
      <c r="FS578" t="n">
        <v>0</v>
      </c>
      <c r="FX578" t="n">
        <v>103</v>
      </c>
      <c r="FY578" t="n">
        <v>52</v>
      </c>
      <c r="GA578" t="inlineStr"/>
      <c r="GD578" t="n">
        <v>1</v>
      </c>
      <c r="GF578" t="n">
        <v>-1186610544</v>
      </c>
      <c r="GG578" t="n">
        <v>2</v>
      </c>
      <c r="GH578" t="n">
        <v>1</v>
      </c>
      <c r="GI578" t="n">
        <v>2</v>
      </c>
      <c r="GJ578" t="n">
        <v>0</v>
      </c>
      <c r="GK578" t="n">
        <v>0</v>
      </c>
      <c r="GL578">
        <f>ROUND(IF(AND(BH578=3,BI578=3,FS578&lt;&gt;0),P578,0),0)</f>
        <v/>
      </c>
      <c r="GM578">
        <f>ROUND(O578+X578+Y578,0)+GX578</f>
        <v/>
      </c>
      <c r="GN578">
        <f>IF(OR(BI578=0,BI578=1),GM578-GX578,0)</f>
        <v/>
      </c>
      <c r="GO578">
        <f>IF(BI578=2,GM578-GX578,0)</f>
        <v/>
      </c>
      <c r="GP578">
        <f>IF(BI578=4,GM578-GX578,0)</f>
        <v/>
      </c>
      <c r="GR578" t="n">
        <v>0</v>
      </c>
      <c r="GS578" t="n">
        <v>3</v>
      </c>
      <c r="GT578" t="n">
        <v>0</v>
      </c>
      <c r="GU578" t="inlineStr"/>
      <c r="GV578">
        <f>ROUND((GT578),2)</f>
        <v/>
      </c>
      <c r="GW578" t="n">
        <v>1</v>
      </c>
      <c r="GX578">
        <f>ROUND(HC578*I578,0)</f>
        <v/>
      </c>
      <c r="HA578" t="n">
        <v>0</v>
      </c>
      <c r="HB578" t="n">
        <v>0</v>
      </c>
      <c r="HC578">
        <f>GV578*GW578</f>
        <v/>
      </c>
      <c r="HE578" t="inlineStr"/>
      <c r="HF578" t="inlineStr"/>
      <c r="HM578" t="inlineStr"/>
      <c r="HN578" t="inlineStr">
        <is>
          <t>Пр/812-099.2-1</t>
        </is>
      </c>
      <c r="HO578" t="inlineStr">
        <is>
          <t>Пр/774-099.2</t>
        </is>
      </c>
      <c r="HP578" t="inlineStr">
        <is>
          <t>Внутренние санитарнотехнические работы: смена труб, санприборов, запорной арматуры и другое</t>
        </is>
      </c>
      <c r="HQ578" t="inlineStr">
        <is>
          <t>Внутренние санитарнотехнические работы: смена труб, санприборов, запорной арматуры и другое</t>
        </is>
      </c>
      <c r="HS578" t="n">
        <v>0</v>
      </c>
      <c r="IK578" t="n">
        <v>0</v>
      </c>
    </row>
    <row r="579"/>
    <row r="580">
      <c r="A580" s="358" t="n">
        <v>51</v>
      </c>
      <c r="B580" s="358">
        <f>B568</f>
        <v/>
      </c>
      <c r="C580" s="358">
        <f>A568</f>
        <v/>
      </c>
      <c r="D580" s="358">
        <f>ROW(A568)</f>
        <v/>
      </c>
      <c r="E580" s="358" t="n"/>
      <c r="F580" s="358">
        <f>IF(F568&lt;&gt;"",F568,"")</f>
        <v/>
      </c>
      <c r="G580" s="358">
        <f>IF(G568&lt;&gt;"",G568,"")</f>
        <v/>
      </c>
      <c r="H580" s="358" t="n">
        <v>0</v>
      </c>
      <c r="I580" s="358" t="n"/>
      <c r="J580" s="358" t="n"/>
      <c r="K580" s="358" t="n"/>
      <c r="L580" s="358" t="n"/>
      <c r="M580" s="358" t="n"/>
      <c r="N580" s="358" t="n"/>
      <c r="O580" s="358" t="n">
        <v>0</v>
      </c>
      <c r="P580" s="358" t="n">
        <v>0</v>
      </c>
      <c r="Q580" s="358" t="n">
        <v>0</v>
      </c>
      <c r="R580" s="358" t="n">
        <v>0</v>
      </c>
      <c r="S580" s="358" t="n">
        <v>0</v>
      </c>
      <c r="T580" s="358" t="n">
        <v>0</v>
      </c>
      <c r="U580" s="358" t="n">
        <v>0</v>
      </c>
      <c r="V580" s="358" t="n">
        <v>0</v>
      </c>
      <c r="W580" s="358" t="n">
        <v>0</v>
      </c>
      <c r="X580" s="358" t="n">
        <v>0</v>
      </c>
      <c r="Y580" s="358" t="n">
        <v>0</v>
      </c>
      <c r="Z580" s="358" t="n"/>
      <c r="AA580" s="358" t="n"/>
      <c r="AB580" s="358" t="n"/>
      <c r="AC580" s="358" t="n"/>
      <c r="AD580" s="358" t="n"/>
      <c r="AE580" s="358" t="n"/>
      <c r="AF580" s="358" t="n"/>
      <c r="AG580" s="358" t="n"/>
      <c r="AH580" s="358" t="n"/>
      <c r="AI580" s="358" t="n"/>
      <c r="AJ580" s="358" t="n"/>
      <c r="AK580" s="358" t="n"/>
      <c r="AL580" s="358" t="n"/>
      <c r="AM580" s="358" t="n"/>
      <c r="AN580" s="358" t="n"/>
      <c r="AO580" s="358">
        <f>ROUND(BX580,0)</f>
        <v/>
      </c>
      <c r="AP580" s="358">
        <f>ROUND(BY580,0)</f>
        <v/>
      </c>
      <c r="AQ580" s="358">
        <f>ROUND(BZ580,0)</f>
        <v/>
      </c>
      <c r="AR580" s="358">
        <f>ROUND(CA580,0)</f>
        <v/>
      </c>
      <c r="AS580" s="358">
        <f>ROUND(CB580,0)</f>
        <v/>
      </c>
      <c r="AT580" s="358">
        <f>ROUND(CC580,0)</f>
        <v/>
      </c>
      <c r="AU580" s="358">
        <f>ROUND(CD580,0)</f>
        <v/>
      </c>
      <c r="AV580" s="358">
        <f>ROUND(CE580,0)</f>
        <v/>
      </c>
      <c r="AW580" s="358">
        <f>ROUND(CF580,0)</f>
        <v/>
      </c>
      <c r="AX580" s="358">
        <f>ROUND(CG580,0)</f>
        <v/>
      </c>
      <c r="AY580" s="358">
        <f>ROUND(CH580,0)</f>
        <v/>
      </c>
      <c r="AZ580" s="358">
        <f>ROUND(CI580,0)</f>
        <v/>
      </c>
      <c r="BA580" s="358">
        <f>ROUND(CJ580,0)</f>
        <v/>
      </c>
      <c r="BB580" s="358">
        <f>ROUND(CK580,0)</f>
        <v/>
      </c>
      <c r="BC580" s="358">
        <f>ROUND(CL580,0)</f>
        <v/>
      </c>
      <c r="BD580" s="358">
        <f>ROUND(CM580,0)</f>
        <v/>
      </c>
      <c r="BE580" s="358" t="n"/>
      <c r="BF580" s="358" t="n"/>
      <c r="BG580" s="358" t="n"/>
      <c r="BH580" s="358" t="n"/>
      <c r="BI580" s="358" t="n"/>
      <c r="BJ580" s="358" t="n"/>
      <c r="BK580" s="358" t="n"/>
      <c r="BL580" s="358" t="n"/>
      <c r="BM580" s="358" t="n"/>
      <c r="BN580" s="358" t="n"/>
      <c r="BO580" s="358" t="n"/>
      <c r="BP580" s="358" t="n"/>
      <c r="BQ580" s="358" t="n"/>
      <c r="BR580" s="358" t="n"/>
      <c r="BS580" s="358" t="n"/>
      <c r="BT580" s="358" t="n"/>
      <c r="BU580" s="358" t="n"/>
      <c r="BV580" s="358" t="n"/>
      <c r="BW580" s="358" t="n"/>
      <c r="BX580" s="358" t="n"/>
      <c r="BY580" s="358" t="n"/>
      <c r="BZ580" s="358" t="n"/>
      <c r="CA580" s="358" t="n"/>
      <c r="CB580" s="358" t="n"/>
      <c r="CC580" s="358" t="n"/>
      <c r="CD580" s="358" t="n"/>
      <c r="CE580" s="358" t="n"/>
      <c r="CF580" s="358" t="n"/>
      <c r="CG580" s="358" t="n"/>
      <c r="CH580" s="358" t="n"/>
      <c r="CI580" s="358" t="n"/>
      <c r="CJ580" s="358" t="n"/>
      <c r="CK580" s="358" t="n"/>
      <c r="CL580" s="358" t="n"/>
      <c r="CM580" s="358" t="n"/>
      <c r="CN580" s="358" t="n"/>
      <c r="CO580" s="358" t="n"/>
      <c r="CP580" s="358" t="n"/>
      <c r="CQ580" s="358" t="n"/>
      <c r="CR580" s="358" t="n"/>
      <c r="CS580" s="358" t="n"/>
      <c r="CT580" s="358" t="n"/>
      <c r="CU580" s="358" t="n"/>
      <c r="CV580" s="358" t="n"/>
      <c r="CW580" s="358" t="n"/>
      <c r="CX580" s="358" t="n"/>
      <c r="CY580" s="358" t="n"/>
      <c r="CZ580" s="358" t="n"/>
      <c r="DA580" s="358" t="n"/>
      <c r="DB580" s="358" t="n"/>
      <c r="DC580" s="358" t="n"/>
      <c r="DD580" s="358" t="n"/>
      <c r="DE580" s="358" t="n"/>
      <c r="DF580" s="358" t="n"/>
      <c r="DG580" s="359" t="n"/>
      <c r="DH580" s="359" t="n"/>
      <c r="DI580" s="359" t="n"/>
      <c r="DJ580" s="359" t="n"/>
      <c r="DK580" s="359" t="n"/>
      <c r="DL580" s="359" t="n"/>
      <c r="DM580" s="359" t="n"/>
      <c r="DN580" s="359" t="n"/>
      <c r="DO580" s="359" t="n"/>
      <c r="DP580" s="359" t="n"/>
      <c r="DQ580" s="359" t="n"/>
      <c r="DR580" s="359" t="n"/>
      <c r="DS580" s="359" t="n"/>
      <c r="DT580" s="359" t="n"/>
      <c r="DU580" s="359" t="n"/>
      <c r="DV580" s="359" t="n"/>
      <c r="DW580" s="359" t="n"/>
      <c r="DX580" s="359" t="n"/>
      <c r="DY580" s="359" t="n"/>
      <c r="DZ580" s="359" t="n"/>
      <c r="EA580" s="359" t="n"/>
      <c r="EB580" s="359" t="n"/>
      <c r="EC580" s="359" t="n"/>
      <c r="ED580" s="359" t="n"/>
      <c r="EE580" s="359" t="n"/>
      <c r="EF580" s="359" t="n"/>
      <c r="EG580" s="359" t="n"/>
      <c r="EH580" s="359" t="n"/>
      <c r="EI580" s="359" t="n"/>
      <c r="EJ580" s="359" t="n"/>
      <c r="EK580" s="359" t="n"/>
      <c r="EL580" s="359" t="n"/>
      <c r="EM580" s="359" t="n"/>
      <c r="EN580" s="359" t="n"/>
      <c r="EO580" s="359" t="n"/>
      <c r="EP580" s="359" t="n"/>
      <c r="EQ580" s="359" t="n"/>
      <c r="ER580" s="359" t="n"/>
      <c r="ES580" s="359" t="n"/>
      <c r="ET580" s="359" t="n"/>
      <c r="EU580" s="359" t="n"/>
      <c r="EV580" s="359" t="n"/>
      <c r="EW580" s="359" t="n"/>
      <c r="EX580" s="359" t="n"/>
      <c r="EY580" s="359" t="n"/>
      <c r="EZ580" s="359" t="n"/>
      <c r="FA580" s="359" t="n"/>
      <c r="FB580" s="359" t="n"/>
      <c r="FC580" s="359" t="n"/>
      <c r="FD580" s="359" t="n"/>
      <c r="FE580" s="359" t="n"/>
      <c r="FF580" s="359" t="n"/>
      <c r="FG580" s="359" t="n"/>
      <c r="FH580" s="359" t="n"/>
      <c r="FI580" s="359" t="n"/>
      <c r="FJ580" s="359" t="n"/>
      <c r="FK580" s="359" t="n"/>
      <c r="FL580" s="359" t="n"/>
      <c r="FM580" s="359" t="n"/>
      <c r="FN580" s="359" t="n"/>
      <c r="FO580" s="359" t="n"/>
      <c r="FP580" s="359" t="n"/>
      <c r="FQ580" s="359" t="n"/>
      <c r="FR580" s="359" t="n"/>
      <c r="FS580" s="359" t="n"/>
      <c r="FT580" s="359" t="n"/>
      <c r="FU580" s="359" t="n"/>
      <c r="FV580" s="359" t="n"/>
      <c r="FW580" s="359" t="n"/>
      <c r="FX580" s="359" t="n"/>
      <c r="FY580" s="359" t="n"/>
      <c r="FZ580" s="359" t="n"/>
      <c r="GA580" s="359" t="n"/>
      <c r="GB580" s="359" t="n"/>
      <c r="GC580" s="359" t="n"/>
      <c r="GD580" s="359" t="n"/>
      <c r="GE580" s="359" t="n"/>
      <c r="GF580" s="359" t="n"/>
      <c r="GG580" s="359" t="n"/>
      <c r="GH580" s="359" t="n"/>
      <c r="GI580" s="359" t="n"/>
      <c r="GJ580" s="359" t="n"/>
      <c r="GK580" s="359" t="n"/>
      <c r="GL580" s="359" t="n"/>
      <c r="GM580" s="359" t="n"/>
      <c r="GN580" s="359" t="n"/>
      <c r="GO580" s="359" t="n"/>
      <c r="GP580" s="359" t="n"/>
      <c r="GQ580" s="359" t="n"/>
      <c r="GR580" s="359" t="n"/>
      <c r="GS580" s="359" t="n"/>
      <c r="GT580" s="359" t="n"/>
      <c r="GU580" s="359" t="n"/>
      <c r="GV580" s="359" t="n"/>
      <c r="GW580" s="359" t="n"/>
      <c r="GX580" s="359" t="n">
        <v>0</v>
      </c>
    </row>
    <row r="581"/>
    <row r="582">
      <c r="A582" s="360" t="n">
        <v>50</v>
      </c>
      <c r="B582" s="360" t="n">
        <v>0</v>
      </c>
      <c r="C582" s="360" t="n">
        <v>0</v>
      </c>
      <c r="D582" s="360" t="n">
        <v>1</v>
      </c>
      <c r="E582" s="360" t="n">
        <v>201</v>
      </c>
      <c r="F582" s="360">
        <f>ROUND(Source!O580,O582)</f>
        <v/>
      </c>
      <c r="G582" s="360" t="inlineStr">
        <is>
          <t>ПЗ</t>
        </is>
      </c>
      <c r="H582" s="360" t="inlineStr">
        <is>
          <t>Прямые затраты</t>
        </is>
      </c>
      <c r="I582" s="360" t="n"/>
      <c r="J582" s="360" t="n"/>
      <c r="K582" s="360" t="n">
        <v>201</v>
      </c>
      <c r="L582" s="360" t="n">
        <v>1</v>
      </c>
      <c r="M582" s="360" t="n">
        <v>3</v>
      </c>
      <c r="N582" s="360" t="inlineStr"/>
      <c r="O582" s="360" t="n">
        <v>0</v>
      </c>
      <c r="P582" s="360" t="n"/>
      <c r="Q582" s="360" t="n"/>
      <c r="R582" s="360" t="n"/>
      <c r="S582" s="360" t="n"/>
      <c r="T582" s="360" t="n"/>
      <c r="U582" s="360" t="n"/>
      <c r="V582" s="360" t="n"/>
      <c r="W582" s="360" t="n">
        <v>0</v>
      </c>
      <c r="X582" s="360" t="n">
        <v>1</v>
      </c>
      <c r="Y582" s="360" t="n">
        <v>0</v>
      </c>
      <c r="Z582" s="360" t="n"/>
      <c r="AA582" s="360" t="n"/>
      <c r="AB582" s="360" t="n"/>
    </row>
    <row r="583">
      <c r="A583" s="360" t="n">
        <v>50</v>
      </c>
      <c r="B583" s="360" t="n">
        <v>0</v>
      </c>
      <c r="C583" s="360" t="n">
        <v>0</v>
      </c>
      <c r="D583" s="360" t="n">
        <v>1</v>
      </c>
      <c r="E583" s="360" t="n">
        <v>202</v>
      </c>
      <c r="F583" s="360">
        <f>ROUND(Source!P580,O583)</f>
        <v/>
      </c>
      <c r="G583" s="360" t="inlineStr">
        <is>
          <t>СтМатОб</t>
        </is>
      </c>
      <c r="H583" s="360" t="inlineStr">
        <is>
          <t>Стоимость материальных ресурсов (всего)</t>
        </is>
      </c>
      <c r="I583" s="360" t="n"/>
      <c r="J583" s="360" t="n"/>
      <c r="K583" s="360" t="n">
        <v>202</v>
      </c>
      <c r="L583" s="360" t="n">
        <v>2</v>
      </c>
      <c r="M583" s="360" t="n">
        <v>3</v>
      </c>
      <c r="N583" s="360" t="inlineStr"/>
      <c r="O583" s="360" t="n">
        <v>0</v>
      </c>
      <c r="P583" s="360" t="n"/>
      <c r="Q583" s="360" t="n"/>
      <c r="R583" s="360" t="n"/>
      <c r="S583" s="360" t="n"/>
      <c r="T583" s="360" t="n"/>
      <c r="U583" s="360" t="n"/>
      <c r="V583" s="360" t="n"/>
      <c r="W583" s="360" t="n">
        <v>0</v>
      </c>
      <c r="X583" s="360" t="n">
        <v>1</v>
      </c>
      <c r="Y583" s="360" t="n">
        <v>0</v>
      </c>
      <c r="Z583" s="360" t="n"/>
      <c r="AA583" s="360" t="n"/>
      <c r="AB583" s="360" t="n"/>
    </row>
    <row r="584">
      <c r="A584" s="360" t="n">
        <v>50</v>
      </c>
      <c r="B584" s="360" t="n">
        <v>0</v>
      </c>
      <c r="C584" s="360" t="n">
        <v>0</v>
      </c>
      <c r="D584" s="360" t="n">
        <v>1</v>
      </c>
      <c r="E584" s="360" t="n">
        <v>222</v>
      </c>
      <c r="F584" s="360">
        <f>ROUND(Source!AO580,O584)</f>
        <v/>
      </c>
      <c r="G584" s="360" t="inlineStr">
        <is>
          <t>СтМатОбЗак</t>
        </is>
      </c>
      <c r="H584" s="360" t="inlineStr">
        <is>
          <t>Стоимость материалов и оборудования заказчика</t>
        </is>
      </c>
      <c r="I584" s="360" t="n"/>
      <c r="J584" s="360" t="n"/>
      <c r="K584" s="360" t="n">
        <v>222</v>
      </c>
      <c r="L584" s="360" t="n">
        <v>3</v>
      </c>
      <c r="M584" s="360" t="n">
        <v>3</v>
      </c>
      <c r="N584" s="360" t="inlineStr"/>
      <c r="O584" s="360" t="n">
        <v>0</v>
      </c>
      <c r="P584" s="360" t="n"/>
      <c r="Q584" s="360" t="n"/>
      <c r="R584" s="360" t="n"/>
      <c r="S584" s="360" t="n"/>
      <c r="T584" s="360" t="n"/>
      <c r="U584" s="360" t="n"/>
      <c r="V584" s="360" t="n"/>
      <c r="W584" s="360" t="n">
        <v>0</v>
      </c>
      <c r="X584" s="360" t="n">
        <v>1</v>
      </c>
      <c r="Y584" s="360" t="n">
        <v>0</v>
      </c>
      <c r="Z584" s="360" t="n"/>
      <c r="AA584" s="360" t="n"/>
      <c r="AB584" s="360" t="n"/>
    </row>
    <row r="585">
      <c r="A585" s="360" t="n">
        <v>50</v>
      </c>
      <c r="B585" s="360" t="n">
        <v>0</v>
      </c>
      <c r="C585" s="360" t="n">
        <v>0</v>
      </c>
      <c r="D585" s="360" t="n">
        <v>1</v>
      </c>
      <c r="E585" s="360" t="n">
        <v>225</v>
      </c>
      <c r="F585" s="360">
        <f>ROUND(Source!AV580,O585)</f>
        <v/>
      </c>
      <c r="G585" s="360" t="inlineStr">
        <is>
          <t>СтМатОбПод</t>
        </is>
      </c>
      <c r="H585" s="360" t="inlineStr">
        <is>
          <t>Стоимость материалов и оборудования подрядчика</t>
        </is>
      </c>
      <c r="I585" s="360" t="n"/>
      <c r="J585" s="360" t="n"/>
      <c r="K585" s="360" t="n">
        <v>225</v>
      </c>
      <c r="L585" s="360" t="n">
        <v>4</v>
      </c>
      <c r="M585" s="360" t="n">
        <v>3</v>
      </c>
      <c r="N585" s="360" t="inlineStr"/>
      <c r="O585" s="360" t="n">
        <v>0</v>
      </c>
      <c r="P585" s="360" t="n"/>
      <c r="Q585" s="360" t="n"/>
      <c r="R585" s="360" t="n"/>
      <c r="S585" s="360" t="n"/>
      <c r="T585" s="360" t="n"/>
      <c r="U585" s="360" t="n"/>
      <c r="V585" s="360" t="n"/>
      <c r="W585" s="360" t="n">
        <v>0</v>
      </c>
      <c r="X585" s="360" t="n">
        <v>1</v>
      </c>
      <c r="Y585" s="360" t="n">
        <v>0</v>
      </c>
      <c r="Z585" s="360" t="n"/>
      <c r="AA585" s="360" t="n"/>
      <c r="AB585" s="360" t="n"/>
    </row>
    <row r="586">
      <c r="A586" s="360" t="n">
        <v>50</v>
      </c>
      <c r="B586" s="360" t="n">
        <v>0</v>
      </c>
      <c r="C586" s="360" t="n">
        <v>0</v>
      </c>
      <c r="D586" s="360" t="n">
        <v>1</v>
      </c>
      <c r="E586" s="360" t="n">
        <v>226</v>
      </c>
      <c r="F586" s="360">
        <f>ROUND(Source!AW580,O586)</f>
        <v/>
      </c>
      <c r="G586" s="360" t="inlineStr">
        <is>
          <t>СтМат</t>
        </is>
      </c>
      <c r="H586" s="360" t="inlineStr">
        <is>
          <t>Стоимость материалов (всего)</t>
        </is>
      </c>
      <c r="I586" s="360" t="n"/>
      <c r="J586" s="360" t="n"/>
      <c r="K586" s="360" t="n">
        <v>226</v>
      </c>
      <c r="L586" s="360" t="n">
        <v>5</v>
      </c>
      <c r="M586" s="360" t="n">
        <v>3</v>
      </c>
      <c r="N586" s="360" t="inlineStr"/>
      <c r="O586" s="360" t="n">
        <v>0</v>
      </c>
      <c r="P586" s="360" t="n"/>
      <c r="Q586" s="360" t="n"/>
      <c r="R586" s="360" t="n"/>
      <c r="S586" s="360" t="n"/>
      <c r="T586" s="360" t="n"/>
      <c r="U586" s="360" t="n"/>
      <c r="V586" s="360" t="n"/>
      <c r="W586" s="360" t="n">
        <v>0</v>
      </c>
      <c r="X586" s="360" t="n">
        <v>1</v>
      </c>
      <c r="Y586" s="360" t="n">
        <v>0</v>
      </c>
      <c r="Z586" s="360" t="n"/>
      <c r="AA586" s="360" t="n"/>
      <c r="AB586" s="360" t="n"/>
    </row>
    <row r="587">
      <c r="A587" s="360" t="n">
        <v>50</v>
      </c>
      <c r="B587" s="360" t="n">
        <v>0</v>
      </c>
      <c r="C587" s="360" t="n">
        <v>0</v>
      </c>
      <c r="D587" s="360" t="n">
        <v>1</v>
      </c>
      <c r="E587" s="360" t="n">
        <v>227</v>
      </c>
      <c r="F587" s="360">
        <f>ROUND(Source!AX580,O587)</f>
        <v/>
      </c>
      <c r="G587" s="360" t="inlineStr">
        <is>
          <t>СтМатЗак</t>
        </is>
      </c>
      <c r="H587" s="360" t="inlineStr">
        <is>
          <t>Стоимость материалов заказчика</t>
        </is>
      </c>
      <c r="I587" s="360" t="n"/>
      <c r="J587" s="360" t="n"/>
      <c r="K587" s="360" t="n">
        <v>227</v>
      </c>
      <c r="L587" s="360" t="n">
        <v>6</v>
      </c>
      <c r="M587" s="360" t="n">
        <v>3</v>
      </c>
      <c r="N587" s="360" t="inlineStr"/>
      <c r="O587" s="360" t="n">
        <v>0</v>
      </c>
      <c r="P587" s="360" t="n"/>
      <c r="Q587" s="360" t="n"/>
      <c r="R587" s="360" t="n"/>
      <c r="S587" s="360" t="n"/>
      <c r="T587" s="360" t="n"/>
      <c r="U587" s="360" t="n"/>
      <c r="V587" s="360" t="n"/>
      <c r="W587" s="360" t="n">
        <v>0</v>
      </c>
      <c r="X587" s="360" t="n">
        <v>1</v>
      </c>
      <c r="Y587" s="360" t="n">
        <v>0</v>
      </c>
      <c r="Z587" s="360" t="n"/>
      <c r="AA587" s="360" t="n"/>
      <c r="AB587" s="360" t="n"/>
    </row>
    <row r="588">
      <c r="A588" s="360" t="n">
        <v>50</v>
      </c>
      <c r="B588" s="360" t="n">
        <v>0</v>
      </c>
      <c r="C588" s="360" t="n">
        <v>0</v>
      </c>
      <c r="D588" s="360" t="n">
        <v>1</v>
      </c>
      <c r="E588" s="360" t="n">
        <v>228</v>
      </c>
      <c r="F588" s="360">
        <f>ROUND(Source!AY580,O588)</f>
        <v/>
      </c>
      <c r="G588" s="360" t="inlineStr">
        <is>
          <t>СтМатПод</t>
        </is>
      </c>
      <c r="H588" s="360" t="inlineStr">
        <is>
          <t>Стоимость материалов подрядчика</t>
        </is>
      </c>
      <c r="I588" s="360" t="n"/>
      <c r="J588" s="360" t="n"/>
      <c r="K588" s="360" t="n">
        <v>228</v>
      </c>
      <c r="L588" s="360" t="n">
        <v>7</v>
      </c>
      <c r="M588" s="360" t="n">
        <v>3</v>
      </c>
      <c r="N588" s="360" t="inlineStr"/>
      <c r="O588" s="360" t="n">
        <v>0</v>
      </c>
      <c r="P588" s="360" t="n"/>
      <c r="Q588" s="360" t="n"/>
      <c r="R588" s="360" t="n"/>
      <c r="S588" s="360" t="n"/>
      <c r="T588" s="360" t="n"/>
      <c r="U588" s="360" t="n"/>
      <c r="V588" s="360" t="n"/>
      <c r="W588" s="360" t="n">
        <v>0</v>
      </c>
      <c r="X588" s="360" t="n">
        <v>1</v>
      </c>
      <c r="Y588" s="360" t="n">
        <v>0</v>
      </c>
      <c r="Z588" s="360" t="n"/>
      <c r="AA588" s="360" t="n"/>
      <c r="AB588" s="360" t="n"/>
    </row>
    <row r="589">
      <c r="A589" s="360" t="n">
        <v>50</v>
      </c>
      <c r="B589" s="360" t="n">
        <v>0</v>
      </c>
      <c r="C589" s="360" t="n">
        <v>0</v>
      </c>
      <c r="D589" s="360" t="n">
        <v>1</v>
      </c>
      <c r="E589" s="360" t="n">
        <v>216</v>
      </c>
      <c r="F589" s="360">
        <f>ROUND(Source!AP580,O589)</f>
        <v/>
      </c>
      <c r="G589" s="360" t="inlineStr">
        <is>
          <t>Оборуд</t>
        </is>
      </c>
      <c r="H589" s="360" t="inlineStr">
        <is>
          <t>Стоимость оборудования (всего)</t>
        </is>
      </c>
      <c r="I589" s="360" t="n"/>
      <c r="J589" s="360" t="n"/>
      <c r="K589" s="360" t="n">
        <v>216</v>
      </c>
      <c r="L589" s="360" t="n">
        <v>8</v>
      </c>
      <c r="M589" s="360" t="n">
        <v>3</v>
      </c>
      <c r="N589" s="360" t="inlineStr"/>
      <c r="O589" s="360" t="n">
        <v>0</v>
      </c>
      <c r="P589" s="360" t="n"/>
      <c r="Q589" s="360" t="n"/>
      <c r="R589" s="360" t="n"/>
      <c r="S589" s="360" t="n"/>
      <c r="T589" s="360" t="n"/>
      <c r="U589" s="360" t="n"/>
      <c r="V589" s="360" t="n"/>
      <c r="W589" s="360" t="n">
        <v>0</v>
      </c>
      <c r="X589" s="360" t="n">
        <v>1</v>
      </c>
      <c r="Y589" s="360" t="n">
        <v>0</v>
      </c>
      <c r="Z589" s="360" t="n"/>
      <c r="AA589" s="360" t="n"/>
      <c r="AB589" s="360" t="n"/>
    </row>
    <row r="590">
      <c r="A590" s="360" t="n">
        <v>50</v>
      </c>
      <c r="B590" s="360" t="n">
        <v>0</v>
      </c>
      <c r="C590" s="360" t="n">
        <v>0</v>
      </c>
      <c r="D590" s="360" t="n">
        <v>1</v>
      </c>
      <c r="E590" s="360" t="n">
        <v>223</v>
      </c>
      <c r="F590" s="360">
        <f>ROUND(Source!AQ580,O590)</f>
        <v/>
      </c>
      <c r="G590" s="360" t="inlineStr">
        <is>
          <t>ОборудЗак</t>
        </is>
      </c>
      <c r="H590" s="360" t="inlineStr">
        <is>
          <t>Стоимость оборудования заказчика</t>
        </is>
      </c>
      <c r="I590" s="360" t="n"/>
      <c r="J590" s="360" t="n"/>
      <c r="K590" s="360" t="n">
        <v>223</v>
      </c>
      <c r="L590" s="360" t="n">
        <v>9</v>
      </c>
      <c r="M590" s="360" t="n">
        <v>3</v>
      </c>
      <c r="N590" s="360" t="inlineStr"/>
      <c r="O590" s="360" t="n">
        <v>0</v>
      </c>
      <c r="P590" s="360" t="n"/>
      <c r="Q590" s="360" t="n"/>
      <c r="R590" s="360" t="n"/>
      <c r="S590" s="360" t="n"/>
      <c r="T590" s="360" t="n"/>
      <c r="U590" s="360" t="n"/>
      <c r="V590" s="360" t="n"/>
      <c r="W590" s="360" t="n">
        <v>0</v>
      </c>
      <c r="X590" s="360" t="n">
        <v>1</v>
      </c>
      <c r="Y590" s="360" t="n">
        <v>0</v>
      </c>
      <c r="Z590" s="360" t="n"/>
      <c r="AA590" s="360" t="n"/>
      <c r="AB590" s="360" t="n"/>
    </row>
    <row r="591">
      <c r="A591" s="360" t="n">
        <v>50</v>
      </c>
      <c r="B591" s="360" t="n">
        <v>0</v>
      </c>
      <c r="C591" s="360" t="n">
        <v>0</v>
      </c>
      <c r="D591" s="360" t="n">
        <v>1</v>
      </c>
      <c r="E591" s="360" t="n">
        <v>229</v>
      </c>
      <c r="F591" s="360">
        <f>ROUND(Source!AZ580,O591)</f>
        <v/>
      </c>
      <c r="G591" s="360" t="inlineStr">
        <is>
          <t>ОборудПод</t>
        </is>
      </c>
      <c r="H591" s="360" t="inlineStr">
        <is>
          <t>Стоимость оборудования подрядчика</t>
        </is>
      </c>
      <c r="I591" s="360" t="n"/>
      <c r="J591" s="360" t="n"/>
      <c r="K591" s="360" t="n">
        <v>229</v>
      </c>
      <c r="L591" s="360" t="n">
        <v>10</v>
      </c>
      <c r="M591" s="360" t="n">
        <v>3</v>
      </c>
      <c r="N591" s="360" t="inlineStr"/>
      <c r="O591" s="360" t="n">
        <v>0</v>
      </c>
      <c r="P591" s="360" t="n"/>
      <c r="Q591" s="360" t="n"/>
      <c r="R591" s="360" t="n"/>
      <c r="S591" s="360" t="n"/>
      <c r="T591" s="360" t="n"/>
      <c r="U591" s="360" t="n"/>
      <c r="V591" s="360" t="n"/>
      <c r="W591" s="360" t="n">
        <v>0</v>
      </c>
      <c r="X591" s="360" t="n">
        <v>1</v>
      </c>
      <c r="Y591" s="360" t="n">
        <v>0</v>
      </c>
      <c r="Z591" s="360" t="n"/>
      <c r="AA591" s="360" t="n"/>
      <c r="AB591" s="360" t="n"/>
    </row>
    <row r="592">
      <c r="A592" s="360" t="n">
        <v>50</v>
      </c>
      <c r="B592" s="360" t="n">
        <v>0</v>
      </c>
      <c r="C592" s="360" t="n">
        <v>0</v>
      </c>
      <c r="D592" s="360" t="n">
        <v>1</v>
      </c>
      <c r="E592" s="360" t="n">
        <v>203</v>
      </c>
      <c r="F592" s="360">
        <f>ROUND(Source!Q580,O592)</f>
        <v/>
      </c>
      <c r="G592" s="360" t="inlineStr">
        <is>
          <t>ЭММ</t>
        </is>
      </c>
      <c r="H592" s="360" t="inlineStr">
        <is>
          <t>Эксплуатация машин</t>
        </is>
      </c>
      <c r="I592" s="360" t="n"/>
      <c r="J592" s="360" t="n"/>
      <c r="K592" s="360" t="n">
        <v>203</v>
      </c>
      <c r="L592" s="360" t="n">
        <v>11</v>
      </c>
      <c r="M592" s="360" t="n">
        <v>3</v>
      </c>
      <c r="N592" s="360" t="inlineStr"/>
      <c r="O592" s="360" t="n">
        <v>0</v>
      </c>
      <c r="P592" s="360" t="n"/>
      <c r="Q592" s="360" t="n"/>
      <c r="R592" s="360" t="n"/>
      <c r="S592" s="360" t="n"/>
      <c r="T592" s="360" t="n"/>
      <c r="U592" s="360" t="n"/>
      <c r="V592" s="360" t="n"/>
      <c r="W592" s="360" t="n">
        <v>0</v>
      </c>
      <c r="X592" s="360" t="n">
        <v>1</v>
      </c>
      <c r="Y592" s="360" t="n">
        <v>0</v>
      </c>
      <c r="Z592" s="360" t="n"/>
      <c r="AA592" s="360" t="n"/>
      <c r="AB592" s="360" t="n"/>
    </row>
    <row r="593">
      <c r="A593" s="360" t="n">
        <v>50</v>
      </c>
      <c r="B593" s="360" t="n">
        <v>0</v>
      </c>
      <c r="C593" s="360" t="n">
        <v>0</v>
      </c>
      <c r="D593" s="360" t="n">
        <v>1</v>
      </c>
      <c r="E593" s="360" t="n">
        <v>231</v>
      </c>
      <c r="F593" s="360">
        <f>ROUND(Source!BB580,O593)</f>
        <v/>
      </c>
      <c r="G593" s="360" t="inlineStr">
        <is>
          <t>ЭММсНРиСП</t>
        </is>
      </c>
      <c r="H593" s="360" t="inlineStr">
        <is>
          <t>Эксплуатация машин по ТСН-2001.16</t>
        </is>
      </c>
      <c r="I593" s="360" t="n"/>
      <c r="J593" s="360" t="n"/>
      <c r="K593" s="360" t="n">
        <v>231</v>
      </c>
      <c r="L593" s="360" t="n">
        <v>12</v>
      </c>
      <c r="M593" s="360" t="n">
        <v>3</v>
      </c>
      <c r="N593" s="360" t="inlineStr"/>
      <c r="O593" s="360" t="n">
        <v>0</v>
      </c>
      <c r="P593" s="360" t="n"/>
      <c r="Q593" s="360" t="n"/>
      <c r="R593" s="360" t="n"/>
      <c r="S593" s="360" t="n"/>
      <c r="T593" s="360" t="n"/>
      <c r="U593" s="360" t="n"/>
      <c r="V593" s="360" t="n"/>
      <c r="W593" s="360" t="n">
        <v>0</v>
      </c>
      <c r="X593" s="360" t="n">
        <v>1</v>
      </c>
      <c r="Y593" s="360" t="n">
        <v>0</v>
      </c>
      <c r="Z593" s="360" t="n"/>
      <c r="AA593" s="360" t="n"/>
      <c r="AB593" s="360" t="n"/>
    </row>
    <row r="594">
      <c r="A594" s="360" t="n">
        <v>50</v>
      </c>
      <c r="B594" s="360" t="n">
        <v>0</v>
      </c>
      <c r="C594" s="360" t="n">
        <v>0</v>
      </c>
      <c r="D594" s="360" t="n">
        <v>1</v>
      </c>
      <c r="E594" s="360" t="n">
        <v>204</v>
      </c>
      <c r="F594" s="360">
        <f>ROUND(Source!R580,O594)</f>
        <v/>
      </c>
      <c r="G594" s="360" t="inlineStr">
        <is>
          <t>ЗПМ</t>
        </is>
      </c>
      <c r="H594" s="360" t="inlineStr">
        <is>
          <t>ЗП машинистов</t>
        </is>
      </c>
      <c r="I594" s="360" t="n"/>
      <c r="J594" s="360" t="n"/>
      <c r="K594" s="360" t="n">
        <v>204</v>
      </c>
      <c r="L594" s="360" t="n">
        <v>13</v>
      </c>
      <c r="M594" s="360" t="n">
        <v>3</v>
      </c>
      <c r="N594" s="360" t="inlineStr"/>
      <c r="O594" s="360" t="n">
        <v>0</v>
      </c>
      <c r="P594" s="360" t="n"/>
      <c r="Q594" s="360" t="n"/>
      <c r="R594" s="360" t="n"/>
      <c r="S594" s="360" t="n"/>
      <c r="T594" s="360" t="n"/>
      <c r="U594" s="360" t="n"/>
      <c r="V594" s="360" t="n"/>
      <c r="W594" s="360" t="n">
        <v>0</v>
      </c>
      <c r="X594" s="360" t="n">
        <v>1</v>
      </c>
      <c r="Y594" s="360" t="n">
        <v>0</v>
      </c>
      <c r="Z594" s="360" t="n"/>
      <c r="AA594" s="360" t="n"/>
      <c r="AB594" s="360" t="n"/>
    </row>
    <row r="595">
      <c r="A595" s="360" t="n">
        <v>50</v>
      </c>
      <c r="B595" s="360" t="n">
        <v>0</v>
      </c>
      <c r="C595" s="360" t="n">
        <v>0</v>
      </c>
      <c r="D595" s="360" t="n">
        <v>1</v>
      </c>
      <c r="E595" s="360" t="n">
        <v>205</v>
      </c>
      <c r="F595" s="360">
        <f>ROUND(Source!S580,O595)</f>
        <v/>
      </c>
      <c r="G595" s="360" t="inlineStr">
        <is>
          <t>ОЗП</t>
        </is>
      </c>
      <c r="H595" s="360" t="inlineStr">
        <is>
          <t>Основная ЗП рабочих</t>
        </is>
      </c>
      <c r="I595" s="360" t="n"/>
      <c r="J595" s="360" t="n"/>
      <c r="K595" s="360" t="n">
        <v>205</v>
      </c>
      <c r="L595" s="360" t="n">
        <v>14</v>
      </c>
      <c r="M595" s="360" t="n">
        <v>3</v>
      </c>
      <c r="N595" s="360" t="inlineStr"/>
      <c r="O595" s="360" t="n">
        <v>0</v>
      </c>
      <c r="P595" s="360" t="n"/>
      <c r="Q595" s="360" t="n"/>
      <c r="R595" s="360" t="n"/>
      <c r="S595" s="360" t="n"/>
      <c r="T595" s="360" t="n"/>
      <c r="U595" s="360" t="n"/>
      <c r="V595" s="360" t="n"/>
      <c r="W595" s="360" t="n">
        <v>0</v>
      </c>
      <c r="X595" s="360" t="n">
        <v>1</v>
      </c>
      <c r="Y595" s="360" t="n">
        <v>0</v>
      </c>
      <c r="Z595" s="360" t="n"/>
      <c r="AA595" s="360" t="n"/>
      <c r="AB595" s="360" t="n"/>
    </row>
    <row r="596">
      <c r="A596" s="360" t="n">
        <v>50</v>
      </c>
      <c r="B596" s="360" t="n">
        <v>0</v>
      </c>
      <c r="C596" s="360" t="n">
        <v>0</v>
      </c>
      <c r="D596" s="360" t="n">
        <v>1</v>
      </c>
      <c r="E596" s="360" t="n">
        <v>232</v>
      </c>
      <c r="F596" s="360">
        <f>ROUND(Source!BC580,O596)</f>
        <v/>
      </c>
      <c r="G596" s="360" t="inlineStr">
        <is>
          <t>ОЗПсНРиСП</t>
        </is>
      </c>
      <c r="H596" s="360" t="inlineStr">
        <is>
          <t>Основная ЗП рабочих по ТСН-2001.16</t>
        </is>
      </c>
      <c r="I596" s="360" t="n"/>
      <c r="J596" s="360" t="n"/>
      <c r="K596" s="360" t="n">
        <v>232</v>
      </c>
      <c r="L596" s="360" t="n">
        <v>15</v>
      </c>
      <c r="M596" s="360" t="n">
        <v>3</v>
      </c>
      <c r="N596" s="360" t="inlineStr"/>
      <c r="O596" s="360" t="n">
        <v>0</v>
      </c>
      <c r="P596" s="360" t="n"/>
      <c r="Q596" s="360" t="n"/>
      <c r="R596" s="360" t="n"/>
      <c r="S596" s="360" t="n"/>
      <c r="T596" s="360" t="n"/>
      <c r="U596" s="360" t="n"/>
      <c r="V596" s="360" t="n"/>
      <c r="W596" s="360" t="n">
        <v>0</v>
      </c>
      <c r="X596" s="360" t="n">
        <v>1</v>
      </c>
      <c r="Y596" s="360" t="n">
        <v>0</v>
      </c>
      <c r="Z596" s="360" t="n"/>
      <c r="AA596" s="360" t="n"/>
      <c r="AB596" s="360" t="n"/>
    </row>
    <row r="597">
      <c r="A597" s="360" t="n">
        <v>50</v>
      </c>
      <c r="B597" s="360" t="n">
        <v>0</v>
      </c>
      <c r="C597" s="360" t="n">
        <v>0</v>
      </c>
      <c r="D597" s="360" t="n">
        <v>1</v>
      </c>
      <c r="E597" s="360" t="n">
        <v>214</v>
      </c>
      <c r="F597" s="360">
        <f>ROUND(Source!AS580,O597)</f>
        <v/>
      </c>
      <c r="G597" s="360" t="inlineStr">
        <is>
          <t>Строит</t>
        </is>
      </c>
      <c r="H597" s="360" t="inlineStr">
        <is>
          <t>Строительные работы с НР и СП</t>
        </is>
      </c>
      <c r="I597" s="360" t="n"/>
      <c r="J597" s="360" t="n"/>
      <c r="K597" s="360" t="n">
        <v>214</v>
      </c>
      <c r="L597" s="360" t="n">
        <v>16</v>
      </c>
      <c r="M597" s="360" t="n">
        <v>3</v>
      </c>
      <c r="N597" s="360" t="inlineStr"/>
      <c r="O597" s="360" t="n">
        <v>0</v>
      </c>
      <c r="P597" s="360" t="n"/>
      <c r="Q597" s="360" t="n"/>
      <c r="R597" s="360" t="n"/>
      <c r="S597" s="360" t="n"/>
      <c r="T597" s="360" t="n"/>
      <c r="U597" s="360" t="n"/>
      <c r="V597" s="360" t="n"/>
      <c r="W597" s="360" t="n">
        <v>0</v>
      </c>
      <c r="X597" s="360" t="n">
        <v>1</v>
      </c>
      <c r="Y597" s="360" t="n">
        <v>0</v>
      </c>
      <c r="Z597" s="360" t="n"/>
      <c r="AA597" s="360" t="n"/>
      <c r="AB597" s="360" t="n"/>
    </row>
    <row r="598">
      <c r="A598" s="360" t="n">
        <v>50</v>
      </c>
      <c r="B598" s="360" t="n">
        <v>0</v>
      </c>
      <c r="C598" s="360" t="n">
        <v>0</v>
      </c>
      <c r="D598" s="360" t="n">
        <v>1</v>
      </c>
      <c r="E598" s="360" t="n">
        <v>215</v>
      </c>
      <c r="F598" s="360">
        <f>ROUND(Source!AT580,O598)</f>
        <v/>
      </c>
      <c r="G598" s="360" t="inlineStr">
        <is>
          <t>Монтаж</t>
        </is>
      </c>
      <c r="H598" s="360" t="inlineStr">
        <is>
          <t>Монтажные работы с НР и СП</t>
        </is>
      </c>
      <c r="I598" s="360" t="n"/>
      <c r="J598" s="360" t="n"/>
      <c r="K598" s="360" t="n">
        <v>215</v>
      </c>
      <c r="L598" s="360" t="n">
        <v>17</v>
      </c>
      <c r="M598" s="360" t="n">
        <v>3</v>
      </c>
      <c r="N598" s="360" t="inlineStr"/>
      <c r="O598" s="360" t="n">
        <v>0</v>
      </c>
      <c r="P598" s="360" t="n"/>
      <c r="Q598" s="360" t="n"/>
      <c r="R598" s="360" t="n"/>
      <c r="S598" s="360" t="n"/>
      <c r="T598" s="360" t="n"/>
      <c r="U598" s="360" t="n"/>
      <c r="V598" s="360" t="n"/>
      <c r="W598" s="360" t="n">
        <v>0</v>
      </c>
      <c r="X598" s="360" t="n">
        <v>1</v>
      </c>
      <c r="Y598" s="360" t="n">
        <v>0</v>
      </c>
      <c r="Z598" s="360" t="n"/>
      <c r="AA598" s="360" t="n"/>
      <c r="AB598" s="360" t="n"/>
    </row>
    <row r="599">
      <c r="A599" s="360" t="n">
        <v>50</v>
      </c>
      <c r="B599" s="360" t="n">
        <v>0</v>
      </c>
      <c r="C599" s="360" t="n">
        <v>0</v>
      </c>
      <c r="D599" s="360" t="n">
        <v>1</v>
      </c>
      <c r="E599" s="360" t="n">
        <v>217</v>
      </c>
      <c r="F599" s="360">
        <f>ROUND(Source!AU580,O599)</f>
        <v/>
      </c>
      <c r="G599" s="360" t="inlineStr">
        <is>
          <t>Прочие</t>
        </is>
      </c>
      <c r="H599" s="360" t="inlineStr">
        <is>
          <t>Прочие работы с НР и СП</t>
        </is>
      </c>
      <c r="I599" s="360" t="n"/>
      <c r="J599" s="360" t="n"/>
      <c r="K599" s="360" t="n">
        <v>217</v>
      </c>
      <c r="L599" s="360" t="n">
        <v>18</v>
      </c>
      <c r="M599" s="360" t="n">
        <v>3</v>
      </c>
      <c r="N599" s="360" t="inlineStr"/>
      <c r="O599" s="360" t="n">
        <v>0</v>
      </c>
      <c r="P599" s="360" t="n"/>
      <c r="Q599" s="360" t="n"/>
      <c r="R599" s="360" t="n"/>
      <c r="S599" s="360" t="n"/>
      <c r="T599" s="360" t="n"/>
      <c r="U599" s="360" t="n"/>
      <c r="V599" s="360" t="n"/>
      <c r="W599" s="360" t="n">
        <v>0</v>
      </c>
      <c r="X599" s="360" t="n">
        <v>1</v>
      </c>
      <c r="Y599" s="360" t="n">
        <v>0</v>
      </c>
      <c r="Z599" s="360" t="n"/>
      <c r="AA599" s="360" t="n"/>
      <c r="AB599" s="360" t="n"/>
    </row>
    <row r="600">
      <c r="A600" s="360" t="n">
        <v>50</v>
      </c>
      <c r="B600" s="360" t="n">
        <v>0</v>
      </c>
      <c r="C600" s="360" t="n">
        <v>0</v>
      </c>
      <c r="D600" s="360" t="n">
        <v>1</v>
      </c>
      <c r="E600" s="360" t="n">
        <v>230</v>
      </c>
      <c r="F600" s="360">
        <f>ROUND(Source!BA580,O600)</f>
        <v/>
      </c>
      <c r="G600" s="360" t="inlineStr">
        <is>
          <t>ПрочиеЗатр</t>
        </is>
      </c>
      <c r="H600" s="360" t="inlineStr">
        <is>
          <t>Прочие затраты по ТСН-2001.16</t>
        </is>
      </c>
      <c r="I600" s="360" t="n"/>
      <c r="J600" s="360" t="n"/>
      <c r="K600" s="360" t="n">
        <v>230</v>
      </c>
      <c r="L600" s="360" t="n">
        <v>19</v>
      </c>
      <c r="M600" s="360" t="n">
        <v>3</v>
      </c>
      <c r="N600" s="360" t="inlineStr"/>
      <c r="O600" s="360" t="n">
        <v>0</v>
      </c>
      <c r="P600" s="360" t="n"/>
      <c r="Q600" s="360" t="n"/>
      <c r="R600" s="360" t="n"/>
      <c r="S600" s="360" t="n"/>
      <c r="T600" s="360" t="n"/>
      <c r="U600" s="360" t="n"/>
      <c r="V600" s="360" t="n"/>
      <c r="W600" s="360" t="n">
        <v>0</v>
      </c>
      <c r="X600" s="360" t="n">
        <v>1</v>
      </c>
      <c r="Y600" s="360" t="n">
        <v>0</v>
      </c>
      <c r="Z600" s="360" t="n"/>
      <c r="AA600" s="360" t="n"/>
      <c r="AB600" s="360" t="n"/>
    </row>
    <row r="601">
      <c r="A601" s="360" t="n">
        <v>50</v>
      </c>
      <c r="B601" s="360" t="n">
        <v>0</v>
      </c>
      <c r="C601" s="360" t="n">
        <v>0</v>
      </c>
      <c r="D601" s="360" t="n">
        <v>1</v>
      </c>
      <c r="E601" s="360" t="n">
        <v>206</v>
      </c>
      <c r="F601" s="360">
        <f>ROUND(Source!T580,O601)</f>
        <v/>
      </c>
      <c r="G601" s="360" t="inlineStr">
        <is>
          <t>ВозврМат</t>
        </is>
      </c>
      <c r="H601" s="360" t="inlineStr">
        <is>
          <t>Возврат материалов</t>
        </is>
      </c>
      <c r="I601" s="360" t="n"/>
      <c r="J601" s="360" t="n"/>
      <c r="K601" s="360" t="n">
        <v>206</v>
      </c>
      <c r="L601" s="360" t="n">
        <v>20</v>
      </c>
      <c r="M601" s="360" t="n">
        <v>3</v>
      </c>
      <c r="N601" s="360" t="inlineStr"/>
      <c r="O601" s="360" t="n">
        <v>0</v>
      </c>
      <c r="P601" s="360" t="n"/>
      <c r="Q601" s="360" t="n"/>
      <c r="R601" s="360" t="n"/>
      <c r="S601" s="360" t="n"/>
      <c r="T601" s="360" t="n"/>
      <c r="U601" s="360" t="n"/>
      <c r="V601" s="360" t="n"/>
      <c r="W601" s="360" t="n">
        <v>0</v>
      </c>
      <c r="X601" s="360" t="n">
        <v>1</v>
      </c>
      <c r="Y601" s="360" t="n">
        <v>0</v>
      </c>
      <c r="Z601" s="360" t="n"/>
      <c r="AA601" s="360" t="n"/>
      <c r="AB601" s="360" t="n"/>
    </row>
    <row r="602">
      <c r="A602" s="360" t="n">
        <v>50</v>
      </c>
      <c r="B602" s="360" t="n">
        <v>0</v>
      </c>
      <c r="C602" s="360" t="n">
        <v>0</v>
      </c>
      <c r="D602" s="360" t="n">
        <v>1</v>
      </c>
      <c r="E602" s="360" t="n">
        <v>207</v>
      </c>
      <c r="F602" s="360">
        <f>ROUND(Source!U580,O602)</f>
        <v/>
      </c>
      <c r="G602" s="360" t="inlineStr">
        <is>
          <t>ТрудСтр</t>
        </is>
      </c>
      <c r="H602" s="360" t="inlineStr">
        <is>
          <t>Трудозатраты строителей</t>
        </is>
      </c>
      <c r="I602" s="360" t="n"/>
      <c r="J602" s="360" t="n"/>
      <c r="K602" s="360" t="n">
        <v>207</v>
      </c>
      <c r="L602" s="360" t="n">
        <v>21</v>
      </c>
      <c r="M602" s="360" t="n">
        <v>3</v>
      </c>
      <c r="N602" s="360" t="inlineStr"/>
      <c r="O602" s="360" t="n">
        <v>7</v>
      </c>
      <c r="P602" s="360" t="n"/>
      <c r="Q602" s="360" t="n"/>
      <c r="R602" s="360" t="n"/>
      <c r="S602" s="360" t="n"/>
      <c r="T602" s="360" t="n"/>
      <c r="U602" s="360" t="n"/>
      <c r="V602" s="360" t="n"/>
      <c r="W602" s="360" t="n">
        <v>0</v>
      </c>
      <c r="X602" s="360" t="n">
        <v>1</v>
      </c>
      <c r="Y602" s="360" t="n">
        <v>0</v>
      </c>
      <c r="Z602" s="360" t="n"/>
      <c r="AA602" s="360" t="n"/>
      <c r="AB602" s="360" t="n"/>
    </row>
    <row r="603">
      <c r="A603" s="360" t="n">
        <v>50</v>
      </c>
      <c r="B603" s="360" t="n">
        <v>0</v>
      </c>
      <c r="C603" s="360" t="n">
        <v>0</v>
      </c>
      <c r="D603" s="360" t="n">
        <v>1</v>
      </c>
      <c r="E603" s="360" t="n">
        <v>208</v>
      </c>
      <c r="F603" s="360">
        <f>ROUND(Source!V580,O603)</f>
        <v/>
      </c>
      <c r="G603" s="360" t="inlineStr">
        <is>
          <t>ТрудМаш</t>
        </is>
      </c>
      <c r="H603" s="360" t="inlineStr">
        <is>
          <t>Трудозатраты машинистов</t>
        </is>
      </c>
      <c r="I603" s="360" t="n"/>
      <c r="J603" s="360" t="n"/>
      <c r="K603" s="360" t="n">
        <v>208</v>
      </c>
      <c r="L603" s="360" t="n">
        <v>22</v>
      </c>
      <c r="M603" s="360" t="n">
        <v>3</v>
      </c>
      <c r="N603" s="360" t="inlineStr"/>
      <c r="O603" s="360" t="n">
        <v>7</v>
      </c>
      <c r="P603" s="360" t="n"/>
      <c r="Q603" s="360" t="n"/>
      <c r="R603" s="360" t="n"/>
      <c r="S603" s="360" t="n"/>
      <c r="T603" s="360" t="n"/>
      <c r="U603" s="360" t="n"/>
      <c r="V603" s="360" t="n"/>
      <c r="W603" s="360" t="n">
        <v>0</v>
      </c>
      <c r="X603" s="360" t="n">
        <v>1</v>
      </c>
      <c r="Y603" s="360" t="n">
        <v>0</v>
      </c>
      <c r="Z603" s="360" t="n"/>
      <c r="AA603" s="360" t="n"/>
      <c r="AB603" s="360" t="n"/>
    </row>
    <row r="604">
      <c r="A604" s="360" t="n">
        <v>50</v>
      </c>
      <c r="B604" s="360" t="n">
        <v>0</v>
      </c>
      <c r="C604" s="360" t="n">
        <v>0</v>
      </c>
      <c r="D604" s="360" t="n">
        <v>1</v>
      </c>
      <c r="E604" s="360" t="n">
        <v>209</v>
      </c>
      <c r="F604" s="360">
        <f>ROUND(Source!W580,O604)</f>
        <v/>
      </c>
      <c r="G604" s="360" t="inlineStr">
        <is>
          <t>ТранспМат</t>
        </is>
      </c>
      <c r="H604" s="360" t="inlineStr">
        <is>
          <t>Транспорт материалов</t>
        </is>
      </c>
      <c r="I604" s="360" t="n"/>
      <c r="J604" s="360" t="n"/>
      <c r="K604" s="360" t="n">
        <v>209</v>
      </c>
      <c r="L604" s="360" t="n">
        <v>23</v>
      </c>
      <c r="M604" s="360" t="n">
        <v>3</v>
      </c>
      <c r="N604" s="360" t="inlineStr"/>
      <c r="O604" s="360" t="n">
        <v>0</v>
      </c>
      <c r="P604" s="360" t="n"/>
      <c r="Q604" s="360" t="n"/>
      <c r="R604" s="360" t="n"/>
      <c r="S604" s="360" t="n"/>
      <c r="T604" s="360" t="n"/>
      <c r="U604" s="360" t="n"/>
      <c r="V604" s="360" t="n"/>
      <c r="W604" s="360" t="n">
        <v>0</v>
      </c>
      <c r="X604" s="360" t="n">
        <v>1</v>
      </c>
      <c r="Y604" s="360" t="n">
        <v>0</v>
      </c>
      <c r="Z604" s="360" t="n"/>
      <c r="AA604" s="360" t="n"/>
      <c r="AB604" s="360" t="n"/>
    </row>
    <row r="605">
      <c r="A605" s="360" t="n">
        <v>50</v>
      </c>
      <c r="B605" s="360" t="n">
        <v>0</v>
      </c>
      <c r="C605" s="360" t="n">
        <v>0</v>
      </c>
      <c r="D605" s="360" t="n">
        <v>1</v>
      </c>
      <c r="E605" s="360" t="n">
        <v>233</v>
      </c>
      <c r="F605" s="360">
        <f>ROUND(Source!BD580,O605)</f>
        <v/>
      </c>
      <c r="G605" s="360" t="inlineStr">
        <is>
          <t>Перевозка</t>
        </is>
      </c>
      <c r="H605" s="360" t="inlineStr">
        <is>
          <t>Перевозка грузов</t>
        </is>
      </c>
      <c r="I605" s="360" t="n"/>
      <c r="J605" s="360" t="n"/>
      <c r="K605" s="360" t="n">
        <v>233</v>
      </c>
      <c r="L605" s="360" t="n">
        <v>24</v>
      </c>
      <c r="M605" s="360" t="n">
        <v>3</v>
      </c>
      <c r="N605" s="360" t="inlineStr"/>
      <c r="O605" s="360" t="n">
        <v>0</v>
      </c>
      <c r="P605" s="360" t="n"/>
      <c r="Q605" s="360" t="n"/>
      <c r="R605" s="360" t="n"/>
      <c r="S605" s="360" t="n"/>
      <c r="T605" s="360" t="n"/>
      <c r="U605" s="360" t="n"/>
      <c r="V605" s="360" t="n"/>
      <c r="W605" s="360" t="n">
        <v>0</v>
      </c>
      <c r="X605" s="360" t="n">
        <v>1</v>
      </c>
      <c r="Y605" s="360" t="n">
        <v>0</v>
      </c>
      <c r="Z605" s="360" t="n"/>
      <c r="AA605" s="360" t="n"/>
      <c r="AB605" s="360" t="n"/>
    </row>
    <row r="606">
      <c r="A606" s="360" t="n">
        <v>50</v>
      </c>
      <c r="B606" s="360" t="n">
        <v>0</v>
      </c>
      <c r="C606" s="360" t="n">
        <v>0</v>
      </c>
      <c r="D606" s="360" t="n">
        <v>1</v>
      </c>
      <c r="E606" s="360" t="n">
        <v>210</v>
      </c>
      <c r="F606" s="360">
        <f>ROUND(Source!X580,O606)</f>
        <v/>
      </c>
      <c r="G606" s="360" t="inlineStr">
        <is>
          <t>НР</t>
        </is>
      </c>
      <c r="H606" s="360" t="inlineStr">
        <is>
          <t>Накладные расходы</t>
        </is>
      </c>
      <c r="I606" s="360" t="n"/>
      <c r="J606" s="360" t="n"/>
      <c r="K606" s="360" t="n">
        <v>210</v>
      </c>
      <c r="L606" s="360" t="n">
        <v>25</v>
      </c>
      <c r="M606" s="360" t="n">
        <v>3</v>
      </c>
      <c r="N606" s="360" t="inlineStr"/>
      <c r="O606" s="360" t="n">
        <v>0</v>
      </c>
      <c r="P606" s="360" t="n"/>
      <c r="Q606" s="360" t="n"/>
      <c r="R606" s="360" t="n"/>
      <c r="S606" s="360" t="n"/>
      <c r="T606" s="360" t="n"/>
      <c r="U606" s="360" t="n"/>
      <c r="V606" s="360" t="n"/>
      <c r="W606" s="360" t="n">
        <v>0</v>
      </c>
      <c r="X606" s="360" t="n">
        <v>1</v>
      </c>
      <c r="Y606" s="360" t="n">
        <v>0</v>
      </c>
      <c r="Z606" s="360" t="n"/>
      <c r="AA606" s="360" t="n"/>
      <c r="AB606" s="360" t="n"/>
    </row>
    <row r="607">
      <c r="A607" s="360" t="n">
        <v>50</v>
      </c>
      <c r="B607" s="360" t="n">
        <v>0</v>
      </c>
      <c r="C607" s="360" t="n">
        <v>0</v>
      </c>
      <c r="D607" s="360" t="n">
        <v>1</v>
      </c>
      <c r="E607" s="360" t="n">
        <v>211</v>
      </c>
      <c r="F607" s="360">
        <f>ROUND(Source!Y580,O607)</f>
        <v/>
      </c>
      <c r="G607" s="360" t="inlineStr">
        <is>
          <t>СмПриб</t>
        </is>
      </c>
      <c r="H607" s="360" t="inlineStr">
        <is>
          <t>Сметная прибыль</t>
        </is>
      </c>
      <c r="I607" s="360" t="n"/>
      <c r="J607" s="360" t="n"/>
      <c r="K607" s="360" t="n">
        <v>211</v>
      </c>
      <c r="L607" s="360" t="n">
        <v>26</v>
      </c>
      <c r="M607" s="360" t="n">
        <v>3</v>
      </c>
      <c r="N607" s="360" t="inlineStr"/>
      <c r="O607" s="360" t="n">
        <v>0</v>
      </c>
      <c r="P607" s="360" t="n"/>
      <c r="Q607" s="360" t="n"/>
      <c r="R607" s="360" t="n"/>
      <c r="S607" s="360" t="n"/>
      <c r="T607" s="360" t="n"/>
      <c r="U607" s="360" t="n"/>
      <c r="V607" s="360" t="n"/>
      <c r="W607" s="360" t="n">
        <v>0</v>
      </c>
      <c r="X607" s="360" t="n">
        <v>1</v>
      </c>
      <c r="Y607" s="360" t="n">
        <v>0</v>
      </c>
      <c r="Z607" s="360" t="n"/>
      <c r="AA607" s="360" t="n"/>
      <c r="AB607" s="360" t="n"/>
    </row>
    <row r="608">
      <c r="A608" s="360" t="n">
        <v>50</v>
      </c>
      <c r="B608" s="360" t="n">
        <v>0</v>
      </c>
      <c r="C608" s="360" t="n">
        <v>0</v>
      </c>
      <c r="D608" s="360" t="n">
        <v>1</v>
      </c>
      <c r="E608" s="360" t="n">
        <v>224</v>
      </c>
      <c r="F608" s="360">
        <f>ROUND(Source!AR580,O608)</f>
        <v/>
      </c>
      <c r="G608" s="360" t="inlineStr">
        <is>
          <t>Всего</t>
        </is>
      </c>
      <c r="H608" s="360" t="inlineStr">
        <is>
          <t>Всего с НР и СП</t>
        </is>
      </c>
      <c r="I608" s="360" t="n"/>
      <c r="J608" s="360" t="n"/>
      <c r="K608" s="360" t="n">
        <v>224</v>
      </c>
      <c r="L608" s="360" t="n">
        <v>27</v>
      </c>
      <c r="M608" s="360" t="n">
        <v>3</v>
      </c>
      <c r="N608" s="360" t="inlineStr"/>
      <c r="O608" s="360" t="n">
        <v>0</v>
      </c>
      <c r="P608" s="360" t="n"/>
      <c r="Q608" s="360" t="n"/>
      <c r="R608" s="360" t="n"/>
      <c r="S608" s="360" t="n"/>
      <c r="T608" s="360" t="n"/>
      <c r="U608" s="360" t="n"/>
      <c r="V608" s="360" t="n"/>
      <c r="W608" s="360" t="n">
        <v>0</v>
      </c>
      <c r="X608" s="360" t="n">
        <v>1</v>
      </c>
      <c r="Y608" s="360" t="n">
        <v>0</v>
      </c>
      <c r="Z608" s="360" t="n"/>
      <c r="AA608" s="360" t="n"/>
      <c r="AB608" s="360" t="n"/>
    </row>
    <row r="609">
      <c r="A609" s="360" t="n">
        <v>50</v>
      </c>
      <c r="B609" s="360" t="n">
        <v>0</v>
      </c>
      <c r="C609" s="360" t="n">
        <v>0</v>
      </c>
      <c r="D609" s="360" t="n">
        <v>2</v>
      </c>
      <c r="E609" s="360" t="n">
        <v>0</v>
      </c>
      <c r="F609" s="360">
        <f>ROUND(F608,O609)</f>
        <v/>
      </c>
      <c r="G609" s="360" t="inlineStr">
        <is>
          <t>и1</t>
        </is>
      </c>
      <c r="H609" s="360" t="inlineStr">
        <is>
          <t>Итого</t>
        </is>
      </c>
      <c r="I609" s="360" t="n"/>
      <c r="J609" s="360" t="n"/>
      <c r="K609" s="360" t="n">
        <v>212</v>
      </c>
      <c r="L609" s="360" t="n">
        <v>28</v>
      </c>
      <c r="M609" s="360" t="n">
        <v>0</v>
      </c>
      <c r="N609" s="360" t="inlineStr"/>
      <c r="O609" s="360" t="n">
        <v>0</v>
      </c>
      <c r="P609" s="360" t="n"/>
      <c r="Q609" s="360" t="n"/>
      <c r="R609" s="360" t="n"/>
      <c r="S609" s="360" t="n"/>
      <c r="T609" s="360" t="n"/>
      <c r="U609" s="360" t="n"/>
      <c r="V609" s="360" t="n"/>
      <c r="W609" s="360" t="n">
        <v>0</v>
      </c>
      <c r="X609" s="360" t="n">
        <v>1</v>
      </c>
      <c r="Y609" s="360" t="n">
        <v>0</v>
      </c>
      <c r="Z609" s="360" t="n"/>
      <c r="AA609" s="360" t="n"/>
      <c r="AB609" s="360" t="n"/>
    </row>
    <row r="610">
      <c r="A610" s="360" t="n">
        <v>50</v>
      </c>
      <c r="B610" s="360" t="n">
        <v>0</v>
      </c>
      <c r="C610" s="360" t="n">
        <v>0</v>
      </c>
      <c r="D610" s="360" t="n">
        <v>2</v>
      </c>
      <c r="E610" s="360" t="n">
        <v>0</v>
      </c>
      <c r="F610" s="360">
        <f>ROUND(F609*0.22,O610)</f>
        <v/>
      </c>
      <c r="G610" s="360" t="inlineStr">
        <is>
          <t>и2</t>
        </is>
      </c>
      <c r="H610" s="360" t="inlineStr">
        <is>
          <t>НДС 22%</t>
        </is>
      </c>
      <c r="I610" s="360" t="n"/>
      <c r="J610" s="360" t="n"/>
      <c r="K610" s="360" t="n">
        <v>212</v>
      </c>
      <c r="L610" s="360" t="n">
        <v>29</v>
      </c>
      <c r="M610" s="360" t="n">
        <v>0</v>
      </c>
      <c r="N610" s="360" t="inlineStr"/>
      <c r="O610" s="360" t="n">
        <v>0</v>
      </c>
      <c r="P610" s="360" t="n"/>
      <c r="Q610" s="360" t="n"/>
      <c r="R610" s="360" t="n"/>
      <c r="S610" s="360" t="n"/>
      <c r="T610" s="360" t="n"/>
      <c r="U610" s="360" t="n"/>
      <c r="V610" s="360" t="n"/>
      <c r="W610" s="360" t="n">
        <v>0</v>
      </c>
      <c r="X610" s="360" t="n">
        <v>1</v>
      </c>
      <c r="Y610" s="360" t="n">
        <v>0</v>
      </c>
      <c r="Z610" s="360" t="n"/>
      <c r="AA610" s="360" t="n"/>
      <c r="AB610" s="360" t="n"/>
    </row>
    <row r="611">
      <c r="A611" s="360" t="n">
        <v>50</v>
      </c>
      <c r="B611" s="360" t="n">
        <v>0</v>
      </c>
      <c r="C611" s="360" t="n">
        <v>0</v>
      </c>
      <c r="D611" s="360" t="n">
        <v>2</v>
      </c>
      <c r="E611" s="360" t="n">
        <v>213</v>
      </c>
      <c r="F611" s="360">
        <f>ROUND(F609+F610,O611)</f>
        <v/>
      </c>
      <c r="G611" s="360" t="inlineStr">
        <is>
          <t>и3</t>
        </is>
      </c>
      <c r="H611" s="360" t="inlineStr">
        <is>
          <t>Всего</t>
        </is>
      </c>
      <c r="I611" s="360" t="n"/>
      <c r="J611" s="360" t="n"/>
      <c r="K611" s="360" t="n">
        <v>212</v>
      </c>
      <c r="L611" s="360" t="n">
        <v>30</v>
      </c>
      <c r="M611" s="360" t="n">
        <v>0</v>
      </c>
      <c r="N611" s="360" t="inlineStr"/>
      <c r="O611" s="360" t="n">
        <v>0</v>
      </c>
      <c r="P611" s="360" t="n"/>
      <c r="Q611" s="360" t="n"/>
      <c r="R611" s="360" t="n"/>
      <c r="S611" s="360" t="n"/>
      <c r="T611" s="360" t="n"/>
      <c r="U611" s="360" t="n"/>
      <c r="V611" s="360" t="n"/>
      <c r="W611" s="360" t="n">
        <v>0</v>
      </c>
      <c r="X611" s="360" t="n">
        <v>1</v>
      </c>
      <c r="Y611" s="360" t="n">
        <v>0</v>
      </c>
      <c r="Z611" s="360" t="n"/>
      <c r="AA611" s="360" t="n"/>
      <c r="AB611" s="360" t="n"/>
    </row>
    <row r="612"/>
    <row r="613">
      <c r="A613" s="357" t="n">
        <v>3</v>
      </c>
      <c r="B613" s="357" t="n">
        <v>0</v>
      </c>
      <c r="C613" s="357" t="n"/>
      <c r="D613" s="357">
        <f>ROW(A621)</f>
        <v/>
      </c>
      <c r="E613" s="357" t="n"/>
      <c r="F613" s="357" t="inlineStr">
        <is>
          <t>Новая локальная смета</t>
        </is>
      </c>
      <c r="G613" s="357" t="inlineStr">
        <is>
          <t>Парковая, д.15</t>
        </is>
      </c>
      <c r="H613" s="357" t="inlineStr"/>
      <c r="I613" s="357" t="n">
        <v>0</v>
      </c>
      <c r="J613" s="357" t="inlineStr"/>
      <c r="K613" s="357" t="n">
        <v>0</v>
      </c>
      <c r="L613" s="357" t="inlineStr">
        <is>
          <t>Новая локальная смета</t>
        </is>
      </c>
      <c r="M613" s="357" t="inlineStr"/>
      <c r="N613" s="357" t="n"/>
      <c r="O613" s="357" t="n"/>
      <c r="P613" s="357" t="n"/>
      <c r="Q613" s="357" t="n"/>
      <c r="R613" s="357" t="n"/>
      <c r="S613" s="357" t="n">
        <v>0</v>
      </c>
      <c r="T613" s="357" t="n"/>
      <c r="U613" s="357" t="inlineStr"/>
      <c r="V613" s="357" t="n">
        <v>0</v>
      </c>
      <c r="W613" s="357" t="n"/>
      <c r="X613" s="357" t="n"/>
      <c r="Y613" s="357" t="n"/>
      <c r="Z613" s="357" t="n"/>
      <c r="AA613" s="357" t="n"/>
      <c r="AB613" s="357" t="inlineStr"/>
      <c r="AC613" s="357" t="inlineStr"/>
      <c r="AD613" s="357" t="inlineStr"/>
      <c r="AE613" s="357" t="inlineStr"/>
      <c r="AF613" s="357" t="inlineStr"/>
      <c r="AG613" s="357" t="inlineStr"/>
      <c r="AH613" s="357" t="n"/>
      <c r="AI613" s="357" t="n"/>
      <c r="AJ613" s="357" t="n"/>
      <c r="AK613" s="357" t="n"/>
      <c r="AL613" s="357" t="n"/>
      <c r="AM613" s="357" t="n"/>
      <c r="AN613" s="357" t="n"/>
      <c r="AO613" s="357" t="n"/>
      <c r="AP613" s="357" t="inlineStr"/>
      <c r="AQ613" s="357" t="inlineStr"/>
      <c r="AR613" s="357" t="inlineStr"/>
      <c r="AS613" s="357" t="n"/>
      <c r="AT613" s="357" t="n"/>
      <c r="AU613" s="357" t="n"/>
      <c r="AV613" s="357" t="n"/>
      <c r="AW613" s="357" t="n"/>
      <c r="AX613" s="357" t="n"/>
      <c r="AY613" s="357" t="n"/>
      <c r="AZ613" s="357" t="inlineStr"/>
      <c r="BA613" s="357" t="n"/>
      <c r="BB613" s="357" t="inlineStr"/>
      <c r="BC613" s="357" t="inlineStr"/>
      <c r="BD613" s="357" t="inlineStr"/>
      <c r="BE613" s="357" t="inlineStr"/>
      <c r="BF613" s="357" t="inlineStr"/>
      <c r="BG613" s="357" t="inlineStr"/>
      <c r="BH613" s="357" t="inlineStr"/>
      <c r="BI613" s="357" t="inlineStr"/>
      <c r="BJ613" s="357" t="inlineStr"/>
      <c r="BK613" s="357" t="inlineStr"/>
      <c r="BL613" s="357" t="inlineStr"/>
      <c r="BM613" s="357" t="inlineStr"/>
      <c r="BN613" s="357" t="inlineStr"/>
      <c r="BO613" s="357" t="inlineStr"/>
      <c r="BP613" s="357" t="inlineStr"/>
      <c r="BQ613" s="357" t="n"/>
      <c r="BR613" s="357" t="n"/>
      <c r="BS613" s="357" t="n"/>
      <c r="BT613" s="357" t="n"/>
      <c r="BU613" s="357" t="n"/>
      <c r="BV613" s="357" t="n"/>
      <c r="BW613" s="357" t="n"/>
      <c r="BX613" s="357" t="n">
        <v>0</v>
      </c>
      <c r="BY613" s="357" t="n"/>
      <c r="BZ613" s="357" t="n"/>
      <c r="CA613" s="357" t="n"/>
      <c r="CB613" s="357" t="n"/>
      <c r="CC613" s="357" t="n"/>
      <c r="CD613" s="357" t="n"/>
      <c r="CE613" s="357" t="n"/>
      <c r="CF613" s="357" t="n">
        <v>0</v>
      </c>
      <c r="CG613" s="357" t="n">
        <v>0</v>
      </c>
      <c r="CH613" s="357" t="n"/>
      <c r="CI613" s="357" t="inlineStr"/>
      <c r="CJ613" s="357" t="inlineStr"/>
      <c r="CK613" t="inlineStr"/>
      <c r="CL613" t="inlineStr"/>
      <c r="CM613" t="inlineStr"/>
      <c r="CN613" t="inlineStr"/>
      <c r="CO613" t="inlineStr"/>
      <c r="CP613" t="inlineStr"/>
      <c r="CQ613" t="inlineStr"/>
    </row>
    <row r="614"/>
    <row r="615">
      <c r="A615" s="358" t="n">
        <v>52</v>
      </c>
      <c r="B615" s="358">
        <f>B621</f>
        <v/>
      </c>
      <c r="C615" s="358">
        <f>C621</f>
        <v/>
      </c>
      <c r="D615" s="358">
        <f>D621</f>
        <v/>
      </c>
      <c r="E615" s="358">
        <f>E621</f>
        <v/>
      </c>
      <c r="F615" s="358">
        <f>F621</f>
        <v/>
      </c>
      <c r="G615" s="358">
        <f>G621</f>
        <v/>
      </c>
      <c r="H615" s="358" t="n"/>
      <c r="I615" s="358" t="n"/>
      <c r="J615" s="358" t="n"/>
      <c r="K615" s="358" t="n"/>
      <c r="L615" s="358" t="n"/>
      <c r="M615" s="358" t="n"/>
      <c r="N615" s="358" t="n"/>
      <c r="O615" s="358">
        <f>O621</f>
        <v/>
      </c>
      <c r="P615" s="358">
        <f>P621</f>
        <v/>
      </c>
      <c r="Q615" s="358">
        <f>Q621</f>
        <v/>
      </c>
      <c r="R615" s="358">
        <f>R621</f>
        <v/>
      </c>
      <c r="S615" s="358">
        <f>S621</f>
        <v/>
      </c>
      <c r="T615" s="358">
        <f>T621</f>
        <v/>
      </c>
      <c r="U615" s="358">
        <f>U621</f>
        <v/>
      </c>
      <c r="V615" s="358">
        <f>V621</f>
        <v/>
      </c>
      <c r="W615" s="358">
        <f>W621</f>
        <v/>
      </c>
      <c r="X615" s="358">
        <f>X621</f>
        <v/>
      </c>
      <c r="Y615" s="358">
        <f>Y621</f>
        <v/>
      </c>
      <c r="Z615" s="358">
        <f>Z621</f>
        <v/>
      </c>
      <c r="AA615" s="358">
        <f>AA621</f>
        <v/>
      </c>
      <c r="AB615" s="358">
        <f>AB621</f>
        <v/>
      </c>
      <c r="AC615" s="358">
        <f>AC621</f>
        <v/>
      </c>
      <c r="AD615" s="358">
        <f>AD621</f>
        <v/>
      </c>
      <c r="AE615" s="358">
        <f>AE621</f>
        <v/>
      </c>
      <c r="AF615" s="358">
        <f>AF621</f>
        <v/>
      </c>
      <c r="AG615" s="358">
        <f>AG621</f>
        <v/>
      </c>
      <c r="AH615" s="358">
        <f>AH621</f>
        <v/>
      </c>
      <c r="AI615" s="358">
        <f>AI621</f>
        <v/>
      </c>
      <c r="AJ615" s="358">
        <f>AJ621</f>
        <v/>
      </c>
      <c r="AK615" s="358">
        <f>AK621</f>
        <v/>
      </c>
      <c r="AL615" s="358">
        <f>AL621</f>
        <v/>
      </c>
      <c r="AM615" s="358">
        <f>AM621</f>
        <v/>
      </c>
      <c r="AN615" s="358">
        <f>AN621</f>
        <v/>
      </c>
      <c r="AO615" s="358">
        <f>AO621</f>
        <v/>
      </c>
      <c r="AP615" s="358">
        <f>AP621</f>
        <v/>
      </c>
      <c r="AQ615" s="358">
        <f>AQ621</f>
        <v/>
      </c>
      <c r="AR615" s="358">
        <f>AR621</f>
        <v/>
      </c>
      <c r="AS615" s="358">
        <f>AS621</f>
        <v/>
      </c>
      <c r="AT615" s="358">
        <f>AT621</f>
        <v/>
      </c>
      <c r="AU615" s="358">
        <f>AU621</f>
        <v/>
      </c>
      <c r="AV615" s="358">
        <f>AV621</f>
        <v/>
      </c>
      <c r="AW615" s="358">
        <f>AW621</f>
        <v/>
      </c>
      <c r="AX615" s="358">
        <f>AX621</f>
        <v/>
      </c>
      <c r="AY615" s="358">
        <f>AY621</f>
        <v/>
      </c>
      <c r="AZ615" s="358">
        <f>AZ621</f>
        <v/>
      </c>
      <c r="BA615" s="358">
        <f>BA621</f>
        <v/>
      </c>
      <c r="BB615" s="358">
        <f>BB621</f>
        <v/>
      </c>
      <c r="BC615" s="358">
        <f>BC621</f>
        <v/>
      </c>
      <c r="BD615" s="358">
        <f>BD621</f>
        <v/>
      </c>
      <c r="BE615" s="358">
        <f>BE621</f>
        <v/>
      </c>
      <c r="BF615" s="358">
        <f>BF621</f>
        <v/>
      </c>
      <c r="BG615" s="358">
        <f>BG621</f>
        <v/>
      </c>
      <c r="BH615" s="358">
        <f>BH621</f>
        <v/>
      </c>
      <c r="BI615" s="358">
        <f>BI621</f>
        <v/>
      </c>
      <c r="BJ615" s="358">
        <f>BJ621</f>
        <v/>
      </c>
      <c r="BK615" s="358">
        <f>BK621</f>
        <v/>
      </c>
      <c r="BL615" s="358">
        <f>BL621</f>
        <v/>
      </c>
      <c r="BM615" s="358">
        <f>BM621</f>
        <v/>
      </c>
      <c r="BN615" s="358">
        <f>BN621</f>
        <v/>
      </c>
      <c r="BO615" s="358">
        <f>BO621</f>
        <v/>
      </c>
      <c r="BP615" s="358">
        <f>BP621</f>
        <v/>
      </c>
      <c r="BQ615" s="358">
        <f>BQ621</f>
        <v/>
      </c>
      <c r="BR615" s="358">
        <f>BR621</f>
        <v/>
      </c>
      <c r="BS615" s="358">
        <f>BS621</f>
        <v/>
      </c>
      <c r="BT615" s="358">
        <f>BT621</f>
        <v/>
      </c>
      <c r="BU615" s="358">
        <f>BU621</f>
        <v/>
      </c>
      <c r="BV615" s="358">
        <f>BV621</f>
        <v/>
      </c>
      <c r="BW615" s="358">
        <f>BW621</f>
        <v/>
      </c>
      <c r="BX615" s="358">
        <f>BX621</f>
        <v/>
      </c>
      <c r="BY615" s="358">
        <f>BY621</f>
        <v/>
      </c>
      <c r="BZ615" s="358">
        <f>BZ621</f>
        <v/>
      </c>
      <c r="CA615" s="358">
        <f>CA621</f>
        <v/>
      </c>
      <c r="CB615" s="358">
        <f>CB621</f>
        <v/>
      </c>
      <c r="CC615" s="358">
        <f>CC621</f>
        <v/>
      </c>
      <c r="CD615" s="358">
        <f>CD621</f>
        <v/>
      </c>
      <c r="CE615" s="358">
        <f>CE621</f>
        <v/>
      </c>
      <c r="CF615" s="358">
        <f>CF621</f>
        <v/>
      </c>
      <c r="CG615" s="358">
        <f>CG621</f>
        <v/>
      </c>
      <c r="CH615" s="358">
        <f>CH621</f>
        <v/>
      </c>
      <c r="CI615" s="358">
        <f>CI621</f>
        <v/>
      </c>
      <c r="CJ615" s="358">
        <f>CJ621</f>
        <v/>
      </c>
      <c r="CK615" s="358">
        <f>CK621</f>
        <v/>
      </c>
      <c r="CL615" s="358">
        <f>CL621</f>
        <v/>
      </c>
      <c r="CM615" s="358">
        <f>CM621</f>
        <v/>
      </c>
      <c r="CN615" s="358">
        <f>CN621</f>
        <v/>
      </c>
      <c r="CO615" s="358">
        <f>CO621</f>
        <v/>
      </c>
      <c r="CP615" s="358">
        <f>CP621</f>
        <v/>
      </c>
      <c r="CQ615" s="358">
        <f>CQ621</f>
        <v/>
      </c>
      <c r="CR615" s="358">
        <f>CR621</f>
        <v/>
      </c>
      <c r="CS615" s="358">
        <f>CS621</f>
        <v/>
      </c>
      <c r="CT615" s="358">
        <f>CT621</f>
        <v/>
      </c>
      <c r="CU615" s="358">
        <f>CU621</f>
        <v/>
      </c>
      <c r="CV615" s="358">
        <f>CV621</f>
        <v/>
      </c>
      <c r="CW615" s="358">
        <f>CW621</f>
        <v/>
      </c>
      <c r="CX615" s="358">
        <f>CX621</f>
        <v/>
      </c>
      <c r="CY615" s="358">
        <f>CY621</f>
        <v/>
      </c>
      <c r="CZ615" s="358">
        <f>CZ621</f>
        <v/>
      </c>
      <c r="DA615" s="358">
        <f>DA621</f>
        <v/>
      </c>
      <c r="DB615" s="358">
        <f>DB621</f>
        <v/>
      </c>
      <c r="DC615" s="358">
        <f>DC621</f>
        <v/>
      </c>
      <c r="DD615" s="358">
        <f>DD621</f>
        <v/>
      </c>
      <c r="DE615" s="358">
        <f>DE621</f>
        <v/>
      </c>
      <c r="DF615" s="358">
        <f>DF621</f>
        <v/>
      </c>
      <c r="DG615" s="359">
        <f>DG621</f>
        <v/>
      </c>
      <c r="DH615" s="359">
        <f>DH621</f>
        <v/>
      </c>
      <c r="DI615" s="359">
        <f>DI621</f>
        <v/>
      </c>
      <c r="DJ615" s="359">
        <f>DJ621</f>
        <v/>
      </c>
      <c r="DK615" s="359">
        <f>DK621</f>
        <v/>
      </c>
      <c r="DL615" s="359">
        <f>DL621</f>
        <v/>
      </c>
      <c r="DM615" s="359">
        <f>DM621</f>
        <v/>
      </c>
      <c r="DN615" s="359">
        <f>DN621</f>
        <v/>
      </c>
      <c r="DO615" s="359">
        <f>DO621</f>
        <v/>
      </c>
      <c r="DP615" s="359">
        <f>DP621</f>
        <v/>
      </c>
      <c r="DQ615" s="359">
        <f>DQ621</f>
        <v/>
      </c>
      <c r="DR615" s="359">
        <f>DR621</f>
        <v/>
      </c>
      <c r="DS615" s="359">
        <f>DS621</f>
        <v/>
      </c>
      <c r="DT615" s="359">
        <f>DT621</f>
        <v/>
      </c>
      <c r="DU615" s="359">
        <f>DU621</f>
        <v/>
      </c>
      <c r="DV615" s="359">
        <f>DV621</f>
        <v/>
      </c>
      <c r="DW615" s="359">
        <f>DW621</f>
        <v/>
      </c>
      <c r="DX615" s="359">
        <f>DX621</f>
        <v/>
      </c>
      <c r="DY615" s="359">
        <f>DY621</f>
        <v/>
      </c>
      <c r="DZ615" s="359">
        <f>DZ621</f>
        <v/>
      </c>
      <c r="EA615" s="359">
        <f>EA621</f>
        <v/>
      </c>
      <c r="EB615" s="359">
        <f>EB621</f>
        <v/>
      </c>
      <c r="EC615" s="359">
        <f>EC621</f>
        <v/>
      </c>
      <c r="ED615" s="359">
        <f>ED621</f>
        <v/>
      </c>
      <c r="EE615" s="359">
        <f>EE621</f>
        <v/>
      </c>
      <c r="EF615" s="359">
        <f>EF621</f>
        <v/>
      </c>
      <c r="EG615" s="359">
        <f>EG621</f>
        <v/>
      </c>
      <c r="EH615" s="359">
        <f>EH621</f>
        <v/>
      </c>
      <c r="EI615" s="359">
        <f>EI621</f>
        <v/>
      </c>
      <c r="EJ615" s="359">
        <f>EJ621</f>
        <v/>
      </c>
      <c r="EK615" s="359">
        <f>EK621</f>
        <v/>
      </c>
      <c r="EL615" s="359">
        <f>EL621</f>
        <v/>
      </c>
      <c r="EM615" s="359">
        <f>EM621</f>
        <v/>
      </c>
      <c r="EN615" s="359">
        <f>EN621</f>
        <v/>
      </c>
      <c r="EO615" s="359">
        <f>EO621</f>
        <v/>
      </c>
      <c r="EP615" s="359">
        <f>EP621</f>
        <v/>
      </c>
      <c r="EQ615" s="359">
        <f>EQ621</f>
        <v/>
      </c>
      <c r="ER615" s="359">
        <f>ER621</f>
        <v/>
      </c>
      <c r="ES615" s="359">
        <f>ES621</f>
        <v/>
      </c>
      <c r="ET615" s="359">
        <f>ET621</f>
        <v/>
      </c>
      <c r="EU615" s="359">
        <f>EU621</f>
        <v/>
      </c>
      <c r="EV615" s="359">
        <f>EV621</f>
        <v/>
      </c>
      <c r="EW615" s="359">
        <f>EW621</f>
        <v/>
      </c>
      <c r="EX615" s="359">
        <f>EX621</f>
        <v/>
      </c>
      <c r="EY615" s="359">
        <f>EY621</f>
        <v/>
      </c>
      <c r="EZ615" s="359">
        <f>EZ621</f>
        <v/>
      </c>
      <c r="FA615" s="359">
        <f>FA621</f>
        <v/>
      </c>
      <c r="FB615" s="359">
        <f>FB621</f>
        <v/>
      </c>
      <c r="FC615" s="359">
        <f>FC621</f>
        <v/>
      </c>
      <c r="FD615" s="359">
        <f>FD621</f>
        <v/>
      </c>
      <c r="FE615" s="359">
        <f>FE621</f>
        <v/>
      </c>
      <c r="FF615" s="359">
        <f>FF621</f>
        <v/>
      </c>
      <c r="FG615" s="359">
        <f>FG621</f>
        <v/>
      </c>
      <c r="FH615" s="359">
        <f>FH621</f>
        <v/>
      </c>
      <c r="FI615" s="359">
        <f>FI621</f>
        <v/>
      </c>
      <c r="FJ615" s="359">
        <f>FJ621</f>
        <v/>
      </c>
      <c r="FK615" s="359">
        <f>FK621</f>
        <v/>
      </c>
      <c r="FL615" s="359">
        <f>FL621</f>
        <v/>
      </c>
      <c r="FM615" s="359">
        <f>FM621</f>
        <v/>
      </c>
      <c r="FN615" s="359">
        <f>FN621</f>
        <v/>
      </c>
      <c r="FO615" s="359">
        <f>FO621</f>
        <v/>
      </c>
      <c r="FP615" s="359">
        <f>FP621</f>
        <v/>
      </c>
      <c r="FQ615" s="359">
        <f>FQ621</f>
        <v/>
      </c>
      <c r="FR615" s="359">
        <f>FR621</f>
        <v/>
      </c>
      <c r="FS615" s="359">
        <f>FS621</f>
        <v/>
      </c>
      <c r="FT615" s="359">
        <f>FT621</f>
        <v/>
      </c>
      <c r="FU615" s="359">
        <f>FU621</f>
        <v/>
      </c>
      <c r="FV615" s="359">
        <f>FV621</f>
        <v/>
      </c>
      <c r="FW615" s="359">
        <f>FW621</f>
        <v/>
      </c>
      <c r="FX615" s="359">
        <f>FX621</f>
        <v/>
      </c>
      <c r="FY615" s="359">
        <f>FY621</f>
        <v/>
      </c>
      <c r="FZ615" s="359">
        <f>FZ621</f>
        <v/>
      </c>
      <c r="GA615" s="359">
        <f>GA621</f>
        <v/>
      </c>
      <c r="GB615" s="359">
        <f>GB621</f>
        <v/>
      </c>
      <c r="GC615" s="359">
        <f>GC621</f>
        <v/>
      </c>
      <c r="GD615" s="359">
        <f>GD621</f>
        <v/>
      </c>
      <c r="GE615" s="359">
        <f>GE621</f>
        <v/>
      </c>
      <c r="GF615" s="359">
        <f>GF621</f>
        <v/>
      </c>
      <c r="GG615" s="359">
        <f>GG621</f>
        <v/>
      </c>
      <c r="GH615" s="359">
        <f>GH621</f>
        <v/>
      </c>
      <c r="GI615" s="359">
        <f>GI621</f>
        <v/>
      </c>
      <c r="GJ615" s="359">
        <f>GJ621</f>
        <v/>
      </c>
      <c r="GK615" s="359">
        <f>GK621</f>
        <v/>
      </c>
      <c r="GL615" s="359">
        <f>GL621</f>
        <v/>
      </c>
      <c r="GM615" s="359">
        <f>GM621</f>
        <v/>
      </c>
      <c r="GN615" s="359">
        <f>GN621</f>
        <v/>
      </c>
      <c r="GO615" s="359">
        <f>GO621</f>
        <v/>
      </c>
      <c r="GP615" s="359">
        <f>GP621</f>
        <v/>
      </c>
      <c r="GQ615" s="359">
        <f>GQ621</f>
        <v/>
      </c>
      <c r="GR615" s="359">
        <f>GR621</f>
        <v/>
      </c>
      <c r="GS615" s="359">
        <f>GS621</f>
        <v/>
      </c>
      <c r="GT615" s="359">
        <f>GT621</f>
        <v/>
      </c>
      <c r="GU615" s="359">
        <f>GU621</f>
        <v/>
      </c>
      <c r="GV615" s="359">
        <f>GV621</f>
        <v/>
      </c>
      <c r="GW615" s="359">
        <f>GW621</f>
        <v/>
      </c>
      <c r="GX615" s="359">
        <f>GX621</f>
        <v/>
      </c>
    </row>
    <row r="616"/>
    <row r="617">
      <c r="A617" t="n">
        <v>17</v>
      </c>
      <c r="B617" t="n">
        <v>0</v>
      </c>
      <c r="E617" t="inlineStr">
        <is>
          <t>1</t>
        </is>
      </c>
      <c r="F617" t="inlineStr">
        <is>
          <t>116-0095</t>
        </is>
      </c>
      <c r="G617" t="inlineStr">
        <is>
          <t>Щит информационный</t>
        </is>
      </c>
      <c r="H617" t="inlineStr">
        <is>
          <t>шт.</t>
        </is>
      </c>
      <c r="I617" t="n">
        <v>3</v>
      </c>
      <c r="J617" t="n">
        <v>0</v>
      </c>
      <c r="K617" t="n">
        <v>3</v>
      </c>
      <c r="O617">
        <f>ROUND(CP617,0)</f>
        <v/>
      </c>
      <c r="P617">
        <f>ROUND(CQ617*I617,0)</f>
        <v/>
      </c>
      <c r="Q617">
        <f>(ROUND((ROUND(((ET617)*I617),0)*BB617),0)+ROUND((ROUND(((AE617-(EU617))*I617),0)*BS617),0))</f>
        <v/>
      </c>
      <c r="R617">
        <f>(ROUND((ROUND(((EU617)*I617),0)*BS617),0)+ROUND((ROUND(((AE617-(EU617))*I617),0)*BS617),0))</f>
        <v/>
      </c>
      <c r="S617">
        <f>ROUND(CT617*I617,0)</f>
        <v/>
      </c>
      <c r="T617">
        <f>ROUND(CU617*I617,0)</f>
        <v/>
      </c>
      <c r="U617">
        <f>ROUND(CV617*I617,7)</f>
        <v/>
      </c>
      <c r="V617">
        <f>ROUND(CW617*I617,7)</f>
        <v/>
      </c>
      <c r="W617">
        <f>ROUND(CX617*I617,0)</f>
        <v/>
      </c>
      <c r="X617">
        <f>ROUND(CY617,0)</f>
        <v/>
      </c>
      <c r="Y617">
        <f>ROUND(CZ617,0)</f>
        <v/>
      </c>
      <c r="AA617" t="n">
        <v>78862477</v>
      </c>
      <c r="AB617">
        <f>ROUND((AC617+AD617+AF617),2)</f>
        <v/>
      </c>
      <c r="AC617">
        <f>ROUND((ES617),2)</f>
        <v/>
      </c>
      <c r="AD617">
        <f>ROUND((((ET617)-(EU617))+AE617),2)</f>
        <v/>
      </c>
      <c r="AE617">
        <f>ROUND((EU617),2)</f>
        <v/>
      </c>
      <c r="AF617">
        <f>ROUND((EV617),2)</f>
        <v/>
      </c>
      <c r="AG617">
        <f>ROUND((AP617),2)</f>
        <v/>
      </c>
      <c r="AH617">
        <f>(EW617)</f>
        <v/>
      </c>
      <c r="AI617">
        <f>(EX617)</f>
        <v/>
      </c>
      <c r="AJ617">
        <f>(AS617)</f>
        <v/>
      </c>
      <c r="AK617" t="n">
        <v>2282.07</v>
      </c>
      <c r="AL617" t="n">
        <v>2282.07</v>
      </c>
      <c r="AM617" t="n">
        <v>0</v>
      </c>
      <c r="AN617" t="n">
        <v>0</v>
      </c>
      <c r="AO617" t="n">
        <v>0</v>
      </c>
      <c r="AP617" t="n">
        <v>0</v>
      </c>
      <c r="AQ617" t="n">
        <v>0</v>
      </c>
      <c r="AR617" t="n">
        <v>0</v>
      </c>
      <c r="AS617" t="n">
        <v>0.15</v>
      </c>
      <c r="AT617" t="n">
        <v>121</v>
      </c>
      <c r="AU617" t="n">
        <v>72</v>
      </c>
      <c r="AV617" t="n">
        <v>1</v>
      </c>
      <c r="AW617" t="n">
        <v>1</v>
      </c>
      <c r="AZ617" t="n">
        <v>1</v>
      </c>
      <c r="BA617" t="n">
        <v>1</v>
      </c>
      <c r="BB617" t="n">
        <v>1</v>
      </c>
      <c r="BC617" t="n">
        <v>4.37</v>
      </c>
      <c r="BD617" t="inlineStr"/>
      <c r="BE617" t="inlineStr"/>
      <c r="BF617" t="inlineStr"/>
      <c r="BG617" t="inlineStr"/>
      <c r="BH617" t="n">
        <v>3</v>
      </c>
      <c r="BI617" t="n">
        <v>1</v>
      </c>
      <c r="BJ617" t="inlineStr">
        <is>
          <t>ТССЦ Московской обл., 116-0095, приказ Минстроя России №675/пр от 28.02.2017 № 254/пр</t>
        </is>
      </c>
      <c r="BM617" t="n">
        <v>16001</v>
      </c>
      <c r="BN617" t="n">
        <v>0</v>
      </c>
      <c r="BO617" t="inlineStr">
        <is>
          <t>116-0095</t>
        </is>
      </c>
      <c r="BP617" t="n">
        <v>1</v>
      </c>
      <c r="BQ617" t="n">
        <v>2</v>
      </c>
      <c r="BR617" t="n">
        <v>0</v>
      </c>
      <c r="BS617" t="n">
        <v>1</v>
      </c>
      <c r="BT617" t="n">
        <v>1</v>
      </c>
      <c r="BU617" t="n">
        <v>1</v>
      </c>
      <c r="BV617" t="n">
        <v>1</v>
      </c>
      <c r="BW617" t="n">
        <v>1</v>
      </c>
      <c r="BX617" t="n">
        <v>1</v>
      </c>
      <c r="BY617" t="inlineStr"/>
      <c r="BZ617" t="n">
        <v>121</v>
      </c>
      <c r="CA617" t="n">
        <v>72</v>
      </c>
      <c r="CB617" t="inlineStr"/>
      <c r="CE617" t="n">
        <v>12</v>
      </c>
      <c r="CF617" t="n">
        <v>0</v>
      </c>
      <c r="CG617" t="n">
        <v>0</v>
      </c>
      <c r="CM617" t="n">
        <v>0</v>
      </c>
      <c r="CN617" t="inlineStr"/>
      <c r="CO617" t="n">
        <v>0</v>
      </c>
      <c r="CP617">
        <f>(P617+Q617+S617)</f>
        <v/>
      </c>
      <c r="CQ617">
        <f>AC617*BC617</f>
        <v/>
      </c>
      <c r="CR617">
        <f>(ROUND((ROUND(((ET617)*1),0)*BB617),0)+ROUND((ROUND(((AE617-(EU617))*1),0)*BS617),0))</f>
        <v/>
      </c>
      <c r="CS617">
        <f>(ROUND((ROUND(((EU617)*1),0)*BS617),0)+ROUND((ROUND(((AE617-(EU617))*1),0)*BS617),0))</f>
        <v/>
      </c>
      <c r="CT617">
        <f>AF617*BA617</f>
        <v/>
      </c>
      <c r="CU617">
        <f>AG617</f>
        <v/>
      </c>
      <c r="CV617">
        <f>AH617</f>
        <v/>
      </c>
      <c r="CW617">
        <f>AI617</f>
        <v/>
      </c>
      <c r="CX617">
        <f>AJ617</f>
        <v/>
      </c>
      <c r="CY617">
        <f>(((S617+R617)*AT617)/100)</f>
        <v/>
      </c>
      <c r="CZ617">
        <f>(((S617+R617)*AU617)/100)</f>
        <v/>
      </c>
      <c r="DC617" t="inlineStr"/>
      <c r="DD617" t="inlineStr"/>
      <c r="DE617" t="inlineStr"/>
      <c r="DF617" t="inlineStr"/>
      <c r="DG617" t="inlineStr"/>
      <c r="DH617" t="inlineStr"/>
      <c r="DI617" t="inlineStr"/>
      <c r="DJ617" t="inlineStr"/>
      <c r="DK617" t="inlineStr"/>
      <c r="DL617" t="inlineStr"/>
      <c r="DM617" t="inlineStr"/>
      <c r="DN617" t="n">
        <v>0</v>
      </c>
      <c r="DO617" t="n">
        <v>0</v>
      </c>
      <c r="DP617" t="n">
        <v>1</v>
      </c>
      <c r="DQ617" t="n">
        <v>1</v>
      </c>
      <c r="DU617" t="n">
        <v>1010</v>
      </c>
      <c r="DV617" t="inlineStr">
        <is>
          <t>шт.</t>
        </is>
      </c>
      <c r="DW617" t="inlineStr">
        <is>
          <t>шт.</t>
        </is>
      </c>
      <c r="DX617" t="n">
        <v>1</v>
      </c>
      <c r="DZ617" t="inlineStr"/>
      <c r="EA617" t="inlineStr"/>
      <c r="EB617" t="inlineStr"/>
      <c r="EC617" t="inlineStr"/>
      <c r="EE617" t="n">
        <v>78725882</v>
      </c>
      <c r="EF617" t="n">
        <v>2</v>
      </c>
      <c r="EG617" t="inlineStr">
        <is>
          <t>Общестроительные работы</t>
        </is>
      </c>
      <c r="EH617" t="n">
        <v>16</v>
      </c>
      <c r="EI617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617" t="n">
        <v>1</v>
      </c>
      <c r="EK617" t="n">
        <v>16001</v>
      </c>
      <c r="EL617" t="inlineStr">
        <is>
          <t>Трубопроводы внутренние</t>
        </is>
      </c>
      <c r="EM617" t="inlineStr">
        <is>
          <t>ФЕР-16</t>
        </is>
      </c>
      <c r="EO617" t="inlineStr"/>
      <c r="EQ617" t="n">
        <v>0</v>
      </c>
      <c r="ER617" t="n">
        <v>2282.07</v>
      </c>
      <c r="ES617" t="n">
        <v>2282.07</v>
      </c>
      <c r="ET617" t="n">
        <v>0</v>
      </c>
      <c r="EU617" t="n">
        <v>0</v>
      </c>
      <c r="EV617" t="n">
        <v>0</v>
      </c>
      <c r="EW617" t="n">
        <v>0</v>
      </c>
      <c r="EX617" t="n">
        <v>0</v>
      </c>
      <c r="EY617" t="n">
        <v>0</v>
      </c>
      <c r="FQ617" t="n">
        <v>0</v>
      </c>
      <c r="FR617" t="n">
        <v>0</v>
      </c>
      <c r="FS617" t="n">
        <v>0</v>
      </c>
      <c r="FX617" t="n">
        <v>121</v>
      </c>
      <c r="FY617" t="n">
        <v>72</v>
      </c>
      <c r="GA617" t="inlineStr"/>
      <c r="GD617" t="n">
        <v>1</v>
      </c>
      <c r="GF617" t="n">
        <v>-357868438</v>
      </c>
      <c r="GG617" t="n">
        <v>2</v>
      </c>
      <c r="GH617" t="n">
        <v>1</v>
      </c>
      <c r="GI617" t="n">
        <v>2</v>
      </c>
      <c r="GJ617" t="n">
        <v>0</v>
      </c>
      <c r="GK617" t="n">
        <v>0</v>
      </c>
      <c r="GL617">
        <f>ROUND(IF(AND(BH617=3,BI617=3,FS617&lt;&gt;0),P617,0),0)</f>
        <v/>
      </c>
      <c r="GM617">
        <f>ROUND(O617+X617+Y617,0)+GX617</f>
        <v/>
      </c>
      <c r="GN617">
        <f>IF(OR(BI617=0,BI617=1),GM617-GX617,0)</f>
        <v/>
      </c>
      <c r="GO617">
        <f>IF(BI617=2,GM617-GX617,0)</f>
        <v/>
      </c>
      <c r="GP617">
        <f>IF(BI617=4,GM617-GX617,0)</f>
        <v/>
      </c>
      <c r="GR617" t="n">
        <v>0</v>
      </c>
      <c r="GS617" t="n">
        <v>3</v>
      </c>
      <c r="GT617" t="n">
        <v>0</v>
      </c>
      <c r="GU617" t="inlineStr"/>
      <c r="GV617">
        <f>ROUND((GT617),2)</f>
        <v/>
      </c>
      <c r="GW617" t="n">
        <v>1</v>
      </c>
      <c r="GX617">
        <f>ROUND(HC617*I617,0)</f>
        <v/>
      </c>
      <c r="HA617" t="n">
        <v>0</v>
      </c>
      <c r="HB617" t="n">
        <v>0</v>
      </c>
      <c r="HC617">
        <f>GV617*GW617</f>
        <v/>
      </c>
      <c r="HE617" t="inlineStr"/>
      <c r="HF617" t="inlineStr"/>
      <c r="HM617" t="inlineStr"/>
      <c r="HN617" t="inlineStr">
        <is>
          <t>Пр/812-016.0-1</t>
        </is>
      </c>
      <c r="HO617" t="inlineStr">
        <is>
          <t>Пр/774-016.0</t>
        </is>
      </c>
      <c r="HP617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617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617" t="n">
        <v>0</v>
      </c>
      <c r="IK617" t="n">
        <v>0</v>
      </c>
    </row>
    <row r="618">
      <c r="A618" t="n">
        <v>17</v>
      </c>
      <c r="B618" t="n">
        <v>0</v>
      </c>
      <c r="C618">
        <f>ROW(SmtRes!A217)</f>
        <v/>
      </c>
      <c r="D618">
        <f>ROW(EtalonRes!A219)</f>
        <v/>
      </c>
      <c r="E618" t="inlineStr">
        <is>
          <t>2</t>
        </is>
      </c>
      <c r="F618" t="inlineStr">
        <is>
          <t>65-10-1</t>
        </is>
      </c>
      <c r="G618" t="inlineStr">
        <is>
          <t>Очистка канализационной сети внутренней</t>
        </is>
      </c>
      <c r="H618" t="inlineStr">
        <is>
          <t>100 м трубопровода</t>
        </is>
      </c>
      <c r="I618">
        <f>ROUND(ROUND(10/100,4),7)</f>
        <v/>
      </c>
      <c r="J618" t="n">
        <v>0</v>
      </c>
      <c r="K618">
        <f>ROUND(ROUND(10/100,4),7)</f>
        <v/>
      </c>
      <c r="O618">
        <f>ROUND(CP618,0)</f>
        <v/>
      </c>
      <c r="P618">
        <f>ROUND(CQ618*I618,0)</f>
        <v/>
      </c>
      <c r="Q618">
        <f>(ROUND((ROUND(((ET618)*I618),0)*BB618),0)+ROUND((ROUND(((AE618-(EU618))*I618),0)*BS618),0))</f>
        <v/>
      </c>
      <c r="R618">
        <f>(ROUND((ROUND(((EU618)*I618),0)*BS618),0)+ROUND((ROUND(((AE618-(EU618))*I618),0)*BS618),0))</f>
        <v/>
      </c>
      <c r="S618">
        <f>ROUND(CT618*I618,0)</f>
        <v/>
      </c>
      <c r="T618">
        <f>ROUND(CU618*I618,0)</f>
        <v/>
      </c>
      <c r="U618">
        <f>ROUND(CV618*I618,7)</f>
        <v/>
      </c>
      <c r="V618">
        <f>ROUND(CW618*I618,7)</f>
        <v/>
      </c>
      <c r="W618">
        <f>ROUND(CX618*I618,0)</f>
        <v/>
      </c>
      <c r="X618">
        <f>ROUND(CY618,0)</f>
        <v/>
      </c>
      <c r="Y618">
        <f>ROUND(CZ618,0)</f>
        <v/>
      </c>
      <c r="AA618" t="n">
        <v>78862477</v>
      </c>
      <c r="AB618">
        <f>ROUND((AC618+AD618+AF618),2)</f>
        <v/>
      </c>
      <c r="AC618">
        <f>ROUND((ES618),2)</f>
        <v/>
      </c>
      <c r="AD618">
        <f>ROUND((((ET618)-(EU618))+AE618),2)</f>
        <v/>
      </c>
      <c r="AE618">
        <f>ROUND((EU618),2)</f>
        <v/>
      </c>
      <c r="AF618">
        <f>ROUND((EV618),2)</f>
        <v/>
      </c>
      <c r="AG618">
        <f>ROUND((AP618),2)</f>
        <v/>
      </c>
      <c r="AH618">
        <f>(EW618)</f>
        <v/>
      </c>
      <c r="AI618">
        <f>(EX618)</f>
        <v/>
      </c>
      <c r="AJ618">
        <f>(AS618)</f>
        <v/>
      </c>
      <c r="AK618" t="n">
        <v>403.3</v>
      </c>
      <c r="AL618" t="n">
        <v>139.36</v>
      </c>
      <c r="AM618" t="n">
        <v>0.87</v>
      </c>
      <c r="AN618" t="n">
        <v>0</v>
      </c>
      <c r="AO618" t="n">
        <v>263.07</v>
      </c>
      <c r="AP618" t="n">
        <v>0</v>
      </c>
      <c r="AQ618" t="n">
        <v>32.2</v>
      </c>
      <c r="AR618" t="n">
        <v>0</v>
      </c>
      <c r="AS618" t="n">
        <v>0</v>
      </c>
      <c r="AT618" t="n">
        <v>103</v>
      </c>
      <c r="AU618" t="n">
        <v>52</v>
      </c>
      <c r="AV618" t="n">
        <v>1</v>
      </c>
      <c r="AW618" t="n">
        <v>1</v>
      </c>
      <c r="AZ618" t="n">
        <v>1</v>
      </c>
      <c r="BA618" t="n">
        <v>52.25</v>
      </c>
      <c r="BB618" t="n">
        <v>25.03</v>
      </c>
      <c r="BC618" t="n">
        <v>11.85</v>
      </c>
      <c r="BD618" t="inlineStr"/>
      <c r="BE618" t="inlineStr"/>
      <c r="BF618" t="inlineStr"/>
      <c r="BG618" t="inlineStr"/>
      <c r="BH618" t="n">
        <v>0</v>
      </c>
      <c r="BI618" t="n">
        <v>1</v>
      </c>
      <c r="BJ618" t="inlineStr">
        <is>
          <t>ТЕРр Московской обл., 65-10-1, приказ Минстроя России №675/пр от 28.02.2017 № 263/пр</t>
        </is>
      </c>
      <c r="BM618" t="n">
        <v>65007</v>
      </c>
      <c r="BN618" t="n">
        <v>0</v>
      </c>
      <c r="BO618" t="inlineStr">
        <is>
          <t>65-10-1</t>
        </is>
      </c>
      <c r="BP618" t="n">
        <v>1</v>
      </c>
      <c r="BQ618" t="n">
        <v>6</v>
      </c>
      <c r="BR618" t="n">
        <v>0</v>
      </c>
      <c r="BS618" t="n">
        <v>52.25</v>
      </c>
      <c r="BT618" t="n">
        <v>1</v>
      </c>
      <c r="BU618" t="n">
        <v>1</v>
      </c>
      <c r="BV618" t="n">
        <v>1</v>
      </c>
      <c r="BW618" t="n">
        <v>1</v>
      </c>
      <c r="BX618" t="n">
        <v>1</v>
      </c>
      <c r="BY618" t="inlineStr"/>
      <c r="BZ618" t="n">
        <v>103</v>
      </c>
      <c r="CA618" t="n">
        <v>52</v>
      </c>
      <c r="CB618" t="inlineStr"/>
      <c r="CE618" t="n">
        <v>12</v>
      </c>
      <c r="CF618" t="n">
        <v>0</v>
      </c>
      <c r="CG618" t="n">
        <v>0</v>
      </c>
      <c r="CM618" t="n">
        <v>0</v>
      </c>
      <c r="CN618" t="inlineStr"/>
      <c r="CO618" t="n">
        <v>0</v>
      </c>
      <c r="CP618">
        <f>(P618+Q618+S618)</f>
        <v/>
      </c>
      <c r="CQ618">
        <f>AC618*BC618</f>
        <v/>
      </c>
      <c r="CR618">
        <f>(ROUND((ROUND(((ET618)*1),0)*BB618),0)+ROUND((ROUND(((AE618-(EU618))*1),0)*BS618),0))</f>
        <v/>
      </c>
      <c r="CS618">
        <f>(ROUND((ROUND(((EU618)*1),0)*BS618),0)+ROUND((ROUND(((AE618-(EU618))*1),0)*BS618),0))</f>
        <v/>
      </c>
      <c r="CT618">
        <f>AF618*BA618</f>
        <v/>
      </c>
      <c r="CU618">
        <f>AG618</f>
        <v/>
      </c>
      <c r="CV618">
        <f>AH618</f>
        <v/>
      </c>
      <c r="CW618">
        <f>AI618</f>
        <v/>
      </c>
      <c r="CX618">
        <f>AJ618</f>
        <v/>
      </c>
      <c r="CY618">
        <f>(((S618+R618)*AT618)/100)</f>
        <v/>
      </c>
      <c r="CZ618">
        <f>(((S618+R618)*AU618)/100)</f>
        <v/>
      </c>
      <c r="DC618" t="inlineStr"/>
      <c r="DD618" t="inlineStr"/>
      <c r="DE618" t="inlineStr"/>
      <c r="DF618" t="inlineStr"/>
      <c r="DG618" t="inlineStr"/>
      <c r="DH618" t="inlineStr"/>
      <c r="DI618" t="inlineStr"/>
      <c r="DJ618" t="inlineStr"/>
      <c r="DK618" t="inlineStr"/>
      <c r="DL618" t="inlineStr"/>
      <c r="DM618" t="inlineStr"/>
      <c r="DN618" t="n">
        <v>0</v>
      </c>
      <c r="DO618" t="n">
        <v>0</v>
      </c>
      <c r="DP618" t="n">
        <v>1</v>
      </c>
      <c r="DQ618" t="n">
        <v>1</v>
      </c>
      <c r="DU618" t="n">
        <v>1013</v>
      </c>
      <c r="DV618" t="inlineStr">
        <is>
          <t>100 м трубопровода</t>
        </is>
      </c>
      <c r="DW618" t="inlineStr">
        <is>
          <t>100 м трубопровода</t>
        </is>
      </c>
      <c r="DX618" t="n">
        <v>1</v>
      </c>
      <c r="DZ618" t="inlineStr"/>
      <c r="EA618" t="inlineStr"/>
      <c r="EB618" t="inlineStr"/>
      <c r="EC618" t="inlineStr"/>
      <c r="EE618" t="n">
        <v>78726000</v>
      </c>
      <c r="EF618" t="n">
        <v>6</v>
      </c>
      <c r="EG618" t="inlineStr">
        <is>
          <t>Ремонтно-строительные работы</t>
        </is>
      </c>
      <c r="EH618" t="n">
        <v>99</v>
      </c>
      <c r="EI618" t="inlineStr">
        <is>
          <t>Внутренние санитарно-технические работы</t>
        </is>
      </c>
      <c r="EJ618" t="n">
        <v>1</v>
      </c>
      <c r="EK618" t="n">
        <v>65007</v>
      </c>
      <c r="EL618" t="inlineStr">
        <is>
          <t>Внутренние санитарнотехнические работы: смена труб, санприборов, запорной арматуры и другое</t>
        </is>
      </c>
      <c r="EM618" t="inlineStr">
        <is>
          <t>рФЕР-65</t>
        </is>
      </c>
      <c r="EO618" t="inlineStr"/>
      <c r="EQ618" t="n">
        <v>0</v>
      </c>
      <c r="ER618" t="n">
        <v>403.3</v>
      </c>
      <c r="ES618" t="n">
        <v>139.36</v>
      </c>
      <c r="ET618" t="n">
        <v>0.87</v>
      </c>
      <c r="EU618" t="n">
        <v>0</v>
      </c>
      <c r="EV618" t="n">
        <v>263.07</v>
      </c>
      <c r="EW618" t="n">
        <v>32.2</v>
      </c>
      <c r="EX618" t="n">
        <v>0</v>
      </c>
      <c r="EY618" t="n">
        <v>0</v>
      </c>
      <c r="FQ618" t="n">
        <v>0</v>
      </c>
      <c r="FR618" t="n">
        <v>0</v>
      </c>
      <c r="FS618" t="n">
        <v>0</v>
      </c>
      <c r="FX618" t="n">
        <v>103</v>
      </c>
      <c r="FY618" t="n">
        <v>52</v>
      </c>
      <c r="GA618" t="inlineStr"/>
      <c r="GD618" t="n">
        <v>1</v>
      </c>
      <c r="GF618" t="n">
        <v>-66904957</v>
      </c>
      <c r="GG618" t="n">
        <v>2</v>
      </c>
      <c r="GH618" t="n">
        <v>1</v>
      </c>
      <c r="GI618" t="n">
        <v>2</v>
      </c>
      <c r="GJ618" t="n">
        <v>0</v>
      </c>
      <c r="GK618" t="n">
        <v>0</v>
      </c>
      <c r="GL618">
        <f>ROUND(IF(AND(BH618=3,BI618=3,FS618&lt;&gt;0),P618,0),0)</f>
        <v/>
      </c>
      <c r="GM618">
        <f>ROUND(O618+X618+Y618,0)+GX618</f>
        <v/>
      </c>
      <c r="GN618">
        <f>IF(OR(BI618=0,BI618=1),GM618-GX618,0)</f>
        <v/>
      </c>
      <c r="GO618">
        <f>IF(BI618=2,GM618-GX618,0)</f>
        <v/>
      </c>
      <c r="GP618">
        <f>IF(BI618=4,GM618-GX618,0)</f>
        <v/>
      </c>
      <c r="GR618" t="n">
        <v>0</v>
      </c>
      <c r="GS618" t="n">
        <v>3</v>
      </c>
      <c r="GT618" t="n">
        <v>0</v>
      </c>
      <c r="GU618" t="inlineStr"/>
      <c r="GV618">
        <f>ROUND((GT618),2)</f>
        <v/>
      </c>
      <c r="GW618" t="n">
        <v>1</v>
      </c>
      <c r="GX618">
        <f>ROUND(HC618*I618,0)</f>
        <v/>
      </c>
      <c r="HA618" t="n">
        <v>0</v>
      </c>
      <c r="HB618" t="n">
        <v>0</v>
      </c>
      <c r="HC618">
        <f>GV618*GW618</f>
        <v/>
      </c>
      <c r="HE618" t="inlineStr"/>
      <c r="HF618" t="inlineStr"/>
      <c r="HM618" t="inlineStr"/>
      <c r="HN618" t="inlineStr">
        <is>
          <t>Пр/812-099.2-1</t>
        </is>
      </c>
      <c r="HO618" t="inlineStr">
        <is>
          <t>Пр/774-099.2</t>
        </is>
      </c>
      <c r="HP618" t="inlineStr">
        <is>
          <t>Внутренние санитарнотехнические работы: смена труб, санприборов, запорной арматуры и другое</t>
        </is>
      </c>
      <c r="HQ618" t="inlineStr">
        <is>
          <t>Внутренние санитарнотехнические работы: смена труб, санприборов, запорной арматуры и другое</t>
        </is>
      </c>
      <c r="HS618" t="n">
        <v>0</v>
      </c>
      <c r="IK618" t="n">
        <v>0</v>
      </c>
    </row>
    <row r="619">
      <c r="A619" t="n">
        <v>18</v>
      </c>
      <c r="B619" t="n">
        <v>0</v>
      </c>
      <c r="C619" t="n">
        <v>217</v>
      </c>
      <c r="E619" t="inlineStr">
        <is>
          <t>2,1</t>
        </is>
      </c>
      <c r="F619" t="inlineStr">
        <is>
          <t>Цена поставщика</t>
        </is>
      </c>
      <c r="G619" t="inlineStr">
        <is>
          <t>Прочистка КРОТ</t>
        </is>
      </c>
      <c r="H619" t="inlineStr">
        <is>
          <t>л</t>
        </is>
      </c>
      <c r="I619">
        <f>I618*J619</f>
        <v/>
      </c>
      <c r="J619" t="n">
        <v>20</v>
      </c>
      <c r="K619" t="n">
        <v>20</v>
      </c>
      <c r="O619">
        <f>ROUND(CP619,0)</f>
        <v/>
      </c>
      <c r="P619">
        <f>ROUND(CQ619*I619,0)</f>
        <v/>
      </c>
      <c r="Q619">
        <f>(ROUND((ROUND(((ET619)*I619),0)*BB619),0)+ROUND((ROUND(((AE619-(EU619))*I619),0)*BS619),0))</f>
        <v/>
      </c>
      <c r="R619">
        <f>(ROUND((ROUND(((EU619)*I619),0)*BS619),0)+ROUND((ROUND(((AE619-(EU619))*I619),0)*BS619),0))</f>
        <v/>
      </c>
      <c r="S619">
        <f>ROUND(CT619*I619,0)</f>
        <v/>
      </c>
      <c r="T619">
        <f>ROUND(CU619*I619,0)</f>
        <v/>
      </c>
      <c r="U619">
        <f>ROUND(CV619*I619,7)</f>
        <v/>
      </c>
      <c r="V619">
        <f>ROUND(CW619*I619,7)</f>
        <v/>
      </c>
      <c r="W619">
        <f>ROUND(CX619*I619,0)</f>
        <v/>
      </c>
      <c r="X619">
        <f>ROUND(CY619,0)</f>
        <v/>
      </c>
      <c r="Y619">
        <f>ROUND(CZ619,0)</f>
        <v/>
      </c>
      <c r="AA619" t="n">
        <v>78862477</v>
      </c>
      <c r="AB619">
        <f>ROUND((AC619+AD619+AF619),2)</f>
        <v/>
      </c>
      <c r="AC619">
        <f>ROUND((ES619),2)</f>
        <v/>
      </c>
      <c r="AD619">
        <f>ROUND((((ET619)-(EU619))+AE619),2)</f>
        <v/>
      </c>
      <c r="AE619">
        <f>ROUND((EU619),2)</f>
        <v/>
      </c>
      <c r="AF619">
        <f>ROUND((EV619),2)</f>
        <v/>
      </c>
      <c r="AG619">
        <f>ROUND((AP619),2)</f>
        <v/>
      </c>
      <c r="AH619">
        <f>(EW619)</f>
        <v/>
      </c>
      <c r="AI619">
        <f>(EX619)</f>
        <v/>
      </c>
      <c r="AJ619">
        <f>(AS619)</f>
        <v/>
      </c>
      <c r="AK619" t="n">
        <v>384.43</v>
      </c>
      <c r="AL619" t="n">
        <v>384.43</v>
      </c>
      <c r="AM619" t="n">
        <v>0</v>
      </c>
      <c r="AN619" t="n">
        <v>0</v>
      </c>
      <c r="AO619" t="n">
        <v>0</v>
      </c>
      <c r="AP619" t="n">
        <v>0</v>
      </c>
      <c r="AQ619" t="n">
        <v>0</v>
      </c>
      <c r="AR619" t="n">
        <v>0</v>
      </c>
      <c r="AS619" t="n">
        <v>0</v>
      </c>
      <c r="AT619" t="n">
        <v>103</v>
      </c>
      <c r="AU619" t="n">
        <v>52</v>
      </c>
      <c r="AV619" t="n">
        <v>1</v>
      </c>
      <c r="AW619" t="n">
        <v>1</v>
      </c>
      <c r="AZ619" t="n">
        <v>1</v>
      </c>
      <c r="BA619" t="n">
        <v>1</v>
      </c>
      <c r="BB619" t="n">
        <v>1</v>
      </c>
      <c r="BC619" t="n">
        <v>1</v>
      </c>
      <c r="BD619" t="inlineStr"/>
      <c r="BE619" t="inlineStr"/>
      <c r="BF619" t="inlineStr"/>
      <c r="BG619" t="inlineStr"/>
      <c r="BH619" t="n">
        <v>3</v>
      </c>
      <c r="BI619" t="n">
        <v>1</v>
      </c>
      <c r="BJ619" t="inlineStr"/>
      <c r="BM619" t="n">
        <v>65007</v>
      </c>
      <c r="BN619" t="n">
        <v>0</v>
      </c>
      <c r="BO619" t="inlineStr"/>
      <c r="BP619" t="n">
        <v>0</v>
      </c>
      <c r="BQ619" t="n">
        <v>6</v>
      </c>
      <c r="BR619" t="n">
        <v>0</v>
      </c>
      <c r="BS619" t="n">
        <v>1</v>
      </c>
      <c r="BT619" t="n">
        <v>1</v>
      </c>
      <c r="BU619" t="n">
        <v>1</v>
      </c>
      <c r="BV619" t="n">
        <v>1</v>
      </c>
      <c r="BW619" t="n">
        <v>1</v>
      </c>
      <c r="BX619" t="n">
        <v>1</v>
      </c>
      <c r="BY619" t="inlineStr"/>
      <c r="BZ619" t="n">
        <v>103</v>
      </c>
      <c r="CA619" t="n">
        <v>52</v>
      </c>
      <c r="CB619" t="inlineStr"/>
      <c r="CE619" t="n">
        <v>12</v>
      </c>
      <c r="CF619" t="n">
        <v>0</v>
      </c>
      <c r="CG619" t="n">
        <v>0</v>
      </c>
      <c r="CM619" t="n">
        <v>0</v>
      </c>
      <c r="CN619" t="inlineStr"/>
      <c r="CO619" t="n">
        <v>0</v>
      </c>
      <c r="CP619">
        <f>(P619+Q619+S619)</f>
        <v/>
      </c>
      <c r="CQ619">
        <f>AC619</f>
        <v/>
      </c>
      <c r="CR619">
        <f>(ROUND((ROUND(((ET619)*1),0)*BB619),0)+ROUND((ROUND(((AE619-(EU619))*1),0)*BS619),0))</f>
        <v/>
      </c>
      <c r="CS619">
        <f>(ROUND((ROUND(((EU619)*1),0)*BS619),0)+ROUND((ROUND(((AE619-(EU619))*1),0)*BS619),0))</f>
        <v/>
      </c>
      <c r="CT619">
        <f>AF619*BA619</f>
        <v/>
      </c>
      <c r="CU619">
        <f>AG619</f>
        <v/>
      </c>
      <c r="CV619">
        <f>AH619</f>
        <v/>
      </c>
      <c r="CW619">
        <f>AI619</f>
        <v/>
      </c>
      <c r="CX619">
        <f>AJ619</f>
        <v/>
      </c>
      <c r="CY619">
        <f>(((S619+R619)*AT619)/100)</f>
        <v/>
      </c>
      <c r="CZ619">
        <f>(((S619+R619)*AU619)/100)</f>
        <v/>
      </c>
      <c r="DC619" t="inlineStr"/>
      <c r="DD619" t="inlineStr"/>
      <c r="DE619" t="inlineStr"/>
      <c r="DF619" t="inlineStr"/>
      <c r="DG619" t="inlineStr"/>
      <c r="DH619" t="inlineStr"/>
      <c r="DI619" t="inlineStr"/>
      <c r="DJ619" t="inlineStr"/>
      <c r="DK619" t="inlineStr"/>
      <c r="DL619" t="inlineStr"/>
      <c r="DM619" t="inlineStr"/>
      <c r="DN619" t="n">
        <v>0</v>
      </c>
      <c r="DO619" t="n">
        <v>0</v>
      </c>
      <c r="DP619" t="n">
        <v>1</v>
      </c>
      <c r="DQ619" t="n">
        <v>1</v>
      </c>
      <c r="DU619" t="n">
        <v>1002</v>
      </c>
      <c r="DV619" t="inlineStr">
        <is>
          <t>л</t>
        </is>
      </c>
      <c r="DW619" t="inlineStr">
        <is>
          <t>л</t>
        </is>
      </c>
      <c r="DX619" t="n">
        <v>1</v>
      </c>
      <c r="DZ619" t="inlineStr"/>
      <c r="EA619" t="inlineStr"/>
      <c r="EB619" t="inlineStr"/>
      <c r="EC619" t="inlineStr"/>
      <c r="EE619" t="n">
        <v>78726000</v>
      </c>
      <c r="EF619" t="n">
        <v>6</v>
      </c>
      <c r="EG619" t="inlineStr">
        <is>
          <t>Ремонтно-строительные работы</t>
        </is>
      </c>
      <c r="EH619" t="n">
        <v>99</v>
      </c>
      <c r="EI619" t="inlineStr">
        <is>
          <t>Внутренние санитарно-технические работы</t>
        </is>
      </c>
      <c r="EJ619" t="n">
        <v>1</v>
      </c>
      <c r="EK619" t="n">
        <v>65007</v>
      </c>
      <c r="EL619" t="inlineStr">
        <is>
          <t>Внутренние санитарнотехнические работы: смена труб, санприборов, запорной арматуры и другое</t>
        </is>
      </c>
      <c r="EM619" t="inlineStr">
        <is>
          <t>рФЕР-65</t>
        </is>
      </c>
      <c r="EO619" t="inlineStr"/>
      <c r="EQ619" t="n">
        <v>0</v>
      </c>
      <c r="ER619" t="n">
        <v>384.43</v>
      </c>
      <c r="ES619" t="n">
        <v>384.43</v>
      </c>
      <c r="ET619" t="n">
        <v>0</v>
      </c>
      <c r="EU619" t="n">
        <v>0</v>
      </c>
      <c r="EV619" t="n">
        <v>0</v>
      </c>
      <c r="EW619" t="n">
        <v>0</v>
      </c>
      <c r="EX619" t="n">
        <v>0</v>
      </c>
      <c r="EZ619" t="n">
        <v>5</v>
      </c>
      <c r="FC619" t="n">
        <v>1</v>
      </c>
      <c r="FD619" t="n">
        <v>18</v>
      </c>
      <c r="FF619" t="n">
        <v>469</v>
      </c>
      <c r="FQ619" t="n">
        <v>0</v>
      </c>
      <c r="FR619" t="n">
        <v>0</v>
      </c>
      <c r="FS619" t="n">
        <v>0</v>
      </c>
      <c r="FX619" t="n">
        <v>103</v>
      </c>
      <c r="FY619" t="n">
        <v>52</v>
      </c>
      <c r="GA619" t="inlineStr">
        <is>
          <t>[469 / 1,22]</t>
        </is>
      </c>
      <c r="GD619" t="n">
        <v>1</v>
      </c>
      <c r="GF619" t="n">
        <v>-1978592410</v>
      </c>
      <c r="GG619" t="n">
        <v>2</v>
      </c>
      <c r="GH619" t="n">
        <v>3</v>
      </c>
      <c r="GI619" t="n">
        <v>-2</v>
      </c>
      <c r="GJ619" t="n">
        <v>0</v>
      </c>
      <c r="GK619" t="n">
        <v>0</v>
      </c>
      <c r="GL619">
        <f>ROUND(IF(AND(BH619=3,BI619=3,FS619&lt;&gt;0),P619,0),0)</f>
        <v/>
      </c>
      <c r="GM619">
        <f>ROUND(O619+X619+Y619,0)+GX619</f>
        <v/>
      </c>
      <c r="GN619">
        <f>IF(OR(BI619=0,BI619=1),GM619-GX619,0)</f>
        <v/>
      </c>
      <c r="GO619">
        <f>IF(BI619=2,GM619-GX619,0)</f>
        <v/>
      </c>
      <c r="GP619">
        <f>IF(BI619=4,GM619-GX619,0)</f>
        <v/>
      </c>
      <c r="GR619" t="n">
        <v>1</v>
      </c>
      <c r="GS619" t="n">
        <v>1</v>
      </c>
      <c r="GT619" t="n">
        <v>0</v>
      </c>
      <c r="GU619" t="inlineStr"/>
      <c r="GV619">
        <f>ROUND((GT619),2)</f>
        <v/>
      </c>
      <c r="GW619" t="n">
        <v>1</v>
      </c>
      <c r="GX619">
        <f>ROUND(HC619*I619,0)</f>
        <v/>
      </c>
      <c r="HA619" t="n">
        <v>0</v>
      </c>
      <c r="HB619" t="n">
        <v>0</v>
      </c>
      <c r="HC619">
        <f>GV619*GW619</f>
        <v/>
      </c>
      <c r="HE619" t="inlineStr">
        <is>
          <t>0</t>
        </is>
      </c>
      <c r="HF619" t="inlineStr">
        <is>
          <t>0</t>
        </is>
      </c>
      <c r="HG619">
        <f>ROUND(AC619*I619,0)</f>
        <v/>
      </c>
      <c r="HM619" t="inlineStr"/>
      <c r="HN619" t="inlineStr">
        <is>
          <t>Пр/812-099.2-1</t>
        </is>
      </c>
      <c r="HO619" t="inlineStr">
        <is>
          <t>Пр/774-099.2</t>
        </is>
      </c>
      <c r="HP619" t="inlineStr">
        <is>
          <t>Внутренние санитарнотехнические работы: смена труб, санприборов, запорной арматуры и другое</t>
        </is>
      </c>
      <c r="HQ619" t="inlineStr">
        <is>
          <t>Внутренние санитарнотехнические работы: смена труб, санприборов, запорной арматуры и другое</t>
        </is>
      </c>
      <c r="HS619" t="n">
        <v>0</v>
      </c>
      <c r="IK619" t="n">
        <v>0</v>
      </c>
    </row>
    <row r="620"/>
    <row r="621">
      <c r="A621" s="358" t="n">
        <v>51</v>
      </c>
      <c r="B621" s="358">
        <f>B613</f>
        <v/>
      </c>
      <c r="C621" s="358">
        <f>A613</f>
        <v/>
      </c>
      <c r="D621" s="358">
        <f>ROW(A613)</f>
        <v/>
      </c>
      <c r="E621" s="358" t="n"/>
      <c r="F621" s="358">
        <f>IF(F613&lt;&gt;"",F613,"")</f>
        <v/>
      </c>
      <c r="G621" s="358">
        <f>IF(G613&lt;&gt;"",G613,"")</f>
        <v/>
      </c>
      <c r="H621" s="358" t="n">
        <v>0</v>
      </c>
      <c r="I621" s="358" t="n"/>
      <c r="J621" s="358" t="n"/>
      <c r="K621" s="358" t="n"/>
      <c r="L621" s="358" t="n"/>
      <c r="M621" s="358" t="n"/>
      <c r="N621" s="358" t="n"/>
      <c r="O621" s="358" t="n">
        <v>0</v>
      </c>
      <c r="P621" s="358" t="n">
        <v>0</v>
      </c>
      <c r="Q621" s="358" t="n">
        <v>0</v>
      </c>
      <c r="R621" s="358" t="n">
        <v>0</v>
      </c>
      <c r="S621" s="358" t="n">
        <v>0</v>
      </c>
      <c r="T621" s="358" t="n">
        <v>0</v>
      </c>
      <c r="U621" s="358" t="n">
        <v>0</v>
      </c>
      <c r="V621" s="358" t="n">
        <v>0</v>
      </c>
      <c r="W621" s="358" t="n">
        <v>0</v>
      </c>
      <c r="X621" s="358" t="n">
        <v>0</v>
      </c>
      <c r="Y621" s="358" t="n">
        <v>0</v>
      </c>
      <c r="Z621" s="358" t="n"/>
      <c r="AA621" s="358" t="n"/>
      <c r="AB621" s="358" t="n"/>
      <c r="AC621" s="358" t="n"/>
      <c r="AD621" s="358" t="n"/>
      <c r="AE621" s="358" t="n"/>
      <c r="AF621" s="358" t="n"/>
      <c r="AG621" s="358" t="n"/>
      <c r="AH621" s="358" t="n"/>
      <c r="AI621" s="358" t="n"/>
      <c r="AJ621" s="358" t="n"/>
      <c r="AK621" s="358" t="n"/>
      <c r="AL621" s="358" t="n"/>
      <c r="AM621" s="358" t="n"/>
      <c r="AN621" s="358" t="n"/>
      <c r="AO621" s="358">
        <f>ROUND(BX621,0)</f>
        <v/>
      </c>
      <c r="AP621" s="358">
        <f>ROUND(BY621,0)</f>
        <v/>
      </c>
      <c r="AQ621" s="358">
        <f>ROUND(BZ621,0)</f>
        <v/>
      </c>
      <c r="AR621" s="358">
        <f>ROUND(CA621,0)</f>
        <v/>
      </c>
      <c r="AS621" s="358">
        <f>ROUND(CB621,0)</f>
        <v/>
      </c>
      <c r="AT621" s="358">
        <f>ROUND(CC621,0)</f>
        <v/>
      </c>
      <c r="AU621" s="358">
        <f>ROUND(CD621,0)</f>
        <v/>
      </c>
      <c r="AV621" s="358">
        <f>ROUND(CE621,0)</f>
        <v/>
      </c>
      <c r="AW621" s="358">
        <f>ROUND(CF621,0)</f>
        <v/>
      </c>
      <c r="AX621" s="358">
        <f>ROUND(CG621,0)</f>
        <v/>
      </c>
      <c r="AY621" s="358">
        <f>ROUND(CH621,0)</f>
        <v/>
      </c>
      <c r="AZ621" s="358">
        <f>ROUND(CI621,0)</f>
        <v/>
      </c>
      <c r="BA621" s="358">
        <f>ROUND(CJ621,0)</f>
        <v/>
      </c>
      <c r="BB621" s="358">
        <f>ROUND(CK621,0)</f>
        <v/>
      </c>
      <c r="BC621" s="358">
        <f>ROUND(CL621,0)</f>
        <v/>
      </c>
      <c r="BD621" s="358">
        <f>ROUND(CM621,0)</f>
        <v/>
      </c>
      <c r="BE621" s="358" t="n"/>
      <c r="BF621" s="358" t="n"/>
      <c r="BG621" s="358" t="n"/>
      <c r="BH621" s="358" t="n"/>
      <c r="BI621" s="358" t="n"/>
      <c r="BJ621" s="358" t="n"/>
      <c r="BK621" s="358" t="n"/>
      <c r="BL621" s="358" t="n"/>
      <c r="BM621" s="358" t="n"/>
      <c r="BN621" s="358" t="n"/>
      <c r="BO621" s="358" t="n"/>
      <c r="BP621" s="358" t="n"/>
      <c r="BQ621" s="358" t="n"/>
      <c r="BR621" s="358" t="n"/>
      <c r="BS621" s="358" t="n"/>
      <c r="BT621" s="358" t="n"/>
      <c r="BU621" s="358" t="n"/>
      <c r="BV621" s="358" t="n"/>
      <c r="BW621" s="358" t="n"/>
      <c r="BX621" s="358" t="n"/>
      <c r="BY621" s="358" t="n"/>
      <c r="BZ621" s="358" t="n"/>
      <c r="CA621" s="358" t="n"/>
      <c r="CB621" s="358" t="n"/>
      <c r="CC621" s="358" t="n"/>
      <c r="CD621" s="358" t="n"/>
      <c r="CE621" s="358" t="n"/>
      <c r="CF621" s="358" t="n"/>
      <c r="CG621" s="358" t="n"/>
      <c r="CH621" s="358" t="n"/>
      <c r="CI621" s="358" t="n"/>
      <c r="CJ621" s="358" t="n"/>
      <c r="CK621" s="358" t="n"/>
      <c r="CL621" s="358" t="n"/>
      <c r="CM621" s="358" t="n"/>
      <c r="CN621" s="358" t="n"/>
      <c r="CO621" s="358" t="n"/>
      <c r="CP621" s="358" t="n"/>
      <c r="CQ621" s="358" t="n"/>
      <c r="CR621" s="358" t="n"/>
      <c r="CS621" s="358" t="n"/>
      <c r="CT621" s="358" t="n"/>
      <c r="CU621" s="358" t="n"/>
      <c r="CV621" s="358" t="n"/>
      <c r="CW621" s="358" t="n"/>
      <c r="CX621" s="358" t="n"/>
      <c r="CY621" s="358" t="n"/>
      <c r="CZ621" s="358" t="n"/>
      <c r="DA621" s="358" t="n"/>
      <c r="DB621" s="358" t="n"/>
      <c r="DC621" s="358" t="n"/>
      <c r="DD621" s="358" t="n"/>
      <c r="DE621" s="358" t="n"/>
      <c r="DF621" s="358" t="n"/>
      <c r="DG621" s="359" t="n"/>
      <c r="DH621" s="359" t="n"/>
      <c r="DI621" s="359" t="n"/>
      <c r="DJ621" s="359" t="n"/>
      <c r="DK621" s="359" t="n"/>
      <c r="DL621" s="359" t="n"/>
      <c r="DM621" s="359" t="n"/>
      <c r="DN621" s="359" t="n"/>
      <c r="DO621" s="359" t="n"/>
      <c r="DP621" s="359" t="n"/>
      <c r="DQ621" s="359" t="n"/>
      <c r="DR621" s="359" t="n"/>
      <c r="DS621" s="359" t="n"/>
      <c r="DT621" s="359" t="n"/>
      <c r="DU621" s="359" t="n"/>
      <c r="DV621" s="359" t="n"/>
      <c r="DW621" s="359" t="n"/>
      <c r="DX621" s="359" t="n"/>
      <c r="DY621" s="359" t="n"/>
      <c r="DZ621" s="359" t="n"/>
      <c r="EA621" s="359" t="n"/>
      <c r="EB621" s="359" t="n"/>
      <c r="EC621" s="359" t="n"/>
      <c r="ED621" s="359" t="n"/>
      <c r="EE621" s="359" t="n"/>
      <c r="EF621" s="359" t="n"/>
      <c r="EG621" s="359" t="n"/>
      <c r="EH621" s="359" t="n"/>
      <c r="EI621" s="359" t="n"/>
      <c r="EJ621" s="359" t="n"/>
      <c r="EK621" s="359" t="n"/>
      <c r="EL621" s="359" t="n"/>
      <c r="EM621" s="359" t="n"/>
      <c r="EN621" s="359" t="n"/>
      <c r="EO621" s="359" t="n"/>
      <c r="EP621" s="359" t="n"/>
      <c r="EQ621" s="359" t="n"/>
      <c r="ER621" s="359" t="n"/>
      <c r="ES621" s="359" t="n"/>
      <c r="ET621" s="359" t="n"/>
      <c r="EU621" s="359" t="n"/>
      <c r="EV621" s="359" t="n"/>
      <c r="EW621" s="359" t="n"/>
      <c r="EX621" s="359" t="n"/>
      <c r="EY621" s="359" t="n"/>
      <c r="EZ621" s="359" t="n"/>
      <c r="FA621" s="359" t="n"/>
      <c r="FB621" s="359" t="n"/>
      <c r="FC621" s="359" t="n"/>
      <c r="FD621" s="359" t="n"/>
      <c r="FE621" s="359" t="n"/>
      <c r="FF621" s="359" t="n"/>
      <c r="FG621" s="359" t="n"/>
      <c r="FH621" s="359" t="n"/>
      <c r="FI621" s="359" t="n"/>
      <c r="FJ621" s="359" t="n"/>
      <c r="FK621" s="359" t="n"/>
      <c r="FL621" s="359" t="n"/>
      <c r="FM621" s="359" t="n"/>
      <c r="FN621" s="359" t="n"/>
      <c r="FO621" s="359" t="n"/>
      <c r="FP621" s="359" t="n"/>
      <c r="FQ621" s="359" t="n"/>
      <c r="FR621" s="359" t="n"/>
      <c r="FS621" s="359" t="n"/>
      <c r="FT621" s="359" t="n"/>
      <c r="FU621" s="359" t="n"/>
      <c r="FV621" s="359" t="n"/>
      <c r="FW621" s="359" t="n"/>
      <c r="FX621" s="359" t="n"/>
      <c r="FY621" s="359" t="n"/>
      <c r="FZ621" s="359" t="n"/>
      <c r="GA621" s="359" t="n"/>
      <c r="GB621" s="359" t="n"/>
      <c r="GC621" s="359" t="n"/>
      <c r="GD621" s="359" t="n"/>
      <c r="GE621" s="359" t="n"/>
      <c r="GF621" s="359" t="n"/>
      <c r="GG621" s="359" t="n"/>
      <c r="GH621" s="359" t="n"/>
      <c r="GI621" s="359" t="n"/>
      <c r="GJ621" s="359" t="n"/>
      <c r="GK621" s="359" t="n"/>
      <c r="GL621" s="359" t="n"/>
      <c r="GM621" s="359" t="n"/>
      <c r="GN621" s="359" t="n"/>
      <c r="GO621" s="359" t="n"/>
      <c r="GP621" s="359" t="n"/>
      <c r="GQ621" s="359" t="n"/>
      <c r="GR621" s="359" t="n"/>
      <c r="GS621" s="359" t="n"/>
      <c r="GT621" s="359" t="n"/>
      <c r="GU621" s="359" t="n"/>
      <c r="GV621" s="359" t="n"/>
      <c r="GW621" s="359" t="n"/>
      <c r="GX621" s="359" t="n">
        <v>0</v>
      </c>
    </row>
    <row r="622"/>
    <row r="623">
      <c r="A623" s="360" t="n">
        <v>50</v>
      </c>
      <c r="B623" s="360" t="n">
        <v>0</v>
      </c>
      <c r="C623" s="360" t="n">
        <v>0</v>
      </c>
      <c r="D623" s="360" t="n">
        <v>1</v>
      </c>
      <c r="E623" s="360" t="n">
        <v>201</v>
      </c>
      <c r="F623" s="360">
        <f>ROUND(Source!O621,O623)</f>
        <v/>
      </c>
      <c r="G623" s="360" t="inlineStr">
        <is>
          <t>ПЗ</t>
        </is>
      </c>
      <c r="H623" s="360" t="inlineStr">
        <is>
          <t>Прямые затраты</t>
        </is>
      </c>
      <c r="I623" s="360" t="n"/>
      <c r="J623" s="360" t="n"/>
      <c r="K623" s="360" t="n">
        <v>201</v>
      </c>
      <c r="L623" s="360" t="n">
        <v>1</v>
      </c>
      <c r="M623" s="360" t="n">
        <v>3</v>
      </c>
      <c r="N623" s="360" t="inlineStr"/>
      <c r="O623" s="360" t="n">
        <v>0</v>
      </c>
      <c r="P623" s="360" t="n"/>
      <c r="Q623" s="360" t="n"/>
      <c r="R623" s="360" t="n"/>
      <c r="S623" s="360" t="n"/>
      <c r="T623" s="360" t="n"/>
      <c r="U623" s="360" t="n"/>
      <c r="V623" s="360" t="n"/>
      <c r="W623" s="360" t="n">
        <v>0</v>
      </c>
      <c r="X623" s="360" t="n">
        <v>1</v>
      </c>
      <c r="Y623" s="360" t="n">
        <v>0</v>
      </c>
      <c r="Z623" s="360" t="n"/>
      <c r="AA623" s="360" t="n"/>
      <c r="AB623" s="360" t="n"/>
    </row>
    <row r="624">
      <c r="A624" s="360" t="n">
        <v>50</v>
      </c>
      <c r="B624" s="360" t="n">
        <v>0</v>
      </c>
      <c r="C624" s="360" t="n">
        <v>0</v>
      </c>
      <c r="D624" s="360" t="n">
        <v>1</v>
      </c>
      <c r="E624" s="360" t="n">
        <v>202</v>
      </c>
      <c r="F624" s="360">
        <f>ROUND(Source!P621,O624)</f>
        <v/>
      </c>
      <c r="G624" s="360" t="inlineStr">
        <is>
          <t>СтМатОб</t>
        </is>
      </c>
      <c r="H624" s="360" t="inlineStr">
        <is>
          <t>Стоимость материальных ресурсов (всего)</t>
        </is>
      </c>
      <c r="I624" s="360" t="n"/>
      <c r="J624" s="360" t="n"/>
      <c r="K624" s="360" t="n">
        <v>202</v>
      </c>
      <c r="L624" s="360" t="n">
        <v>2</v>
      </c>
      <c r="M624" s="360" t="n">
        <v>3</v>
      </c>
      <c r="N624" s="360" t="inlineStr"/>
      <c r="O624" s="360" t="n">
        <v>0</v>
      </c>
      <c r="P624" s="360" t="n"/>
      <c r="Q624" s="360" t="n"/>
      <c r="R624" s="360" t="n"/>
      <c r="S624" s="360" t="n"/>
      <c r="T624" s="360" t="n"/>
      <c r="U624" s="360" t="n"/>
      <c r="V624" s="360" t="n"/>
      <c r="W624" s="360" t="n">
        <v>0</v>
      </c>
      <c r="X624" s="360" t="n">
        <v>1</v>
      </c>
      <c r="Y624" s="360" t="n">
        <v>0</v>
      </c>
      <c r="Z624" s="360" t="n"/>
      <c r="AA624" s="360" t="n"/>
      <c r="AB624" s="360" t="n"/>
    </row>
    <row r="625">
      <c r="A625" s="360" t="n">
        <v>50</v>
      </c>
      <c r="B625" s="360" t="n">
        <v>0</v>
      </c>
      <c r="C625" s="360" t="n">
        <v>0</v>
      </c>
      <c r="D625" s="360" t="n">
        <v>1</v>
      </c>
      <c r="E625" s="360" t="n">
        <v>222</v>
      </c>
      <c r="F625" s="360">
        <f>ROUND(Source!AO621,O625)</f>
        <v/>
      </c>
      <c r="G625" s="360" t="inlineStr">
        <is>
          <t>СтМатОбЗак</t>
        </is>
      </c>
      <c r="H625" s="360" t="inlineStr">
        <is>
          <t>Стоимость материалов и оборудования заказчика</t>
        </is>
      </c>
      <c r="I625" s="360" t="n"/>
      <c r="J625" s="360" t="n"/>
      <c r="K625" s="360" t="n">
        <v>222</v>
      </c>
      <c r="L625" s="360" t="n">
        <v>3</v>
      </c>
      <c r="M625" s="360" t="n">
        <v>3</v>
      </c>
      <c r="N625" s="360" t="inlineStr"/>
      <c r="O625" s="360" t="n">
        <v>0</v>
      </c>
      <c r="P625" s="360" t="n"/>
      <c r="Q625" s="360" t="n"/>
      <c r="R625" s="360" t="n"/>
      <c r="S625" s="360" t="n"/>
      <c r="T625" s="360" t="n"/>
      <c r="U625" s="360" t="n"/>
      <c r="V625" s="360" t="n"/>
      <c r="W625" s="360" t="n">
        <v>0</v>
      </c>
      <c r="X625" s="360" t="n">
        <v>1</v>
      </c>
      <c r="Y625" s="360" t="n">
        <v>0</v>
      </c>
      <c r="Z625" s="360" t="n"/>
      <c r="AA625" s="360" t="n"/>
      <c r="AB625" s="360" t="n"/>
    </row>
    <row r="626">
      <c r="A626" s="360" t="n">
        <v>50</v>
      </c>
      <c r="B626" s="360" t="n">
        <v>0</v>
      </c>
      <c r="C626" s="360" t="n">
        <v>0</v>
      </c>
      <c r="D626" s="360" t="n">
        <v>1</v>
      </c>
      <c r="E626" s="360" t="n">
        <v>225</v>
      </c>
      <c r="F626" s="360">
        <f>ROUND(Source!AV621,O626)</f>
        <v/>
      </c>
      <c r="G626" s="360" t="inlineStr">
        <is>
          <t>СтМатОбПод</t>
        </is>
      </c>
      <c r="H626" s="360" t="inlineStr">
        <is>
          <t>Стоимость материалов и оборудования подрядчика</t>
        </is>
      </c>
      <c r="I626" s="360" t="n"/>
      <c r="J626" s="360" t="n"/>
      <c r="K626" s="360" t="n">
        <v>225</v>
      </c>
      <c r="L626" s="360" t="n">
        <v>4</v>
      </c>
      <c r="M626" s="360" t="n">
        <v>3</v>
      </c>
      <c r="N626" s="360" t="inlineStr"/>
      <c r="O626" s="360" t="n">
        <v>0</v>
      </c>
      <c r="P626" s="360" t="n"/>
      <c r="Q626" s="360" t="n"/>
      <c r="R626" s="360" t="n"/>
      <c r="S626" s="360" t="n"/>
      <c r="T626" s="360" t="n"/>
      <c r="U626" s="360" t="n"/>
      <c r="V626" s="360" t="n"/>
      <c r="W626" s="360" t="n">
        <v>0</v>
      </c>
      <c r="X626" s="360" t="n">
        <v>1</v>
      </c>
      <c r="Y626" s="360" t="n">
        <v>0</v>
      </c>
      <c r="Z626" s="360" t="n"/>
      <c r="AA626" s="360" t="n"/>
      <c r="AB626" s="360" t="n"/>
    </row>
    <row r="627">
      <c r="A627" s="360" t="n">
        <v>50</v>
      </c>
      <c r="B627" s="360" t="n">
        <v>0</v>
      </c>
      <c r="C627" s="360" t="n">
        <v>0</v>
      </c>
      <c r="D627" s="360" t="n">
        <v>1</v>
      </c>
      <c r="E627" s="360" t="n">
        <v>226</v>
      </c>
      <c r="F627" s="360">
        <f>ROUND(Source!AW621,O627)</f>
        <v/>
      </c>
      <c r="G627" s="360" t="inlineStr">
        <is>
          <t>СтМат</t>
        </is>
      </c>
      <c r="H627" s="360" t="inlineStr">
        <is>
          <t>Стоимость материалов (всего)</t>
        </is>
      </c>
      <c r="I627" s="360" t="n"/>
      <c r="J627" s="360" t="n"/>
      <c r="K627" s="360" t="n">
        <v>226</v>
      </c>
      <c r="L627" s="360" t="n">
        <v>5</v>
      </c>
      <c r="M627" s="360" t="n">
        <v>3</v>
      </c>
      <c r="N627" s="360" t="inlineStr"/>
      <c r="O627" s="360" t="n">
        <v>0</v>
      </c>
      <c r="P627" s="360" t="n"/>
      <c r="Q627" s="360" t="n"/>
      <c r="R627" s="360" t="n"/>
      <c r="S627" s="360" t="n"/>
      <c r="T627" s="360" t="n"/>
      <c r="U627" s="360" t="n"/>
      <c r="V627" s="360" t="n"/>
      <c r="W627" s="360" t="n">
        <v>0</v>
      </c>
      <c r="X627" s="360" t="n">
        <v>1</v>
      </c>
      <c r="Y627" s="360" t="n">
        <v>0</v>
      </c>
      <c r="Z627" s="360" t="n"/>
      <c r="AA627" s="360" t="n"/>
      <c r="AB627" s="360" t="n"/>
    </row>
    <row r="628">
      <c r="A628" s="360" t="n">
        <v>50</v>
      </c>
      <c r="B628" s="360" t="n">
        <v>0</v>
      </c>
      <c r="C628" s="360" t="n">
        <v>0</v>
      </c>
      <c r="D628" s="360" t="n">
        <v>1</v>
      </c>
      <c r="E628" s="360" t="n">
        <v>227</v>
      </c>
      <c r="F628" s="360">
        <f>ROUND(Source!AX621,O628)</f>
        <v/>
      </c>
      <c r="G628" s="360" t="inlineStr">
        <is>
          <t>СтМатЗак</t>
        </is>
      </c>
      <c r="H628" s="360" t="inlineStr">
        <is>
          <t>Стоимость материалов заказчика</t>
        </is>
      </c>
      <c r="I628" s="360" t="n"/>
      <c r="J628" s="360" t="n"/>
      <c r="K628" s="360" t="n">
        <v>227</v>
      </c>
      <c r="L628" s="360" t="n">
        <v>6</v>
      </c>
      <c r="M628" s="360" t="n">
        <v>3</v>
      </c>
      <c r="N628" s="360" t="inlineStr"/>
      <c r="O628" s="360" t="n">
        <v>0</v>
      </c>
      <c r="P628" s="360" t="n"/>
      <c r="Q628" s="360" t="n"/>
      <c r="R628" s="360" t="n"/>
      <c r="S628" s="360" t="n"/>
      <c r="T628" s="360" t="n"/>
      <c r="U628" s="360" t="n"/>
      <c r="V628" s="360" t="n"/>
      <c r="W628" s="360" t="n">
        <v>0</v>
      </c>
      <c r="X628" s="360" t="n">
        <v>1</v>
      </c>
      <c r="Y628" s="360" t="n">
        <v>0</v>
      </c>
      <c r="Z628" s="360" t="n"/>
      <c r="AA628" s="360" t="n"/>
      <c r="AB628" s="360" t="n"/>
    </row>
    <row r="629">
      <c r="A629" s="360" t="n">
        <v>50</v>
      </c>
      <c r="B629" s="360" t="n">
        <v>0</v>
      </c>
      <c r="C629" s="360" t="n">
        <v>0</v>
      </c>
      <c r="D629" s="360" t="n">
        <v>1</v>
      </c>
      <c r="E629" s="360" t="n">
        <v>228</v>
      </c>
      <c r="F629" s="360">
        <f>ROUND(Source!AY621,O629)</f>
        <v/>
      </c>
      <c r="G629" s="360" t="inlineStr">
        <is>
          <t>СтМатПод</t>
        </is>
      </c>
      <c r="H629" s="360" t="inlineStr">
        <is>
          <t>Стоимость материалов подрядчика</t>
        </is>
      </c>
      <c r="I629" s="360" t="n"/>
      <c r="J629" s="360" t="n"/>
      <c r="K629" s="360" t="n">
        <v>228</v>
      </c>
      <c r="L629" s="360" t="n">
        <v>7</v>
      </c>
      <c r="M629" s="360" t="n">
        <v>3</v>
      </c>
      <c r="N629" s="360" t="inlineStr"/>
      <c r="O629" s="360" t="n">
        <v>0</v>
      </c>
      <c r="P629" s="360" t="n"/>
      <c r="Q629" s="360" t="n"/>
      <c r="R629" s="360" t="n"/>
      <c r="S629" s="360" t="n"/>
      <c r="T629" s="360" t="n"/>
      <c r="U629" s="360" t="n"/>
      <c r="V629" s="360" t="n"/>
      <c r="W629" s="360" t="n">
        <v>0</v>
      </c>
      <c r="X629" s="360" t="n">
        <v>1</v>
      </c>
      <c r="Y629" s="360" t="n">
        <v>0</v>
      </c>
      <c r="Z629" s="360" t="n"/>
      <c r="AA629" s="360" t="n"/>
      <c r="AB629" s="360" t="n"/>
    </row>
    <row r="630">
      <c r="A630" s="360" t="n">
        <v>50</v>
      </c>
      <c r="B630" s="360" t="n">
        <v>0</v>
      </c>
      <c r="C630" s="360" t="n">
        <v>0</v>
      </c>
      <c r="D630" s="360" t="n">
        <v>1</v>
      </c>
      <c r="E630" s="360" t="n">
        <v>216</v>
      </c>
      <c r="F630" s="360">
        <f>ROUND(Source!AP621,O630)</f>
        <v/>
      </c>
      <c r="G630" s="360" t="inlineStr">
        <is>
          <t>Оборуд</t>
        </is>
      </c>
      <c r="H630" s="360" t="inlineStr">
        <is>
          <t>Стоимость оборудования (всего)</t>
        </is>
      </c>
      <c r="I630" s="360" t="n"/>
      <c r="J630" s="360" t="n"/>
      <c r="K630" s="360" t="n">
        <v>216</v>
      </c>
      <c r="L630" s="360" t="n">
        <v>8</v>
      </c>
      <c r="M630" s="360" t="n">
        <v>3</v>
      </c>
      <c r="N630" s="360" t="inlineStr"/>
      <c r="O630" s="360" t="n">
        <v>0</v>
      </c>
      <c r="P630" s="360" t="n"/>
      <c r="Q630" s="360" t="n"/>
      <c r="R630" s="360" t="n"/>
      <c r="S630" s="360" t="n"/>
      <c r="T630" s="360" t="n"/>
      <c r="U630" s="360" t="n"/>
      <c r="V630" s="360" t="n"/>
      <c r="W630" s="360" t="n">
        <v>0</v>
      </c>
      <c r="X630" s="360" t="n">
        <v>1</v>
      </c>
      <c r="Y630" s="360" t="n">
        <v>0</v>
      </c>
      <c r="Z630" s="360" t="n"/>
      <c r="AA630" s="360" t="n"/>
      <c r="AB630" s="360" t="n"/>
    </row>
    <row r="631">
      <c r="A631" s="360" t="n">
        <v>50</v>
      </c>
      <c r="B631" s="360" t="n">
        <v>0</v>
      </c>
      <c r="C631" s="360" t="n">
        <v>0</v>
      </c>
      <c r="D631" s="360" t="n">
        <v>1</v>
      </c>
      <c r="E631" s="360" t="n">
        <v>223</v>
      </c>
      <c r="F631" s="360">
        <f>ROUND(Source!AQ621,O631)</f>
        <v/>
      </c>
      <c r="G631" s="360" t="inlineStr">
        <is>
          <t>ОборудЗак</t>
        </is>
      </c>
      <c r="H631" s="360" t="inlineStr">
        <is>
          <t>Стоимость оборудования заказчика</t>
        </is>
      </c>
      <c r="I631" s="360" t="n"/>
      <c r="J631" s="360" t="n"/>
      <c r="K631" s="360" t="n">
        <v>223</v>
      </c>
      <c r="L631" s="360" t="n">
        <v>9</v>
      </c>
      <c r="M631" s="360" t="n">
        <v>3</v>
      </c>
      <c r="N631" s="360" t="inlineStr"/>
      <c r="O631" s="360" t="n">
        <v>0</v>
      </c>
      <c r="P631" s="360" t="n"/>
      <c r="Q631" s="360" t="n"/>
      <c r="R631" s="360" t="n"/>
      <c r="S631" s="360" t="n"/>
      <c r="T631" s="360" t="n"/>
      <c r="U631" s="360" t="n"/>
      <c r="V631" s="360" t="n"/>
      <c r="W631" s="360" t="n">
        <v>0</v>
      </c>
      <c r="X631" s="360" t="n">
        <v>1</v>
      </c>
      <c r="Y631" s="360" t="n">
        <v>0</v>
      </c>
      <c r="Z631" s="360" t="n"/>
      <c r="AA631" s="360" t="n"/>
      <c r="AB631" s="360" t="n"/>
    </row>
    <row r="632">
      <c r="A632" s="360" t="n">
        <v>50</v>
      </c>
      <c r="B632" s="360" t="n">
        <v>0</v>
      </c>
      <c r="C632" s="360" t="n">
        <v>0</v>
      </c>
      <c r="D632" s="360" t="n">
        <v>1</v>
      </c>
      <c r="E632" s="360" t="n">
        <v>229</v>
      </c>
      <c r="F632" s="360">
        <f>ROUND(Source!AZ621,O632)</f>
        <v/>
      </c>
      <c r="G632" s="360" t="inlineStr">
        <is>
          <t>ОборудПод</t>
        </is>
      </c>
      <c r="H632" s="360" t="inlineStr">
        <is>
          <t>Стоимость оборудования подрядчика</t>
        </is>
      </c>
      <c r="I632" s="360" t="n"/>
      <c r="J632" s="360" t="n"/>
      <c r="K632" s="360" t="n">
        <v>229</v>
      </c>
      <c r="L632" s="360" t="n">
        <v>10</v>
      </c>
      <c r="M632" s="360" t="n">
        <v>3</v>
      </c>
      <c r="N632" s="360" t="inlineStr"/>
      <c r="O632" s="360" t="n">
        <v>0</v>
      </c>
      <c r="P632" s="360" t="n"/>
      <c r="Q632" s="360" t="n"/>
      <c r="R632" s="360" t="n"/>
      <c r="S632" s="360" t="n"/>
      <c r="T632" s="360" t="n"/>
      <c r="U632" s="360" t="n"/>
      <c r="V632" s="360" t="n"/>
      <c r="W632" s="360" t="n">
        <v>0</v>
      </c>
      <c r="X632" s="360" t="n">
        <v>1</v>
      </c>
      <c r="Y632" s="360" t="n">
        <v>0</v>
      </c>
      <c r="Z632" s="360" t="n"/>
      <c r="AA632" s="360" t="n"/>
      <c r="AB632" s="360" t="n"/>
    </row>
    <row r="633">
      <c r="A633" s="360" t="n">
        <v>50</v>
      </c>
      <c r="B633" s="360" t="n">
        <v>0</v>
      </c>
      <c r="C633" s="360" t="n">
        <v>0</v>
      </c>
      <c r="D633" s="360" t="n">
        <v>1</v>
      </c>
      <c r="E633" s="360" t="n">
        <v>203</v>
      </c>
      <c r="F633" s="360">
        <f>ROUND(Source!Q621,O633)</f>
        <v/>
      </c>
      <c r="G633" s="360" t="inlineStr">
        <is>
          <t>ЭММ</t>
        </is>
      </c>
      <c r="H633" s="360" t="inlineStr">
        <is>
          <t>Эксплуатация машин</t>
        </is>
      </c>
      <c r="I633" s="360" t="n"/>
      <c r="J633" s="360" t="n"/>
      <c r="K633" s="360" t="n">
        <v>203</v>
      </c>
      <c r="L633" s="360" t="n">
        <v>11</v>
      </c>
      <c r="M633" s="360" t="n">
        <v>3</v>
      </c>
      <c r="N633" s="360" t="inlineStr"/>
      <c r="O633" s="360" t="n">
        <v>0</v>
      </c>
      <c r="P633" s="360" t="n"/>
      <c r="Q633" s="360" t="n"/>
      <c r="R633" s="360" t="n"/>
      <c r="S633" s="360" t="n"/>
      <c r="T633" s="360" t="n"/>
      <c r="U633" s="360" t="n"/>
      <c r="V633" s="360" t="n"/>
      <c r="W633" s="360" t="n">
        <v>0</v>
      </c>
      <c r="X633" s="360" t="n">
        <v>1</v>
      </c>
      <c r="Y633" s="360" t="n">
        <v>0</v>
      </c>
      <c r="Z633" s="360" t="n"/>
      <c r="AA633" s="360" t="n"/>
      <c r="AB633" s="360" t="n"/>
    </row>
    <row r="634">
      <c r="A634" s="360" t="n">
        <v>50</v>
      </c>
      <c r="B634" s="360" t="n">
        <v>0</v>
      </c>
      <c r="C634" s="360" t="n">
        <v>0</v>
      </c>
      <c r="D634" s="360" t="n">
        <v>1</v>
      </c>
      <c r="E634" s="360" t="n">
        <v>231</v>
      </c>
      <c r="F634" s="360">
        <f>ROUND(Source!BB621,O634)</f>
        <v/>
      </c>
      <c r="G634" s="360" t="inlineStr">
        <is>
          <t>ЭММсНРиСП</t>
        </is>
      </c>
      <c r="H634" s="360" t="inlineStr">
        <is>
          <t>Эксплуатация машин по ТСН-2001.16</t>
        </is>
      </c>
      <c r="I634" s="360" t="n"/>
      <c r="J634" s="360" t="n"/>
      <c r="K634" s="360" t="n">
        <v>231</v>
      </c>
      <c r="L634" s="360" t="n">
        <v>12</v>
      </c>
      <c r="M634" s="360" t="n">
        <v>3</v>
      </c>
      <c r="N634" s="360" t="inlineStr"/>
      <c r="O634" s="360" t="n">
        <v>0</v>
      </c>
      <c r="P634" s="360" t="n"/>
      <c r="Q634" s="360" t="n"/>
      <c r="R634" s="360" t="n"/>
      <c r="S634" s="360" t="n"/>
      <c r="T634" s="360" t="n"/>
      <c r="U634" s="360" t="n"/>
      <c r="V634" s="360" t="n"/>
      <c r="W634" s="360" t="n">
        <v>0</v>
      </c>
      <c r="X634" s="360" t="n">
        <v>1</v>
      </c>
      <c r="Y634" s="360" t="n">
        <v>0</v>
      </c>
      <c r="Z634" s="360" t="n"/>
      <c r="AA634" s="360" t="n"/>
      <c r="AB634" s="360" t="n"/>
    </row>
    <row r="635">
      <c r="A635" s="360" t="n">
        <v>50</v>
      </c>
      <c r="B635" s="360" t="n">
        <v>0</v>
      </c>
      <c r="C635" s="360" t="n">
        <v>0</v>
      </c>
      <c r="D635" s="360" t="n">
        <v>1</v>
      </c>
      <c r="E635" s="360" t="n">
        <v>204</v>
      </c>
      <c r="F635" s="360">
        <f>ROUND(Source!R621,O635)</f>
        <v/>
      </c>
      <c r="G635" s="360" t="inlineStr">
        <is>
          <t>ЗПМ</t>
        </is>
      </c>
      <c r="H635" s="360" t="inlineStr">
        <is>
          <t>ЗП машинистов</t>
        </is>
      </c>
      <c r="I635" s="360" t="n"/>
      <c r="J635" s="360" t="n"/>
      <c r="K635" s="360" t="n">
        <v>204</v>
      </c>
      <c r="L635" s="360" t="n">
        <v>13</v>
      </c>
      <c r="M635" s="360" t="n">
        <v>3</v>
      </c>
      <c r="N635" s="360" t="inlineStr"/>
      <c r="O635" s="360" t="n">
        <v>0</v>
      </c>
      <c r="P635" s="360" t="n"/>
      <c r="Q635" s="360" t="n"/>
      <c r="R635" s="360" t="n"/>
      <c r="S635" s="360" t="n"/>
      <c r="T635" s="360" t="n"/>
      <c r="U635" s="360" t="n"/>
      <c r="V635" s="360" t="n"/>
      <c r="W635" s="360" t="n">
        <v>0</v>
      </c>
      <c r="X635" s="360" t="n">
        <v>1</v>
      </c>
      <c r="Y635" s="360" t="n">
        <v>0</v>
      </c>
      <c r="Z635" s="360" t="n"/>
      <c r="AA635" s="360" t="n"/>
      <c r="AB635" s="360" t="n"/>
    </row>
    <row r="636">
      <c r="A636" s="360" t="n">
        <v>50</v>
      </c>
      <c r="B636" s="360" t="n">
        <v>0</v>
      </c>
      <c r="C636" s="360" t="n">
        <v>0</v>
      </c>
      <c r="D636" s="360" t="n">
        <v>1</v>
      </c>
      <c r="E636" s="360" t="n">
        <v>205</v>
      </c>
      <c r="F636" s="360">
        <f>ROUND(Source!S621,O636)</f>
        <v/>
      </c>
      <c r="G636" s="360" t="inlineStr">
        <is>
          <t>ОЗП</t>
        </is>
      </c>
      <c r="H636" s="360" t="inlineStr">
        <is>
          <t>Основная ЗП рабочих</t>
        </is>
      </c>
      <c r="I636" s="360" t="n"/>
      <c r="J636" s="360" t="n"/>
      <c r="K636" s="360" t="n">
        <v>205</v>
      </c>
      <c r="L636" s="360" t="n">
        <v>14</v>
      </c>
      <c r="M636" s="360" t="n">
        <v>3</v>
      </c>
      <c r="N636" s="360" t="inlineStr"/>
      <c r="O636" s="360" t="n">
        <v>0</v>
      </c>
      <c r="P636" s="360" t="n"/>
      <c r="Q636" s="360" t="n"/>
      <c r="R636" s="360" t="n"/>
      <c r="S636" s="360" t="n"/>
      <c r="T636" s="360" t="n"/>
      <c r="U636" s="360" t="n"/>
      <c r="V636" s="360" t="n"/>
      <c r="W636" s="360" t="n">
        <v>0</v>
      </c>
      <c r="X636" s="360" t="n">
        <v>1</v>
      </c>
      <c r="Y636" s="360" t="n">
        <v>0</v>
      </c>
      <c r="Z636" s="360" t="n"/>
      <c r="AA636" s="360" t="n"/>
      <c r="AB636" s="360" t="n"/>
    </row>
    <row r="637">
      <c r="A637" s="360" t="n">
        <v>50</v>
      </c>
      <c r="B637" s="360" t="n">
        <v>0</v>
      </c>
      <c r="C637" s="360" t="n">
        <v>0</v>
      </c>
      <c r="D637" s="360" t="n">
        <v>1</v>
      </c>
      <c r="E637" s="360" t="n">
        <v>232</v>
      </c>
      <c r="F637" s="360">
        <f>ROUND(Source!BC621,O637)</f>
        <v/>
      </c>
      <c r="G637" s="360" t="inlineStr">
        <is>
          <t>ОЗПсНРиСП</t>
        </is>
      </c>
      <c r="H637" s="360" t="inlineStr">
        <is>
          <t>Основная ЗП рабочих по ТСН-2001.16</t>
        </is>
      </c>
      <c r="I637" s="360" t="n"/>
      <c r="J637" s="360" t="n"/>
      <c r="K637" s="360" t="n">
        <v>232</v>
      </c>
      <c r="L637" s="360" t="n">
        <v>15</v>
      </c>
      <c r="M637" s="360" t="n">
        <v>3</v>
      </c>
      <c r="N637" s="360" t="inlineStr"/>
      <c r="O637" s="360" t="n">
        <v>0</v>
      </c>
      <c r="P637" s="360" t="n"/>
      <c r="Q637" s="360" t="n"/>
      <c r="R637" s="360" t="n"/>
      <c r="S637" s="360" t="n"/>
      <c r="T637" s="360" t="n"/>
      <c r="U637" s="360" t="n"/>
      <c r="V637" s="360" t="n"/>
      <c r="W637" s="360" t="n">
        <v>0</v>
      </c>
      <c r="X637" s="360" t="n">
        <v>1</v>
      </c>
      <c r="Y637" s="360" t="n">
        <v>0</v>
      </c>
      <c r="Z637" s="360" t="n"/>
      <c r="AA637" s="360" t="n"/>
      <c r="AB637" s="360" t="n"/>
    </row>
    <row r="638">
      <c r="A638" s="360" t="n">
        <v>50</v>
      </c>
      <c r="B638" s="360" t="n">
        <v>0</v>
      </c>
      <c r="C638" s="360" t="n">
        <v>0</v>
      </c>
      <c r="D638" s="360" t="n">
        <v>1</v>
      </c>
      <c r="E638" s="360" t="n">
        <v>214</v>
      </c>
      <c r="F638" s="360">
        <f>ROUND(Source!AS621,O638)</f>
        <v/>
      </c>
      <c r="G638" s="360" t="inlineStr">
        <is>
          <t>Строит</t>
        </is>
      </c>
      <c r="H638" s="360" t="inlineStr">
        <is>
          <t>Строительные работы с НР и СП</t>
        </is>
      </c>
      <c r="I638" s="360" t="n"/>
      <c r="J638" s="360" t="n"/>
      <c r="K638" s="360" t="n">
        <v>214</v>
      </c>
      <c r="L638" s="360" t="n">
        <v>16</v>
      </c>
      <c r="M638" s="360" t="n">
        <v>3</v>
      </c>
      <c r="N638" s="360" t="inlineStr"/>
      <c r="O638" s="360" t="n">
        <v>0</v>
      </c>
      <c r="P638" s="360" t="n"/>
      <c r="Q638" s="360" t="n"/>
      <c r="R638" s="360" t="n"/>
      <c r="S638" s="360" t="n"/>
      <c r="T638" s="360" t="n"/>
      <c r="U638" s="360" t="n"/>
      <c r="V638" s="360" t="n"/>
      <c r="W638" s="360" t="n">
        <v>0</v>
      </c>
      <c r="X638" s="360" t="n">
        <v>1</v>
      </c>
      <c r="Y638" s="360" t="n">
        <v>0</v>
      </c>
      <c r="Z638" s="360" t="n"/>
      <c r="AA638" s="360" t="n"/>
      <c r="AB638" s="360" t="n"/>
    </row>
    <row r="639">
      <c r="A639" s="360" t="n">
        <v>50</v>
      </c>
      <c r="B639" s="360" t="n">
        <v>0</v>
      </c>
      <c r="C639" s="360" t="n">
        <v>0</v>
      </c>
      <c r="D639" s="360" t="n">
        <v>1</v>
      </c>
      <c r="E639" s="360" t="n">
        <v>215</v>
      </c>
      <c r="F639" s="360">
        <f>ROUND(Source!AT621,O639)</f>
        <v/>
      </c>
      <c r="G639" s="360" t="inlineStr">
        <is>
          <t>Монтаж</t>
        </is>
      </c>
      <c r="H639" s="360" t="inlineStr">
        <is>
          <t>Монтажные работы с НР и СП</t>
        </is>
      </c>
      <c r="I639" s="360" t="n"/>
      <c r="J639" s="360" t="n"/>
      <c r="K639" s="360" t="n">
        <v>215</v>
      </c>
      <c r="L639" s="360" t="n">
        <v>17</v>
      </c>
      <c r="M639" s="360" t="n">
        <v>3</v>
      </c>
      <c r="N639" s="360" t="inlineStr"/>
      <c r="O639" s="360" t="n">
        <v>0</v>
      </c>
      <c r="P639" s="360" t="n"/>
      <c r="Q639" s="360" t="n"/>
      <c r="R639" s="360" t="n"/>
      <c r="S639" s="360" t="n"/>
      <c r="T639" s="360" t="n"/>
      <c r="U639" s="360" t="n"/>
      <c r="V639" s="360" t="n"/>
      <c r="W639" s="360" t="n">
        <v>0</v>
      </c>
      <c r="X639" s="360" t="n">
        <v>1</v>
      </c>
      <c r="Y639" s="360" t="n">
        <v>0</v>
      </c>
      <c r="Z639" s="360" t="n"/>
      <c r="AA639" s="360" t="n"/>
      <c r="AB639" s="360" t="n"/>
    </row>
    <row r="640">
      <c r="A640" s="360" t="n">
        <v>50</v>
      </c>
      <c r="B640" s="360" t="n">
        <v>0</v>
      </c>
      <c r="C640" s="360" t="n">
        <v>0</v>
      </c>
      <c r="D640" s="360" t="n">
        <v>1</v>
      </c>
      <c r="E640" s="360" t="n">
        <v>217</v>
      </c>
      <c r="F640" s="360">
        <f>ROUND(Source!AU621,O640)</f>
        <v/>
      </c>
      <c r="G640" s="360" t="inlineStr">
        <is>
          <t>Прочие</t>
        </is>
      </c>
      <c r="H640" s="360" t="inlineStr">
        <is>
          <t>Прочие работы с НР и СП</t>
        </is>
      </c>
      <c r="I640" s="360" t="n"/>
      <c r="J640" s="360" t="n"/>
      <c r="K640" s="360" t="n">
        <v>217</v>
      </c>
      <c r="L640" s="360" t="n">
        <v>18</v>
      </c>
      <c r="M640" s="360" t="n">
        <v>3</v>
      </c>
      <c r="N640" s="360" t="inlineStr"/>
      <c r="O640" s="360" t="n">
        <v>0</v>
      </c>
      <c r="P640" s="360" t="n"/>
      <c r="Q640" s="360" t="n"/>
      <c r="R640" s="360" t="n"/>
      <c r="S640" s="360" t="n"/>
      <c r="T640" s="360" t="n"/>
      <c r="U640" s="360" t="n"/>
      <c r="V640" s="360" t="n"/>
      <c r="W640" s="360" t="n">
        <v>0</v>
      </c>
      <c r="X640" s="360" t="n">
        <v>1</v>
      </c>
      <c r="Y640" s="360" t="n">
        <v>0</v>
      </c>
      <c r="Z640" s="360" t="n"/>
      <c r="AA640" s="360" t="n"/>
      <c r="AB640" s="360" t="n"/>
    </row>
    <row r="641">
      <c r="A641" s="360" t="n">
        <v>50</v>
      </c>
      <c r="B641" s="360" t="n">
        <v>0</v>
      </c>
      <c r="C641" s="360" t="n">
        <v>0</v>
      </c>
      <c r="D641" s="360" t="n">
        <v>1</v>
      </c>
      <c r="E641" s="360" t="n">
        <v>230</v>
      </c>
      <c r="F641" s="360">
        <f>ROUND(Source!BA621,O641)</f>
        <v/>
      </c>
      <c r="G641" s="360" t="inlineStr">
        <is>
          <t>ПрочиеЗатр</t>
        </is>
      </c>
      <c r="H641" s="360" t="inlineStr">
        <is>
          <t>Прочие затраты по ТСН-2001.16</t>
        </is>
      </c>
      <c r="I641" s="360" t="n"/>
      <c r="J641" s="360" t="n"/>
      <c r="K641" s="360" t="n">
        <v>230</v>
      </c>
      <c r="L641" s="360" t="n">
        <v>19</v>
      </c>
      <c r="M641" s="360" t="n">
        <v>3</v>
      </c>
      <c r="N641" s="360" t="inlineStr"/>
      <c r="O641" s="360" t="n">
        <v>0</v>
      </c>
      <c r="P641" s="360" t="n"/>
      <c r="Q641" s="360" t="n"/>
      <c r="R641" s="360" t="n"/>
      <c r="S641" s="360" t="n"/>
      <c r="T641" s="360" t="n"/>
      <c r="U641" s="360" t="n"/>
      <c r="V641" s="360" t="n"/>
      <c r="W641" s="360" t="n">
        <v>0</v>
      </c>
      <c r="X641" s="360" t="n">
        <v>1</v>
      </c>
      <c r="Y641" s="360" t="n">
        <v>0</v>
      </c>
      <c r="Z641" s="360" t="n"/>
      <c r="AA641" s="360" t="n"/>
      <c r="AB641" s="360" t="n"/>
    </row>
    <row r="642">
      <c r="A642" s="360" t="n">
        <v>50</v>
      </c>
      <c r="B642" s="360" t="n">
        <v>0</v>
      </c>
      <c r="C642" s="360" t="n">
        <v>0</v>
      </c>
      <c r="D642" s="360" t="n">
        <v>1</v>
      </c>
      <c r="E642" s="360" t="n">
        <v>206</v>
      </c>
      <c r="F642" s="360">
        <f>ROUND(Source!T621,O642)</f>
        <v/>
      </c>
      <c r="G642" s="360" t="inlineStr">
        <is>
          <t>ВозврМат</t>
        </is>
      </c>
      <c r="H642" s="360" t="inlineStr">
        <is>
          <t>Возврат материалов</t>
        </is>
      </c>
      <c r="I642" s="360" t="n"/>
      <c r="J642" s="360" t="n"/>
      <c r="K642" s="360" t="n">
        <v>206</v>
      </c>
      <c r="L642" s="360" t="n">
        <v>20</v>
      </c>
      <c r="M642" s="360" t="n">
        <v>3</v>
      </c>
      <c r="N642" s="360" t="inlineStr"/>
      <c r="O642" s="360" t="n">
        <v>0</v>
      </c>
      <c r="P642" s="360" t="n"/>
      <c r="Q642" s="360" t="n"/>
      <c r="R642" s="360" t="n"/>
      <c r="S642" s="360" t="n"/>
      <c r="T642" s="360" t="n"/>
      <c r="U642" s="360" t="n"/>
      <c r="V642" s="360" t="n"/>
      <c r="W642" s="360" t="n">
        <v>0</v>
      </c>
      <c r="X642" s="360" t="n">
        <v>1</v>
      </c>
      <c r="Y642" s="360" t="n">
        <v>0</v>
      </c>
      <c r="Z642" s="360" t="n"/>
      <c r="AA642" s="360" t="n"/>
      <c r="AB642" s="360" t="n"/>
    </row>
    <row r="643">
      <c r="A643" s="360" t="n">
        <v>50</v>
      </c>
      <c r="B643" s="360" t="n">
        <v>0</v>
      </c>
      <c r="C643" s="360" t="n">
        <v>0</v>
      </c>
      <c r="D643" s="360" t="n">
        <v>1</v>
      </c>
      <c r="E643" s="360" t="n">
        <v>207</v>
      </c>
      <c r="F643" s="360">
        <f>ROUND(Source!U621,O643)</f>
        <v/>
      </c>
      <c r="G643" s="360" t="inlineStr">
        <is>
          <t>ТрудСтр</t>
        </is>
      </c>
      <c r="H643" s="360" t="inlineStr">
        <is>
          <t>Трудозатраты строителей</t>
        </is>
      </c>
      <c r="I643" s="360" t="n"/>
      <c r="J643" s="360" t="n"/>
      <c r="K643" s="360" t="n">
        <v>207</v>
      </c>
      <c r="L643" s="360" t="n">
        <v>21</v>
      </c>
      <c r="M643" s="360" t="n">
        <v>3</v>
      </c>
      <c r="N643" s="360" t="inlineStr"/>
      <c r="O643" s="360" t="n">
        <v>7</v>
      </c>
      <c r="P643" s="360" t="n"/>
      <c r="Q643" s="360" t="n"/>
      <c r="R643" s="360" t="n"/>
      <c r="S643" s="360" t="n"/>
      <c r="T643" s="360" t="n"/>
      <c r="U643" s="360" t="n"/>
      <c r="V643" s="360" t="n"/>
      <c r="W643" s="360" t="n">
        <v>0</v>
      </c>
      <c r="X643" s="360" t="n">
        <v>1</v>
      </c>
      <c r="Y643" s="360" t="n">
        <v>0</v>
      </c>
      <c r="Z643" s="360" t="n"/>
      <c r="AA643" s="360" t="n"/>
      <c r="AB643" s="360" t="n"/>
    </row>
    <row r="644">
      <c r="A644" s="360" t="n">
        <v>50</v>
      </c>
      <c r="B644" s="360" t="n">
        <v>0</v>
      </c>
      <c r="C644" s="360" t="n">
        <v>0</v>
      </c>
      <c r="D644" s="360" t="n">
        <v>1</v>
      </c>
      <c r="E644" s="360" t="n">
        <v>208</v>
      </c>
      <c r="F644" s="360">
        <f>ROUND(Source!V621,O644)</f>
        <v/>
      </c>
      <c r="G644" s="360" t="inlineStr">
        <is>
          <t>ТрудМаш</t>
        </is>
      </c>
      <c r="H644" s="360" t="inlineStr">
        <is>
          <t>Трудозатраты машинистов</t>
        </is>
      </c>
      <c r="I644" s="360" t="n"/>
      <c r="J644" s="360" t="n"/>
      <c r="K644" s="360" t="n">
        <v>208</v>
      </c>
      <c r="L644" s="360" t="n">
        <v>22</v>
      </c>
      <c r="M644" s="360" t="n">
        <v>3</v>
      </c>
      <c r="N644" s="360" t="inlineStr"/>
      <c r="O644" s="360" t="n">
        <v>7</v>
      </c>
      <c r="P644" s="360" t="n"/>
      <c r="Q644" s="360" t="n"/>
      <c r="R644" s="360" t="n"/>
      <c r="S644" s="360" t="n"/>
      <c r="T644" s="360" t="n"/>
      <c r="U644" s="360" t="n"/>
      <c r="V644" s="360" t="n"/>
      <c r="W644" s="360" t="n">
        <v>0</v>
      </c>
      <c r="X644" s="360" t="n">
        <v>1</v>
      </c>
      <c r="Y644" s="360" t="n">
        <v>0</v>
      </c>
      <c r="Z644" s="360" t="n"/>
      <c r="AA644" s="360" t="n"/>
      <c r="AB644" s="360" t="n"/>
    </row>
    <row r="645">
      <c r="A645" s="360" t="n">
        <v>50</v>
      </c>
      <c r="B645" s="360" t="n">
        <v>0</v>
      </c>
      <c r="C645" s="360" t="n">
        <v>0</v>
      </c>
      <c r="D645" s="360" t="n">
        <v>1</v>
      </c>
      <c r="E645" s="360" t="n">
        <v>209</v>
      </c>
      <c r="F645" s="360">
        <f>ROUND(Source!W621,O645)</f>
        <v/>
      </c>
      <c r="G645" s="360" t="inlineStr">
        <is>
          <t>ТранспМат</t>
        </is>
      </c>
      <c r="H645" s="360" t="inlineStr">
        <is>
          <t>Транспорт материалов</t>
        </is>
      </c>
      <c r="I645" s="360" t="n"/>
      <c r="J645" s="360" t="n"/>
      <c r="K645" s="360" t="n">
        <v>209</v>
      </c>
      <c r="L645" s="360" t="n">
        <v>23</v>
      </c>
      <c r="M645" s="360" t="n">
        <v>3</v>
      </c>
      <c r="N645" s="360" t="inlineStr"/>
      <c r="O645" s="360" t="n">
        <v>0</v>
      </c>
      <c r="P645" s="360" t="n"/>
      <c r="Q645" s="360" t="n"/>
      <c r="R645" s="360" t="n"/>
      <c r="S645" s="360" t="n"/>
      <c r="T645" s="360" t="n"/>
      <c r="U645" s="360" t="n"/>
      <c r="V645" s="360" t="n"/>
      <c r="W645" s="360" t="n">
        <v>0</v>
      </c>
      <c r="X645" s="360" t="n">
        <v>1</v>
      </c>
      <c r="Y645" s="360" t="n">
        <v>0</v>
      </c>
      <c r="Z645" s="360" t="n"/>
      <c r="AA645" s="360" t="n"/>
      <c r="AB645" s="360" t="n"/>
    </row>
    <row r="646">
      <c r="A646" s="360" t="n">
        <v>50</v>
      </c>
      <c r="B646" s="360" t="n">
        <v>0</v>
      </c>
      <c r="C646" s="360" t="n">
        <v>0</v>
      </c>
      <c r="D646" s="360" t="n">
        <v>1</v>
      </c>
      <c r="E646" s="360" t="n">
        <v>233</v>
      </c>
      <c r="F646" s="360">
        <f>ROUND(Source!BD621,O646)</f>
        <v/>
      </c>
      <c r="G646" s="360" t="inlineStr">
        <is>
          <t>Перевозка</t>
        </is>
      </c>
      <c r="H646" s="360" t="inlineStr">
        <is>
          <t>Перевозка грузов</t>
        </is>
      </c>
      <c r="I646" s="360" t="n"/>
      <c r="J646" s="360" t="n"/>
      <c r="K646" s="360" t="n">
        <v>233</v>
      </c>
      <c r="L646" s="360" t="n">
        <v>24</v>
      </c>
      <c r="M646" s="360" t="n">
        <v>3</v>
      </c>
      <c r="N646" s="360" t="inlineStr"/>
      <c r="O646" s="360" t="n">
        <v>0</v>
      </c>
      <c r="P646" s="360" t="n"/>
      <c r="Q646" s="360" t="n"/>
      <c r="R646" s="360" t="n"/>
      <c r="S646" s="360" t="n"/>
      <c r="T646" s="360" t="n"/>
      <c r="U646" s="360" t="n"/>
      <c r="V646" s="360" t="n"/>
      <c r="W646" s="360" t="n">
        <v>0</v>
      </c>
      <c r="X646" s="360" t="n">
        <v>1</v>
      </c>
      <c r="Y646" s="360" t="n">
        <v>0</v>
      </c>
      <c r="Z646" s="360" t="n"/>
      <c r="AA646" s="360" t="n"/>
      <c r="AB646" s="360" t="n"/>
    </row>
    <row r="647">
      <c r="A647" s="360" t="n">
        <v>50</v>
      </c>
      <c r="B647" s="360" t="n">
        <v>0</v>
      </c>
      <c r="C647" s="360" t="n">
        <v>0</v>
      </c>
      <c r="D647" s="360" t="n">
        <v>1</v>
      </c>
      <c r="E647" s="360" t="n">
        <v>210</v>
      </c>
      <c r="F647" s="360">
        <f>ROUND(Source!X621,O647)</f>
        <v/>
      </c>
      <c r="G647" s="360" t="inlineStr">
        <is>
          <t>НР</t>
        </is>
      </c>
      <c r="H647" s="360" t="inlineStr">
        <is>
          <t>Накладные расходы</t>
        </is>
      </c>
      <c r="I647" s="360" t="n"/>
      <c r="J647" s="360" t="n"/>
      <c r="K647" s="360" t="n">
        <v>210</v>
      </c>
      <c r="L647" s="360" t="n">
        <v>25</v>
      </c>
      <c r="M647" s="360" t="n">
        <v>3</v>
      </c>
      <c r="N647" s="360" t="inlineStr"/>
      <c r="O647" s="360" t="n">
        <v>0</v>
      </c>
      <c r="P647" s="360" t="n"/>
      <c r="Q647" s="360" t="n"/>
      <c r="R647" s="360" t="n"/>
      <c r="S647" s="360" t="n"/>
      <c r="T647" s="360" t="n"/>
      <c r="U647" s="360" t="n"/>
      <c r="V647" s="360" t="n"/>
      <c r="W647" s="360" t="n">
        <v>0</v>
      </c>
      <c r="X647" s="360" t="n">
        <v>1</v>
      </c>
      <c r="Y647" s="360" t="n">
        <v>0</v>
      </c>
      <c r="Z647" s="360" t="n"/>
      <c r="AA647" s="360" t="n"/>
      <c r="AB647" s="360" t="n"/>
    </row>
    <row r="648">
      <c r="A648" s="360" t="n">
        <v>50</v>
      </c>
      <c r="B648" s="360" t="n">
        <v>0</v>
      </c>
      <c r="C648" s="360" t="n">
        <v>0</v>
      </c>
      <c r="D648" s="360" t="n">
        <v>1</v>
      </c>
      <c r="E648" s="360" t="n">
        <v>211</v>
      </c>
      <c r="F648" s="360">
        <f>ROUND(Source!Y621,O648)</f>
        <v/>
      </c>
      <c r="G648" s="360" t="inlineStr">
        <is>
          <t>СмПриб</t>
        </is>
      </c>
      <c r="H648" s="360" t="inlineStr">
        <is>
          <t>Сметная прибыль</t>
        </is>
      </c>
      <c r="I648" s="360" t="n"/>
      <c r="J648" s="360" t="n"/>
      <c r="K648" s="360" t="n">
        <v>211</v>
      </c>
      <c r="L648" s="360" t="n">
        <v>26</v>
      </c>
      <c r="M648" s="360" t="n">
        <v>3</v>
      </c>
      <c r="N648" s="360" t="inlineStr"/>
      <c r="O648" s="360" t="n">
        <v>0</v>
      </c>
      <c r="P648" s="360" t="n"/>
      <c r="Q648" s="360" t="n"/>
      <c r="R648" s="360" t="n"/>
      <c r="S648" s="360" t="n"/>
      <c r="T648" s="360" t="n"/>
      <c r="U648" s="360" t="n"/>
      <c r="V648" s="360" t="n"/>
      <c r="W648" s="360" t="n">
        <v>0</v>
      </c>
      <c r="X648" s="360" t="n">
        <v>1</v>
      </c>
      <c r="Y648" s="360" t="n">
        <v>0</v>
      </c>
      <c r="Z648" s="360" t="n"/>
      <c r="AA648" s="360" t="n"/>
      <c r="AB648" s="360" t="n"/>
    </row>
    <row r="649">
      <c r="A649" s="360" t="n">
        <v>50</v>
      </c>
      <c r="B649" s="360" t="n">
        <v>0</v>
      </c>
      <c r="C649" s="360" t="n">
        <v>0</v>
      </c>
      <c r="D649" s="360" t="n">
        <v>1</v>
      </c>
      <c r="E649" s="360" t="n">
        <v>224</v>
      </c>
      <c r="F649" s="360">
        <f>ROUND(Source!AR621,O649)</f>
        <v/>
      </c>
      <c r="G649" s="360" t="inlineStr">
        <is>
          <t>Всего</t>
        </is>
      </c>
      <c r="H649" s="360" t="inlineStr">
        <is>
          <t>Всего с НР и СП</t>
        </is>
      </c>
      <c r="I649" s="360" t="n"/>
      <c r="J649" s="360" t="n"/>
      <c r="K649" s="360" t="n">
        <v>224</v>
      </c>
      <c r="L649" s="360" t="n">
        <v>27</v>
      </c>
      <c r="M649" s="360" t="n">
        <v>3</v>
      </c>
      <c r="N649" s="360" t="inlineStr"/>
      <c r="O649" s="360" t="n">
        <v>0</v>
      </c>
      <c r="P649" s="360" t="n"/>
      <c r="Q649" s="360" t="n"/>
      <c r="R649" s="360" t="n"/>
      <c r="S649" s="360" t="n"/>
      <c r="T649" s="360" t="n"/>
      <c r="U649" s="360" t="n"/>
      <c r="V649" s="360" t="n"/>
      <c r="W649" s="360" t="n">
        <v>0</v>
      </c>
      <c r="X649" s="360" t="n">
        <v>1</v>
      </c>
      <c r="Y649" s="360" t="n">
        <v>0</v>
      </c>
      <c r="Z649" s="360" t="n"/>
      <c r="AA649" s="360" t="n"/>
      <c r="AB649" s="360" t="n"/>
    </row>
    <row r="650">
      <c r="A650" s="360" t="n">
        <v>50</v>
      </c>
      <c r="B650" s="360" t="n">
        <v>0</v>
      </c>
      <c r="C650" s="360" t="n">
        <v>0</v>
      </c>
      <c r="D650" s="360" t="n">
        <v>2</v>
      </c>
      <c r="E650" s="360" t="n">
        <v>0</v>
      </c>
      <c r="F650" s="360">
        <f>ROUND(F649,O650)</f>
        <v/>
      </c>
      <c r="G650" s="360" t="inlineStr">
        <is>
          <t>и1</t>
        </is>
      </c>
      <c r="H650" s="360" t="inlineStr">
        <is>
          <t>Итого</t>
        </is>
      </c>
      <c r="I650" s="360" t="n"/>
      <c r="J650" s="360" t="n"/>
      <c r="K650" s="360" t="n">
        <v>212</v>
      </c>
      <c r="L650" s="360" t="n">
        <v>28</v>
      </c>
      <c r="M650" s="360" t="n">
        <v>0</v>
      </c>
      <c r="N650" s="360" t="inlineStr"/>
      <c r="O650" s="360" t="n">
        <v>0</v>
      </c>
      <c r="P650" s="360" t="n"/>
      <c r="Q650" s="360" t="n"/>
      <c r="R650" s="360" t="n"/>
      <c r="S650" s="360" t="n"/>
      <c r="T650" s="360" t="n"/>
      <c r="U650" s="360" t="n"/>
      <c r="V650" s="360" t="n"/>
      <c r="W650" s="360" t="n">
        <v>0</v>
      </c>
      <c r="X650" s="360" t="n">
        <v>1</v>
      </c>
      <c r="Y650" s="360" t="n">
        <v>0</v>
      </c>
      <c r="Z650" s="360" t="n"/>
      <c r="AA650" s="360" t="n"/>
      <c r="AB650" s="360" t="n"/>
    </row>
    <row r="651">
      <c r="A651" s="360" t="n">
        <v>50</v>
      </c>
      <c r="B651" s="360" t="n">
        <v>0</v>
      </c>
      <c r="C651" s="360" t="n">
        <v>0</v>
      </c>
      <c r="D651" s="360" t="n">
        <v>2</v>
      </c>
      <c r="E651" s="360" t="n">
        <v>0</v>
      </c>
      <c r="F651" s="360">
        <f>ROUND(F650*0.22,O651)</f>
        <v/>
      </c>
      <c r="G651" s="360" t="inlineStr">
        <is>
          <t>и2</t>
        </is>
      </c>
      <c r="H651" s="360" t="inlineStr">
        <is>
          <t>НДС 22%</t>
        </is>
      </c>
      <c r="I651" s="360" t="n"/>
      <c r="J651" s="360" t="n"/>
      <c r="K651" s="360" t="n">
        <v>212</v>
      </c>
      <c r="L651" s="360" t="n">
        <v>29</v>
      </c>
      <c r="M651" s="360" t="n">
        <v>0</v>
      </c>
      <c r="N651" s="360" t="inlineStr"/>
      <c r="O651" s="360" t="n">
        <v>0</v>
      </c>
      <c r="P651" s="360" t="n"/>
      <c r="Q651" s="360" t="n"/>
      <c r="R651" s="360" t="n"/>
      <c r="S651" s="360" t="n"/>
      <c r="T651" s="360" t="n"/>
      <c r="U651" s="360" t="n"/>
      <c r="V651" s="360" t="n"/>
      <c r="W651" s="360" t="n">
        <v>0</v>
      </c>
      <c r="X651" s="360" t="n">
        <v>1</v>
      </c>
      <c r="Y651" s="360" t="n">
        <v>0</v>
      </c>
      <c r="Z651" s="360" t="n"/>
      <c r="AA651" s="360" t="n"/>
      <c r="AB651" s="360" t="n"/>
    </row>
    <row r="652">
      <c r="A652" s="360" t="n">
        <v>50</v>
      </c>
      <c r="B652" s="360" t="n">
        <v>0</v>
      </c>
      <c r="C652" s="360" t="n">
        <v>0</v>
      </c>
      <c r="D652" s="360" t="n">
        <v>2</v>
      </c>
      <c r="E652" s="360" t="n">
        <v>213</v>
      </c>
      <c r="F652" s="360">
        <f>ROUND(F650+F651,O652)</f>
        <v/>
      </c>
      <c r="G652" s="360" t="inlineStr">
        <is>
          <t>и3</t>
        </is>
      </c>
      <c r="H652" s="360" t="inlineStr">
        <is>
          <t>Всего</t>
        </is>
      </c>
      <c r="I652" s="360" t="n"/>
      <c r="J652" s="360" t="n"/>
      <c r="K652" s="360" t="n">
        <v>212</v>
      </c>
      <c r="L652" s="360" t="n">
        <v>30</v>
      </c>
      <c r="M652" s="360" t="n">
        <v>0</v>
      </c>
      <c r="N652" s="360" t="inlineStr"/>
      <c r="O652" s="360" t="n">
        <v>0</v>
      </c>
      <c r="P652" s="360" t="n"/>
      <c r="Q652" s="360" t="n"/>
      <c r="R652" s="360" t="n"/>
      <c r="S652" s="360" t="n"/>
      <c r="T652" s="360" t="n"/>
      <c r="U652" s="360" t="n"/>
      <c r="V652" s="360" t="n"/>
      <c r="W652" s="360" t="n">
        <v>0</v>
      </c>
      <c r="X652" s="360" t="n">
        <v>1</v>
      </c>
      <c r="Y652" s="360" t="n">
        <v>0</v>
      </c>
      <c r="Z652" s="360" t="n"/>
      <c r="AA652" s="360" t="n"/>
      <c r="AB652" s="360" t="n"/>
    </row>
    <row r="653"/>
    <row r="654">
      <c r="A654" s="357" t="n">
        <v>3</v>
      </c>
      <c r="B654" s="357" t="n">
        <v>0</v>
      </c>
      <c r="C654" s="357" t="n"/>
      <c r="D654" s="357">
        <f>ROW(A664)</f>
        <v/>
      </c>
      <c r="E654" s="357" t="n"/>
      <c r="F654" s="357" t="inlineStr">
        <is>
          <t>Новая локальная смета</t>
        </is>
      </c>
      <c r="G654" s="357" t="inlineStr">
        <is>
          <t>Парковая, д.25/7, кв 11</t>
        </is>
      </c>
      <c r="H654" s="357" t="inlineStr"/>
      <c r="I654" s="357" t="n">
        <v>0</v>
      </c>
      <c r="J654" s="357" t="inlineStr"/>
      <c r="K654" s="357" t="n">
        <v>0</v>
      </c>
      <c r="L654" s="357" t="inlineStr">
        <is>
          <t>Новая локальная смета</t>
        </is>
      </c>
      <c r="M654" s="357" t="inlineStr"/>
      <c r="N654" s="357" t="n"/>
      <c r="O654" s="357" t="n"/>
      <c r="P654" s="357" t="n"/>
      <c r="Q654" s="357" t="n"/>
      <c r="R654" s="357" t="n"/>
      <c r="S654" s="357" t="n">
        <v>0</v>
      </c>
      <c r="T654" s="357" t="n"/>
      <c r="U654" s="357" t="inlineStr"/>
      <c r="V654" s="357" t="n">
        <v>0</v>
      </c>
      <c r="W654" s="357" t="n"/>
      <c r="X654" s="357" t="n"/>
      <c r="Y654" s="357" t="n"/>
      <c r="Z654" s="357" t="n"/>
      <c r="AA654" s="357" t="n"/>
      <c r="AB654" s="357" t="inlineStr"/>
      <c r="AC654" s="357" t="inlineStr"/>
      <c r="AD654" s="357" t="inlineStr"/>
      <c r="AE654" s="357" t="inlineStr"/>
      <c r="AF654" s="357" t="inlineStr"/>
      <c r="AG654" s="357" t="inlineStr"/>
      <c r="AH654" s="357" t="n"/>
      <c r="AI654" s="357" t="n"/>
      <c r="AJ654" s="357" t="n"/>
      <c r="AK654" s="357" t="n"/>
      <c r="AL654" s="357" t="n"/>
      <c r="AM654" s="357" t="n"/>
      <c r="AN654" s="357" t="n"/>
      <c r="AO654" s="357" t="n"/>
      <c r="AP654" s="357" t="inlineStr"/>
      <c r="AQ654" s="357" t="inlineStr"/>
      <c r="AR654" s="357" t="inlineStr"/>
      <c r="AS654" s="357" t="n"/>
      <c r="AT654" s="357" t="n"/>
      <c r="AU654" s="357" t="n"/>
      <c r="AV654" s="357" t="n"/>
      <c r="AW654" s="357" t="n"/>
      <c r="AX654" s="357" t="n"/>
      <c r="AY654" s="357" t="n"/>
      <c r="AZ654" s="357" t="inlineStr"/>
      <c r="BA654" s="357" t="n"/>
      <c r="BB654" s="357" t="inlineStr"/>
      <c r="BC654" s="357" t="inlineStr"/>
      <c r="BD654" s="357" t="inlineStr"/>
      <c r="BE654" s="357" t="inlineStr"/>
      <c r="BF654" s="357" t="inlineStr"/>
      <c r="BG654" s="357" t="inlineStr"/>
      <c r="BH654" s="357" t="inlineStr"/>
      <c r="BI654" s="357" t="inlineStr"/>
      <c r="BJ654" s="357" t="inlineStr"/>
      <c r="BK654" s="357" t="inlineStr"/>
      <c r="BL654" s="357" t="inlineStr"/>
      <c r="BM654" s="357" t="inlineStr"/>
      <c r="BN654" s="357" t="inlineStr"/>
      <c r="BO654" s="357" t="inlineStr"/>
      <c r="BP654" s="357" t="inlineStr"/>
      <c r="BQ654" s="357" t="n"/>
      <c r="BR654" s="357" t="n"/>
      <c r="BS654" s="357" t="n"/>
      <c r="BT654" s="357" t="n"/>
      <c r="BU654" s="357" t="n"/>
      <c r="BV654" s="357" t="n"/>
      <c r="BW654" s="357" t="n"/>
      <c r="BX654" s="357" t="n">
        <v>0</v>
      </c>
      <c r="BY654" s="357" t="n"/>
      <c r="BZ654" s="357" t="n"/>
      <c r="CA654" s="357" t="n"/>
      <c r="CB654" s="357" t="n"/>
      <c r="CC654" s="357" t="n"/>
      <c r="CD654" s="357" t="n"/>
      <c r="CE654" s="357" t="n"/>
      <c r="CF654" s="357" t="n">
        <v>0</v>
      </c>
      <c r="CG654" s="357" t="n">
        <v>0</v>
      </c>
      <c r="CH654" s="357" t="n"/>
      <c r="CI654" s="357" t="inlineStr"/>
      <c r="CJ654" s="357" t="inlineStr"/>
      <c r="CK654" t="inlineStr"/>
      <c r="CL654" t="inlineStr"/>
      <c r="CM654" t="inlineStr"/>
      <c r="CN654" t="inlineStr"/>
      <c r="CO654" t="inlineStr"/>
      <c r="CP654" t="inlineStr"/>
      <c r="CQ654" t="inlineStr"/>
    </row>
    <row r="655"/>
    <row r="656">
      <c r="A656" s="358" t="n">
        <v>52</v>
      </c>
      <c r="B656" s="358">
        <f>B664</f>
        <v/>
      </c>
      <c r="C656" s="358">
        <f>C664</f>
        <v/>
      </c>
      <c r="D656" s="358">
        <f>D664</f>
        <v/>
      </c>
      <c r="E656" s="358">
        <f>E664</f>
        <v/>
      </c>
      <c r="F656" s="358">
        <f>F664</f>
        <v/>
      </c>
      <c r="G656" s="358">
        <f>G664</f>
        <v/>
      </c>
      <c r="H656" s="358" t="n"/>
      <c r="I656" s="358" t="n"/>
      <c r="J656" s="358" t="n"/>
      <c r="K656" s="358" t="n"/>
      <c r="L656" s="358" t="n"/>
      <c r="M656" s="358" t="n"/>
      <c r="N656" s="358" t="n"/>
      <c r="O656" s="358">
        <f>O664</f>
        <v/>
      </c>
      <c r="P656" s="358">
        <f>P664</f>
        <v/>
      </c>
      <c r="Q656" s="358">
        <f>Q664</f>
        <v/>
      </c>
      <c r="R656" s="358">
        <f>R664</f>
        <v/>
      </c>
      <c r="S656" s="358">
        <f>S664</f>
        <v/>
      </c>
      <c r="T656" s="358">
        <f>T664</f>
        <v/>
      </c>
      <c r="U656" s="358">
        <f>U664</f>
        <v/>
      </c>
      <c r="V656" s="358">
        <f>V664</f>
        <v/>
      </c>
      <c r="W656" s="358">
        <f>W664</f>
        <v/>
      </c>
      <c r="X656" s="358">
        <f>X664</f>
        <v/>
      </c>
      <c r="Y656" s="358">
        <f>Y664</f>
        <v/>
      </c>
      <c r="Z656" s="358">
        <f>Z664</f>
        <v/>
      </c>
      <c r="AA656" s="358">
        <f>AA664</f>
        <v/>
      </c>
      <c r="AB656" s="358">
        <f>AB664</f>
        <v/>
      </c>
      <c r="AC656" s="358">
        <f>AC664</f>
        <v/>
      </c>
      <c r="AD656" s="358">
        <f>AD664</f>
        <v/>
      </c>
      <c r="AE656" s="358">
        <f>AE664</f>
        <v/>
      </c>
      <c r="AF656" s="358">
        <f>AF664</f>
        <v/>
      </c>
      <c r="AG656" s="358">
        <f>AG664</f>
        <v/>
      </c>
      <c r="AH656" s="358">
        <f>AH664</f>
        <v/>
      </c>
      <c r="AI656" s="358">
        <f>AI664</f>
        <v/>
      </c>
      <c r="AJ656" s="358">
        <f>AJ664</f>
        <v/>
      </c>
      <c r="AK656" s="358">
        <f>AK664</f>
        <v/>
      </c>
      <c r="AL656" s="358">
        <f>AL664</f>
        <v/>
      </c>
      <c r="AM656" s="358">
        <f>AM664</f>
        <v/>
      </c>
      <c r="AN656" s="358">
        <f>AN664</f>
        <v/>
      </c>
      <c r="AO656" s="358">
        <f>AO664</f>
        <v/>
      </c>
      <c r="AP656" s="358">
        <f>AP664</f>
        <v/>
      </c>
      <c r="AQ656" s="358">
        <f>AQ664</f>
        <v/>
      </c>
      <c r="AR656" s="358">
        <f>AR664</f>
        <v/>
      </c>
      <c r="AS656" s="358">
        <f>AS664</f>
        <v/>
      </c>
      <c r="AT656" s="358">
        <f>AT664</f>
        <v/>
      </c>
      <c r="AU656" s="358">
        <f>AU664</f>
        <v/>
      </c>
      <c r="AV656" s="358">
        <f>AV664</f>
        <v/>
      </c>
      <c r="AW656" s="358">
        <f>AW664</f>
        <v/>
      </c>
      <c r="AX656" s="358">
        <f>AX664</f>
        <v/>
      </c>
      <c r="AY656" s="358">
        <f>AY664</f>
        <v/>
      </c>
      <c r="AZ656" s="358">
        <f>AZ664</f>
        <v/>
      </c>
      <c r="BA656" s="358">
        <f>BA664</f>
        <v/>
      </c>
      <c r="BB656" s="358">
        <f>BB664</f>
        <v/>
      </c>
      <c r="BC656" s="358">
        <f>BC664</f>
        <v/>
      </c>
      <c r="BD656" s="358">
        <f>BD664</f>
        <v/>
      </c>
      <c r="BE656" s="358">
        <f>BE664</f>
        <v/>
      </c>
      <c r="BF656" s="358">
        <f>BF664</f>
        <v/>
      </c>
      <c r="BG656" s="358">
        <f>BG664</f>
        <v/>
      </c>
      <c r="BH656" s="358">
        <f>BH664</f>
        <v/>
      </c>
      <c r="BI656" s="358">
        <f>BI664</f>
        <v/>
      </c>
      <c r="BJ656" s="358">
        <f>BJ664</f>
        <v/>
      </c>
      <c r="BK656" s="358">
        <f>BK664</f>
        <v/>
      </c>
      <c r="BL656" s="358">
        <f>BL664</f>
        <v/>
      </c>
      <c r="BM656" s="358">
        <f>BM664</f>
        <v/>
      </c>
      <c r="BN656" s="358">
        <f>BN664</f>
        <v/>
      </c>
      <c r="BO656" s="358">
        <f>BO664</f>
        <v/>
      </c>
      <c r="BP656" s="358">
        <f>BP664</f>
        <v/>
      </c>
      <c r="BQ656" s="358">
        <f>BQ664</f>
        <v/>
      </c>
      <c r="BR656" s="358">
        <f>BR664</f>
        <v/>
      </c>
      <c r="BS656" s="358">
        <f>BS664</f>
        <v/>
      </c>
      <c r="BT656" s="358">
        <f>BT664</f>
        <v/>
      </c>
      <c r="BU656" s="358">
        <f>BU664</f>
        <v/>
      </c>
      <c r="BV656" s="358">
        <f>BV664</f>
        <v/>
      </c>
      <c r="BW656" s="358">
        <f>BW664</f>
        <v/>
      </c>
      <c r="BX656" s="358">
        <f>BX664</f>
        <v/>
      </c>
      <c r="BY656" s="358">
        <f>BY664</f>
        <v/>
      </c>
      <c r="BZ656" s="358">
        <f>BZ664</f>
        <v/>
      </c>
      <c r="CA656" s="358">
        <f>CA664</f>
        <v/>
      </c>
      <c r="CB656" s="358">
        <f>CB664</f>
        <v/>
      </c>
      <c r="CC656" s="358">
        <f>CC664</f>
        <v/>
      </c>
      <c r="CD656" s="358">
        <f>CD664</f>
        <v/>
      </c>
      <c r="CE656" s="358">
        <f>CE664</f>
        <v/>
      </c>
      <c r="CF656" s="358">
        <f>CF664</f>
        <v/>
      </c>
      <c r="CG656" s="358">
        <f>CG664</f>
        <v/>
      </c>
      <c r="CH656" s="358">
        <f>CH664</f>
        <v/>
      </c>
      <c r="CI656" s="358">
        <f>CI664</f>
        <v/>
      </c>
      <c r="CJ656" s="358">
        <f>CJ664</f>
        <v/>
      </c>
      <c r="CK656" s="358">
        <f>CK664</f>
        <v/>
      </c>
      <c r="CL656" s="358">
        <f>CL664</f>
        <v/>
      </c>
      <c r="CM656" s="358">
        <f>CM664</f>
        <v/>
      </c>
      <c r="CN656" s="358">
        <f>CN664</f>
        <v/>
      </c>
      <c r="CO656" s="358">
        <f>CO664</f>
        <v/>
      </c>
      <c r="CP656" s="358">
        <f>CP664</f>
        <v/>
      </c>
      <c r="CQ656" s="358">
        <f>CQ664</f>
        <v/>
      </c>
      <c r="CR656" s="358">
        <f>CR664</f>
        <v/>
      </c>
      <c r="CS656" s="358">
        <f>CS664</f>
        <v/>
      </c>
      <c r="CT656" s="358">
        <f>CT664</f>
        <v/>
      </c>
      <c r="CU656" s="358">
        <f>CU664</f>
        <v/>
      </c>
      <c r="CV656" s="358">
        <f>CV664</f>
        <v/>
      </c>
      <c r="CW656" s="358">
        <f>CW664</f>
        <v/>
      </c>
      <c r="CX656" s="358">
        <f>CX664</f>
        <v/>
      </c>
      <c r="CY656" s="358">
        <f>CY664</f>
        <v/>
      </c>
      <c r="CZ656" s="358">
        <f>CZ664</f>
        <v/>
      </c>
      <c r="DA656" s="358">
        <f>DA664</f>
        <v/>
      </c>
      <c r="DB656" s="358">
        <f>DB664</f>
        <v/>
      </c>
      <c r="DC656" s="358">
        <f>DC664</f>
        <v/>
      </c>
      <c r="DD656" s="358">
        <f>DD664</f>
        <v/>
      </c>
      <c r="DE656" s="358">
        <f>DE664</f>
        <v/>
      </c>
      <c r="DF656" s="358">
        <f>DF664</f>
        <v/>
      </c>
      <c r="DG656" s="359">
        <f>DG664</f>
        <v/>
      </c>
      <c r="DH656" s="359">
        <f>DH664</f>
        <v/>
      </c>
      <c r="DI656" s="359">
        <f>DI664</f>
        <v/>
      </c>
      <c r="DJ656" s="359">
        <f>DJ664</f>
        <v/>
      </c>
      <c r="DK656" s="359">
        <f>DK664</f>
        <v/>
      </c>
      <c r="DL656" s="359">
        <f>DL664</f>
        <v/>
      </c>
      <c r="DM656" s="359">
        <f>DM664</f>
        <v/>
      </c>
      <c r="DN656" s="359">
        <f>DN664</f>
        <v/>
      </c>
      <c r="DO656" s="359">
        <f>DO664</f>
        <v/>
      </c>
      <c r="DP656" s="359">
        <f>DP664</f>
        <v/>
      </c>
      <c r="DQ656" s="359">
        <f>DQ664</f>
        <v/>
      </c>
      <c r="DR656" s="359">
        <f>DR664</f>
        <v/>
      </c>
      <c r="DS656" s="359">
        <f>DS664</f>
        <v/>
      </c>
      <c r="DT656" s="359">
        <f>DT664</f>
        <v/>
      </c>
      <c r="DU656" s="359">
        <f>DU664</f>
        <v/>
      </c>
      <c r="DV656" s="359">
        <f>DV664</f>
        <v/>
      </c>
      <c r="DW656" s="359">
        <f>DW664</f>
        <v/>
      </c>
      <c r="DX656" s="359">
        <f>DX664</f>
        <v/>
      </c>
      <c r="DY656" s="359">
        <f>DY664</f>
        <v/>
      </c>
      <c r="DZ656" s="359">
        <f>DZ664</f>
        <v/>
      </c>
      <c r="EA656" s="359">
        <f>EA664</f>
        <v/>
      </c>
      <c r="EB656" s="359">
        <f>EB664</f>
        <v/>
      </c>
      <c r="EC656" s="359">
        <f>EC664</f>
        <v/>
      </c>
      <c r="ED656" s="359">
        <f>ED664</f>
        <v/>
      </c>
      <c r="EE656" s="359">
        <f>EE664</f>
        <v/>
      </c>
      <c r="EF656" s="359">
        <f>EF664</f>
        <v/>
      </c>
      <c r="EG656" s="359">
        <f>EG664</f>
        <v/>
      </c>
      <c r="EH656" s="359">
        <f>EH664</f>
        <v/>
      </c>
      <c r="EI656" s="359">
        <f>EI664</f>
        <v/>
      </c>
      <c r="EJ656" s="359">
        <f>EJ664</f>
        <v/>
      </c>
      <c r="EK656" s="359">
        <f>EK664</f>
        <v/>
      </c>
      <c r="EL656" s="359">
        <f>EL664</f>
        <v/>
      </c>
      <c r="EM656" s="359">
        <f>EM664</f>
        <v/>
      </c>
      <c r="EN656" s="359">
        <f>EN664</f>
        <v/>
      </c>
      <c r="EO656" s="359">
        <f>EO664</f>
        <v/>
      </c>
      <c r="EP656" s="359">
        <f>EP664</f>
        <v/>
      </c>
      <c r="EQ656" s="359">
        <f>EQ664</f>
        <v/>
      </c>
      <c r="ER656" s="359">
        <f>ER664</f>
        <v/>
      </c>
      <c r="ES656" s="359">
        <f>ES664</f>
        <v/>
      </c>
      <c r="ET656" s="359">
        <f>ET664</f>
        <v/>
      </c>
      <c r="EU656" s="359">
        <f>EU664</f>
        <v/>
      </c>
      <c r="EV656" s="359">
        <f>EV664</f>
        <v/>
      </c>
      <c r="EW656" s="359">
        <f>EW664</f>
        <v/>
      </c>
      <c r="EX656" s="359">
        <f>EX664</f>
        <v/>
      </c>
      <c r="EY656" s="359">
        <f>EY664</f>
        <v/>
      </c>
      <c r="EZ656" s="359">
        <f>EZ664</f>
        <v/>
      </c>
      <c r="FA656" s="359">
        <f>FA664</f>
        <v/>
      </c>
      <c r="FB656" s="359">
        <f>FB664</f>
        <v/>
      </c>
      <c r="FC656" s="359">
        <f>FC664</f>
        <v/>
      </c>
      <c r="FD656" s="359">
        <f>FD664</f>
        <v/>
      </c>
      <c r="FE656" s="359">
        <f>FE664</f>
        <v/>
      </c>
      <c r="FF656" s="359">
        <f>FF664</f>
        <v/>
      </c>
      <c r="FG656" s="359">
        <f>FG664</f>
        <v/>
      </c>
      <c r="FH656" s="359">
        <f>FH664</f>
        <v/>
      </c>
      <c r="FI656" s="359">
        <f>FI664</f>
        <v/>
      </c>
      <c r="FJ656" s="359">
        <f>FJ664</f>
        <v/>
      </c>
      <c r="FK656" s="359">
        <f>FK664</f>
        <v/>
      </c>
      <c r="FL656" s="359">
        <f>FL664</f>
        <v/>
      </c>
      <c r="FM656" s="359">
        <f>FM664</f>
        <v/>
      </c>
      <c r="FN656" s="359">
        <f>FN664</f>
        <v/>
      </c>
      <c r="FO656" s="359">
        <f>FO664</f>
        <v/>
      </c>
      <c r="FP656" s="359">
        <f>FP664</f>
        <v/>
      </c>
      <c r="FQ656" s="359">
        <f>FQ664</f>
        <v/>
      </c>
      <c r="FR656" s="359">
        <f>FR664</f>
        <v/>
      </c>
      <c r="FS656" s="359">
        <f>FS664</f>
        <v/>
      </c>
      <c r="FT656" s="359">
        <f>FT664</f>
        <v/>
      </c>
      <c r="FU656" s="359">
        <f>FU664</f>
        <v/>
      </c>
      <c r="FV656" s="359">
        <f>FV664</f>
        <v/>
      </c>
      <c r="FW656" s="359">
        <f>FW664</f>
        <v/>
      </c>
      <c r="FX656" s="359">
        <f>FX664</f>
        <v/>
      </c>
      <c r="FY656" s="359">
        <f>FY664</f>
        <v/>
      </c>
      <c r="FZ656" s="359">
        <f>FZ664</f>
        <v/>
      </c>
      <c r="GA656" s="359">
        <f>GA664</f>
        <v/>
      </c>
      <c r="GB656" s="359">
        <f>GB664</f>
        <v/>
      </c>
      <c r="GC656" s="359">
        <f>GC664</f>
        <v/>
      </c>
      <c r="GD656" s="359">
        <f>GD664</f>
        <v/>
      </c>
      <c r="GE656" s="359">
        <f>GE664</f>
        <v/>
      </c>
      <c r="GF656" s="359">
        <f>GF664</f>
        <v/>
      </c>
      <c r="GG656" s="359">
        <f>GG664</f>
        <v/>
      </c>
      <c r="GH656" s="359">
        <f>GH664</f>
        <v/>
      </c>
      <c r="GI656" s="359">
        <f>GI664</f>
        <v/>
      </c>
      <c r="GJ656" s="359">
        <f>GJ664</f>
        <v/>
      </c>
      <c r="GK656" s="359">
        <f>GK664</f>
        <v/>
      </c>
      <c r="GL656" s="359">
        <f>GL664</f>
        <v/>
      </c>
      <c r="GM656" s="359">
        <f>GM664</f>
        <v/>
      </c>
      <c r="GN656" s="359">
        <f>GN664</f>
        <v/>
      </c>
      <c r="GO656" s="359">
        <f>GO664</f>
        <v/>
      </c>
      <c r="GP656" s="359">
        <f>GP664</f>
        <v/>
      </c>
      <c r="GQ656" s="359">
        <f>GQ664</f>
        <v/>
      </c>
      <c r="GR656" s="359">
        <f>GR664</f>
        <v/>
      </c>
      <c r="GS656" s="359">
        <f>GS664</f>
        <v/>
      </c>
      <c r="GT656" s="359">
        <f>GT664</f>
        <v/>
      </c>
      <c r="GU656" s="359">
        <f>GU664</f>
        <v/>
      </c>
      <c r="GV656" s="359">
        <f>GV664</f>
        <v/>
      </c>
      <c r="GW656" s="359">
        <f>GW664</f>
        <v/>
      </c>
      <c r="GX656" s="359">
        <f>GX664</f>
        <v/>
      </c>
    </row>
    <row r="657"/>
    <row r="658">
      <c r="A658" t="n">
        <v>17</v>
      </c>
      <c r="B658" t="n">
        <v>0</v>
      </c>
      <c r="C658">
        <f>ROW(SmtRes!A224)</f>
        <v/>
      </c>
      <c r="D658">
        <f>ROW(EtalonRes!A226)</f>
        <v/>
      </c>
      <c r="E658" t="inlineStr">
        <is>
          <t>1</t>
        </is>
      </c>
      <c r="F658" t="inlineStr">
        <is>
          <t>65-5-1</t>
        </is>
      </c>
      <c r="G658" t="inlineStr">
        <is>
          <t>Смена вентилей и клапанов обратных муфтовых диаметром до 20 мм</t>
        </is>
      </c>
      <c r="H658" t="inlineStr">
        <is>
          <t>100 шт.</t>
        </is>
      </c>
      <c r="I658">
        <f>ROUND(ROUND(1/100,4),7)</f>
        <v/>
      </c>
      <c r="J658" t="n">
        <v>0</v>
      </c>
      <c r="K658">
        <f>ROUND(ROUND(1/100,4),7)</f>
        <v/>
      </c>
      <c r="O658">
        <f>ROUND(CP658,0)</f>
        <v/>
      </c>
      <c r="P658">
        <f>ROUND(CQ658*I658,0)</f>
        <v/>
      </c>
      <c r="Q658">
        <f>(ROUND((ROUND(((ET658)*I658),0)*BB658),0)+ROUND((ROUND(((AE658-(EU658))*I658),0)*BS658),0))</f>
        <v/>
      </c>
      <c r="R658">
        <f>(ROUND((ROUND(((EU658)*I658),0)*BS658),0)+ROUND((ROUND(((AE658-(EU658))*I658),0)*BS658),0))</f>
        <v/>
      </c>
      <c r="S658">
        <f>ROUND(CT658*I658,0)</f>
        <v/>
      </c>
      <c r="T658">
        <f>ROUND(CU658*I658,0)</f>
        <v/>
      </c>
      <c r="U658">
        <f>ROUND(CV658*I658,7)</f>
        <v/>
      </c>
      <c r="V658">
        <f>ROUND(CW658*I658,7)</f>
        <v/>
      </c>
      <c r="W658">
        <f>ROUND(CX658*I658,0)</f>
        <v/>
      </c>
      <c r="X658">
        <f>ROUND(CY658,0)</f>
        <v/>
      </c>
      <c r="Y658">
        <f>ROUND(CZ658,0)</f>
        <v/>
      </c>
      <c r="AA658" t="n">
        <v>78862477</v>
      </c>
      <c r="AB658">
        <f>ROUND((AC658+AD658+AF658),2)</f>
        <v/>
      </c>
      <c r="AC658">
        <f>ROUND((ES658),2)</f>
        <v/>
      </c>
      <c r="AD658">
        <f>ROUND((((ET658)-(EU658))+AE658),2)</f>
        <v/>
      </c>
      <c r="AE658">
        <f>ROUND((EU658),2)</f>
        <v/>
      </c>
      <c r="AF658">
        <f>ROUND((EV658),2)</f>
        <v/>
      </c>
      <c r="AG658">
        <f>ROUND((AP658),2)</f>
        <v/>
      </c>
      <c r="AH658">
        <f>(EW658)</f>
        <v/>
      </c>
      <c r="AI658">
        <f>(EX658)</f>
        <v/>
      </c>
      <c r="AJ658">
        <f>(AS658)</f>
        <v/>
      </c>
      <c r="AK658" t="n">
        <v>2979.16</v>
      </c>
      <c r="AL658" t="n">
        <v>2240.13</v>
      </c>
      <c r="AM658" t="n">
        <v>4.36</v>
      </c>
      <c r="AN658" t="n">
        <v>0</v>
      </c>
      <c r="AO658" t="n">
        <v>734.67</v>
      </c>
      <c r="AP658" t="n">
        <v>0</v>
      </c>
      <c r="AQ658" t="n">
        <v>81</v>
      </c>
      <c r="AR658" t="n">
        <v>0</v>
      </c>
      <c r="AS658" t="n">
        <v>0</v>
      </c>
      <c r="AT658" t="n">
        <v>103</v>
      </c>
      <c r="AU658" t="n">
        <v>52</v>
      </c>
      <c r="AV658" t="n">
        <v>1</v>
      </c>
      <c r="AW658" t="n">
        <v>1</v>
      </c>
      <c r="AZ658" t="n">
        <v>1</v>
      </c>
      <c r="BA658" t="n">
        <v>52.25</v>
      </c>
      <c r="BB658" t="n">
        <v>24.98</v>
      </c>
      <c r="BC658" t="n">
        <v>10.16</v>
      </c>
      <c r="BD658" t="inlineStr"/>
      <c r="BE658" t="inlineStr"/>
      <c r="BF658" t="inlineStr"/>
      <c r="BG658" t="inlineStr"/>
      <c r="BH658" t="n">
        <v>0</v>
      </c>
      <c r="BI658" t="n">
        <v>1</v>
      </c>
      <c r="BJ658" t="inlineStr">
        <is>
          <t>ТЕРр Московской обл., 65-5-1, приказ Минстроя России №675/пр от 28.02.2017 № 263/пр</t>
        </is>
      </c>
      <c r="BM658" t="n">
        <v>65007</v>
      </c>
      <c r="BN658" t="n">
        <v>0</v>
      </c>
      <c r="BO658" t="inlineStr">
        <is>
          <t>65-5-1</t>
        </is>
      </c>
      <c r="BP658" t="n">
        <v>1</v>
      </c>
      <c r="BQ658" t="n">
        <v>6</v>
      </c>
      <c r="BR658" t="n">
        <v>0</v>
      </c>
      <c r="BS658" t="n">
        <v>52.25</v>
      </c>
      <c r="BT658" t="n">
        <v>1</v>
      </c>
      <c r="BU658" t="n">
        <v>1</v>
      </c>
      <c r="BV658" t="n">
        <v>1</v>
      </c>
      <c r="BW658" t="n">
        <v>1</v>
      </c>
      <c r="BX658" t="n">
        <v>1</v>
      </c>
      <c r="BY658" t="inlineStr"/>
      <c r="BZ658" t="n">
        <v>103</v>
      </c>
      <c r="CA658" t="n">
        <v>52</v>
      </c>
      <c r="CB658" t="inlineStr"/>
      <c r="CE658" t="n">
        <v>12</v>
      </c>
      <c r="CF658" t="n">
        <v>0</v>
      </c>
      <c r="CG658" t="n">
        <v>0</v>
      </c>
      <c r="CM658" t="n">
        <v>0</v>
      </c>
      <c r="CN658" t="inlineStr"/>
      <c r="CO658" t="n">
        <v>0</v>
      </c>
      <c r="CP658">
        <f>(P658+Q658+S658)</f>
        <v/>
      </c>
      <c r="CQ658">
        <f>AC658*BC658</f>
        <v/>
      </c>
      <c r="CR658">
        <f>(ROUND((ROUND(((ET658)*1),0)*BB658),0)+ROUND((ROUND(((AE658-(EU658))*1),0)*BS658),0))</f>
        <v/>
      </c>
      <c r="CS658">
        <f>(ROUND((ROUND(((EU658)*1),0)*BS658),0)+ROUND((ROUND(((AE658-(EU658))*1),0)*BS658),0))</f>
        <v/>
      </c>
      <c r="CT658">
        <f>AF658*BA658</f>
        <v/>
      </c>
      <c r="CU658">
        <f>AG658</f>
        <v/>
      </c>
      <c r="CV658">
        <f>AH658</f>
        <v/>
      </c>
      <c r="CW658">
        <f>AI658</f>
        <v/>
      </c>
      <c r="CX658">
        <f>AJ658</f>
        <v/>
      </c>
      <c r="CY658">
        <f>(((S658+R658)*AT658)/100)</f>
        <v/>
      </c>
      <c r="CZ658">
        <f>(((S658+R658)*AU658)/100)</f>
        <v/>
      </c>
      <c r="DC658" t="inlineStr"/>
      <c r="DD658" t="inlineStr"/>
      <c r="DE658" t="inlineStr"/>
      <c r="DF658" t="inlineStr"/>
      <c r="DG658" t="inlineStr"/>
      <c r="DH658" t="inlineStr"/>
      <c r="DI658" t="inlineStr"/>
      <c r="DJ658" t="inlineStr"/>
      <c r="DK658" t="inlineStr"/>
      <c r="DL658" t="inlineStr"/>
      <c r="DM658" t="inlineStr"/>
      <c r="DN658" t="n">
        <v>0</v>
      </c>
      <c r="DO658" t="n">
        <v>0</v>
      </c>
      <c r="DP658" t="n">
        <v>1</v>
      </c>
      <c r="DQ658" t="n">
        <v>1</v>
      </c>
      <c r="DU658" t="n">
        <v>1010</v>
      </c>
      <c r="DV658" t="inlineStr">
        <is>
          <t>100 шт.</t>
        </is>
      </c>
      <c r="DW658" t="inlineStr">
        <is>
          <t>100 шт.</t>
        </is>
      </c>
      <c r="DX658" t="n">
        <v>100</v>
      </c>
      <c r="DZ658" t="inlineStr"/>
      <c r="EA658" t="inlineStr"/>
      <c r="EB658" t="inlineStr"/>
      <c r="EC658" t="inlineStr"/>
      <c r="EE658" t="n">
        <v>78726000</v>
      </c>
      <c r="EF658" t="n">
        <v>6</v>
      </c>
      <c r="EG658" t="inlineStr">
        <is>
          <t>Ремонтно-строительные работы</t>
        </is>
      </c>
      <c r="EH658" t="n">
        <v>99</v>
      </c>
      <c r="EI658" t="inlineStr">
        <is>
          <t>Внутренние санитарно-технические работы</t>
        </is>
      </c>
      <c r="EJ658" t="n">
        <v>1</v>
      </c>
      <c r="EK658" t="n">
        <v>65007</v>
      </c>
      <c r="EL658" t="inlineStr">
        <is>
          <t>Внутренние санитарнотехнические работы: смена труб, санприборов, запорной арматуры и другое</t>
        </is>
      </c>
      <c r="EM658" t="inlineStr">
        <is>
          <t>рФЕР-65</t>
        </is>
      </c>
      <c r="EO658" t="inlineStr"/>
      <c r="EQ658" t="n">
        <v>0</v>
      </c>
      <c r="ER658" t="n">
        <v>2979.16</v>
      </c>
      <c r="ES658" t="n">
        <v>2240.13</v>
      </c>
      <c r="ET658" t="n">
        <v>4.36</v>
      </c>
      <c r="EU658" t="n">
        <v>0</v>
      </c>
      <c r="EV658" t="n">
        <v>734.67</v>
      </c>
      <c r="EW658" t="n">
        <v>81</v>
      </c>
      <c r="EX658" t="n">
        <v>0</v>
      </c>
      <c r="EY658" t="n">
        <v>0</v>
      </c>
      <c r="FQ658" t="n">
        <v>0</v>
      </c>
      <c r="FR658" t="n">
        <v>0</v>
      </c>
      <c r="FS658" t="n">
        <v>0</v>
      </c>
      <c r="FX658" t="n">
        <v>103</v>
      </c>
      <c r="FY658" t="n">
        <v>52</v>
      </c>
      <c r="GA658" t="inlineStr"/>
      <c r="GD658" t="n">
        <v>1</v>
      </c>
      <c r="GF658" t="n">
        <v>152852496</v>
      </c>
      <c r="GG658" t="n">
        <v>2</v>
      </c>
      <c r="GH658" t="n">
        <v>1</v>
      </c>
      <c r="GI658" t="n">
        <v>2</v>
      </c>
      <c r="GJ658" t="n">
        <v>0</v>
      </c>
      <c r="GK658" t="n">
        <v>0</v>
      </c>
      <c r="GL658">
        <f>ROUND(IF(AND(BH658=3,BI658=3,FS658&lt;&gt;0),P658,0),0)</f>
        <v/>
      </c>
      <c r="GM658">
        <f>ROUND(O658+X658+Y658,0)+GX658</f>
        <v/>
      </c>
      <c r="GN658">
        <f>IF(OR(BI658=0,BI658=1),GM658-GX658,0)</f>
        <v/>
      </c>
      <c r="GO658">
        <f>IF(BI658=2,GM658-GX658,0)</f>
        <v/>
      </c>
      <c r="GP658">
        <f>IF(BI658=4,GM658-GX658,0)</f>
        <v/>
      </c>
      <c r="GR658" t="n">
        <v>0</v>
      </c>
      <c r="GS658" t="n">
        <v>3</v>
      </c>
      <c r="GT658" t="n">
        <v>0</v>
      </c>
      <c r="GU658" t="inlineStr"/>
      <c r="GV658">
        <f>ROUND((GT658),2)</f>
        <v/>
      </c>
      <c r="GW658" t="n">
        <v>1</v>
      </c>
      <c r="GX658">
        <f>ROUND(HC658*I658,0)</f>
        <v/>
      </c>
      <c r="HA658" t="n">
        <v>0</v>
      </c>
      <c r="HB658" t="n">
        <v>0</v>
      </c>
      <c r="HC658">
        <f>GV658*GW658</f>
        <v/>
      </c>
      <c r="HE658" t="inlineStr"/>
      <c r="HF658" t="inlineStr"/>
      <c r="HM658" t="inlineStr"/>
      <c r="HN658" t="inlineStr">
        <is>
          <t>Пр/812-099.2-1</t>
        </is>
      </c>
      <c r="HO658" t="inlineStr">
        <is>
          <t>Пр/774-099.2</t>
        </is>
      </c>
      <c r="HP658" t="inlineStr">
        <is>
          <t>Внутренние санитарнотехнические работы: смена труб, санприборов, запорной арматуры и другое</t>
        </is>
      </c>
      <c r="HQ658" t="inlineStr">
        <is>
          <t>Внутренние санитарнотехнические работы: смена труб, санприборов, запорной арматуры и другое</t>
        </is>
      </c>
      <c r="HS658" t="n">
        <v>0</v>
      </c>
      <c r="IK658" t="n">
        <v>0</v>
      </c>
    </row>
    <row r="659">
      <c r="A659" t="n">
        <v>18</v>
      </c>
      <c r="B659" t="n">
        <v>0</v>
      </c>
      <c r="C659" t="n">
        <v>224</v>
      </c>
      <c r="E659" t="inlineStr">
        <is>
          <t>1,1</t>
        </is>
      </c>
      <c r="F659" t="inlineStr">
        <is>
          <t>509-9899</t>
        </is>
      </c>
      <c r="G659" t="inlineStr">
        <is>
          <t>Строительный мусор и масса возвратных материалов</t>
        </is>
      </c>
      <c r="H659" t="inlineStr">
        <is>
          <t>т</t>
        </is>
      </c>
      <c r="I659">
        <f>I658*J659</f>
        <v/>
      </c>
      <c r="J659" t="n">
        <v>0.04</v>
      </c>
      <c r="K659" t="n">
        <v>0.04</v>
      </c>
      <c r="O659">
        <f>ROUND(CP659,0)</f>
        <v/>
      </c>
      <c r="P659">
        <f>ROUND(CQ659*I659,0)</f>
        <v/>
      </c>
      <c r="Q659">
        <f>(ROUND((ROUND(((ET659)*I659),0)*BB659),0)+ROUND((ROUND(((AE659-(EU659))*I659),0)*BS659),0))</f>
        <v/>
      </c>
      <c r="R659">
        <f>(ROUND((ROUND(((EU659)*I659),0)*BS659),0)+ROUND((ROUND(((AE659-(EU659))*I659),0)*BS659),0))</f>
        <v/>
      </c>
      <c r="S659">
        <f>ROUND(CT659*I659,0)</f>
        <v/>
      </c>
      <c r="T659">
        <f>ROUND(CU659*I659,0)</f>
        <v/>
      </c>
      <c r="U659">
        <f>ROUND(CV659*I659,7)</f>
        <v/>
      </c>
      <c r="V659">
        <f>ROUND(CW659*I659,7)</f>
        <v/>
      </c>
      <c r="W659">
        <f>ROUND(CX659*I659,0)</f>
        <v/>
      </c>
      <c r="X659">
        <f>ROUND(CY659,0)</f>
        <v/>
      </c>
      <c r="Y659">
        <f>ROUND(CZ659,0)</f>
        <v/>
      </c>
      <c r="AA659" t="n">
        <v>78862477</v>
      </c>
      <c r="AB659">
        <f>ROUND((AC659+AD659+AF659),2)</f>
        <v/>
      </c>
      <c r="AC659">
        <f>ROUND((ES659),2)</f>
        <v/>
      </c>
      <c r="AD659">
        <f>ROUND((((ET659)-(EU659))+AE659),2)</f>
        <v/>
      </c>
      <c r="AE659">
        <f>ROUND((EU659),2)</f>
        <v/>
      </c>
      <c r="AF659">
        <f>ROUND((EV659),2)</f>
        <v/>
      </c>
      <c r="AG659">
        <f>ROUND((AP659),2)</f>
        <v/>
      </c>
      <c r="AH659">
        <f>(EW659)</f>
        <v/>
      </c>
      <c r="AI659">
        <f>(EX659)</f>
        <v/>
      </c>
      <c r="AJ659">
        <f>(AS659)</f>
        <v/>
      </c>
      <c r="AK659" t="n">
        <v>0</v>
      </c>
      <c r="AL659" t="n">
        <v>0</v>
      </c>
      <c r="AM659" t="n">
        <v>0</v>
      </c>
      <c r="AN659" t="n">
        <v>0</v>
      </c>
      <c r="AO659" t="n">
        <v>0</v>
      </c>
      <c r="AP659" t="n">
        <v>0</v>
      </c>
      <c r="AQ659" t="n">
        <v>0</v>
      </c>
      <c r="AR659" t="n">
        <v>0</v>
      </c>
      <c r="AS659" t="n">
        <v>0</v>
      </c>
      <c r="AT659" t="n">
        <v>103</v>
      </c>
      <c r="AU659" t="n">
        <v>52</v>
      </c>
      <c r="AV659" t="n">
        <v>1</v>
      </c>
      <c r="AW659" t="n">
        <v>1</v>
      </c>
      <c r="AZ659" t="n">
        <v>1</v>
      </c>
      <c r="BA659" t="n">
        <v>1</v>
      </c>
      <c r="BB659" t="n">
        <v>1</v>
      </c>
      <c r="BC659" t="n">
        <v>1</v>
      </c>
      <c r="BD659" t="inlineStr"/>
      <c r="BE659" t="inlineStr"/>
      <c r="BF659" t="inlineStr"/>
      <c r="BG659" t="inlineStr"/>
      <c r="BH659" t="n">
        <v>3</v>
      </c>
      <c r="BI659" t="n">
        <v>1</v>
      </c>
      <c r="BJ659" t="inlineStr">
        <is>
          <t>ТССЦ Московской обл., 509-9899, приказ Минстроя России №675/пр от 28.02.2017 № 258/пр</t>
        </is>
      </c>
      <c r="BM659" t="n">
        <v>65007</v>
      </c>
      <c r="BN659" t="n">
        <v>0</v>
      </c>
      <c r="BO659" t="inlineStr"/>
      <c r="BP659" t="n">
        <v>0</v>
      </c>
      <c r="BQ659" t="n">
        <v>6</v>
      </c>
      <c r="BR659" t="n">
        <v>0</v>
      </c>
      <c r="BS659" t="n">
        <v>1</v>
      </c>
      <c r="BT659" t="n">
        <v>1</v>
      </c>
      <c r="BU659" t="n">
        <v>1</v>
      </c>
      <c r="BV659" t="n">
        <v>1</v>
      </c>
      <c r="BW659" t="n">
        <v>1</v>
      </c>
      <c r="BX659" t="n">
        <v>1</v>
      </c>
      <c r="BY659" t="inlineStr"/>
      <c r="BZ659" t="n">
        <v>103</v>
      </c>
      <c r="CA659" t="n">
        <v>52</v>
      </c>
      <c r="CB659" t="inlineStr"/>
      <c r="CE659" t="n">
        <v>12</v>
      </c>
      <c r="CF659" t="n">
        <v>0</v>
      </c>
      <c r="CG659" t="n">
        <v>0</v>
      </c>
      <c r="CM659" t="n">
        <v>0</v>
      </c>
      <c r="CN659" t="inlineStr"/>
      <c r="CO659" t="n">
        <v>0</v>
      </c>
      <c r="CP659">
        <f>(P659+Q659+S659)</f>
        <v/>
      </c>
      <c r="CQ659">
        <f>AC659*BC659</f>
        <v/>
      </c>
      <c r="CR659">
        <f>(ROUND((ROUND(((ET659)*1),0)*BB659),0)+ROUND((ROUND(((AE659-(EU659))*1),0)*BS659),0))</f>
        <v/>
      </c>
      <c r="CS659">
        <f>(ROUND((ROUND(((EU659)*1),0)*BS659),0)+ROUND((ROUND(((AE659-(EU659))*1),0)*BS659),0))</f>
        <v/>
      </c>
      <c r="CT659">
        <f>AF659*BA659</f>
        <v/>
      </c>
      <c r="CU659">
        <f>AG659</f>
        <v/>
      </c>
      <c r="CV659">
        <f>AH659</f>
        <v/>
      </c>
      <c r="CW659">
        <f>AI659</f>
        <v/>
      </c>
      <c r="CX659">
        <f>AJ659</f>
        <v/>
      </c>
      <c r="CY659">
        <f>(((S659+R659)*AT659)/100)</f>
        <v/>
      </c>
      <c r="CZ659">
        <f>(((S659+R659)*AU659)/100)</f>
        <v/>
      </c>
      <c r="DC659" t="inlineStr"/>
      <c r="DD659" t="inlineStr"/>
      <c r="DE659" t="inlineStr"/>
      <c r="DF659" t="inlineStr"/>
      <c r="DG659" t="inlineStr"/>
      <c r="DH659" t="inlineStr"/>
      <c r="DI659" t="inlineStr"/>
      <c r="DJ659" t="inlineStr"/>
      <c r="DK659" t="inlineStr"/>
      <c r="DL659" t="inlineStr"/>
      <c r="DM659" t="inlineStr"/>
      <c r="DN659" t="n">
        <v>0</v>
      </c>
      <c r="DO659" t="n">
        <v>0</v>
      </c>
      <c r="DP659" t="n">
        <v>1</v>
      </c>
      <c r="DQ659" t="n">
        <v>1</v>
      </c>
      <c r="DU659" t="n">
        <v>1009</v>
      </c>
      <c r="DV659" t="inlineStr">
        <is>
          <t>т</t>
        </is>
      </c>
      <c r="DW659" t="inlineStr">
        <is>
          <t>т</t>
        </is>
      </c>
      <c r="DX659" t="n">
        <v>1000</v>
      </c>
      <c r="DZ659" t="inlineStr"/>
      <c r="EA659" t="inlineStr"/>
      <c r="EB659" t="inlineStr"/>
      <c r="EC659" t="inlineStr"/>
      <c r="EE659" t="n">
        <v>78726000</v>
      </c>
      <c r="EF659" t="n">
        <v>6</v>
      </c>
      <c r="EG659" t="inlineStr">
        <is>
          <t>Ремонтно-строительные работы</t>
        </is>
      </c>
      <c r="EH659" t="n">
        <v>99</v>
      </c>
      <c r="EI659" t="inlineStr">
        <is>
          <t>Внутренние санитарно-технические работы</t>
        </is>
      </c>
      <c r="EJ659" t="n">
        <v>1</v>
      </c>
      <c r="EK659" t="n">
        <v>65007</v>
      </c>
      <c r="EL659" t="inlineStr">
        <is>
          <t>Внутренние санитарнотехнические работы: смена труб, санприборов, запорной арматуры и другое</t>
        </is>
      </c>
      <c r="EM659" t="inlineStr">
        <is>
          <t>рФЕР-65</t>
        </is>
      </c>
      <c r="EO659" t="inlineStr"/>
      <c r="EQ659" t="n">
        <v>0</v>
      </c>
      <c r="ER659" t="n">
        <v>0</v>
      </c>
      <c r="ES659" t="n">
        <v>0</v>
      </c>
      <c r="ET659" t="n">
        <v>0</v>
      </c>
      <c r="EU659" t="n">
        <v>0</v>
      </c>
      <c r="EV659" t="n">
        <v>0</v>
      </c>
      <c r="EW659" t="n">
        <v>0</v>
      </c>
      <c r="EX659" t="n">
        <v>0</v>
      </c>
      <c r="FQ659" t="n">
        <v>0</v>
      </c>
      <c r="FR659" t="n">
        <v>0</v>
      </c>
      <c r="FS659" t="n">
        <v>0</v>
      </c>
      <c r="FX659" t="n">
        <v>103</v>
      </c>
      <c r="FY659" t="n">
        <v>52</v>
      </c>
      <c r="GA659" t="inlineStr"/>
      <c r="GD659" t="n">
        <v>1</v>
      </c>
      <c r="GF659" t="n">
        <v>1839160745</v>
      </c>
      <c r="GG659" t="n">
        <v>2</v>
      </c>
      <c r="GH659" t="n">
        <v>1</v>
      </c>
      <c r="GI659" t="n">
        <v>-2</v>
      </c>
      <c r="GJ659" t="n">
        <v>0</v>
      </c>
      <c r="GK659" t="n">
        <v>0</v>
      </c>
      <c r="GL659">
        <f>ROUND(IF(AND(BH659=3,BI659=3,FS659&lt;&gt;0),P659,0),0)</f>
        <v/>
      </c>
      <c r="GM659">
        <f>ROUND(O659+X659+Y659,0)+GX659</f>
        <v/>
      </c>
      <c r="GN659">
        <f>IF(OR(BI659=0,BI659=1),GM659-GX659,0)</f>
        <v/>
      </c>
      <c r="GO659">
        <f>IF(BI659=2,GM659-GX659,0)</f>
        <v/>
      </c>
      <c r="GP659">
        <f>IF(BI659=4,GM659-GX659,0)</f>
        <v/>
      </c>
      <c r="GR659" t="n">
        <v>0</v>
      </c>
      <c r="GS659" t="n">
        <v>3</v>
      </c>
      <c r="GT659" t="n">
        <v>0</v>
      </c>
      <c r="GU659" t="inlineStr"/>
      <c r="GV659">
        <f>ROUND((GT659),2)</f>
        <v/>
      </c>
      <c r="GW659" t="n">
        <v>1</v>
      </c>
      <c r="GX659">
        <f>ROUND(HC659*I659,0)</f>
        <v/>
      </c>
      <c r="HA659" t="n">
        <v>0</v>
      </c>
      <c r="HB659" t="n">
        <v>0</v>
      </c>
      <c r="HC659">
        <f>GV659*GW659</f>
        <v/>
      </c>
      <c r="HE659" t="inlineStr"/>
      <c r="HF659" t="inlineStr"/>
      <c r="HM659" t="inlineStr"/>
      <c r="HN659" t="inlineStr">
        <is>
          <t>Пр/812-099.2-1</t>
        </is>
      </c>
      <c r="HO659" t="inlineStr">
        <is>
          <t>Пр/774-099.2</t>
        </is>
      </c>
      <c r="HP659" t="inlineStr">
        <is>
          <t>Внутренние санитарнотехнические работы: смена труб, санприборов, запорной арматуры и другое</t>
        </is>
      </c>
      <c r="HQ659" t="inlineStr">
        <is>
          <t>Внутренние санитарнотехнические работы: смена труб, санприборов, запорной арматуры и другое</t>
        </is>
      </c>
      <c r="HS659" t="n">
        <v>0</v>
      </c>
      <c r="IK659" t="n">
        <v>0</v>
      </c>
    </row>
    <row r="660">
      <c r="A660" t="n">
        <v>18</v>
      </c>
      <c r="B660" t="n">
        <v>0</v>
      </c>
      <c r="C660" t="n">
        <v>223</v>
      </c>
      <c r="E660" t="inlineStr">
        <is>
          <t>1,2</t>
        </is>
      </c>
      <c r="F660" t="inlineStr">
        <is>
          <t>302-0062</t>
        </is>
      </c>
      <c r="G660" t="inlineStr">
        <is>
          <t>Кран шаровый муфтовый Valtec для воды диаметром 15 мм, тип в/в</t>
        </is>
      </c>
      <c r="H660" t="inlineStr">
        <is>
          <t>шт.</t>
        </is>
      </c>
      <c r="I660">
        <f>I658*J660</f>
        <v/>
      </c>
      <c r="J660" t="n">
        <v>100</v>
      </c>
      <c r="K660" t="n">
        <v>100</v>
      </c>
      <c r="O660">
        <f>ROUND(CP660,0)</f>
        <v/>
      </c>
      <c r="P660">
        <f>ROUND(CQ660*I660,0)</f>
        <v/>
      </c>
      <c r="Q660">
        <f>(ROUND((ROUND(((ET660)*I660),0)*BB660),0)+ROUND((ROUND(((AE660-(EU660))*I660),0)*BS660),0))</f>
        <v/>
      </c>
      <c r="R660">
        <f>(ROUND((ROUND(((EU660)*I660),0)*BS660),0)+ROUND((ROUND(((AE660-(EU660))*I660),0)*BS660),0))</f>
        <v/>
      </c>
      <c r="S660">
        <f>ROUND(CT660*I660,0)</f>
        <v/>
      </c>
      <c r="T660">
        <f>ROUND(CU660*I660,0)</f>
        <v/>
      </c>
      <c r="U660">
        <f>ROUND(CV660*I660,7)</f>
        <v/>
      </c>
      <c r="V660">
        <f>ROUND(CW660*I660,7)</f>
        <v/>
      </c>
      <c r="W660">
        <f>ROUND(CX660*I660,0)</f>
        <v/>
      </c>
      <c r="X660">
        <f>ROUND(CY660,0)</f>
        <v/>
      </c>
      <c r="Y660">
        <f>ROUND(CZ660,0)</f>
        <v/>
      </c>
      <c r="AA660" t="n">
        <v>78862477</v>
      </c>
      <c r="AB660">
        <f>ROUND((AC660+AD660+AF660),2)</f>
        <v/>
      </c>
      <c r="AC660">
        <f>ROUND((ES660),2)</f>
        <v/>
      </c>
      <c r="AD660">
        <f>ROUND((((ET660)-(EU660))+AE660),2)</f>
        <v/>
      </c>
      <c r="AE660">
        <f>ROUND((EU660),2)</f>
        <v/>
      </c>
      <c r="AF660">
        <f>ROUND((EV660),2)</f>
        <v/>
      </c>
      <c r="AG660">
        <f>ROUND((AP660),2)</f>
        <v/>
      </c>
      <c r="AH660">
        <f>(EW660)</f>
        <v/>
      </c>
      <c r="AI660">
        <f>(EX660)</f>
        <v/>
      </c>
      <c r="AJ660">
        <f>(AS660)</f>
        <v/>
      </c>
      <c r="AK660" t="n">
        <v>28.53</v>
      </c>
      <c r="AL660" t="n">
        <v>28.53</v>
      </c>
      <c r="AM660" t="n">
        <v>0</v>
      </c>
      <c r="AN660" t="n">
        <v>0</v>
      </c>
      <c r="AO660" t="n">
        <v>0</v>
      </c>
      <c r="AP660" t="n">
        <v>0</v>
      </c>
      <c r="AQ660" t="n">
        <v>0</v>
      </c>
      <c r="AR660" t="n">
        <v>0</v>
      </c>
      <c r="AS660" t="n">
        <v>0.01</v>
      </c>
      <c r="AT660" t="n">
        <v>103</v>
      </c>
      <c r="AU660" t="n">
        <v>52</v>
      </c>
      <c r="AV660" t="n">
        <v>1</v>
      </c>
      <c r="AW660" t="n">
        <v>1</v>
      </c>
      <c r="AZ660" t="n">
        <v>1</v>
      </c>
      <c r="BA660" t="n">
        <v>1</v>
      </c>
      <c r="BB660" t="n">
        <v>1</v>
      </c>
      <c r="BC660" t="n">
        <v>13.47</v>
      </c>
      <c r="BD660" t="inlineStr"/>
      <c r="BE660" t="inlineStr"/>
      <c r="BF660" t="inlineStr"/>
      <c r="BG660" t="inlineStr"/>
      <c r="BH660" t="n">
        <v>3</v>
      </c>
      <c r="BI660" t="n">
        <v>1</v>
      </c>
      <c r="BJ660" t="inlineStr">
        <is>
          <t>ТССЦ Московской обл., 302-0062, приказ Минстроя России №675/пр от 28.02.2017 № 256/пр</t>
        </is>
      </c>
      <c r="BM660" t="n">
        <v>65007</v>
      </c>
      <c r="BN660" t="n">
        <v>0</v>
      </c>
      <c r="BO660" t="inlineStr">
        <is>
          <t>302-0062</t>
        </is>
      </c>
      <c r="BP660" t="n">
        <v>1</v>
      </c>
      <c r="BQ660" t="n">
        <v>6</v>
      </c>
      <c r="BR660" t="n">
        <v>0</v>
      </c>
      <c r="BS660" t="n">
        <v>1</v>
      </c>
      <c r="BT660" t="n">
        <v>1</v>
      </c>
      <c r="BU660" t="n">
        <v>1</v>
      </c>
      <c r="BV660" t="n">
        <v>1</v>
      </c>
      <c r="BW660" t="n">
        <v>1</v>
      </c>
      <c r="BX660" t="n">
        <v>1</v>
      </c>
      <c r="BY660" t="inlineStr"/>
      <c r="BZ660" t="n">
        <v>103</v>
      </c>
      <c r="CA660" t="n">
        <v>52</v>
      </c>
      <c r="CB660" t="inlineStr"/>
      <c r="CE660" t="n">
        <v>12</v>
      </c>
      <c r="CF660" t="n">
        <v>0</v>
      </c>
      <c r="CG660" t="n">
        <v>0</v>
      </c>
      <c r="CM660" t="n">
        <v>0</v>
      </c>
      <c r="CN660" t="inlineStr"/>
      <c r="CO660" t="n">
        <v>0</v>
      </c>
      <c r="CP660">
        <f>(P660+Q660+S660)</f>
        <v/>
      </c>
      <c r="CQ660">
        <f>AC660*BC660</f>
        <v/>
      </c>
      <c r="CR660">
        <f>(ROUND((ROUND(((ET660)*1),0)*BB660),0)+ROUND((ROUND(((AE660-(EU660))*1),0)*BS660),0))</f>
        <v/>
      </c>
      <c r="CS660">
        <f>(ROUND((ROUND(((EU660)*1),0)*BS660),0)+ROUND((ROUND(((AE660-(EU660))*1),0)*BS660),0))</f>
        <v/>
      </c>
      <c r="CT660">
        <f>AF660*BA660</f>
        <v/>
      </c>
      <c r="CU660">
        <f>AG660</f>
        <v/>
      </c>
      <c r="CV660">
        <f>AH660</f>
        <v/>
      </c>
      <c r="CW660">
        <f>AI660</f>
        <v/>
      </c>
      <c r="CX660">
        <f>AJ660</f>
        <v/>
      </c>
      <c r="CY660">
        <f>(((S660+R660)*AT660)/100)</f>
        <v/>
      </c>
      <c r="CZ660">
        <f>(((S660+R660)*AU660)/100)</f>
        <v/>
      </c>
      <c r="DC660" t="inlineStr"/>
      <c r="DD660" t="inlineStr"/>
      <c r="DE660" t="inlineStr"/>
      <c r="DF660" t="inlineStr"/>
      <c r="DG660" t="inlineStr"/>
      <c r="DH660" t="inlineStr"/>
      <c r="DI660" t="inlineStr"/>
      <c r="DJ660" t="inlineStr"/>
      <c r="DK660" t="inlineStr"/>
      <c r="DL660" t="inlineStr"/>
      <c r="DM660" t="inlineStr"/>
      <c r="DN660" t="n">
        <v>0</v>
      </c>
      <c r="DO660" t="n">
        <v>0</v>
      </c>
      <c r="DP660" t="n">
        <v>1</v>
      </c>
      <c r="DQ660" t="n">
        <v>1</v>
      </c>
      <c r="DU660" t="n">
        <v>1010</v>
      </c>
      <c r="DV660" t="inlineStr">
        <is>
          <t>шт.</t>
        </is>
      </c>
      <c r="DW660" t="inlineStr">
        <is>
          <t>шт.</t>
        </is>
      </c>
      <c r="DX660" t="n">
        <v>1</v>
      </c>
      <c r="DZ660" t="inlineStr"/>
      <c r="EA660" t="inlineStr"/>
      <c r="EB660" t="inlineStr"/>
      <c r="EC660" t="inlineStr"/>
      <c r="EE660" t="n">
        <v>78726000</v>
      </c>
      <c r="EF660" t="n">
        <v>6</v>
      </c>
      <c r="EG660" t="inlineStr">
        <is>
          <t>Ремонтно-строительные работы</t>
        </is>
      </c>
      <c r="EH660" t="n">
        <v>99</v>
      </c>
      <c r="EI660" t="inlineStr">
        <is>
          <t>Внутренние санитарно-технические работы</t>
        </is>
      </c>
      <c r="EJ660" t="n">
        <v>1</v>
      </c>
      <c r="EK660" t="n">
        <v>65007</v>
      </c>
      <c r="EL660" t="inlineStr">
        <is>
          <t>Внутренние санитарнотехнические работы: смена труб, санприборов, запорной арматуры и другое</t>
        </is>
      </c>
      <c r="EM660" t="inlineStr">
        <is>
          <t>рФЕР-65</t>
        </is>
      </c>
      <c r="EO660" t="inlineStr"/>
      <c r="EQ660" t="n">
        <v>0</v>
      </c>
      <c r="ER660" t="n">
        <v>28.53</v>
      </c>
      <c r="ES660" t="n">
        <v>28.53</v>
      </c>
      <c r="ET660" t="n">
        <v>0</v>
      </c>
      <c r="EU660" t="n">
        <v>0</v>
      </c>
      <c r="EV660" t="n">
        <v>0</v>
      </c>
      <c r="EW660" t="n">
        <v>0</v>
      </c>
      <c r="EX660" t="n">
        <v>0</v>
      </c>
      <c r="FQ660" t="n">
        <v>0</v>
      </c>
      <c r="FR660" t="n">
        <v>0</v>
      </c>
      <c r="FS660" t="n">
        <v>0</v>
      </c>
      <c r="FX660" t="n">
        <v>103</v>
      </c>
      <c r="FY660" t="n">
        <v>52</v>
      </c>
      <c r="GA660" t="inlineStr"/>
      <c r="GD660" t="n">
        <v>1</v>
      </c>
      <c r="GF660" t="n">
        <v>-1687406522</v>
      </c>
      <c r="GG660" t="n">
        <v>2</v>
      </c>
      <c r="GH660" t="n">
        <v>1</v>
      </c>
      <c r="GI660" t="n">
        <v>2</v>
      </c>
      <c r="GJ660" t="n">
        <v>0</v>
      </c>
      <c r="GK660" t="n">
        <v>0</v>
      </c>
      <c r="GL660">
        <f>ROUND(IF(AND(BH660=3,BI660=3,FS660&lt;&gt;0),P660,0),0)</f>
        <v/>
      </c>
      <c r="GM660">
        <f>ROUND(O660+X660+Y660,0)+GX660</f>
        <v/>
      </c>
      <c r="GN660">
        <f>IF(OR(BI660=0,BI660=1),GM660-GX660,0)</f>
        <v/>
      </c>
      <c r="GO660">
        <f>IF(BI660=2,GM660-GX660,0)</f>
        <v/>
      </c>
      <c r="GP660">
        <f>IF(BI660=4,GM660-GX660,0)</f>
        <v/>
      </c>
      <c r="GR660" t="n">
        <v>0</v>
      </c>
      <c r="GS660" t="n">
        <v>3</v>
      </c>
      <c r="GT660" t="n">
        <v>0</v>
      </c>
      <c r="GU660" t="inlineStr"/>
      <c r="GV660">
        <f>ROUND((GT660),2)</f>
        <v/>
      </c>
      <c r="GW660" t="n">
        <v>1</v>
      </c>
      <c r="GX660">
        <f>ROUND(HC660*I660,0)</f>
        <v/>
      </c>
      <c r="HA660" t="n">
        <v>0</v>
      </c>
      <c r="HB660" t="n">
        <v>0</v>
      </c>
      <c r="HC660">
        <f>GV660*GW660</f>
        <v/>
      </c>
      <c r="HE660" t="inlineStr"/>
      <c r="HF660" t="inlineStr"/>
      <c r="HM660" t="inlineStr"/>
      <c r="HN660" t="inlineStr">
        <is>
          <t>Пр/812-099.2-1</t>
        </is>
      </c>
      <c r="HO660" t="inlineStr">
        <is>
          <t>Пр/774-099.2</t>
        </is>
      </c>
      <c r="HP660" t="inlineStr">
        <is>
          <t>Внутренние санитарнотехнические работы: смена труб, санприборов, запорной арматуры и другое</t>
        </is>
      </c>
      <c r="HQ660" t="inlineStr">
        <is>
          <t>Внутренние санитарнотехнические работы: смена труб, санприборов, запорной арматуры и другое</t>
        </is>
      </c>
      <c r="HS660" t="n">
        <v>0</v>
      </c>
      <c r="IK660" t="n">
        <v>0</v>
      </c>
    </row>
    <row r="661">
      <c r="A661" t="n">
        <v>17</v>
      </c>
      <c r="B661" t="n">
        <v>0</v>
      </c>
      <c r="C661">
        <f>ROW(SmtRes!A230)</f>
        <v/>
      </c>
      <c r="D661">
        <f>ROW(EtalonRes!A231)</f>
        <v/>
      </c>
      <c r="E661" t="inlineStr">
        <is>
          <t>2</t>
        </is>
      </c>
      <c r="F661" t="inlineStr">
        <is>
          <t>65-10-1</t>
        </is>
      </c>
      <c r="G661" t="inlineStr">
        <is>
          <t>Очистка канализационной сети внутренней</t>
        </is>
      </c>
      <c r="H661" t="inlineStr">
        <is>
          <t>100 м трубопровода</t>
        </is>
      </c>
      <c r="I661">
        <f>ROUND(ROUND(10/100,4),7)</f>
        <v/>
      </c>
      <c r="J661" t="n">
        <v>0</v>
      </c>
      <c r="K661">
        <f>ROUND(ROUND(10/100,4),7)</f>
        <v/>
      </c>
      <c r="O661">
        <f>ROUND(CP661,0)</f>
        <v/>
      </c>
      <c r="P661">
        <f>ROUND(CQ661*I661,0)</f>
        <v/>
      </c>
      <c r="Q661">
        <f>(ROUND((ROUND(((ET661)*I661),0)*BB661),0)+ROUND((ROUND(((AE661-(EU661))*I661),0)*BS661),0))</f>
        <v/>
      </c>
      <c r="R661">
        <f>(ROUND((ROUND(((EU661)*I661),0)*BS661),0)+ROUND((ROUND(((AE661-(EU661))*I661),0)*BS661),0))</f>
        <v/>
      </c>
      <c r="S661">
        <f>ROUND(CT661*I661,0)</f>
        <v/>
      </c>
      <c r="T661">
        <f>ROUND(CU661*I661,0)</f>
        <v/>
      </c>
      <c r="U661">
        <f>ROUND(CV661*I661,7)</f>
        <v/>
      </c>
      <c r="V661">
        <f>ROUND(CW661*I661,7)</f>
        <v/>
      </c>
      <c r="W661">
        <f>ROUND(CX661*I661,0)</f>
        <v/>
      </c>
      <c r="X661">
        <f>ROUND(CY661,0)</f>
        <v/>
      </c>
      <c r="Y661">
        <f>ROUND(CZ661,0)</f>
        <v/>
      </c>
      <c r="AA661" t="n">
        <v>78862477</v>
      </c>
      <c r="AB661">
        <f>ROUND((AC661+AD661+AF661),2)</f>
        <v/>
      </c>
      <c r="AC661">
        <f>ROUND((ES661),2)</f>
        <v/>
      </c>
      <c r="AD661">
        <f>ROUND((((ET661)-(EU661))+AE661),2)</f>
        <v/>
      </c>
      <c r="AE661">
        <f>ROUND((EU661),2)</f>
        <v/>
      </c>
      <c r="AF661">
        <f>ROUND((EV661),2)</f>
        <v/>
      </c>
      <c r="AG661">
        <f>ROUND((AP661),2)</f>
        <v/>
      </c>
      <c r="AH661">
        <f>(EW661)</f>
        <v/>
      </c>
      <c r="AI661">
        <f>(EX661)</f>
        <v/>
      </c>
      <c r="AJ661">
        <f>(AS661)</f>
        <v/>
      </c>
      <c r="AK661" t="n">
        <v>403.3</v>
      </c>
      <c r="AL661" t="n">
        <v>139.36</v>
      </c>
      <c r="AM661" t="n">
        <v>0.87</v>
      </c>
      <c r="AN661" t="n">
        <v>0</v>
      </c>
      <c r="AO661" t="n">
        <v>263.07</v>
      </c>
      <c r="AP661" t="n">
        <v>0</v>
      </c>
      <c r="AQ661" t="n">
        <v>32.2</v>
      </c>
      <c r="AR661" t="n">
        <v>0</v>
      </c>
      <c r="AS661" t="n">
        <v>0</v>
      </c>
      <c r="AT661" t="n">
        <v>103</v>
      </c>
      <c r="AU661" t="n">
        <v>52</v>
      </c>
      <c r="AV661" t="n">
        <v>1</v>
      </c>
      <c r="AW661" t="n">
        <v>1</v>
      </c>
      <c r="AZ661" t="n">
        <v>1</v>
      </c>
      <c r="BA661" t="n">
        <v>52.25</v>
      </c>
      <c r="BB661" t="n">
        <v>25.03</v>
      </c>
      <c r="BC661" t="n">
        <v>11.85</v>
      </c>
      <c r="BD661" t="inlineStr"/>
      <c r="BE661" t="inlineStr"/>
      <c r="BF661" t="inlineStr"/>
      <c r="BG661" t="inlineStr"/>
      <c r="BH661" t="n">
        <v>0</v>
      </c>
      <c r="BI661" t="n">
        <v>1</v>
      </c>
      <c r="BJ661" t="inlineStr">
        <is>
          <t>ТЕРр Московской обл., 65-10-1, приказ Минстроя России №675/пр от 28.02.2017 № 263/пр</t>
        </is>
      </c>
      <c r="BM661" t="n">
        <v>65007</v>
      </c>
      <c r="BN661" t="n">
        <v>0</v>
      </c>
      <c r="BO661" t="inlineStr">
        <is>
          <t>65-10-1</t>
        </is>
      </c>
      <c r="BP661" t="n">
        <v>1</v>
      </c>
      <c r="BQ661" t="n">
        <v>6</v>
      </c>
      <c r="BR661" t="n">
        <v>0</v>
      </c>
      <c r="BS661" t="n">
        <v>52.25</v>
      </c>
      <c r="BT661" t="n">
        <v>1</v>
      </c>
      <c r="BU661" t="n">
        <v>1</v>
      </c>
      <c r="BV661" t="n">
        <v>1</v>
      </c>
      <c r="BW661" t="n">
        <v>1</v>
      </c>
      <c r="BX661" t="n">
        <v>1</v>
      </c>
      <c r="BY661" t="inlineStr"/>
      <c r="BZ661" t="n">
        <v>103</v>
      </c>
      <c r="CA661" t="n">
        <v>52</v>
      </c>
      <c r="CB661" t="inlineStr"/>
      <c r="CE661" t="n">
        <v>12</v>
      </c>
      <c r="CF661" t="n">
        <v>0</v>
      </c>
      <c r="CG661" t="n">
        <v>0</v>
      </c>
      <c r="CM661" t="n">
        <v>0</v>
      </c>
      <c r="CN661" t="inlineStr"/>
      <c r="CO661" t="n">
        <v>0</v>
      </c>
      <c r="CP661">
        <f>(P661+Q661+S661)</f>
        <v/>
      </c>
      <c r="CQ661">
        <f>AC661*BC661</f>
        <v/>
      </c>
      <c r="CR661">
        <f>(ROUND((ROUND(((ET661)*1),0)*BB661),0)+ROUND((ROUND(((AE661-(EU661))*1),0)*BS661),0))</f>
        <v/>
      </c>
      <c r="CS661">
        <f>(ROUND((ROUND(((EU661)*1),0)*BS661),0)+ROUND((ROUND(((AE661-(EU661))*1),0)*BS661),0))</f>
        <v/>
      </c>
      <c r="CT661">
        <f>AF661*BA661</f>
        <v/>
      </c>
      <c r="CU661">
        <f>AG661</f>
        <v/>
      </c>
      <c r="CV661">
        <f>AH661</f>
        <v/>
      </c>
      <c r="CW661">
        <f>AI661</f>
        <v/>
      </c>
      <c r="CX661">
        <f>AJ661</f>
        <v/>
      </c>
      <c r="CY661">
        <f>(((S661+R661)*AT661)/100)</f>
        <v/>
      </c>
      <c r="CZ661">
        <f>(((S661+R661)*AU661)/100)</f>
        <v/>
      </c>
      <c r="DC661" t="inlineStr"/>
      <c r="DD661" t="inlineStr"/>
      <c r="DE661" t="inlineStr"/>
      <c r="DF661" t="inlineStr"/>
      <c r="DG661" t="inlineStr"/>
      <c r="DH661" t="inlineStr"/>
      <c r="DI661" t="inlineStr"/>
      <c r="DJ661" t="inlineStr"/>
      <c r="DK661" t="inlineStr"/>
      <c r="DL661" t="inlineStr"/>
      <c r="DM661" t="inlineStr"/>
      <c r="DN661" t="n">
        <v>0</v>
      </c>
      <c r="DO661" t="n">
        <v>0</v>
      </c>
      <c r="DP661" t="n">
        <v>1</v>
      </c>
      <c r="DQ661" t="n">
        <v>1</v>
      </c>
      <c r="DU661" t="n">
        <v>1013</v>
      </c>
      <c r="DV661" t="inlineStr">
        <is>
          <t>100 м трубопровода</t>
        </is>
      </c>
      <c r="DW661" t="inlineStr">
        <is>
          <t>100 м трубопровода</t>
        </is>
      </c>
      <c r="DX661" t="n">
        <v>1</v>
      </c>
      <c r="DZ661" t="inlineStr"/>
      <c r="EA661" t="inlineStr"/>
      <c r="EB661" t="inlineStr"/>
      <c r="EC661" t="inlineStr"/>
      <c r="EE661" t="n">
        <v>78726000</v>
      </c>
      <c r="EF661" t="n">
        <v>6</v>
      </c>
      <c r="EG661" t="inlineStr">
        <is>
          <t>Ремонтно-строительные работы</t>
        </is>
      </c>
      <c r="EH661" t="n">
        <v>99</v>
      </c>
      <c r="EI661" t="inlineStr">
        <is>
          <t>Внутренние санитарно-технические работы</t>
        </is>
      </c>
      <c r="EJ661" t="n">
        <v>1</v>
      </c>
      <c r="EK661" t="n">
        <v>65007</v>
      </c>
      <c r="EL661" t="inlineStr">
        <is>
          <t>Внутренние санитарнотехнические работы: смена труб, санприборов, запорной арматуры и другое</t>
        </is>
      </c>
      <c r="EM661" t="inlineStr">
        <is>
          <t>рФЕР-65</t>
        </is>
      </c>
      <c r="EO661" t="inlineStr"/>
      <c r="EQ661" t="n">
        <v>0</v>
      </c>
      <c r="ER661" t="n">
        <v>403.3</v>
      </c>
      <c r="ES661" t="n">
        <v>139.36</v>
      </c>
      <c r="ET661" t="n">
        <v>0.87</v>
      </c>
      <c r="EU661" t="n">
        <v>0</v>
      </c>
      <c r="EV661" t="n">
        <v>263.07</v>
      </c>
      <c r="EW661" t="n">
        <v>32.2</v>
      </c>
      <c r="EX661" t="n">
        <v>0</v>
      </c>
      <c r="EY661" t="n">
        <v>0</v>
      </c>
      <c r="FQ661" t="n">
        <v>0</v>
      </c>
      <c r="FR661" t="n">
        <v>0</v>
      </c>
      <c r="FS661" t="n">
        <v>0</v>
      </c>
      <c r="FX661" t="n">
        <v>103</v>
      </c>
      <c r="FY661" t="n">
        <v>52</v>
      </c>
      <c r="GA661" t="inlineStr"/>
      <c r="GD661" t="n">
        <v>1</v>
      </c>
      <c r="GF661" t="n">
        <v>-66904957</v>
      </c>
      <c r="GG661" t="n">
        <v>2</v>
      </c>
      <c r="GH661" t="n">
        <v>1</v>
      </c>
      <c r="GI661" t="n">
        <v>2</v>
      </c>
      <c r="GJ661" t="n">
        <v>0</v>
      </c>
      <c r="GK661" t="n">
        <v>0</v>
      </c>
      <c r="GL661">
        <f>ROUND(IF(AND(BH661=3,BI661=3,FS661&lt;&gt;0),P661,0),0)</f>
        <v/>
      </c>
      <c r="GM661">
        <f>ROUND(O661+X661+Y661,0)+GX661</f>
        <v/>
      </c>
      <c r="GN661">
        <f>IF(OR(BI661=0,BI661=1),GM661-GX661,0)</f>
        <v/>
      </c>
      <c r="GO661">
        <f>IF(BI661=2,GM661-GX661,0)</f>
        <v/>
      </c>
      <c r="GP661">
        <f>IF(BI661=4,GM661-GX661,0)</f>
        <v/>
      </c>
      <c r="GR661" t="n">
        <v>0</v>
      </c>
      <c r="GS661" t="n">
        <v>3</v>
      </c>
      <c r="GT661" t="n">
        <v>0</v>
      </c>
      <c r="GU661" t="inlineStr"/>
      <c r="GV661">
        <f>ROUND((GT661),2)</f>
        <v/>
      </c>
      <c r="GW661" t="n">
        <v>1</v>
      </c>
      <c r="GX661">
        <f>ROUND(HC661*I661,0)</f>
        <v/>
      </c>
      <c r="HA661" t="n">
        <v>0</v>
      </c>
      <c r="HB661" t="n">
        <v>0</v>
      </c>
      <c r="HC661">
        <f>GV661*GW661</f>
        <v/>
      </c>
      <c r="HE661" t="inlineStr"/>
      <c r="HF661" t="inlineStr"/>
      <c r="HM661" t="inlineStr"/>
      <c r="HN661" t="inlineStr">
        <is>
          <t>Пр/812-099.2-1</t>
        </is>
      </c>
      <c r="HO661" t="inlineStr">
        <is>
          <t>Пр/774-099.2</t>
        </is>
      </c>
      <c r="HP661" t="inlineStr">
        <is>
          <t>Внутренние санитарнотехнические работы: смена труб, санприборов, запорной арматуры и другое</t>
        </is>
      </c>
      <c r="HQ661" t="inlineStr">
        <is>
          <t>Внутренние санитарнотехнические работы: смена труб, санприборов, запорной арматуры и другое</t>
        </is>
      </c>
      <c r="HS661" t="n">
        <v>0</v>
      </c>
      <c r="IK661" t="n">
        <v>0</v>
      </c>
    </row>
    <row r="662">
      <c r="A662" t="n">
        <v>18</v>
      </c>
      <c r="B662" t="n">
        <v>0</v>
      </c>
      <c r="C662" t="n">
        <v>230</v>
      </c>
      <c r="E662" t="inlineStr">
        <is>
          <t>2,1</t>
        </is>
      </c>
      <c r="F662" t="inlineStr">
        <is>
          <t>Цена поставщика</t>
        </is>
      </c>
      <c r="G662" t="inlineStr">
        <is>
          <t>Прочистка КРОТ</t>
        </is>
      </c>
      <c r="H662" t="inlineStr">
        <is>
          <t>л</t>
        </is>
      </c>
      <c r="I662">
        <f>I661*J662</f>
        <v/>
      </c>
      <c r="J662" t="n">
        <v>20</v>
      </c>
      <c r="K662" t="n">
        <v>20</v>
      </c>
      <c r="O662">
        <f>ROUND(CP662,0)</f>
        <v/>
      </c>
      <c r="P662">
        <f>ROUND(CQ662*I662,0)</f>
        <v/>
      </c>
      <c r="Q662">
        <f>(ROUND((ROUND(((ET662)*I662),0)*BB662),0)+ROUND((ROUND(((AE662-(EU662))*I662),0)*BS662),0))</f>
        <v/>
      </c>
      <c r="R662">
        <f>(ROUND((ROUND(((EU662)*I662),0)*BS662),0)+ROUND((ROUND(((AE662-(EU662))*I662),0)*BS662),0))</f>
        <v/>
      </c>
      <c r="S662">
        <f>ROUND(CT662*I662,0)</f>
        <v/>
      </c>
      <c r="T662">
        <f>ROUND(CU662*I662,0)</f>
        <v/>
      </c>
      <c r="U662">
        <f>ROUND(CV662*I662,7)</f>
        <v/>
      </c>
      <c r="V662">
        <f>ROUND(CW662*I662,7)</f>
        <v/>
      </c>
      <c r="W662">
        <f>ROUND(CX662*I662,0)</f>
        <v/>
      </c>
      <c r="X662">
        <f>ROUND(CY662,0)</f>
        <v/>
      </c>
      <c r="Y662">
        <f>ROUND(CZ662,0)</f>
        <v/>
      </c>
      <c r="AA662" t="n">
        <v>78862477</v>
      </c>
      <c r="AB662">
        <f>ROUND((AC662+AD662+AF662),2)</f>
        <v/>
      </c>
      <c r="AC662">
        <f>ROUND((ES662),2)</f>
        <v/>
      </c>
      <c r="AD662">
        <f>ROUND((((ET662)-(EU662))+AE662),2)</f>
        <v/>
      </c>
      <c r="AE662">
        <f>ROUND((EU662),2)</f>
        <v/>
      </c>
      <c r="AF662">
        <f>ROUND((EV662),2)</f>
        <v/>
      </c>
      <c r="AG662">
        <f>ROUND((AP662),2)</f>
        <v/>
      </c>
      <c r="AH662">
        <f>(EW662)</f>
        <v/>
      </c>
      <c r="AI662">
        <f>(EX662)</f>
        <v/>
      </c>
      <c r="AJ662">
        <f>(AS662)</f>
        <v/>
      </c>
      <c r="AK662" t="n">
        <v>384.43</v>
      </c>
      <c r="AL662" t="n">
        <v>384.43</v>
      </c>
      <c r="AM662" t="n">
        <v>0</v>
      </c>
      <c r="AN662" t="n">
        <v>0</v>
      </c>
      <c r="AO662" t="n">
        <v>0</v>
      </c>
      <c r="AP662" t="n">
        <v>0</v>
      </c>
      <c r="AQ662" t="n">
        <v>0</v>
      </c>
      <c r="AR662" t="n">
        <v>0</v>
      </c>
      <c r="AS662" t="n">
        <v>0</v>
      </c>
      <c r="AT662" t="n">
        <v>103</v>
      </c>
      <c r="AU662" t="n">
        <v>52</v>
      </c>
      <c r="AV662" t="n">
        <v>1</v>
      </c>
      <c r="AW662" t="n">
        <v>1</v>
      </c>
      <c r="AZ662" t="n">
        <v>1</v>
      </c>
      <c r="BA662" t="n">
        <v>1</v>
      </c>
      <c r="BB662" t="n">
        <v>1</v>
      </c>
      <c r="BC662" t="n">
        <v>1</v>
      </c>
      <c r="BD662" t="inlineStr"/>
      <c r="BE662" t="inlineStr"/>
      <c r="BF662" t="inlineStr"/>
      <c r="BG662" t="inlineStr"/>
      <c r="BH662" t="n">
        <v>3</v>
      </c>
      <c r="BI662" t="n">
        <v>1</v>
      </c>
      <c r="BJ662" t="inlineStr"/>
      <c r="BM662" t="n">
        <v>65007</v>
      </c>
      <c r="BN662" t="n">
        <v>0</v>
      </c>
      <c r="BO662" t="inlineStr"/>
      <c r="BP662" t="n">
        <v>0</v>
      </c>
      <c r="BQ662" t="n">
        <v>6</v>
      </c>
      <c r="BR662" t="n">
        <v>0</v>
      </c>
      <c r="BS662" t="n">
        <v>1</v>
      </c>
      <c r="BT662" t="n">
        <v>1</v>
      </c>
      <c r="BU662" t="n">
        <v>1</v>
      </c>
      <c r="BV662" t="n">
        <v>1</v>
      </c>
      <c r="BW662" t="n">
        <v>1</v>
      </c>
      <c r="BX662" t="n">
        <v>1</v>
      </c>
      <c r="BY662" t="inlineStr"/>
      <c r="BZ662" t="n">
        <v>103</v>
      </c>
      <c r="CA662" t="n">
        <v>52</v>
      </c>
      <c r="CB662" t="inlineStr"/>
      <c r="CE662" t="n">
        <v>12</v>
      </c>
      <c r="CF662" t="n">
        <v>0</v>
      </c>
      <c r="CG662" t="n">
        <v>0</v>
      </c>
      <c r="CM662" t="n">
        <v>0</v>
      </c>
      <c r="CN662" t="inlineStr"/>
      <c r="CO662" t="n">
        <v>0</v>
      </c>
      <c r="CP662">
        <f>(P662+Q662+S662)</f>
        <v/>
      </c>
      <c r="CQ662">
        <f>AC662</f>
        <v/>
      </c>
      <c r="CR662">
        <f>(ROUND((ROUND(((ET662)*1),0)*BB662),0)+ROUND((ROUND(((AE662-(EU662))*1),0)*BS662),0))</f>
        <v/>
      </c>
      <c r="CS662">
        <f>(ROUND((ROUND(((EU662)*1),0)*BS662),0)+ROUND((ROUND(((AE662-(EU662))*1),0)*BS662),0))</f>
        <v/>
      </c>
      <c r="CT662">
        <f>AF662*BA662</f>
        <v/>
      </c>
      <c r="CU662">
        <f>AG662</f>
        <v/>
      </c>
      <c r="CV662">
        <f>AH662</f>
        <v/>
      </c>
      <c r="CW662">
        <f>AI662</f>
        <v/>
      </c>
      <c r="CX662">
        <f>AJ662</f>
        <v/>
      </c>
      <c r="CY662">
        <f>(((S662+R662)*AT662)/100)</f>
        <v/>
      </c>
      <c r="CZ662">
        <f>(((S662+R662)*AU662)/100)</f>
        <v/>
      </c>
      <c r="DC662" t="inlineStr"/>
      <c r="DD662" t="inlineStr"/>
      <c r="DE662" t="inlineStr"/>
      <c r="DF662" t="inlineStr"/>
      <c r="DG662" t="inlineStr"/>
      <c r="DH662" t="inlineStr"/>
      <c r="DI662" t="inlineStr"/>
      <c r="DJ662" t="inlineStr"/>
      <c r="DK662" t="inlineStr"/>
      <c r="DL662" t="inlineStr"/>
      <c r="DM662" t="inlineStr"/>
      <c r="DN662" t="n">
        <v>0</v>
      </c>
      <c r="DO662" t="n">
        <v>0</v>
      </c>
      <c r="DP662" t="n">
        <v>1</v>
      </c>
      <c r="DQ662" t="n">
        <v>1</v>
      </c>
      <c r="DU662" t="n">
        <v>1002</v>
      </c>
      <c r="DV662" t="inlineStr">
        <is>
          <t>л</t>
        </is>
      </c>
      <c r="DW662" t="inlineStr">
        <is>
          <t>л</t>
        </is>
      </c>
      <c r="DX662" t="n">
        <v>1</v>
      </c>
      <c r="DZ662" t="inlineStr"/>
      <c r="EA662" t="inlineStr"/>
      <c r="EB662" t="inlineStr"/>
      <c r="EC662" t="inlineStr"/>
      <c r="EE662" t="n">
        <v>78726000</v>
      </c>
      <c r="EF662" t="n">
        <v>6</v>
      </c>
      <c r="EG662" t="inlineStr">
        <is>
          <t>Ремонтно-строительные работы</t>
        </is>
      </c>
      <c r="EH662" t="n">
        <v>99</v>
      </c>
      <c r="EI662" t="inlineStr">
        <is>
          <t>Внутренние санитарно-технические работы</t>
        </is>
      </c>
      <c r="EJ662" t="n">
        <v>1</v>
      </c>
      <c r="EK662" t="n">
        <v>65007</v>
      </c>
      <c r="EL662" t="inlineStr">
        <is>
          <t>Внутренние санитарнотехнические работы: смена труб, санприборов, запорной арматуры и другое</t>
        </is>
      </c>
      <c r="EM662" t="inlineStr">
        <is>
          <t>рФЕР-65</t>
        </is>
      </c>
      <c r="EO662" t="inlineStr"/>
      <c r="EQ662" t="n">
        <v>0</v>
      </c>
      <c r="ER662" t="n">
        <v>384.43</v>
      </c>
      <c r="ES662" t="n">
        <v>384.43</v>
      </c>
      <c r="ET662" t="n">
        <v>0</v>
      </c>
      <c r="EU662" t="n">
        <v>0</v>
      </c>
      <c r="EV662" t="n">
        <v>0</v>
      </c>
      <c r="EW662" t="n">
        <v>0</v>
      </c>
      <c r="EX662" t="n">
        <v>0</v>
      </c>
      <c r="EZ662" t="n">
        <v>5</v>
      </c>
      <c r="FC662" t="n">
        <v>1</v>
      </c>
      <c r="FD662" t="n">
        <v>18</v>
      </c>
      <c r="FF662" t="n">
        <v>469</v>
      </c>
      <c r="FQ662" t="n">
        <v>0</v>
      </c>
      <c r="FR662" t="n">
        <v>0</v>
      </c>
      <c r="FS662" t="n">
        <v>0</v>
      </c>
      <c r="FX662" t="n">
        <v>103</v>
      </c>
      <c r="FY662" t="n">
        <v>52</v>
      </c>
      <c r="GA662" t="inlineStr">
        <is>
          <t>[469 / 1,22]</t>
        </is>
      </c>
      <c r="GD662" t="n">
        <v>1</v>
      </c>
      <c r="GF662" t="n">
        <v>-1978592410</v>
      </c>
      <c r="GG662" t="n">
        <v>2</v>
      </c>
      <c r="GH662" t="n">
        <v>3</v>
      </c>
      <c r="GI662" t="n">
        <v>-2</v>
      </c>
      <c r="GJ662" t="n">
        <v>0</v>
      </c>
      <c r="GK662" t="n">
        <v>0</v>
      </c>
      <c r="GL662">
        <f>ROUND(IF(AND(BH662=3,BI662=3,FS662&lt;&gt;0),P662,0),0)</f>
        <v/>
      </c>
      <c r="GM662">
        <f>ROUND(O662+X662+Y662,0)+GX662</f>
        <v/>
      </c>
      <c r="GN662">
        <f>IF(OR(BI662=0,BI662=1),GM662-GX662,0)</f>
        <v/>
      </c>
      <c r="GO662">
        <f>IF(BI662=2,GM662-GX662,0)</f>
        <v/>
      </c>
      <c r="GP662">
        <f>IF(BI662=4,GM662-GX662,0)</f>
        <v/>
      </c>
      <c r="GR662" t="n">
        <v>1</v>
      </c>
      <c r="GS662" t="n">
        <v>1</v>
      </c>
      <c r="GT662" t="n">
        <v>0</v>
      </c>
      <c r="GU662" t="inlineStr"/>
      <c r="GV662">
        <f>ROUND((GT662),2)</f>
        <v/>
      </c>
      <c r="GW662" t="n">
        <v>1</v>
      </c>
      <c r="GX662">
        <f>ROUND(HC662*I662,0)</f>
        <v/>
      </c>
      <c r="HA662" t="n">
        <v>0</v>
      </c>
      <c r="HB662" t="n">
        <v>0</v>
      </c>
      <c r="HC662">
        <f>GV662*GW662</f>
        <v/>
      </c>
      <c r="HE662" t="inlineStr">
        <is>
          <t>0</t>
        </is>
      </c>
      <c r="HF662" t="inlineStr">
        <is>
          <t>0</t>
        </is>
      </c>
      <c r="HG662">
        <f>ROUND(AC662*I662,0)</f>
        <v/>
      </c>
      <c r="HM662" t="inlineStr"/>
      <c r="HN662" t="inlineStr">
        <is>
          <t>Пр/812-099.2-1</t>
        </is>
      </c>
      <c r="HO662" t="inlineStr">
        <is>
          <t>Пр/774-099.2</t>
        </is>
      </c>
      <c r="HP662" t="inlineStr">
        <is>
          <t>Внутренние санитарнотехнические работы: смена труб, санприборов, запорной арматуры и другое</t>
        </is>
      </c>
      <c r="HQ662" t="inlineStr">
        <is>
          <t>Внутренние санитарнотехнические работы: смена труб, санприборов, запорной арматуры и другое</t>
        </is>
      </c>
      <c r="HS662" t="n">
        <v>0</v>
      </c>
      <c r="IK662" t="n">
        <v>0</v>
      </c>
    </row>
    <row r="663"/>
    <row r="664">
      <c r="A664" s="358" t="n">
        <v>51</v>
      </c>
      <c r="B664" s="358">
        <f>B654</f>
        <v/>
      </c>
      <c r="C664" s="358">
        <f>A654</f>
        <v/>
      </c>
      <c r="D664" s="358">
        <f>ROW(A654)</f>
        <v/>
      </c>
      <c r="E664" s="358" t="n"/>
      <c r="F664" s="358">
        <f>IF(F654&lt;&gt;"",F654,"")</f>
        <v/>
      </c>
      <c r="G664" s="358">
        <f>IF(G654&lt;&gt;"",G654,"")</f>
        <v/>
      </c>
      <c r="H664" s="358" t="n">
        <v>0</v>
      </c>
      <c r="I664" s="358" t="n"/>
      <c r="J664" s="358" t="n"/>
      <c r="K664" s="358" t="n"/>
      <c r="L664" s="358" t="n"/>
      <c r="M664" s="358" t="n"/>
      <c r="N664" s="358" t="n"/>
      <c r="O664" s="358" t="n">
        <v>0</v>
      </c>
      <c r="P664" s="358" t="n">
        <v>0</v>
      </c>
      <c r="Q664" s="358" t="n">
        <v>0</v>
      </c>
      <c r="R664" s="358" t="n">
        <v>0</v>
      </c>
      <c r="S664" s="358" t="n">
        <v>0</v>
      </c>
      <c r="T664" s="358" t="n">
        <v>0</v>
      </c>
      <c r="U664" s="358" t="n">
        <v>0</v>
      </c>
      <c r="V664" s="358" t="n">
        <v>0</v>
      </c>
      <c r="W664" s="358" t="n">
        <v>0</v>
      </c>
      <c r="X664" s="358" t="n">
        <v>0</v>
      </c>
      <c r="Y664" s="358" t="n">
        <v>0</v>
      </c>
      <c r="Z664" s="358" t="n"/>
      <c r="AA664" s="358" t="n"/>
      <c r="AB664" s="358" t="n"/>
      <c r="AC664" s="358" t="n"/>
      <c r="AD664" s="358" t="n"/>
      <c r="AE664" s="358" t="n"/>
      <c r="AF664" s="358" t="n"/>
      <c r="AG664" s="358" t="n"/>
      <c r="AH664" s="358" t="n"/>
      <c r="AI664" s="358" t="n"/>
      <c r="AJ664" s="358" t="n"/>
      <c r="AK664" s="358" t="n"/>
      <c r="AL664" s="358" t="n"/>
      <c r="AM664" s="358" t="n"/>
      <c r="AN664" s="358" t="n"/>
      <c r="AO664" s="358">
        <f>ROUND(BX664,0)</f>
        <v/>
      </c>
      <c r="AP664" s="358">
        <f>ROUND(BY664,0)</f>
        <v/>
      </c>
      <c r="AQ664" s="358">
        <f>ROUND(BZ664,0)</f>
        <v/>
      </c>
      <c r="AR664" s="358">
        <f>ROUND(CA664,0)</f>
        <v/>
      </c>
      <c r="AS664" s="358">
        <f>ROUND(CB664,0)</f>
        <v/>
      </c>
      <c r="AT664" s="358">
        <f>ROUND(CC664,0)</f>
        <v/>
      </c>
      <c r="AU664" s="358">
        <f>ROUND(CD664,0)</f>
        <v/>
      </c>
      <c r="AV664" s="358">
        <f>ROUND(CE664,0)</f>
        <v/>
      </c>
      <c r="AW664" s="358">
        <f>ROUND(CF664,0)</f>
        <v/>
      </c>
      <c r="AX664" s="358">
        <f>ROUND(CG664,0)</f>
        <v/>
      </c>
      <c r="AY664" s="358">
        <f>ROUND(CH664,0)</f>
        <v/>
      </c>
      <c r="AZ664" s="358">
        <f>ROUND(CI664,0)</f>
        <v/>
      </c>
      <c r="BA664" s="358">
        <f>ROUND(CJ664,0)</f>
        <v/>
      </c>
      <c r="BB664" s="358">
        <f>ROUND(CK664,0)</f>
        <v/>
      </c>
      <c r="BC664" s="358">
        <f>ROUND(CL664,0)</f>
        <v/>
      </c>
      <c r="BD664" s="358">
        <f>ROUND(CM664,0)</f>
        <v/>
      </c>
      <c r="BE664" s="358" t="n"/>
      <c r="BF664" s="358" t="n"/>
      <c r="BG664" s="358" t="n"/>
      <c r="BH664" s="358" t="n"/>
      <c r="BI664" s="358" t="n"/>
      <c r="BJ664" s="358" t="n"/>
      <c r="BK664" s="358" t="n"/>
      <c r="BL664" s="358" t="n"/>
      <c r="BM664" s="358" t="n"/>
      <c r="BN664" s="358" t="n"/>
      <c r="BO664" s="358" t="n"/>
      <c r="BP664" s="358" t="n"/>
      <c r="BQ664" s="358" t="n"/>
      <c r="BR664" s="358" t="n"/>
      <c r="BS664" s="358" t="n"/>
      <c r="BT664" s="358" t="n"/>
      <c r="BU664" s="358" t="n"/>
      <c r="BV664" s="358" t="n"/>
      <c r="BW664" s="358" t="n"/>
      <c r="BX664" s="358" t="n"/>
      <c r="BY664" s="358" t="n"/>
      <c r="BZ664" s="358" t="n"/>
      <c r="CA664" s="358" t="n"/>
      <c r="CB664" s="358" t="n"/>
      <c r="CC664" s="358" t="n"/>
      <c r="CD664" s="358" t="n"/>
      <c r="CE664" s="358" t="n"/>
      <c r="CF664" s="358" t="n"/>
      <c r="CG664" s="358" t="n"/>
      <c r="CH664" s="358" t="n"/>
      <c r="CI664" s="358" t="n"/>
      <c r="CJ664" s="358" t="n"/>
      <c r="CK664" s="358" t="n"/>
      <c r="CL664" s="358" t="n"/>
      <c r="CM664" s="358" t="n"/>
      <c r="CN664" s="358" t="n"/>
      <c r="CO664" s="358" t="n"/>
      <c r="CP664" s="358" t="n"/>
      <c r="CQ664" s="358" t="n"/>
      <c r="CR664" s="358" t="n"/>
      <c r="CS664" s="358" t="n"/>
      <c r="CT664" s="358" t="n"/>
      <c r="CU664" s="358" t="n"/>
      <c r="CV664" s="358" t="n"/>
      <c r="CW664" s="358" t="n"/>
      <c r="CX664" s="358" t="n"/>
      <c r="CY664" s="358" t="n"/>
      <c r="CZ664" s="358" t="n"/>
      <c r="DA664" s="358" t="n"/>
      <c r="DB664" s="358" t="n"/>
      <c r="DC664" s="358" t="n"/>
      <c r="DD664" s="358" t="n"/>
      <c r="DE664" s="358" t="n"/>
      <c r="DF664" s="358" t="n"/>
      <c r="DG664" s="359" t="n"/>
      <c r="DH664" s="359" t="n"/>
      <c r="DI664" s="359" t="n"/>
      <c r="DJ664" s="359" t="n"/>
      <c r="DK664" s="359" t="n"/>
      <c r="DL664" s="359" t="n"/>
      <c r="DM664" s="359" t="n"/>
      <c r="DN664" s="359" t="n"/>
      <c r="DO664" s="359" t="n"/>
      <c r="DP664" s="359" t="n"/>
      <c r="DQ664" s="359" t="n"/>
      <c r="DR664" s="359" t="n"/>
      <c r="DS664" s="359" t="n"/>
      <c r="DT664" s="359" t="n"/>
      <c r="DU664" s="359" t="n"/>
      <c r="DV664" s="359" t="n"/>
      <c r="DW664" s="359" t="n"/>
      <c r="DX664" s="359" t="n"/>
      <c r="DY664" s="359" t="n"/>
      <c r="DZ664" s="359" t="n"/>
      <c r="EA664" s="359" t="n"/>
      <c r="EB664" s="359" t="n"/>
      <c r="EC664" s="359" t="n"/>
      <c r="ED664" s="359" t="n"/>
      <c r="EE664" s="359" t="n"/>
      <c r="EF664" s="359" t="n"/>
      <c r="EG664" s="359" t="n"/>
      <c r="EH664" s="359" t="n"/>
      <c r="EI664" s="359" t="n"/>
      <c r="EJ664" s="359" t="n"/>
      <c r="EK664" s="359" t="n"/>
      <c r="EL664" s="359" t="n"/>
      <c r="EM664" s="359" t="n"/>
      <c r="EN664" s="359" t="n"/>
      <c r="EO664" s="359" t="n"/>
      <c r="EP664" s="359" t="n"/>
      <c r="EQ664" s="359" t="n"/>
      <c r="ER664" s="359" t="n"/>
      <c r="ES664" s="359" t="n"/>
      <c r="ET664" s="359" t="n"/>
      <c r="EU664" s="359" t="n"/>
      <c r="EV664" s="359" t="n"/>
      <c r="EW664" s="359" t="n"/>
      <c r="EX664" s="359" t="n"/>
      <c r="EY664" s="359" t="n"/>
      <c r="EZ664" s="359" t="n"/>
      <c r="FA664" s="359" t="n"/>
      <c r="FB664" s="359" t="n"/>
      <c r="FC664" s="359" t="n"/>
      <c r="FD664" s="359" t="n"/>
      <c r="FE664" s="359" t="n"/>
      <c r="FF664" s="359" t="n"/>
      <c r="FG664" s="359" t="n"/>
      <c r="FH664" s="359" t="n"/>
      <c r="FI664" s="359" t="n"/>
      <c r="FJ664" s="359" t="n"/>
      <c r="FK664" s="359" t="n"/>
      <c r="FL664" s="359" t="n"/>
      <c r="FM664" s="359" t="n"/>
      <c r="FN664" s="359" t="n"/>
      <c r="FO664" s="359" t="n"/>
      <c r="FP664" s="359" t="n"/>
      <c r="FQ664" s="359" t="n"/>
      <c r="FR664" s="359" t="n"/>
      <c r="FS664" s="359" t="n"/>
      <c r="FT664" s="359" t="n"/>
      <c r="FU664" s="359" t="n"/>
      <c r="FV664" s="359" t="n"/>
      <c r="FW664" s="359" t="n"/>
      <c r="FX664" s="359" t="n"/>
      <c r="FY664" s="359" t="n"/>
      <c r="FZ664" s="359" t="n"/>
      <c r="GA664" s="359" t="n"/>
      <c r="GB664" s="359" t="n"/>
      <c r="GC664" s="359" t="n"/>
      <c r="GD664" s="359" t="n"/>
      <c r="GE664" s="359" t="n"/>
      <c r="GF664" s="359" t="n"/>
      <c r="GG664" s="359" t="n"/>
      <c r="GH664" s="359" t="n"/>
      <c r="GI664" s="359" t="n"/>
      <c r="GJ664" s="359" t="n"/>
      <c r="GK664" s="359" t="n"/>
      <c r="GL664" s="359" t="n"/>
      <c r="GM664" s="359" t="n"/>
      <c r="GN664" s="359" t="n"/>
      <c r="GO664" s="359" t="n"/>
      <c r="GP664" s="359" t="n"/>
      <c r="GQ664" s="359" t="n"/>
      <c r="GR664" s="359" t="n"/>
      <c r="GS664" s="359" t="n"/>
      <c r="GT664" s="359" t="n"/>
      <c r="GU664" s="359" t="n"/>
      <c r="GV664" s="359" t="n"/>
      <c r="GW664" s="359" t="n"/>
      <c r="GX664" s="359" t="n">
        <v>0</v>
      </c>
    </row>
    <row r="665"/>
    <row r="666">
      <c r="A666" s="360" t="n">
        <v>50</v>
      </c>
      <c r="B666" s="360" t="n">
        <v>0</v>
      </c>
      <c r="C666" s="360" t="n">
        <v>0</v>
      </c>
      <c r="D666" s="360" t="n">
        <v>1</v>
      </c>
      <c r="E666" s="360" t="n">
        <v>201</v>
      </c>
      <c r="F666" s="360">
        <f>ROUND(Source!O664,O666)</f>
        <v/>
      </c>
      <c r="G666" s="360" t="inlineStr">
        <is>
          <t>ПЗ</t>
        </is>
      </c>
      <c r="H666" s="360" t="inlineStr">
        <is>
          <t>Прямые затраты</t>
        </is>
      </c>
      <c r="I666" s="360" t="n"/>
      <c r="J666" s="360" t="n"/>
      <c r="K666" s="360" t="n">
        <v>201</v>
      </c>
      <c r="L666" s="360" t="n">
        <v>1</v>
      </c>
      <c r="M666" s="360" t="n">
        <v>3</v>
      </c>
      <c r="N666" s="360" t="inlineStr"/>
      <c r="O666" s="360" t="n">
        <v>0</v>
      </c>
      <c r="P666" s="360" t="n"/>
      <c r="Q666" s="360" t="n"/>
      <c r="R666" s="360" t="n"/>
      <c r="S666" s="360" t="n"/>
      <c r="T666" s="360" t="n"/>
      <c r="U666" s="360" t="n"/>
      <c r="V666" s="360" t="n"/>
      <c r="W666" s="360" t="n">
        <v>0</v>
      </c>
      <c r="X666" s="360" t="n">
        <v>1</v>
      </c>
      <c r="Y666" s="360" t="n">
        <v>0</v>
      </c>
      <c r="Z666" s="360" t="n"/>
      <c r="AA666" s="360" t="n"/>
      <c r="AB666" s="360" t="n"/>
    </row>
    <row r="667">
      <c r="A667" s="360" t="n">
        <v>50</v>
      </c>
      <c r="B667" s="360" t="n">
        <v>0</v>
      </c>
      <c r="C667" s="360" t="n">
        <v>0</v>
      </c>
      <c r="D667" s="360" t="n">
        <v>1</v>
      </c>
      <c r="E667" s="360" t="n">
        <v>202</v>
      </c>
      <c r="F667" s="360">
        <f>ROUND(Source!P664,O667)</f>
        <v/>
      </c>
      <c r="G667" s="360" t="inlineStr">
        <is>
          <t>СтМатОб</t>
        </is>
      </c>
      <c r="H667" s="360" t="inlineStr">
        <is>
          <t>Стоимость материальных ресурсов (всего)</t>
        </is>
      </c>
      <c r="I667" s="360" t="n"/>
      <c r="J667" s="360" t="n"/>
      <c r="K667" s="360" t="n">
        <v>202</v>
      </c>
      <c r="L667" s="360" t="n">
        <v>2</v>
      </c>
      <c r="M667" s="360" t="n">
        <v>3</v>
      </c>
      <c r="N667" s="360" t="inlineStr"/>
      <c r="O667" s="360" t="n">
        <v>0</v>
      </c>
      <c r="P667" s="360" t="n"/>
      <c r="Q667" s="360" t="n"/>
      <c r="R667" s="360" t="n"/>
      <c r="S667" s="360" t="n"/>
      <c r="T667" s="360" t="n"/>
      <c r="U667" s="360" t="n"/>
      <c r="V667" s="360" t="n"/>
      <c r="W667" s="360" t="n">
        <v>0</v>
      </c>
      <c r="X667" s="360" t="n">
        <v>1</v>
      </c>
      <c r="Y667" s="360" t="n">
        <v>0</v>
      </c>
      <c r="Z667" s="360" t="n"/>
      <c r="AA667" s="360" t="n"/>
      <c r="AB667" s="360" t="n"/>
    </row>
    <row r="668">
      <c r="A668" s="360" t="n">
        <v>50</v>
      </c>
      <c r="B668" s="360" t="n">
        <v>0</v>
      </c>
      <c r="C668" s="360" t="n">
        <v>0</v>
      </c>
      <c r="D668" s="360" t="n">
        <v>1</v>
      </c>
      <c r="E668" s="360" t="n">
        <v>222</v>
      </c>
      <c r="F668" s="360">
        <f>ROUND(Source!AO664,O668)</f>
        <v/>
      </c>
      <c r="G668" s="360" t="inlineStr">
        <is>
          <t>СтМатОбЗак</t>
        </is>
      </c>
      <c r="H668" s="360" t="inlineStr">
        <is>
          <t>Стоимость материалов и оборудования заказчика</t>
        </is>
      </c>
      <c r="I668" s="360" t="n"/>
      <c r="J668" s="360" t="n"/>
      <c r="K668" s="360" t="n">
        <v>222</v>
      </c>
      <c r="L668" s="360" t="n">
        <v>3</v>
      </c>
      <c r="M668" s="360" t="n">
        <v>3</v>
      </c>
      <c r="N668" s="360" t="inlineStr"/>
      <c r="O668" s="360" t="n">
        <v>0</v>
      </c>
      <c r="P668" s="360" t="n"/>
      <c r="Q668" s="360" t="n"/>
      <c r="R668" s="360" t="n"/>
      <c r="S668" s="360" t="n"/>
      <c r="T668" s="360" t="n"/>
      <c r="U668" s="360" t="n"/>
      <c r="V668" s="360" t="n"/>
      <c r="W668" s="360" t="n">
        <v>0</v>
      </c>
      <c r="X668" s="360" t="n">
        <v>1</v>
      </c>
      <c r="Y668" s="360" t="n">
        <v>0</v>
      </c>
      <c r="Z668" s="360" t="n"/>
      <c r="AA668" s="360" t="n"/>
      <c r="AB668" s="360" t="n"/>
    </row>
    <row r="669">
      <c r="A669" s="360" t="n">
        <v>50</v>
      </c>
      <c r="B669" s="360" t="n">
        <v>0</v>
      </c>
      <c r="C669" s="360" t="n">
        <v>0</v>
      </c>
      <c r="D669" s="360" t="n">
        <v>1</v>
      </c>
      <c r="E669" s="360" t="n">
        <v>225</v>
      </c>
      <c r="F669" s="360">
        <f>ROUND(Source!AV664,O669)</f>
        <v/>
      </c>
      <c r="G669" s="360" t="inlineStr">
        <is>
          <t>СтМатОбПод</t>
        </is>
      </c>
      <c r="H669" s="360" t="inlineStr">
        <is>
          <t>Стоимость материалов и оборудования подрядчика</t>
        </is>
      </c>
      <c r="I669" s="360" t="n"/>
      <c r="J669" s="360" t="n"/>
      <c r="K669" s="360" t="n">
        <v>225</v>
      </c>
      <c r="L669" s="360" t="n">
        <v>4</v>
      </c>
      <c r="M669" s="360" t="n">
        <v>3</v>
      </c>
      <c r="N669" s="360" t="inlineStr"/>
      <c r="O669" s="360" t="n">
        <v>0</v>
      </c>
      <c r="P669" s="360" t="n"/>
      <c r="Q669" s="360" t="n"/>
      <c r="R669" s="360" t="n"/>
      <c r="S669" s="360" t="n"/>
      <c r="T669" s="360" t="n"/>
      <c r="U669" s="360" t="n"/>
      <c r="V669" s="360" t="n"/>
      <c r="W669" s="360" t="n">
        <v>0</v>
      </c>
      <c r="X669" s="360" t="n">
        <v>1</v>
      </c>
      <c r="Y669" s="360" t="n">
        <v>0</v>
      </c>
      <c r="Z669" s="360" t="n"/>
      <c r="AA669" s="360" t="n"/>
      <c r="AB669" s="360" t="n"/>
    </row>
    <row r="670">
      <c r="A670" s="360" t="n">
        <v>50</v>
      </c>
      <c r="B670" s="360" t="n">
        <v>0</v>
      </c>
      <c r="C670" s="360" t="n">
        <v>0</v>
      </c>
      <c r="D670" s="360" t="n">
        <v>1</v>
      </c>
      <c r="E670" s="360" t="n">
        <v>226</v>
      </c>
      <c r="F670" s="360">
        <f>ROUND(Source!AW664,O670)</f>
        <v/>
      </c>
      <c r="G670" s="360" t="inlineStr">
        <is>
          <t>СтМат</t>
        </is>
      </c>
      <c r="H670" s="360" t="inlineStr">
        <is>
          <t>Стоимость материалов (всего)</t>
        </is>
      </c>
      <c r="I670" s="360" t="n"/>
      <c r="J670" s="360" t="n"/>
      <c r="K670" s="360" t="n">
        <v>226</v>
      </c>
      <c r="L670" s="360" t="n">
        <v>5</v>
      </c>
      <c r="M670" s="360" t="n">
        <v>3</v>
      </c>
      <c r="N670" s="360" t="inlineStr"/>
      <c r="O670" s="360" t="n">
        <v>0</v>
      </c>
      <c r="P670" s="360" t="n"/>
      <c r="Q670" s="360" t="n"/>
      <c r="R670" s="360" t="n"/>
      <c r="S670" s="360" t="n"/>
      <c r="T670" s="360" t="n"/>
      <c r="U670" s="360" t="n"/>
      <c r="V670" s="360" t="n"/>
      <c r="W670" s="360" t="n">
        <v>0</v>
      </c>
      <c r="X670" s="360" t="n">
        <v>1</v>
      </c>
      <c r="Y670" s="360" t="n">
        <v>0</v>
      </c>
      <c r="Z670" s="360" t="n"/>
      <c r="AA670" s="360" t="n"/>
      <c r="AB670" s="360" t="n"/>
    </row>
    <row r="671">
      <c r="A671" s="360" t="n">
        <v>50</v>
      </c>
      <c r="B671" s="360" t="n">
        <v>0</v>
      </c>
      <c r="C671" s="360" t="n">
        <v>0</v>
      </c>
      <c r="D671" s="360" t="n">
        <v>1</v>
      </c>
      <c r="E671" s="360" t="n">
        <v>227</v>
      </c>
      <c r="F671" s="360">
        <f>ROUND(Source!AX664,O671)</f>
        <v/>
      </c>
      <c r="G671" s="360" t="inlineStr">
        <is>
          <t>СтМатЗак</t>
        </is>
      </c>
      <c r="H671" s="360" t="inlineStr">
        <is>
          <t>Стоимость материалов заказчика</t>
        </is>
      </c>
      <c r="I671" s="360" t="n"/>
      <c r="J671" s="360" t="n"/>
      <c r="K671" s="360" t="n">
        <v>227</v>
      </c>
      <c r="L671" s="360" t="n">
        <v>6</v>
      </c>
      <c r="M671" s="360" t="n">
        <v>3</v>
      </c>
      <c r="N671" s="360" t="inlineStr"/>
      <c r="O671" s="360" t="n">
        <v>0</v>
      </c>
      <c r="P671" s="360" t="n"/>
      <c r="Q671" s="360" t="n"/>
      <c r="R671" s="360" t="n"/>
      <c r="S671" s="360" t="n"/>
      <c r="T671" s="360" t="n"/>
      <c r="U671" s="360" t="n"/>
      <c r="V671" s="360" t="n"/>
      <c r="W671" s="360" t="n">
        <v>0</v>
      </c>
      <c r="X671" s="360" t="n">
        <v>1</v>
      </c>
      <c r="Y671" s="360" t="n">
        <v>0</v>
      </c>
      <c r="Z671" s="360" t="n"/>
      <c r="AA671" s="360" t="n"/>
      <c r="AB671" s="360" t="n"/>
    </row>
    <row r="672">
      <c r="A672" s="360" t="n">
        <v>50</v>
      </c>
      <c r="B672" s="360" t="n">
        <v>0</v>
      </c>
      <c r="C672" s="360" t="n">
        <v>0</v>
      </c>
      <c r="D672" s="360" t="n">
        <v>1</v>
      </c>
      <c r="E672" s="360" t="n">
        <v>228</v>
      </c>
      <c r="F672" s="360">
        <f>ROUND(Source!AY664,O672)</f>
        <v/>
      </c>
      <c r="G672" s="360" t="inlineStr">
        <is>
          <t>СтМатПод</t>
        </is>
      </c>
      <c r="H672" s="360" t="inlineStr">
        <is>
          <t>Стоимость материалов подрядчика</t>
        </is>
      </c>
      <c r="I672" s="360" t="n"/>
      <c r="J672" s="360" t="n"/>
      <c r="K672" s="360" t="n">
        <v>228</v>
      </c>
      <c r="L672" s="360" t="n">
        <v>7</v>
      </c>
      <c r="M672" s="360" t="n">
        <v>3</v>
      </c>
      <c r="N672" s="360" t="inlineStr"/>
      <c r="O672" s="360" t="n">
        <v>0</v>
      </c>
      <c r="P672" s="360" t="n"/>
      <c r="Q672" s="360" t="n"/>
      <c r="R672" s="360" t="n"/>
      <c r="S672" s="360" t="n"/>
      <c r="T672" s="360" t="n"/>
      <c r="U672" s="360" t="n"/>
      <c r="V672" s="360" t="n"/>
      <c r="W672" s="360" t="n">
        <v>0</v>
      </c>
      <c r="X672" s="360" t="n">
        <v>1</v>
      </c>
      <c r="Y672" s="360" t="n">
        <v>0</v>
      </c>
      <c r="Z672" s="360" t="n"/>
      <c r="AA672" s="360" t="n"/>
      <c r="AB672" s="360" t="n"/>
    </row>
    <row r="673">
      <c r="A673" s="360" t="n">
        <v>50</v>
      </c>
      <c r="B673" s="360" t="n">
        <v>0</v>
      </c>
      <c r="C673" s="360" t="n">
        <v>0</v>
      </c>
      <c r="D673" s="360" t="n">
        <v>1</v>
      </c>
      <c r="E673" s="360" t="n">
        <v>216</v>
      </c>
      <c r="F673" s="360">
        <f>ROUND(Source!AP664,O673)</f>
        <v/>
      </c>
      <c r="G673" s="360" t="inlineStr">
        <is>
          <t>Оборуд</t>
        </is>
      </c>
      <c r="H673" s="360" t="inlineStr">
        <is>
          <t>Стоимость оборудования (всего)</t>
        </is>
      </c>
      <c r="I673" s="360" t="n"/>
      <c r="J673" s="360" t="n"/>
      <c r="K673" s="360" t="n">
        <v>216</v>
      </c>
      <c r="L673" s="360" t="n">
        <v>8</v>
      </c>
      <c r="M673" s="360" t="n">
        <v>3</v>
      </c>
      <c r="N673" s="360" t="inlineStr"/>
      <c r="O673" s="360" t="n">
        <v>0</v>
      </c>
      <c r="P673" s="360" t="n"/>
      <c r="Q673" s="360" t="n"/>
      <c r="R673" s="360" t="n"/>
      <c r="S673" s="360" t="n"/>
      <c r="T673" s="360" t="n"/>
      <c r="U673" s="360" t="n"/>
      <c r="V673" s="360" t="n"/>
      <c r="W673" s="360" t="n">
        <v>0</v>
      </c>
      <c r="X673" s="360" t="n">
        <v>1</v>
      </c>
      <c r="Y673" s="360" t="n">
        <v>0</v>
      </c>
      <c r="Z673" s="360" t="n"/>
      <c r="AA673" s="360" t="n"/>
      <c r="AB673" s="360" t="n"/>
    </row>
    <row r="674">
      <c r="A674" s="360" t="n">
        <v>50</v>
      </c>
      <c r="B674" s="360" t="n">
        <v>0</v>
      </c>
      <c r="C674" s="360" t="n">
        <v>0</v>
      </c>
      <c r="D674" s="360" t="n">
        <v>1</v>
      </c>
      <c r="E674" s="360" t="n">
        <v>223</v>
      </c>
      <c r="F674" s="360">
        <f>ROUND(Source!AQ664,O674)</f>
        <v/>
      </c>
      <c r="G674" s="360" t="inlineStr">
        <is>
          <t>ОборудЗак</t>
        </is>
      </c>
      <c r="H674" s="360" t="inlineStr">
        <is>
          <t>Стоимость оборудования заказчика</t>
        </is>
      </c>
      <c r="I674" s="360" t="n"/>
      <c r="J674" s="360" t="n"/>
      <c r="K674" s="360" t="n">
        <v>223</v>
      </c>
      <c r="L674" s="360" t="n">
        <v>9</v>
      </c>
      <c r="M674" s="360" t="n">
        <v>3</v>
      </c>
      <c r="N674" s="360" t="inlineStr"/>
      <c r="O674" s="360" t="n">
        <v>0</v>
      </c>
      <c r="P674" s="360" t="n"/>
      <c r="Q674" s="360" t="n"/>
      <c r="R674" s="360" t="n"/>
      <c r="S674" s="360" t="n"/>
      <c r="T674" s="360" t="n"/>
      <c r="U674" s="360" t="n"/>
      <c r="V674" s="360" t="n"/>
      <c r="W674" s="360" t="n">
        <v>0</v>
      </c>
      <c r="X674" s="360" t="n">
        <v>1</v>
      </c>
      <c r="Y674" s="360" t="n">
        <v>0</v>
      </c>
      <c r="Z674" s="360" t="n"/>
      <c r="AA674" s="360" t="n"/>
      <c r="AB674" s="360" t="n"/>
    </row>
    <row r="675">
      <c r="A675" s="360" t="n">
        <v>50</v>
      </c>
      <c r="B675" s="360" t="n">
        <v>0</v>
      </c>
      <c r="C675" s="360" t="n">
        <v>0</v>
      </c>
      <c r="D675" s="360" t="n">
        <v>1</v>
      </c>
      <c r="E675" s="360" t="n">
        <v>229</v>
      </c>
      <c r="F675" s="360">
        <f>ROUND(Source!AZ664,O675)</f>
        <v/>
      </c>
      <c r="G675" s="360" t="inlineStr">
        <is>
          <t>ОборудПод</t>
        </is>
      </c>
      <c r="H675" s="360" t="inlineStr">
        <is>
          <t>Стоимость оборудования подрядчика</t>
        </is>
      </c>
      <c r="I675" s="360" t="n"/>
      <c r="J675" s="360" t="n"/>
      <c r="K675" s="360" t="n">
        <v>229</v>
      </c>
      <c r="L675" s="360" t="n">
        <v>10</v>
      </c>
      <c r="M675" s="360" t="n">
        <v>3</v>
      </c>
      <c r="N675" s="360" t="inlineStr"/>
      <c r="O675" s="360" t="n">
        <v>0</v>
      </c>
      <c r="P675" s="360" t="n"/>
      <c r="Q675" s="360" t="n"/>
      <c r="R675" s="360" t="n"/>
      <c r="S675" s="360" t="n"/>
      <c r="T675" s="360" t="n"/>
      <c r="U675" s="360" t="n"/>
      <c r="V675" s="360" t="n"/>
      <c r="W675" s="360" t="n">
        <v>0</v>
      </c>
      <c r="X675" s="360" t="n">
        <v>1</v>
      </c>
      <c r="Y675" s="360" t="n">
        <v>0</v>
      </c>
      <c r="Z675" s="360" t="n"/>
      <c r="AA675" s="360" t="n"/>
      <c r="AB675" s="360" t="n"/>
    </row>
    <row r="676">
      <c r="A676" s="360" t="n">
        <v>50</v>
      </c>
      <c r="B676" s="360" t="n">
        <v>0</v>
      </c>
      <c r="C676" s="360" t="n">
        <v>0</v>
      </c>
      <c r="D676" s="360" t="n">
        <v>1</v>
      </c>
      <c r="E676" s="360" t="n">
        <v>203</v>
      </c>
      <c r="F676" s="360">
        <f>ROUND(Source!Q664,O676)</f>
        <v/>
      </c>
      <c r="G676" s="360" t="inlineStr">
        <is>
          <t>ЭММ</t>
        </is>
      </c>
      <c r="H676" s="360" t="inlineStr">
        <is>
          <t>Эксплуатация машин</t>
        </is>
      </c>
      <c r="I676" s="360" t="n"/>
      <c r="J676" s="360" t="n"/>
      <c r="K676" s="360" t="n">
        <v>203</v>
      </c>
      <c r="L676" s="360" t="n">
        <v>11</v>
      </c>
      <c r="M676" s="360" t="n">
        <v>3</v>
      </c>
      <c r="N676" s="360" t="inlineStr"/>
      <c r="O676" s="360" t="n">
        <v>0</v>
      </c>
      <c r="P676" s="360" t="n"/>
      <c r="Q676" s="360" t="n"/>
      <c r="R676" s="360" t="n"/>
      <c r="S676" s="360" t="n"/>
      <c r="T676" s="360" t="n"/>
      <c r="U676" s="360" t="n"/>
      <c r="V676" s="360" t="n"/>
      <c r="W676" s="360" t="n">
        <v>0</v>
      </c>
      <c r="X676" s="360" t="n">
        <v>1</v>
      </c>
      <c r="Y676" s="360" t="n">
        <v>0</v>
      </c>
      <c r="Z676" s="360" t="n"/>
      <c r="AA676" s="360" t="n"/>
      <c r="AB676" s="360" t="n"/>
    </row>
    <row r="677">
      <c r="A677" s="360" t="n">
        <v>50</v>
      </c>
      <c r="B677" s="360" t="n">
        <v>0</v>
      </c>
      <c r="C677" s="360" t="n">
        <v>0</v>
      </c>
      <c r="D677" s="360" t="n">
        <v>1</v>
      </c>
      <c r="E677" s="360" t="n">
        <v>231</v>
      </c>
      <c r="F677" s="360">
        <f>ROUND(Source!BB664,O677)</f>
        <v/>
      </c>
      <c r="G677" s="360" t="inlineStr">
        <is>
          <t>ЭММсНРиСП</t>
        </is>
      </c>
      <c r="H677" s="360" t="inlineStr">
        <is>
          <t>Эксплуатация машин по ТСН-2001.16</t>
        </is>
      </c>
      <c r="I677" s="360" t="n"/>
      <c r="J677" s="360" t="n"/>
      <c r="K677" s="360" t="n">
        <v>231</v>
      </c>
      <c r="L677" s="360" t="n">
        <v>12</v>
      </c>
      <c r="M677" s="360" t="n">
        <v>3</v>
      </c>
      <c r="N677" s="360" t="inlineStr"/>
      <c r="O677" s="360" t="n">
        <v>0</v>
      </c>
      <c r="P677" s="360" t="n"/>
      <c r="Q677" s="360" t="n"/>
      <c r="R677" s="360" t="n"/>
      <c r="S677" s="360" t="n"/>
      <c r="T677" s="360" t="n"/>
      <c r="U677" s="360" t="n"/>
      <c r="V677" s="360" t="n"/>
      <c r="W677" s="360" t="n">
        <v>0</v>
      </c>
      <c r="X677" s="360" t="n">
        <v>1</v>
      </c>
      <c r="Y677" s="360" t="n">
        <v>0</v>
      </c>
      <c r="Z677" s="360" t="n"/>
      <c r="AA677" s="360" t="n"/>
      <c r="AB677" s="360" t="n"/>
    </row>
    <row r="678">
      <c r="A678" s="360" t="n">
        <v>50</v>
      </c>
      <c r="B678" s="360" t="n">
        <v>0</v>
      </c>
      <c r="C678" s="360" t="n">
        <v>0</v>
      </c>
      <c r="D678" s="360" t="n">
        <v>1</v>
      </c>
      <c r="E678" s="360" t="n">
        <v>204</v>
      </c>
      <c r="F678" s="360">
        <f>ROUND(Source!R664,O678)</f>
        <v/>
      </c>
      <c r="G678" s="360" t="inlineStr">
        <is>
          <t>ЗПМ</t>
        </is>
      </c>
      <c r="H678" s="360" t="inlineStr">
        <is>
          <t>ЗП машинистов</t>
        </is>
      </c>
      <c r="I678" s="360" t="n"/>
      <c r="J678" s="360" t="n"/>
      <c r="K678" s="360" t="n">
        <v>204</v>
      </c>
      <c r="L678" s="360" t="n">
        <v>13</v>
      </c>
      <c r="M678" s="360" t="n">
        <v>3</v>
      </c>
      <c r="N678" s="360" t="inlineStr"/>
      <c r="O678" s="360" t="n">
        <v>0</v>
      </c>
      <c r="P678" s="360" t="n"/>
      <c r="Q678" s="360" t="n"/>
      <c r="R678" s="360" t="n"/>
      <c r="S678" s="360" t="n"/>
      <c r="T678" s="360" t="n"/>
      <c r="U678" s="360" t="n"/>
      <c r="V678" s="360" t="n"/>
      <c r="W678" s="360" t="n">
        <v>0</v>
      </c>
      <c r="X678" s="360" t="n">
        <v>1</v>
      </c>
      <c r="Y678" s="360" t="n">
        <v>0</v>
      </c>
      <c r="Z678" s="360" t="n"/>
      <c r="AA678" s="360" t="n"/>
      <c r="AB678" s="360" t="n"/>
    </row>
    <row r="679">
      <c r="A679" s="360" t="n">
        <v>50</v>
      </c>
      <c r="B679" s="360" t="n">
        <v>0</v>
      </c>
      <c r="C679" s="360" t="n">
        <v>0</v>
      </c>
      <c r="D679" s="360" t="n">
        <v>1</v>
      </c>
      <c r="E679" s="360" t="n">
        <v>205</v>
      </c>
      <c r="F679" s="360">
        <f>ROUND(Source!S664,O679)</f>
        <v/>
      </c>
      <c r="G679" s="360" t="inlineStr">
        <is>
          <t>ОЗП</t>
        </is>
      </c>
      <c r="H679" s="360" t="inlineStr">
        <is>
          <t>Основная ЗП рабочих</t>
        </is>
      </c>
      <c r="I679" s="360" t="n"/>
      <c r="J679" s="360" t="n"/>
      <c r="K679" s="360" t="n">
        <v>205</v>
      </c>
      <c r="L679" s="360" t="n">
        <v>14</v>
      </c>
      <c r="M679" s="360" t="n">
        <v>3</v>
      </c>
      <c r="N679" s="360" t="inlineStr"/>
      <c r="O679" s="360" t="n">
        <v>0</v>
      </c>
      <c r="P679" s="360" t="n"/>
      <c r="Q679" s="360" t="n"/>
      <c r="R679" s="360" t="n"/>
      <c r="S679" s="360" t="n"/>
      <c r="T679" s="360" t="n"/>
      <c r="U679" s="360" t="n"/>
      <c r="V679" s="360" t="n"/>
      <c r="W679" s="360" t="n">
        <v>0</v>
      </c>
      <c r="X679" s="360" t="n">
        <v>1</v>
      </c>
      <c r="Y679" s="360" t="n">
        <v>0</v>
      </c>
      <c r="Z679" s="360" t="n"/>
      <c r="AA679" s="360" t="n"/>
      <c r="AB679" s="360" t="n"/>
    </row>
    <row r="680">
      <c r="A680" s="360" t="n">
        <v>50</v>
      </c>
      <c r="B680" s="360" t="n">
        <v>0</v>
      </c>
      <c r="C680" s="360" t="n">
        <v>0</v>
      </c>
      <c r="D680" s="360" t="n">
        <v>1</v>
      </c>
      <c r="E680" s="360" t="n">
        <v>232</v>
      </c>
      <c r="F680" s="360">
        <f>ROUND(Source!BC664,O680)</f>
        <v/>
      </c>
      <c r="G680" s="360" t="inlineStr">
        <is>
          <t>ОЗПсНРиСП</t>
        </is>
      </c>
      <c r="H680" s="360" t="inlineStr">
        <is>
          <t>Основная ЗП рабочих по ТСН-2001.16</t>
        </is>
      </c>
      <c r="I680" s="360" t="n"/>
      <c r="J680" s="360" t="n"/>
      <c r="K680" s="360" t="n">
        <v>232</v>
      </c>
      <c r="L680" s="360" t="n">
        <v>15</v>
      </c>
      <c r="M680" s="360" t="n">
        <v>3</v>
      </c>
      <c r="N680" s="360" t="inlineStr"/>
      <c r="O680" s="360" t="n">
        <v>0</v>
      </c>
      <c r="P680" s="360" t="n"/>
      <c r="Q680" s="360" t="n"/>
      <c r="R680" s="360" t="n"/>
      <c r="S680" s="360" t="n"/>
      <c r="T680" s="360" t="n"/>
      <c r="U680" s="360" t="n"/>
      <c r="V680" s="360" t="n"/>
      <c r="W680" s="360" t="n">
        <v>0</v>
      </c>
      <c r="X680" s="360" t="n">
        <v>1</v>
      </c>
      <c r="Y680" s="360" t="n">
        <v>0</v>
      </c>
      <c r="Z680" s="360" t="n"/>
      <c r="AA680" s="360" t="n"/>
      <c r="AB680" s="360" t="n"/>
    </row>
    <row r="681">
      <c r="A681" s="360" t="n">
        <v>50</v>
      </c>
      <c r="B681" s="360" t="n">
        <v>0</v>
      </c>
      <c r="C681" s="360" t="n">
        <v>0</v>
      </c>
      <c r="D681" s="360" t="n">
        <v>1</v>
      </c>
      <c r="E681" s="360" t="n">
        <v>214</v>
      </c>
      <c r="F681" s="360">
        <f>ROUND(Source!AS664,O681)</f>
        <v/>
      </c>
      <c r="G681" s="360" t="inlineStr">
        <is>
          <t>Строит</t>
        </is>
      </c>
      <c r="H681" s="360" t="inlineStr">
        <is>
          <t>Строительные работы с НР и СП</t>
        </is>
      </c>
      <c r="I681" s="360" t="n"/>
      <c r="J681" s="360" t="n"/>
      <c r="K681" s="360" t="n">
        <v>214</v>
      </c>
      <c r="L681" s="360" t="n">
        <v>16</v>
      </c>
      <c r="M681" s="360" t="n">
        <v>3</v>
      </c>
      <c r="N681" s="360" t="inlineStr"/>
      <c r="O681" s="360" t="n">
        <v>0</v>
      </c>
      <c r="P681" s="360" t="n"/>
      <c r="Q681" s="360" t="n"/>
      <c r="R681" s="360" t="n"/>
      <c r="S681" s="360" t="n"/>
      <c r="T681" s="360" t="n"/>
      <c r="U681" s="360" t="n"/>
      <c r="V681" s="360" t="n"/>
      <c r="W681" s="360" t="n">
        <v>0</v>
      </c>
      <c r="X681" s="360" t="n">
        <v>1</v>
      </c>
      <c r="Y681" s="360" t="n">
        <v>0</v>
      </c>
      <c r="Z681" s="360" t="n"/>
      <c r="AA681" s="360" t="n"/>
      <c r="AB681" s="360" t="n"/>
    </row>
    <row r="682">
      <c r="A682" s="360" t="n">
        <v>50</v>
      </c>
      <c r="B682" s="360" t="n">
        <v>0</v>
      </c>
      <c r="C682" s="360" t="n">
        <v>0</v>
      </c>
      <c r="D682" s="360" t="n">
        <v>1</v>
      </c>
      <c r="E682" s="360" t="n">
        <v>215</v>
      </c>
      <c r="F682" s="360">
        <f>ROUND(Source!AT664,O682)</f>
        <v/>
      </c>
      <c r="G682" s="360" t="inlineStr">
        <is>
          <t>Монтаж</t>
        </is>
      </c>
      <c r="H682" s="360" t="inlineStr">
        <is>
          <t>Монтажные работы с НР и СП</t>
        </is>
      </c>
      <c r="I682" s="360" t="n"/>
      <c r="J682" s="360" t="n"/>
      <c r="K682" s="360" t="n">
        <v>215</v>
      </c>
      <c r="L682" s="360" t="n">
        <v>17</v>
      </c>
      <c r="M682" s="360" t="n">
        <v>3</v>
      </c>
      <c r="N682" s="360" t="inlineStr"/>
      <c r="O682" s="360" t="n">
        <v>0</v>
      </c>
      <c r="P682" s="360" t="n"/>
      <c r="Q682" s="360" t="n"/>
      <c r="R682" s="360" t="n"/>
      <c r="S682" s="360" t="n"/>
      <c r="T682" s="360" t="n"/>
      <c r="U682" s="360" t="n"/>
      <c r="V682" s="360" t="n"/>
      <c r="W682" s="360" t="n">
        <v>0</v>
      </c>
      <c r="X682" s="360" t="n">
        <v>1</v>
      </c>
      <c r="Y682" s="360" t="n">
        <v>0</v>
      </c>
      <c r="Z682" s="360" t="n"/>
      <c r="AA682" s="360" t="n"/>
      <c r="AB682" s="360" t="n"/>
    </row>
    <row r="683">
      <c r="A683" s="360" t="n">
        <v>50</v>
      </c>
      <c r="B683" s="360" t="n">
        <v>0</v>
      </c>
      <c r="C683" s="360" t="n">
        <v>0</v>
      </c>
      <c r="D683" s="360" t="n">
        <v>1</v>
      </c>
      <c r="E683" s="360" t="n">
        <v>217</v>
      </c>
      <c r="F683" s="360">
        <f>ROUND(Source!AU664,O683)</f>
        <v/>
      </c>
      <c r="G683" s="360" t="inlineStr">
        <is>
          <t>Прочие</t>
        </is>
      </c>
      <c r="H683" s="360" t="inlineStr">
        <is>
          <t>Прочие работы с НР и СП</t>
        </is>
      </c>
      <c r="I683" s="360" t="n"/>
      <c r="J683" s="360" t="n"/>
      <c r="K683" s="360" t="n">
        <v>217</v>
      </c>
      <c r="L683" s="360" t="n">
        <v>18</v>
      </c>
      <c r="M683" s="360" t="n">
        <v>3</v>
      </c>
      <c r="N683" s="360" t="inlineStr"/>
      <c r="O683" s="360" t="n">
        <v>0</v>
      </c>
      <c r="P683" s="360" t="n"/>
      <c r="Q683" s="360" t="n"/>
      <c r="R683" s="360" t="n"/>
      <c r="S683" s="360" t="n"/>
      <c r="T683" s="360" t="n"/>
      <c r="U683" s="360" t="n"/>
      <c r="V683" s="360" t="n"/>
      <c r="W683" s="360" t="n">
        <v>0</v>
      </c>
      <c r="X683" s="360" t="n">
        <v>1</v>
      </c>
      <c r="Y683" s="360" t="n">
        <v>0</v>
      </c>
      <c r="Z683" s="360" t="n"/>
      <c r="AA683" s="360" t="n"/>
      <c r="AB683" s="360" t="n"/>
    </row>
    <row r="684">
      <c r="A684" s="360" t="n">
        <v>50</v>
      </c>
      <c r="B684" s="360" t="n">
        <v>0</v>
      </c>
      <c r="C684" s="360" t="n">
        <v>0</v>
      </c>
      <c r="D684" s="360" t="n">
        <v>1</v>
      </c>
      <c r="E684" s="360" t="n">
        <v>230</v>
      </c>
      <c r="F684" s="360">
        <f>ROUND(Source!BA664,O684)</f>
        <v/>
      </c>
      <c r="G684" s="360" t="inlineStr">
        <is>
          <t>ПрочиеЗатр</t>
        </is>
      </c>
      <c r="H684" s="360" t="inlineStr">
        <is>
          <t>Прочие затраты по ТСН-2001.16</t>
        </is>
      </c>
      <c r="I684" s="360" t="n"/>
      <c r="J684" s="360" t="n"/>
      <c r="K684" s="360" t="n">
        <v>230</v>
      </c>
      <c r="L684" s="360" t="n">
        <v>19</v>
      </c>
      <c r="M684" s="360" t="n">
        <v>3</v>
      </c>
      <c r="N684" s="360" t="inlineStr"/>
      <c r="O684" s="360" t="n">
        <v>0</v>
      </c>
      <c r="P684" s="360" t="n"/>
      <c r="Q684" s="360" t="n"/>
      <c r="R684" s="360" t="n"/>
      <c r="S684" s="360" t="n"/>
      <c r="T684" s="360" t="n"/>
      <c r="U684" s="360" t="n"/>
      <c r="V684" s="360" t="n"/>
      <c r="W684" s="360" t="n">
        <v>0</v>
      </c>
      <c r="X684" s="360" t="n">
        <v>1</v>
      </c>
      <c r="Y684" s="360" t="n">
        <v>0</v>
      </c>
      <c r="Z684" s="360" t="n"/>
      <c r="AA684" s="360" t="n"/>
      <c r="AB684" s="360" t="n"/>
    </row>
    <row r="685">
      <c r="A685" s="360" t="n">
        <v>50</v>
      </c>
      <c r="B685" s="360" t="n">
        <v>0</v>
      </c>
      <c r="C685" s="360" t="n">
        <v>0</v>
      </c>
      <c r="D685" s="360" t="n">
        <v>1</v>
      </c>
      <c r="E685" s="360" t="n">
        <v>206</v>
      </c>
      <c r="F685" s="360">
        <f>ROUND(Source!T664,O685)</f>
        <v/>
      </c>
      <c r="G685" s="360" t="inlineStr">
        <is>
          <t>ВозврМат</t>
        </is>
      </c>
      <c r="H685" s="360" t="inlineStr">
        <is>
          <t>Возврат материалов</t>
        </is>
      </c>
      <c r="I685" s="360" t="n"/>
      <c r="J685" s="360" t="n"/>
      <c r="K685" s="360" t="n">
        <v>206</v>
      </c>
      <c r="L685" s="360" t="n">
        <v>20</v>
      </c>
      <c r="M685" s="360" t="n">
        <v>3</v>
      </c>
      <c r="N685" s="360" t="inlineStr"/>
      <c r="O685" s="360" t="n">
        <v>0</v>
      </c>
      <c r="P685" s="360" t="n"/>
      <c r="Q685" s="360" t="n"/>
      <c r="R685" s="360" t="n"/>
      <c r="S685" s="360" t="n"/>
      <c r="T685" s="360" t="n"/>
      <c r="U685" s="360" t="n"/>
      <c r="V685" s="360" t="n"/>
      <c r="W685" s="360" t="n">
        <v>0</v>
      </c>
      <c r="X685" s="360" t="n">
        <v>1</v>
      </c>
      <c r="Y685" s="360" t="n">
        <v>0</v>
      </c>
      <c r="Z685" s="360" t="n"/>
      <c r="AA685" s="360" t="n"/>
      <c r="AB685" s="360" t="n"/>
    </row>
    <row r="686">
      <c r="A686" s="360" t="n">
        <v>50</v>
      </c>
      <c r="B686" s="360" t="n">
        <v>0</v>
      </c>
      <c r="C686" s="360" t="n">
        <v>0</v>
      </c>
      <c r="D686" s="360" t="n">
        <v>1</v>
      </c>
      <c r="E686" s="360" t="n">
        <v>207</v>
      </c>
      <c r="F686" s="360">
        <f>ROUND(Source!U664,O686)</f>
        <v/>
      </c>
      <c r="G686" s="360" t="inlineStr">
        <is>
          <t>ТрудСтр</t>
        </is>
      </c>
      <c r="H686" s="360" t="inlineStr">
        <is>
          <t>Трудозатраты строителей</t>
        </is>
      </c>
      <c r="I686" s="360" t="n"/>
      <c r="J686" s="360" t="n"/>
      <c r="K686" s="360" t="n">
        <v>207</v>
      </c>
      <c r="L686" s="360" t="n">
        <v>21</v>
      </c>
      <c r="M686" s="360" t="n">
        <v>3</v>
      </c>
      <c r="N686" s="360" t="inlineStr"/>
      <c r="O686" s="360" t="n">
        <v>7</v>
      </c>
      <c r="P686" s="360" t="n"/>
      <c r="Q686" s="360" t="n"/>
      <c r="R686" s="360" t="n"/>
      <c r="S686" s="360" t="n"/>
      <c r="T686" s="360" t="n"/>
      <c r="U686" s="360" t="n"/>
      <c r="V686" s="360" t="n"/>
      <c r="W686" s="360" t="n">
        <v>0</v>
      </c>
      <c r="X686" s="360" t="n">
        <v>1</v>
      </c>
      <c r="Y686" s="360" t="n">
        <v>0</v>
      </c>
      <c r="Z686" s="360" t="n"/>
      <c r="AA686" s="360" t="n"/>
      <c r="AB686" s="360" t="n"/>
    </row>
    <row r="687">
      <c r="A687" s="360" t="n">
        <v>50</v>
      </c>
      <c r="B687" s="360" t="n">
        <v>0</v>
      </c>
      <c r="C687" s="360" t="n">
        <v>0</v>
      </c>
      <c r="D687" s="360" t="n">
        <v>1</v>
      </c>
      <c r="E687" s="360" t="n">
        <v>208</v>
      </c>
      <c r="F687" s="360">
        <f>ROUND(Source!V664,O687)</f>
        <v/>
      </c>
      <c r="G687" s="360" t="inlineStr">
        <is>
          <t>ТрудМаш</t>
        </is>
      </c>
      <c r="H687" s="360" t="inlineStr">
        <is>
          <t>Трудозатраты машинистов</t>
        </is>
      </c>
      <c r="I687" s="360" t="n"/>
      <c r="J687" s="360" t="n"/>
      <c r="K687" s="360" t="n">
        <v>208</v>
      </c>
      <c r="L687" s="360" t="n">
        <v>22</v>
      </c>
      <c r="M687" s="360" t="n">
        <v>3</v>
      </c>
      <c r="N687" s="360" t="inlineStr"/>
      <c r="O687" s="360" t="n">
        <v>7</v>
      </c>
      <c r="P687" s="360" t="n"/>
      <c r="Q687" s="360" t="n"/>
      <c r="R687" s="360" t="n"/>
      <c r="S687" s="360" t="n"/>
      <c r="T687" s="360" t="n"/>
      <c r="U687" s="360" t="n"/>
      <c r="V687" s="360" t="n"/>
      <c r="W687" s="360" t="n">
        <v>0</v>
      </c>
      <c r="X687" s="360" t="n">
        <v>1</v>
      </c>
      <c r="Y687" s="360" t="n">
        <v>0</v>
      </c>
      <c r="Z687" s="360" t="n"/>
      <c r="AA687" s="360" t="n"/>
      <c r="AB687" s="360" t="n"/>
    </row>
    <row r="688">
      <c r="A688" s="360" t="n">
        <v>50</v>
      </c>
      <c r="B688" s="360" t="n">
        <v>0</v>
      </c>
      <c r="C688" s="360" t="n">
        <v>0</v>
      </c>
      <c r="D688" s="360" t="n">
        <v>1</v>
      </c>
      <c r="E688" s="360" t="n">
        <v>209</v>
      </c>
      <c r="F688" s="360">
        <f>ROUND(Source!W664,O688)</f>
        <v/>
      </c>
      <c r="G688" s="360" t="inlineStr">
        <is>
          <t>ТранспМат</t>
        </is>
      </c>
      <c r="H688" s="360" t="inlineStr">
        <is>
          <t>Транспорт материалов</t>
        </is>
      </c>
      <c r="I688" s="360" t="n"/>
      <c r="J688" s="360" t="n"/>
      <c r="K688" s="360" t="n">
        <v>209</v>
      </c>
      <c r="L688" s="360" t="n">
        <v>23</v>
      </c>
      <c r="M688" s="360" t="n">
        <v>3</v>
      </c>
      <c r="N688" s="360" t="inlineStr"/>
      <c r="O688" s="360" t="n">
        <v>0</v>
      </c>
      <c r="P688" s="360" t="n"/>
      <c r="Q688" s="360" t="n"/>
      <c r="R688" s="360" t="n"/>
      <c r="S688" s="360" t="n"/>
      <c r="T688" s="360" t="n"/>
      <c r="U688" s="360" t="n"/>
      <c r="V688" s="360" t="n"/>
      <c r="W688" s="360" t="n">
        <v>0</v>
      </c>
      <c r="X688" s="360" t="n">
        <v>1</v>
      </c>
      <c r="Y688" s="360" t="n">
        <v>0</v>
      </c>
      <c r="Z688" s="360" t="n"/>
      <c r="AA688" s="360" t="n"/>
      <c r="AB688" s="360" t="n"/>
    </row>
    <row r="689">
      <c r="A689" s="360" t="n">
        <v>50</v>
      </c>
      <c r="B689" s="360" t="n">
        <v>0</v>
      </c>
      <c r="C689" s="360" t="n">
        <v>0</v>
      </c>
      <c r="D689" s="360" t="n">
        <v>1</v>
      </c>
      <c r="E689" s="360" t="n">
        <v>233</v>
      </c>
      <c r="F689" s="360">
        <f>ROUND(Source!BD664,O689)</f>
        <v/>
      </c>
      <c r="G689" s="360" t="inlineStr">
        <is>
          <t>Перевозка</t>
        </is>
      </c>
      <c r="H689" s="360" t="inlineStr">
        <is>
          <t>Перевозка грузов</t>
        </is>
      </c>
      <c r="I689" s="360" t="n"/>
      <c r="J689" s="360" t="n"/>
      <c r="K689" s="360" t="n">
        <v>233</v>
      </c>
      <c r="L689" s="360" t="n">
        <v>24</v>
      </c>
      <c r="M689" s="360" t="n">
        <v>3</v>
      </c>
      <c r="N689" s="360" t="inlineStr"/>
      <c r="O689" s="360" t="n">
        <v>0</v>
      </c>
      <c r="P689" s="360" t="n"/>
      <c r="Q689" s="360" t="n"/>
      <c r="R689" s="360" t="n"/>
      <c r="S689" s="360" t="n"/>
      <c r="T689" s="360" t="n"/>
      <c r="U689" s="360" t="n"/>
      <c r="V689" s="360" t="n"/>
      <c r="W689" s="360" t="n">
        <v>0</v>
      </c>
      <c r="X689" s="360" t="n">
        <v>1</v>
      </c>
      <c r="Y689" s="360" t="n">
        <v>0</v>
      </c>
      <c r="Z689" s="360" t="n"/>
      <c r="AA689" s="360" t="n"/>
      <c r="AB689" s="360" t="n"/>
    </row>
    <row r="690">
      <c r="A690" s="360" t="n">
        <v>50</v>
      </c>
      <c r="B690" s="360" t="n">
        <v>0</v>
      </c>
      <c r="C690" s="360" t="n">
        <v>0</v>
      </c>
      <c r="D690" s="360" t="n">
        <v>1</v>
      </c>
      <c r="E690" s="360" t="n">
        <v>210</v>
      </c>
      <c r="F690" s="360">
        <f>ROUND(Source!X664,O690)</f>
        <v/>
      </c>
      <c r="G690" s="360" t="inlineStr">
        <is>
          <t>НР</t>
        </is>
      </c>
      <c r="H690" s="360" t="inlineStr">
        <is>
          <t>Накладные расходы</t>
        </is>
      </c>
      <c r="I690" s="360" t="n"/>
      <c r="J690" s="360" t="n"/>
      <c r="K690" s="360" t="n">
        <v>210</v>
      </c>
      <c r="L690" s="360" t="n">
        <v>25</v>
      </c>
      <c r="M690" s="360" t="n">
        <v>3</v>
      </c>
      <c r="N690" s="360" t="inlineStr"/>
      <c r="O690" s="360" t="n">
        <v>0</v>
      </c>
      <c r="P690" s="360" t="n"/>
      <c r="Q690" s="360" t="n"/>
      <c r="R690" s="360" t="n"/>
      <c r="S690" s="360" t="n"/>
      <c r="T690" s="360" t="n"/>
      <c r="U690" s="360" t="n"/>
      <c r="V690" s="360" t="n"/>
      <c r="W690" s="360" t="n">
        <v>0</v>
      </c>
      <c r="X690" s="360" t="n">
        <v>1</v>
      </c>
      <c r="Y690" s="360" t="n">
        <v>0</v>
      </c>
      <c r="Z690" s="360" t="n"/>
      <c r="AA690" s="360" t="n"/>
      <c r="AB690" s="360" t="n"/>
    </row>
    <row r="691">
      <c r="A691" s="360" t="n">
        <v>50</v>
      </c>
      <c r="B691" s="360" t="n">
        <v>0</v>
      </c>
      <c r="C691" s="360" t="n">
        <v>0</v>
      </c>
      <c r="D691" s="360" t="n">
        <v>1</v>
      </c>
      <c r="E691" s="360" t="n">
        <v>211</v>
      </c>
      <c r="F691" s="360">
        <f>ROUND(Source!Y664,O691)</f>
        <v/>
      </c>
      <c r="G691" s="360" t="inlineStr">
        <is>
          <t>СмПриб</t>
        </is>
      </c>
      <c r="H691" s="360" t="inlineStr">
        <is>
          <t>Сметная прибыль</t>
        </is>
      </c>
      <c r="I691" s="360" t="n"/>
      <c r="J691" s="360" t="n"/>
      <c r="K691" s="360" t="n">
        <v>211</v>
      </c>
      <c r="L691" s="360" t="n">
        <v>26</v>
      </c>
      <c r="M691" s="360" t="n">
        <v>3</v>
      </c>
      <c r="N691" s="360" t="inlineStr"/>
      <c r="O691" s="360" t="n">
        <v>0</v>
      </c>
      <c r="P691" s="360" t="n"/>
      <c r="Q691" s="360" t="n"/>
      <c r="R691" s="360" t="n"/>
      <c r="S691" s="360" t="n"/>
      <c r="T691" s="360" t="n"/>
      <c r="U691" s="360" t="n"/>
      <c r="V691" s="360" t="n"/>
      <c r="W691" s="360" t="n">
        <v>0</v>
      </c>
      <c r="X691" s="360" t="n">
        <v>1</v>
      </c>
      <c r="Y691" s="360" t="n">
        <v>0</v>
      </c>
      <c r="Z691" s="360" t="n"/>
      <c r="AA691" s="360" t="n"/>
      <c r="AB691" s="360" t="n"/>
    </row>
    <row r="692">
      <c r="A692" s="360" t="n">
        <v>50</v>
      </c>
      <c r="B692" s="360" t="n">
        <v>0</v>
      </c>
      <c r="C692" s="360" t="n">
        <v>0</v>
      </c>
      <c r="D692" s="360" t="n">
        <v>1</v>
      </c>
      <c r="E692" s="360" t="n">
        <v>224</v>
      </c>
      <c r="F692" s="360">
        <f>ROUND(Source!AR664,O692)</f>
        <v/>
      </c>
      <c r="G692" s="360" t="inlineStr">
        <is>
          <t>Всего</t>
        </is>
      </c>
      <c r="H692" s="360" t="inlineStr">
        <is>
          <t>Всего с НР и СП</t>
        </is>
      </c>
      <c r="I692" s="360" t="n"/>
      <c r="J692" s="360" t="n"/>
      <c r="K692" s="360" t="n">
        <v>224</v>
      </c>
      <c r="L692" s="360" t="n">
        <v>27</v>
      </c>
      <c r="M692" s="360" t="n">
        <v>3</v>
      </c>
      <c r="N692" s="360" t="inlineStr"/>
      <c r="O692" s="360" t="n">
        <v>0</v>
      </c>
      <c r="P692" s="360" t="n"/>
      <c r="Q692" s="360" t="n"/>
      <c r="R692" s="360" t="n"/>
      <c r="S692" s="360" t="n"/>
      <c r="T692" s="360" t="n"/>
      <c r="U692" s="360" t="n"/>
      <c r="V692" s="360" t="n"/>
      <c r="W692" s="360" t="n">
        <v>0</v>
      </c>
      <c r="X692" s="360" t="n">
        <v>1</v>
      </c>
      <c r="Y692" s="360" t="n">
        <v>0</v>
      </c>
      <c r="Z692" s="360" t="n"/>
      <c r="AA692" s="360" t="n"/>
      <c r="AB692" s="360" t="n"/>
    </row>
    <row r="693">
      <c r="A693" s="360" t="n">
        <v>50</v>
      </c>
      <c r="B693" s="360" t="n">
        <v>0</v>
      </c>
      <c r="C693" s="360" t="n">
        <v>0</v>
      </c>
      <c r="D693" s="360" t="n">
        <v>2</v>
      </c>
      <c r="E693" s="360" t="n">
        <v>0</v>
      </c>
      <c r="F693" s="360">
        <f>ROUND(F692,O693)</f>
        <v/>
      </c>
      <c r="G693" s="360" t="inlineStr">
        <is>
          <t>и1</t>
        </is>
      </c>
      <c r="H693" s="360" t="inlineStr">
        <is>
          <t>Итого</t>
        </is>
      </c>
      <c r="I693" s="360" t="n"/>
      <c r="J693" s="360" t="n"/>
      <c r="K693" s="360" t="n">
        <v>212</v>
      </c>
      <c r="L693" s="360" t="n">
        <v>28</v>
      </c>
      <c r="M693" s="360" t="n">
        <v>0</v>
      </c>
      <c r="N693" s="360" t="inlineStr"/>
      <c r="O693" s="360" t="n">
        <v>0</v>
      </c>
      <c r="P693" s="360" t="n"/>
      <c r="Q693" s="360" t="n"/>
      <c r="R693" s="360" t="n"/>
      <c r="S693" s="360" t="n"/>
      <c r="T693" s="360" t="n"/>
      <c r="U693" s="360" t="n"/>
      <c r="V693" s="360" t="n"/>
      <c r="W693" s="360" t="n">
        <v>0</v>
      </c>
      <c r="X693" s="360" t="n">
        <v>1</v>
      </c>
      <c r="Y693" s="360" t="n">
        <v>0</v>
      </c>
      <c r="Z693" s="360" t="n"/>
      <c r="AA693" s="360" t="n"/>
      <c r="AB693" s="360" t="n"/>
    </row>
    <row r="694">
      <c r="A694" s="360" t="n">
        <v>50</v>
      </c>
      <c r="B694" s="360" t="n">
        <v>0</v>
      </c>
      <c r="C694" s="360" t="n">
        <v>0</v>
      </c>
      <c r="D694" s="360" t="n">
        <v>2</v>
      </c>
      <c r="E694" s="360" t="n">
        <v>0</v>
      </c>
      <c r="F694" s="360">
        <f>ROUND(F693*0.22,O694)</f>
        <v/>
      </c>
      <c r="G694" s="360" t="inlineStr">
        <is>
          <t>и2</t>
        </is>
      </c>
      <c r="H694" s="360" t="inlineStr">
        <is>
          <t>НДС 22%</t>
        </is>
      </c>
      <c r="I694" s="360" t="n"/>
      <c r="J694" s="360" t="n"/>
      <c r="K694" s="360" t="n">
        <v>212</v>
      </c>
      <c r="L694" s="360" t="n">
        <v>29</v>
      </c>
      <c r="M694" s="360" t="n">
        <v>0</v>
      </c>
      <c r="N694" s="360" t="inlineStr"/>
      <c r="O694" s="360" t="n">
        <v>0</v>
      </c>
      <c r="P694" s="360" t="n"/>
      <c r="Q694" s="360" t="n"/>
      <c r="R694" s="360" t="n"/>
      <c r="S694" s="360" t="n"/>
      <c r="T694" s="360" t="n"/>
      <c r="U694" s="360" t="n"/>
      <c r="V694" s="360" t="n"/>
      <c r="W694" s="360" t="n">
        <v>0</v>
      </c>
      <c r="X694" s="360" t="n">
        <v>1</v>
      </c>
      <c r="Y694" s="360" t="n">
        <v>0</v>
      </c>
      <c r="Z694" s="360" t="n"/>
      <c r="AA694" s="360" t="n"/>
      <c r="AB694" s="360" t="n"/>
    </row>
    <row r="695">
      <c r="A695" s="360" t="n">
        <v>50</v>
      </c>
      <c r="B695" s="360" t="n">
        <v>0</v>
      </c>
      <c r="C695" s="360" t="n">
        <v>0</v>
      </c>
      <c r="D695" s="360" t="n">
        <v>2</v>
      </c>
      <c r="E695" s="360" t="n">
        <v>213</v>
      </c>
      <c r="F695" s="360">
        <f>ROUND(F693+F694,O695)</f>
        <v/>
      </c>
      <c r="G695" s="360" t="inlineStr">
        <is>
          <t>и3</t>
        </is>
      </c>
      <c r="H695" s="360" t="inlineStr">
        <is>
          <t>Всего</t>
        </is>
      </c>
      <c r="I695" s="360" t="n"/>
      <c r="J695" s="360" t="n"/>
      <c r="K695" s="360" t="n">
        <v>212</v>
      </c>
      <c r="L695" s="360" t="n">
        <v>30</v>
      </c>
      <c r="M695" s="360" t="n">
        <v>0</v>
      </c>
      <c r="N695" s="360" t="inlineStr"/>
      <c r="O695" s="360" t="n">
        <v>0</v>
      </c>
      <c r="P695" s="360" t="n"/>
      <c r="Q695" s="360" t="n"/>
      <c r="R695" s="360" t="n"/>
      <c r="S695" s="360" t="n"/>
      <c r="T695" s="360" t="n"/>
      <c r="U695" s="360" t="n"/>
      <c r="V695" s="360" t="n"/>
      <c r="W695" s="360" t="n">
        <v>0</v>
      </c>
      <c r="X695" s="360" t="n">
        <v>1</v>
      </c>
      <c r="Y695" s="360" t="n">
        <v>0</v>
      </c>
      <c r="Z695" s="360" t="n"/>
      <c r="AA695" s="360" t="n"/>
      <c r="AB695" s="360" t="n"/>
    </row>
    <row r="696"/>
    <row r="697">
      <c r="A697" s="357" t="n">
        <v>3</v>
      </c>
      <c r="B697" s="357" t="n">
        <v>0</v>
      </c>
      <c r="C697" s="357" t="n"/>
      <c r="D697" s="357">
        <f>ROW(A704)</f>
        <v/>
      </c>
      <c r="E697" s="357" t="n"/>
      <c r="F697" s="357" t="inlineStr">
        <is>
          <t>Новая локальная смета</t>
        </is>
      </c>
      <c r="G697" s="357" t="inlineStr">
        <is>
          <t>Зубеева, д.9, кв 61</t>
        </is>
      </c>
      <c r="H697" s="357" t="inlineStr"/>
      <c r="I697" s="357" t="n">
        <v>0</v>
      </c>
      <c r="J697" s="357" t="inlineStr"/>
      <c r="K697" s="357" t="n">
        <v>0</v>
      </c>
      <c r="L697" s="357" t="inlineStr">
        <is>
          <t>Новая локальная смета</t>
        </is>
      </c>
      <c r="M697" s="357" t="inlineStr"/>
      <c r="N697" s="357" t="n"/>
      <c r="O697" s="357" t="n"/>
      <c r="P697" s="357" t="n"/>
      <c r="Q697" s="357" t="n"/>
      <c r="R697" s="357" t="n"/>
      <c r="S697" s="357" t="n">
        <v>0</v>
      </c>
      <c r="T697" s="357" t="n"/>
      <c r="U697" s="357" t="inlineStr"/>
      <c r="V697" s="357" t="n">
        <v>0</v>
      </c>
      <c r="W697" s="357" t="n"/>
      <c r="X697" s="357" t="n"/>
      <c r="Y697" s="357" t="n"/>
      <c r="Z697" s="357" t="n"/>
      <c r="AA697" s="357" t="n"/>
      <c r="AB697" s="357" t="inlineStr"/>
      <c r="AC697" s="357" t="inlineStr"/>
      <c r="AD697" s="357" t="inlineStr"/>
      <c r="AE697" s="357" t="inlineStr"/>
      <c r="AF697" s="357" t="inlineStr"/>
      <c r="AG697" s="357" t="inlineStr"/>
      <c r="AH697" s="357" t="n"/>
      <c r="AI697" s="357" t="n"/>
      <c r="AJ697" s="357" t="n"/>
      <c r="AK697" s="357" t="n"/>
      <c r="AL697" s="357" t="n"/>
      <c r="AM697" s="357" t="n"/>
      <c r="AN697" s="357" t="n"/>
      <c r="AO697" s="357" t="n"/>
      <c r="AP697" s="357" t="inlineStr"/>
      <c r="AQ697" s="357" t="inlineStr"/>
      <c r="AR697" s="357" t="inlineStr"/>
      <c r="AS697" s="357" t="n"/>
      <c r="AT697" s="357" t="n"/>
      <c r="AU697" s="357" t="n"/>
      <c r="AV697" s="357" t="n"/>
      <c r="AW697" s="357" t="n"/>
      <c r="AX697" s="357" t="n"/>
      <c r="AY697" s="357" t="n"/>
      <c r="AZ697" s="357" t="inlineStr"/>
      <c r="BA697" s="357" t="n"/>
      <c r="BB697" s="357" t="inlineStr"/>
      <c r="BC697" s="357" t="inlineStr"/>
      <c r="BD697" s="357" t="inlineStr"/>
      <c r="BE697" s="357" t="inlineStr"/>
      <c r="BF697" s="357" t="inlineStr"/>
      <c r="BG697" s="357" t="inlineStr"/>
      <c r="BH697" s="357" t="inlineStr"/>
      <c r="BI697" s="357" t="inlineStr"/>
      <c r="BJ697" s="357" t="inlineStr"/>
      <c r="BK697" s="357" t="inlineStr"/>
      <c r="BL697" s="357" t="inlineStr"/>
      <c r="BM697" s="357" t="inlineStr"/>
      <c r="BN697" s="357" t="inlineStr"/>
      <c r="BO697" s="357" t="inlineStr"/>
      <c r="BP697" s="357" t="inlineStr"/>
      <c r="BQ697" s="357" t="n"/>
      <c r="BR697" s="357" t="n"/>
      <c r="BS697" s="357" t="n"/>
      <c r="BT697" s="357" t="n"/>
      <c r="BU697" s="357" t="n"/>
      <c r="BV697" s="357" t="n"/>
      <c r="BW697" s="357" t="n"/>
      <c r="BX697" s="357" t="n">
        <v>0</v>
      </c>
      <c r="BY697" s="357" t="n"/>
      <c r="BZ697" s="357" t="n"/>
      <c r="CA697" s="357" t="n"/>
      <c r="CB697" s="357" t="n"/>
      <c r="CC697" s="357" t="n"/>
      <c r="CD697" s="357" t="n"/>
      <c r="CE697" s="357" t="n"/>
      <c r="CF697" s="357" t="n">
        <v>0</v>
      </c>
      <c r="CG697" s="357" t="n">
        <v>0</v>
      </c>
      <c r="CH697" s="357" t="n"/>
      <c r="CI697" s="357" t="inlineStr"/>
      <c r="CJ697" s="357" t="inlineStr"/>
      <c r="CK697" t="inlineStr"/>
      <c r="CL697" t="inlineStr"/>
      <c r="CM697" t="inlineStr"/>
      <c r="CN697" t="inlineStr"/>
      <c r="CO697" t="inlineStr"/>
      <c r="CP697" t="inlineStr"/>
      <c r="CQ697" t="inlineStr"/>
    </row>
    <row r="698"/>
    <row r="699">
      <c r="A699" s="358" t="n">
        <v>52</v>
      </c>
      <c r="B699" s="358">
        <f>B704</f>
        <v/>
      </c>
      <c r="C699" s="358">
        <f>C704</f>
        <v/>
      </c>
      <c r="D699" s="358">
        <f>D704</f>
        <v/>
      </c>
      <c r="E699" s="358">
        <f>E704</f>
        <v/>
      </c>
      <c r="F699" s="358">
        <f>F704</f>
        <v/>
      </c>
      <c r="G699" s="358">
        <f>G704</f>
        <v/>
      </c>
      <c r="H699" s="358" t="n"/>
      <c r="I699" s="358" t="n"/>
      <c r="J699" s="358" t="n"/>
      <c r="K699" s="358" t="n"/>
      <c r="L699" s="358" t="n"/>
      <c r="M699" s="358" t="n"/>
      <c r="N699" s="358" t="n"/>
      <c r="O699" s="358">
        <f>O704</f>
        <v/>
      </c>
      <c r="P699" s="358">
        <f>P704</f>
        <v/>
      </c>
      <c r="Q699" s="358">
        <f>Q704</f>
        <v/>
      </c>
      <c r="R699" s="358">
        <f>R704</f>
        <v/>
      </c>
      <c r="S699" s="358">
        <f>S704</f>
        <v/>
      </c>
      <c r="T699" s="358">
        <f>T704</f>
        <v/>
      </c>
      <c r="U699" s="358">
        <f>U704</f>
        <v/>
      </c>
      <c r="V699" s="358">
        <f>V704</f>
        <v/>
      </c>
      <c r="W699" s="358">
        <f>W704</f>
        <v/>
      </c>
      <c r="X699" s="358">
        <f>X704</f>
        <v/>
      </c>
      <c r="Y699" s="358">
        <f>Y704</f>
        <v/>
      </c>
      <c r="Z699" s="358">
        <f>Z704</f>
        <v/>
      </c>
      <c r="AA699" s="358">
        <f>AA704</f>
        <v/>
      </c>
      <c r="AB699" s="358">
        <f>AB704</f>
        <v/>
      </c>
      <c r="AC699" s="358">
        <f>AC704</f>
        <v/>
      </c>
      <c r="AD699" s="358">
        <f>AD704</f>
        <v/>
      </c>
      <c r="AE699" s="358">
        <f>AE704</f>
        <v/>
      </c>
      <c r="AF699" s="358">
        <f>AF704</f>
        <v/>
      </c>
      <c r="AG699" s="358">
        <f>AG704</f>
        <v/>
      </c>
      <c r="AH699" s="358">
        <f>AH704</f>
        <v/>
      </c>
      <c r="AI699" s="358">
        <f>AI704</f>
        <v/>
      </c>
      <c r="AJ699" s="358">
        <f>AJ704</f>
        <v/>
      </c>
      <c r="AK699" s="358">
        <f>AK704</f>
        <v/>
      </c>
      <c r="AL699" s="358">
        <f>AL704</f>
        <v/>
      </c>
      <c r="AM699" s="358">
        <f>AM704</f>
        <v/>
      </c>
      <c r="AN699" s="358">
        <f>AN704</f>
        <v/>
      </c>
      <c r="AO699" s="358">
        <f>AO704</f>
        <v/>
      </c>
      <c r="AP699" s="358">
        <f>AP704</f>
        <v/>
      </c>
      <c r="AQ699" s="358">
        <f>AQ704</f>
        <v/>
      </c>
      <c r="AR699" s="358">
        <f>AR704</f>
        <v/>
      </c>
      <c r="AS699" s="358">
        <f>AS704</f>
        <v/>
      </c>
      <c r="AT699" s="358">
        <f>AT704</f>
        <v/>
      </c>
      <c r="AU699" s="358">
        <f>AU704</f>
        <v/>
      </c>
      <c r="AV699" s="358">
        <f>AV704</f>
        <v/>
      </c>
      <c r="AW699" s="358">
        <f>AW704</f>
        <v/>
      </c>
      <c r="AX699" s="358">
        <f>AX704</f>
        <v/>
      </c>
      <c r="AY699" s="358">
        <f>AY704</f>
        <v/>
      </c>
      <c r="AZ699" s="358">
        <f>AZ704</f>
        <v/>
      </c>
      <c r="BA699" s="358">
        <f>BA704</f>
        <v/>
      </c>
      <c r="BB699" s="358">
        <f>BB704</f>
        <v/>
      </c>
      <c r="BC699" s="358">
        <f>BC704</f>
        <v/>
      </c>
      <c r="BD699" s="358">
        <f>BD704</f>
        <v/>
      </c>
      <c r="BE699" s="358">
        <f>BE704</f>
        <v/>
      </c>
      <c r="BF699" s="358">
        <f>BF704</f>
        <v/>
      </c>
      <c r="BG699" s="358">
        <f>BG704</f>
        <v/>
      </c>
      <c r="BH699" s="358">
        <f>BH704</f>
        <v/>
      </c>
      <c r="BI699" s="358">
        <f>BI704</f>
        <v/>
      </c>
      <c r="BJ699" s="358">
        <f>BJ704</f>
        <v/>
      </c>
      <c r="BK699" s="358">
        <f>BK704</f>
        <v/>
      </c>
      <c r="BL699" s="358">
        <f>BL704</f>
        <v/>
      </c>
      <c r="BM699" s="358">
        <f>BM704</f>
        <v/>
      </c>
      <c r="BN699" s="358">
        <f>BN704</f>
        <v/>
      </c>
      <c r="BO699" s="358">
        <f>BO704</f>
        <v/>
      </c>
      <c r="BP699" s="358">
        <f>BP704</f>
        <v/>
      </c>
      <c r="BQ699" s="358">
        <f>BQ704</f>
        <v/>
      </c>
      <c r="BR699" s="358">
        <f>BR704</f>
        <v/>
      </c>
      <c r="BS699" s="358">
        <f>BS704</f>
        <v/>
      </c>
      <c r="BT699" s="358">
        <f>BT704</f>
        <v/>
      </c>
      <c r="BU699" s="358">
        <f>BU704</f>
        <v/>
      </c>
      <c r="BV699" s="358">
        <f>BV704</f>
        <v/>
      </c>
      <c r="BW699" s="358">
        <f>BW704</f>
        <v/>
      </c>
      <c r="BX699" s="358">
        <f>BX704</f>
        <v/>
      </c>
      <c r="BY699" s="358">
        <f>BY704</f>
        <v/>
      </c>
      <c r="BZ699" s="358">
        <f>BZ704</f>
        <v/>
      </c>
      <c r="CA699" s="358">
        <f>CA704</f>
        <v/>
      </c>
      <c r="CB699" s="358">
        <f>CB704</f>
        <v/>
      </c>
      <c r="CC699" s="358">
        <f>CC704</f>
        <v/>
      </c>
      <c r="CD699" s="358">
        <f>CD704</f>
        <v/>
      </c>
      <c r="CE699" s="358">
        <f>CE704</f>
        <v/>
      </c>
      <c r="CF699" s="358">
        <f>CF704</f>
        <v/>
      </c>
      <c r="CG699" s="358">
        <f>CG704</f>
        <v/>
      </c>
      <c r="CH699" s="358">
        <f>CH704</f>
        <v/>
      </c>
      <c r="CI699" s="358">
        <f>CI704</f>
        <v/>
      </c>
      <c r="CJ699" s="358">
        <f>CJ704</f>
        <v/>
      </c>
      <c r="CK699" s="358">
        <f>CK704</f>
        <v/>
      </c>
      <c r="CL699" s="358">
        <f>CL704</f>
        <v/>
      </c>
      <c r="CM699" s="358">
        <f>CM704</f>
        <v/>
      </c>
      <c r="CN699" s="358">
        <f>CN704</f>
        <v/>
      </c>
      <c r="CO699" s="358">
        <f>CO704</f>
        <v/>
      </c>
      <c r="CP699" s="358">
        <f>CP704</f>
        <v/>
      </c>
      <c r="CQ699" s="358">
        <f>CQ704</f>
        <v/>
      </c>
      <c r="CR699" s="358">
        <f>CR704</f>
        <v/>
      </c>
      <c r="CS699" s="358">
        <f>CS704</f>
        <v/>
      </c>
      <c r="CT699" s="358">
        <f>CT704</f>
        <v/>
      </c>
      <c r="CU699" s="358">
        <f>CU704</f>
        <v/>
      </c>
      <c r="CV699" s="358">
        <f>CV704</f>
        <v/>
      </c>
      <c r="CW699" s="358">
        <f>CW704</f>
        <v/>
      </c>
      <c r="CX699" s="358">
        <f>CX704</f>
        <v/>
      </c>
      <c r="CY699" s="358">
        <f>CY704</f>
        <v/>
      </c>
      <c r="CZ699" s="358">
        <f>CZ704</f>
        <v/>
      </c>
      <c r="DA699" s="358">
        <f>DA704</f>
        <v/>
      </c>
      <c r="DB699" s="358">
        <f>DB704</f>
        <v/>
      </c>
      <c r="DC699" s="358">
        <f>DC704</f>
        <v/>
      </c>
      <c r="DD699" s="358">
        <f>DD704</f>
        <v/>
      </c>
      <c r="DE699" s="358">
        <f>DE704</f>
        <v/>
      </c>
      <c r="DF699" s="358">
        <f>DF704</f>
        <v/>
      </c>
      <c r="DG699" s="359">
        <f>DG704</f>
        <v/>
      </c>
      <c r="DH699" s="359">
        <f>DH704</f>
        <v/>
      </c>
      <c r="DI699" s="359">
        <f>DI704</f>
        <v/>
      </c>
      <c r="DJ699" s="359">
        <f>DJ704</f>
        <v/>
      </c>
      <c r="DK699" s="359">
        <f>DK704</f>
        <v/>
      </c>
      <c r="DL699" s="359">
        <f>DL704</f>
        <v/>
      </c>
      <c r="DM699" s="359">
        <f>DM704</f>
        <v/>
      </c>
      <c r="DN699" s="359">
        <f>DN704</f>
        <v/>
      </c>
      <c r="DO699" s="359">
        <f>DO704</f>
        <v/>
      </c>
      <c r="DP699" s="359">
        <f>DP704</f>
        <v/>
      </c>
      <c r="DQ699" s="359">
        <f>DQ704</f>
        <v/>
      </c>
      <c r="DR699" s="359">
        <f>DR704</f>
        <v/>
      </c>
      <c r="DS699" s="359">
        <f>DS704</f>
        <v/>
      </c>
      <c r="DT699" s="359">
        <f>DT704</f>
        <v/>
      </c>
      <c r="DU699" s="359">
        <f>DU704</f>
        <v/>
      </c>
      <c r="DV699" s="359">
        <f>DV704</f>
        <v/>
      </c>
      <c r="DW699" s="359">
        <f>DW704</f>
        <v/>
      </c>
      <c r="DX699" s="359">
        <f>DX704</f>
        <v/>
      </c>
      <c r="DY699" s="359">
        <f>DY704</f>
        <v/>
      </c>
      <c r="DZ699" s="359">
        <f>DZ704</f>
        <v/>
      </c>
      <c r="EA699" s="359">
        <f>EA704</f>
        <v/>
      </c>
      <c r="EB699" s="359">
        <f>EB704</f>
        <v/>
      </c>
      <c r="EC699" s="359">
        <f>EC704</f>
        <v/>
      </c>
      <c r="ED699" s="359">
        <f>ED704</f>
        <v/>
      </c>
      <c r="EE699" s="359">
        <f>EE704</f>
        <v/>
      </c>
      <c r="EF699" s="359">
        <f>EF704</f>
        <v/>
      </c>
      <c r="EG699" s="359">
        <f>EG704</f>
        <v/>
      </c>
      <c r="EH699" s="359">
        <f>EH704</f>
        <v/>
      </c>
      <c r="EI699" s="359">
        <f>EI704</f>
        <v/>
      </c>
      <c r="EJ699" s="359">
        <f>EJ704</f>
        <v/>
      </c>
      <c r="EK699" s="359">
        <f>EK704</f>
        <v/>
      </c>
      <c r="EL699" s="359">
        <f>EL704</f>
        <v/>
      </c>
      <c r="EM699" s="359">
        <f>EM704</f>
        <v/>
      </c>
      <c r="EN699" s="359">
        <f>EN704</f>
        <v/>
      </c>
      <c r="EO699" s="359">
        <f>EO704</f>
        <v/>
      </c>
      <c r="EP699" s="359">
        <f>EP704</f>
        <v/>
      </c>
      <c r="EQ699" s="359">
        <f>EQ704</f>
        <v/>
      </c>
      <c r="ER699" s="359">
        <f>ER704</f>
        <v/>
      </c>
      <c r="ES699" s="359">
        <f>ES704</f>
        <v/>
      </c>
      <c r="ET699" s="359">
        <f>ET704</f>
        <v/>
      </c>
      <c r="EU699" s="359">
        <f>EU704</f>
        <v/>
      </c>
      <c r="EV699" s="359">
        <f>EV704</f>
        <v/>
      </c>
      <c r="EW699" s="359">
        <f>EW704</f>
        <v/>
      </c>
      <c r="EX699" s="359">
        <f>EX704</f>
        <v/>
      </c>
      <c r="EY699" s="359">
        <f>EY704</f>
        <v/>
      </c>
      <c r="EZ699" s="359">
        <f>EZ704</f>
        <v/>
      </c>
      <c r="FA699" s="359">
        <f>FA704</f>
        <v/>
      </c>
      <c r="FB699" s="359">
        <f>FB704</f>
        <v/>
      </c>
      <c r="FC699" s="359">
        <f>FC704</f>
        <v/>
      </c>
      <c r="FD699" s="359">
        <f>FD704</f>
        <v/>
      </c>
      <c r="FE699" s="359">
        <f>FE704</f>
        <v/>
      </c>
      <c r="FF699" s="359">
        <f>FF704</f>
        <v/>
      </c>
      <c r="FG699" s="359">
        <f>FG704</f>
        <v/>
      </c>
      <c r="FH699" s="359">
        <f>FH704</f>
        <v/>
      </c>
      <c r="FI699" s="359">
        <f>FI704</f>
        <v/>
      </c>
      <c r="FJ699" s="359">
        <f>FJ704</f>
        <v/>
      </c>
      <c r="FK699" s="359">
        <f>FK704</f>
        <v/>
      </c>
      <c r="FL699" s="359">
        <f>FL704</f>
        <v/>
      </c>
      <c r="FM699" s="359">
        <f>FM704</f>
        <v/>
      </c>
      <c r="FN699" s="359">
        <f>FN704</f>
        <v/>
      </c>
      <c r="FO699" s="359">
        <f>FO704</f>
        <v/>
      </c>
      <c r="FP699" s="359">
        <f>FP704</f>
        <v/>
      </c>
      <c r="FQ699" s="359">
        <f>FQ704</f>
        <v/>
      </c>
      <c r="FR699" s="359">
        <f>FR704</f>
        <v/>
      </c>
      <c r="FS699" s="359">
        <f>FS704</f>
        <v/>
      </c>
      <c r="FT699" s="359">
        <f>FT704</f>
        <v/>
      </c>
      <c r="FU699" s="359">
        <f>FU704</f>
        <v/>
      </c>
      <c r="FV699" s="359">
        <f>FV704</f>
        <v/>
      </c>
      <c r="FW699" s="359">
        <f>FW704</f>
        <v/>
      </c>
      <c r="FX699" s="359">
        <f>FX704</f>
        <v/>
      </c>
      <c r="FY699" s="359">
        <f>FY704</f>
        <v/>
      </c>
      <c r="FZ699" s="359">
        <f>FZ704</f>
        <v/>
      </c>
      <c r="GA699" s="359">
        <f>GA704</f>
        <v/>
      </c>
      <c r="GB699" s="359">
        <f>GB704</f>
        <v/>
      </c>
      <c r="GC699" s="359">
        <f>GC704</f>
        <v/>
      </c>
      <c r="GD699" s="359">
        <f>GD704</f>
        <v/>
      </c>
      <c r="GE699" s="359">
        <f>GE704</f>
        <v/>
      </c>
      <c r="GF699" s="359">
        <f>GF704</f>
        <v/>
      </c>
      <c r="GG699" s="359">
        <f>GG704</f>
        <v/>
      </c>
      <c r="GH699" s="359">
        <f>GH704</f>
        <v/>
      </c>
      <c r="GI699" s="359">
        <f>GI704</f>
        <v/>
      </c>
      <c r="GJ699" s="359">
        <f>GJ704</f>
        <v/>
      </c>
      <c r="GK699" s="359">
        <f>GK704</f>
        <v/>
      </c>
      <c r="GL699" s="359">
        <f>GL704</f>
        <v/>
      </c>
      <c r="GM699" s="359">
        <f>GM704</f>
        <v/>
      </c>
      <c r="GN699" s="359">
        <f>GN704</f>
        <v/>
      </c>
      <c r="GO699" s="359">
        <f>GO704</f>
        <v/>
      </c>
      <c r="GP699" s="359">
        <f>GP704</f>
        <v/>
      </c>
      <c r="GQ699" s="359">
        <f>GQ704</f>
        <v/>
      </c>
      <c r="GR699" s="359">
        <f>GR704</f>
        <v/>
      </c>
      <c r="GS699" s="359">
        <f>GS704</f>
        <v/>
      </c>
      <c r="GT699" s="359">
        <f>GT704</f>
        <v/>
      </c>
      <c r="GU699" s="359">
        <f>GU704</f>
        <v/>
      </c>
      <c r="GV699" s="359">
        <f>GV704</f>
        <v/>
      </c>
      <c r="GW699" s="359">
        <f>GW704</f>
        <v/>
      </c>
      <c r="GX699" s="359">
        <f>GX704</f>
        <v/>
      </c>
    </row>
    <row r="700"/>
    <row r="701">
      <c r="A701" t="n">
        <v>17</v>
      </c>
      <c r="B701" t="n">
        <v>0</v>
      </c>
      <c r="C701">
        <f>ROW(SmtRes!A239)</f>
        <v/>
      </c>
      <c r="D701">
        <f>ROW(EtalonRes!A242)</f>
        <v/>
      </c>
      <c r="E701" t="inlineStr">
        <is>
          <t>1</t>
        </is>
      </c>
      <c r="F701" t="inlineStr">
        <is>
          <t>65-15-7</t>
        </is>
      </c>
      <c r="G701" t="inlineStr">
        <is>
          <t>Замена трубопроводов отопления из стальных труб на трубопроводы из многослойных металлополимерных труб при стояковой системе отопления диаметром до 25 мм</t>
        </is>
      </c>
      <c r="H701" t="inlineStr">
        <is>
          <t>100 м трубопровода</t>
        </is>
      </c>
      <c r="I701">
        <f>ROUND(ROUND(6/100,4),7)</f>
        <v/>
      </c>
      <c r="J701" t="n">
        <v>0</v>
      </c>
      <c r="K701">
        <f>ROUND(ROUND(6/100,4),7)</f>
        <v/>
      </c>
      <c r="O701">
        <f>ROUND(CP701,0)</f>
        <v/>
      </c>
      <c r="P701">
        <f>ROUND(CQ701*I701,0)</f>
        <v/>
      </c>
      <c r="Q701">
        <f>(ROUND((ROUND(((ET701)*I701),0)*BB701),0)+ROUND((ROUND(((AE701-(EU701))*I701),0)*BS701),0))</f>
        <v/>
      </c>
      <c r="R701">
        <f>(ROUND((ROUND(((EU701)*I701),0)*BS701),0)+ROUND((ROUND(((AE701-(EU701))*I701),0)*BS701),0))</f>
        <v/>
      </c>
      <c r="S701">
        <f>ROUND(CT701*I701,0)</f>
        <v/>
      </c>
      <c r="T701">
        <f>ROUND(CU701*I701,0)</f>
        <v/>
      </c>
      <c r="U701">
        <f>ROUND(CV701*I701,7)</f>
        <v/>
      </c>
      <c r="V701">
        <f>ROUND(CW701*I701,7)</f>
        <v/>
      </c>
      <c r="W701">
        <f>ROUND(CX701*I701,0)</f>
        <v/>
      </c>
      <c r="X701">
        <f>ROUND(CY701,0)</f>
        <v/>
      </c>
      <c r="Y701">
        <f>ROUND(CZ701,0)</f>
        <v/>
      </c>
      <c r="AA701" t="n">
        <v>78862477</v>
      </c>
      <c r="AB701">
        <f>ROUND((AC701+AD701+AF701),2)</f>
        <v/>
      </c>
      <c r="AC701">
        <f>ROUND((ES701),2)</f>
        <v/>
      </c>
      <c r="AD701">
        <f>ROUND((((ET701)-(EU701))+AE701),2)</f>
        <v/>
      </c>
      <c r="AE701">
        <f>ROUND((EU701),2)</f>
        <v/>
      </c>
      <c r="AF701">
        <f>ROUND((EV701),2)</f>
        <v/>
      </c>
      <c r="AG701">
        <f>ROUND((AP701),2)</f>
        <v/>
      </c>
      <c r="AH701">
        <f>(EW701)</f>
        <v/>
      </c>
      <c r="AI701">
        <f>(EX701)</f>
        <v/>
      </c>
      <c r="AJ701">
        <f>(AS701)</f>
        <v/>
      </c>
      <c r="AK701" t="n">
        <v>4688.11</v>
      </c>
      <c r="AL701" t="n">
        <v>2863.06</v>
      </c>
      <c r="AM701" t="n">
        <v>64.59</v>
      </c>
      <c r="AN701" t="n">
        <v>0</v>
      </c>
      <c r="AO701" t="n">
        <v>1760.46</v>
      </c>
      <c r="AP701" t="n">
        <v>0</v>
      </c>
      <c r="AQ701" t="n">
        <v>183</v>
      </c>
      <c r="AR701" t="n">
        <v>0</v>
      </c>
      <c r="AS701" t="n">
        <v>0</v>
      </c>
      <c r="AT701" t="n">
        <v>103</v>
      </c>
      <c r="AU701" t="n">
        <v>52</v>
      </c>
      <c r="AV701" t="n">
        <v>1</v>
      </c>
      <c r="AW701" t="n">
        <v>1</v>
      </c>
      <c r="AZ701" t="n">
        <v>1</v>
      </c>
      <c r="BA701" t="n">
        <v>52.25</v>
      </c>
      <c r="BB701" t="n">
        <v>21.24</v>
      </c>
      <c r="BC701" t="n">
        <v>10.86</v>
      </c>
      <c r="BD701" t="inlineStr"/>
      <c r="BE701" t="inlineStr"/>
      <c r="BF701" t="inlineStr"/>
      <c r="BG701" t="inlineStr"/>
      <c r="BH701" t="n">
        <v>0</v>
      </c>
      <c r="BI701" t="n">
        <v>1</v>
      </c>
      <c r="BJ701" t="inlineStr">
        <is>
          <t>ТЕРр Московской обл., 65-15-7, приказ Минстроя России №675/пр от 28.02.2017 № 263/пр</t>
        </is>
      </c>
      <c r="BM701" t="n">
        <v>65008</v>
      </c>
      <c r="BN701" t="n">
        <v>0</v>
      </c>
      <c r="BO701" t="inlineStr">
        <is>
          <t>65-15-7</t>
        </is>
      </c>
      <c r="BP701" t="n">
        <v>1</v>
      </c>
      <c r="BQ701" t="n">
        <v>6</v>
      </c>
      <c r="BR701" t="n">
        <v>0</v>
      </c>
      <c r="BS701" t="n">
        <v>52.25</v>
      </c>
      <c r="BT701" t="n">
        <v>1</v>
      </c>
      <c r="BU701" t="n">
        <v>1</v>
      </c>
      <c r="BV701" t="n">
        <v>1</v>
      </c>
      <c r="BW701" t="n">
        <v>1</v>
      </c>
      <c r="BX701" t="n">
        <v>1</v>
      </c>
      <c r="BY701" t="inlineStr"/>
      <c r="BZ701" t="n">
        <v>103</v>
      </c>
      <c r="CA701" t="n">
        <v>52</v>
      </c>
      <c r="CB701" t="inlineStr"/>
      <c r="CE701" t="n">
        <v>12</v>
      </c>
      <c r="CF701" t="n">
        <v>0</v>
      </c>
      <c r="CG701" t="n">
        <v>0</v>
      </c>
      <c r="CM701" t="n">
        <v>0</v>
      </c>
      <c r="CN701" t="inlineStr"/>
      <c r="CO701" t="n">
        <v>0</v>
      </c>
      <c r="CP701">
        <f>(P701+Q701+S701)</f>
        <v/>
      </c>
      <c r="CQ701">
        <f>AC701*BC701</f>
        <v/>
      </c>
      <c r="CR701">
        <f>(ROUND((ROUND(((ET701)*1),0)*BB701),0)+ROUND((ROUND(((AE701-(EU701))*1),0)*BS701),0))</f>
        <v/>
      </c>
      <c r="CS701">
        <f>(ROUND((ROUND(((EU701)*1),0)*BS701),0)+ROUND((ROUND(((AE701-(EU701))*1),0)*BS701),0))</f>
        <v/>
      </c>
      <c r="CT701">
        <f>AF701*BA701</f>
        <v/>
      </c>
      <c r="CU701">
        <f>AG701</f>
        <v/>
      </c>
      <c r="CV701">
        <f>AH701</f>
        <v/>
      </c>
      <c r="CW701">
        <f>AI701</f>
        <v/>
      </c>
      <c r="CX701">
        <f>AJ701</f>
        <v/>
      </c>
      <c r="CY701">
        <f>(((S701+R701)*AT701)/100)</f>
        <v/>
      </c>
      <c r="CZ701">
        <f>(((S701+R701)*AU701)/100)</f>
        <v/>
      </c>
      <c r="DC701" t="inlineStr"/>
      <c r="DD701" t="inlineStr"/>
      <c r="DE701" t="inlineStr"/>
      <c r="DF701" t="inlineStr"/>
      <c r="DG701" t="inlineStr"/>
      <c r="DH701" t="inlineStr"/>
      <c r="DI701" t="inlineStr"/>
      <c r="DJ701" t="inlineStr"/>
      <c r="DK701" t="inlineStr"/>
      <c r="DL701" t="inlineStr"/>
      <c r="DM701" t="inlineStr"/>
      <c r="DN701" t="n">
        <v>0</v>
      </c>
      <c r="DO701" t="n">
        <v>0</v>
      </c>
      <c r="DP701" t="n">
        <v>1</v>
      </c>
      <c r="DQ701" t="n">
        <v>1</v>
      </c>
      <c r="DU701" t="n">
        <v>1013</v>
      </c>
      <c r="DV701" t="inlineStr">
        <is>
          <t>100 м трубопровода</t>
        </is>
      </c>
      <c r="DW701" t="inlineStr">
        <is>
          <t>100 м трубопровода</t>
        </is>
      </c>
      <c r="DX701" t="n">
        <v>1</v>
      </c>
      <c r="DZ701" t="inlineStr"/>
      <c r="EA701" t="inlineStr"/>
      <c r="EB701" t="inlineStr"/>
      <c r="EC701" t="inlineStr"/>
      <c r="EE701" t="n">
        <v>78726002</v>
      </c>
      <c r="EF701" t="n">
        <v>6</v>
      </c>
      <c r="EG701" t="inlineStr">
        <is>
          <t>Ремонтно-строительные работы</t>
        </is>
      </c>
      <c r="EH701" t="n">
        <v>99</v>
      </c>
      <c r="EI701" t="inlineStr">
        <is>
          <t>Внутренние санитарно-технические работы</t>
        </is>
      </c>
      <c r="EJ701" t="n">
        <v>1</v>
      </c>
      <c r="EK701" t="n">
        <v>65008</v>
      </c>
      <c r="EL701" t="inlineStr">
        <is>
          <t>Внутренние санитарнотехнические работы: смена труб, санприборов, запорной арматуры и другое</t>
        </is>
      </c>
      <c r="EM701" t="inlineStr">
        <is>
          <t>рФЕР-65</t>
        </is>
      </c>
      <c r="EO701" t="inlineStr"/>
      <c r="EQ701" t="n">
        <v>0</v>
      </c>
      <c r="ER701" t="n">
        <v>4688.11</v>
      </c>
      <c r="ES701" t="n">
        <v>2863.06</v>
      </c>
      <c r="ET701" t="n">
        <v>64.59</v>
      </c>
      <c r="EU701" t="n">
        <v>0</v>
      </c>
      <c r="EV701" t="n">
        <v>1760.46</v>
      </c>
      <c r="EW701" t="n">
        <v>183</v>
      </c>
      <c r="EX701" t="n">
        <v>0</v>
      </c>
      <c r="EY701" t="n">
        <v>0</v>
      </c>
      <c r="FQ701" t="n">
        <v>0</v>
      </c>
      <c r="FR701" t="n">
        <v>0</v>
      </c>
      <c r="FS701" t="n">
        <v>0</v>
      </c>
      <c r="FX701" t="n">
        <v>103</v>
      </c>
      <c r="FY701" t="n">
        <v>52</v>
      </c>
      <c r="GA701" t="inlineStr"/>
      <c r="GD701" t="n">
        <v>1</v>
      </c>
      <c r="GF701" t="n">
        <v>2023211176</v>
      </c>
      <c r="GG701" t="n">
        <v>2</v>
      </c>
      <c r="GH701" t="n">
        <v>1</v>
      </c>
      <c r="GI701" t="n">
        <v>2</v>
      </c>
      <c r="GJ701" t="n">
        <v>0</v>
      </c>
      <c r="GK701" t="n">
        <v>0</v>
      </c>
      <c r="GL701">
        <f>ROUND(IF(AND(BH701=3,BI701=3,FS701&lt;&gt;0),P701,0),0)</f>
        <v/>
      </c>
      <c r="GM701">
        <f>ROUND(O701+X701+Y701,0)+GX701</f>
        <v/>
      </c>
      <c r="GN701">
        <f>IF(OR(BI701=0,BI701=1),GM701-GX701,0)</f>
        <v/>
      </c>
      <c r="GO701">
        <f>IF(BI701=2,GM701-GX701,0)</f>
        <v/>
      </c>
      <c r="GP701">
        <f>IF(BI701=4,GM701-GX701,0)</f>
        <v/>
      </c>
      <c r="GR701" t="n">
        <v>0</v>
      </c>
      <c r="GS701" t="n">
        <v>3</v>
      </c>
      <c r="GT701" t="n">
        <v>0</v>
      </c>
      <c r="GU701" t="inlineStr"/>
      <c r="GV701">
        <f>ROUND((GT701),2)</f>
        <v/>
      </c>
      <c r="GW701" t="n">
        <v>1</v>
      </c>
      <c r="GX701">
        <f>ROUND(HC701*I701,0)</f>
        <v/>
      </c>
      <c r="HA701" t="n">
        <v>0</v>
      </c>
      <c r="HB701" t="n">
        <v>0</v>
      </c>
      <c r="HC701">
        <f>GV701*GW701</f>
        <v/>
      </c>
      <c r="HE701" t="inlineStr"/>
      <c r="HF701" t="inlineStr"/>
      <c r="HM701" t="inlineStr"/>
      <c r="HN701" t="inlineStr">
        <is>
          <t>Пр/812-099.2-1</t>
        </is>
      </c>
      <c r="HO701" t="inlineStr">
        <is>
          <t>Пр/774-099.2</t>
        </is>
      </c>
      <c r="HP701" t="inlineStr">
        <is>
          <t>Внутренние санитарнотехнические работы: смена труб, санприборов, запорной арматуры и другое</t>
        </is>
      </c>
      <c r="HQ701" t="inlineStr">
        <is>
          <t>Внутренние санитарнотехнические работы: смена труб, санприборов, запорной арматуры и другое</t>
        </is>
      </c>
      <c r="HS701" t="n">
        <v>0</v>
      </c>
      <c r="IK701" t="n">
        <v>0</v>
      </c>
    </row>
    <row r="702">
      <c r="A702" t="n">
        <v>18</v>
      </c>
      <c r="B702" t="n">
        <v>0</v>
      </c>
      <c r="C702" t="n">
        <v>239</v>
      </c>
      <c r="E702" t="inlineStr">
        <is>
          <t>1,1</t>
        </is>
      </c>
      <c r="F702" t="inlineStr">
        <is>
          <t>507-5078</t>
        </is>
      </c>
      <c r="G702" t="inlineStr">
        <is>
          <t>Муфта полипропиленовая комбинированная, с внутренней резьбой, разъемная диаметром 25х3/4"</t>
        </is>
      </c>
      <c r="H702" t="inlineStr">
        <is>
          <t>10 шт.</t>
        </is>
      </c>
      <c r="I702">
        <f>I701*J702</f>
        <v/>
      </c>
      <c r="J702" t="n">
        <v>10</v>
      </c>
      <c r="K702" t="n">
        <v>10</v>
      </c>
      <c r="O702">
        <f>ROUND(CP702,0)</f>
        <v/>
      </c>
      <c r="P702">
        <f>ROUND(CQ702*I702,0)</f>
        <v/>
      </c>
      <c r="Q702">
        <f>(ROUND((ROUND(((ET702)*I702),0)*BB702),0)+ROUND((ROUND(((AE702-(EU702))*I702),0)*BS702),0))</f>
        <v/>
      </c>
      <c r="R702">
        <f>(ROUND((ROUND(((EU702)*I702),0)*BS702),0)+ROUND((ROUND(((AE702-(EU702))*I702),0)*BS702),0))</f>
        <v/>
      </c>
      <c r="S702">
        <f>ROUND(CT702*I702,0)</f>
        <v/>
      </c>
      <c r="T702">
        <f>ROUND(CU702*I702,0)</f>
        <v/>
      </c>
      <c r="U702">
        <f>ROUND(CV702*I702,7)</f>
        <v/>
      </c>
      <c r="V702">
        <f>ROUND(CW702*I702,7)</f>
        <v/>
      </c>
      <c r="W702">
        <f>ROUND(CX702*I702,0)</f>
        <v/>
      </c>
      <c r="X702">
        <f>ROUND(CY702,0)</f>
        <v/>
      </c>
      <c r="Y702">
        <f>ROUND(CZ702,0)</f>
        <v/>
      </c>
      <c r="AA702" t="n">
        <v>78862477</v>
      </c>
      <c r="AB702">
        <f>ROUND((AC702+AD702+AF702),2)</f>
        <v/>
      </c>
      <c r="AC702">
        <f>ROUND((ES702),2)</f>
        <v/>
      </c>
      <c r="AD702">
        <f>ROUND((((ET702)-(EU702))+AE702),2)</f>
        <v/>
      </c>
      <c r="AE702">
        <f>ROUND((EU702),2)</f>
        <v/>
      </c>
      <c r="AF702">
        <f>ROUND((EV702),2)</f>
        <v/>
      </c>
      <c r="AG702">
        <f>ROUND((AP702),2)</f>
        <v/>
      </c>
      <c r="AH702">
        <f>(EW702)</f>
        <v/>
      </c>
      <c r="AI702">
        <f>(EX702)</f>
        <v/>
      </c>
      <c r="AJ702">
        <f>(AS702)</f>
        <v/>
      </c>
      <c r="AK702" t="n">
        <v>268.9</v>
      </c>
      <c r="AL702" t="n">
        <v>268.9</v>
      </c>
      <c r="AM702" t="n">
        <v>0</v>
      </c>
      <c r="AN702" t="n">
        <v>0</v>
      </c>
      <c r="AO702" t="n">
        <v>0</v>
      </c>
      <c r="AP702" t="n">
        <v>0</v>
      </c>
      <c r="AQ702" t="n">
        <v>0</v>
      </c>
      <c r="AR702" t="n">
        <v>0</v>
      </c>
      <c r="AS702" t="n">
        <v>0.03</v>
      </c>
      <c r="AT702" t="n">
        <v>103</v>
      </c>
      <c r="AU702" t="n">
        <v>52</v>
      </c>
      <c r="AV702" t="n">
        <v>1</v>
      </c>
      <c r="AW702" t="n">
        <v>1</v>
      </c>
      <c r="AZ702" t="n">
        <v>1</v>
      </c>
      <c r="BA702" t="n">
        <v>1</v>
      </c>
      <c r="BB702" t="n">
        <v>1</v>
      </c>
      <c r="BC702" t="n">
        <v>8.06</v>
      </c>
      <c r="BD702" t="inlineStr"/>
      <c r="BE702" t="inlineStr"/>
      <c r="BF702" t="inlineStr"/>
      <c r="BG702" t="inlineStr"/>
      <c r="BH702" t="n">
        <v>3</v>
      </c>
      <c r="BI702" t="n">
        <v>1</v>
      </c>
      <c r="BJ702" t="inlineStr">
        <is>
          <t>ТССЦ Московской обл., 507-5078, приказ Минстроя России №675/пр от 28.02.2017 № 258/пр</t>
        </is>
      </c>
      <c r="BM702" t="n">
        <v>65008</v>
      </c>
      <c r="BN702" t="n">
        <v>0</v>
      </c>
      <c r="BO702" t="inlineStr">
        <is>
          <t>507-5078</t>
        </is>
      </c>
      <c r="BP702" t="n">
        <v>1</v>
      </c>
      <c r="BQ702" t="n">
        <v>6</v>
      </c>
      <c r="BR702" t="n">
        <v>0</v>
      </c>
      <c r="BS702" t="n">
        <v>1</v>
      </c>
      <c r="BT702" t="n">
        <v>1</v>
      </c>
      <c r="BU702" t="n">
        <v>1</v>
      </c>
      <c r="BV702" t="n">
        <v>1</v>
      </c>
      <c r="BW702" t="n">
        <v>1</v>
      </c>
      <c r="BX702" t="n">
        <v>1</v>
      </c>
      <c r="BY702" t="inlineStr"/>
      <c r="BZ702" t="n">
        <v>103</v>
      </c>
      <c r="CA702" t="n">
        <v>52</v>
      </c>
      <c r="CB702" t="inlineStr"/>
      <c r="CE702" t="n">
        <v>12</v>
      </c>
      <c r="CF702" t="n">
        <v>0</v>
      </c>
      <c r="CG702" t="n">
        <v>0</v>
      </c>
      <c r="CM702" t="n">
        <v>0</v>
      </c>
      <c r="CN702" t="inlineStr"/>
      <c r="CO702" t="n">
        <v>0</v>
      </c>
      <c r="CP702">
        <f>(P702+Q702+S702)</f>
        <v/>
      </c>
      <c r="CQ702">
        <f>AC702*BC702</f>
        <v/>
      </c>
      <c r="CR702">
        <f>(ROUND((ROUND(((ET702)*1),0)*BB702),0)+ROUND((ROUND(((AE702-(EU702))*1),0)*BS702),0))</f>
        <v/>
      </c>
      <c r="CS702">
        <f>(ROUND((ROUND(((EU702)*1),0)*BS702),0)+ROUND((ROUND(((AE702-(EU702))*1),0)*BS702),0))</f>
        <v/>
      </c>
      <c r="CT702">
        <f>AF702*BA702</f>
        <v/>
      </c>
      <c r="CU702">
        <f>AG702</f>
        <v/>
      </c>
      <c r="CV702">
        <f>AH702</f>
        <v/>
      </c>
      <c r="CW702">
        <f>AI702</f>
        <v/>
      </c>
      <c r="CX702">
        <f>AJ702</f>
        <v/>
      </c>
      <c r="CY702">
        <f>(((S702+R702)*AT702)/100)</f>
        <v/>
      </c>
      <c r="CZ702">
        <f>(((S702+R702)*AU702)/100)</f>
        <v/>
      </c>
      <c r="DC702" t="inlineStr"/>
      <c r="DD702" t="inlineStr"/>
      <c r="DE702" t="inlineStr"/>
      <c r="DF702" t="inlineStr"/>
      <c r="DG702" t="inlineStr"/>
      <c r="DH702" t="inlineStr"/>
      <c r="DI702" t="inlineStr"/>
      <c r="DJ702" t="inlineStr"/>
      <c r="DK702" t="inlineStr"/>
      <c r="DL702" t="inlineStr"/>
      <c r="DM702" t="inlineStr"/>
      <c r="DN702" t="n">
        <v>0</v>
      </c>
      <c r="DO702" t="n">
        <v>0</v>
      </c>
      <c r="DP702" t="n">
        <v>1</v>
      </c>
      <c r="DQ702" t="n">
        <v>1</v>
      </c>
      <c r="DU702" t="n">
        <v>1010</v>
      </c>
      <c r="DV702" t="inlineStr">
        <is>
          <t>10 шт.</t>
        </is>
      </c>
      <c r="DW702" t="inlineStr">
        <is>
          <t>10 шт.</t>
        </is>
      </c>
      <c r="DX702" t="n">
        <v>10</v>
      </c>
      <c r="DZ702" t="inlineStr"/>
      <c r="EA702" t="inlineStr"/>
      <c r="EB702" t="inlineStr"/>
      <c r="EC702" t="inlineStr"/>
      <c r="EE702" t="n">
        <v>78726002</v>
      </c>
      <c r="EF702" t="n">
        <v>6</v>
      </c>
      <c r="EG702" t="inlineStr">
        <is>
          <t>Ремонтно-строительные работы</t>
        </is>
      </c>
      <c r="EH702" t="n">
        <v>99</v>
      </c>
      <c r="EI702" t="inlineStr">
        <is>
          <t>Внутренние санитарно-технические работы</t>
        </is>
      </c>
      <c r="EJ702" t="n">
        <v>1</v>
      </c>
      <c r="EK702" t="n">
        <v>65008</v>
      </c>
      <c r="EL702" t="inlineStr">
        <is>
          <t>Внутренние санитарнотехнические работы: смена труб, санприборов, запорной арматуры и другое</t>
        </is>
      </c>
      <c r="EM702" t="inlineStr">
        <is>
          <t>рФЕР-65</t>
        </is>
      </c>
      <c r="EO702" t="inlineStr"/>
      <c r="EQ702" t="n">
        <v>0</v>
      </c>
      <c r="ER702" t="n">
        <v>268.9</v>
      </c>
      <c r="ES702" t="n">
        <v>268.9</v>
      </c>
      <c r="ET702" t="n">
        <v>0</v>
      </c>
      <c r="EU702" t="n">
        <v>0</v>
      </c>
      <c r="EV702" t="n">
        <v>0</v>
      </c>
      <c r="EW702" t="n">
        <v>0</v>
      </c>
      <c r="EX702" t="n">
        <v>0</v>
      </c>
      <c r="FQ702" t="n">
        <v>0</v>
      </c>
      <c r="FR702" t="n">
        <v>0</v>
      </c>
      <c r="FS702" t="n">
        <v>0</v>
      </c>
      <c r="FX702" t="n">
        <v>103</v>
      </c>
      <c r="FY702" t="n">
        <v>52</v>
      </c>
      <c r="GA702" t="inlineStr"/>
      <c r="GD702" t="n">
        <v>1</v>
      </c>
      <c r="GF702" t="n">
        <v>1419450057</v>
      </c>
      <c r="GG702" t="n">
        <v>2</v>
      </c>
      <c r="GH702" t="n">
        <v>1</v>
      </c>
      <c r="GI702" t="n">
        <v>2</v>
      </c>
      <c r="GJ702" t="n">
        <v>0</v>
      </c>
      <c r="GK702" t="n">
        <v>0</v>
      </c>
      <c r="GL702">
        <f>ROUND(IF(AND(BH702=3,BI702=3,FS702&lt;&gt;0),P702,0),0)</f>
        <v/>
      </c>
      <c r="GM702">
        <f>ROUND(O702+X702+Y702,0)+GX702</f>
        <v/>
      </c>
      <c r="GN702">
        <f>IF(OR(BI702=0,BI702=1),GM702-GX702,0)</f>
        <v/>
      </c>
      <c r="GO702">
        <f>IF(BI702=2,GM702-GX702,0)</f>
        <v/>
      </c>
      <c r="GP702">
        <f>IF(BI702=4,GM702-GX702,0)</f>
        <v/>
      </c>
      <c r="GR702" t="n">
        <v>0</v>
      </c>
      <c r="GS702" t="n">
        <v>3</v>
      </c>
      <c r="GT702" t="n">
        <v>0</v>
      </c>
      <c r="GU702" t="inlineStr"/>
      <c r="GV702">
        <f>ROUND((GT702),2)</f>
        <v/>
      </c>
      <c r="GW702" t="n">
        <v>1</v>
      </c>
      <c r="GX702">
        <f>ROUND(HC702*I702,0)</f>
        <v/>
      </c>
      <c r="HA702" t="n">
        <v>0</v>
      </c>
      <c r="HB702" t="n">
        <v>0</v>
      </c>
      <c r="HC702">
        <f>GV702*GW702</f>
        <v/>
      </c>
      <c r="HE702" t="inlineStr"/>
      <c r="HF702" t="inlineStr"/>
      <c r="HM702" t="inlineStr"/>
      <c r="HN702" t="inlineStr">
        <is>
          <t>Пр/812-099.2-1</t>
        </is>
      </c>
      <c r="HO702" t="inlineStr">
        <is>
          <t>Пр/774-099.2</t>
        </is>
      </c>
      <c r="HP702" t="inlineStr">
        <is>
          <t>Внутренние санитарнотехнические работы: смена труб, санприборов, запорной арматуры и другое</t>
        </is>
      </c>
      <c r="HQ702" t="inlineStr">
        <is>
          <t>Внутренние санитарнотехнические работы: смена труб, санприборов, запорной арматуры и другое</t>
        </is>
      </c>
      <c r="HS702" t="n">
        <v>0</v>
      </c>
      <c r="IK702" t="n">
        <v>0</v>
      </c>
    </row>
    <row r="703"/>
    <row r="704">
      <c r="A704" s="358" t="n">
        <v>51</v>
      </c>
      <c r="B704" s="358">
        <f>B697</f>
        <v/>
      </c>
      <c r="C704" s="358">
        <f>A697</f>
        <v/>
      </c>
      <c r="D704" s="358">
        <f>ROW(A697)</f>
        <v/>
      </c>
      <c r="E704" s="358" t="n"/>
      <c r="F704" s="358">
        <f>IF(F697&lt;&gt;"",F697,"")</f>
        <v/>
      </c>
      <c r="G704" s="358">
        <f>IF(G697&lt;&gt;"",G697,"")</f>
        <v/>
      </c>
      <c r="H704" s="358" t="n">
        <v>0</v>
      </c>
      <c r="I704" s="358" t="n"/>
      <c r="J704" s="358" t="n"/>
      <c r="K704" s="358" t="n"/>
      <c r="L704" s="358" t="n"/>
      <c r="M704" s="358" t="n"/>
      <c r="N704" s="358" t="n"/>
      <c r="O704" s="358" t="n">
        <v>0</v>
      </c>
      <c r="P704" s="358" t="n">
        <v>0</v>
      </c>
      <c r="Q704" s="358" t="n">
        <v>0</v>
      </c>
      <c r="R704" s="358" t="n">
        <v>0</v>
      </c>
      <c r="S704" s="358" t="n">
        <v>0</v>
      </c>
      <c r="T704" s="358" t="n">
        <v>0</v>
      </c>
      <c r="U704" s="358" t="n">
        <v>0</v>
      </c>
      <c r="V704" s="358" t="n">
        <v>0</v>
      </c>
      <c r="W704" s="358" t="n">
        <v>0</v>
      </c>
      <c r="X704" s="358" t="n">
        <v>0</v>
      </c>
      <c r="Y704" s="358" t="n">
        <v>0</v>
      </c>
      <c r="Z704" s="358" t="n"/>
      <c r="AA704" s="358" t="n"/>
      <c r="AB704" s="358" t="n"/>
      <c r="AC704" s="358" t="n"/>
      <c r="AD704" s="358" t="n"/>
      <c r="AE704" s="358" t="n"/>
      <c r="AF704" s="358" t="n"/>
      <c r="AG704" s="358" t="n"/>
      <c r="AH704" s="358" t="n"/>
      <c r="AI704" s="358" t="n"/>
      <c r="AJ704" s="358" t="n"/>
      <c r="AK704" s="358" t="n"/>
      <c r="AL704" s="358" t="n"/>
      <c r="AM704" s="358" t="n"/>
      <c r="AN704" s="358" t="n"/>
      <c r="AO704" s="358">
        <f>ROUND(BX704,0)</f>
        <v/>
      </c>
      <c r="AP704" s="358">
        <f>ROUND(BY704,0)</f>
        <v/>
      </c>
      <c r="AQ704" s="358">
        <f>ROUND(BZ704,0)</f>
        <v/>
      </c>
      <c r="AR704" s="358">
        <f>ROUND(CA704,0)</f>
        <v/>
      </c>
      <c r="AS704" s="358">
        <f>ROUND(CB704,0)</f>
        <v/>
      </c>
      <c r="AT704" s="358">
        <f>ROUND(CC704,0)</f>
        <v/>
      </c>
      <c r="AU704" s="358">
        <f>ROUND(CD704,0)</f>
        <v/>
      </c>
      <c r="AV704" s="358">
        <f>ROUND(CE704,0)</f>
        <v/>
      </c>
      <c r="AW704" s="358">
        <f>ROUND(CF704,0)</f>
        <v/>
      </c>
      <c r="AX704" s="358">
        <f>ROUND(CG704,0)</f>
        <v/>
      </c>
      <c r="AY704" s="358">
        <f>ROUND(CH704,0)</f>
        <v/>
      </c>
      <c r="AZ704" s="358">
        <f>ROUND(CI704,0)</f>
        <v/>
      </c>
      <c r="BA704" s="358">
        <f>ROUND(CJ704,0)</f>
        <v/>
      </c>
      <c r="BB704" s="358">
        <f>ROUND(CK704,0)</f>
        <v/>
      </c>
      <c r="BC704" s="358">
        <f>ROUND(CL704,0)</f>
        <v/>
      </c>
      <c r="BD704" s="358">
        <f>ROUND(CM704,0)</f>
        <v/>
      </c>
      <c r="BE704" s="358" t="n"/>
      <c r="BF704" s="358" t="n"/>
      <c r="BG704" s="358" t="n"/>
      <c r="BH704" s="358" t="n"/>
      <c r="BI704" s="358" t="n"/>
      <c r="BJ704" s="358" t="n"/>
      <c r="BK704" s="358" t="n"/>
      <c r="BL704" s="358" t="n"/>
      <c r="BM704" s="358" t="n"/>
      <c r="BN704" s="358" t="n"/>
      <c r="BO704" s="358" t="n"/>
      <c r="BP704" s="358" t="n"/>
      <c r="BQ704" s="358" t="n"/>
      <c r="BR704" s="358" t="n"/>
      <c r="BS704" s="358" t="n"/>
      <c r="BT704" s="358" t="n"/>
      <c r="BU704" s="358" t="n"/>
      <c r="BV704" s="358" t="n"/>
      <c r="BW704" s="358" t="n"/>
      <c r="BX704" s="358" t="n"/>
      <c r="BY704" s="358" t="n"/>
      <c r="BZ704" s="358" t="n"/>
      <c r="CA704" s="358" t="n"/>
      <c r="CB704" s="358" t="n"/>
      <c r="CC704" s="358" t="n"/>
      <c r="CD704" s="358" t="n"/>
      <c r="CE704" s="358" t="n"/>
      <c r="CF704" s="358" t="n"/>
      <c r="CG704" s="358" t="n"/>
      <c r="CH704" s="358" t="n"/>
      <c r="CI704" s="358" t="n"/>
      <c r="CJ704" s="358" t="n"/>
      <c r="CK704" s="358" t="n"/>
      <c r="CL704" s="358" t="n"/>
      <c r="CM704" s="358" t="n"/>
      <c r="CN704" s="358" t="n"/>
      <c r="CO704" s="358" t="n"/>
      <c r="CP704" s="358" t="n"/>
      <c r="CQ704" s="358" t="n"/>
      <c r="CR704" s="358" t="n"/>
      <c r="CS704" s="358" t="n"/>
      <c r="CT704" s="358" t="n"/>
      <c r="CU704" s="358" t="n"/>
      <c r="CV704" s="358" t="n"/>
      <c r="CW704" s="358" t="n"/>
      <c r="CX704" s="358" t="n"/>
      <c r="CY704" s="358" t="n"/>
      <c r="CZ704" s="358" t="n"/>
      <c r="DA704" s="358" t="n"/>
      <c r="DB704" s="358" t="n"/>
      <c r="DC704" s="358" t="n"/>
      <c r="DD704" s="358" t="n"/>
      <c r="DE704" s="358" t="n"/>
      <c r="DF704" s="358" t="n"/>
      <c r="DG704" s="359" t="n"/>
      <c r="DH704" s="359" t="n"/>
      <c r="DI704" s="359" t="n"/>
      <c r="DJ704" s="359" t="n"/>
      <c r="DK704" s="359" t="n"/>
      <c r="DL704" s="359" t="n"/>
      <c r="DM704" s="359" t="n"/>
      <c r="DN704" s="359" t="n"/>
      <c r="DO704" s="359" t="n"/>
      <c r="DP704" s="359" t="n"/>
      <c r="DQ704" s="359" t="n"/>
      <c r="DR704" s="359" t="n"/>
      <c r="DS704" s="359" t="n"/>
      <c r="DT704" s="359" t="n"/>
      <c r="DU704" s="359" t="n"/>
      <c r="DV704" s="359" t="n"/>
      <c r="DW704" s="359" t="n"/>
      <c r="DX704" s="359" t="n"/>
      <c r="DY704" s="359" t="n"/>
      <c r="DZ704" s="359" t="n"/>
      <c r="EA704" s="359" t="n"/>
      <c r="EB704" s="359" t="n"/>
      <c r="EC704" s="359" t="n"/>
      <c r="ED704" s="359" t="n"/>
      <c r="EE704" s="359" t="n"/>
      <c r="EF704" s="359" t="n"/>
      <c r="EG704" s="359" t="n"/>
      <c r="EH704" s="359" t="n"/>
      <c r="EI704" s="359" t="n"/>
      <c r="EJ704" s="359" t="n"/>
      <c r="EK704" s="359" t="n"/>
      <c r="EL704" s="359" t="n"/>
      <c r="EM704" s="359" t="n"/>
      <c r="EN704" s="359" t="n"/>
      <c r="EO704" s="359" t="n"/>
      <c r="EP704" s="359" t="n"/>
      <c r="EQ704" s="359" t="n"/>
      <c r="ER704" s="359" t="n"/>
      <c r="ES704" s="359" t="n"/>
      <c r="ET704" s="359" t="n"/>
      <c r="EU704" s="359" t="n"/>
      <c r="EV704" s="359" t="n"/>
      <c r="EW704" s="359" t="n"/>
      <c r="EX704" s="359" t="n"/>
      <c r="EY704" s="359" t="n"/>
      <c r="EZ704" s="359" t="n"/>
      <c r="FA704" s="359" t="n"/>
      <c r="FB704" s="359" t="n"/>
      <c r="FC704" s="359" t="n"/>
      <c r="FD704" s="359" t="n"/>
      <c r="FE704" s="359" t="n"/>
      <c r="FF704" s="359" t="n"/>
      <c r="FG704" s="359" t="n"/>
      <c r="FH704" s="359" t="n"/>
      <c r="FI704" s="359" t="n"/>
      <c r="FJ704" s="359" t="n"/>
      <c r="FK704" s="359" t="n"/>
      <c r="FL704" s="359" t="n"/>
      <c r="FM704" s="359" t="n"/>
      <c r="FN704" s="359" t="n"/>
      <c r="FO704" s="359" t="n"/>
      <c r="FP704" s="359" t="n"/>
      <c r="FQ704" s="359" t="n"/>
      <c r="FR704" s="359" t="n"/>
      <c r="FS704" s="359" t="n"/>
      <c r="FT704" s="359" t="n"/>
      <c r="FU704" s="359" t="n"/>
      <c r="FV704" s="359" t="n"/>
      <c r="FW704" s="359" t="n"/>
      <c r="FX704" s="359" t="n"/>
      <c r="FY704" s="359" t="n"/>
      <c r="FZ704" s="359" t="n"/>
      <c r="GA704" s="359" t="n"/>
      <c r="GB704" s="359" t="n"/>
      <c r="GC704" s="359" t="n"/>
      <c r="GD704" s="359" t="n"/>
      <c r="GE704" s="359" t="n"/>
      <c r="GF704" s="359" t="n"/>
      <c r="GG704" s="359" t="n"/>
      <c r="GH704" s="359" t="n"/>
      <c r="GI704" s="359" t="n"/>
      <c r="GJ704" s="359" t="n"/>
      <c r="GK704" s="359" t="n"/>
      <c r="GL704" s="359" t="n"/>
      <c r="GM704" s="359" t="n"/>
      <c r="GN704" s="359" t="n"/>
      <c r="GO704" s="359" t="n"/>
      <c r="GP704" s="359" t="n"/>
      <c r="GQ704" s="359" t="n"/>
      <c r="GR704" s="359" t="n"/>
      <c r="GS704" s="359" t="n"/>
      <c r="GT704" s="359" t="n"/>
      <c r="GU704" s="359" t="n"/>
      <c r="GV704" s="359" t="n"/>
      <c r="GW704" s="359" t="n"/>
      <c r="GX704" s="359" t="n">
        <v>0</v>
      </c>
    </row>
    <row r="705"/>
    <row r="706">
      <c r="A706" s="360" t="n">
        <v>50</v>
      </c>
      <c r="B706" s="360" t="n">
        <v>0</v>
      </c>
      <c r="C706" s="360" t="n">
        <v>0</v>
      </c>
      <c r="D706" s="360" t="n">
        <v>1</v>
      </c>
      <c r="E706" s="360" t="n">
        <v>201</v>
      </c>
      <c r="F706" s="360">
        <f>ROUND(Source!O704,O706)</f>
        <v/>
      </c>
      <c r="G706" s="360" t="inlineStr">
        <is>
          <t>ПЗ</t>
        </is>
      </c>
      <c r="H706" s="360" t="inlineStr">
        <is>
          <t>Прямые затраты</t>
        </is>
      </c>
      <c r="I706" s="360" t="n"/>
      <c r="J706" s="360" t="n"/>
      <c r="K706" s="360" t="n">
        <v>201</v>
      </c>
      <c r="L706" s="360" t="n">
        <v>1</v>
      </c>
      <c r="M706" s="360" t="n">
        <v>3</v>
      </c>
      <c r="N706" s="360" t="inlineStr"/>
      <c r="O706" s="360" t="n">
        <v>0</v>
      </c>
      <c r="P706" s="360" t="n"/>
      <c r="Q706" s="360" t="n"/>
      <c r="R706" s="360" t="n"/>
      <c r="S706" s="360" t="n"/>
      <c r="T706" s="360" t="n"/>
      <c r="U706" s="360" t="n"/>
      <c r="V706" s="360" t="n"/>
      <c r="W706" s="360" t="n">
        <v>0</v>
      </c>
      <c r="X706" s="360" t="n">
        <v>1</v>
      </c>
      <c r="Y706" s="360" t="n">
        <v>0</v>
      </c>
      <c r="Z706" s="360" t="n"/>
      <c r="AA706" s="360" t="n"/>
      <c r="AB706" s="360" t="n"/>
    </row>
    <row r="707">
      <c r="A707" s="360" t="n">
        <v>50</v>
      </c>
      <c r="B707" s="360" t="n">
        <v>0</v>
      </c>
      <c r="C707" s="360" t="n">
        <v>0</v>
      </c>
      <c r="D707" s="360" t="n">
        <v>1</v>
      </c>
      <c r="E707" s="360" t="n">
        <v>202</v>
      </c>
      <c r="F707" s="360">
        <f>ROUND(Source!P704,O707)</f>
        <v/>
      </c>
      <c r="G707" s="360" t="inlineStr">
        <is>
          <t>СтМатОб</t>
        </is>
      </c>
      <c r="H707" s="360" t="inlineStr">
        <is>
          <t>Стоимость материальных ресурсов (всего)</t>
        </is>
      </c>
      <c r="I707" s="360" t="n"/>
      <c r="J707" s="360" t="n"/>
      <c r="K707" s="360" t="n">
        <v>202</v>
      </c>
      <c r="L707" s="360" t="n">
        <v>2</v>
      </c>
      <c r="M707" s="360" t="n">
        <v>3</v>
      </c>
      <c r="N707" s="360" t="inlineStr"/>
      <c r="O707" s="360" t="n">
        <v>0</v>
      </c>
      <c r="P707" s="360" t="n"/>
      <c r="Q707" s="360" t="n"/>
      <c r="R707" s="360" t="n"/>
      <c r="S707" s="360" t="n"/>
      <c r="T707" s="360" t="n"/>
      <c r="U707" s="360" t="n"/>
      <c r="V707" s="360" t="n"/>
      <c r="W707" s="360" t="n">
        <v>0</v>
      </c>
      <c r="X707" s="360" t="n">
        <v>1</v>
      </c>
      <c r="Y707" s="360" t="n">
        <v>0</v>
      </c>
      <c r="Z707" s="360" t="n"/>
      <c r="AA707" s="360" t="n"/>
      <c r="AB707" s="360" t="n"/>
    </row>
    <row r="708">
      <c r="A708" s="360" t="n">
        <v>50</v>
      </c>
      <c r="B708" s="360" t="n">
        <v>0</v>
      </c>
      <c r="C708" s="360" t="n">
        <v>0</v>
      </c>
      <c r="D708" s="360" t="n">
        <v>1</v>
      </c>
      <c r="E708" s="360" t="n">
        <v>222</v>
      </c>
      <c r="F708" s="360">
        <f>ROUND(Source!AO704,O708)</f>
        <v/>
      </c>
      <c r="G708" s="360" t="inlineStr">
        <is>
          <t>СтМатОбЗак</t>
        </is>
      </c>
      <c r="H708" s="360" t="inlineStr">
        <is>
          <t>Стоимость материалов и оборудования заказчика</t>
        </is>
      </c>
      <c r="I708" s="360" t="n"/>
      <c r="J708" s="360" t="n"/>
      <c r="K708" s="360" t="n">
        <v>222</v>
      </c>
      <c r="L708" s="360" t="n">
        <v>3</v>
      </c>
      <c r="M708" s="360" t="n">
        <v>3</v>
      </c>
      <c r="N708" s="360" t="inlineStr"/>
      <c r="O708" s="360" t="n">
        <v>0</v>
      </c>
      <c r="P708" s="360" t="n"/>
      <c r="Q708" s="360" t="n"/>
      <c r="R708" s="360" t="n"/>
      <c r="S708" s="360" t="n"/>
      <c r="T708" s="360" t="n"/>
      <c r="U708" s="360" t="n"/>
      <c r="V708" s="360" t="n"/>
      <c r="W708" s="360" t="n">
        <v>0</v>
      </c>
      <c r="X708" s="360" t="n">
        <v>1</v>
      </c>
      <c r="Y708" s="360" t="n">
        <v>0</v>
      </c>
      <c r="Z708" s="360" t="n"/>
      <c r="AA708" s="360" t="n"/>
      <c r="AB708" s="360" t="n"/>
    </row>
    <row r="709">
      <c r="A709" s="360" t="n">
        <v>50</v>
      </c>
      <c r="B709" s="360" t="n">
        <v>0</v>
      </c>
      <c r="C709" s="360" t="n">
        <v>0</v>
      </c>
      <c r="D709" s="360" t="n">
        <v>1</v>
      </c>
      <c r="E709" s="360" t="n">
        <v>225</v>
      </c>
      <c r="F709" s="360">
        <f>ROUND(Source!AV704,O709)</f>
        <v/>
      </c>
      <c r="G709" s="360" t="inlineStr">
        <is>
          <t>СтМатОбПод</t>
        </is>
      </c>
      <c r="H709" s="360" t="inlineStr">
        <is>
          <t>Стоимость материалов и оборудования подрядчика</t>
        </is>
      </c>
      <c r="I709" s="360" t="n"/>
      <c r="J709" s="360" t="n"/>
      <c r="K709" s="360" t="n">
        <v>225</v>
      </c>
      <c r="L709" s="360" t="n">
        <v>4</v>
      </c>
      <c r="M709" s="360" t="n">
        <v>3</v>
      </c>
      <c r="N709" s="360" t="inlineStr"/>
      <c r="O709" s="360" t="n">
        <v>0</v>
      </c>
      <c r="P709" s="360" t="n"/>
      <c r="Q709" s="360" t="n"/>
      <c r="R709" s="360" t="n"/>
      <c r="S709" s="360" t="n"/>
      <c r="T709" s="360" t="n"/>
      <c r="U709" s="360" t="n"/>
      <c r="V709" s="360" t="n"/>
      <c r="W709" s="360" t="n">
        <v>0</v>
      </c>
      <c r="X709" s="360" t="n">
        <v>1</v>
      </c>
      <c r="Y709" s="360" t="n">
        <v>0</v>
      </c>
      <c r="Z709" s="360" t="n"/>
      <c r="AA709" s="360" t="n"/>
      <c r="AB709" s="360" t="n"/>
    </row>
    <row r="710">
      <c r="A710" s="360" t="n">
        <v>50</v>
      </c>
      <c r="B710" s="360" t="n">
        <v>0</v>
      </c>
      <c r="C710" s="360" t="n">
        <v>0</v>
      </c>
      <c r="D710" s="360" t="n">
        <v>1</v>
      </c>
      <c r="E710" s="360" t="n">
        <v>226</v>
      </c>
      <c r="F710" s="360">
        <f>ROUND(Source!AW704,O710)</f>
        <v/>
      </c>
      <c r="G710" s="360" t="inlineStr">
        <is>
          <t>СтМат</t>
        </is>
      </c>
      <c r="H710" s="360" t="inlineStr">
        <is>
          <t>Стоимость материалов (всего)</t>
        </is>
      </c>
      <c r="I710" s="360" t="n"/>
      <c r="J710" s="360" t="n"/>
      <c r="K710" s="360" t="n">
        <v>226</v>
      </c>
      <c r="L710" s="360" t="n">
        <v>5</v>
      </c>
      <c r="M710" s="360" t="n">
        <v>3</v>
      </c>
      <c r="N710" s="360" t="inlineStr"/>
      <c r="O710" s="360" t="n">
        <v>0</v>
      </c>
      <c r="P710" s="360" t="n"/>
      <c r="Q710" s="360" t="n"/>
      <c r="R710" s="360" t="n"/>
      <c r="S710" s="360" t="n"/>
      <c r="T710" s="360" t="n"/>
      <c r="U710" s="360" t="n"/>
      <c r="V710" s="360" t="n"/>
      <c r="W710" s="360" t="n">
        <v>0</v>
      </c>
      <c r="X710" s="360" t="n">
        <v>1</v>
      </c>
      <c r="Y710" s="360" t="n">
        <v>0</v>
      </c>
      <c r="Z710" s="360" t="n"/>
      <c r="AA710" s="360" t="n"/>
      <c r="AB710" s="360" t="n"/>
    </row>
    <row r="711">
      <c r="A711" s="360" t="n">
        <v>50</v>
      </c>
      <c r="B711" s="360" t="n">
        <v>0</v>
      </c>
      <c r="C711" s="360" t="n">
        <v>0</v>
      </c>
      <c r="D711" s="360" t="n">
        <v>1</v>
      </c>
      <c r="E711" s="360" t="n">
        <v>227</v>
      </c>
      <c r="F711" s="360">
        <f>ROUND(Source!AX704,O711)</f>
        <v/>
      </c>
      <c r="G711" s="360" t="inlineStr">
        <is>
          <t>СтМатЗак</t>
        </is>
      </c>
      <c r="H711" s="360" t="inlineStr">
        <is>
          <t>Стоимость материалов заказчика</t>
        </is>
      </c>
      <c r="I711" s="360" t="n"/>
      <c r="J711" s="360" t="n"/>
      <c r="K711" s="360" t="n">
        <v>227</v>
      </c>
      <c r="L711" s="360" t="n">
        <v>6</v>
      </c>
      <c r="M711" s="360" t="n">
        <v>3</v>
      </c>
      <c r="N711" s="360" t="inlineStr"/>
      <c r="O711" s="360" t="n">
        <v>0</v>
      </c>
      <c r="P711" s="360" t="n"/>
      <c r="Q711" s="360" t="n"/>
      <c r="R711" s="360" t="n"/>
      <c r="S711" s="360" t="n"/>
      <c r="T711" s="360" t="n"/>
      <c r="U711" s="360" t="n"/>
      <c r="V711" s="360" t="n"/>
      <c r="W711" s="360" t="n">
        <v>0</v>
      </c>
      <c r="X711" s="360" t="n">
        <v>1</v>
      </c>
      <c r="Y711" s="360" t="n">
        <v>0</v>
      </c>
      <c r="Z711" s="360" t="n"/>
      <c r="AA711" s="360" t="n"/>
      <c r="AB711" s="360" t="n"/>
    </row>
    <row r="712">
      <c r="A712" s="360" t="n">
        <v>50</v>
      </c>
      <c r="B712" s="360" t="n">
        <v>0</v>
      </c>
      <c r="C712" s="360" t="n">
        <v>0</v>
      </c>
      <c r="D712" s="360" t="n">
        <v>1</v>
      </c>
      <c r="E712" s="360" t="n">
        <v>228</v>
      </c>
      <c r="F712" s="360">
        <f>ROUND(Source!AY704,O712)</f>
        <v/>
      </c>
      <c r="G712" s="360" t="inlineStr">
        <is>
          <t>СтМатПод</t>
        </is>
      </c>
      <c r="H712" s="360" t="inlineStr">
        <is>
          <t>Стоимость материалов подрядчика</t>
        </is>
      </c>
      <c r="I712" s="360" t="n"/>
      <c r="J712" s="360" t="n"/>
      <c r="K712" s="360" t="n">
        <v>228</v>
      </c>
      <c r="L712" s="360" t="n">
        <v>7</v>
      </c>
      <c r="M712" s="360" t="n">
        <v>3</v>
      </c>
      <c r="N712" s="360" t="inlineStr"/>
      <c r="O712" s="360" t="n">
        <v>0</v>
      </c>
      <c r="P712" s="360" t="n"/>
      <c r="Q712" s="360" t="n"/>
      <c r="R712" s="360" t="n"/>
      <c r="S712" s="360" t="n"/>
      <c r="T712" s="360" t="n"/>
      <c r="U712" s="360" t="n"/>
      <c r="V712" s="360" t="n"/>
      <c r="W712" s="360" t="n">
        <v>0</v>
      </c>
      <c r="X712" s="360" t="n">
        <v>1</v>
      </c>
      <c r="Y712" s="360" t="n">
        <v>0</v>
      </c>
      <c r="Z712" s="360" t="n"/>
      <c r="AA712" s="360" t="n"/>
      <c r="AB712" s="360" t="n"/>
    </row>
    <row r="713">
      <c r="A713" s="360" t="n">
        <v>50</v>
      </c>
      <c r="B713" s="360" t="n">
        <v>0</v>
      </c>
      <c r="C713" s="360" t="n">
        <v>0</v>
      </c>
      <c r="D713" s="360" t="n">
        <v>1</v>
      </c>
      <c r="E713" s="360" t="n">
        <v>216</v>
      </c>
      <c r="F713" s="360">
        <f>ROUND(Source!AP704,O713)</f>
        <v/>
      </c>
      <c r="G713" s="360" t="inlineStr">
        <is>
          <t>Оборуд</t>
        </is>
      </c>
      <c r="H713" s="360" t="inlineStr">
        <is>
          <t>Стоимость оборудования (всего)</t>
        </is>
      </c>
      <c r="I713" s="360" t="n"/>
      <c r="J713" s="360" t="n"/>
      <c r="K713" s="360" t="n">
        <v>216</v>
      </c>
      <c r="L713" s="360" t="n">
        <v>8</v>
      </c>
      <c r="M713" s="360" t="n">
        <v>3</v>
      </c>
      <c r="N713" s="360" t="inlineStr"/>
      <c r="O713" s="360" t="n">
        <v>0</v>
      </c>
      <c r="P713" s="360" t="n"/>
      <c r="Q713" s="360" t="n"/>
      <c r="R713" s="360" t="n"/>
      <c r="S713" s="360" t="n"/>
      <c r="T713" s="360" t="n"/>
      <c r="U713" s="360" t="n"/>
      <c r="V713" s="360" t="n"/>
      <c r="W713" s="360" t="n">
        <v>0</v>
      </c>
      <c r="X713" s="360" t="n">
        <v>1</v>
      </c>
      <c r="Y713" s="360" t="n">
        <v>0</v>
      </c>
      <c r="Z713" s="360" t="n"/>
      <c r="AA713" s="360" t="n"/>
      <c r="AB713" s="360" t="n"/>
    </row>
    <row r="714">
      <c r="A714" s="360" t="n">
        <v>50</v>
      </c>
      <c r="B714" s="360" t="n">
        <v>0</v>
      </c>
      <c r="C714" s="360" t="n">
        <v>0</v>
      </c>
      <c r="D714" s="360" t="n">
        <v>1</v>
      </c>
      <c r="E714" s="360" t="n">
        <v>223</v>
      </c>
      <c r="F714" s="360">
        <f>ROUND(Source!AQ704,O714)</f>
        <v/>
      </c>
      <c r="G714" s="360" t="inlineStr">
        <is>
          <t>ОборудЗак</t>
        </is>
      </c>
      <c r="H714" s="360" t="inlineStr">
        <is>
          <t>Стоимость оборудования заказчика</t>
        </is>
      </c>
      <c r="I714" s="360" t="n"/>
      <c r="J714" s="360" t="n"/>
      <c r="K714" s="360" t="n">
        <v>223</v>
      </c>
      <c r="L714" s="360" t="n">
        <v>9</v>
      </c>
      <c r="M714" s="360" t="n">
        <v>3</v>
      </c>
      <c r="N714" s="360" t="inlineStr"/>
      <c r="O714" s="360" t="n">
        <v>0</v>
      </c>
      <c r="P714" s="360" t="n"/>
      <c r="Q714" s="360" t="n"/>
      <c r="R714" s="360" t="n"/>
      <c r="S714" s="360" t="n"/>
      <c r="T714" s="360" t="n"/>
      <c r="U714" s="360" t="n"/>
      <c r="V714" s="360" t="n"/>
      <c r="W714" s="360" t="n">
        <v>0</v>
      </c>
      <c r="X714" s="360" t="n">
        <v>1</v>
      </c>
      <c r="Y714" s="360" t="n">
        <v>0</v>
      </c>
      <c r="Z714" s="360" t="n"/>
      <c r="AA714" s="360" t="n"/>
      <c r="AB714" s="360" t="n"/>
    </row>
    <row r="715">
      <c r="A715" s="360" t="n">
        <v>50</v>
      </c>
      <c r="B715" s="360" t="n">
        <v>0</v>
      </c>
      <c r="C715" s="360" t="n">
        <v>0</v>
      </c>
      <c r="D715" s="360" t="n">
        <v>1</v>
      </c>
      <c r="E715" s="360" t="n">
        <v>229</v>
      </c>
      <c r="F715" s="360">
        <f>ROUND(Source!AZ704,O715)</f>
        <v/>
      </c>
      <c r="G715" s="360" t="inlineStr">
        <is>
          <t>ОборудПод</t>
        </is>
      </c>
      <c r="H715" s="360" t="inlineStr">
        <is>
          <t>Стоимость оборудования подрядчика</t>
        </is>
      </c>
      <c r="I715" s="360" t="n"/>
      <c r="J715" s="360" t="n"/>
      <c r="K715" s="360" t="n">
        <v>229</v>
      </c>
      <c r="L715" s="360" t="n">
        <v>10</v>
      </c>
      <c r="M715" s="360" t="n">
        <v>3</v>
      </c>
      <c r="N715" s="360" t="inlineStr"/>
      <c r="O715" s="360" t="n">
        <v>0</v>
      </c>
      <c r="P715" s="360" t="n"/>
      <c r="Q715" s="360" t="n"/>
      <c r="R715" s="360" t="n"/>
      <c r="S715" s="360" t="n"/>
      <c r="T715" s="360" t="n"/>
      <c r="U715" s="360" t="n"/>
      <c r="V715" s="360" t="n"/>
      <c r="W715" s="360" t="n">
        <v>0</v>
      </c>
      <c r="X715" s="360" t="n">
        <v>1</v>
      </c>
      <c r="Y715" s="360" t="n">
        <v>0</v>
      </c>
      <c r="Z715" s="360" t="n"/>
      <c r="AA715" s="360" t="n"/>
      <c r="AB715" s="360" t="n"/>
    </row>
    <row r="716">
      <c r="A716" s="360" t="n">
        <v>50</v>
      </c>
      <c r="B716" s="360" t="n">
        <v>0</v>
      </c>
      <c r="C716" s="360" t="n">
        <v>0</v>
      </c>
      <c r="D716" s="360" t="n">
        <v>1</v>
      </c>
      <c r="E716" s="360" t="n">
        <v>203</v>
      </c>
      <c r="F716" s="360">
        <f>ROUND(Source!Q704,O716)</f>
        <v/>
      </c>
      <c r="G716" s="360" t="inlineStr">
        <is>
          <t>ЭММ</t>
        </is>
      </c>
      <c r="H716" s="360" t="inlineStr">
        <is>
          <t>Эксплуатация машин</t>
        </is>
      </c>
      <c r="I716" s="360" t="n"/>
      <c r="J716" s="360" t="n"/>
      <c r="K716" s="360" t="n">
        <v>203</v>
      </c>
      <c r="L716" s="360" t="n">
        <v>11</v>
      </c>
      <c r="M716" s="360" t="n">
        <v>3</v>
      </c>
      <c r="N716" s="360" t="inlineStr"/>
      <c r="O716" s="360" t="n">
        <v>0</v>
      </c>
      <c r="P716" s="360" t="n"/>
      <c r="Q716" s="360" t="n"/>
      <c r="R716" s="360" t="n"/>
      <c r="S716" s="360" t="n"/>
      <c r="T716" s="360" t="n"/>
      <c r="U716" s="360" t="n"/>
      <c r="V716" s="360" t="n"/>
      <c r="W716" s="360" t="n">
        <v>0</v>
      </c>
      <c r="X716" s="360" t="n">
        <v>1</v>
      </c>
      <c r="Y716" s="360" t="n">
        <v>0</v>
      </c>
      <c r="Z716" s="360" t="n"/>
      <c r="AA716" s="360" t="n"/>
      <c r="AB716" s="360" t="n"/>
    </row>
    <row r="717">
      <c r="A717" s="360" t="n">
        <v>50</v>
      </c>
      <c r="B717" s="360" t="n">
        <v>0</v>
      </c>
      <c r="C717" s="360" t="n">
        <v>0</v>
      </c>
      <c r="D717" s="360" t="n">
        <v>1</v>
      </c>
      <c r="E717" s="360" t="n">
        <v>231</v>
      </c>
      <c r="F717" s="360">
        <f>ROUND(Source!BB704,O717)</f>
        <v/>
      </c>
      <c r="G717" s="360" t="inlineStr">
        <is>
          <t>ЭММсНРиСП</t>
        </is>
      </c>
      <c r="H717" s="360" t="inlineStr">
        <is>
          <t>Эксплуатация машин по ТСН-2001.16</t>
        </is>
      </c>
      <c r="I717" s="360" t="n"/>
      <c r="J717" s="360" t="n"/>
      <c r="K717" s="360" t="n">
        <v>231</v>
      </c>
      <c r="L717" s="360" t="n">
        <v>12</v>
      </c>
      <c r="M717" s="360" t="n">
        <v>3</v>
      </c>
      <c r="N717" s="360" t="inlineStr"/>
      <c r="O717" s="360" t="n">
        <v>0</v>
      </c>
      <c r="P717" s="360" t="n"/>
      <c r="Q717" s="360" t="n"/>
      <c r="R717" s="360" t="n"/>
      <c r="S717" s="360" t="n"/>
      <c r="T717" s="360" t="n"/>
      <c r="U717" s="360" t="n"/>
      <c r="V717" s="360" t="n"/>
      <c r="W717" s="360" t="n">
        <v>0</v>
      </c>
      <c r="X717" s="360" t="n">
        <v>1</v>
      </c>
      <c r="Y717" s="360" t="n">
        <v>0</v>
      </c>
      <c r="Z717" s="360" t="n"/>
      <c r="AA717" s="360" t="n"/>
      <c r="AB717" s="360" t="n"/>
    </row>
    <row r="718">
      <c r="A718" s="360" t="n">
        <v>50</v>
      </c>
      <c r="B718" s="360" t="n">
        <v>0</v>
      </c>
      <c r="C718" s="360" t="n">
        <v>0</v>
      </c>
      <c r="D718" s="360" t="n">
        <v>1</v>
      </c>
      <c r="E718" s="360" t="n">
        <v>204</v>
      </c>
      <c r="F718" s="360">
        <f>ROUND(Source!R704,O718)</f>
        <v/>
      </c>
      <c r="G718" s="360" t="inlineStr">
        <is>
          <t>ЗПМ</t>
        </is>
      </c>
      <c r="H718" s="360" t="inlineStr">
        <is>
          <t>ЗП машинистов</t>
        </is>
      </c>
      <c r="I718" s="360" t="n"/>
      <c r="J718" s="360" t="n"/>
      <c r="K718" s="360" t="n">
        <v>204</v>
      </c>
      <c r="L718" s="360" t="n">
        <v>13</v>
      </c>
      <c r="M718" s="360" t="n">
        <v>3</v>
      </c>
      <c r="N718" s="360" t="inlineStr"/>
      <c r="O718" s="360" t="n">
        <v>0</v>
      </c>
      <c r="P718" s="360" t="n"/>
      <c r="Q718" s="360" t="n"/>
      <c r="R718" s="360" t="n"/>
      <c r="S718" s="360" t="n"/>
      <c r="T718" s="360" t="n"/>
      <c r="U718" s="360" t="n"/>
      <c r="V718" s="360" t="n"/>
      <c r="W718" s="360" t="n">
        <v>0</v>
      </c>
      <c r="X718" s="360" t="n">
        <v>1</v>
      </c>
      <c r="Y718" s="360" t="n">
        <v>0</v>
      </c>
      <c r="Z718" s="360" t="n"/>
      <c r="AA718" s="360" t="n"/>
      <c r="AB718" s="360" t="n"/>
    </row>
    <row r="719">
      <c r="A719" s="360" t="n">
        <v>50</v>
      </c>
      <c r="B719" s="360" t="n">
        <v>0</v>
      </c>
      <c r="C719" s="360" t="n">
        <v>0</v>
      </c>
      <c r="D719" s="360" t="n">
        <v>1</v>
      </c>
      <c r="E719" s="360" t="n">
        <v>205</v>
      </c>
      <c r="F719" s="360">
        <f>ROUND(Source!S704,O719)</f>
        <v/>
      </c>
      <c r="G719" s="360" t="inlineStr">
        <is>
          <t>ОЗП</t>
        </is>
      </c>
      <c r="H719" s="360" t="inlineStr">
        <is>
          <t>Основная ЗП рабочих</t>
        </is>
      </c>
      <c r="I719" s="360" t="n"/>
      <c r="J719" s="360" t="n"/>
      <c r="K719" s="360" t="n">
        <v>205</v>
      </c>
      <c r="L719" s="360" t="n">
        <v>14</v>
      </c>
      <c r="M719" s="360" t="n">
        <v>3</v>
      </c>
      <c r="N719" s="360" t="inlineStr"/>
      <c r="O719" s="360" t="n">
        <v>0</v>
      </c>
      <c r="P719" s="360" t="n"/>
      <c r="Q719" s="360" t="n"/>
      <c r="R719" s="360" t="n"/>
      <c r="S719" s="360" t="n"/>
      <c r="T719" s="360" t="n"/>
      <c r="U719" s="360" t="n"/>
      <c r="V719" s="360" t="n"/>
      <c r="W719" s="360" t="n">
        <v>0</v>
      </c>
      <c r="X719" s="360" t="n">
        <v>1</v>
      </c>
      <c r="Y719" s="360" t="n">
        <v>0</v>
      </c>
      <c r="Z719" s="360" t="n"/>
      <c r="AA719" s="360" t="n"/>
      <c r="AB719" s="360" t="n"/>
    </row>
    <row r="720">
      <c r="A720" s="360" t="n">
        <v>50</v>
      </c>
      <c r="B720" s="360" t="n">
        <v>0</v>
      </c>
      <c r="C720" s="360" t="n">
        <v>0</v>
      </c>
      <c r="D720" s="360" t="n">
        <v>1</v>
      </c>
      <c r="E720" s="360" t="n">
        <v>232</v>
      </c>
      <c r="F720" s="360">
        <f>ROUND(Source!BC704,O720)</f>
        <v/>
      </c>
      <c r="G720" s="360" t="inlineStr">
        <is>
          <t>ОЗПсНРиСП</t>
        </is>
      </c>
      <c r="H720" s="360" t="inlineStr">
        <is>
          <t>Основная ЗП рабочих по ТСН-2001.16</t>
        </is>
      </c>
      <c r="I720" s="360" t="n"/>
      <c r="J720" s="360" t="n"/>
      <c r="K720" s="360" t="n">
        <v>232</v>
      </c>
      <c r="L720" s="360" t="n">
        <v>15</v>
      </c>
      <c r="M720" s="360" t="n">
        <v>3</v>
      </c>
      <c r="N720" s="360" t="inlineStr"/>
      <c r="O720" s="360" t="n">
        <v>0</v>
      </c>
      <c r="P720" s="360" t="n"/>
      <c r="Q720" s="360" t="n"/>
      <c r="R720" s="360" t="n"/>
      <c r="S720" s="360" t="n"/>
      <c r="T720" s="360" t="n"/>
      <c r="U720" s="360" t="n"/>
      <c r="V720" s="360" t="n"/>
      <c r="W720" s="360" t="n">
        <v>0</v>
      </c>
      <c r="X720" s="360" t="n">
        <v>1</v>
      </c>
      <c r="Y720" s="360" t="n">
        <v>0</v>
      </c>
      <c r="Z720" s="360" t="n"/>
      <c r="AA720" s="360" t="n"/>
      <c r="AB720" s="360" t="n"/>
    </row>
    <row r="721">
      <c r="A721" s="360" t="n">
        <v>50</v>
      </c>
      <c r="B721" s="360" t="n">
        <v>0</v>
      </c>
      <c r="C721" s="360" t="n">
        <v>0</v>
      </c>
      <c r="D721" s="360" t="n">
        <v>1</v>
      </c>
      <c r="E721" s="360" t="n">
        <v>214</v>
      </c>
      <c r="F721" s="360">
        <f>ROUND(Source!AS704,O721)</f>
        <v/>
      </c>
      <c r="G721" s="360" t="inlineStr">
        <is>
          <t>Строит</t>
        </is>
      </c>
      <c r="H721" s="360" t="inlineStr">
        <is>
          <t>Строительные работы с НР и СП</t>
        </is>
      </c>
      <c r="I721" s="360" t="n"/>
      <c r="J721" s="360" t="n"/>
      <c r="K721" s="360" t="n">
        <v>214</v>
      </c>
      <c r="L721" s="360" t="n">
        <v>16</v>
      </c>
      <c r="M721" s="360" t="n">
        <v>3</v>
      </c>
      <c r="N721" s="360" t="inlineStr"/>
      <c r="O721" s="360" t="n">
        <v>0</v>
      </c>
      <c r="P721" s="360" t="n"/>
      <c r="Q721" s="360" t="n"/>
      <c r="R721" s="360" t="n"/>
      <c r="S721" s="360" t="n"/>
      <c r="T721" s="360" t="n"/>
      <c r="U721" s="360" t="n"/>
      <c r="V721" s="360" t="n"/>
      <c r="W721" s="360" t="n">
        <v>0</v>
      </c>
      <c r="X721" s="360" t="n">
        <v>1</v>
      </c>
      <c r="Y721" s="360" t="n">
        <v>0</v>
      </c>
      <c r="Z721" s="360" t="n"/>
      <c r="AA721" s="360" t="n"/>
      <c r="AB721" s="360" t="n"/>
    </row>
    <row r="722">
      <c r="A722" s="360" t="n">
        <v>50</v>
      </c>
      <c r="B722" s="360" t="n">
        <v>0</v>
      </c>
      <c r="C722" s="360" t="n">
        <v>0</v>
      </c>
      <c r="D722" s="360" t="n">
        <v>1</v>
      </c>
      <c r="E722" s="360" t="n">
        <v>215</v>
      </c>
      <c r="F722" s="360">
        <f>ROUND(Source!AT704,O722)</f>
        <v/>
      </c>
      <c r="G722" s="360" t="inlineStr">
        <is>
          <t>Монтаж</t>
        </is>
      </c>
      <c r="H722" s="360" t="inlineStr">
        <is>
          <t>Монтажные работы с НР и СП</t>
        </is>
      </c>
      <c r="I722" s="360" t="n"/>
      <c r="J722" s="360" t="n"/>
      <c r="K722" s="360" t="n">
        <v>215</v>
      </c>
      <c r="L722" s="360" t="n">
        <v>17</v>
      </c>
      <c r="M722" s="360" t="n">
        <v>3</v>
      </c>
      <c r="N722" s="360" t="inlineStr"/>
      <c r="O722" s="360" t="n">
        <v>0</v>
      </c>
      <c r="P722" s="360" t="n"/>
      <c r="Q722" s="360" t="n"/>
      <c r="R722" s="360" t="n"/>
      <c r="S722" s="360" t="n"/>
      <c r="T722" s="360" t="n"/>
      <c r="U722" s="360" t="n"/>
      <c r="V722" s="360" t="n"/>
      <c r="W722" s="360" t="n">
        <v>0</v>
      </c>
      <c r="X722" s="360" t="n">
        <v>1</v>
      </c>
      <c r="Y722" s="360" t="n">
        <v>0</v>
      </c>
      <c r="Z722" s="360" t="n"/>
      <c r="AA722" s="360" t="n"/>
      <c r="AB722" s="360" t="n"/>
    </row>
    <row r="723">
      <c r="A723" s="360" t="n">
        <v>50</v>
      </c>
      <c r="B723" s="360" t="n">
        <v>0</v>
      </c>
      <c r="C723" s="360" t="n">
        <v>0</v>
      </c>
      <c r="D723" s="360" t="n">
        <v>1</v>
      </c>
      <c r="E723" s="360" t="n">
        <v>217</v>
      </c>
      <c r="F723" s="360">
        <f>ROUND(Source!AU704,O723)</f>
        <v/>
      </c>
      <c r="G723" s="360" t="inlineStr">
        <is>
          <t>Прочие</t>
        </is>
      </c>
      <c r="H723" s="360" t="inlineStr">
        <is>
          <t>Прочие работы с НР и СП</t>
        </is>
      </c>
      <c r="I723" s="360" t="n"/>
      <c r="J723" s="360" t="n"/>
      <c r="K723" s="360" t="n">
        <v>217</v>
      </c>
      <c r="L723" s="360" t="n">
        <v>18</v>
      </c>
      <c r="M723" s="360" t="n">
        <v>3</v>
      </c>
      <c r="N723" s="360" t="inlineStr"/>
      <c r="O723" s="360" t="n">
        <v>0</v>
      </c>
      <c r="P723" s="360" t="n"/>
      <c r="Q723" s="360" t="n"/>
      <c r="R723" s="360" t="n"/>
      <c r="S723" s="360" t="n"/>
      <c r="T723" s="360" t="n"/>
      <c r="U723" s="360" t="n"/>
      <c r="V723" s="360" t="n"/>
      <c r="W723" s="360" t="n">
        <v>0</v>
      </c>
      <c r="X723" s="360" t="n">
        <v>1</v>
      </c>
      <c r="Y723" s="360" t="n">
        <v>0</v>
      </c>
      <c r="Z723" s="360" t="n"/>
      <c r="AA723" s="360" t="n"/>
      <c r="AB723" s="360" t="n"/>
    </row>
    <row r="724">
      <c r="A724" s="360" t="n">
        <v>50</v>
      </c>
      <c r="B724" s="360" t="n">
        <v>0</v>
      </c>
      <c r="C724" s="360" t="n">
        <v>0</v>
      </c>
      <c r="D724" s="360" t="n">
        <v>1</v>
      </c>
      <c r="E724" s="360" t="n">
        <v>230</v>
      </c>
      <c r="F724" s="360">
        <f>ROUND(Source!BA704,O724)</f>
        <v/>
      </c>
      <c r="G724" s="360" t="inlineStr">
        <is>
          <t>ПрочиеЗатр</t>
        </is>
      </c>
      <c r="H724" s="360" t="inlineStr">
        <is>
          <t>Прочие затраты по ТСН-2001.16</t>
        </is>
      </c>
      <c r="I724" s="360" t="n"/>
      <c r="J724" s="360" t="n"/>
      <c r="K724" s="360" t="n">
        <v>230</v>
      </c>
      <c r="L724" s="360" t="n">
        <v>19</v>
      </c>
      <c r="M724" s="360" t="n">
        <v>3</v>
      </c>
      <c r="N724" s="360" t="inlineStr"/>
      <c r="O724" s="360" t="n">
        <v>0</v>
      </c>
      <c r="P724" s="360" t="n"/>
      <c r="Q724" s="360" t="n"/>
      <c r="R724" s="360" t="n"/>
      <c r="S724" s="360" t="n"/>
      <c r="T724" s="360" t="n"/>
      <c r="U724" s="360" t="n"/>
      <c r="V724" s="360" t="n"/>
      <c r="W724" s="360" t="n">
        <v>0</v>
      </c>
      <c r="X724" s="360" t="n">
        <v>1</v>
      </c>
      <c r="Y724" s="360" t="n">
        <v>0</v>
      </c>
      <c r="Z724" s="360" t="n"/>
      <c r="AA724" s="360" t="n"/>
      <c r="AB724" s="360" t="n"/>
    </row>
    <row r="725">
      <c r="A725" s="360" t="n">
        <v>50</v>
      </c>
      <c r="B725" s="360" t="n">
        <v>0</v>
      </c>
      <c r="C725" s="360" t="n">
        <v>0</v>
      </c>
      <c r="D725" s="360" t="n">
        <v>1</v>
      </c>
      <c r="E725" s="360" t="n">
        <v>206</v>
      </c>
      <c r="F725" s="360">
        <f>ROUND(Source!T704,O725)</f>
        <v/>
      </c>
      <c r="G725" s="360" t="inlineStr">
        <is>
          <t>ВозврМат</t>
        </is>
      </c>
      <c r="H725" s="360" t="inlineStr">
        <is>
          <t>Возврат материалов</t>
        </is>
      </c>
      <c r="I725" s="360" t="n"/>
      <c r="J725" s="360" t="n"/>
      <c r="K725" s="360" t="n">
        <v>206</v>
      </c>
      <c r="L725" s="360" t="n">
        <v>20</v>
      </c>
      <c r="M725" s="360" t="n">
        <v>3</v>
      </c>
      <c r="N725" s="360" t="inlineStr"/>
      <c r="O725" s="360" t="n">
        <v>0</v>
      </c>
      <c r="P725" s="360" t="n"/>
      <c r="Q725" s="360" t="n"/>
      <c r="R725" s="360" t="n"/>
      <c r="S725" s="360" t="n"/>
      <c r="T725" s="360" t="n"/>
      <c r="U725" s="360" t="n"/>
      <c r="V725" s="360" t="n"/>
      <c r="W725" s="360" t="n">
        <v>0</v>
      </c>
      <c r="X725" s="360" t="n">
        <v>1</v>
      </c>
      <c r="Y725" s="360" t="n">
        <v>0</v>
      </c>
      <c r="Z725" s="360" t="n"/>
      <c r="AA725" s="360" t="n"/>
      <c r="AB725" s="360" t="n"/>
    </row>
    <row r="726">
      <c r="A726" s="360" t="n">
        <v>50</v>
      </c>
      <c r="B726" s="360" t="n">
        <v>0</v>
      </c>
      <c r="C726" s="360" t="n">
        <v>0</v>
      </c>
      <c r="D726" s="360" t="n">
        <v>1</v>
      </c>
      <c r="E726" s="360" t="n">
        <v>207</v>
      </c>
      <c r="F726" s="360">
        <f>ROUND(Source!U704,O726)</f>
        <v/>
      </c>
      <c r="G726" s="360" t="inlineStr">
        <is>
          <t>ТрудСтр</t>
        </is>
      </c>
      <c r="H726" s="360" t="inlineStr">
        <is>
          <t>Трудозатраты строителей</t>
        </is>
      </c>
      <c r="I726" s="360" t="n"/>
      <c r="J726" s="360" t="n"/>
      <c r="K726" s="360" t="n">
        <v>207</v>
      </c>
      <c r="L726" s="360" t="n">
        <v>21</v>
      </c>
      <c r="M726" s="360" t="n">
        <v>3</v>
      </c>
      <c r="N726" s="360" t="inlineStr"/>
      <c r="O726" s="360" t="n">
        <v>7</v>
      </c>
      <c r="P726" s="360" t="n"/>
      <c r="Q726" s="360" t="n"/>
      <c r="R726" s="360" t="n"/>
      <c r="S726" s="360" t="n"/>
      <c r="T726" s="360" t="n"/>
      <c r="U726" s="360" t="n"/>
      <c r="V726" s="360" t="n"/>
      <c r="W726" s="360" t="n">
        <v>0</v>
      </c>
      <c r="X726" s="360" t="n">
        <v>1</v>
      </c>
      <c r="Y726" s="360" t="n">
        <v>0</v>
      </c>
      <c r="Z726" s="360" t="n"/>
      <c r="AA726" s="360" t="n"/>
      <c r="AB726" s="360" t="n"/>
    </row>
    <row r="727">
      <c r="A727" s="360" t="n">
        <v>50</v>
      </c>
      <c r="B727" s="360" t="n">
        <v>0</v>
      </c>
      <c r="C727" s="360" t="n">
        <v>0</v>
      </c>
      <c r="D727" s="360" t="n">
        <v>1</v>
      </c>
      <c r="E727" s="360" t="n">
        <v>208</v>
      </c>
      <c r="F727" s="360">
        <f>ROUND(Source!V704,O727)</f>
        <v/>
      </c>
      <c r="G727" s="360" t="inlineStr">
        <is>
          <t>ТрудМаш</t>
        </is>
      </c>
      <c r="H727" s="360" t="inlineStr">
        <is>
          <t>Трудозатраты машинистов</t>
        </is>
      </c>
      <c r="I727" s="360" t="n"/>
      <c r="J727" s="360" t="n"/>
      <c r="K727" s="360" t="n">
        <v>208</v>
      </c>
      <c r="L727" s="360" t="n">
        <v>22</v>
      </c>
      <c r="M727" s="360" t="n">
        <v>3</v>
      </c>
      <c r="N727" s="360" t="inlineStr"/>
      <c r="O727" s="360" t="n">
        <v>7</v>
      </c>
      <c r="P727" s="360" t="n"/>
      <c r="Q727" s="360" t="n"/>
      <c r="R727" s="360" t="n"/>
      <c r="S727" s="360" t="n"/>
      <c r="T727" s="360" t="n"/>
      <c r="U727" s="360" t="n"/>
      <c r="V727" s="360" t="n"/>
      <c r="W727" s="360" t="n">
        <v>0</v>
      </c>
      <c r="X727" s="360" t="n">
        <v>1</v>
      </c>
      <c r="Y727" s="360" t="n">
        <v>0</v>
      </c>
      <c r="Z727" s="360" t="n"/>
      <c r="AA727" s="360" t="n"/>
      <c r="AB727" s="360" t="n"/>
    </row>
    <row r="728">
      <c r="A728" s="360" t="n">
        <v>50</v>
      </c>
      <c r="B728" s="360" t="n">
        <v>0</v>
      </c>
      <c r="C728" s="360" t="n">
        <v>0</v>
      </c>
      <c r="D728" s="360" t="n">
        <v>1</v>
      </c>
      <c r="E728" s="360" t="n">
        <v>209</v>
      </c>
      <c r="F728" s="360">
        <f>ROUND(Source!W704,O728)</f>
        <v/>
      </c>
      <c r="G728" s="360" t="inlineStr">
        <is>
          <t>ТранспМат</t>
        </is>
      </c>
      <c r="H728" s="360" t="inlineStr">
        <is>
          <t>Транспорт материалов</t>
        </is>
      </c>
      <c r="I728" s="360" t="n"/>
      <c r="J728" s="360" t="n"/>
      <c r="K728" s="360" t="n">
        <v>209</v>
      </c>
      <c r="L728" s="360" t="n">
        <v>23</v>
      </c>
      <c r="M728" s="360" t="n">
        <v>3</v>
      </c>
      <c r="N728" s="360" t="inlineStr"/>
      <c r="O728" s="360" t="n">
        <v>0</v>
      </c>
      <c r="P728" s="360" t="n"/>
      <c r="Q728" s="360" t="n"/>
      <c r="R728" s="360" t="n"/>
      <c r="S728" s="360" t="n"/>
      <c r="T728" s="360" t="n"/>
      <c r="U728" s="360" t="n"/>
      <c r="V728" s="360" t="n"/>
      <c r="W728" s="360" t="n">
        <v>0</v>
      </c>
      <c r="X728" s="360" t="n">
        <v>1</v>
      </c>
      <c r="Y728" s="360" t="n">
        <v>0</v>
      </c>
      <c r="Z728" s="360" t="n"/>
      <c r="AA728" s="360" t="n"/>
      <c r="AB728" s="360" t="n"/>
    </row>
    <row r="729">
      <c r="A729" s="360" t="n">
        <v>50</v>
      </c>
      <c r="B729" s="360" t="n">
        <v>0</v>
      </c>
      <c r="C729" s="360" t="n">
        <v>0</v>
      </c>
      <c r="D729" s="360" t="n">
        <v>1</v>
      </c>
      <c r="E729" s="360" t="n">
        <v>233</v>
      </c>
      <c r="F729" s="360">
        <f>ROUND(Source!BD704,O729)</f>
        <v/>
      </c>
      <c r="G729" s="360" t="inlineStr">
        <is>
          <t>Перевозка</t>
        </is>
      </c>
      <c r="H729" s="360" t="inlineStr">
        <is>
          <t>Перевозка грузов</t>
        </is>
      </c>
      <c r="I729" s="360" t="n"/>
      <c r="J729" s="360" t="n"/>
      <c r="K729" s="360" t="n">
        <v>233</v>
      </c>
      <c r="L729" s="360" t="n">
        <v>24</v>
      </c>
      <c r="M729" s="360" t="n">
        <v>3</v>
      </c>
      <c r="N729" s="360" t="inlineStr"/>
      <c r="O729" s="360" t="n">
        <v>0</v>
      </c>
      <c r="P729" s="360" t="n"/>
      <c r="Q729" s="360" t="n"/>
      <c r="R729" s="360" t="n"/>
      <c r="S729" s="360" t="n"/>
      <c r="T729" s="360" t="n"/>
      <c r="U729" s="360" t="n"/>
      <c r="V729" s="360" t="n"/>
      <c r="W729" s="360" t="n">
        <v>0</v>
      </c>
      <c r="X729" s="360" t="n">
        <v>1</v>
      </c>
      <c r="Y729" s="360" t="n">
        <v>0</v>
      </c>
      <c r="Z729" s="360" t="n"/>
      <c r="AA729" s="360" t="n"/>
      <c r="AB729" s="360" t="n"/>
    </row>
    <row r="730">
      <c r="A730" s="360" t="n">
        <v>50</v>
      </c>
      <c r="B730" s="360" t="n">
        <v>0</v>
      </c>
      <c r="C730" s="360" t="n">
        <v>0</v>
      </c>
      <c r="D730" s="360" t="n">
        <v>1</v>
      </c>
      <c r="E730" s="360" t="n">
        <v>210</v>
      </c>
      <c r="F730" s="360">
        <f>ROUND(Source!X704,O730)</f>
        <v/>
      </c>
      <c r="G730" s="360" t="inlineStr">
        <is>
          <t>НР</t>
        </is>
      </c>
      <c r="H730" s="360" t="inlineStr">
        <is>
          <t>Накладные расходы</t>
        </is>
      </c>
      <c r="I730" s="360" t="n"/>
      <c r="J730" s="360" t="n"/>
      <c r="K730" s="360" t="n">
        <v>210</v>
      </c>
      <c r="L730" s="360" t="n">
        <v>25</v>
      </c>
      <c r="M730" s="360" t="n">
        <v>3</v>
      </c>
      <c r="N730" s="360" t="inlineStr"/>
      <c r="O730" s="360" t="n">
        <v>0</v>
      </c>
      <c r="P730" s="360" t="n"/>
      <c r="Q730" s="360" t="n"/>
      <c r="R730" s="360" t="n"/>
      <c r="S730" s="360" t="n"/>
      <c r="T730" s="360" t="n"/>
      <c r="U730" s="360" t="n"/>
      <c r="V730" s="360" t="n"/>
      <c r="W730" s="360" t="n">
        <v>0</v>
      </c>
      <c r="X730" s="360" t="n">
        <v>1</v>
      </c>
      <c r="Y730" s="360" t="n">
        <v>0</v>
      </c>
      <c r="Z730" s="360" t="n"/>
      <c r="AA730" s="360" t="n"/>
      <c r="AB730" s="360" t="n"/>
    </row>
    <row r="731">
      <c r="A731" s="360" t="n">
        <v>50</v>
      </c>
      <c r="B731" s="360" t="n">
        <v>0</v>
      </c>
      <c r="C731" s="360" t="n">
        <v>0</v>
      </c>
      <c r="D731" s="360" t="n">
        <v>1</v>
      </c>
      <c r="E731" s="360" t="n">
        <v>211</v>
      </c>
      <c r="F731" s="360">
        <f>ROUND(Source!Y704,O731)</f>
        <v/>
      </c>
      <c r="G731" s="360" t="inlineStr">
        <is>
          <t>СмПриб</t>
        </is>
      </c>
      <c r="H731" s="360" t="inlineStr">
        <is>
          <t>Сметная прибыль</t>
        </is>
      </c>
      <c r="I731" s="360" t="n"/>
      <c r="J731" s="360" t="n"/>
      <c r="K731" s="360" t="n">
        <v>211</v>
      </c>
      <c r="L731" s="360" t="n">
        <v>26</v>
      </c>
      <c r="M731" s="360" t="n">
        <v>3</v>
      </c>
      <c r="N731" s="360" t="inlineStr"/>
      <c r="O731" s="360" t="n">
        <v>0</v>
      </c>
      <c r="P731" s="360" t="n"/>
      <c r="Q731" s="360" t="n"/>
      <c r="R731" s="360" t="n"/>
      <c r="S731" s="360" t="n"/>
      <c r="T731" s="360" t="n"/>
      <c r="U731" s="360" t="n"/>
      <c r="V731" s="360" t="n"/>
      <c r="W731" s="360" t="n">
        <v>0</v>
      </c>
      <c r="X731" s="360" t="n">
        <v>1</v>
      </c>
      <c r="Y731" s="360" t="n">
        <v>0</v>
      </c>
      <c r="Z731" s="360" t="n"/>
      <c r="AA731" s="360" t="n"/>
      <c r="AB731" s="360" t="n"/>
    </row>
    <row r="732">
      <c r="A732" s="360" t="n">
        <v>50</v>
      </c>
      <c r="B732" s="360" t="n">
        <v>0</v>
      </c>
      <c r="C732" s="360" t="n">
        <v>0</v>
      </c>
      <c r="D732" s="360" t="n">
        <v>1</v>
      </c>
      <c r="E732" s="360" t="n">
        <v>224</v>
      </c>
      <c r="F732" s="360">
        <f>ROUND(Source!AR704,O732)</f>
        <v/>
      </c>
      <c r="G732" s="360" t="inlineStr">
        <is>
          <t>Всего</t>
        </is>
      </c>
      <c r="H732" s="360" t="inlineStr">
        <is>
          <t>Всего с НР и СП</t>
        </is>
      </c>
      <c r="I732" s="360" t="n"/>
      <c r="J732" s="360" t="n"/>
      <c r="K732" s="360" t="n">
        <v>224</v>
      </c>
      <c r="L732" s="360" t="n">
        <v>27</v>
      </c>
      <c r="M732" s="360" t="n">
        <v>3</v>
      </c>
      <c r="N732" s="360" t="inlineStr"/>
      <c r="O732" s="360" t="n">
        <v>0</v>
      </c>
      <c r="P732" s="360" t="n"/>
      <c r="Q732" s="360" t="n"/>
      <c r="R732" s="360" t="n"/>
      <c r="S732" s="360" t="n"/>
      <c r="T732" s="360" t="n"/>
      <c r="U732" s="360" t="n"/>
      <c r="V732" s="360" t="n"/>
      <c r="W732" s="360" t="n">
        <v>0</v>
      </c>
      <c r="X732" s="360" t="n">
        <v>1</v>
      </c>
      <c r="Y732" s="360" t="n">
        <v>0</v>
      </c>
      <c r="Z732" s="360" t="n"/>
      <c r="AA732" s="360" t="n"/>
      <c r="AB732" s="360" t="n"/>
    </row>
    <row r="733">
      <c r="A733" s="360" t="n">
        <v>50</v>
      </c>
      <c r="B733" s="360" t="n">
        <v>0</v>
      </c>
      <c r="C733" s="360" t="n">
        <v>0</v>
      </c>
      <c r="D733" s="360" t="n">
        <v>2</v>
      </c>
      <c r="E733" s="360" t="n">
        <v>0</v>
      </c>
      <c r="F733" s="360">
        <f>ROUND(F732,O733)</f>
        <v/>
      </c>
      <c r="G733" s="360" t="inlineStr">
        <is>
          <t>и1</t>
        </is>
      </c>
      <c r="H733" s="360" t="inlineStr">
        <is>
          <t>Итого</t>
        </is>
      </c>
      <c r="I733" s="360" t="n"/>
      <c r="J733" s="360" t="n"/>
      <c r="K733" s="360" t="n">
        <v>212</v>
      </c>
      <c r="L733" s="360" t="n">
        <v>28</v>
      </c>
      <c r="M733" s="360" t="n">
        <v>0</v>
      </c>
      <c r="N733" s="360" t="inlineStr"/>
      <c r="O733" s="360" t="n">
        <v>0</v>
      </c>
      <c r="P733" s="360" t="n"/>
      <c r="Q733" s="360" t="n"/>
      <c r="R733" s="360" t="n"/>
      <c r="S733" s="360" t="n"/>
      <c r="T733" s="360" t="n"/>
      <c r="U733" s="360" t="n"/>
      <c r="V733" s="360" t="n"/>
      <c r="W733" s="360" t="n">
        <v>0</v>
      </c>
      <c r="X733" s="360" t="n">
        <v>1</v>
      </c>
      <c r="Y733" s="360" t="n">
        <v>0</v>
      </c>
      <c r="Z733" s="360" t="n"/>
      <c r="AA733" s="360" t="n"/>
      <c r="AB733" s="360" t="n"/>
    </row>
    <row r="734">
      <c r="A734" s="360" t="n">
        <v>50</v>
      </c>
      <c r="B734" s="360" t="n">
        <v>0</v>
      </c>
      <c r="C734" s="360" t="n">
        <v>0</v>
      </c>
      <c r="D734" s="360" t="n">
        <v>2</v>
      </c>
      <c r="E734" s="360" t="n">
        <v>0</v>
      </c>
      <c r="F734" s="360">
        <f>ROUND(F733*0.22,O734)</f>
        <v/>
      </c>
      <c r="G734" s="360" t="inlineStr">
        <is>
          <t>и2</t>
        </is>
      </c>
      <c r="H734" s="360" t="inlineStr">
        <is>
          <t>НДС 22%</t>
        </is>
      </c>
      <c r="I734" s="360" t="n"/>
      <c r="J734" s="360" t="n"/>
      <c r="K734" s="360" t="n">
        <v>212</v>
      </c>
      <c r="L734" s="360" t="n">
        <v>29</v>
      </c>
      <c r="M734" s="360" t="n">
        <v>0</v>
      </c>
      <c r="N734" s="360" t="inlineStr"/>
      <c r="O734" s="360" t="n">
        <v>0</v>
      </c>
      <c r="P734" s="360" t="n"/>
      <c r="Q734" s="360" t="n"/>
      <c r="R734" s="360" t="n"/>
      <c r="S734" s="360" t="n"/>
      <c r="T734" s="360" t="n"/>
      <c r="U734" s="360" t="n"/>
      <c r="V734" s="360" t="n"/>
      <c r="W734" s="360" t="n">
        <v>0</v>
      </c>
      <c r="X734" s="360" t="n">
        <v>1</v>
      </c>
      <c r="Y734" s="360" t="n">
        <v>0</v>
      </c>
      <c r="Z734" s="360" t="n"/>
      <c r="AA734" s="360" t="n"/>
      <c r="AB734" s="360" t="n"/>
    </row>
    <row r="735">
      <c r="A735" s="360" t="n">
        <v>50</v>
      </c>
      <c r="B735" s="360" t="n">
        <v>0</v>
      </c>
      <c r="C735" s="360" t="n">
        <v>0</v>
      </c>
      <c r="D735" s="360" t="n">
        <v>2</v>
      </c>
      <c r="E735" s="360" t="n">
        <v>213</v>
      </c>
      <c r="F735" s="360">
        <f>ROUND(F733+F734,O735)</f>
        <v/>
      </c>
      <c r="G735" s="360" t="inlineStr">
        <is>
          <t>и3</t>
        </is>
      </c>
      <c r="H735" s="360" t="inlineStr">
        <is>
          <t>Всего</t>
        </is>
      </c>
      <c r="I735" s="360" t="n"/>
      <c r="J735" s="360" t="n"/>
      <c r="K735" s="360" t="n">
        <v>212</v>
      </c>
      <c r="L735" s="360" t="n">
        <v>30</v>
      </c>
      <c r="M735" s="360" t="n">
        <v>0</v>
      </c>
      <c r="N735" s="360" t="inlineStr"/>
      <c r="O735" s="360" t="n">
        <v>0</v>
      </c>
      <c r="P735" s="360" t="n"/>
      <c r="Q735" s="360" t="n"/>
      <c r="R735" s="360" t="n"/>
      <c r="S735" s="360" t="n"/>
      <c r="T735" s="360" t="n"/>
      <c r="U735" s="360" t="n"/>
      <c r="V735" s="360" t="n"/>
      <c r="W735" s="360" t="n">
        <v>0</v>
      </c>
      <c r="X735" s="360" t="n">
        <v>1</v>
      </c>
      <c r="Y735" s="360" t="n">
        <v>0</v>
      </c>
      <c r="Z735" s="360" t="n"/>
      <c r="AA735" s="360" t="n"/>
      <c r="AB735" s="360" t="n"/>
    </row>
    <row r="736"/>
    <row r="737">
      <c r="A737" s="357" t="n">
        <v>3</v>
      </c>
      <c r="B737" s="357" t="n">
        <v>0</v>
      </c>
      <c r="C737" s="357" t="n"/>
      <c r="D737" s="357">
        <f>ROW(A745)</f>
        <v/>
      </c>
      <c r="E737" s="357" t="n"/>
      <c r="F737" s="357" t="inlineStr">
        <is>
          <t>Новая локальная смета</t>
        </is>
      </c>
      <c r="G737" s="357" t="inlineStr">
        <is>
          <t>Зубеева, д.9, п-д 3</t>
        </is>
      </c>
      <c r="H737" s="357" t="inlineStr"/>
      <c r="I737" s="357" t="n">
        <v>0</v>
      </c>
      <c r="J737" s="357" t="inlineStr"/>
      <c r="K737" s="357" t="n">
        <v>0</v>
      </c>
      <c r="L737" s="357" t="inlineStr">
        <is>
          <t>Новая локальная смета</t>
        </is>
      </c>
      <c r="M737" s="357" t="inlineStr"/>
      <c r="N737" s="357" t="n"/>
      <c r="O737" s="357" t="n"/>
      <c r="P737" s="357" t="n"/>
      <c r="Q737" s="357" t="n"/>
      <c r="R737" s="357" t="n"/>
      <c r="S737" s="357" t="n">
        <v>0</v>
      </c>
      <c r="T737" s="357" t="n"/>
      <c r="U737" s="357" t="inlineStr"/>
      <c r="V737" s="357" t="n">
        <v>0</v>
      </c>
      <c r="W737" s="357" t="n"/>
      <c r="X737" s="357" t="n"/>
      <c r="Y737" s="357" t="n"/>
      <c r="Z737" s="357" t="n"/>
      <c r="AA737" s="357" t="n"/>
      <c r="AB737" s="357" t="inlineStr"/>
      <c r="AC737" s="357" t="inlineStr"/>
      <c r="AD737" s="357" t="inlineStr"/>
      <c r="AE737" s="357" t="inlineStr"/>
      <c r="AF737" s="357" t="inlineStr"/>
      <c r="AG737" s="357" t="inlineStr"/>
      <c r="AH737" s="357" t="n"/>
      <c r="AI737" s="357" t="n"/>
      <c r="AJ737" s="357" t="n"/>
      <c r="AK737" s="357" t="n"/>
      <c r="AL737" s="357" t="n"/>
      <c r="AM737" s="357" t="n"/>
      <c r="AN737" s="357" t="n"/>
      <c r="AO737" s="357" t="n"/>
      <c r="AP737" s="357" t="inlineStr"/>
      <c r="AQ737" s="357" t="inlineStr"/>
      <c r="AR737" s="357" t="inlineStr"/>
      <c r="AS737" s="357" t="n"/>
      <c r="AT737" s="357" t="n"/>
      <c r="AU737" s="357" t="n"/>
      <c r="AV737" s="357" t="n"/>
      <c r="AW737" s="357" t="n"/>
      <c r="AX737" s="357" t="n"/>
      <c r="AY737" s="357" t="n"/>
      <c r="AZ737" s="357" t="inlineStr"/>
      <c r="BA737" s="357" t="n"/>
      <c r="BB737" s="357" t="inlineStr"/>
      <c r="BC737" s="357" t="inlineStr"/>
      <c r="BD737" s="357" t="inlineStr"/>
      <c r="BE737" s="357" t="inlineStr"/>
      <c r="BF737" s="357" t="inlineStr"/>
      <c r="BG737" s="357" t="inlineStr"/>
      <c r="BH737" s="357" t="inlineStr"/>
      <c r="BI737" s="357" t="inlineStr"/>
      <c r="BJ737" s="357" t="inlineStr"/>
      <c r="BK737" s="357" t="inlineStr"/>
      <c r="BL737" s="357" t="inlineStr"/>
      <c r="BM737" s="357" t="inlineStr"/>
      <c r="BN737" s="357" t="inlineStr"/>
      <c r="BO737" s="357" t="inlineStr"/>
      <c r="BP737" s="357" t="inlineStr"/>
      <c r="BQ737" s="357" t="n"/>
      <c r="BR737" s="357" t="n"/>
      <c r="BS737" s="357" t="n"/>
      <c r="BT737" s="357" t="n"/>
      <c r="BU737" s="357" t="n"/>
      <c r="BV737" s="357" t="n"/>
      <c r="BW737" s="357" t="n"/>
      <c r="BX737" s="357" t="n">
        <v>0</v>
      </c>
      <c r="BY737" s="357" t="n"/>
      <c r="BZ737" s="357" t="n"/>
      <c r="CA737" s="357" t="n"/>
      <c r="CB737" s="357" t="n"/>
      <c r="CC737" s="357" t="n"/>
      <c r="CD737" s="357" t="n"/>
      <c r="CE737" s="357" t="n"/>
      <c r="CF737" s="357" t="n">
        <v>0</v>
      </c>
      <c r="CG737" s="357" t="n">
        <v>0</v>
      </c>
      <c r="CH737" s="357" t="n"/>
      <c r="CI737" s="357" t="inlineStr"/>
      <c r="CJ737" s="357" t="inlineStr"/>
      <c r="CK737" t="inlineStr"/>
      <c r="CL737" t="inlineStr"/>
      <c r="CM737" t="inlineStr"/>
      <c r="CN737" t="inlineStr"/>
      <c r="CO737" t="inlineStr"/>
      <c r="CP737" t="inlineStr"/>
      <c r="CQ737" t="inlineStr"/>
    </row>
    <row r="738"/>
    <row r="739">
      <c r="A739" s="358" t="n">
        <v>52</v>
      </c>
      <c r="B739" s="358">
        <f>B745</f>
        <v/>
      </c>
      <c r="C739" s="358">
        <f>C745</f>
        <v/>
      </c>
      <c r="D739" s="358">
        <f>D745</f>
        <v/>
      </c>
      <c r="E739" s="358">
        <f>E745</f>
        <v/>
      </c>
      <c r="F739" s="358">
        <f>F745</f>
        <v/>
      </c>
      <c r="G739" s="358">
        <f>G745</f>
        <v/>
      </c>
      <c r="H739" s="358" t="n"/>
      <c r="I739" s="358" t="n"/>
      <c r="J739" s="358" t="n"/>
      <c r="K739" s="358" t="n"/>
      <c r="L739" s="358" t="n"/>
      <c r="M739" s="358" t="n"/>
      <c r="N739" s="358" t="n"/>
      <c r="O739" s="358">
        <f>O745</f>
        <v/>
      </c>
      <c r="P739" s="358">
        <f>P745</f>
        <v/>
      </c>
      <c r="Q739" s="358">
        <f>Q745</f>
        <v/>
      </c>
      <c r="R739" s="358">
        <f>R745</f>
        <v/>
      </c>
      <c r="S739" s="358">
        <f>S745</f>
        <v/>
      </c>
      <c r="T739" s="358">
        <f>T745</f>
        <v/>
      </c>
      <c r="U739" s="358">
        <f>U745</f>
        <v/>
      </c>
      <c r="V739" s="358">
        <f>V745</f>
        <v/>
      </c>
      <c r="W739" s="358">
        <f>W745</f>
        <v/>
      </c>
      <c r="X739" s="358">
        <f>X745</f>
        <v/>
      </c>
      <c r="Y739" s="358">
        <f>Y745</f>
        <v/>
      </c>
      <c r="Z739" s="358">
        <f>Z745</f>
        <v/>
      </c>
      <c r="AA739" s="358">
        <f>AA745</f>
        <v/>
      </c>
      <c r="AB739" s="358">
        <f>AB745</f>
        <v/>
      </c>
      <c r="AC739" s="358">
        <f>AC745</f>
        <v/>
      </c>
      <c r="AD739" s="358">
        <f>AD745</f>
        <v/>
      </c>
      <c r="AE739" s="358">
        <f>AE745</f>
        <v/>
      </c>
      <c r="AF739" s="358">
        <f>AF745</f>
        <v/>
      </c>
      <c r="AG739" s="358">
        <f>AG745</f>
        <v/>
      </c>
      <c r="AH739" s="358">
        <f>AH745</f>
        <v/>
      </c>
      <c r="AI739" s="358">
        <f>AI745</f>
        <v/>
      </c>
      <c r="AJ739" s="358">
        <f>AJ745</f>
        <v/>
      </c>
      <c r="AK739" s="358">
        <f>AK745</f>
        <v/>
      </c>
      <c r="AL739" s="358">
        <f>AL745</f>
        <v/>
      </c>
      <c r="AM739" s="358">
        <f>AM745</f>
        <v/>
      </c>
      <c r="AN739" s="358">
        <f>AN745</f>
        <v/>
      </c>
      <c r="AO739" s="358">
        <f>AO745</f>
        <v/>
      </c>
      <c r="AP739" s="358">
        <f>AP745</f>
        <v/>
      </c>
      <c r="AQ739" s="358">
        <f>AQ745</f>
        <v/>
      </c>
      <c r="AR739" s="358">
        <f>AR745</f>
        <v/>
      </c>
      <c r="AS739" s="358">
        <f>AS745</f>
        <v/>
      </c>
      <c r="AT739" s="358">
        <f>AT745</f>
        <v/>
      </c>
      <c r="AU739" s="358">
        <f>AU745</f>
        <v/>
      </c>
      <c r="AV739" s="358">
        <f>AV745</f>
        <v/>
      </c>
      <c r="AW739" s="358">
        <f>AW745</f>
        <v/>
      </c>
      <c r="AX739" s="358">
        <f>AX745</f>
        <v/>
      </c>
      <c r="AY739" s="358">
        <f>AY745</f>
        <v/>
      </c>
      <c r="AZ739" s="358">
        <f>AZ745</f>
        <v/>
      </c>
      <c r="BA739" s="358">
        <f>BA745</f>
        <v/>
      </c>
      <c r="BB739" s="358">
        <f>BB745</f>
        <v/>
      </c>
      <c r="BC739" s="358">
        <f>BC745</f>
        <v/>
      </c>
      <c r="BD739" s="358">
        <f>BD745</f>
        <v/>
      </c>
      <c r="BE739" s="358">
        <f>BE745</f>
        <v/>
      </c>
      <c r="BF739" s="358">
        <f>BF745</f>
        <v/>
      </c>
      <c r="BG739" s="358">
        <f>BG745</f>
        <v/>
      </c>
      <c r="BH739" s="358">
        <f>BH745</f>
        <v/>
      </c>
      <c r="BI739" s="358">
        <f>BI745</f>
        <v/>
      </c>
      <c r="BJ739" s="358">
        <f>BJ745</f>
        <v/>
      </c>
      <c r="BK739" s="358">
        <f>BK745</f>
        <v/>
      </c>
      <c r="BL739" s="358">
        <f>BL745</f>
        <v/>
      </c>
      <c r="BM739" s="358">
        <f>BM745</f>
        <v/>
      </c>
      <c r="BN739" s="358">
        <f>BN745</f>
        <v/>
      </c>
      <c r="BO739" s="358">
        <f>BO745</f>
        <v/>
      </c>
      <c r="BP739" s="358">
        <f>BP745</f>
        <v/>
      </c>
      <c r="BQ739" s="358">
        <f>BQ745</f>
        <v/>
      </c>
      <c r="BR739" s="358">
        <f>BR745</f>
        <v/>
      </c>
      <c r="BS739" s="358">
        <f>BS745</f>
        <v/>
      </c>
      <c r="BT739" s="358">
        <f>BT745</f>
        <v/>
      </c>
      <c r="BU739" s="358">
        <f>BU745</f>
        <v/>
      </c>
      <c r="BV739" s="358">
        <f>BV745</f>
        <v/>
      </c>
      <c r="BW739" s="358">
        <f>BW745</f>
        <v/>
      </c>
      <c r="BX739" s="358">
        <f>BX745</f>
        <v/>
      </c>
      <c r="BY739" s="358">
        <f>BY745</f>
        <v/>
      </c>
      <c r="BZ739" s="358">
        <f>BZ745</f>
        <v/>
      </c>
      <c r="CA739" s="358">
        <f>CA745</f>
        <v/>
      </c>
      <c r="CB739" s="358">
        <f>CB745</f>
        <v/>
      </c>
      <c r="CC739" s="358">
        <f>CC745</f>
        <v/>
      </c>
      <c r="CD739" s="358">
        <f>CD745</f>
        <v/>
      </c>
      <c r="CE739" s="358">
        <f>CE745</f>
        <v/>
      </c>
      <c r="CF739" s="358">
        <f>CF745</f>
        <v/>
      </c>
      <c r="CG739" s="358">
        <f>CG745</f>
        <v/>
      </c>
      <c r="CH739" s="358">
        <f>CH745</f>
        <v/>
      </c>
      <c r="CI739" s="358">
        <f>CI745</f>
        <v/>
      </c>
      <c r="CJ739" s="358">
        <f>CJ745</f>
        <v/>
      </c>
      <c r="CK739" s="358">
        <f>CK745</f>
        <v/>
      </c>
      <c r="CL739" s="358">
        <f>CL745</f>
        <v/>
      </c>
      <c r="CM739" s="358">
        <f>CM745</f>
        <v/>
      </c>
      <c r="CN739" s="358">
        <f>CN745</f>
        <v/>
      </c>
      <c r="CO739" s="358">
        <f>CO745</f>
        <v/>
      </c>
      <c r="CP739" s="358">
        <f>CP745</f>
        <v/>
      </c>
      <c r="CQ739" s="358">
        <f>CQ745</f>
        <v/>
      </c>
      <c r="CR739" s="358">
        <f>CR745</f>
        <v/>
      </c>
      <c r="CS739" s="358">
        <f>CS745</f>
        <v/>
      </c>
      <c r="CT739" s="358">
        <f>CT745</f>
        <v/>
      </c>
      <c r="CU739" s="358">
        <f>CU745</f>
        <v/>
      </c>
      <c r="CV739" s="358">
        <f>CV745</f>
        <v/>
      </c>
      <c r="CW739" s="358">
        <f>CW745</f>
        <v/>
      </c>
      <c r="CX739" s="358">
        <f>CX745</f>
        <v/>
      </c>
      <c r="CY739" s="358">
        <f>CY745</f>
        <v/>
      </c>
      <c r="CZ739" s="358">
        <f>CZ745</f>
        <v/>
      </c>
      <c r="DA739" s="358">
        <f>DA745</f>
        <v/>
      </c>
      <c r="DB739" s="358">
        <f>DB745</f>
        <v/>
      </c>
      <c r="DC739" s="358">
        <f>DC745</f>
        <v/>
      </c>
      <c r="DD739" s="358">
        <f>DD745</f>
        <v/>
      </c>
      <c r="DE739" s="358">
        <f>DE745</f>
        <v/>
      </c>
      <c r="DF739" s="358">
        <f>DF745</f>
        <v/>
      </c>
      <c r="DG739" s="359">
        <f>DG745</f>
        <v/>
      </c>
      <c r="DH739" s="359">
        <f>DH745</f>
        <v/>
      </c>
      <c r="DI739" s="359">
        <f>DI745</f>
        <v/>
      </c>
      <c r="DJ739" s="359">
        <f>DJ745</f>
        <v/>
      </c>
      <c r="DK739" s="359">
        <f>DK745</f>
        <v/>
      </c>
      <c r="DL739" s="359">
        <f>DL745</f>
        <v/>
      </c>
      <c r="DM739" s="359">
        <f>DM745</f>
        <v/>
      </c>
      <c r="DN739" s="359">
        <f>DN745</f>
        <v/>
      </c>
      <c r="DO739" s="359">
        <f>DO745</f>
        <v/>
      </c>
      <c r="DP739" s="359">
        <f>DP745</f>
        <v/>
      </c>
      <c r="DQ739" s="359">
        <f>DQ745</f>
        <v/>
      </c>
      <c r="DR739" s="359">
        <f>DR745</f>
        <v/>
      </c>
      <c r="DS739" s="359">
        <f>DS745</f>
        <v/>
      </c>
      <c r="DT739" s="359">
        <f>DT745</f>
        <v/>
      </c>
      <c r="DU739" s="359">
        <f>DU745</f>
        <v/>
      </c>
      <c r="DV739" s="359">
        <f>DV745</f>
        <v/>
      </c>
      <c r="DW739" s="359">
        <f>DW745</f>
        <v/>
      </c>
      <c r="DX739" s="359">
        <f>DX745</f>
        <v/>
      </c>
      <c r="DY739" s="359">
        <f>DY745</f>
        <v/>
      </c>
      <c r="DZ739" s="359">
        <f>DZ745</f>
        <v/>
      </c>
      <c r="EA739" s="359">
        <f>EA745</f>
        <v/>
      </c>
      <c r="EB739" s="359">
        <f>EB745</f>
        <v/>
      </c>
      <c r="EC739" s="359">
        <f>EC745</f>
        <v/>
      </c>
      <c r="ED739" s="359">
        <f>ED745</f>
        <v/>
      </c>
      <c r="EE739" s="359">
        <f>EE745</f>
        <v/>
      </c>
      <c r="EF739" s="359">
        <f>EF745</f>
        <v/>
      </c>
      <c r="EG739" s="359">
        <f>EG745</f>
        <v/>
      </c>
      <c r="EH739" s="359">
        <f>EH745</f>
        <v/>
      </c>
      <c r="EI739" s="359">
        <f>EI745</f>
        <v/>
      </c>
      <c r="EJ739" s="359">
        <f>EJ745</f>
        <v/>
      </c>
      <c r="EK739" s="359">
        <f>EK745</f>
        <v/>
      </c>
      <c r="EL739" s="359">
        <f>EL745</f>
        <v/>
      </c>
      <c r="EM739" s="359">
        <f>EM745</f>
        <v/>
      </c>
      <c r="EN739" s="359">
        <f>EN745</f>
        <v/>
      </c>
      <c r="EO739" s="359">
        <f>EO745</f>
        <v/>
      </c>
      <c r="EP739" s="359">
        <f>EP745</f>
        <v/>
      </c>
      <c r="EQ739" s="359">
        <f>EQ745</f>
        <v/>
      </c>
      <c r="ER739" s="359">
        <f>ER745</f>
        <v/>
      </c>
      <c r="ES739" s="359">
        <f>ES745</f>
        <v/>
      </c>
      <c r="ET739" s="359">
        <f>ET745</f>
        <v/>
      </c>
      <c r="EU739" s="359">
        <f>EU745</f>
        <v/>
      </c>
      <c r="EV739" s="359">
        <f>EV745</f>
        <v/>
      </c>
      <c r="EW739" s="359">
        <f>EW745</f>
        <v/>
      </c>
      <c r="EX739" s="359">
        <f>EX745</f>
        <v/>
      </c>
      <c r="EY739" s="359">
        <f>EY745</f>
        <v/>
      </c>
      <c r="EZ739" s="359">
        <f>EZ745</f>
        <v/>
      </c>
      <c r="FA739" s="359">
        <f>FA745</f>
        <v/>
      </c>
      <c r="FB739" s="359">
        <f>FB745</f>
        <v/>
      </c>
      <c r="FC739" s="359">
        <f>FC745</f>
        <v/>
      </c>
      <c r="FD739" s="359">
        <f>FD745</f>
        <v/>
      </c>
      <c r="FE739" s="359">
        <f>FE745</f>
        <v/>
      </c>
      <c r="FF739" s="359">
        <f>FF745</f>
        <v/>
      </c>
      <c r="FG739" s="359">
        <f>FG745</f>
        <v/>
      </c>
      <c r="FH739" s="359">
        <f>FH745</f>
        <v/>
      </c>
      <c r="FI739" s="359">
        <f>FI745</f>
        <v/>
      </c>
      <c r="FJ739" s="359">
        <f>FJ745</f>
        <v/>
      </c>
      <c r="FK739" s="359">
        <f>FK745</f>
        <v/>
      </c>
      <c r="FL739" s="359">
        <f>FL745</f>
        <v/>
      </c>
      <c r="FM739" s="359">
        <f>FM745</f>
        <v/>
      </c>
      <c r="FN739" s="359">
        <f>FN745</f>
        <v/>
      </c>
      <c r="FO739" s="359">
        <f>FO745</f>
        <v/>
      </c>
      <c r="FP739" s="359">
        <f>FP745</f>
        <v/>
      </c>
      <c r="FQ739" s="359">
        <f>FQ745</f>
        <v/>
      </c>
      <c r="FR739" s="359">
        <f>FR745</f>
        <v/>
      </c>
      <c r="FS739" s="359">
        <f>FS745</f>
        <v/>
      </c>
      <c r="FT739" s="359">
        <f>FT745</f>
        <v/>
      </c>
      <c r="FU739" s="359">
        <f>FU745</f>
        <v/>
      </c>
      <c r="FV739" s="359">
        <f>FV745</f>
        <v/>
      </c>
      <c r="FW739" s="359">
        <f>FW745</f>
        <v/>
      </c>
      <c r="FX739" s="359">
        <f>FX745</f>
        <v/>
      </c>
      <c r="FY739" s="359">
        <f>FY745</f>
        <v/>
      </c>
      <c r="FZ739" s="359">
        <f>FZ745</f>
        <v/>
      </c>
      <c r="GA739" s="359">
        <f>GA745</f>
        <v/>
      </c>
      <c r="GB739" s="359">
        <f>GB745</f>
        <v/>
      </c>
      <c r="GC739" s="359">
        <f>GC745</f>
        <v/>
      </c>
      <c r="GD739" s="359">
        <f>GD745</f>
        <v/>
      </c>
      <c r="GE739" s="359">
        <f>GE745</f>
        <v/>
      </c>
      <c r="GF739" s="359">
        <f>GF745</f>
        <v/>
      </c>
      <c r="GG739" s="359">
        <f>GG745</f>
        <v/>
      </c>
      <c r="GH739" s="359">
        <f>GH745</f>
        <v/>
      </c>
      <c r="GI739" s="359">
        <f>GI745</f>
        <v/>
      </c>
      <c r="GJ739" s="359">
        <f>GJ745</f>
        <v/>
      </c>
      <c r="GK739" s="359">
        <f>GK745</f>
        <v/>
      </c>
      <c r="GL739" s="359">
        <f>GL745</f>
        <v/>
      </c>
      <c r="GM739" s="359">
        <f>GM745</f>
        <v/>
      </c>
      <c r="GN739" s="359">
        <f>GN745</f>
        <v/>
      </c>
      <c r="GO739" s="359">
        <f>GO745</f>
        <v/>
      </c>
      <c r="GP739" s="359">
        <f>GP745</f>
        <v/>
      </c>
      <c r="GQ739" s="359">
        <f>GQ745</f>
        <v/>
      </c>
      <c r="GR739" s="359">
        <f>GR745</f>
        <v/>
      </c>
      <c r="GS739" s="359">
        <f>GS745</f>
        <v/>
      </c>
      <c r="GT739" s="359">
        <f>GT745</f>
        <v/>
      </c>
      <c r="GU739" s="359">
        <f>GU745</f>
        <v/>
      </c>
      <c r="GV739" s="359">
        <f>GV745</f>
        <v/>
      </c>
      <c r="GW739" s="359">
        <f>GW745</f>
        <v/>
      </c>
      <c r="GX739" s="359">
        <f>GX745</f>
        <v/>
      </c>
    </row>
    <row r="740"/>
    <row r="741">
      <c r="A741" t="n">
        <v>17</v>
      </c>
      <c r="B741" t="n">
        <v>0</v>
      </c>
      <c r="C741">
        <f>ROW(SmtRes!A248)</f>
        <v/>
      </c>
      <c r="D741">
        <f>ROW(EtalonRes!A250)</f>
        <v/>
      </c>
      <c r="E741" t="inlineStr">
        <is>
          <t>1</t>
        </is>
      </c>
      <c r="F741" t="inlineStr">
        <is>
          <t>09-04-012-2</t>
        </is>
      </c>
      <c r="G741" t="inlineStr">
        <is>
          <t>Установка дверного доводчика к металлическим дверям</t>
        </is>
      </c>
      <c r="H741" t="inlineStr">
        <is>
          <t>1  ШТ.</t>
        </is>
      </c>
      <c r="I741">
        <f>ROUND(ROUND(1,4),7)</f>
        <v/>
      </c>
      <c r="J741" t="n">
        <v>0</v>
      </c>
      <c r="K741">
        <f>ROUND(ROUND(1,4),7)</f>
        <v/>
      </c>
      <c r="O741">
        <f>ROUND(CP741,0)</f>
        <v/>
      </c>
      <c r="P741">
        <f>ROUND(CQ741*I741,0)</f>
        <v/>
      </c>
      <c r="Q741">
        <f>(ROUND((ROUND(((ET741)*I741),0)*BB741),0)+ROUND((ROUND(((AE741-(EU741))*I741),0)*BS741),0))</f>
        <v/>
      </c>
      <c r="R741">
        <f>(ROUND((ROUND(((EU741)*I741),0)*BS741),0)+ROUND((ROUND(((AE741-(EU741))*I741),0)*BS741),0))</f>
        <v/>
      </c>
      <c r="S741">
        <f>ROUND(CT741*I741,0)</f>
        <v/>
      </c>
      <c r="T741">
        <f>ROUND(CU741*I741,0)</f>
        <v/>
      </c>
      <c r="U741">
        <f>ROUND(CV741*I741,7)</f>
        <v/>
      </c>
      <c r="V741">
        <f>ROUND(CW741*I741,7)</f>
        <v/>
      </c>
      <c r="W741">
        <f>ROUND(CX741*I741,0)</f>
        <v/>
      </c>
      <c r="X741">
        <f>ROUND(CY741,0)</f>
        <v/>
      </c>
      <c r="Y741">
        <f>ROUND(CZ741,0)</f>
        <v/>
      </c>
      <c r="AA741" t="n">
        <v>78862477</v>
      </c>
      <c r="AB741">
        <f>ROUND((AC741+AD741+AF741),2)</f>
        <v/>
      </c>
      <c r="AC741">
        <f>ROUND((ES741),2)</f>
        <v/>
      </c>
      <c r="AD741">
        <f>ROUND((((ET741)-(EU741))+AE741),2)</f>
        <v/>
      </c>
      <c r="AE741">
        <f>ROUND((EU741),2)</f>
        <v/>
      </c>
      <c r="AF741">
        <f>ROUND((EV741),2)</f>
        <v/>
      </c>
      <c r="AG741">
        <f>ROUND((AP741),2)</f>
        <v/>
      </c>
      <c r="AH741">
        <f>(EW741)</f>
        <v/>
      </c>
      <c r="AI741">
        <f>(EX741)</f>
        <v/>
      </c>
      <c r="AJ741">
        <f>(AS741)</f>
        <v/>
      </c>
      <c r="AK741" t="n">
        <v>14.56</v>
      </c>
      <c r="AL741" t="n">
        <v>0.68</v>
      </c>
      <c r="AM741" t="n">
        <v>2.87</v>
      </c>
      <c r="AN741" t="n">
        <v>0</v>
      </c>
      <c r="AO741" t="n">
        <v>11.01</v>
      </c>
      <c r="AP741" t="n">
        <v>0</v>
      </c>
      <c r="AQ741" t="n">
        <v>1.11</v>
      </c>
      <c r="AR741" t="n">
        <v>0</v>
      </c>
      <c r="AS741" t="n">
        <v>0</v>
      </c>
      <c r="AT741" t="n">
        <v>93</v>
      </c>
      <c r="AU741" t="n">
        <v>62</v>
      </c>
      <c r="AV741" t="n">
        <v>1</v>
      </c>
      <c r="AW741" t="n">
        <v>1</v>
      </c>
      <c r="AZ741" t="n">
        <v>1</v>
      </c>
      <c r="BA741" t="n">
        <v>52.25</v>
      </c>
      <c r="BB741" t="n">
        <v>7.49</v>
      </c>
      <c r="BC741" t="n">
        <v>22.01</v>
      </c>
      <c r="BD741" t="inlineStr"/>
      <c r="BE741" t="inlineStr"/>
      <c r="BF741" t="inlineStr"/>
      <c r="BG741" t="inlineStr"/>
      <c r="BH741" t="n">
        <v>0</v>
      </c>
      <c r="BI741" t="n">
        <v>1</v>
      </c>
      <c r="BJ741" t="inlineStr">
        <is>
          <t>ТЕР Московской обл., 09-04-012-2, приказ Минстроя России №675/пр от 28.02.2017 № 260/пр</t>
        </is>
      </c>
      <c r="BM741" t="n">
        <v>9001</v>
      </c>
      <c r="BN741" t="n">
        <v>0</v>
      </c>
      <c r="BO741" t="inlineStr">
        <is>
          <t>09-04-012-2</t>
        </is>
      </c>
      <c r="BP741" t="n">
        <v>1</v>
      </c>
      <c r="BQ741" t="n">
        <v>2</v>
      </c>
      <c r="BR741" t="n">
        <v>0</v>
      </c>
      <c r="BS741" t="n">
        <v>52.25</v>
      </c>
      <c r="BT741" t="n">
        <v>1</v>
      </c>
      <c r="BU741" t="n">
        <v>1</v>
      </c>
      <c r="BV741" t="n">
        <v>1</v>
      </c>
      <c r="BW741" t="n">
        <v>1</v>
      </c>
      <c r="BX741" t="n">
        <v>1</v>
      </c>
      <c r="BY741" t="inlineStr"/>
      <c r="BZ741" t="n">
        <v>93</v>
      </c>
      <c r="CA741" t="n">
        <v>62</v>
      </c>
      <c r="CB741" t="inlineStr"/>
      <c r="CE741" t="n">
        <v>12</v>
      </c>
      <c r="CF741" t="n">
        <v>0</v>
      </c>
      <c r="CG741" t="n">
        <v>0</v>
      </c>
      <c r="CM741" t="n">
        <v>0</v>
      </c>
      <c r="CN741" t="inlineStr"/>
      <c r="CO741" t="n">
        <v>0</v>
      </c>
      <c r="CP741">
        <f>(P741+Q741+S741)</f>
        <v/>
      </c>
      <c r="CQ741">
        <f>AC741*BC741</f>
        <v/>
      </c>
      <c r="CR741">
        <f>(ROUND((ROUND(((ET741)*1),0)*BB741),0)+ROUND((ROUND(((AE741-(EU741))*1),0)*BS741),0))</f>
        <v/>
      </c>
      <c r="CS741">
        <f>(ROUND((ROUND(((EU741)*1),0)*BS741),0)+ROUND((ROUND(((AE741-(EU741))*1),0)*BS741),0))</f>
        <v/>
      </c>
      <c r="CT741">
        <f>AF741*BA741</f>
        <v/>
      </c>
      <c r="CU741">
        <f>AG741</f>
        <v/>
      </c>
      <c r="CV741">
        <f>AH741</f>
        <v/>
      </c>
      <c r="CW741">
        <f>AI741</f>
        <v/>
      </c>
      <c r="CX741">
        <f>AJ741</f>
        <v/>
      </c>
      <c r="CY741">
        <f>(((S741+R741)*AT741)/100)</f>
        <v/>
      </c>
      <c r="CZ741">
        <f>(((S741+R741)*AU741)/100)</f>
        <v/>
      </c>
      <c r="DC741" t="inlineStr"/>
      <c r="DD741" t="inlineStr"/>
      <c r="DE741" t="inlineStr"/>
      <c r="DF741" t="inlineStr"/>
      <c r="DG741" t="inlineStr"/>
      <c r="DH741" t="inlineStr"/>
      <c r="DI741" t="inlineStr"/>
      <c r="DJ741" t="inlineStr"/>
      <c r="DK741" t="inlineStr"/>
      <c r="DL741" t="inlineStr"/>
      <c r="DM741" t="inlineStr"/>
      <c r="DN741" t="n">
        <v>0</v>
      </c>
      <c r="DO741" t="n">
        <v>0</v>
      </c>
      <c r="DP741" t="n">
        <v>1</v>
      </c>
      <c r="DQ741" t="n">
        <v>1</v>
      </c>
      <c r="DU741" t="n">
        <v>1013</v>
      </c>
      <c r="DV741" t="inlineStr">
        <is>
          <t>1  ШТ.</t>
        </is>
      </c>
      <c r="DW741" t="inlineStr">
        <is>
          <t>1  ШТ.</t>
        </is>
      </c>
      <c r="DX741" t="n">
        <v>1</v>
      </c>
      <c r="DZ741" t="inlineStr"/>
      <c r="EA741" t="inlineStr"/>
      <c r="EB741" t="inlineStr"/>
      <c r="EC741" t="inlineStr"/>
      <c r="EE741" t="n">
        <v>78725845</v>
      </c>
      <c r="EF741" t="n">
        <v>2</v>
      </c>
      <c r="EG741" t="inlineStr">
        <is>
          <t>Общестроительные работы</t>
        </is>
      </c>
      <c r="EH741" t="n">
        <v>9</v>
      </c>
      <c r="EI741" t="inlineStr">
        <is>
          <t>Строительные металлические конструкции</t>
        </is>
      </c>
      <c r="EJ741" t="n">
        <v>1</v>
      </c>
      <c r="EK741" t="n">
        <v>9001</v>
      </c>
      <c r="EL741" t="inlineStr">
        <is>
          <t>Строительные металлические конструкции</t>
        </is>
      </c>
      <c r="EM741" t="inlineStr">
        <is>
          <t>ФЕР-09</t>
        </is>
      </c>
      <c r="EO741" t="inlineStr"/>
      <c r="EQ741" t="n">
        <v>0</v>
      </c>
      <c r="ER741" t="n">
        <v>14.56</v>
      </c>
      <c r="ES741" t="n">
        <v>0.68</v>
      </c>
      <c r="ET741" t="n">
        <v>2.87</v>
      </c>
      <c r="EU741" t="n">
        <v>0</v>
      </c>
      <c r="EV741" t="n">
        <v>11.01</v>
      </c>
      <c r="EW741" t="n">
        <v>1.11</v>
      </c>
      <c r="EX741" t="n">
        <v>0</v>
      </c>
      <c r="EY741" t="n">
        <v>0</v>
      </c>
      <c r="FQ741" t="n">
        <v>0</v>
      </c>
      <c r="FR741" t="n">
        <v>0</v>
      </c>
      <c r="FS741" t="n">
        <v>0</v>
      </c>
      <c r="FX741" t="n">
        <v>93</v>
      </c>
      <c r="FY741" t="n">
        <v>62</v>
      </c>
      <c r="GA741" t="inlineStr"/>
      <c r="GD741" t="n">
        <v>1</v>
      </c>
      <c r="GF741" t="n">
        <v>-969155827</v>
      </c>
      <c r="GG741" t="n">
        <v>2</v>
      </c>
      <c r="GH741" t="n">
        <v>1</v>
      </c>
      <c r="GI741" t="n">
        <v>2</v>
      </c>
      <c r="GJ741" t="n">
        <v>0</v>
      </c>
      <c r="GK741" t="n">
        <v>0</v>
      </c>
      <c r="GL741">
        <f>ROUND(IF(AND(BH741=3,BI741=3,FS741&lt;&gt;0),P741,0),0)</f>
        <v/>
      </c>
      <c r="GM741">
        <f>ROUND(O741+X741+Y741,0)+GX741</f>
        <v/>
      </c>
      <c r="GN741">
        <f>IF(OR(BI741=0,BI741=1),GM741-GX741,0)</f>
        <v/>
      </c>
      <c r="GO741">
        <f>IF(BI741=2,GM741-GX741,0)</f>
        <v/>
      </c>
      <c r="GP741">
        <f>IF(BI741=4,GM741-GX741,0)</f>
        <v/>
      </c>
      <c r="GR741" t="n">
        <v>0</v>
      </c>
      <c r="GS741" t="n">
        <v>3</v>
      </c>
      <c r="GT741" t="n">
        <v>0</v>
      </c>
      <c r="GU741" t="inlineStr"/>
      <c r="GV741">
        <f>ROUND((GT741),2)</f>
        <v/>
      </c>
      <c r="GW741" t="n">
        <v>1</v>
      </c>
      <c r="GX741">
        <f>ROUND(HC741*I741,0)</f>
        <v/>
      </c>
      <c r="HA741" t="n">
        <v>0</v>
      </c>
      <c r="HB741" t="n">
        <v>0</v>
      </c>
      <c r="HC741">
        <f>GV741*GW741</f>
        <v/>
      </c>
      <c r="HE741" t="inlineStr"/>
      <c r="HF741" t="inlineStr"/>
      <c r="HM741" t="inlineStr"/>
      <c r="HN741" t="inlineStr">
        <is>
          <t>Пр/812-009.0-1</t>
        </is>
      </c>
      <c r="HO741" t="inlineStr">
        <is>
          <t>Пр/774-009.0</t>
        </is>
      </c>
      <c r="HP741" t="inlineStr">
        <is>
          <t>Строительные металлические конструкции</t>
        </is>
      </c>
      <c r="HQ741" t="inlineStr">
        <is>
          <t>Строительные металлические конструкции</t>
        </is>
      </c>
      <c r="HS741" t="n">
        <v>0</v>
      </c>
      <c r="IK741" t="n">
        <v>0</v>
      </c>
    </row>
    <row r="742">
      <c r="A742" t="n">
        <v>18</v>
      </c>
      <c r="B742" t="n">
        <v>0</v>
      </c>
      <c r="C742" t="n">
        <v>247</v>
      </c>
      <c r="E742" t="inlineStr">
        <is>
          <t>1,1</t>
        </is>
      </c>
      <c r="F742" t="inlineStr">
        <is>
          <t>101-6899</t>
        </is>
      </c>
      <c r="G742" t="inlineStr">
        <is>
          <t>Доводчик дверной гидравлический TS-68 с зубчатым приводом (нагрузка до 90 кг)</t>
        </is>
      </c>
      <c r="H742" t="inlineStr">
        <is>
          <t>шт.</t>
        </is>
      </c>
      <c r="I742">
        <f>I741*J742</f>
        <v/>
      </c>
      <c r="J742" t="n">
        <v>1</v>
      </c>
      <c r="K742" t="n">
        <v>1</v>
      </c>
      <c r="O742">
        <f>ROUND(CP742,0)</f>
        <v/>
      </c>
      <c r="P742">
        <f>ROUND(CQ742*I742,0)</f>
        <v/>
      </c>
      <c r="Q742">
        <f>(ROUND((ROUND(((ET742)*I742),0)*BB742),0)+ROUND((ROUND(((AE742-(EU742))*I742),0)*BS742),0))</f>
        <v/>
      </c>
      <c r="R742">
        <f>(ROUND((ROUND(((EU742)*I742),0)*BS742),0)+ROUND((ROUND(((AE742-(EU742))*I742),0)*BS742),0))</f>
        <v/>
      </c>
      <c r="S742">
        <f>ROUND(CT742*I742,0)</f>
        <v/>
      </c>
      <c r="T742">
        <f>ROUND(CU742*I742,0)</f>
        <v/>
      </c>
      <c r="U742">
        <f>ROUND(CV742*I742,7)</f>
        <v/>
      </c>
      <c r="V742">
        <f>ROUND(CW742*I742,7)</f>
        <v/>
      </c>
      <c r="W742">
        <f>ROUND(CX742*I742,0)</f>
        <v/>
      </c>
      <c r="X742">
        <f>ROUND(CY742,0)</f>
        <v/>
      </c>
      <c r="Y742">
        <f>ROUND(CZ742,0)</f>
        <v/>
      </c>
      <c r="AA742" t="n">
        <v>78862477</v>
      </c>
      <c r="AB742">
        <f>ROUND((AC742+AD742+AF742),2)</f>
        <v/>
      </c>
      <c r="AC742">
        <f>ROUND((ES742),2)</f>
        <v/>
      </c>
      <c r="AD742">
        <f>ROUND((((ET742)-(EU742))+AE742),2)</f>
        <v/>
      </c>
      <c r="AE742">
        <f>ROUND((EU742),2)</f>
        <v/>
      </c>
      <c r="AF742">
        <f>ROUND((EV742),2)</f>
        <v/>
      </c>
      <c r="AG742">
        <f>ROUND((AP742),2)</f>
        <v/>
      </c>
      <c r="AH742">
        <f>(EW742)</f>
        <v/>
      </c>
      <c r="AI742">
        <f>(EX742)</f>
        <v/>
      </c>
      <c r="AJ742">
        <f>(AS742)</f>
        <v/>
      </c>
      <c r="AK742" t="n">
        <v>284.25</v>
      </c>
      <c r="AL742" t="n">
        <v>284.25</v>
      </c>
      <c r="AM742" t="n">
        <v>0</v>
      </c>
      <c r="AN742" t="n">
        <v>0</v>
      </c>
      <c r="AO742" t="n">
        <v>0</v>
      </c>
      <c r="AP742" t="n">
        <v>0</v>
      </c>
      <c r="AQ742" t="n">
        <v>0</v>
      </c>
      <c r="AR742" t="n">
        <v>0</v>
      </c>
      <c r="AS742" t="n">
        <v>0.05</v>
      </c>
      <c r="AT742" t="n">
        <v>93</v>
      </c>
      <c r="AU742" t="n">
        <v>62</v>
      </c>
      <c r="AV742" t="n">
        <v>1</v>
      </c>
      <c r="AW742" t="n">
        <v>1</v>
      </c>
      <c r="AZ742" t="n">
        <v>1</v>
      </c>
      <c r="BA742" t="n">
        <v>1</v>
      </c>
      <c r="BB742" t="n">
        <v>1</v>
      </c>
      <c r="BC742" t="n">
        <v>8.859999999999999</v>
      </c>
      <c r="BD742" t="inlineStr"/>
      <c r="BE742" t="inlineStr"/>
      <c r="BF742" t="inlineStr"/>
      <c r="BG742" t="inlineStr"/>
      <c r="BH742" t="n">
        <v>3</v>
      </c>
      <c r="BI742" t="n">
        <v>1</v>
      </c>
      <c r="BJ742" t="inlineStr">
        <is>
          <t>ТССЦ Московской обл., 101-6899, приказ Минстроя России №675/пр от 28.02.2017 № 254/пр</t>
        </is>
      </c>
      <c r="BM742" t="n">
        <v>9001</v>
      </c>
      <c r="BN742" t="n">
        <v>0</v>
      </c>
      <c r="BO742" t="inlineStr">
        <is>
          <t>101-6899</t>
        </is>
      </c>
      <c r="BP742" t="n">
        <v>1</v>
      </c>
      <c r="BQ742" t="n">
        <v>2</v>
      </c>
      <c r="BR742" t="n">
        <v>0</v>
      </c>
      <c r="BS742" t="n">
        <v>1</v>
      </c>
      <c r="BT742" t="n">
        <v>1</v>
      </c>
      <c r="BU742" t="n">
        <v>1</v>
      </c>
      <c r="BV742" t="n">
        <v>1</v>
      </c>
      <c r="BW742" t="n">
        <v>1</v>
      </c>
      <c r="BX742" t="n">
        <v>1</v>
      </c>
      <c r="BY742" t="inlineStr"/>
      <c r="BZ742" t="n">
        <v>93</v>
      </c>
      <c r="CA742" t="n">
        <v>62</v>
      </c>
      <c r="CB742" t="inlineStr"/>
      <c r="CE742" t="n">
        <v>12</v>
      </c>
      <c r="CF742" t="n">
        <v>0</v>
      </c>
      <c r="CG742" t="n">
        <v>0</v>
      </c>
      <c r="CM742" t="n">
        <v>0</v>
      </c>
      <c r="CN742" t="inlineStr"/>
      <c r="CO742" t="n">
        <v>0</v>
      </c>
      <c r="CP742">
        <f>(P742+Q742+S742)</f>
        <v/>
      </c>
      <c r="CQ742">
        <f>AC742*BC742</f>
        <v/>
      </c>
      <c r="CR742">
        <f>(ROUND((ROUND(((ET742)*1),0)*BB742),0)+ROUND((ROUND(((AE742-(EU742))*1),0)*BS742),0))</f>
        <v/>
      </c>
      <c r="CS742">
        <f>(ROUND((ROUND(((EU742)*1),0)*BS742),0)+ROUND((ROUND(((AE742-(EU742))*1),0)*BS742),0))</f>
        <v/>
      </c>
      <c r="CT742">
        <f>AF742*BA742</f>
        <v/>
      </c>
      <c r="CU742">
        <f>AG742</f>
        <v/>
      </c>
      <c r="CV742">
        <f>AH742</f>
        <v/>
      </c>
      <c r="CW742">
        <f>AI742</f>
        <v/>
      </c>
      <c r="CX742">
        <f>AJ742</f>
        <v/>
      </c>
      <c r="CY742">
        <f>(((S742+R742)*AT742)/100)</f>
        <v/>
      </c>
      <c r="CZ742">
        <f>(((S742+R742)*AU742)/100)</f>
        <v/>
      </c>
      <c r="DC742" t="inlineStr"/>
      <c r="DD742" t="inlineStr"/>
      <c r="DE742" t="inlineStr"/>
      <c r="DF742" t="inlineStr"/>
      <c r="DG742" t="inlineStr"/>
      <c r="DH742" t="inlineStr"/>
      <c r="DI742" t="inlineStr"/>
      <c r="DJ742" t="inlineStr"/>
      <c r="DK742" t="inlineStr"/>
      <c r="DL742" t="inlineStr"/>
      <c r="DM742" t="inlineStr"/>
      <c r="DN742" t="n">
        <v>0</v>
      </c>
      <c r="DO742" t="n">
        <v>0</v>
      </c>
      <c r="DP742" t="n">
        <v>1</v>
      </c>
      <c r="DQ742" t="n">
        <v>1</v>
      </c>
      <c r="DU742" t="n">
        <v>1010</v>
      </c>
      <c r="DV742" t="inlineStr">
        <is>
          <t>шт.</t>
        </is>
      </c>
      <c r="DW742" t="inlineStr">
        <is>
          <t>шт.</t>
        </is>
      </c>
      <c r="DX742" t="n">
        <v>1</v>
      </c>
      <c r="DZ742" t="inlineStr"/>
      <c r="EA742" t="inlineStr"/>
      <c r="EB742" t="inlineStr"/>
      <c r="EC742" t="inlineStr"/>
      <c r="EE742" t="n">
        <v>78725845</v>
      </c>
      <c r="EF742" t="n">
        <v>2</v>
      </c>
      <c r="EG742" t="inlineStr">
        <is>
          <t>Общестроительные работы</t>
        </is>
      </c>
      <c r="EH742" t="n">
        <v>9</v>
      </c>
      <c r="EI742" t="inlineStr">
        <is>
          <t>Строительные металлические конструкции</t>
        </is>
      </c>
      <c r="EJ742" t="n">
        <v>1</v>
      </c>
      <c r="EK742" t="n">
        <v>9001</v>
      </c>
      <c r="EL742" t="inlineStr">
        <is>
          <t>Строительные металлические конструкции</t>
        </is>
      </c>
      <c r="EM742" t="inlineStr">
        <is>
          <t>ФЕР-09</t>
        </is>
      </c>
      <c r="EO742" t="inlineStr"/>
      <c r="EQ742" t="n">
        <v>0</v>
      </c>
      <c r="ER742" t="n">
        <v>284.25</v>
      </c>
      <c r="ES742" t="n">
        <v>284.25</v>
      </c>
      <c r="ET742" t="n">
        <v>0</v>
      </c>
      <c r="EU742" t="n">
        <v>0</v>
      </c>
      <c r="EV742" t="n">
        <v>0</v>
      </c>
      <c r="EW742" t="n">
        <v>0</v>
      </c>
      <c r="EX742" t="n">
        <v>0</v>
      </c>
      <c r="FQ742" t="n">
        <v>0</v>
      </c>
      <c r="FR742" t="n">
        <v>0</v>
      </c>
      <c r="FS742" t="n">
        <v>0</v>
      </c>
      <c r="FX742" t="n">
        <v>93</v>
      </c>
      <c r="FY742" t="n">
        <v>62</v>
      </c>
      <c r="GA742" t="inlineStr"/>
      <c r="GD742" t="n">
        <v>1</v>
      </c>
      <c r="GF742" t="n">
        <v>-2104137516</v>
      </c>
      <c r="GG742" t="n">
        <v>2</v>
      </c>
      <c r="GH742" t="n">
        <v>1</v>
      </c>
      <c r="GI742" t="n">
        <v>2</v>
      </c>
      <c r="GJ742" t="n">
        <v>0</v>
      </c>
      <c r="GK742" t="n">
        <v>0</v>
      </c>
      <c r="GL742">
        <f>ROUND(IF(AND(BH742=3,BI742=3,FS742&lt;&gt;0),P742,0),0)</f>
        <v/>
      </c>
      <c r="GM742">
        <f>ROUND(O742+X742+Y742,0)+GX742</f>
        <v/>
      </c>
      <c r="GN742">
        <f>IF(OR(BI742=0,BI742=1),GM742-GX742,0)</f>
        <v/>
      </c>
      <c r="GO742">
        <f>IF(BI742=2,GM742-GX742,0)</f>
        <v/>
      </c>
      <c r="GP742">
        <f>IF(BI742=4,GM742-GX742,0)</f>
        <v/>
      </c>
      <c r="GR742" t="n">
        <v>0</v>
      </c>
      <c r="GS742" t="n">
        <v>3</v>
      </c>
      <c r="GT742" t="n">
        <v>0</v>
      </c>
      <c r="GU742" t="inlineStr"/>
      <c r="GV742">
        <f>ROUND((GT742),2)</f>
        <v/>
      </c>
      <c r="GW742" t="n">
        <v>1</v>
      </c>
      <c r="GX742">
        <f>ROUND(HC742*I742,0)</f>
        <v/>
      </c>
      <c r="HA742" t="n">
        <v>0</v>
      </c>
      <c r="HB742" t="n">
        <v>0</v>
      </c>
      <c r="HC742">
        <f>GV742*GW742</f>
        <v/>
      </c>
      <c r="HE742" t="inlineStr"/>
      <c r="HF742" t="inlineStr"/>
      <c r="HM742" t="inlineStr"/>
      <c r="HN742" t="inlineStr">
        <is>
          <t>Пр/812-009.0-1</t>
        </is>
      </c>
      <c r="HO742" t="inlineStr">
        <is>
          <t>Пр/774-009.0</t>
        </is>
      </c>
      <c r="HP742" t="inlineStr">
        <is>
          <t>Строительные металлические конструкции</t>
        </is>
      </c>
      <c r="HQ742" t="inlineStr">
        <is>
          <t>Строительные металлические конструкции</t>
        </is>
      </c>
      <c r="HS742" t="n">
        <v>0</v>
      </c>
      <c r="IK742" t="n">
        <v>0</v>
      </c>
    </row>
    <row r="743">
      <c r="A743" t="n">
        <v>18</v>
      </c>
      <c r="B743" t="n">
        <v>0</v>
      </c>
      <c r="C743" t="n">
        <v>248</v>
      </c>
      <c r="E743" t="inlineStr">
        <is>
          <t>1,2</t>
        </is>
      </c>
      <c r="F743" t="inlineStr">
        <is>
          <t>101-9411</t>
        </is>
      </c>
      <c r="G743" t="inlineStr">
        <is>
          <t>Скобяные изделия</t>
        </is>
      </c>
      <c r="H743" t="inlineStr">
        <is>
          <t>компл.</t>
        </is>
      </c>
      <c r="I743">
        <f>I741*J743</f>
        <v/>
      </c>
      <c r="J743" t="n">
        <v>0</v>
      </c>
      <c r="K743" t="n">
        <v>0</v>
      </c>
      <c r="O743">
        <f>ROUND(CP743,0)</f>
        <v/>
      </c>
      <c r="P743">
        <f>ROUND(CQ743*I743,0)</f>
        <v/>
      </c>
      <c r="Q743">
        <f>(ROUND((ROUND(((ET743)*I743),0)*BB743),0)+ROUND((ROUND(((AE743-(EU743))*I743),0)*BS743),0))</f>
        <v/>
      </c>
      <c r="R743">
        <f>(ROUND((ROUND(((EU743)*I743),0)*BS743),0)+ROUND((ROUND(((AE743-(EU743))*I743),0)*BS743),0))</f>
        <v/>
      </c>
      <c r="S743">
        <f>ROUND(CT743*I743,0)</f>
        <v/>
      </c>
      <c r="T743">
        <f>ROUND(CU743*I743,0)</f>
        <v/>
      </c>
      <c r="U743">
        <f>ROUND(CV743*I743,7)</f>
        <v/>
      </c>
      <c r="V743">
        <f>ROUND(CW743*I743,7)</f>
        <v/>
      </c>
      <c r="W743">
        <f>ROUND(CX743*I743,0)</f>
        <v/>
      </c>
      <c r="X743">
        <f>ROUND(CY743,0)</f>
        <v/>
      </c>
      <c r="Y743">
        <f>ROUND(CZ743,0)</f>
        <v/>
      </c>
      <c r="AA743" t="n">
        <v>78862477</v>
      </c>
      <c r="AB743">
        <f>ROUND((AC743+AD743+AF743),2)</f>
        <v/>
      </c>
      <c r="AC743">
        <f>ROUND((ES743),2)</f>
        <v/>
      </c>
      <c r="AD743">
        <f>ROUND((((ET743)-(EU743))+AE743),2)</f>
        <v/>
      </c>
      <c r="AE743">
        <f>ROUND((EU743),2)</f>
        <v/>
      </c>
      <c r="AF743">
        <f>ROUND((EV743),2)</f>
        <v/>
      </c>
      <c r="AG743">
        <f>ROUND((AP743),2)</f>
        <v/>
      </c>
      <c r="AH743">
        <f>(EW743)</f>
        <v/>
      </c>
      <c r="AI743">
        <f>(EX743)</f>
        <v/>
      </c>
      <c r="AJ743">
        <f>(AS743)</f>
        <v/>
      </c>
      <c r="AK743" t="n">
        <v>0</v>
      </c>
      <c r="AL743" t="n">
        <v>0</v>
      </c>
      <c r="AM743" t="n">
        <v>0</v>
      </c>
      <c r="AN743" t="n">
        <v>0</v>
      </c>
      <c r="AO743" t="n">
        <v>0</v>
      </c>
      <c r="AP743" t="n">
        <v>0</v>
      </c>
      <c r="AQ743" t="n">
        <v>0</v>
      </c>
      <c r="AR743" t="n">
        <v>0</v>
      </c>
      <c r="AS743" t="n">
        <v>0</v>
      </c>
      <c r="AT743" t="n">
        <v>93</v>
      </c>
      <c r="AU743" t="n">
        <v>62</v>
      </c>
      <c r="AV743" t="n">
        <v>1</v>
      </c>
      <c r="AW743" t="n">
        <v>1</v>
      </c>
      <c r="AZ743" t="n">
        <v>1</v>
      </c>
      <c r="BA743" t="n">
        <v>1</v>
      </c>
      <c r="BB743" t="n">
        <v>1</v>
      </c>
      <c r="BC743" t="n">
        <v>1</v>
      </c>
      <c r="BD743" t="inlineStr"/>
      <c r="BE743" t="inlineStr"/>
      <c r="BF743" t="inlineStr"/>
      <c r="BG743" t="inlineStr"/>
      <c r="BH743" t="n">
        <v>3</v>
      </c>
      <c r="BI743" t="n">
        <v>1</v>
      </c>
      <c r="BJ743" t="inlineStr">
        <is>
          <t>ТССЦ Московской обл., 101-9411, приказ Минстроя России №675/пр от 28.02.2017 № 254/пр</t>
        </is>
      </c>
      <c r="BM743" t="n">
        <v>9001</v>
      </c>
      <c r="BN743" t="n">
        <v>0</v>
      </c>
      <c r="BO743" t="inlineStr"/>
      <c r="BP743" t="n">
        <v>0</v>
      </c>
      <c r="BQ743" t="n">
        <v>2</v>
      </c>
      <c r="BR743" t="n">
        <v>0</v>
      </c>
      <c r="BS743" t="n">
        <v>1</v>
      </c>
      <c r="BT743" t="n">
        <v>1</v>
      </c>
      <c r="BU743" t="n">
        <v>1</v>
      </c>
      <c r="BV743" t="n">
        <v>1</v>
      </c>
      <c r="BW743" t="n">
        <v>1</v>
      </c>
      <c r="BX743" t="n">
        <v>1</v>
      </c>
      <c r="BY743" t="inlineStr"/>
      <c r="BZ743" t="n">
        <v>93</v>
      </c>
      <c r="CA743" t="n">
        <v>62</v>
      </c>
      <c r="CB743" t="inlineStr"/>
      <c r="CE743" t="n">
        <v>12</v>
      </c>
      <c r="CF743" t="n">
        <v>0</v>
      </c>
      <c r="CG743" t="n">
        <v>0</v>
      </c>
      <c r="CM743" t="n">
        <v>0</v>
      </c>
      <c r="CN743" t="inlineStr"/>
      <c r="CO743" t="n">
        <v>0</v>
      </c>
      <c r="CP743">
        <f>(P743+Q743+S743)</f>
        <v/>
      </c>
      <c r="CQ743">
        <f>AC743*BC743</f>
        <v/>
      </c>
      <c r="CR743">
        <f>(ROUND((ROUND(((ET743)*1),0)*BB743),0)+ROUND((ROUND(((AE743-(EU743))*1),0)*BS743),0))</f>
        <v/>
      </c>
      <c r="CS743">
        <f>(ROUND((ROUND(((EU743)*1),0)*BS743),0)+ROUND((ROUND(((AE743-(EU743))*1),0)*BS743),0))</f>
        <v/>
      </c>
      <c r="CT743">
        <f>AF743*BA743</f>
        <v/>
      </c>
      <c r="CU743">
        <f>AG743</f>
        <v/>
      </c>
      <c r="CV743">
        <f>AH743</f>
        <v/>
      </c>
      <c r="CW743">
        <f>AI743</f>
        <v/>
      </c>
      <c r="CX743">
        <f>AJ743</f>
        <v/>
      </c>
      <c r="CY743">
        <f>(((S743+R743)*AT743)/100)</f>
        <v/>
      </c>
      <c r="CZ743">
        <f>(((S743+R743)*AU743)/100)</f>
        <v/>
      </c>
      <c r="DC743" t="inlineStr"/>
      <c r="DD743" t="inlineStr"/>
      <c r="DE743" t="inlineStr"/>
      <c r="DF743" t="inlineStr"/>
      <c r="DG743" t="inlineStr"/>
      <c r="DH743" t="inlineStr"/>
      <c r="DI743" t="inlineStr"/>
      <c r="DJ743" t="inlineStr"/>
      <c r="DK743" t="inlineStr"/>
      <c r="DL743" t="inlineStr"/>
      <c r="DM743" t="inlineStr"/>
      <c r="DN743" t="n">
        <v>0</v>
      </c>
      <c r="DO743" t="n">
        <v>0</v>
      </c>
      <c r="DP743" t="n">
        <v>1</v>
      </c>
      <c r="DQ743" t="n">
        <v>1</v>
      </c>
      <c r="DU743" t="n">
        <v>1013</v>
      </c>
      <c r="DV743" t="inlineStr">
        <is>
          <t>компл.</t>
        </is>
      </c>
      <c r="DW743" t="inlineStr">
        <is>
          <t>компл.</t>
        </is>
      </c>
      <c r="DX743" t="n">
        <v>1</v>
      </c>
      <c r="DZ743" t="inlineStr"/>
      <c r="EA743" t="inlineStr"/>
      <c r="EB743" t="inlineStr"/>
      <c r="EC743" t="inlineStr"/>
      <c r="EE743" t="n">
        <v>78725845</v>
      </c>
      <c r="EF743" t="n">
        <v>2</v>
      </c>
      <c r="EG743" t="inlineStr">
        <is>
          <t>Общестроительные работы</t>
        </is>
      </c>
      <c r="EH743" t="n">
        <v>9</v>
      </c>
      <c r="EI743" t="inlineStr">
        <is>
          <t>Строительные металлические конструкции</t>
        </is>
      </c>
      <c r="EJ743" t="n">
        <v>1</v>
      </c>
      <c r="EK743" t="n">
        <v>9001</v>
      </c>
      <c r="EL743" t="inlineStr">
        <is>
          <t>Строительные металлические конструкции</t>
        </is>
      </c>
      <c r="EM743" t="inlineStr">
        <is>
          <t>ФЕР-09</t>
        </is>
      </c>
      <c r="EO743" t="inlineStr"/>
      <c r="EQ743" t="n">
        <v>0</v>
      </c>
      <c r="ER743" t="n">
        <v>0</v>
      </c>
      <c r="ES743" t="n">
        <v>0</v>
      </c>
      <c r="ET743" t="n">
        <v>0</v>
      </c>
      <c r="EU743" t="n">
        <v>0</v>
      </c>
      <c r="EV743" t="n">
        <v>0</v>
      </c>
      <c r="EW743" t="n">
        <v>0</v>
      </c>
      <c r="EX743" t="n">
        <v>0</v>
      </c>
      <c r="FQ743" t="n">
        <v>0</v>
      </c>
      <c r="FR743" t="n">
        <v>0</v>
      </c>
      <c r="FS743" t="n">
        <v>0</v>
      </c>
      <c r="FX743" t="n">
        <v>93</v>
      </c>
      <c r="FY743" t="n">
        <v>62</v>
      </c>
      <c r="GA743" t="inlineStr"/>
      <c r="GD743" t="n">
        <v>1</v>
      </c>
      <c r="GF743" t="n">
        <v>-301803214</v>
      </c>
      <c r="GG743" t="n">
        <v>2</v>
      </c>
      <c r="GH743" t="n">
        <v>1</v>
      </c>
      <c r="GI743" t="n">
        <v>-2</v>
      </c>
      <c r="GJ743" t="n">
        <v>0</v>
      </c>
      <c r="GK743" t="n">
        <v>0</v>
      </c>
      <c r="GL743">
        <f>ROUND(IF(AND(BH743=3,BI743=3,FS743&lt;&gt;0),P743,0),0)</f>
        <v/>
      </c>
      <c r="GM743">
        <f>ROUND(O743+X743+Y743,0)+GX743</f>
        <v/>
      </c>
      <c r="GN743">
        <f>IF(OR(BI743=0,BI743=1),GM743-GX743,0)</f>
        <v/>
      </c>
      <c r="GO743">
        <f>IF(BI743=2,GM743-GX743,0)</f>
        <v/>
      </c>
      <c r="GP743">
        <f>IF(BI743=4,GM743-GX743,0)</f>
        <v/>
      </c>
      <c r="GR743" t="n">
        <v>0</v>
      </c>
      <c r="GS743" t="n">
        <v>3</v>
      </c>
      <c r="GT743" t="n">
        <v>0</v>
      </c>
      <c r="GU743" t="inlineStr"/>
      <c r="GV743">
        <f>ROUND((GT743),2)</f>
        <v/>
      </c>
      <c r="GW743" t="n">
        <v>1</v>
      </c>
      <c r="GX743">
        <f>ROUND(HC743*I743,0)</f>
        <v/>
      </c>
      <c r="HA743" t="n">
        <v>0</v>
      </c>
      <c r="HB743" t="n">
        <v>0</v>
      </c>
      <c r="HC743">
        <f>GV743*GW743</f>
        <v/>
      </c>
      <c r="HE743" t="inlineStr"/>
      <c r="HF743" t="inlineStr"/>
      <c r="HM743" t="inlineStr"/>
      <c r="HN743" t="inlineStr">
        <is>
          <t>Пр/812-009.0-1</t>
        </is>
      </c>
      <c r="HO743" t="inlineStr">
        <is>
          <t>Пр/774-009.0</t>
        </is>
      </c>
      <c r="HP743" t="inlineStr">
        <is>
          <t>Строительные металлические конструкции</t>
        </is>
      </c>
      <c r="HQ743" t="inlineStr">
        <is>
          <t>Строительные металлические конструкции</t>
        </is>
      </c>
      <c r="HS743" t="n">
        <v>0</v>
      </c>
      <c r="IK743" t="n">
        <v>0</v>
      </c>
    </row>
    <row r="744"/>
    <row r="745">
      <c r="A745" s="358" t="n">
        <v>51</v>
      </c>
      <c r="B745" s="358">
        <f>B737</f>
        <v/>
      </c>
      <c r="C745" s="358">
        <f>A737</f>
        <v/>
      </c>
      <c r="D745" s="358">
        <f>ROW(A737)</f>
        <v/>
      </c>
      <c r="E745" s="358" t="n"/>
      <c r="F745" s="358">
        <f>IF(F737&lt;&gt;"",F737,"")</f>
        <v/>
      </c>
      <c r="G745" s="358">
        <f>IF(G737&lt;&gt;"",G737,"")</f>
        <v/>
      </c>
      <c r="H745" s="358" t="n">
        <v>0</v>
      </c>
      <c r="I745" s="358" t="n"/>
      <c r="J745" s="358" t="n"/>
      <c r="K745" s="358" t="n"/>
      <c r="L745" s="358" t="n"/>
      <c r="M745" s="358" t="n"/>
      <c r="N745" s="358" t="n"/>
      <c r="O745" s="358" t="n">
        <v>0</v>
      </c>
      <c r="P745" s="358" t="n">
        <v>0</v>
      </c>
      <c r="Q745" s="358" t="n">
        <v>0</v>
      </c>
      <c r="R745" s="358" t="n">
        <v>0</v>
      </c>
      <c r="S745" s="358" t="n">
        <v>0</v>
      </c>
      <c r="T745" s="358" t="n">
        <v>0</v>
      </c>
      <c r="U745" s="358" t="n">
        <v>0</v>
      </c>
      <c r="V745" s="358" t="n">
        <v>0</v>
      </c>
      <c r="W745" s="358" t="n">
        <v>0</v>
      </c>
      <c r="X745" s="358" t="n">
        <v>0</v>
      </c>
      <c r="Y745" s="358" t="n">
        <v>0</v>
      </c>
      <c r="Z745" s="358" t="n"/>
      <c r="AA745" s="358" t="n"/>
      <c r="AB745" s="358" t="n"/>
      <c r="AC745" s="358" t="n"/>
      <c r="AD745" s="358" t="n"/>
      <c r="AE745" s="358" t="n"/>
      <c r="AF745" s="358" t="n"/>
      <c r="AG745" s="358" t="n"/>
      <c r="AH745" s="358" t="n"/>
      <c r="AI745" s="358" t="n"/>
      <c r="AJ745" s="358" t="n"/>
      <c r="AK745" s="358" t="n"/>
      <c r="AL745" s="358" t="n"/>
      <c r="AM745" s="358" t="n"/>
      <c r="AN745" s="358" t="n"/>
      <c r="AO745" s="358">
        <f>ROUND(BX745,0)</f>
        <v/>
      </c>
      <c r="AP745" s="358">
        <f>ROUND(BY745,0)</f>
        <v/>
      </c>
      <c r="AQ745" s="358">
        <f>ROUND(BZ745,0)</f>
        <v/>
      </c>
      <c r="AR745" s="358">
        <f>ROUND(CA745,0)</f>
        <v/>
      </c>
      <c r="AS745" s="358">
        <f>ROUND(CB745,0)</f>
        <v/>
      </c>
      <c r="AT745" s="358">
        <f>ROUND(CC745,0)</f>
        <v/>
      </c>
      <c r="AU745" s="358">
        <f>ROUND(CD745,0)</f>
        <v/>
      </c>
      <c r="AV745" s="358">
        <f>ROUND(CE745,0)</f>
        <v/>
      </c>
      <c r="AW745" s="358">
        <f>ROUND(CF745,0)</f>
        <v/>
      </c>
      <c r="AX745" s="358">
        <f>ROUND(CG745,0)</f>
        <v/>
      </c>
      <c r="AY745" s="358">
        <f>ROUND(CH745,0)</f>
        <v/>
      </c>
      <c r="AZ745" s="358">
        <f>ROUND(CI745,0)</f>
        <v/>
      </c>
      <c r="BA745" s="358">
        <f>ROUND(CJ745,0)</f>
        <v/>
      </c>
      <c r="BB745" s="358">
        <f>ROUND(CK745,0)</f>
        <v/>
      </c>
      <c r="BC745" s="358">
        <f>ROUND(CL745,0)</f>
        <v/>
      </c>
      <c r="BD745" s="358">
        <f>ROUND(CM745,0)</f>
        <v/>
      </c>
      <c r="BE745" s="358" t="n"/>
      <c r="BF745" s="358" t="n"/>
      <c r="BG745" s="358" t="n"/>
      <c r="BH745" s="358" t="n"/>
      <c r="BI745" s="358" t="n"/>
      <c r="BJ745" s="358" t="n"/>
      <c r="BK745" s="358" t="n"/>
      <c r="BL745" s="358" t="n"/>
      <c r="BM745" s="358" t="n"/>
      <c r="BN745" s="358" t="n"/>
      <c r="BO745" s="358" t="n"/>
      <c r="BP745" s="358" t="n"/>
      <c r="BQ745" s="358" t="n"/>
      <c r="BR745" s="358" t="n"/>
      <c r="BS745" s="358" t="n"/>
      <c r="BT745" s="358" t="n"/>
      <c r="BU745" s="358" t="n"/>
      <c r="BV745" s="358" t="n"/>
      <c r="BW745" s="358" t="n"/>
      <c r="BX745" s="358" t="n"/>
      <c r="BY745" s="358" t="n"/>
      <c r="BZ745" s="358" t="n"/>
      <c r="CA745" s="358" t="n"/>
      <c r="CB745" s="358" t="n"/>
      <c r="CC745" s="358" t="n"/>
      <c r="CD745" s="358" t="n"/>
      <c r="CE745" s="358" t="n"/>
      <c r="CF745" s="358" t="n"/>
      <c r="CG745" s="358" t="n"/>
      <c r="CH745" s="358" t="n"/>
      <c r="CI745" s="358" t="n"/>
      <c r="CJ745" s="358" t="n"/>
      <c r="CK745" s="358" t="n"/>
      <c r="CL745" s="358" t="n"/>
      <c r="CM745" s="358" t="n"/>
      <c r="CN745" s="358" t="n"/>
      <c r="CO745" s="358" t="n"/>
      <c r="CP745" s="358" t="n"/>
      <c r="CQ745" s="358" t="n"/>
      <c r="CR745" s="358" t="n"/>
      <c r="CS745" s="358" t="n"/>
      <c r="CT745" s="358" t="n"/>
      <c r="CU745" s="358" t="n"/>
      <c r="CV745" s="358" t="n"/>
      <c r="CW745" s="358" t="n"/>
      <c r="CX745" s="358" t="n"/>
      <c r="CY745" s="358" t="n"/>
      <c r="CZ745" s="358" t="n"/>
      <c r="DA745" s="358" t="n"/>
      <c r="DB745" s="358" t="n"/>
      <c r="DC745" s="358" t="n"/>
      <c r="DD745" s="358" t="n"/>
      <c r="DE745" s="358" t="n"/>
      <c r="DF745" s="358" t="n"/>
      <c r="DG745" s="359" t="n"/>
      <c r="DH745" s="359" t="n"/>
      <c r="DI745" s="359" t="n"/>
      <c r="DJ745" s="359" t="n"/>
      <c r="DK745" s="359" t="n"/>
      <c r="DL745" s="359" t="n"/>
      <c r="DM745" s="359" t="n"/>
      <c r="DN745" s="359" t="n"/>
      <c r="DO745" s="359" t="n"/>
      <c r="DP745" s="359" t="n"/>
      <c r="DQ745" s="359" t="n"/>
      <c r="DR745" s="359" t="n"/>
      <c r="DS745" s="359" t="n"/>
      <c r="DT745" s="359" t="n"/>
      <c r="DU745" s="359" t="n"/>
      <c r="DV745" s="359" t="n"/>
      <c r="DW745" s="359" t="n"/>
      <c r="DX745" s="359" t="n"/>
      <c r="DY745" s="359" t="n"/>
      <c r="DZ745" s="359" t="n"/>
      <c r="EA745" s="359" t="n"/>
      <c r="EB745" s="359" t="n"/>
      <c r="EC745" s="359" t="n"/>
      <c r="ED745" s="359" t="n"/>
      <c r="EE745" s="359" t="n"/>
      <c r="EF745" s="359" t="n"/>
      <c r="EG745" s="359" t="n"/>
      <c r="EH745" s="359" t="n"/>
      <c r="EI745" s="359" t="n"/>
      <c r="EJ745" s="359" t="n"/>
      <c r="EK745" s="359" t="n"/>
      <c r="EL745" s="359" t="n"/>
      <c r="EM745" s="359" t="n"/>
      <c r="EN745" s="359" t="n"/>
      <c r="EO745" s="359" t="n"/>
      <c r="EP745" s="359" t="n"/>
      <c r="EQ745" s="359" t="n"/>
      <c r="ER745" s="359" t="n"/>
      <c r="ES745" s="359" t="n"/>
      <c r="ET745" s="359" t="n"/>
      <c r="EU745" s="359" t="n"/>
      <c r="EV745" s="359" t="n"/>
      <c r="EW745" s="359" t="n"/>
      <c r="EX745" s="359" t="n"/>
      <c r="EY745" s="359" t="n"/>
      <c r="EZ745" s="359" t="n"/>
      <c r="FA745" s="359" t="n"/>
      <c r="FB745" s="359" t="n"/>
      <c r="FC745" s="359" t="n"/>
      <c r="FD745" s="359" t="n"/>
      <c r="FE745" s="359" t="n"/>
      <c r="FF745" s="359" t="n"/>
      <c r="FG745" s="359" t="n"/>
      <c r="FH745" s="359" t="n"/>
      <c r="FI745" s="359" t="n"/>
      <c r="FJ745" s="359" t="n"/>
      <c r="FK745" s="359" t="n"/>
      <c r="FL745" s="359" t="n"/>
      <c r="FM745" s="359" t="n"/>
      <c r="FN745" s="359" t="n"/>
      <c r="FO745" s="359" t="n"/>
      <c r="FP745" s="359" t="n"/>
      <c r="FQ745" s="359" t="n"/>
      <c r="FR745" s="359" t="n"/>
      <c r="FS745" s="359" t="n"/>
      <c r="FT745" s="359" t="n"/>
      <c r="FU745" s="359" t="n"/>
      <c r="FV745" s="359" t="n"/>
      <c r="FW745" s="359" t="n"/>
      <c r="FX745" s="359" t="n"/>
      <c r="FY745" s="359" t="n"/>
      <c r="FZ745" s="359" t="n"/>
      <c r="GA745" s="359" t="n"/>
      <c r="GB745" s="359" t="n"/>
      <c r="GC745" s="359" t="n"/>
      <c r="GD745" s="359" t="n"/>
      <c r="GE745" s="359" t="n"/>
      <c r="GF745" s="359" t="n"/>
      <c r="GG745" s="359" t="n"/>
      <c r="GH745" s="359" t="n"/>
      <c r="GI745" s="359" t="n"/>
      <c r="GJ745" s="359" t="n"/>
      <c r="GK745" s="359" t="n"/>
      <c r="GL745" s="359" t="n"/>
      <c r="GM745" s="359" t="n"/>
      <c r="GN745" s="359" t="n"/>
      <c r="GO745" s="359" t="n"/>
      <c r="GP745" s="359" t="n"/>
      <c r="GQ745" s="359" t="n"/>
      <c r="GR745" s="359" t="n"/>
      <c r="GS745" s="359" t="n"/>
      <c r="GT745" s="359" t="n"/>
      <c r="GU745" s="359" t="n"/>
      <c r="GV745" s="359" t="n"/>
      <c r="GW745" s="359" t="n"/>
      <c r="GX745" s="359" t="n">
        <v>0</v>
      </c>
    </row>
    <row r="746"/>
    <row r="747">
      <c r="A747" s="360" t="n">
        <v>50</v>
      </c>
      <c r="B747" s="360" t="n">
        <v>0</v>
      </c>
      <c r="C747" s="360" t="n">
        <v>0</v>
      </c>
      <c r="D747" s="360" t="n">
        <v>1</v>
      </c>
      <c r="E747" s="360" t="n">
        <v>201</v>
      </c>
      <c r="F747" s="360">
        <f>ROUND(Source!O745,O747)</f>
        <v/>
      </c>
      <c r="G747" s="360" t="inlineStr">
        <is>
          <t>ПЗ</t>
        </is>
      </c>
      <c r="H747" s="360" t="inlineStr">
        <is>
          <t>Прямые затраты</t>
        </is>
      </c>
      <c r="I747" s="360" t="n"/>
      <c r="J747" s="360" t="n"/>
      <c r="K747" s="360" t="n">
        <v>201</v>
      </c>
      <c r="L747" s="360" t="n">
        <v>1</v>
      </c>
      <c r="M747" s="360" t="n">
        <v>3</v>
      </c>
      <c r="N747" s="360" t="inlineStr"/>
      <c r="O747" s="360" t="n">
        <v>0</v>
      </c>
      <c r="P747" s="360" t="n"/>
      <c r="Q747" s="360" t="n"/>
      <c r="R747" s="360" t="n"/>
      <c r="S747" s="360" t="n"/>
      <c r="T747" s="360" t="n"/>
      <c r="U747" s="360" t="n"/>
      <c r="V747" s="360" t="n"/>
      <c r="W747" s="360" t="n">
        <v>0</v>
      </c>
      <c r="X747" s="360" t="n">
        <v>1</v>
      </c>
      <c r="Y747" s="360" t="n">
        <v>0</v>
      </c>
      <c r="Z747" s="360" t="n"/>
      <c r="AA747" s="360" t="n"/>
      <c r="AB747" s="360" t="n"/>
    </row>
    <row r="748">
      <c r="A748" s="360" t="n">
        <v>50</v>
      </c>
      <c r="B748" s="360" t="n">
        <v>0</v>
      </c>
      <c r="C748" s="360" t="n">
        <v>0</v>
      </c>
      <c r="D748" s="360" t="n">
        <v>1</v>
      </c>
      <c r="E748" s="360" t="n">
        <v>202</v>
      </c>
      <c r="F748" s="360">
        <f>ROUND(Source!P745,O748)</f>
        <v/>
      </c>
      <c r="G748" s="360" t="inlineStr">
        <is>
          <t>СтМатОб</t>
        </is>
      </c>
      <c r="H748" s="360" t="inlineStr">
        <is>
          <t>Стоимость материальных ресурсов (всего)</t>
        </is>
      </c>
      <c r="I748" s="360" t="n"/>
      <c r="J748" s="360" t="n"/>
      <c r="K748" s="360" t="n">
        <v>202</v>
      </c>
      <c r="L748" s="360" t="n">
        <v>2</v>
      </c>
      <c r="M748" s="360" t="n">
        <v>3</v>
      </c>
      <c r="N748" s="360" t="inlineStr"/>
      <c r="O748" s="360" t="n">
        <v>0</v>
      </c>
      <c r="P748" s="360" t="n"/>
      <c r="Q748" s="360" t="n"/>
      <c r="R748" s="360" t="n"/>
      <c r="S748" s="360" t="n"/>
      <c r="T748" s="360" t="n"/>
      <c r="U748" s="360" t="n"/>
      <c r="V748" s="360" t="n"/>
      <c r="W748" s="360" t="n">
        <v>0</v>
      </c>
      <c r="X748" s="360" t="n">
        <v>1</v>
      </c>
      <c r="Y748" s="360" t="n">
        <v>0</v>
      </c>
      <c r="Z748" s="360" t="n"/>
      <c r="AA748" s="360" t="n"/>
      <c r="AB748" s="360" t="n"/>
    </row>
    <row r="749">
      <c r="A749" s="360" t="n">
        <v>50</v>
      </c>
      <c r="B749" s="360" t="n">
        <v>0</v>
      </c>
      <c r="C749" s="360" t="n">
        <v>0</v>
      </c>
      <c r="D749" s="360" t="n">
        <v>1</v>
      </c>
      <c r="E749" s="360" t="n">
        <v>222</v>
      </c>
      <c r="F749" s="360">
        <f>ROUND(Source!AO745,O749)</f>
        <v/>
      </c>
      <c r="G749" s="360" t="inlineStr">
        <is>
          <t>СтМатОбЗак</t>
        </is>
      </c>
      <c r="H749" s="360" t="inlineStr">
        <is>
          <t>Стоимость материалов и оборудования заказчика</t>
        </is>
      </c>
      <c r="I749" s="360" t="n"/>
      <c r="J749" s="360" t="n"/>
      <c r="K749" s="360" t="n">
        <v>222</v>
      </c>
      <c r="L749" s="360" t="n">
        <v>3</v>
      </c>
      <c r="M749" s="360" t="n">
        <v>3</v>
      </c>
      <c r="N749" s="360" t="inlineStr"/>
      <c r="O749" s="360" t="n">
        <v>0</v>
      </c>
      <c r="P749" s="360" t="n"/>
      <c r="Q749" s="360" t="n"/>
      <c r="R749" s="360" t="n"/>
      <c r="S749" s="360" t="n"/>
      <c r="T749" s="360" t="n"/>
      <c r="U749" s="360" t="n"/>
      <c r="V749" s="360" t="n"/>
      <c r="W749" s="360" t="n">
        <v>0</v>
      </c>
      <c r="X749" s="360" t="n">
        <v>1</v>
      </c>
      <c r="Y749" s="360" t="n">
        <v>0</v>
      </c>
      <c r="Z749" s="360" t="n"/>
      <c r="AA749" s="360" t="n"/>
      <c r="AB749" s="360" t="n"/>
    </row>
    <row r="750">
      <c r="A750" s="360" t="n">
        <v>50</v>
      </c>
      <c r="B750" s="360" t="n">
        <v>0</v>
      </c>
      <c r="C750" s="360" t="n">
        <v>0</v>
      </c>
      <c r="D750" s="360" t="n">
        <v>1</v>
      </c>
      <c r="E750" s="360" t="n">
        <v>225</v>
      </c>
      <c r="F750" s="360">
        <f>ROUND(Source!AV745,O750)</f>
        <v/>
      </c>
      <c r="G750" s="360" t="inlineStr">
        <is>
          <t>СтМатОбПод</t>
        </is>
      </c>
      <c r="H750" s="360" t="inlineStr">
        <is>
          <t>Стоимость материалов и оборудования подрядчика</t>
        </is>
      </c>
      <c r="I750" s="360" t="n"/>
      <c r="J750" s="360" t="n"/>
      <c r="K750" s="360" t="n">
        <v>225</v>
      </c>
      <c r="L750" s="360" t="n">
        <v>4</v>
      </c>
      <c r="M750" s="360" t="n">
        <v>3</v>
      </c>
      <c r="N750" s="360" t="inlineStr"/>
      <c r="O750" s="360" t="n">
        <v>0</v>
      </c>
      <c r="P750" s="360" t="n"/>
      <c r="Q750" s="360" t="n"/>
      <c r="R750" s="360" t="n"/>
      <c r="S750" s="360" t="n"/>
      <c r="T750" s="360" t="n"/>
      <c r="U750" s="360" t="n"/>
      <c r="V750" s="360" t="n"/>
      <c r="W750" s="360" t="n">
        <v>0</v>
      </c>
      <c r="X750" s="360" t="n">
        <v>1</v>
      </c>
      <c r="Y750" s="360" t="n">
        <v>0</v>
      </c>
      <c r="Z750" s="360" t="n"/>
      <c r="AA750" s="360" t="n"/>
      <c r="AB750" s="360" t="n"/>
    </row>
    <row r="751">
      <c r="A751" s="360" t="n">
        <v>50</v>
      </c>
      <c r="B751" s="360" t="n">
        <v>0</v>
      </c>
      <c r="C751" s="360" t="n">
        <v>0</v>
      </c>
      <c r="D751" s="360" t="n">
        <v>1</v>
      </c>
      <c r="E751" s="360" t="n">
        <v>226</v>
      </c>
      <c r="F751" s="360">
        <f>ROUND(Source!AW745,O751)</f>
        <v/>
      </c>
      <c r="G751" s="360" t="inlineStr">
        <is>
          <t>СтМат</t>
        </is>
      </c>
      <c r="H751" s="360" t="inlineStr">
        <is>
          <t>Стоимость материалов (всего)</t>
        </is>
      </c>
      <c r="I751" s="360" t="n"/>
      <c r="J751" s="360" t="n"/>
      <c r="K751" s="360" t="n">
        <v>226</v>
      </c>
      <c r="L751" s="360" t="n">
        <v>5</v>
      </c>
      <c r="M751" s="360" t="n">
        <v>3</v>
      </c>
      <c r="N751" s="360" t="inlineStr"/>
      <c r="O751" s="360" t="n">
        <v>0</v>
      </c>
      <c r="P751" s="360" t="n"/>
      <c r="Q751" s="360" t="n"/>
      <c r="R751" s="360" t="n"/>
      <c r="S751" s="360" t="n"/>
      <c r="T751" s="360" t="n"/>
      <c r="U751" s="360" t="n"/>
      <c r="V751" s="360" t="n"/>
      <c r="W751" s="360" t="n">
        <v>0</v>
      </c>
      <c r="X751" s="360" t="n">
        <v>1</v>
      </c>
      <c r="Y751" s="360" t="n">
        <v>0</v>
      </c>
      <c r="Z751" s="360" t="n"/>
      <c r="AA751" s="360" t="n"/>
      <c r="AB751" s="360" t="n"/>
    </row>
    <row r="752">
      <c r="A752" s="360" t="n">
        <v>50</v>
      </c>
      <c r="B752" s="360" t="n">
        <v>0</v>
      </c>
      <c r="C752" s="360" t="n">
        <v>0</v>
      </c>
      <c r="D752" s="360" t="n">
        <v>1</v>
      </c>
      <c r="E752" s="360" t="n">
        <v>227</v>
      </c>
      <c r="F752" s="360">
        <f>ROUND(Source!AX745,O752)</f>
        <v/>
      </c>
      <c r="G752" s="360" t="inlineStr">
        <is>
          <t>СтМатЗак</t>
        </is>
      </c>
      <c r="H752" s="360" t="inlineStr">
        <is>
          <t>Стоимость материалов заказчика</t>
        </is>
      </c>
      <c r="I752" s="360" t="n"/>
      <c r="J752" s="360" t="n"/>
      <c r="K752" s="360" t="n">
        <v>227</v>
      </c>
      <c r="L752" s="360" t="n">
        <v>6</v>
      </c>
      <c r="M752" s="360" t="n">
        <v>3</v>
      </c>
      <c r="N752" s="360" t="inlineStr"/>
      <c r="O752" s="360" t="n">
        <v>0</v>
      </c>
      <c r="P752" s="360" t="n"/>
      <c r="Q752" s="360" t="n"/>
      <c r="R752" s="360" t="n"/>
      <c r="S752" s="360" t="n"/>
      <c r="T752" s="360" t="n"/>
      <c r="U752" s="360" t="n"/>
      <c r="V752" s="360" t="n"/>
      <c r="W752" s="360" t="n">
        <v>0</v>
      </c>
      <c r="X752" s="360" t="n">
        <v>1</v>
      </c>
      <c r="Y752" s="360" t="n">
        <v>0</v>
      </c>
      <c r="Z752" s="360" t="n"/>
      <c r="AA752" s="360" t="n"/>
      <c r="AB752" s="360" t="n"/>
    </row>
    <row r="753">
      <c r="A753" s="360" t="n">
        <v>50</v>
      </c>
      <c r="B753" s="360" t="n">
        <v>0</v>
      </c>
      <c r="C753" s="360" t="n">
        <v>0</v>
      </c>
      <c r="D753" s="360" t="n">
        <v>1</v>
      </c>
      <c r="E753" s="360" t="n">
        <v>228</v>
      </c>
      <c r="F753" s="360">
        <f>ROUND(Source!AY745,O753)</f>
        <v/>
      </c>
      <c r="G753" s="360" t="inlineStr">
        <is>
          <t>СтМатПод</t>
        </is>
      </c>
      <c r="H753" s="360" t="inlineStr">
        <is>
          <t>Стоимость материалов подрядчика</t>
        </is>
      </c>
      <c r="I753" s="360" t="n"/>
      <c r="J753" s="360" t="n"/>
      <c r="K753" s="360" t="n">
        <v>228</v>
      </c>
      <c r="L753" s="360" t="n">
        <v>7</v>
      </c>
      <c r="M753" s="360" t="n">
        <v>3</v>
      </c>
      <c r="N753" s="360" t="inlineStr"/>
      <c r="O753" s="360" t="n">
        <v>0</v>
      </c>
      <c r="P753" s="360" t="n"/>
      <c r="Q753" s="360" t="n"/>
      <c r="R753" s="360" t="n"/>
      <c r="S753" s="360" t="n"/>
      <c r="T753" s="360" t="n"/>
      <c r="U753" s="360" t="n"/>
      <c r="V753" s="360" t="n"/>
      <c r="W753" s="360" t="n">
        <v>0</v>
      </c>
      <c r="X753" s="360" t="n">
        <v>1</v>
      </c>
      <c r="Y753" s="360" t="n">
        <v>0</v>
      </c>
      <c r="Z753" s="360" t="n"/>
      <c r="AA753" s="360" t="n"/>
      <c r="AB753" s="360" t="n"/>
    </row>
    <row r="754">
      <c r="A754" s="360" t="n">
        <v>50</v>
      </c>
      <c r="B754" s="360" t="n">
        <v>0</v>
      </c>
      <c r="C754" s="360" t="n">
        <v>0</v>
      </c>
      <c r="D754" s="360" t="n">
        <v>1</v>
      </c>
      <c r="E754" s="360" t="n">
        <v>216</v>
      </c>
      <c r="F754" s="360">
        <f>ROUND(Source!AP745,O754)</f>
        <v/>
      </c>
      <c r="G754" s="360" t="inlineStr">
        <is>
          <t>Оборуд</t>
        </is>
      </c>
      <c r="H754" s="360" t="inlineStr">
        <is>
          <t>Стоимость оборудования (всего)</t>
        </is>
      </c>
      <c r="I754" s="360" t="n"/>
      <c r="J754" s="360" t="n"/>
      <c r="K754" s="360" t="n">
        <v>216</v>
      </c>
      <c r="L754" s="360" t="n">
        <v>8</v>
      </c>
      <c r="M754" s="360" t="n">
        <v>3</v>
      </c>
      <c r="N754" s="360" t="inlineStr"/>
      <c r="O754" s="360" t="n">
        <v>0</v>
      </c>
      <c r="P754" s="360" t="n"/>
      <c r="Q754" s="360" t="n"/>
      <c r="R754" s="360" t="n"/>
      <c r="S754" s="360" t="n"/>
      <c r="T754" s="360" t="n"/>
      <c r="U754" s="360" t="n"/>
      <c r="V754" s="360" t="n"/>
      <c r="W754" s="360" t="n">
        <v>0</v>
      </c>
      <c r="X754" s="360" t="n">
        <v>1</v>
      </c>
      <c r="Y754" s="360" t="n">
        <v>0</v>
      </c>
      <c r="Z754" s="360" t="n"/>
      <c r="AA754" s="360" t="n"/>
      <c r="AB754" s="360" t="n"/>
    </row>
    <row r="755">
      <c r="A755" s="360" t="n">
        <v>50</v>
      </c>
      <c r="B755" s="360" t="n">
        <v>0</v>
      </c>
      <c r="C755" s="360" t="n">
        <v>0</v>
      </c>
      <c r="D755" s="360" t="n">
        <v>1</v>
      </c>
      <c r="E755" s="360" t="n">
        <v>223</v>
      </c>
      <c r="F755" s="360">
        <f>ROUND(Source!AQ745,O755)</f>
        <v/>
      </c>
      <c r="G755" s="360" t="inlineStr">
        <is>
          <t>ОборудЗак</t>
        </is>
      </c>
      <c r="H755" s="360" t="inlineStr">
        <is>
          <t>Стоимость оборудования заказчика</t>
        </is>
      </c>
      <c r="I755" s="360" t="n"/>
      <c r="J755" s="360" t="n"/>
      <c r="K755" s="360" t="n">
        <v>223</v>
      </c>
      <c r="L755" s="360" t="n">
        <v>9</v>
      </c>
      <c r="M755" s="360" t="n">
        <v>3</v>
      </c>
      <c r="N755" s="360" t="inlineStr"/>
      <c r="O755" s="360" t="n">
        <v>0</v>
      </c>
      <c r="P755" s="360" t="n"/>
      <c r="Q755" s="360" t="n"/>
      <c r="R755" s="360" t="n"/>
      <c r="S755" s="360" t="n"/>
      <c r="T755" s="360" t="n"/>
      <c r="U755" s="360" t="n"/>
      <c r="V755" s="360" t="n"/>
      <c r="W755" s="360" t="n">
        <v>0</v>
      </c>
      <c r="X755" s="360" t="n">
        <v>1</v>
      </c>
      <c r="Y755" s="360" t="n">
        <v>0</v>
      </c>
      <c r="Z755" s="360" t="n"/>
      <c r="AA755" s="360" t="n"/>
      <c r="AB755" s="360" t="n"/>
    </row>
    <row r="756">
      <c r="A756" s="360" t="n">
        <v>50</v>
      </c>
      <c r="B756" s="360" t="n">
        <v>0</v>
      </c>
      <c r="C756" s="360" t="n">
        <v>0</v>
      </c>
      <c r="D756" s="360" t="n">
        <v>1</v>
      </c>
      <c r="E756" s="360" t="n">
        <v>229</v>
      </c>
      <c r="F756" s="360">
        <f>ROUND(Source!AZ745,O756)</f>
        <v/>
      </c>
      <c r="G756" s="360" t="inlineStr">
        <is>
          <t>ОборудПод</t>
        </is>
      </c>
      <c r="H756" s="360" t="inlineStr">
        <is>
          <t>Стоимость оборудования подрядчика</t>
        </is>
      </c>
      <c r="I756" s="360" t="n"/>
      <c r="J756" s="360" t="n"/>
      <c r="K756" s="360" t="n">
        <v>229</v>
      </c>
      <c r="L756" s="360" t="n">
        <v>10</v>
      </c>
      <c r="M756" s="360" t="n">
        <v>3</v>
      </c>
      <c r="N756" s="360" t="inlineStr"/>
      <c r="O756" s="360" t="n">
        <v>0</v>
      </c>
      <c r="P756" s="360" t="n"/>
      <c r="Q756" s="360" t="n"/>
      <c r="R756" s="360" t="n"/>
      <c r="S756" s="360" t="n"/>
      <c r="T756" s="360" t="n"/>
      <c r="U756" s="360" t="n"/>
      <c r="V756" s="360" t="n"/>
      <c r="W756" s="360" t="n">
        <v>0</v>
      </c>
      <c r="X756" s="360" t="n">
        <v>1</v>
      </c>
      <c r="Y756" s="360" t="n">
        <v>0</v>
      </c>
      <c r="Z756" s="360" t="n"/>
      <c r="AA756" s="360" t="n"/>
      <c r="AB756" s="360" t="n"/>
    </row>
    <row r="757">
      <c r="A757" s="360" t="n">
        <v>50</v>
      </c>
      <c r="B757" s="360" t="n">
        <v>0</v>
      </c>
      <c r="C757" s="360" t="n">
        <v>0</v>
      </c>
      <c r="D757" s="360" t="n">
        <v>1</v>
      </c>
      <c r="E757" s="360" t="n">
        <v>203</v>
      </c>
      <c r="F757" s="360">
        <f>ROUND(Source!Q745,O757)</f>
        <v/>
      </c>
      <c r="G757" s="360" t="inlineStr">
        <is>
          <t>ЭММ</t>
        </is>
      </c>
      <c r="H757" s="360" t="inlineStr">
        <is>
          <t>Эксплуатация машин</t>
        </is>
      </c>
      <c r="I757" s="360" t="n"/>
      <c r="J757" s="360" t="n"/>
      <c r="K757" s="360" t="n">
        <v>203</v>
      </c>
      <c r="L757" s="360" t="n">
        <v>11</v>
      </c>
      <c r="M757" s="360" t="n">
        <v>3</v>
      </c>
      <c r="N757" s="360" t="inlineStr"/>
      <c r="O757" s="360" t="n">
        <v>0</v>
      </c>
      <c r="P757" s="360" t="n"/>
      <c r="Q757" s="360" t="n"/>
      <c r="R757" s="360" t="n"/>
      <c r="S757" s="360" t="n"/>
      <c r="T757" s="360" t="n"/>
      <c r="U757" s="360" t="n"/>
      <c r="V757" s="360" t="n"/>
      <c r="W757" s="360" t="n">
        <v>0</v>
      </c>
      <c r="X757" s="360" t="n">
        <v>1</v>
      </c>
      <c r="Y757" s="360" t="n">
        <v>0</v>
      </c>
      <c r="Z757" s="360" t="n"/>
      <c r="AA757" s="360" t="n"/>
      <c r="AB757" s="360" t="n"/>
    </row>
    <row r="758">
      <c r="A758" s="360" t="n">
        <v>50</v>
      </c>
      <c r="B758" s="360" t="n">
        <v>0</v>
      </c>
      <c r="C758" s="360" t="n">
        <v>0</v>
      </c>
      <c r="D758" s="360" t="n">
        <v>1</v>
      </c>
      <c r="E758" s="360" t="n">
        <v>231</v>
      </c>
      <c r="F758" s="360">
        <f>ROUND(Source!BB745,O758)</f>
        <v/>
      </c>
      <c r="G758" s="360" t="inlineStr">
        <is>
          <t>ЭММсНРиСП</t>
        </is>
      </c>
      <c r="H758" s="360" t="inlineStr">
        <is>
          <t>Эксплуатация машин по ТСН-2001.16</t>
        </is>
      </c>
      <c r="I758" s="360" t="n"/>
      <c r="J758" s="360" t="n"/>
      <c r="K758" s="360" t="n">
        <v>231</v>
      </c>
      <c r="L758" s="360" t="n">
        <v>12</v>
      </c>
      <c r="M758" s="360" t="n">
        <v>3</v>
      </c>
      <c r="N758" s="360" t="inlineStr"/>
      <c r="O758" s="360" t="n">
        <v>0</v>
      </c>
      <c r="P758" s="360" t="n"/>
      <c r="Q758" s="360" t="n"/>
      <c r="R758" s="360" t="n"/>
      <c r="S758" s="360" t="n"/>
      <c r="T758" s="360" t="n"/>
      <c r="U758" s="360" t="n"/>
      <c r="V758" s="360" t="n"/>
      <c r="W758" s="360" t="n">
        <v>0</v>
      </c>
      <c r="X758" s="360" t="n">
        <v>1</v>
      </c>
      <c r="Y758" s="360" t="n">
        <v>0</v>
      </c>
      <c r="Z758" s="360" t="n"/>
      <c r="AA758" s="360" t="n"/>
      <c r="AB758" s="360" t="n"/>
    </row>
    <row r="759">
      <c r="A759" s="360" t="n">
        <v>50</v>
      </c>
      <c r="B759" s="360" t="n">
        <v>0</v>
      </c>
      <c r="C759" s="360" t="n">
        <v>0</v>
      </c>
      <c r="D759" s="360" t="n">
        <v>1</v>
      </c>
      <c r="E759" s="360" t="n">
        <v>204</v>
      </c>
      <c r="F759" s="360">
        <f>ROUND(Source!R745,O759)</f>
        <v/>
      </c>
      <c r="G759" s="360" t="inlineStr">
        <is>
          <t>ЗПМ</t>
        </is>
      </c>
      <c r="H759" s="360" t="inlineStr">
        <is>
          <t>ЗП машинистов</t>
        </is>
      </c>
      <c r="I759" s="360" t="n"/>
      <c r="J759" s="360" t="n"/>
      <c r="K759" s="360" t="n">
        <v>204</v>
      </c>
      <c r="L759" s="360" t="n">
        <v>13</v>
      </c>
      <c r="M759" s="360" t="n">
        <v>3</v>
      </c>
      <c r="N759" s="360" t="inlineStr"/>
      <c r="O759" s="360" t="n">
        <v>0</v>
      </c>
      <c r="P759" s="360" t="n"/>
      <c r="Q759" s="360" t="n"/>
      <c r="R759" s="360" t="n"/>
      <c r="S759" s="360" t="n"/>
      <c r="T759" s="360" t="n"/>
      <c r="U759" s="360" t="n"/>
      <c r="V759" s="360" t="n"/>
      <c r="W759" s="360" t="n">
        <v>0</v>
      </c>
      <c r="X759" s="360" t="n">
        <v>1</v>
      </c>
      <c r="Y759" s="360" t="n">
        <v>0</v>
      </c>
      <c r="Z759" s="360" t="n"/>
      <c r="AA759" s="360" t="n"/>
      <c r="AB759" s="360" t="n"/>
    </row>
    <row r="760">
      <c r="A760" s="360" t="n">
        <v>50</v>
      </c>
      <c r="B760" s="360" t="n">
        <v>0</v>
      </c>
      <c r="C760" s="360" t="n">
        <v>0</v>
      </c>
      <c r="D760" s="360" t="n">
        <v>1</v>
      </c>
      <c r="E760" s="360" t="n">
        <v>205</v>
      </c>
      <c r="F760" s="360">
        <f>ROUND(Source!S745,O760)</f>
        <v/>
      </c>
      <c r="G760" s="360" t="inlineStr">
        <is>
          <t>ОЗП</t>
        </is>
      </c>
      <c r="H760" s="360" t="inlineStr">
        <is>
          <t>Основная ЗП рабочих</t>
        </is>
      </c>
      <c r="I760" s="360" t="n"/>
      <c r="J760" s="360" t="n"/>
      <c r="K760" s="360" t="n">
        <v>205</v>
      </c>
      <c r="L760" s="360" t="n">
        <v>14</v>
      </c>
      <c r="M760" s="360" t="n">
        <v>3</v>
      </c>
      <c r="N760" s="360" t="inlineStr"/>
      <c r="O760" s="360" t="n">
        <v>0</v>
      </c>
      <c r="P760" s="360" t="n"/>
      <c r="Q760" s="360" t="n"/>
      <c r="R760" s="360" t="n"/>
      <c r="S760" s="360" t="n"/>
      <c r="T760" s="360" t="n"/>
      <c r="U760" s="360" t="n"/>
      <c r="V760" s="360" t="n"/>
      <c r="W760" s="360" t="n">
        <v>0</v>
      </c>
      <c r="X760" s="360" t="n">
        <v>1</v>
      </c>
      <c r="Y760" s="360" t="n">
        <v>0</v>
      </c>
      <c r="Z760" s="360" t="n"/>
      <c r="AA760" s="360" t="n"/>
      <c r="AB760" s="360" t="n"/>
    </row>
    <row r="761">
      <c r="A761" s="360" t="n">
        <v>50</v>
      </c>
      <c r="B761" s="360" t="n">
        <v>0</v>
      </c>
      <c r="C761" s="360" t="n">
        <v>0</v>
      </c>
      <c r="D761" s="360" t="n">
        <v>1</v>
      </c>
      <c r="E761" s="360" t="n">
        <v>232</v>
      </c>
      <c r="F761" s="360">
        <f>ROUND(Source!BC745,O761)</f>
        <v/>
      </c>
      <c r="G761" s="360" t="inlineStr">
        <is>
          <t>ОЗПсНРиСП</t>
        </is>
      </c>
      <c r="H761" s="360" t="inlineStr">
        <is>
          <t>Основная ЗП рабочих по ТСН-2001.16</t>
        </is>
      </c>
      <c r="I761" s="360" t="n"/>
      <c r="J761" s="360" t="n"/>
      <c r="K761" s="360" t="n">
        <v>232</v>
      </c>
      <c r="L761" s="360" t="n">
        <v>15</v>
      </c>
      <c r="M761" s="360" t="n">
        <v>3</v>
      </c>
      <c r="N761" s="360" t="inlineStr"/>
      <c r="O761" s="360" t="n">
        <v>0</v>
      </c>
      <c r="P761" s="360" t="n"/>
      <c r="Q761" s="360" t="n"/>
      <c r="R761" s="360" t="n"/>
      <c r="S761" s="360" t="n"/>
      <c r="T761" s="360" t="n"/>
      <c r="U761" s="360" t="n"/>
      <c r="V761" s="360" t="n"/>
      <c r="W761" s="360" t="n">
        <v>0</v>
      </c>
      <c r="X761" s="360" t="n">
        <v>1</v>
      </c>
      <c r="Y761" s="360" t="n">
        <v>0</v>
      </c>
      <c r="Z761" s="360" t="n"/>
      <c r="AA761" s="360" t="n"/>
      <c r="AB761" s="360" t="n"/>
    </row>
    <row r="762">
      <c r="A762" s="360" t="n">
        <v>50</v>
      </c>
      <c r="B762" s="360" t="n">
        <v>0</v>
      </c>
      <c r="C762" s="360" t="n">
        <v>0</v>
      </c>
      <c r="D762" s="360" t="n">
        <v>1</v>
      </c>
      <c r="E762" s="360" t="n">
        <v>214</v>
      </c>
      <c r="F762" s="360">
        <f>ROUND(Source!AS745,O762)</f>
        <v/>
      </c>
      <c r="G762" s="360" t="inlineStr">
        <is>
          <t>Строит</t>
        </is>
      </c>
      <c r="H762" s="360" t="inlineStr">
        <is>
          <t>Строительные работы с НР и СП</t>
        </is>
      </c>
      <c r="I762" s="360" t="n"/>
      <c r="J762" s="360" t="n"/>
      <c r="K762" s="360" t="n">
        <v>214</v>
      </c>
      <c r="L762" s="360" t="n">
        <v>16</v>
      </c>
      <c r="M762" s="360" t="n">
        <v>3</v>
      </c>
      <c r="N762" s="360" t="inlineStr"/>
      <c r="O762" s="360" t="n">
        <v>0</v>
      </c>
      <c r="P762" s="360" t="n"/>
      <c r="Q762" s="360" t="n"/>
      <c r="R762" s="360" t="n"/>
      <c r="S762" s="360" t="n"/>
      <c r="T762" s="360" t="n"/>
      <c r="U762" s="360" t="n"/>
      <c r="V762" s="360" t="n"/>
      <c r="W762" s="360" t="n">
        <v>0</v>
      </c>
      <c r="X762" s="360" t="n">
        <v>1</v>
      </c>
      <c r="Y762" s="360" t="n">
        <v>0</v>
      </c>
      <c r="Z762" s="360" t="n"/>
      <c r="AA762" s="360" t="n"/>
      <c r="AB762" s="360" t="n"/>
    </row>
    <row r="763">
      <c r="A763" s="360" t="n">
        <v>50</v>
      </c>
      <c r="B763" s="360" t="n">
        <v>0</v>
      </c>
      <c r="C763" s="360" t="n">
        <v>0</v>
      </c>
      <c r="D763" s="360" t="n">
        <v>1</v>
      </c>
      <c r="E763" s="360" t="n">
        <v>215</v>
      </c>
      <c r="F763" s="360">
        <f>ROUND(Source!AT745,O763)</f>
        <v/>
      </c>
      <c r="G763" s="360" t="inlineStr">
        <is>
          <t>Монтаж</t>
        </is>
      </c>
      <c r="H763" s="360" t="inlineStr">
        <is>
          <t>Монтажные работы с НР и СП</t>
        </is>
      </c>
      <c r="I763" s="360" t="n"/>
      <c r="J763" s="360" t="n"/>
      <c r="K763" s="360" t="n">
        <v>215</v>
      </c>
      <c r="L763" s="360" t="n">
        <v>17</v>
      </c>
      <c r="M763" s="360" t="n">
        <v>3</v>
      </c>
      <c r="N763" s="360" t="inlineStr"/>
      <c r="O763" s="360" t="n">
        <v>0</v>
      </c>
      <c r="P763" s="360" t="n"/>
      <c r="Q763" s="360" t="n"/>
      <c r="R763" s="360" t="n"/>
      <c r="S763" s="360" t="n"/>
      <c r="T763" s="360" t="n"/>
      <c r="U763" s="360" t="n"/>
      <c r="V763" s="360" t="n"/>
      <c r="W763" s="360" t="n">
        <v>0</v>
      </c>
      <c r="X763" s="360" t="n">
        <v>1</v>
      </c>
      <c r="Y763" s="360" t="n">
        <v>0</v>
      </c>
      <c r="Z763" s="360" t="n"/>
      <c r="AA763" s="360" t="n"/>
      <c r="AB763" s="360" t="n"/>
    </row>
    <row r="764">
      <c r="A764" s="360" t="n">
        <v>50</v>
      </c>
      <c r="B764" s="360" t="n">
        <v>0</v>
      </c>
      <c r="C764" s="360" t="n">
        <v>0</v>
      </c>
      <c r="D764" s="360" t="n">
        <v>1</v>
      </c>
      <c r="E764" s="360" t="n">
        <v>217</v>
      </c>
      <c r="F764" s="360">
        <f>ROUND(Source!AU745,O764)</f>
        <v/>
      </c>
      <c r="G764" s="360" t="inlineStr">
        <is>
          <t>Прочие</t>
        </is>
      </c>
      <c r="H764" s="360" t="inlineStr">
        <is>
          <t>Прочие работы с НР и СП</t>
        </is>
      </c>
      <c r="I764" s="360" t="n"/>
      <c r="J764" s="360" t="n"/>
      <c r="K764" s="360" t="n">
        <v>217</v>
      </c>
      <c r="L764" s="360" t="n">
        <v>18</v>
      </c>
      <c r="M764" s="360" t="n">
        <v>3</v>
      </c>
      <c r="N764" s="360" t="inlineStr"/>
      <c r="O764" s="360" t="n">
        <v>0</v>
      </c>
      <c r="P764" s="360" t="n"/>
      <c r="Q764" s="360" t="n"/>
      <c r="R764" s="360" t="n"/>
      <c r="S764" s="360" t="n"/>
      <c r="T764" s="360" t="n"/>
      <c r="U764" s="360" t="n"/>
      <c r="V764" s="360" t="n"/>
      <c r="W764" s="360" t="n">
        <v>0</v>
      </c>
      <c r="X764" s="360" t="n">
        <v>1</v>
      </c>
      <c r="Y764" s="360" t="n">
        <v>0</v>
      </c>
      <c r="Z764" s="360" t="n"/>
      <c r="AA764" s="360" t="n"/>
      <c r="AB764" s="360" t="n"/>
    </row>
    <row r="765">
      <c r="A765" s="360" t="n">
        <v>50</v>
      </c>
      <c r="B765" s="360" t="n">
        <v>0</v>
      </c>
      <c r="C765" s="360" t="n">
        <v>0</v>
      </c>
      <c r="D765" s="360" t="n">
        <v>1</v>
      </c>
      <c r="E765" s="360" t="n">
        <v>230</v>
      </c>
      <c r="F765" s="360">
        <f>ROUND(Source!BA745,O765)</f>
        <v/>
      </c>
      <c r="G765" s="360" t="inlineStr">
        <is>
          <t>ПрочиеЗатр</t>
        </is>
      </c>
      <c r="H765" s="360" t="inlineStr">
        <is>
          <t>Прочие затраты по ТСН-2001.16</t>
        </is>
      </c>
      <c r="I765" s="360" t="n"/>
      <c r="J765" s="360" t="n"/>
      <c r="K765" s="360" t="n">
        <v>230</v>
      </c>
      <c r="L765" s="360" t="n">
        <v>19</v>
      </c>
      <c r="M765" s="360" t="n">
        <v>3</v>
      </c>
      <c r="N765" s="360" t="inlineStr"/>
      <c r="O765" s="360" t="n">
        <v>0</v>
      </c>
      <c r="P765" s="360" t="n"/>
      <c r="Q765" s="360" t="n"/>
      <c r="R765" s="360" t="n"/>
      <c r="S765" s="360" t="n"/>
      <c r="T765" s="360" t="n"/>
      <c r="U765" s="360" t="n"/>
      <c r="V765" s="360" t="n"/>
      <c r="W765" s="360" t="n">
        <v>0</v>
      </c>
      <c r="X765" s="360" t="n">
        <v>1</v>
      </c>
      <c r="Y765" s="360" t="n">
        <v>0</v>
      </c>
      <c r="Z765" s="360" t="n"/>
      <c r="AA765" s="360" t="n"/>
      <c r="AB765" s="360" t="n"/>
    </row>
    <row r="766">
      <c r="A766" s="360" t="n">
        <v>50</v>
      </c>
      <c r="B766" s="360" t="n">
        <v>0</v>
      </c>
      <c r="C766" s="360" t="n">
        <v>0</v>
      </c>
      <c r="D766" s="360" t="n">
        <v>1</v>
      </c>
      <c r="E766" s="360" t="n">
        <v>206</v>
      </c>
      <c r="F766" s="360">
        <f>ROUND(Source!T745,O766)</f>
        <v/>
      </c>
      <c r="G766" s="360" t="inlineStr">
        <is>
          <t>ВозврМат</t>
        </is>
      </c>
      <c r="H766" s="360" t="inlineStr">
        <is>
          <t>Возврат материалов</t>
        </is>
      </c>
      <c r="I766" s="360" t="n"/>
      <c r="J766" s="360" t="n"/>
      <c r="K766" s="360" t="n">
        <v>206</v>
      </c>
      <c r="L766" s="360" t="n">
        <v>20</v>
      </c>
      <c r="M766" s="360" t="n">
        <v>3</v>
      </c>
      <c r="N766" s="360" t="inlineStr"/>
      <c r="O766" s="360" t="n">
        <v>0</v>
      </c>
      <c r="P766" s="360" t="n"/>
      <c r="Q766" s="360" t="n"/>
      <c r="R766" s="360" t="n"/>
      <c r="S766" s="360" t="n"/>
      <c r="T766" s="360" t="n"/>
      <c r="U766" s="360" t="n"/>
      <c r="V766" s="360" t="n"/>
      <c r="W766" s="360" t="n">
        <v>0</v>
      </c>
      <c r="X766" s="360" t="n">
        <v>1</v>
      </c>
      <c r="Y766" s="360" t="n">
        <v>0</v>
      </c>
      <c r="Z766" s="360" t="n"/>
      <c r="AA766" s="360" t="n"/>
      <c r="AB766" s="360" t="n"/>
    </row>
    <row r="767">
      <c r="A767" s="360" t="n">
        <v>50</v>
      </c>
      <c r="B767" s="360" t="n">
        <v>0</v>
      </c>
      <c r="C767" s="360" t="n">
        <v>0</v>
      </c>
      <c r="D767" s="360" t="n">
        <v>1</v>
      </c>
      <c r="E767" s="360" t="n">
        <v>207</v>
      </c>
      <c r="F767" s="360">
        <f>ROUND(Source!U745,O767)</f>
        <v/>
      </c>
      <c r="G767" s="360" t="inlineStr">
        <is>
          <t>ТрудСтр</t>
        </is>
      </c>
      <c r="H767" s="360" t="inlineStr">
        <is>
          <t>Трудозатраты строителей</t>
        </is>
      </c>
      <c r="I767" s="360" t="n"/>
      <c r="J767" s="360" t="n"/>
      <c r="K767" s="360" t="n">
        <v>207</v>
      </c>
      <c r="L767" s="360" t="n">
        <v>21</v>
      </c>
      <c r="M767" s="360" t="n">
        <v>3</v>
      </c>
      <c r="N767" s="360" t="inlineStr"/>
      <c r="O767" s="360" t="n">
        <v>7</v>
      </c>
      <c r="P767" s="360" t="n"/>
      <c r="Q767" s="360" t="n"/>
      <c r="R767" s="360" t="n"/>
      <c r="S767" s="360" t="n"/>
      <c r="T767" s="360" t="n"/>
      <c r="U767" s="360" t="n"/>
      <c r="V767" s="360" t="n"/>
      <c r="W767" s="360" t="n">
        <v>0</v>
      </c>
      <c r="X767" s="360" t="n">
        <v>1</v>
      </c>
      <c r="Y767" s="360" t="n">
        <v>0</v>
      </c>
      <c r="Z767" s="360" t="n"/>
      <c r="AA767" s="360" t="n"/>
      <c r="AB767" s="360" t="n"/>
    </row>
    <row r="768">
      <c r="A768" s="360" t="n">
        <v>50</v>
      </c>
      <c r="B768" s="360" t="n">
        <v>0</v>
      </c>
      <c r="C768" s="360" t="n">
        <v>0</v>
      </c>
      <c r="D768" s="360" t="n">
        <v>1</v>
      </c>
      <c r="E768" s="360" t="n">
        <v>208</v>
      </c>
      <c r="F768" s="360">
        <f>ROUND(Source!V745,O768)</f>
        <v/>
      </c>
      <c r="G768" s="360" t="inlineStr">
        <is>
          <t>ТрудМаш</t>
        </is>
      </c>
      <c r="H768" s="360" t="inlineStr">
        <is>
          <t>Трудозатраты машинистов</t>
        </is>
      </c>
      <c r="I768" s="360" t="n"/>
      <c r="J768" s="360" t="n"/>
      <c r="K768" s="360" t="n">
        <v>208</v>
      </c>
      <c r="L768" s="360" t="n">
        <v>22</v>
      </c>
      <c r="M768" s="360" t="n">
        <v>3</v>
      </c>
      <c r="N768" s="360" t="inlineStr"/>
      <c r="O768" s="360" t="n">
        <v>7</v>
      </c>
      <c r="P768" s="360" t="n"/>
      <c r="Q768" s="360" t="n"/>
      <c r="R768" s="360" t="n"/>
      <c r="S768" s="360" t="n"/>
      <c r="T768" s="360" t="n"/>
      <c r="U768" s="360" t="n"/>
      <c r="V768" s="360" t="n"/>
      <c r="W768" s="360" t="n">
        <v>0</v>
      </c>
      <c r="X768" s="360" t="n">
        <v>1</v>
      </c>
      <c r="Y768" s="360" t="n">
        <v>0</v>
      </c>
      <c r="Z768" s="360" t="n"/>
      <c r="AA768" s="360" t="n"/>
      <c r="AB768" s="360" t="n"/>
    </row>
    <row r="769">
      <c r="A769" s="360" t="n">
        <v>50</v>
      </c>
      <c r="B769" s="360" t="n">
        <v>0</v>
      </c>
      <c r="C769" s="360" t="n">
        <v>0</v>
      </c>
      <c r="D769" s="360" t="n">
        <v>1</v>
      </c>
      <c r="E769" s="360" t="n">
        <v>209</v>
      </c>
      <c r="F769" s="360">
        <f>ROUND(Source!W745,O769)</f>
        <v/>
      </c>
      <c r="G769" s="360" t="inlineStr">
        <is>
          <t>ТранспМат</t>
        </is>
      </c>
      <c r="H769" s="360" t="inlineStr">
        <is>
          <t>Транспорт материалов</t>
        </is>
      </c>
      <c r="I769" s="360" t="n"/>
      <c r="J769" s="360" t="n"/>
      <c r="K769" s="360" t="n">
        <v>209</v>
      </c>
      <c r="L769" s="360" t="n">
        <v>23</v>
      </c>
      <c r="M769" s="360" t="n">
        <v>3</v>
      </c>
      <c r="N769" s="360" t="inlineStr"/>
      <c r="O769" s="360" t="n">
        <v>0</v>
      </c>
      <c r="P769" s="360" t="n"/>
      <c r="Q769" s="360" t="n"/>
      <c r="R769" s="360" t="n"/>
      <c r="S769" s="360" t="n"/>
      <c r="T769" s="360" t="n"/>
      <c r="U769" s="360" t="n"/>
      <c r="V769" s="360" t="n"/>
      <c r="W769" s="360" t="n">
        <v>0</v>
      </c>
      <c r="X769" s="360" t="n">
        <v>1</v>
      </c>
      <c r="Y769" s="360" t="n">
        <v>0</v>
      </c>
      <c r="Z769" s="360" t="n"/>
      <c r="AA769" s="360" t="n"/>
      <c r="AB769" s="360" t="n"/>
    </row>
    <row r="770">
      <c r="A770" s="360" t="n">
        <v>50</v>
      </c>
      <c r="B770" s="360" t="n">
        <v>0</v>
      </c>
      <c r="C770" s="360" t="n">
        <v>0</v>
      </c>
      <c r="D770" s="360" t="n">
        <v>1</v>
      </c>
      <c r="E770" s="360" t="n">
        <v>233</v>
      </c>
      <c r="F770" s="360">
        <f>ROUND(Source!BD745,O770)</f>
        <v/>
      </c>
      <c r="G770" s="360" t="inlineStr">
        <is>
          <t>Перевозка</t>
        </is>
      </c>
      <c r="H770" s="360" t="inlineStr">
        <is>
          <t>Перевозка грузов</t>
        </is>
      </c>
      <c r="I770" s="360" t="n"/>
      <c r="J770" s="360" t="n"/>
      <c r="K770" s="360" t="n">
        <v>233</v>
      </c>
      <c r="L770" s="360" t="n">
        <v>24</v>
      </c>
      <c r="M770" s="360" t="n">
        <v>3</v>
      </c>
      <c r="N770" s="360" t="inlineStr"/>
      <c r="O770" s="360" t="n">
        <v>0</v>
      </c>
      <c r="P770" s="360" t="n"/>
      <c r="Q770" s="360" t="n"/>
      <c r="R770" s="360" t="n"/>
      <c r="S770" s="360" t="n"/>
      <c r="T770" s="360" t="n"/>
      <c r="U770" s="360" t="n"/>
      <c r="V770" s="360" t="n"/>
      <c r="W770" s="360" t="n">
        <v>0</v>
      </c>
      <c r="X770" s="360" t="n">
        <v>1</v>
      </c>
      <c r="Y770" s="360" t="n">
        <v>0</v>
      </c>
      <c r="Z770" s="360" t="n"/>
      <c r="AA770" s="360" t="n"/>
      <c r="AB770" s="360" t="n"/>
    </row>
    <row r="771">
      <c r="A771" s="360" t="n">
        <v>50</v>
      </c>
      <c r="B771" s="360" t="n">
        <v>0</v>
      </c>
      <c r="C771" s="360" t="n">
        <v>0</v>
      </c>
      <c r="D771" s="360" t="n">
        <v>1</v>
      </c>
      <c r="E771" s="360" t="n">
        <v>210</v>
      </c>
      <c r="F771" s="360">
        <f>ROUND(Source!X745,O771)</f>
        <v/>
      </c>
      <c r="G771" s="360" t="inlineStr">
        <is>
          <t>НР</t>
        </is>
      </c>
      <c r="H771" s="360" t="inlineStr">
        <is>
          <t>Накладные расходы</t>
        </is>
      </c>
      <c r="I771" s="360" t="n"/>
      <c r="J771" s="360" t="n"/>
      <c r="K771" s="360" t="n">
        <v>210</v>
      </c>
      <c r="L771" s="360" t="n">
        <v>25</v>
      </c>
      <c r="M771" s="360" t="n">
        <v>3</v>
      </c>
      <c r="N771" s="360" t="inlineStr"/>
      <c r="O771" s="360" t="n">
        <v>0</v>
      </c>
      <c r="P771" s="360" t="n"/>
      <c r="Q771" s="360" t="n"/>
      <c r="R771" s="360" t="n"/>
      <c r="S771" s="360" t="n"/>
      <c r="T771" s="360" t="n"/>
      <c r="U771" s="360" t="n"/>
      <c r="V771" s="360" t="n"/>
      <c r="W771" s="360" t="n">
        <v>0</v>
      </c>
      <c r="X771" s="360" t="n">
        <v>1</v>
      </c>
      <c r="Y771" s="360" t="n">
        <v>0</v>
      </c>
      <c r="Z771" s="360" t="n"/>
      <c r="AA771" s="360" t="n"/>
      <c r="AB771" s="360" t="n"/>
    </row>
    <row r="772">
      <c r="A772" s="360" t="n">
        <v>50</v>
      </c>
      <c r="B772" s="360" t="n">
        <v>0</v>
      </c>
      <c r="C772" s="360" t="n">
        <v>0</v>
      </c>
      <c r="D772" s="360" t="n">
        <v>1</v>
      </c>
      <c r="E772" s="360" t="n">
        <v>211</v>
      </c>
      <c r="F772" s="360">
        <f>ROUND(Source!Y745,O772)</f>
        <v/>
      </c>
      <c r="G772" s="360" t="inlineStr">
        <is>
          <t>СмПриб</t>
        </is>
      </c>
      <c r="H772" s="360" t="inlineStr">
        <is>
          <t>Сметная прибыль</t>
        </is>
      </c>
      <c r="I772" s="360" t="n"/>
      <c r="J772" s="360" t="n"/>
      <c r="K772" s="360" t="n">
        <v>211</v>
      </c>
      <c r="L772" s="360" t="n">
        <v>26</v>
      </c>
      <c r="M772" s="360" t="n">
        <v>3</v>
      </c>
      <c r="N772" s="360" t="inlineStr"/>
      <c r="O772" s="360" t="n">
        <v>0</v>
      </c>
      <c r="P772" s="360" t="n"/>
      <c r="Q772" s="360" t="n"/>
      <c r="R772" s="360" t="n"/>
      <c r="S772" s="360" t="n"/>
      <c r="T772" s="360" t="n"/>
      <c r="U772" s="360" t="n"/>
      <c r="V772" s="360" t="n"/>
      <c r="W772" s="360" t="n">
        <v>0</v>
      </c>
      <c r="X772" s="360" t="n">
        <v>1</v>
      </c>
      <c r="Y772" s="360" t="n">
        <v>0</v>
      </c>
      <c r="Z772" s="360" t="n"/>
      <c r="AA772" s="360" t="n"/>
      <c r="AB772" s="360" t="n"/>
    </row>
    <row r="773">
      <c r="A773" s="360" t="n">
        <v>50</v>
      </c>
      <c r="B773" s="360" t="n">
        <v>0</v>
      </c>
      <c r="C773" s="360" t="n">
        <v>0</v>
      </c>
      <c r="D773" s="360" t="n">
        <v>1</v>
      </c>
      <c r="E773" s="360" t="n">
        <v>224</v>
      </c>
      <c r="F773" s="360">
        <f>ROUND(Source!AR745,O773)</f>
        <v/>
      </c>
      <c r="G773" s="360" t="inlineStr">
        <is>
          <t>Всего</t>
        </is>
      </c>
      <c r="H773" s="360" t="inlineStr">
        <is>
          <t>Всего с НР и СП</t>
        </is>
      </c>
      <c r="I773" s="360" t="n"/>
      <c r="J773" s="360" t="n"/>
      <c r="K773" s="360" t="n">
        <v>224</v>
      </c>
      <c r="L773" s="360" t="n">
        <v>27</v>
      </c>
      <c r="M773" s="360" t="n">
        <v>3</v>
      </c>
      <c r="N773" s="360" t="inlineStr"/>
      <c r="O773" s="360" t="n">
        <v>0</v>
      </c>
      <c r="P773" s="360" t="n"/>
      <c r="Q773" s="360" t="n"/>
      <c r="R773" s="360" t="n"/>
      <c r="S773" s="360" t="n"/>
      <c r="T773" s="360" t="n"/>
      <c r="U773" s="360" t="n"/>
      <c r="V773" s="360" t="n"/>
      <c r="W773" s="360" t="n">
        <v>0</v>
      </c>
      <c r="X773" s="360" t="n">
        <v>1</v>
      </c>
      <c r="Y773" s="360" t="n">
        <v>0</v>
      </c>
      <c r="Z773" s="360" t="n"/>
      <c r="AA773" s="360" t="n"/>
      <c r="AB773" s="360" t="n"/>
    </row>
    <row r="774">
      <c r="A774" s="360" t="n">
        <v>50</v>
      </c>
      <c r="B774" s="360" t="n">
        <v>0</v>
      </c>
      <c r="C774" s="360" t="n">
        <v>0</v>
      </c>
      <c r="D774" s="360" t="n">
        <v>2</v>
      </c>
      <c r="E774" s="360" t="n">
        <v>0</v>
      </c>
      <c r="F774" s="360">
        <f>ROUND(F773,O774)</f>
        <v/>
      </c>
      <c r="G774" s="360" t="inlineStr">
        <is>
          <t>и1</t>
        </is>
      </c>
      <c r="H774" s="360" t="inlineStr">
        <is>
          <t>Итого</t>
        </is>
      </c>
      <c r="I774" s="360" t="n"/>
      <c r="J774" s="360" t="n"/>
      <c r="K774" s="360" t="n">
        <v>212</v>
      </c>
      <c r="L774" s="360" t="n">
        <v>28</v>
      </c>
      <c r="M774" s="360" t="n">
        <v>0</v>
      </c>
      <c r="N774" s="360" t="inlineStr"/>
      <c r="O774" s="360" t="n">
        <v>0</v>
      </c>
      <c r="P774" s="360" t="n"/>
      <c r="Q774" s="360" t="n"/>
      <c r="R774" s="360" t="n"/>
      <c r="S774" s="360" t="n"/>
      <c r="T774" s="360" t="n"/>
      <c r="U774" s="360" t="n"/>
      <c r="V774" s="360" t="n"/>
      <c r="W774" s="360" t="n">
        <v>0</v>
      </c>
      <c r="X774" s="360" t="n">
        <v>1</v>
      </c>
      <c r="Y774" s="360" t="n">
        <v>0</v>
      </c>
      <c r="Z774" s="360" t="n"/>
      <c r="AA774" s="360" t="n"/>
      <c r="AB774" s="360" t="n"/>
    </row>
    <row r="775">
      <c r="A775" s="360" t="n">
        <v>50</v>
      </c>
      <c r="B775" s="360" t="n">
        <v>0</v>
      </c>
      <c r="C775" s="360" t="n">
        <v>0</v>
      </c>
      <c r="D775" s="360" t="n">
        <v>2</v>
      </c>
      <c r="E775" s="360" t="n">
        <v>0</v>
      </c>
      <c r="F775" s="360">
        <f>ROUND(F774*0.22,O775)</f>
        <v/>
      </c>
      <c r="G775" s="360" t="inlineStr">
        <is>
          <t>и2</t>
        </is>
      </c>
      <c r="H775" s="360" t="inlineStr">
        <is>
          <t>НДС 22%</t>
        </is>
      </c>
      <c r="I775" s="360" t="n"/>
      <c r="J775" s="360" t="n"/>
      <c r="K775" s="360" t="n">
        <v>212</v>
      </c>
      <c r="L775" s="360" t="n">
        <v>29</v>
      </c>
      <c r="M775" s="360" t="n">
        <v>0</v>
      </c>
      <c r="N775" s="360" t="inlineStr"/>
      <c r="O775" s="360" t="n">
        <v>0</v>
      </c>
      <c r="P775" s="360" t="n"/>
      <c r="Q775" s="360" t="n"/>
      <c r="R775" s="360" t="n"/>
      <c r="S775" s="360" t="n"/>
      <c r="T775" s="360" t="n"/>
      <c r="U775" s="360" t="n"/>
      <c r="V775" s="360" t="n"/>
      <c r="W775" s="360" t="n">
        <v>0</v>
      </c>
      <c r="X775" s="360" t="n">
        <v>1</v>
      </c>
      <c r="Y775" s="360" t="n">
        <v>0</v>
      </c>
      <c r="Z775" s="360" t="n"/>
      <c r="AA775" s="360" t="n"/>
      <c r="AB775" s="360" t="n"/>
    </row>
    <row r="776">
      <c r="A776" s="360" t="n">
        <v>50</v>
      </c>
      <c r="B776" s="360" t="n">
        <v>0</v>
      </c>
      <c r="C776" s="360" t="n">
        <v>0</v>
      </c>
      <c r="D776" s="360" t="n">
        <v>2</v>
      </c>
      <c r="E776" s="360" t="n">
        <v>213</v>
      </c>
      <c r="F776" s="360">
        <f>ROUND(F774+F775,O776)</f>
        <v/>
      </c>
      <c r="G776" s="360" t="inlineStr">
        <is>
          <t>и3</t>
        </is>
      </c>
      <c r="H776" s="360" t="inlineStr">
        <is>
          <t>Всего</t>
        </is>
      </c>
      <c r="I776" s="360" t="n"/>
      <c r="J776" s="360" t="n"/>
      <c r="K776" s="360" t="n">
        <v>212</v>
      </c>
      <c r="L776" s="360" t="n">
        <v>30</v>
      </c>
      <c r="M776" s="360" t="n">
        <v>0</v>
      </c>
      <c r="N776" s="360" t="inlineStr"/>
      <c r="O776" s="360" t="n">
        <v>0</v>
      </c>
      <c r="P776" s="360" t="n"/>
      <c r="Q776" s="360" t="n"/>
      <c r="R776" s="360" t="n"/>
      <c r="S776" s="360" t="n"/>
      <c r="T776" s="360" t="n"/>
      <c r="U776" s="360" t="n"/>
      <c r="V776" s="360" t="n"/>
      <c r="W776" s="360" t="n">
        <v>0</v>
      </c>
      <c r="X776" s="360" t="n">
        <v>1</v>
      </c>
      <c r="Y776" s="360" t="n">
        <v>0</v>
      </c>
      <c r="Z776" s="360" t="n"/>
      <c r="AA776" s="360" t="n"/>
      <c r="AB776" s="360" t="n"/>
    </row>
    <row r="777"/>
    <row r="778">
      <c r="A778" s="357" t="n">
        <v>3</v>
      </c>
      <c r="B778" s="357" t="n">
        <v>0</v>
      </c>
      <c r="C778" s="357" t="n"/>
      <c r="D778" s="357">
        <f>ROW(A786)</f>
        <v/>
      </c>
      <c r="E778" s="357" t="n"/>
      <c r="F778" s="357" t="inlineStr">
        <is>
          <t>Новая локальная смета</t>
        </is>
      </c>
      <c r="G778" s="357" t="inlineStr">
        <is>
          <t>Центральная, д.41/8</t>
        </is>
      </c>
      <c r="H778" s="357" t="inlineStr"/>
      <c r="I778" s="357" t="n">
        <v>0</v>
      </c>
      <c r="J778" s="357" t="inlineStr"/>
      <c r="K778" s="357" t="n">
        <v>0</v>
      </c>
      <c r="L778" s="357" t="inlineStr">
        <is>
          <t>Новая локальная смета</t>
        </is>
      </c>
      <c r="M778" s="357" t="inlineStr"/>
      <c r="N778" s="357" t="n"/>
      <c r="O778" s="357" t="n"/>
      <c r="P778" s="357" t="n"/>
      <c r="Q778" s="357" t="n"/>
      <c r="R778" s="357" t="n"/>
      <c r="S778" s="357" t="n">
        <v>0</v>
      </c>
      <c r="T778" s="357" t="n"/>
      <c r="U778" s="357" t="inlineStr"/>
      <c r="V778" s="357" t="n">
        <v>0</v>
      </c>
      <c r="W778" s="357" t="n"/>
      <c r="X778" s="357" t="n"/>
      <c r="Y778" s="357" t="n"/>
      <c r="Z778" s="357" t="n"/>
      <c r="AA778" s="357" t="n"/>
      <c r="AB778" s="357" t="inlineStr"/>
      <c r="AC778" s="357" t="inlineStr"/>
      <c r="AD778" s="357" t="inlineStr"/>
      <c r="AE778" s="357" t="inlineStr"/>
      <c r="AF778" s="357" t="inlineStr"/>
      <c r="AG778" s="357" t="inlineStr"/>
      <c r="AH778" s="357" t="n"/>
      <c r="AI778" s="357" t="n"/>
      <c r="AJ778" s="357" t="n"/>
      <c r="AK778" s="357" t="n"/>
      <c r="AL778" s="357" t="n"/>
      <c r="AM778" s="357" t="n"/>
      <c r="AN778" s="357" t="n"/>
      <c r="AO778" s="357" t="n"/>
      <c r="AP778" s="357" t="inlineStr"/>
      <c r="AQ778" s="357" t="inlineStr"/>
      <c r="AR778" s="357" t="inlineStr"/>
      <c r="AS778" s="357" t="n"/>
      <c r="AT778" s="357" t="n"/>
      <c r="AU778" s="357" t="n"/>
      <c r="AV778" s="357" t="n"/>
      <c r="AW778" s="357" t="n"/>
      <c r="AX778" s="357" t="n"/>
      <c r="AY778" s="357" t="n"/>
      <c r="AZ778" s="357" t="inlineStr"/>
      <c r="BA778" s="357" t="n"/>
      <c r="BB778" s="357" t="inlineStr"/>
      <c r="BC778" s="357" t="inlineStr"/>
      <c r="BD778" s="357" t="inlineStr"/>
      <c r="BE778" s="357" t="inlineStr"/>
      <c r="BF778" s="357" t="inlineStr"/>
      <c r="BG778" s="357" t="inlineStr"/>
      <c r="BH778" s="357" t="inlineStr"/>
      <c r="BI778" s="357" t="inlineStr"/>
      <c r="BJ778" s="357" t="inlineStr"/>
      <c r="BK778" s="357" t="inlineStr"/>
      <c r="BL778" s="357" t="inlineStr"/>
      <c r="BM778" s="357" t="inlineStr"/>
      <c r="BN778" s="357" t="inlineStr"/>
      <c r="BO778" s="357" t="inlineStr"/>
      <c r="BP778" s="357" t="inlineStr"/>
      <c r="BQ778" s="357" t="n"/>
      <c r="BR778" s="357" t="n"/>
      <c r="BS778" s="357" t="n"/>
      <c r="BT778" s="357" t="n"/>
      <c r="BU778" s="357" t="n"/>
      <c r="BV778" s="357" t="n"/>
      <c r="BW778" s="357" t="n"/>
      <c r="BX778" s="357" t="n">
        <v>0</v>
      </c>
      <c r="BY778" s="357" t="n"/>
      <c r="BZ778" s="357" t="n"/>
      <c r="CA778" s="357" t="n"/>
      <c r="CB778" s="357" t="n"/>
      <c r="CC778" s="357" t="n"/>
      <c r="CD778" s="357" t="n"/>
      <c r="CE778" s="357" t="n"/>
      <c r="CF778" s="357" t="n">
        <v>0</v>
      </c>
      <c r="CG778" s="357" t="n">
        <v>0</v>
      </c>
      <c r="CH778" s="357" t="n"/>
      <c r="CI778" s="357" t="inlineStr"/>
      <c r="CJ778" s="357" t="inlineStr"/>
      <c r="CK778" t="inlineStr"/>
      <c r="CL778" t="inlineStr"/>
      <c r="CM778" t="inlineStr"/>
      <c r="CN778" t="inlineStr"/>
      <c r="CO778" t="inlineStr"/>
      <c r="CP778" t="inlineStr"/>
      <c r="CQ778" t="inlineStr"/>
    </row>
    <row r="779"/>
    <row r="780">
      <c r="A780" s="358" t="n">
        <v>52</v>
      </c>
      <c r="B780" s="358">
        <f>B786</f>
        <v/>
      </c>
      <c r="C780" s="358">
        <f>C786</f>
        <v/>
      </c>
      <c r="D780" s="358">
        <f>D786</f>
        <v/>
      </c>
      <c r="E780" s="358">
        <f>E786</f>
        <v/>
      </c>
      <c r="F780" s="358">
        <f>F786</f>
        <v/>
      </c>
      <c r="G780" s="358">
        <f>G786</f>
        <v/>
      </c>
      <c r="H780" s="358" t="n"/>
      <c r="I780" s="358" t="n"/>
      <c r="J780" s="358" t="n"/>
      <c r="K780" s="358" t="n"/>
      <c r="L780" s="358" t="n"/>
      <c r="M780" s="358" t="n"/>
      <c r="N780" s="358" t="n"/>
      <c r="O780" s="358">
        <f>O786</f>
        <v/>
      </c>
      <c r="P780" s="358">
        <f>P786</f>
        <v/>
      </c>
      <c r="Q780" s="358">
        <f>Q786</f>
        <v/>
      </c>
      <c r="R780" s="358">
        <f>R786</f>
        <v/>
      </c>
      <c r="S780" s="358">
        <f>S786</f>
        <v/>
      </c>
      <c r="T780" s="358">
        <f>T786</f>
        <v/>
      </c>
      <c r="U780" s="358">
        <f>U786</f>
        <v/>
      </c>
      <c r="V780" s="358">
        <f>V786</f>
        <v/>
      </c>
      <c r="W780" s="358">
        <f>W786</f>
        <v/>
      </c>
      <c r="X780" s="358">
        <f>X786</f>
        <v/>
      </c>
      <c r="Y780" s="358">
        <f>Y786</f>
        <v/>
      </c>
      <c r="Z780" s="358">
        <f>Z786</f>
        <v/>
      </c>
      <c r="AA780" s="358">
        <f>AA786</f>
        <v/>
      </c>
      <c r="AB780" s="358">
        <f>AB786</f>
        <v/>
      </c>
      <c r="AC780" s="358">
        <f>AC786</f>
        <v/>
      </c>
      <c r="AD780" s="358">
        <f>AD786</f>
        <v/>
      </c>
      <c r="AE780" s="358">
        <f>AE786</f>
        <v/>
      </c>
      <c r="AF780" s="358">
        <f>AF786</f>
        <v/>
      </c>
      <c r="AG780" s="358">
        <f>AG786</f>
        <v/>
      </c>
      <c r="AH780" s="358">
        <f>AH786</f>
        <v/>
      </c>
      <c r="AI780" s="358">
        <f>AI786</f>
        <v/>
      </c>
      <c r="AJ780" s="358">
        <f>AJ786</f>
        <v/>
      </c>
      <c r="AK780" s="358">
        <f>AK786</f>
        <v/>
      </c>
      <c r="AL780" s="358">
        <f>AL786</f>
        <v/>
      </c>
      <c r="AM780" s="358">
        <f>AM786</f>
        <v/>
      </c>
      <c r="AN780" s="358">
        <f>AN786</f>
        <v/>
      </c>
      <c r="AO780" s="358">
        <f>AO786</f>
        <v/>
      </c>
      <c r="AP780" s="358">
        <f>AP786</f>
        <v/>
      </c>
      <c r="AQ780" s="358">
        <f>AQ786</f>
        <v/>
      </c>
      <c r="AR780" s="358">
        <f>AR786</f>
        <v/>
      </c>
      <c r="AS780" s="358">
        <f>AS786</f>
        <v/>
      </c>
      <c r="AT780" s="358">
        <f>AT786</f>
        <v/>
      </c>
      <c r="AU780" s="358">
        <f>AU786</f>
        <v/>
      </c>
      <c r="AV780" s="358">
        <f>AV786</f>
        <v/>
      </c>
      <c r="AW780" s="358">
        <f>AW786</f>
        <v/>
      </c>
      <c r="AX780" s="358">
        <f>AX786</f>
        <v/>
      </c>
      <c r="AY780" s="358">
        <f>AY786</f>
        <v/>
      </c>
      <c r="AZ780" s="358">
        <f>AZ786</f>
        <v/>
      </c>
      <c r="BA780" s="358">
        <f>BA786</f>
        <v/>
      </c>
      <c r="BB780" s="358">
        <f>BB786</f>
        <v/>
      </c>
      <c r="BC780" s="358">
        <f>BC786</f>
        <v/>
      </c>
      <c r="BD780" s="358">
        <f>BD786</f>
        <v/>
      </c>
      <c r="BE780" s="358">
        <f>BE786</f>
        <v/>
      </c>
      <c r="BF780" s="358">
        <f>BF786</f>
        <v/>
      </c>
      <c r="BG780" s="358">
        <f>BG786</f>
        <v/>
      </c>
      <c r="BH780" s="358">
        <f>BH786</f>
        <v/>
      </c>
      <c r="BI780" s="358">
        <f>BI786</f>
        <v/>
      </c>
      <c r="BJ780" s="358">
        <f>BJ786</f>
        <v/>
      </c>
      <c r="BK780" s="358">
        <f>BK786</f>
        <v/>
      </c>
      <c r="BL780" s="358">
        <f>BL786</f>
        <v/>
      </c>
      <c r="BM780" s="358">
        <f>BM786</f>
        <v/>
      </c>
      <c r="BN780" s="358">
        <f>BN786</f>
        <v/>
      </c>
      <c r="BO780" s="358">
        <f>BO786</f>
        <v/>
      </c>
      <c r="BP780" s="358">
        <f>BP786</f>
        <v/>
      </c>
      <c r="BQ780" s="358">
        <f>BQ786</f>
        <v/>
      </c>
      <c r="BR780" s="358">
        <f>BR786</f>
        <v/>
      </c>
      <c r="BS780" s="358">
        <f>BS786</f>
        <v/>
      </c>
      <c r="BT780" s="358">
        <f>BT786</f>
        <v/>
      </c>
      <c r="BU780" s="358">
        <f>BU786</f>
        <v/>
      </c>
      <c r="BV780" s="358">
        <f>BV786</f>
        <v/>
      </c>
      <c r="BW780" s="358">
        <f>BW786</f>
        <v/>
      </c>
      <c r="BX780" s="358">
        <f>BX786</f>
        <v/>
      </c>
      <c r="BY780" s="358">
        <f>BY786</f>
        <v/>
      </c>
      <c r="BZ780" s="358">
        <f>BZ786</f>
        <v/>
      </c>
      <c r="CA780" s="358">
        <f>CA786</f>
        <v/>
      </c>
      <c r="CB780" s="358">
        <f>CB786</f>
        <v/>
      </c>
      <c r="CC780" s="358">
        <f>CC786</f>
        <v/>
      </c>
      <c r="CD780" s="358">
        <f>CD786</f>
        <v/>
      </c>
      <c r="CE780" s="358">
        <f>CE786</f>
        <v/>
      </c>
      <c r="CF780" s="358">
        <f>CF786</f>
        <v/>
      </c>
      <c r="CG780" s="358">
        <f>CG786</f>
        <v/>
      </c>
      <c r="CH780" s="358">
        <f>CH786</f>
        <v/>
      </c>
      <c r="CI780" s="358">
        <f>CI786</f>
        <v/>
      </c>
      <c r="CJ780" s="358">
        <f>CJ786</f>
        <v/>
      </c>
      <c r="CK780" s="358">
        <f>CK786</f>
        <v/>
      </c>
      <c r="CL780" s="358">
        <f>CL786</f>
        <v/>
      </c>
      <c r="CM780" s="358">
        <f>CM786</f>
        <v/>
      </c>
      <c r="CN780" s="358">
        <f>CN786</f>
        <v/>
      </c>
      <c r="CO780" s="358">
        <f>CO786</f>
        <v/>
      </c>
      <c r="CP780" s="358">
        <f>CP786</f>
        <v/>
      </c>
      <c r="CQ780" s="358">
        <f>CQ786</f>
        <v/>
      </c>
      <c r="CR780" s="358">
        <f>CR786</f>
        <v/>
      </c>
      <c r="CS780" s="358">
        <f>CS786</f>
        <v/>
      </c>
      <c r="CT780" s="358">
        <f>CT786</f>
        <v/>
      </c>
      <c r="CU780" s="358">
        <f>CU786</f>
        <v/>
      </c>
      <c r="CV780" s="358">
        <f>CV786</f>
        <v/>
      </c>
      <c r="CW780" s="358">
        <f>CW786</f>
        <v/>
      </c>
      <c r="CX780" s="358">
        <f>CX786</f>
        <v/>
      </c>
      <c r="CY780" s="358">
        <f>CY786</f>
        <v/>
      </c>
      <c r="CZ780" s="358">
        <f>CZ786</f>
        <v/>
      </c>
      <c r="DA780" s="358">
        <f>DA786</f>
        <v/>
      </c>
      <c r="DB780" s="358">
        <f>DB786</f>
        <v/>
      </c>
      <c r="DC780" s="358">
        <f>DC786</f>
        <v/>
      </c>
      <c r="DD780" s="358">
        <f>DD786</f>
        <v/>
      </c>
      <c r="DE780" s="358">
        <f>DE786</f>
        <v/>
      </c>
      <c r="DF780" s="358">
        <f>DF786</f>
        <v/>
      </c>
      <c r="DG780" s="359">
        <f>DG786</f>
        <v/>
      </c>
      <c r="DH780" s="359">
        <f>DH786</f>
        <v/>
      </c>
      <c r="DI780" s="359">
        <f>DI786</f>
        <v/>
      </c>
      <c r="DJ780" s="359">
        <f>DJ786</f>
        <v/>
      </c>
      <c r="DK780" s="359">
        <f>DK786</f>
        <v/>
      </c>
      <c r="DL780" s="359">
        <f>DL786</f>
        <v/>
      </c>
      <c r="DM780" s="359">
        <f>DM786</f>
        <v/>
      </c>
      <c r="DN780" s="359">
        <f>DN786</f>
        <v/>
      </c>
      <c r="DO780" s="359">
        <f>DO786</f>
        <v/>
      </c>
      <c r="DP780" s="359">
        <f>DP786</f>
        <v/>
      </c>
      <c r="DQ780" s="359">
        <f>DQ786</f>
        <v/>
      </c>
      <c r="DR780" s="359">
        <f>DR786</f>
        <v/>
      </c>
      <c r="DS780" s="359">
        <f>DS786</f>
        <v/>
      </c>
      <c r="DT780" s="359">
        <f>DT786</f>
        <v/>
      </c>
      <c r="DU780" s="359">
        <f>DU786</f>
        <v/>
      </c>
      <c r="DV780" s="359">
        <f>DV786</f>
        <v/>
      </c>
      <c r="DW780" s="359">
        <f>DW786</f>
        <v/>
      </c>
      <c r="DX780" s="359">
        <f>DX786</f>
        <v/>
      </c>
      <c r="DY780" s="359">
        <f>DY786</f>
        <v/>
      </c>
      <c r="DZ780" s="359">
        <f>DZ786</f>
        <v/>
      </c>
      <c r="EA780" s="359">
        <f>EA786</f>
        <v/>
      </c>
      <c r="EB780" s="359">
        <f>EB786</f>
        <v/>
      </c>
      <c r="EC780" s="359">
        <f>EC786</f>
        <v/>
      </c>
      <c r="ED780" s="359">
        <f>ED786</f>
        <v/>
      </c>
      <c r="EE780" s="359">
        <f>EE786</f>
        <v/>
      </c>
      <c r="EF780" s="359">
        <f>EF786</f>
        <v/>
      </c>
      <c r="EG780" s="359">
        <f>EG786</f>
        <v/>
      </c>
      <c r="EH780" s="359">
        <f>EH786</f>
        <v/>
      </c>
      <c r="EI780" s="359">
        <f>EI786</f>
        <v/>
      </c>
      <c r="EJ780" s="359">
        <f>EJ786</f>
        <v/>
      </c>
      <c r="EK780" s="359">
        <f>EK786</f>
        <v/>
      </c>
      <c r="EL780" s="359">
        <f>EL786</f>
        <v/>
      </c>
      <c r="EM780" s="359">
        <f>EM786</f>
        <v/>
      </c>
      <c r="EN780" s="359">
        <f>EN786</f>
        <v/>
      </c>
      <c r="EO780" s="359">
        <f>EO786</f>
        <v/>
      </c>
      <c r="EP780" s="359">
        <f>EP786</f>
        <v/>
      </c>
      <c r="EQ780" s="359">
        <f>EQ786</f>
        <v/>
      </c>
      <c r="ER780" s="359">
        <f>ER786</f>
        <v/>
      </c>
      <c r="ES780" s="359">
        <f>ES786</f>
        <v/>
      </c>
      <c r="ET780" s="359">
        <f>ET786</f>
        <v/>
      </c>
      <c r="EU780" s="359">
        <f>EU786</f>
        <v/>
      </c>
      <c r="EV780" s="359">
        <f>EV786</f>
        <v/>
      </c>
      <c r="EW780" s="359">
        <f>EW786</f>
        <v/>
      </c>
      <c r="EX780" s="359">
        <f>EX786</f>
        <v/>
      </c>
      <c r="EY780" s="359">
        <f>EY786</f>
        <v/>
      </c>
      <c r="EZ780" s="359">
        <f>EZ786</f>
        <v/>
      </c>
      <c r="FA780" s="359">
        <f>FA786</f>
        <v/>
      </c>
      <c r="FB780" s="359">
        <f>FB786</f>
        <v/>
      </c>
      <c r="FC780" s="359">
        <f>FC786</f>
        <v/>
      </c>
      <c r="FD780" s="359">
        <f>FD786</f>
        <v/>
      </c>
      <c r="FE780" s="359">
        <f>FE786</f>
        <v/>
      </c>
      <c r="FF780" s="359">
        <f>FF786</f>
        <v/>
      </c>
      <c r="FG780" s="359">
        <f>FG786</f>
        <v/>
      </c>
      <c r="FH780" s="359">
        <f>FH786</f>
        <v/>
      </c>
      <c r="FI780" s="359">
        <f>FI786</f>
        <v/>
      </c>
      <c r="FJ780" s="359">
        <f>FJ786</f>
        <v/>
      </c>
      <c r="FK780" s="359">
        <f>FK786</f>
        <v/>
      </c>
      <c r="FL780" s="359">
        <f>FL786</f>
        <v/>
      </c>
      <c r="FM780" s="359">
        <f>FM786</f>
        <v/>
      </c>
      <c r="FN780" s="359">
        <f>FN786</f>
        <v/>
      </c>
      <c r="FO780" s="359">
        <f>FO786</f>
        <v/>
      </c>
      <c r="FP780" s="359">
        <f>FP786</f>
        <v/>
      </c>
      <c r="FQ780" s="359">
        <f>FQ786</f>
        <v/>
      </c>
      <c r="FR780" s="359">
        <f>FR786</f>
        <v/>
      </c>
      <c r="FS780" s="359">
        <f>FS786</f>
        <v/>
      </c>
      <c r="FT780" s="359">
        <f>FT786</f>
        <v/>
      </c>
      <c r="FU780" s="359">
        <f>FU786</f>
        <v/>
      </c>
      <c r="FV780" s="359">
        <f>FV786</f>
        <v/>
      </c>
      <c r="FW780" s="359">
        <f>FW786</f>
        <v/>
      </c>
      <c r="FX780" s="359">
        <f>FX786</f>
        <v/>
      </c>
      <c r="FY780" s="359">
        <f>FY786</f>
        <v/>
      </c>
      <c r="FZ780" s="359">
        <f>FZ786</f>
        <v/>
      </c>
      <c r="GA780" s="359">
        <f>GA786</f>
        <v/>
      </c>
      <c r="GB780" s="359">
        <f>GB786</f>
        <v/>
      </c>
      <c r="GC780" s="359">
        <f>GC786</f>
        <v/>
      </c>
      <c r="GD780" s="359">
        <f>GD786</f>
        <v/>
      </c>
      <c r="GE780" s="359">
        <f>GE786</f>
        <v/>
      </c>
      <c r="GF780" s="359">
        <f>GF786</f>
        <v/>
      </c>
      <c r="GG780" s="359">
        <f>GG786</f>
        <v/>
      </c>
      <c r="GH780" s="359">
        <f>GH786</f>
        <v/>
      </c>
      <c r="GI780" s="359">
        <f>GI786</f>
        <v/>
      </c>
      <c r="GJ780" s="359">
        <f>GJ786</f>
        <v/>
      </c>
      <c r="GK780" s="359">
        <f>GK786</f>
        <v/>
      </c>
      <c r="GL780" s="359">
        <f>GL786</f>
        <v/>
      </c>
      <c r="GM780" s="359">
        <f>GM786</f>
        <v/>
      </c>
      <c r="GN780" s="359">
        <f>GN786</f>
        <v/>
      </c>
      <c r="GO780" s="359">
        <f>GO786</f>
        <v/>
      </c>
      <c r="GP780" s="359">
        <f>GP786</f>
        <v/>
      </c>
      <c r="GQ780" s="359">
        <f>GQ786</f>
        <v/>
      </c>
      <c r="GR780" s="359">
        <f>GR786</f>
        <v/>
      </c>
      <c r="GS780" s="359">
        <f>GS786</f>
        <v/>
      </c>
      <c r="GT780" s="359">
        <f>GT786</f>
        <v/>
      </c>
      <c r="GU780" s="359">
        <f>GU786</f>
        <v/>
      </c>
      <c r="GV780" s="359">
        <f>GV786</f>
        <v/>
      </c>
      <c r="GW780" s="359">
        <f>GW786</f>
        <v/>
      </c>
      <c r="GX780" s="359">
        <f>GX786</f>
        <v/>
      </c>
    </row>
    <row r="781"/>
    <row r="782">
      <c r="A782" t="n">
        <v>17</v>
      </c>
      <c r="B782" t="n">
        <v>0</v>
      </c>
      <c r="C782">
        <f>ROW(SmtRes!A255)</f>
        <v/>
      </c>
      <c r="D782">
        <f>ROW(EtalonRes!A255)</f>
        <v/>
      </c>
      <c r="E782" t="inlineStr">
        <is>
          <t>1</t>
        </is>
      </c>
      <c r="F782" t="inlineStr">
        <is>
          <t>65-10-1</t>
        </is>
      </c>
      <c r="G782" t="inlineStr">
        <is>
          <t>Очистка канализационной сети внутренней</t>
        </is>
      </c>
      <c r="H782" t="inlineStr">
        <is>
          <t>100 м трубопровода</t>
        </is>
      </c>
      <c r="I782">
        <f>ROUND(ROUND(12/100,4),7)</f>
        <v/>
      </c>
      <c r="J782" t="n">
        <v>0</v>
      </c>
      <c r="K782">
        <f>ROUND(ROUND(12/100,4),7)</f>
        <v/>
      </c>
      <c r="O782">
        <f>ROUND(CP782,0)</f>
        <v/>
      </c>
      <c r="P782">
        <f>ROUND(CQ782*I782,0)</f>
        <v/>
      </c>
      <c r="Q782">
        <f>(ROUND((ROUND(((ET782)*I782),0)*BB782),0)+ROUND((ROUND(((AE782-(EU782))*I782),0)*BS782),0))</f>
        <v/>
      </c>
      <c r="R782">
        <f>(ROUND((ROUND(((EU782)*I782),0)*BS782),0)+ROUND((ROUND(((AE782-(EU782))*I782),0)*BS782),0))</f>
        <v/>
      </c>
      <c r="S782">
        <f>ROUND(CT782*I782,0)</f>
        <v/>
      </c>
      <c r="T782">
        <f>ROUND(CU782*I782,0)</f>
        <v/>
      </c>
      <c r="U782">
        <f>ROUND(CV782*I782,7)</f>
        <v/>
      </c>
      <c r="V782">
        <f>ROUND(CW782*I782,7)</f>
        <v/>
      </c>
      <c r="W782">
        <f>ROUND(CX782*I782,0)</f>
        <v/>
      </c>
      <c r="X782">
        <f>ROUND(CY782,0)</f>
        <v/>
      </c>
      <c r="Y782">
        <f>ROUND(CZ782,0)</f>
        <v/>
      </c>
      <c r="AA782" t="n">
        <v>78862477</v>
      </c>
      <c r="AB782">
        <f>ROUND((AC782+AD782+AF782),2)</f>
        <v/>
      </c>
      <c r="AC782">
        <f>ROUND((ES782),2)</f>
        <v/>
      </c>
      <c r="AD782">
        <f>ROUND((((ET782)-(EU782))+AE782),2)</f>
        <v/>
      </c>
      <c r="AE782">
        <f>ROUND((EU782),2)</f>
        <v/>
      </c>
      <c r="AF782">
        <f>ROUND((EV782),2)</f>
        <v/>
      </c>
      <c r="AG782">
        <f>ROUND((AP782),2)</f>
        <v/>
      </c>
      <c r="AH782">
        <f>(EW782)</f>
        <v/>
      </c>
      <c r="AI782">
        <f>(EX782)</f>
        <v/>
      </c>
      <c r="AJ782">
        <f>(AS782)</f>
        <v/>
      </c>
      <c r="AK782" t="n">
        <v>403.3</v>
      </c>
      <c r="AL782" t="n">
        <v>139.36</v>
      </c>
      <c r="AM782" t="n">
        <v>0.87</v>
      </c>
      <c r="AN782" t="n">
        <v>0</v>
      </c>
      <c r="AO782" t="n">
        <v>263.07</v>
      </c>
      <c r="AP782" t="n">
        <v>0</v>
      </c>
      <c r="AQ782" t="n">
        <v>32.2</v>
      </c>
      <c r="AR782" t="n">
        <v>0</v>
      </c>
      <c r="AS782" t="n">
        <v>0</v>
      </c>
      <c r="AT782" t="n">
        <v>103</v>
      </c>
      <c r="AU782" t="n">
        <v>52</v>
      </c>
      <c r="AV782" t="n">
        <v>1</v>
      </c>
      <c r="AW782" t="n">
        <v>1</v>
      </c>
      <c r="AZ782" t="n">
        <v>1</v>
      </c>
      <c r="BA782" t="n">
        <v>52.25</v>
      </c>
      <c r="BB782" t="n">
        <v>25.03</v>
      </c>
      <c r="BC782" t="n">
        <v>11.85</v>
      </c>
      <c r="BD782" t="inlineStr"/>
      <c r="BE782" t="inlineStr"/>
      <c r="BF782" t="inlineStr"/>
      <c r="BG782" t="inlineStr"/>
      <c r="BH782" t="n">
        <v>0</v>
      </c>
      <c r="BI782" t="n">
        <v>1</v>
      </c>
      <c r="BJ782" t="inlineStr">
        <is>
          <t>ТЕРр Московской обл., 65-10-1, приказ Минстроя России №675/пр от 28.02.2017 № 263/пр</t>
        </is>
      </c>
      <c r="BM782" t="n">
        <v>65007</v>
      </c>
      <c r="BN782" t="n">
        <v>0</v>
      </c>
      <c r="BO782" t="inlineStr">
        <is>
          <t>65-10-1</t>
        </is>
      </c>
      <c r="BP782" t="n">
        <v>1</v>
      </c>
      <c r="BQ782" t="n">
        <v>6</v>
      </c>
      <c r="BR782" t="n">
        <v>0</v>
      </c>
      <c r="BS782" t="n">
        <v>52.25</v>
      </c>
      <c r="BT782" t="n">
        <v>1</v>
      </c>
      <c r="BU782" t="n">
        <v>1</v>
      </c>
      <c r="BV782" t="n">
        <v>1</v>
      </c>
      <c r="BW782" t="n">
        <v>1</v>
      </c>
      <c r="BX782" t="n">
        <v>1</v>
      </c>
      <c r="BY782" t="inlineStr"/>
      <c r="BZ782" t="n">
        <v>103</v>
      </c>
      <c r="CA782" t="n">
        <v>52</v>
      </c>
      <c r="CB782" t="inlineStr"/>
      <c r="CE782" t="n">
        <v>12</v>
      </c>
      <c r="CF782" t="n">
        <v>0</v>
      </c>
      <c r="CG782" t="n">
        <v>0</v>
      </c>
      <c r="CM782" t="n">
        <v>0</v>
      </c>
      <c r="CN782" t="inlineStr"/>
      <c r="CO782" t="n">
        <v>0</v>
      </c>
      <c r="CP782">
        <f>(P782+Q782+S782)</f>
        <v/>
      </c>
      <c r="CQ782">
        <f>AC782*BC782</f>
        <v/>
      </c>
      <c r="CR782">
        <f>(ROUND((ROUND(((ET782)*1),0)*BB782),0)+ROUND((ROUND(((AE782-(EU782))*1),0)*BS782),0))</f>
        <v/>
      </c>
      <c r="CS782">
        <f>(ROUND((ROUND(((EU782)*1),0)*BS782),0)+ROUND((ROUND(((AE782-(EU782))*1),0)*BS782),0))</f>
        <v/>
      </c>
      <c r="CT782">
        <f>AF782*BA782</f>
        <v/>
      </c>
      <c r="CU782">
        <f>AG782</f>
        <v/>
      </c>
      <c r="CV782">
        <f>AH782</f>
        <v/>
      </c>
      <c r="CW782">
        <f>AI782</f>
        <v/>
      </c>
      <c r="CX782">
        <f>AJ782</f>
        <v/>
      </c>
      <c r="CY782">
        <f>(((S782+R782)*AT782)/100)</f>
        <v/>
      </c>
      <c r="CZ782">
        <f>(((S782+R782)*AU782)/100)</f>
        <v/>
      </c>
      <c r="DC782" t="inlineStr"/>
      <c r="DD782" t="inlineStr"/>
      <c r="DE782" t="inlineStr"/>
      <c r="DF782" t="inlineStr"/>
      <c r="DG782" t="inlineStr"/>
      <c r="DH782" t="inlineStr"/>
      <c r="DI782" t="inlineStr"/>
      <c r="DJ782" t="inlineStr"/>
      <c r="DK782" t="inlineStr"/>
      <c r="DL782" t="inlineStr"/>
      <c r="DM782" t="inlineStr"/>
      <c r="DN782" t="n">
        <v>0</v>
      </c>
      <c r="DO782" t="n">
        <v>0</v>
      </c>
      <c r="DP782" t="n">
        <v>1</v>
      </c>
      <c r="DQ782" t="n">
        <v>1</v>
      </c>
      <c r="DU782" t="n">
        <v>1013</v>
      </c>
      <c r="DV782" t="inlineStr">
        <is>
          <t>100 м трубопровода</t>
        </is>
      </c>
      <c r="DW782" t="inlineStr">
        <is>
          <t>100 м трубопровода</t>
        </is>
      </c>
      <c r="DX782" t="n">
        <v>1</v>
      </c>
      <c r="DZ782" t="inlineStr"/>
      <c r="EA782" t="inlineStr"/>
      <c r="EB782" t="inlineStr"/>
      <c r="EC782" t="inlineStr"/>
      <c r="EE782" t="n">
        <v>78726000</v>
      </c>
      <c r="EF782" t="n">
        <v>6</v>
      </c>
      <c r="EG782" t="inlineStr">
        <is>
          <t>Ремонтно-строительные работы</t>
        </is>
      </c>
      <c r="EH782" t="n">
        <v>99</v>
      </c>
      <c r="EI782" t="inlineStr">
        <is>
          <t>Внутренние санитарно-технические работы</t>
        </is>
      </c>
      <c r="EJ782" t="n">
        <v>1</v>
      </c>
      <c r="EK782" t="n">
        <v>65007</v>
      </c>
      <c r="EL782" t="inlineStr">
        <is>
          <t>Внутренние санитарнотехнические работы: смена труб, санприборов, запорной арматуры и другое</t>
        </is>
      </c>
      <c r="EM782" t="inlineStr">
        <is>
          <t>рФЕР-65</t>
        </is>
      </c>
      <c r="EO782" t="inlineStr"/>
      <c r="EQ782" t="n">
        <v>0</v>
      </c>
      <c r="ER782" t="n">
        <v>403.3</v>
      </c>
      <c r="ES782" t="n">
        <v>139.36</v>
      </c>
      <c r="ET782" t="n">
        <v>0.87</v>
      </c>
      <c r="EU782" t="n">
        <v>0</v>
      </c>
      <c r="EV782" t="n">
        <v>263.07</v>
      </c>
      <c r="EW782" t="n">
        <v>32.2</v>
      </c>
      <c r="EX782" t="n">
        <v>0</v>
      </c>
      <c r="EY782" t="n">
        <v>0</v>
      </c>
      <c r="FQ782" t="n">
        <v>0</v>
      </c>
      <c r="FR782" t="n">
        <v>0</v>
      </c>
      <c r="FS782" t="n">
        <v>0</v>
      </c>
      <c r="FX782" t="n">
        <v>103</v>
      </c>
      <c r="FY782" t="n">
        <v>52</v>
      </c>
      <c r="GA782" t="inlineStr"/>
      <c r="GD782" t="n">
        <v>1</v>
      </c>
      <c r="GF782" t="n">
        <v>-66904957</v>
      </c>
      <c r="GG782" t="n">
        <v>2</v>
      </c>
      <c r="GH782" t="n">
        <v>1</v>
      </c>
      <c r="GI782" t="n">
        <v>2</v>
      </c>
      <c r="GJ782" t="n">
        <v>0</v>
      </c>
      <c r="GK782" t="n">
        <v>0</v>
      </c>
      <c r="GL782">
        <f>ROUND(IF(AND(BH782=3,BI782=3,FS782&lt;&gt;0),P782,0),0)</f>
        <v/>
      </c>
      <c r="GM782">
        <f>ROUND(O782+X782+Y782,0)+GX782</f>
        <v/>
      </c>
      <c r="GN782">
        <f>IF(OR(BI782=0,BI782=1),GM782-GX782,0)</f>
        <v/>
      </c>
      <c r="GO782">
        <f>IF(BI782=2,GM782-GX782,0)</f>
        <v/>
      </c>
      <c r="GP782">
        <f>IF(BI782=4,GM782-GX782,0)</f>
        <v/>
      </c>
      <c r="GR782" t="n">
        <v>0</v>
      </c>
      <c r="GS782" t="n">
        <v>3</v>
      </c>
      <c r="GT782" t="n">
        <v>0</v>
      </c>
      <c r="GU782" t="inlineStr"/>
      <c r="GV782">
        <f>ROUND((GT782),2)</f>
        <v/>
      </c>
      <c r="GW782" t="n">
        <v>1</v>
      </c>
      <c r="GX782">
        <f>ROUND(HC782*I782,0)</f>
        <v/>
      </c>
      <c r="HA782" t="n">
        <v>0</v>
      </c>
      <c r="HB782" t="n">
        <v>0</v>
      </c>
      <c r="HC782">
        <f>GV782*GW782</f>
        <v/>
      </c>
      <c r="HE782" t="inlineStr"/>
      <c r="HF782" t="inlineStr"/>
      <c r="HM782" t="inlineStr"/>
      <c r="HN782" t="inlineStr">
        <is>
          <t>Пр/812-099.2-1</t>
        </is>
      </c>
      <c r="HO782" t="inlineStr">
        <is>
          <t>Пр/774-099.2</t>
        </is>
      </c>
      <c r="HP782" t="inlineStr">
        <is>
          <t>Внутренние санитарнотехнические работы: смена труб, санприборов, запорной арматуры и другое</t>
        </is>
      </c>
      <c r="HQ782" t="inlineStr">
        <is>
          <t>Внутренние санитарнотехнические работы: смена труб, санприборов, запорной арматуры и другое</t>
        </is>
      </c>
      <c r="HS782" t="n">
        <v>0</v>
      </c>
      <c r="IK782" t="n">
        <v>0</v>
      </c>
    </row>
    <row r="783">
      <c r="A783" t="n">
        <v>18</v>
      </c>
      <c r="B783" t="n">
        <v>0</v>
      </c>
      <c r="C783" t="n">
        <v>255</v>
      </c>
      <c r="E783" t="inlineStr">
        <is>
          <t>1,1</t>
        </is>
      </c>
      <c r="F783" t="inlineStr">
        <is>
          <t>Цена поставщика</t>
        </is>
      </c>
      <c r="G783" t="inlineStr">
        <is>
          <t>Прочистка КРОТ</t>
        </is>
      </c>
      <c r="H783" t="inlineStr">
        <is>
          <t>л</t>
        </is>
      </c>
      <c r="I783">
        <f>I782*J783</f>
        <v/>
      </c>
      <c r="J783" t="n">
        <v>20</v>
      </c>
      <c r="K783" t="n">
        <v>20</v>
      </c>
      <c r="O783">
        <f>ROUND(CP783,0)</f>
        <v/>
      </c>
      <c r="P783">
        <f>ROUND(CQ783*I783,0)</f>
        <v/>
      </c>
      <c r="Q783">
        <f>(ROUND((ROUND(((ET783)*I783),0)*BB783),0)+ROUND((ROUND(((AE783-(EU783))*I783),0)*BS783),0))</f>
        <v/>
      </c>
      <c r="R783">
        <f>(ROUND((ROUND(((EU783)*I783),0)*BS783),0)+ROUND((ROUND(((AE783-(EU783))*I783),0)*BS783),0))</f>
        <v/>
      </c>
      <c r="S783">
        <f>ROUND(CT783*I783,0)</f>
        <v/>
      </c>
      <c r="T783">
        <f>ROUND(CU783*I783,0)</f>
        <v/>
      </c>
      <c r="U783">
        <f>ROUND(CV783*I783,7)</f>
        <v/>
      </c>
      <c r="V783">
        <f>ROUND(CW783*I783,7)</f>
        <v/>
      </c>
      <c r="W783">
        <f>ROUND(CX783*I783,0)</f>
        <v/>
      </c>
      <c r="X783">
        <f>ROUND(CY783,0)</f>
        <v/>
      </c>
      <c r="Y783">
        <f>ROUND(CZ783,0)</f>
        <v/>
      </c>
      <c r="AA783" t="n">
        <v>78862477</v>
      </c>
      <c r="AB783">
        <f>ROUND((AC783+AD783+AF783),2)</f>
        <v/>
      </c>
      <c r="AC783">
        <f>ROUND((ES783),2)</f>
        <v/>
      </c>
      <c r="AD783">
        <f>ROUND((((ET783)-(EU783))+AE783),2)</f>
        <v/>
      </c>
      <c r="AE783">
        <f>ROUND((EU783),2)</f>
        <v/>
      </c>
      <c r="AF783">
        <f>ROUND((EV783),2)</f>
        <v/>
      </c>
      <c r="AG783">
        <f>ROUND((AP783),2)</f>
        <v/>
      </c>
      <c r="AH783">
        <f>(EW783)</f>
        <v/>
      </c>
      <c r="AI783">
        <f>(EX783)</f>
        <v/>
      </c>
      <c r="AJ783">
        <f>(AS783)</f>
        <v/>
      </c>
      <c r="AK783" t="n">
        <v>384.43</v>
      </c>
      <c r="AL783" t="n">
        <v>384.43</v>
      </c>
      <c r="AM783" t="n">
        <v>0</v>
      </c>
      <c r="AN783" t="n">
        <v>0</v>
      </c>
      <c r="AO783" t="n">
        <v>0</v>
      </c>
      <c r="AP783" t="n">
        <v>0</v>
      </c>
      <c r="AQ783" t="n">
        <v>0</v>
      </c>
      <c r="AR783" t="n">
        <v>0</v>
      </c>
      <c r="AS783" t="n">
        <v>0</v>
      </c>
      <c r="AT783" t="n">
        <v>103</v>
      </c>
      <c r="AU783" t="n">
        <v>52</v>
      </c>
      <c r="AV783" t="n">
        <v>1</v>
      </c>
      <c r="AW783" t="n">
        <v>1</v>
      </c>
      <c r="AZ783" t="n">
        <v>1</v>
      </c>
      <c r="BA783" t="n">
        <v>1</v>
      </c>
      <c r="BB783" t="n">
        <v>1</v>
      </c>
      <c r="BC783" t="n">
        <v>1</v>
      </c>
      <c r="BD783" t="inlineStr"/>
      <c r="BE783" t="inlineStr"/>
      <c r="BF783" t="inlineStr"/>
      <c r="BG783" t="inlineStr"/>
      <c r="BH783" t="n">
        <v>3</v>
      </c>
      <c r="BI783" t="n">
        <v>1</v>
      </c>
      <c r="BJ783" t="inlineStr"/>
      <c r="BM783" t="n">
        <v>65007</v>
      </c>
      <c r="BN783" t="n">
        <v>0</v>
      </c>
      <c r="BO783" t="inlineStr"/>
      <c r="BP783" t="n">
        <v>0</v>
      </c>
      <c r="BQ783" t="n">
        <v>6</v>
      </c>
      <c r="BR783" t="n">
        <v>0</v>
      </c>
      <c r="BS783" t="n">
        <v>1</v>
      </c>
      <c r="BT783" t="n">
        <v>1</v>
      </c>
      <c r="BU783" t="n">
        <v>1</v>
      </c>
      <c r="BV783" t="n">
        <v>1</v>
      </c>
      <c r="BW783" t="n">
        <v>1</v>
      </c>
      <c r="BX783" t="n">
        <v>1</v>
      </c>
      <c r="BY783" t="inlineStr"/>
      <c r="BZ783" t="n">
        <v>103</v>
      </c>
      <c r="CA783" t="n">
        <v>52</v>
      </c>
      <c r="CB783" t="inlineStr"/>
      <c r="CE783" t="n">
        <v>12</v>
      </c>
      <c r="CF783" t="n">
        <v>0</v>
      </c>
      <c r="CG783" t="n">
        <v>0</v>
      </c>
      <c r="CM783" t="n">
        <v>0</v>
      </c>
      <c r="CN783" t="inlineStr"/>
      <c r="CO783" t="n">
        <v>0</v>
      </c>
      <c r="CP783">
        <f>(P783+Q783+S783)</f>
        <v/>
      </c>
      <c r="CQ783">
        <f>AC783</f>
        <v/>
      </c>
      <c r="CR783">
        <f>(ROUND((ROUND(((ET783)*1),0)*BB783),0)+ROUND((ROUND(((AE783-(EU783))*1),0)*BS783),0))</f>
        <v/>
      </c>
      <c r="CS783">
        <f>(ROUND((ROUND(((EU783)*1),0)*BS783),0)+ROUND((ROUND(((AE783-(EU783))*1),0)*BS783),0))</f>
        <v/>
      </c>
      <c r="CT783">
        <f>AF783*BA783</f>
        <v/>
      </c>
      <c r="CU783">
        <f>AG783</f>
        <v/>
      </c>
      <c r="CV783">
        <f>AH783</f>
        <v/>
      </c>
      <c r="CW783">
        <f>AI783</f>
        <v/>
      </c>
      <c r="CX783">
        <f>AJ783</f>
        <v/>
      </c>
      <c r="CY783">
        <f>(((S783+R783)*AT783)/100)</f>
        <v/>
      </c>
      <c r="CZ783">
        <f>(((S783+R783)*AU783)/100)</f>
        <v/>
      </c>
      <c r="DC783" t="inlineStr"/>
      <c r="DD783" t="inlineStr"/>
      <c r="DE783" t="inlineStr"/>
      <c r="DF783" t="inlineStr"/>
      <c r="DG783" t="inlineStr"/>
      <c r="DH783" t="inlineStr"/>
      <c r="DI783" t="inlineStr"/>
      <c r="DJ783" t="inlineStr"/>
      <c r="DK783" t="inlineStr"/>
      <c r="DL783" t="inlineStr"/>
      <c r="DM783" t="inlineStr"/>
      <c r="DN783" t="n">
        <v>0</v>
      </c>
      <c r="DO783" t="n">
        <v>0</v>
      </c>
      <c r="DP783" t="n">
        <v>1</v>
      </c>
      <c r="DQ783" t="n">
        <v>1</v>
      </c>
      <c r="DU783" t="n">
        <v>1002</v>
      </c>
      <c r="DV783" t="inlineStr">
        <is>
          <t>л</t>
        </is>
      </c>
      <c r="DW783" t="inlineStr">
        <is>
          <t>л</t>
        </is>
      </c>
      <c r="DX783" t="n">
        <v>1</v>
      </c>
      <c r="DZ783" t="inlineStr"/>
      <c r="EA783" t="inlineStr"/>
      <c r="EB783" t="inlineStr"/>
      <c r="EC783" t="inlineStr"/>
      <c r="EE783" t="n">
        <v>78726000</v>
      </c>
      <c r="EF783" t="n">
        <v>6</v>
      </c>
      <c r="EG783" t="inlineStr">
        <is>
          <t>Ремонтно-строительные работы</t>
        </is>
      </c>
      <c r="EH783" t="n">
        <v>99</v>
      </c>
      <c r="EI783" t="inlineStr">
        <is>
          <t>Внутренние санитарно-технические работы</t>
        </is>
      </c>
      <c r="EJ783" t="n">
        <v>1</v>
      </c>
      <c r="EK783" t="n">
        <v>65007</v>
      </c>
      <c r="EL783" t="inlineStr">
        <is>
          <t>Внутренние санитарнотехнические работы: смена труб, санприборов, запорной арматуры и другое</t>
        </is>
      </c>
      <c r="EM783" t="inlineStr">
        <is>
          <t>рФЕР-65</t>
        </is>
      </c>
      <c r="EO783" t="inlineStr"/>
      <c r="EQ783" t="n">
        <v>0</v>
      </c>
      <c r="ER783" t="n">
        <v>384.43</v>
      </c>
      <c r="ES783" t="n">
        <v>384.43</v>
      </c>
      <c r="ET783" t="n">
        <v>0</v>
      </c>
      <c r="EU783" t="n">
        <v>0</v>
      </c>
      <c r="EV783" t="n">
        <v>0</v>
      </c>
      <c r="EW783" t="n">
        <v>0</v>
      </c>
      <c r="EX783" t="n">
        <v>0</v>
      </c>
      <c r="EZ783" t="n">
        <v>5</v>
      </c>
      <c r="FC783" t="n">
        <v>1</v>
      </c>
      <c r="FD783" t="n">
        <v>18</v>
      </c>
      <c r="FF783" t="n">
        <v>469</v>
      </c>
      <c r="FQ783" t="n">
        <v>0</v>
      </c>
      <c r="FR783" t="n">
        <v>0</v>
      </c>
      <c r="FS783" t="n">
        <v>0</v>
      </c>
      <c r="FX783" t="n">
        <v>103</v>
      </c>
      <c r="FY783" t="n">
        <v>52</v>
      </c>
      <c r="GA783" t="inlineStr">
        <is>
          <t>[469 / 1,22]</t>
        </is>
      </c>
      <c r="GD783" t="n">
        <v>1</v>
      </c>
      <c r="GF783" t="n">
        <v>-1978592410</v>
      </c>
      <c r="GG783" t="n">
        <v>2</v>
      </c>
      <c r="GH783" t="n">
        <v>3</v>
      </c>
      <c r="GI783" t="n">
        <v>-2</v>
      </c>
      <c r="GJ783" t="n">
        <v>0</v>
      </c>
      <c r="GK783" t="n">
        <v>0</v>
      </c>
      <c r="GL783">
        <f>ROUND(IF(AND(BH783=3,BI783=3,FS783&lt;&gt;0),P783,0),0)</f>
        <v/>
      </c>
      <c r="GM783">
        <f>ROUND(O783+X783+Y783,0)+GX783</f>
        <v/>
      </c>
      <c r="GN783">
        <f>IF(OR(BI783=0,BI783=1),GM783-GX783,0)</f>
        <v/>
      </c>
      <c r="GO783">
        <f>IF(BI783=2,GM783-GX783,0)</f>
        <v/>
      </c>
      <c r="GP783">
        <f>IF(BI783=4,GM783-GX783,0)</f>
        <v/>
      </c>
      <c r="GR783" t="n">
        <v>1</v>
      </c>
      <c r="GS783" t="n">
        <v>1</v>
      </c>
      <c r="GT783" t="n">
        <v>0</v>
      </c>
      <c r="GU783" t="inlineStr"/>
      <c r="GV783">
        <f>ROUND((GT783),2)</f>
        <v/>
      </c>
      <c r="GW783" t="n">
        <v>1</v>
      </c>
      <c r="GX783">
        <f>ROUND(HC783*I783,0)</f>
        <v/>
      </c>
      <c r="HA783" t="n">
        <v>0</v>
      </c>
      <c r="HB783" t="n">
        <v>0</v>
      </c>
      <c r="HC783">
        <f>GV783*GW783</f>
        <v/>
      </c>
      <c r="HE783" t="inlineStr">
        <is>
          <t>0</t>
        </is>
      </c>
      <c r="HF783" t="inlineStr">
        <is>
          <t>0</t>
        </is>
      </c>
      <c r="HG783">
        <f>ROUND(AC783*I783,0)</f>
        <v/>
      </c>
      <c r="HM783" t="inlineStr"/>
      <c r="HN783" t="inlineStr">
        <is>
          <t>Пр/812-099.2-1</t>
        </is>
      </c>
      <c r="HO783" t="inlineStr">
        <is>
          <t>Пр/774-099.2</t>
        </is>
      </c>
      <c r="HP783" t="inlineStr">
        <is>
          <t>Внутренние санитарнотехнические работы: смена труб, санприборов, запорной арматуры и другое</t>
        </is>
      </c>
      <c r="HQ783" t="inlineStr">
        <is>
          <t>Внутренние санитарнотехнические работы: смена труб, санприборов, запорной арматуры и другое</t>
        </is>
      </c>
      <c r="HS783" t="n">
        <v>0</v>
      </c>
      <c r="IK783" t="n">
        <v>0</v>
      </c>
    </row>
    <row r="784">
      <c r="A784" t="n">
        <v>18</v>
      </c>
      <c r="B784" t="n">
        <v>0</v>
      </c>
      <c r="C784" t="n">
        <v>253</v>
      </c>
      <c r="E784" t="inlineStr">
        <is>
          <t>1,2</t>
        </is>
      </c>
      <c r="F784" t="inlineStr">
        <is>
          <t>101-5034</t>
        </is>
      </c>
      <c r="G784" t="inlineStr">
        <is>
          <t>Ящики почтовые 4-х секционные</t>
        </is>
      </c>
      <c r="H784" t="inlineStr">
        <is>
          <t>шт.</t>
        </is>
      </c>
      <c r="I784">
        <f>I782*J784</f>
        <v/>
      </c>
      <c r="J784" t="n">
        <v>0</v>
      </c>
      <c r="K784" t="n">
        <v>0</v>
      </c>
      <c r="O784">
        <f>ROUND(CP784,0)</f>
        <v/>
      </c>
      <c r="P784">
        <f>ROUND(CQ784*I784,0)</f>
        <v/>
      </c>
      <c r="Q784">
        <f>(ROUND((ROUND(((ET784)*I784),0)*BB784),0)+ROUND((ROUND(((AE784-(EU784))*I784),0)*BS784),0))</f>
        <v/>
      </c>
      <c r="R784">
        <f>(ROUND((ROUND(((EU784)*I784),0)*BS784),0)+ROUND((ROUND(((AE784-(EU784))*I784),0)*BS784),0))</f>
        <v/>
      </c>
      <c r="S784">
        <f>ROUND(CT784*I784,0)</f>
        <v/>
      </c>
      <c r="T784">
        <f>ROUND(CU784*I784,0)</f>
        <v/>
      </c>
      <c r="U784">
        <f>ROUND(CV784*I784,7)</f>
        <v/>
      </c>
      <c r="V784">
        <f>ROUND(CW784*I784,7)</f>
        <v/>
      </c>
      <c r="W784">
        <f>ROUND(CX784*I784,0)</f>
        <v/>
      </c>
      <c r="X784">
        <f>ROUND(CY784,0)</f>
        <v/>
      </c>
      <c r="Y784">
        <f>ROUND(CZ784,0)</f>
        <v/>
      </c>
      <c r="AA784" t="n">
        <v>78862477</v>
      </c>
      <c r="AB784">
        <f>ROUND((AC784+AD784+AF784),2)</f>
        <v/>
      </c>
      <c r="AC784">
        <f>ROUND((ES784),2)</f>
        <v/>
      </c>
      <c r="AD784">
        <f>ROUND((((ET784)-(EU784))+AE784),2)</f>
        <v/>
      </c>
      <c r="AE784">
        <f>ROUND((EU784),2)</f>
        <v/>
      </c>
      <c r="AF784">
        <f>ROUND((EV784),2)</f>
        <v/>
      </c>
      <c r="AG784">
        <f>ROUND((AP784),2)</f>
        <v/>
      </c>
      <c r="AH784">
        <f>(EW784)</f>
        <v/>
      </c>
      <c r="AI784">
        <f>(EX784)</f>
        <v/>
      </c>
      <c r="AJ784">
        <f>(AS784)</f>
        <v/>
      </c>
      <c r="AK784" t="n">
        <v>484.55</v>
      </c>
      <c r="AL784" t="n">
        <v>484.55</v>
      </c>
      <c r="AM784" t="n">
        <v>0</v>
      </c>
      <c r="AN784" t="n">
        <v>0</v>
      </c>
      <c r="AO784" t="n">
        <v>0</v>
      </c>
      <c r="AP784" t="n">
        <v>0</v>
      </c>
      <c r="AQ784" t="n">
        <v>0</v>
      </c>
      <c r="AR784" t="n">
        <v>0</v>
      </c>
      <c r="AS784" t="n">
        <v>0.23</v>
      </c>
      <c r="AT784" t="n">
        <v>103</v>
      </c>
      <c r="AU784" t="n">
        <v>52</v>
      </c>
      <c r="AV784" t="n">
        <v>1</v>
      </c>
      <c r="AW784" t="n">
        <v>1</v>
      </c>
      <c r="AZ784" t="n">
        <v>1</v>
      </c>
      <c r="BA784" t="n">
        <v>1</v>
      </c>
      <c r="BB784" t="n">
        <v>1</v>
      </c>
      <c r="BC784" t="n">
        <v>3.42</v>
      </c>
      <c r="BD784" t="inlineStr"/>
      <c r="BE784" t="inlineStr"/>
      <c r="BF784" t="inlineStr"/>
      <c r="BG784" t="inlineStr"/>
      <c r="BH784" t="n">
        <v>3</v>
      </c>
      <c r="BI784" t="n">
        <v>1</v>
      </c>
      <c r="BJ784" t="inlineStr">
        <is>
          <t>ТССЦ Московской обл., 101-5034, приказ Минстроя России №675/пр от 28.02.2017 № 254/пр</t>
        </is>
      </c>
      <c r="BM784" t="n">
        <v>65007</v>
      </c>
      <c r="BN784" t="n">
        <v>0</v>
      </c>
      <c r="BO784" t="inlineStr">
        <is>
          <t>101-5034</t>
        </is>
      </c>
      <c r="BP784" t="n">
        <v>1</v>
      </c>
      <c r="BQ784" t="n">
        <v>6</v>
      </c>
      <c r="BR784" t="n">
        <v>0</v>
      </c>
      <c r="BS784" t="n">
        <v>1</v>
      </c>
      <c r="BT784" t="n">
        <v>1</v>
      </c>
      <c r="BU784" t="n">
        <v>1</v>
      </c>
      <c r="BV784" t="n">
        <v>1</v>
      </c>
      <c r="BW784" t="n">
        <v>1</v>
      </c>
      <c r="BX784" t="n">
        <v>1</v>
      </c>
      <c r="BY784" t="inlineStr"/>
      <c r="BZ784" t="n">
        <v>103</v>
      </c>
      <c r="CA784" t="n">
        <v>52</v>
      </c>
      <c r="CB784" t="inlineStr"/>
      <c r="CE784" t="n">
        <v>12</v>
      </c>
      <c r="CF784" t="n">
        <v>0</v>
      </c>
      <c r="CG784" t="n">
        <v>0</v>
      </c>
      <c r="CM784" t="n">
        <v>0</v>
      </c>
      <c r="CN784" t="inlineStr"/>
      <c r="CO784" t="n">
        <v>0</v>
      </c>
      <c r="CP784">
        <f>(P784+Q784+S784)</f>
        <v/>
      </c>
      <c r="CQ784">
        <f>AC784*BC784</f>
        <v/>
      </c>
      <c r="CR784">
        <f>(ROUND((ROUND(((ET784)*1),0)*BB784),0)+ROUND((ROUND(((AE784-(EU784))*1),0)*BS784),0))</f>
        <v/>
      </c>
      <c r="CS784">
        <f>(ROUND((ROUND(((EU784)*1),0)*BS784),0)+ROUND((ROUND(((AE784-(EU784))*1),0)*BS784),0))</f>
        <v/>
      </c>
      <c r="CT784">
        <f>AF784*BA784</f>
        <v/>
      </c>
      <c r="CU784">
        <f>AG784</f>
        <v/>
      </c>
      <c r="CV784">
        <f>AH784</f>
        <v/>
      </c>
      <c r="CW784">
        <f>AI784</f>
        <v/>
      </c>
      <c r="CX784">
        <f>AJ784</f>
        <v/>
      </c>
      <c r="CY784">
        <f>(((S784+R784)*AT784)/100)</f>
        <v/>
      </c>
      <c r="CZ784">
        <f>(((S784+R784)*AU784)/100)</f>
        <v/>
      </c>
      <c r="DC784" t="inlineStr"/>
      <c r="DD784" t="inlineStr"/>
      <c r="DE784" t="inlineStr"/>
      <c r="DF784" t="inlineStr"/>
      <c r="DG784" t="inlineStr"/>
      <c r="DH784" t="inlineStr"/>
      <c r="DI784" t="inlineStr"/>
      <c r="DJ784" t="inlineStr"/>
      <c r="DK784" t="inlineStr"/>
      <c r="DL784" t="inlineStr"/>
      <c r="DM784" t="inlineStr"/>
      <c r="DN784" t="n">
        <v>0</v>
      </c>
      <c r="DO784" t="n">
        <v>0</v>
      </c>
      <c r="DP784" t="n">
        <v>1</v>
      </c>
      <c r="DQ784" t="n">
        <v>1</v>
      </c>
      <c r="DU784" t="n">
        <v>1010</v>
      </c>
      <c r="DV784" t="inlineStr">
        <is>
          <t>шт.</t>
        </is>
      </c>
      <c r="DW784" t="inlineStr">
        <is>
          <t>шт.</t>
        </is>
      </c>
      <c r="DX784" t="n">
        <v>1</v>
      </c>
      <c r="DZ784" t="inlineStr"/>
      <c r="EA784" t="inlineStr"/>
      <c r="EB784" t="inlineStr"/>
      <c r="EC784" t="inlineStr"/>
      <c r="EE784" t="n">
        <v>78726000</v>
      </c>
      <c r="EF784" t="n">
        <v>6</v>
      </c>
      <c r="EG784" t="inlineStr">
        <is>
          <t>Ремонтно-строительные работы</t>
        </is>
      </c>
      <c r="EH784" t="n">
        <v>99</v>
      </c>
      <c r="EI784" t="inlineStr">
        <is>
          <t>Внутренние санитарно-технические работы</t>
        </is>
      </c>
      <c r="EJ784" t="n">
        <v>1</v>
      </c>
      <c r="EK784" t="n">
        <v>65007</v>
      </c>
      <c r="EL784" t="inlineStr">
        <is>
          <t>Внутренние санитарнотехнические работы: смена труб, санприборов, запорной арматуры и другое</t>
        </is>
      </c>
      <c r="EM784" t="inlineStr">
        <is>
          <t>рФЕР-65</t>
        </is>
      </c>
      <c r="EO784" t="inlineStr"/>
      <c r="EQ784" t="n">
        <v>0</v>
      </c>
      <c r="ER784" t="n">
        <v>484.55</v>
      </c>
      <c r="ES784" t="n">
        <v>484.55</v>
      </c>
      <c r="ET784" t="n">
        <v>0</v>
      </c>
      <c r="EU784" t="n">
        <v>0</v>
      </c>
      <c r="EV784" t="n">
        <v>0</v>
      </c>
      <c r="EW784" t="n">
        <v>0</v>
      </c>
      <c r="EX784" t="n">
        <v>0</v>
      </c>
      <c r="FQ784" t="n">
        <v>0</v>
      </c>
      <c r="FR784" t="n">
        <v>0</v>
      </c>
      <c r="FS784" t="n">
        <v>0</v>
      </c>
      <c r="FX784" t="n">
        <v>103</v>
      </c>
      <c r="FY784" t="n">
        <v>52</v>
      </c>
      <c r="GA784" t="inlineStr"/>
      <c r="GD784" t="n">
        <v>1</v>
      </c>
      <c r="GF784" t="n">
        <v>1922913707</v>
      </c>
      <c r="GG784" t="n">
        <v>2</v>
      </c>
      <c r="GH784" t="n">
        <v>1</v>
      </c>
      <c r="GI784" t="n">
        <v>2</v>
      </c>
      <c r="GJ784" t="n">
        <v>0</v>
      </c>
      <c r="GK784" t="n">
        <v>0</v>
      </c>
      <c r="GL784">
        <f>ROUND(IF(AND(BH784=3,BI784=3,FS784&lt;&gt;0),P784,0),0)</f>
        <v/>
      </c>
      <c r="GM784">
        <f>ROUND(O784+X784+Y784,0)+GX784</f>
        <v/>
      </c>
      <c r="GN784">
        <f>IF(OR(BI784=0,BI784=1),GM784-GX784,0)</f>
        <v/>
      </c>
      <c r="GO784">
        <f>IF(BI784=2,GM784-GX784,0)</f>
        <v/>
      </c>
      <c r="GP784">
        <f>IF(BI784=4,GM784-GX784,0)</f>
        <v/>
      </c>
      <c r="GR784" t="n">
        <v>0</v>
      </c>
      <c r="GS784" t="n">
        <v>3</v>
      </c>
      <c r="GT784" t="n">
        <v>0</v>
      </c>
      <c r="GU784" t="inlineStr"/>
      <c r="GV784">
        <f>ROUND((GT784),2)</f>
        <v/>
      </c>
      <c r="GW784" t="n">
        <v>1</v>
      </c>
      <c r="GX784">
        <f>ROUND(HC784*I784,0)</f>
        <v/>
      </c>
      <c r="HA784" t="n">
        <v>0</v>
      </c>
      <c r="HB784" t="n">
        <v>0</v>
      </c>
      <c r="HC784">
        <f>GV784*GW784</f>
        <v/>
      </c>
      <c r="HE784" t="inlineStr"/>
      <c r="HF784" t="inlineStr"/>
      <c r="HM784" t="inlineStr"/>
      <c r="HN784" t="inlineStr">
        <is>
          <t>Пр/812-099.2-1</t>
        </is>
      </c>
      <c r="HO784" t="inlineStr">
        <is>
          <t>Пр/774-099.2</t>
        </is>
      </c>
      <c r="HP784" t="inlineStr">
        <is>
          <t>Внутренние санитарнотехнические работы: смена труб, санприборов, запорной арматуры и другое</t>
        </is>
      </c>
      <c r="HQ784" t="inlineStr">
        <is>
          <t>Внутренние санитарнотехнические работы: смена труб, санприборов, запорной арматуры и другое</t>
        </is>
      </c>
      <c r="HS784" t="n">
        <v>0</v>
      </c>
      <c r="IK784" t="n">
        <v>0</v>
      </c>
    </row>
    <row r="785"/>
    <row r="786">
      <c r="A786" s="358" t="n">
        <v>51</v>
      </c>
      <c r="B786" s="358">
        <f>B778</f>
        <v/>
      </c>
      <c r="C786" s="358">
        <f>A778</f>
        <v/>
      </c>
      <c r="D786" s="358">
        <f>ROW(A778)</f>
        <v/>
      </c>
      <c r="E786" s="358" t="n"/>
      <c r="F786" s="358">
        <f>IF(F778&lt;&gt;"",F778,"")</f>
        <v/>
      </c>
      <c r="G786" s="358">
        <f>IF(G778&lt;&gt;"",G778,"")</f>
        <v/>
      </c>
      <c r="H786" s="358" t="n">
        <v>0</v>
      </c>
      <c r="I786" s="358" t="n"/>
      <c r="J786" s="358" t="n"/>
      <c r="K786" s="358" t="n"/>
      <c r="L786" s="358" t="n"/>
      <c r="M786" s="358" t="n"/>
      <c r="N786" s="358" t="n"/>
      <c r="O786" s="358" t="n">
        <v>0</v>
      </c>
      <c r="P786" s="358" t="n">
        <v>0</v>
      </c>
      <c r="Q786" s="358" t="n">
        <v>0</v>
      </c>
      <c r="R786" s="358" t="n">
        <v>0</v>
      </c>
      <c r="S786" s="358" t="n">
        <v>0</v>
      </c>
      <c r="T786" s="358" t="n">
        <v>0</v>
      </c>
      <c r="U786" s="358" t="n">
        <v>0</v>
      </c>
      <c r="V786" s="358" t="n">
        <v>0</v>
      </c>
      <c r="W786" s="358" t="n">
        <v>0</v>
      </c>
      <c r="X786" s="358" t="n">
        <v>0</v>
      </c>
      <c r="Y786" s="358" t="n">
        <v>0</v>
      </c>
      <c r="Z786" s="358" t="n"/>
      <c r="AA786" s="358" t="n"/>
      <c r="AB786" s="358" t="n"/>
      <c r="AC786" s="358" t="n"/>
      <c r="AD786" s="358" t="n"/>
      <c r="AE786" s="358" t="n"/>
      <c r="AF786" s="358" t="n"/>
      <c r="AG786" s="358" t="n"/>
      <c r="AH786" s="358" t="n"/>
      <c r="AI786" s="358" t="n"/>
      <c r="AJ786" s="358" t="n"/>
      <c r="AK786" s="358" t="n"/>
      <c r="AL786" s="358" t="n"/>
      <c r="AM786" s="358" t="n"/>
      <c r="AN786" s="358" t="n"/>
      <c r="AO786" s="358">
        <f>ROUND(BX786,0)</f>
        <v/>
      </c>
      <c r="AP786" s="358">
        <f>ROUND(BY786,0)</f>
        <v/>
      </c>
      <c r="AQ786" s="358">
        <f>ROUND(BZ786,0)</f>
        <v/>
      </c>
      <c r="AR786" s="358">
        <f>ROUND(CA786,0)</f>
        <v/>
      </c>
      <c r="AS786" s="358">
        <f>ROUND(CB786,0)</f>
        <v/>
      </c>
      <c r="AT786" s="358">
        <f>ROUND(CC786,0)</f>
        <v/>
      </c>
      <c r="AU786" s="358">
        <f>ROUND(CD786,0)</f>
        <v/>
      </c>
      <c r="AV786" s="358">
        <f>ROUND(CE786,0)</f>
        <v/>
      </c>
      <c r="AW786" s="358">
        <f>ROUND(CF786,0)</f>
        <v/>
      </c>
      <c r="AX786" s="358">
        <f>ROUND(CG786,0)</f>
        <v/>
      </c>
      <c r="AY786" s="358">
        <f>ROUND(CH786,0)</f>
        <v/>
      </c>
      <c r="AZ786" s="358">
        <f>ROUND(CI786,0)</f>
        <v/>
      </c>
      <c r="BA786" s="358">
        <f>ROUND(CJ786,0)</f>
        <v/>
      </c>
      <c r="BB786" s="358">
        <f>ROUND(CK786,0)</f>
        <v/>
      </c>
      <c r="BC786" s="358">
        <f>ROUND(CL786,0)</f>
        <v/>
      </c>
      <c r="BD786" s="358">
        <f>ROUND(CM786,0)</f>
        <v/>
      </c>
      <c r="BE786" s="358" t="n"/>
      <c r="BF786" s="358" t="n"/>
      <c r="BG786" s="358" t="n"/>
      <c r="BH786" s="358" t="n"/>
      <c r="BI786" s="358" t="n"/>
      <c r="BJ786" s="358" t="n"/>
      <c r="BK786" s="358" t="n"/>
      <c r="BL786" s="358" t="n"/>
      <c r="BM786" s="358" t="n"/>
      <c r="BN786" s="358" t="n"/>
      <c r="BO786" s="358" t="n"/>
      <c r="BP786" s="358" t="n"/>
      <c r="BQ786" s="358" t="n"/>
      <c r="BR786" s="358" t="n"/>
      <c r="BS786" s="358" t="n"/>
      <c r="BT786" s="358" t="n"/>
      <c r="BU786" s="358" t="n"/>
      <c r="BV786" s="358" t="n"/>
      <c r="BW786" s="358" t="n"/>
      <c r="BX786" s="358" t="n"/>
      <c r="BY786" s="358" t="n"/>
      <c r="BZ786" s="358" t="n"/>
      <c r="CA786" s="358" t="n"/>
      <c r="CB786" s="358" t="n"/>
      <c r="CC786" s="358" t="n"/>
      <c r="CD786" s="358" t="n"/>
      <c r="CE786" s="358" t="n"/>
      <c r="CF786" s="358" t="n"/>
      <c r="CG786" s="358" t="n"/>
      <c r="CH786" s="358" t="n"/>
      <c r="CI786" s="358" t="n"/>
      <c r="CJ786" s="358" t="n"/>
      <c r="CK786" s="358" t="n"/>
      <c r="CL786" s="358" t="n"/>
      <c r="CM786" s="358" t="n"/>
      <c r="CN786" s="358" t="n"/>
      <c r="CO786" s="358" t="n"/>
      <c r="CP786" s="358" t="n"/>
      <c r="CQ786" s="358" t="n"/>
      <c r="CR786" s="358" t="n"/>
      <c r="CS786" s="358" t="n"/>
      <c r="CT786" s="358" t="n"/>
      <c r="CU786" s="358" t="n"/>
      <c r="CV786" s="358" t="n"/>
      <c r="CW786" s="358" t="n"/>
      <c r="CX786" s="358" t="n"/>
      <c r="CY786" s="358" t="n"/>
      <c r="CZ786" s="358" t="n"/>
      <c r="DA786" s="358" t="n"/>
      <c r="DB786" s="358" t="n"/>
      <c r="DC786" s="358" t="n"/>
      <c r="DD786" s="358" t="n"/>
      <c r="DE786" s="358" t="n"/>
      <c r="DF786" s="358" t="n"/>
      <c r="DG786" s="359" t="n"/>
      <c r="DH786" s="359" t="n"/>
      <c r="DI786" s="359" t="n"/>
      <c r="DJ786" s="359" t="n"/>
      <c r="DK786" s="359" t="n"/>
      <c r="DL786" s="359" t="n"/>
      <c r="DM786" s="359" t="n"/>
      <c r="DN786" s="359" t="n"/>
      <c r="DO786" s="359" t="n"/>
      <c r="DP786" s="359" t="n"/>
      <c r="DQ786" s="359" t="n"/>
      <c r="DR786" s="359" t="n"/>
      <c r="DS786" s="359" t="n"/>
      <c r="DT786" s="359" t="n"/>
      <c r="DU786" s="359" t="n"/>
      <c r="DV786" s="359" t="n"/>
      <c r="DW786" s="359" t="n"/>
      <c r="DX786" s="359" t="n"/>
      <c r="DY786" s="359" t="n"/>
      <c r="DZ786" s="359" t="n"/>
      <c r="EA786" s="359" t="n"/>
      <c r="EB786" s="359" t="n"/>
      <c r="EC786" s="359" t="n"/>
      <c r="ED786" s="359" t="n"/>
      <c r="EE786" s="359" t="n"/>
      <c r="EF786" s="359" t="n"/>
      <c r="EG786" s="359" t="n"/>
      <c r="EH786" s="359" t="n"/>
      <c r="EI786" s="359" t="n"/>
      <c r="EJ786" s="359" t="n"/>
      <c r="EK786" s="359" t="n"/>
      <c r="EL786" s="359" t="n"/>
      <c r="EM786" s="359" t="n"/>
      <c r="EN786" s="359" t="n"/>
      <c r="EO786" s="359" t="n"/>
      <c r="EP786" s="359" t="n"/>
      <c r="EQ786" s="359" t="n"/>
      <c r="ER786" s="359" t="n"/>
      <c r="ES786" s="359" t="n"/>
      <c r="ET786" s="359" t="n"/>
      <c r="EU786" s="359" t="n"/>
      <c r="EV786" s="359" t="n"/>
      <c r="EW786" s="359" t="n"/>
      <c r="EX786" s="359" t="n"/>
      <c r="EY786" s="359" t="n"/>
      <c r="EZ786" s="359" t="n"/>
      <c r="FA786" s="359" t="n"/>
      <c r="FB786" s="359" t="n"/>
      <c r="FC786" s="359" t="n"/>
      <c r="FD786" s="359" t="n"/>
      <c r="FE786" s="359" t="n"/>
      <c r="FF786" s="359" t="n"/>
      <c r="FG786" s="359" t="n"/>
      <c r="FH786" s="359" t="n"/>
      <c r="FI786" s="359" t="n"/>
      <c r="FJ786" s="359" t="n"/>
      <c r="FK786" s="359" t="n"/>
      <c r="FL786" s="359" t="n"/>
      <c r="FM786" s="359" t="n"/>
      <c r="FN786" s="359" t="n"/>
      <c r="FO786" s="359" t="n"/>
      <c r="FP786" s="359" t="n"/>
      <c r="FQ786" s="359" t="n"/>
      <c r="FR786" s="359" t="n"/>
      <c r="FS786" s="359" t="n"/>
      <c r="FT786" s="359" t="n"/>
      <c r="FU786" s="359" t="n"/>
      <c r="FV786" s="359" t="n"/>
      <c r="FW786" s="359" t="n"/>
      <c r="FX786" s="359" t="n"/>
      <c r="FY786" s="359" t="n"/>
      <c r="FZ786" s="359" t="n"/>
      <c r="GA786" s="359" t="n"/>
      <c r="GB786" s="359" t="n"/>
      <c r="GC786" s="359" t="n"/>
      <c r="GD786" s="359" t="n"/>
      <c r="GE786" s="359" t="n"/>
      <c r="GF786" s="359" t="n"/>
      <c r="GG786" s="359" t="n"/>
      <c r="GH786" s="359" t="n"/>
      <c r="GI786" s="359" t="n"/>
      <c r="GJ786" s="359" t="n"/>
      <c r="GK786" s="359" t="n"/>
      <c r="GL786" s="359" t="n"/>
      <c r="GM786" s="359" t="n"/>
      <c r="GN786" s="359" t="n"/>
      <c r="GO786" s="359" t="n"/>
      <c r="GP786" s="359" t="n"/>
      <c r="GQ786" s="359" t="n"/>
      <c r="GR786" s="359" t="n"/>
      <c r="GS786" s="359" t="n"/>
      <c r="GT786" s="359" t="n"/>
      <c r="GU786" s="359" t="n"/>
      <c r="GV786" s="359" t="n"/>
      <c r="GW786" s="359" t="n"/>
      <c r="GX786" s="359" t="n">
        <v>0</v>
      </c>
    </row>
    <row r="787"/>
    <row r="788">
      <c r="A788" s="360" t="n">
        <v>50</v>
      </c>
      <c r="B788" s="360" t="n">
        <v>0</v>
      </c>
      <c r="C788" s="360" t="n">
        <v>0</v>
      </c>
      <c r="D788" s="360" t="n">
        <v>1</v>
      </c>
      <c r="E788" s="360" t="n">
        <v>201</v>
      </c>
      <c r="F788" s="360">
        <f>ROUND(Source!O786,O788)</f>
        <v/>
      </c>
      <c r="G788" s="360" t="inlineStr">
        <is>
          <t>ПЗ</t>
        </is>
      </c>
      <c r="H788" s="360" t="inlineStr">
        <is>
          <t>Прямые затраты</t>
        </is>
      </c>
      <c r="I788" s="360" t="n"/>
      <c r="J788" s="360" t="n"/>
      <c r="K788" s="360" t="n">
        <v>201</v>
      </c>
      <c r="L788" s="360" t="n">
        <v>1</v>
      </c>
      <c r="M788" s="360" t="n">
        <v>3</v>
      </c>
      <c r="N788" s="360" t="inlineStr"/>
      <c r="O788" s="360" t="n">
        <v>0</v>
      </c>
      <c r="P788" s="360" t="n"/>
      <c r="Q788" s="360" t="n"/>
      <c r="R788" s="360" t="n"/>
      <c r="S788" s="360" t="n"/>
      <c r="T788" s="360" t="n"/>
      <c r="U788" s="360" t="n"/>
      <c r="V788" s="360" t="n"/>
      <c r="W788" s="360" t="n">
        <v>0</v>
      </c>
      <c r="X788" s="360" t="n">
        <v>1</v>
      </c>
      <c r="Y788" s="360" t="n">
        <v>0</v>
      </c>
      <c r="Z788" s="360" t="n"/>
      <c r="AA788" s="360" t="n"/>
      <c r="AB788" s="360" t="n"/>
    </row>
    <row r="789">
      <c r="A789" s="360" t="n">
        <v>50</v>
      </c>
      <c r="B789" s="360" t="n">
        <v>0</v>
      </c>
      <c r="C789" s="360" t="n">
        <v>0</v>
      </c>
      <c r="D789" s="360" t="n">
        <v>1</v>
      </c>
      <c r="E789" s="360" t="n">
        <v>202</v>
      </c>
      <c r="F789" s="360">
        <f>ROUND(Source!P786,O789)</f>
        <v/>
      </c>
      <c r="G789" s="360" t="inlineStr">
        <is>
          <t>СтМатОб</t>
        </is>
      </c>
      <c r="H789" s="360" t="inlineStr">
        <is>
          <t>Стоимость материальных ресурсов (всего)</t>
        </is>
      </c>
      <c r="I789" s="360" t="n"/>
      <c r="J789" s="360" t="n"/>
      <c r="K789" s="360" t="n">
        <v>202</v>
      </c>
      <c r="L789" s="360" t="n">
        <v>2</v>
      </c>
      <c r="M789" s="360" t="n">
        <v>3</v>
      </c>
      <c r="N789" s="360" t="inlineStr"/>
      <c r="O789" s="360" t="n">
        <v>0</v>
      </c>
      <c r="P789" s="360" t="n"/>
      <c r="Q789" s="360" t="n"/>
      <c r="R789" s="360" t="n"/>
      <c r="S789" s="360" t="n"/>
      <c r="T789" s="360" t="n"/>
      <c r="U789" s="360" t="n"/>
      <c r="V789" s="360" t="n"/>
      <c r="W789" s="360" t="n">
        <v>0</v>
      </c>
      <c r="X789" s="360" t="n">
        <v>1</v>
      </c>
      <c r="Y789" s="360" t="n">
        <v>0</v>
      </c>
      <c r="Z789" s="360" t="n"/>
      <c r="AA789" s="360" t="n"/>
      <c r="AB789" s="360" t="n"/>
    </row>
    <row r="790">
      <c r="A790" s="360" t="n">
        <v>50</v>
      </c>
      <c r="B790" s="360" t="n">
        <v>0</v>
      </c>
      <c r="C790" s="360" t="n">
        <v>0</v>
      </c>
      <c r="D790" s="360" t="n">
        <v>1</v>
      </c>
      <c r="E790" s="360" t="n">
        <v>222</v>
      </c>
      <c r="F790" s="360">
        <f>ROUND(Source!AO786,O790)</f>
        <v/>
      </c>
      <c r="G790" s="360" t="inlineStr">
        <is>
          <t>СтМатОбЗак</t>
        </is>
      </c>
      <c r="H790" s="360" t="inlineStr">
        <is>
          <t>Стоимость материалов и оборудования заказчика</t>
        </is>
      </c>
      <c r="I790" s="360" t="n"/>
      <c r="J790" s="360" t="n"/>
      <c r="K790" s="360" t="n">
        <v>222</v>
      </c>
      <c r="L790" s="360" t="n">
        <v>3</v>
      </c>
      <c r="M790" s="360" t="n">
        <v>3</v>
      </c>
      <c r="N790" s="360" t="inlineStr"/>
      <c r="O790" s="360" t="n">
        <v>0</v>
      </c>
      <c r="P790" s="360" t="n"/>
      <c r="Q790" s="360" t="n"/>
      <c r="R790" s="360" t="n"/>
      <c r="S790" s="360" t="n"/>
      <c r="T790" s="360" t="n"/>
      <c r="U790" s="360" t="n"/>
      <c r="V790" s="360" t="n"/>
      <c r="W790" s="360" t="n">
        <v>0</v>
      </c>
      <c r="X790" s="360" t="n">
        <v>1</v>
      </c>
      <c r="Y790" s="360" t="n">
        <v>0</v>
      </c>
      <c r="Z790" s="360" t="n"/>
      <c r="AA790" s="360" t="n"/>
      <c r="AB790" s="360" t="n"/>
    </row>
    <row r="791">
      <c r="A791" s="360" t="n">
        <v>50</v>
      </c>
      <c r="B791" s="360" t="n">
        <v>0</v>
      </c>
      <c r="C791" s="360" t="n">
        <v>0</v>
      </c>
      <c r="D791" s="360" t="n">
        <v>1</v>
      </c>
      <c r="E791" s="360" t="n">
        <v>225</v>
      </c>
      <c r="F791" s="360">
        <f>ROUND(Source!AV786,O791)</f>
        <v/>
      </c>
      <c r="G791" s="360" t="inlineStr">
        <is>
          <t>СтМатОбПод</t>
        </is>
      </c>
      <c r="H791" s="360" t="inlineStr">
        <is>
          <t>Стоимость материалов и оборудования подрядчика</t>
        </is>
      </c>
      <c r="I791" s="360" t="n"/>
      <c r="J791" s="360" t="n"/>
      <c r="K791" s="360" t="n">
        <v>225</v>
      </c>
      <c r="L791" s="360" t="n">
        <v>4</v>
      </c>
      <c r="M791" s="360" t="n">
        <v>3</v>
      </c>
      <c r="N791" s="360" t="inlineStr"/>
      <c r="O791" s="360" t="n">
        <v>0</v>
      </c>
      <c r="P791" s="360" t="n"/>
      <c r="Q791" s="360" t="n"/>
      <c r="R791" s="360" t="n"/>
      <c r="S791" s="360" t="n"/>
      <c r="T791" s="360" t="n"/>
      <c r="U791" s="360" t="n"/>
      <c r="V791" s="360" t="n"/>
      <c r="W791" s="360" t="n">
        <v>0</v>
      </c>
      <c r="X791" s="360" t="n">
        <v>1</v>
      </c>
      <c r="Y791" s="360" t="n">
        <v>0</v>
      </c>
      <c r="Z791" s="360" t="n"/>
      <c r="AA791" s="360" t="n"/>
      <c r="AB791" s="360" t="n"/>
    </row>
    <row r="792">
      <c r="A792" s="360" t="n">
        <v>50</v>
      </c>
      <c r="B792" s="360" t="n">
        <v>0</v>
      </c>
      <c r="C792" s="360" t="n">
        <v>0</v>
      </c>
      <c r="D792" s="360" t="n">
        <v>1</v>
      </c>
      <c r="E792" s="360" t="n">
        <v>226</v>
      </c>
      <c r="F792" s="360">
        <f>ROUND(Source!AW786,O792)</f>
        <v/>
      </c>
      <c r="G792" s="360" t="inlineStr">
        <is>
          <t>СтМат</t>
        </is>
      </c>
      <c r="H792" s="360" t="inlineStr">
        <is>
          <t>Стоимость материалов (всего)</t>
        </is>
      </c>
      <c r="I792" s="360" t="n"/>
      <c r="J792" s="360" t="n"/>
      <c r="K792" s="360" t="n">
        <v>226</v>
      </c>
      <c r="L792" s="360" t="n">
        <v>5</v>
      </c>
      <c r="M792" s="360" t="n">
        <v>3</v>
      </c>
      <c r="N792" s="360" t="inlineStr"/>
      <c r="O792" s="360" t="n">
        <v>0</v>
      </c>
      <c r="P792" s="360" t="n"/>
      <c r="Q792" s="360" t="n"/>
      <c r="R792" s="360" t="n"/>
      <c r="S792" s="360" t="n"/>
      <c r="T792" s="360" t="n"/>
      <c r="U792" s="360" t="n"/>
      <c r="V792" s="360" t="n"/>
      <c r="W792" s="360" t="n">
        <v>0</v>
      </c>
      <c r="X792" s="360" t="n">
        <v>1</v>
      </c>
      <c r="Y792" s="360" t="n">
        <v>0</v>
      </c>
      <c r="Z792" s="360" t="n"/>
      <c r="AA792" s="360" t="n"/>
      <c r="AB792" s="360" t="n"/>
    </row>
    <row r="793">
      <c r="A793" s="360" t="n">
        <v>50</v>
      </c>
      <c r="B793" s="360" t="n">
        <v>0</v>
      </c>
      <c r="C793" s="360" t="n">
        <v>0</v>
      </c>
      <c r="D793" s="360" t="n">
        <v>1</v>
      </c>
      <c r="E793" s="360" t="n">
        <v>227</v>
      </c>
      <c r="F793" s="360">
        <f>ROUND(Source!AX786,O793)</f>
        <v/>
      </c>
      <c r="G793" s="360" t="inlineStr">
        <is>
          <t>СтМатЗак</t>
        </is>
      </c>
      <c r="H793" s="360" t="inlineStr">
        <is>
          <t>Стоимость материалов заказчика</t>
        </is>
      </c>
      <c r="I793" s="360" t="n"/>
      <c r="J793" s="360" t="n"/>
      <c r="K793" s="360" t="n">
        <v>227</v>
      </c>
      <c r="L793" s="360" t="n">
        <v>6</v>
      </c>
      <c r="M793" s="360" t="n">
        <v>3</v>
      </c>
      <c r="N793" s="360" t="inlineStr"/>
      <c r="O793" s="360" t="n">
        <v>0</v>
      </c>
      <c r="P793" s="360" t="n"/>
      <c r="Q793" s="360" t="n"/>
      <c r="R793" s="360" t="n"/>
      <c r="S793" s="360" t="n"/>
      <c r="T793" s="360" t="n"/>
      <c r="U793" s="360" t="n"/>
      <c r="V793" s="360" t="n"/>
      <c r="W793" s="360" t="n">
        <v>0</v>
      </c>
      <c r="X793" s="360" t="n">
        <v>1</v>
      </c>
      <c r="Y793" s="360" t="n">
        <v>0</v>
      </c>
      <c r="Z793" s="360" t="n"/>
      <c r="AA793" s="360" t="n"/>
      <c r="AB793" s="360" t="n"/>
    </row>
    <row r="794">
      <c r="A794" s="360" t="n">
        <v>50</v>
      </c>
      <c r="B794" s="360" t="n">
        <v>0</v>
      </c>
      <c r="C794" s="360" t="n">
        <v>0</v>
      </c>
      <c r="D794" s="360" t="n">
        <v>1</v>
      </c>
      <c r="E794" s="360" t="n">
        <v>228</v>
      </c>
      <c r="F794" s="360">
        <f>ROUND(Source!AY786,O794)</f>
        <v/>
      </c>
      <c r="G794" s="360" t="inlineStr">
        <is>
          <t>СтМатПод</t>
        </is>
      </c>
      <c r="H794" s="360" t="inlineStr">
        <is>
          <t>Стоимость материалов подрядчика</t>
        </is>
      </c>
      <c r="I794" s="360" t="n"/>
      <c r="J794" s="360" t="n"/>
      <c r="K794" s="360" t="n">
        <v>228</v>
      </c>
      <c r="L794" s="360" t="n">
        <v>7</v>
      </c>
      <c r="M794" s="360" t="n">
        <v>3</v>
      </c>
      <c r="N794" s="360" t="inlineStr"/>
      <c r="O794" s="360" t="n">
        <v>0</v>
      </c>
      <c r="P794" s="360" t="n"/>
      <c r="Q794" s="360" t="n"/>
      <c r="R794" s="360" t="n"/>
      <c r="S794" s="360" t="n"/>
      <c r="T794" s="360" t="n"/>
      <c r="U794" s="360" t="n"/>
      <c r="V794" s="360" t="n"/>
      <c r="W794" s="360" t="n">
        <v>0</v>
      </c>
      <c r="X794" s="360" t="n">
        <v>1</v>
      </c>
      <c r="Y794" s="360" t="n">
        <v>0</v>
      </c>
      <c r="Z794" s="360" t="n"/>
      <c r="AA794" s="360" t="n"/>
      <c r="AB794" s="360" t="n"/>
    </row>
    <row r="795">
      <c r="A795" s="360" t="n">
        <v>50</v>
      </c>
      <c r="B795" s="360" t="n">
        <v>0</v>
      </c>
      <c r="C795" s="360" t="n">
        <v>0</v>
      </c>
      <c r="D795" s="360" t="n">
        <v>1</v>
      </c>
      <c r="E795" s="360" t="n">
        <v>216</v>
      </c>
      <c r="F795" s="360">
        <f>ROUND(Source!AP786,O795)</f>
        <v/>
      </c>
      <c r="G795" s="360" t="inlineStr">
        <is>
          <t>Оборуд</t>
        </is>
      </c>
      <c r="H795" s="360" t="inlineStr">
        <is>
          <t>Стоимость оборудования (всего)</t>
        </is>
      </c>
      <c r="I795" s="360" t="n"/>
      <c r="J795" s="360" t="n"/>
      <c r="K795" s="360" t="n">
        <v>216</v>
      </c>
      <c r="L795" s="360" t="n">
        <v>8</v>
      </c>
      <c r="M795" s="360" t="n">
        <v>3</v>
      </c>
      <c r="N795" s="360" t="inlineStr"/>
      <c r="O795" s="360" t="n">
        <v>0</v>
      </c>
      <c r="P795" s="360" t="n"/>
      <c r="Q795" s="360" t="n"/>
      <c r="R795" s="360" t="n"/>
      <c r="S795" s="360" t="n"/>
      <c r="T795" s="360" t="n"/>
      <c r="U795" s="360" t="n"/>
      <c r="V795" s="360" t="n"/>
      <c r="W795" s="360" t="n">
        <v>0</v>
      </c>
      <c r="X795" s="360" t="n">
        <v>1</v>
      </c>
      <c r="Y795" s="360" t="n">
        <v>0</v>
      </c>
      <c r="Z795" s="360" t="n"/>
      <c r="AA795" s="360" t="n"/>
      <c r="AB795" s="360" t="n"/>
    </row>
    <row r="796">
      <c r="A796" s="360" t="n">
        <v>50</v>
      </c>
      <c r="B796" s="360" t="n">
        <v>0</v>
      </c>
      <c r="C796" s="360" t="n">
        <v>0</v>
      </c>
      <c r="D796" s="360" t="n">
        <v>1</v>
      </c>
      <c r="E796" s="360" t="n">
        <v>223</v>
      </c>
      <c r="F796" s="360">
        <f>ROUND(Source!AQ786,O796)</f>
        <v/>
      </c>
      <c r="G796" s="360" t="inlineStr">
        <is>
          <t>ОборудЗак</t>
        </is>
      </c>
      <c r="H796" s="360" t="inlineStr">
        <is>
          <t>Стоимость оборудования заказчика</t>
        </is>
      </c>
      <c r="I796" s="360" t="n"/>
      <c r="J796" s="360" t="n"/>
      <c r="K796" s="360" t="n">
        <v>223</v>
      </c>
      <c r="L796" s="360" t="n">
        <v>9</v>
      </c>
      <c r="M796" s="360" t="n">
        <v>3</v>
      </c>
      <c r="N796" s="360" t="inlineStr"/>
      <c r="O796" s="360" t="n">
        <v>0</v>
      </c>
      <c r="P796" s="360" t="n"/>
      <c r="Q796" s="360" t="n"/>
      <c r="R796" s="360" t="n"/>
      <c r="S796" s="360" t="n"/>
      <c r="T796" s="360" t="n"/>
      <c r="U796" s="360" t="n"/>
      <c r="V796" s="360" t="n"/>
      <c r="W796" s="360" t="n">
        <v>0</v>
      </c>
      <c r="X796" s="360" t="n">
        <v>1</v>
      </c>
      <c r="Y796" s="360" t="n">
        <v>0</v>
      </c>
      <c r="Z796" s="360" t="n"/>
      <c r="AA796" s="360" t="n"/>
      <c r="AB796" s="360" t="n"/>
    </row>
    <row r="797">
      <c r="A797" s="360" t="n">
        <v>50</v>
      </c>
      <c r="B797" s="360" t="n">
        <v>0</v>
      </c>
      <c r="C797" s="360" t="n">
        <v>0</v>
      </c>
      <c r="D797" s="360" t="n">
        <v>1</v>
      </c>
      <c r="E797" s="360" t="n">
        <v>229</v>
      </c>
      <c r="F797" s="360">
        <f>ROUND(Source!AZ786,O797)</f>
        <v/>
      </c>
      <c r="G797" s="360" t="inlineStr">
        <is>
          <t>ОборудПод</t>
        </is>
      </c>
      <c r="H797" s="360" t="inlineStr">
        <is>
          <t>Стоимость оборудования подрядчика</t>
        </is>
      </c>
      <c r="I797" s="360" t="n"/>
      <c r="J797" s="360" t="n"/>
      <c r="K797" s="360" t="n">
        <v>229</v>
      </c>
      <c r="L797" s="360" t="n">
        <v>10</v>
      </c>
      <c r="M797" s="360" t="n">
        <v>3</v>
      </c>
      <c r="N797" s="360" t="inlineStr"/>
      <c r="O797" s="360" t="n">
        <v>0</v>
      </c>
      <c r="P797" s="360" t="n"/>
      <c r="Q797" s="360" t="n"/>
      <c r="R797" s="360" t="n"/>
      <c r="S797" s="360" t="n"/>
      <c r="T797" s="360" t="n"/>
      <c r="U797" s="360" t="n"/>
      <c r="V797" s="360" t="n"/>
      <c r="W797" s="360" t="n">
        <v>0</v>
      </c>
      <c r="X797" s="360" t="n">
        <v>1</v>
      </c>
      <c r="Y797" s="360" t="n">
        <v>0</v>
      </c>
      <c r="Z797" s="360" t="n"/>
      <c r="AA797" s="360" t="n"/>
      <c r="AB797" s="360" t="n"/>
    </row>
    <row r="798">
      <c r="A798" s="360" t="n">
        <v>50</v>
      </c>
      <c r="B798" s="360" t="n">
        <v>0</v>
      </c>
      <c r="C798" s="360" t="n">
        <v>0</v>
      </c>
      <c r="D798" s="360" t="n">
        <v>1</v>
      </c>
      <c r="E798" s="360" t="n">
        <v>203</v>
      </c>
      <c r="F798" s="360">
        <f>ROUND(Source!Q786,O798)</f>
        <v/>
      </c>
      <c r="G798" s="360" t="inlineStr">
        <is>
          <t>ЭММ</t>
        </is>
      </c>
      <c r="H798" s="360" t="inlineStr">
        <is>
          <t>Эксплуатация машин</t>
        </is>
      </c>
      <c r="I798" s="360" t="n"/>
      <c r="J798" s="360" t="n"/>
      <c r="K798" s="360" t="n">
        <v>203</v>
      </c>
      <c r="L798" s="360" t="n">
        <v>11</v>
      </c>
      <c r="M798" s="360" t="n">
        <v>3</v>
      </c>
      <c r="N798" s="360" t="inlineStr"/>
      <c r="O798" s="360" t="n">
        <v>0</v>
      </c>
      <c r="P798" s="360" t="n"/>
      <c r="Q798" s="360" t="n"/>
      <c r="R798" s="360" t="n"/>
      <c r="S798" s="360" t="n"/>
      <c r="T798" s="360" t="n"/>
      <c r="U798" s="360" t="n"/>
      <c r="V798" s="360" t="n"/>
      <c r="W798" s="360" t="n">
        <v>0</v>
      </c>
      <c r="X798" s="360" t="n">
        <v>1</v>
      </c>
      <c r="Y798" s="360" t="n">
        <v>0</v>
      </c>
      <c r="Z798" s="360" t="n"/>
      <c r="AA798" s="360" t="n"/>
      <c r="AB798" s="360" t="n"/>
    </row>
    <row r="799">
      <c r="A799" s="360" t="n">
        <v>50</v>
      </c>
      <c r="B799" s="360" t="n">
        <v>0</v>
      </c>
      <c r="C799" s="360" t="n">
        <v>0</v>
      </c>
      <c r="D799" s="360" t="n">
        <v>1</v>
      </c>
      <c r="E799" s="360" t="n">
        <v>231</v>
      </c>
      <c r="F799" s="360">
        <f>ROUND(Source!BB786,O799)</f>
        <v/>
      </c>
      <c r="G799" s="360" t="inlineStr">
        <is>
          <t>ЭММсНРиСП</t>
        </is>
      </c>
      <c r="H799" s="360" t="inlineStr">
        <is>
          <t>Эксплуатация машин по ТСН-2001.16</t>
        </is>
      </c>
      <c r="I799" s="360" t="n"/>
      <c r="J799" s="360" t="n"/>
      <c r="K799" s="360" t="n">
        <v>231</v>
      </c>
      <c r="L799" s="360" t="n">
        <v>12</v>
      </c>
      <c r="M799" s="360" t="n">
        <v>3</v>
      </c>
      <c r="N799" s="360" t="inlineStr"/>
      <c r="O799" s="360" t="n">
        <v>0</v>
      </c>
      <c r="P799" s="360" t="n"/>
      <c r="Q799" s="360" t="n"/>
      <c r="R799" s="360" t="n"/>
      <c r="S799" s="360" t="n"/>
      <c r="T799" s="360" t="n"/>
      <c r="U799" s="360" t="n"/>
      <c r="V799" s="360" t="n"/>
      <c r="W799" s="360" t="n">
        <v>0</v>
      </c>
      <c r="X799" s="360" t="n">
        <v>1</v>
      </c>
      <c r="Y799" s="360" t="n">
        <v>0</v>
      </c>
      <c r="Z799" s="360" t="n"/>
      <c r="AA799" s="360" t="n"/>
      <c r="AB799" s="360" t="n"/>
    </row>
    <row r="800">
      <c r="A800" s="360" t="n">
        <v>50</v>
      </c>
      <c r="B800" s="360" t="n">
        <v>0</v>
      </c>
      <c r="C800" s="360" t="n">
        <v>0</v>
      </c>
      <c r="D800" s="360" t="n">
        <v>1</v>
      </c>
      <c r="E800" s="360" t="n">
        <v>204</v>
      </c>
      <c r="F800" s="360">
        <f>ROUND(Source!R786,O800)</f>
        <v/>
      </c>
      <c r="G800" s="360" t="inlineStr">
        <is>
          <t>ЗПМ</t>
        </is>
      </c>
      <c r="H800" s="360" t="inlineStr">
        <is>
          <t>ЗП машинистов</t>
        </is>
      </c>
      <c r="I800" s="360" t="n"/>
      <c r="J800" s="360" t="n"/>
      <c r="K800" s="360" t="n">
        <v>204</v>
      </c>
      <c r="L800" s="360" t="n">
        <v>13</v>
      </c>
      <c r="M800" s="360" t="n">
        <v>3</v>
      </c>
      <c r="N800" s="360" t="inlineStr"/>
      <c r="O800" s="360" t="n">
        <v>0</v>
      </c>
      <c r="P800" s="360" t="n"/>
      <c r="Q800" s="360" t="n"/>
      <c r="R800" s="360" t="n"/>
      <c r="S800" s="360" t="n"/>
      <c r="T800" s="360" t="n"/>
      <c r="U800" s="360" t="n"/>
      <c r="V800" s="360" t="n"/>
      <c r="W800" s="360" t="n">
        <v>0</v>
      </c>
      <c r="X800" s="360" t="n">
        <v>1</v>
      </c>
      <c r="Y800" s="360" t="n">
        <v>0</v>
      </c>
      <c r="Z800" s="360" t="n"/>
      <c r="AA800" s="360" t="n"/>
      <c r="AB800" s="360" t="n"/>
    </row>
    <row r="801">
      <c r="A801" s="360" t="n">
        <v>50</v>
      </c>
      <c r="B801" s="360" t="n">
        <v>0</v>
      </c>
      <c r="C801" s="360" t="n">
        <v>0</v>
      </c>
      <c r="D801" s="360" t="n">
        <v>1</v>
      </c>
      <c r="E801" s="360" t="n">
        <v>205</v>
      </c>
      <c r="F801" s="360">
        <f>ROUND(Source!S786,O801)</f>
        <v/>
      </c>
      <c r="G801" s="360" t="inlineStr">
        <is>
          <t>ОЗП</t>
        </is>
      </c>
      <c r="H801" s="360" t="inlineStr">
        <is>
          <t>Основная ЗП рабочих</t>
        </is>
      </c>
      <c r="I801" s="360" t="n"/>
      <c r="J801" s="360" t="n"/>
      <c r="K801" s="360" t="n">
        <v>205</v>
      </c>
      <c r="L801" s="360" t="n">
        <v>14</v>
      </c>
      <c r="M801" s="360" t="n">
        <v>3</v>
      </c>
      <c r="N801" s="360" t="inlineStr"/>
      <c r="O801" s="360" t="n">
        <v>0</v>
      </c>
      <c r="P801" s="360" t="n"/>
      <c r="Q801" s="360" t="n"/>
      <c r="R801" s="360" t="n"/>
      <c r="S801" s="360" t="n"/>
      <c r="T801" s="360" t="n"/>
      <c r="U801" s="360" t="n"/>
      <c r="V801" s="360" t="n"/>
      <c r="W801" s="360" t="n">
        <v>0</v>
      </c>
      <c r="X801" s="360" t="n">
        <v>1</v>
      </c>
      <c r="Y801" s="360" t="n">
        <v>0</v>
      </c>
      <c r="Z801" s="360" t="n"/>
      <c r="AA801" s="360" t="n"/>
      <c r="AB801" s="360" t="n"/>
    </row>
    <row r="802">
      <c r="A802" s="360" t="n">
        <v>50</v>
      </c>
      <c r="B802" s="360" t="n">
        <v>0</v>
      </c>
      <c r="C802" s="360" t="n">
        <v>0</v>
      </c>
      <c r="D802" s="360" t="n">
        <v>1</v>
      </c>
      <c r="E802" s="360" t="n">
        <v>232</v>
      </c>
      <c r="F802" s="360">
        <f>ROUND(Source!BC786,O802)</f>
        <v/>
      </c>
      <c r="G802" s="360" t="inlineStr">
        <is>
          <t>ОЗПсНРиСП</t>
        </is>
      </c>
      <c r="H802" s="360" t="inlineStr">
        <is>
          <t>Основная ЗП рабочих по ТСН-2001.16</t>
        </is>
      </c>
      <c r="I802" s="360" t="n"/>
      <c r="J802" s="360" t="n"/>
      <c r="K802" s="360" t="n">
        <v>232</v>
      </c>
      <c r="L802" s="360" t="n">
        <v>15</v>
      </c>
      <c r="M802" s="360" t="n">
        <v>3</v>
      </c>
      <c r="N802" s="360" t="inlineStr"/>
      <c r="O802" s="360" t="n">
        <v>0</v>
      </c>
      <c r="P802" s="360" t="n"/>
      <c r="Q802" s="360" t="n"/>
      <c r="R802" s="360" t="n"/>
      <c r="S802" s="360" t="n"/>
      <c r="T802" s="360" t="n"/>
      <c r="U802" s="360" t="n"/>
      <c r="V802" s="360" t="n"/>
      <c r="W802" s="360" t="n">
        <v>0</v>
      </c>
      <c r="X802" s="360" t="n">
        <v>1</v>
      </c>
      <c r="Y802" s="360" t="n">
        <v>0</v>
      </c>
      <c r="Z802" s="360" t="n"/>
      <c r="AA802" s="360" t="n"/>
      <c r="AB802" s="360" t="n"/>
    </row>
    <row r="803">
      <c r="A803" s="360" t="n">
        <v>50</v>
      </c>
      <c r="B803" s="360" t="n">
        <v>0</v>
      </c>
      <c r="C803" s="360" t="n">
        <v>0</v>
      </c>
      <c r="D803" s="360" t="n">
        <v>1</v>
      </c>
      <c r="E803" s="360" t="n">
        <v>214</v>
      </c>
      <c r="F803" s="360">
        <f>ROUND(Source!AS786,O803)</f>
        <v/>
      </c>
      <c r="G803" s="360" t="inlineStr">
        <is>
          <t>Строит</t>
        </is>
      </c>
      <c r="H803" s="360" t="inlineStr">
        <is>
          <t>Строительные работы с НР и СП</t>
        </is>
      </c>
      <c r="I803" s="360" t="n"/>
      <c r="J803" s="360" t="n"/>
      <c r="K803" s="360" t="n">
        <v>214</v>
      </c>
      <c r="L803" s="360" t="n">
        <v>16</v>
      </c>
      <c r="M803" s="360" t="n">
        <v>3</v>
      </c>
      <c r="N803" s="360" t="inlineStr"/>
      <c r="O803" s="360" t="n">
        <v>0</v>
      </c>
      <c r="P803" s="360" t="n"/>
      <c r="Q803" s="360" t="n"/>
      <c r="R803" s="360" t="n"/>
      <c r="S803" s="360" t="n"/>
      <c r="T803" s="360" t="n"/>
      <c r="U803" s="360" t="n"/>
      <c r="V803" s="360" t="n"/>
      <c r="W803" s="360" t="n">
        <v>0</v>
      </c>
      <c r="X803" s="360" t="n">
        <v>1</v>
      </c>
      <c r="Y803" s="360" t="n">
        <v>0</v>
      </c>
      <c r="Z803" s="360" t="n"/>
      <c r="AA803" s="360" t="n"/>
      <c r="AB803" s="360" t="n"/>
    </row>
    <row r="804">
      <c r="A804" s="360" t="n">
        <v>50</v>
      </c>
      <c r="B804" s="360" t="n">
        <v>0</v>
      </c>
      <c r="C804" s="360" t="n">
        <v>0</v>
      </c>
      <c r="D804" s="360" t="n">
        <v>1</v>
      </c>
      <c r="E804" s="360" t="n">
        <v>215</v>
      </c>
      <c r="F804" s="360">
        <f>ROUND(Source!AT786,O804)</f>
        <v/>
      </c>
      <c r="G804" s="360" t="inlineStr">
        <is>
          <t>Монтаж</t>
        </is>
      </c>
      <c r="H804" s="360" t="inlineStr">
        <is>
          <t>Монтажные работы с НР и СП</t>
        </is>
      </c>
      <c r="I804" s="360" t="n"/>
      <c r="J804" s="360" t="n"/>
      <c r="K804" s="360" t="n">
        <v>215</v>
      </c>
      <c r="L804" s="360" t="n">
        <v>17</v>
      </c>
      <c r="M804" s="360" t="n">
        <v>3</v>
      </c>
      <c r="N804" s="360" t="inlineStr"/>
      <c r="O804" s="360" t="n">
        <v>0</v>
      </c>
      <c r="P804" s="360" t="n"/>
      <c r="Q804" s="360" t="n"/>
      <c r="R804" s="360" t="n"/>
      <c r="S804" s="360" t="n"/>
      <c r="T804" s="360" t="n"/>
      <c r="U804" s="360" t="n"/>
      <c r="V804" s="360" t="n"/>
      <c r="W804" s="360" t="n">
        <v>0</v>
      </c>
      <c r="X804" s="360" t="n">
        <v>1</v>
      </c>
      <c r="Y804" s="360" t="n">
        <v>0</v>
      </c>
      <c r="Z804" s="360" t="n"/>
      <c r="AA804" s="360" t="n"/>
      <c r="AB804" s="360" t="n"/>
    </row>
    <row r="805">
      <c r="A805" s="360" t="n">
        <v>50</v>
      </c>
      <c r="B805" s="360" t="n">
        <v>0</v>
      </c>
      <c r="C805" s="360" t="n">
        <v>0</v>
      </c>
      <c r="D805" s="360" t="n">
        <v>1</v>
      </c>
      <c r="E805" s="360" t="n">
        <v>217</v>
      </c>
      <c r="F805" s="360">
        <f>ROUND(Source!AU786,O805)</f>
        <v/>
      </c>
      <c r="G805" s="360" t="inlineStr">
        <is>
          <t>Прочие</t>
        </is>
      </c>
      <c r="H805" s="360" t="inlineStr">
        <is>
          <t>Прочие работы с НР и СП</t>
        </is>
      </c>
      <c r="I805" s="360" t="n"/>
      <c r="J805" s="360" t="n"/>
      <c r="K805" s="360" t="n">
        <v>217</v>
      </c>
      <c r="L805" s="360" t="n">
        <v>18</v>
      </c>
      <c r="M805" s="360" t="n">
        <v>3</v>
      </c>
      <c r="N805" s="360" t="inlineStr"/>
      <c r="O805" s="360" t="n">
        <v>0</v>
      </c>
      <c r="P805" s="360" t="n"/>
      <c r="Q805" s="360" t="n"/>
      <c r="R805" s="360" t="n"/>
      <c r="S805" s="360" t="n"/>
      <c r="T805" s="360" t="n"/>
      <c r="U805" s="360" t="n"/>
      <c r="V805" s="360" t="n"/>
      <c r="W805" s="360" t="n">
        <v>0</v>
      </c>
      <c r="X805" s="360" t="n">
        <v>1</v>
      </c>
      <c r="Y805" s="360" t="n">
        <v>0</v>
      </c>
      <c r="Z805" s="360" t="n"/>
      <c r="AA805" s="360" t="n"/>
      <c r="AB805" s="360" t="n"/>
    </row>
    <row r="806">
      <c r="A806" s="360" t="n">
        <v>50</v>
      </c>
      <c r="B806" s="360" t="n">
        <v>0</v>
      </c>
      <c r="C806" s="360" t="n">
        <v>0</v>
      </c>
      <c r="D806" s="360" t="n">
        <v>1</v>
      </c>
      <c r="E806" s="360" t="n">
        <v>230</v>
      </c>
      <c r="F806" s="360">
        <f>ROUND(Source!BA786,O806)</f>
        <v/>
      </c>
      <c r="G806" s="360" t="inlineStr">
        <is>
          <t>ПрочиеЗатр</t>
        </is>
      </c>
      <c r="H806" s="360" t="inlineStr">
        <is>
          <t>Прочие затраты по ТСН-2001.16</t>
        </is>
      </c>
      <c r="I806" s="360" t="n"/>
      <c r="J806" s="360" t="n"/>
      <c r="K806" s="360" t="n">
        <v>230</v>
      </c>
      <c r="L806" s="360" t="n">
        <v>19</v>
      </c>
      <c r="M806" s="360" t="n">
        <v>3</v>
      </c>
      <c r="N806" s="360" t="inlineStr"/>
      <c r="O806" s="360" t="n">
        <v>0</v>
      </c>
      <c r="P806" s="360" t="n"/>
      <c r="Q806" s="360" t="n"/>
      <c r="R806" s="360" t="n"/>
      <c r="S806" s="360" t="n"/>
      <c r="T806" s="360" t="n"/>
      <c r="U806" s="360" t="n"/>
      <c r="V806" s="360" t="n"/>
      <c r="W806" s="360" t="n">
        <v>0</v>
      </c>
      <c r="X806" s="360" t="n">
        <v>1</v>
      </c>
      <c r="Y806" s="360" t="n">
        <v>0</v>
      </c>
      <c r="Z806" s="360" t="n"/>
      <c r="AA806" s="360" t="n"/>
      <c r="AB806" s="360" t="n"/>
    </row>
    <row r="807">
      <c r="A807" s="360" t="n">
        <v>50</v>
      </c>
      <c r="B807" s="360" t="n">
        <v>0</v>
      </c>
      <c r="C807" s="360" t="n">
        <v>0</v>
      </c>
      <c r="D807" s="360" t="n">
        <v>1</v>
      </c>
      <c r="E807" s="360" t="n">
        <v>206</v>
      </c>
      <c r="F807" s="360">
        <f>ROUND(Source!T786,O807)</f>
        <v/>
      </c>
      <c r="G807" s="360" t="inlineStr">
        <is>
          <t>ВозврМат</t>
        </is>
      </c>
      <c r="H807" s="360" t="inlineStr">
        <is>
          <t>Возврат материалов</t>
        </is>
      </c>
      <c r="I807" s="360" t="n"/>
      <c r="J807" s="360" t="n"/>
      <c r="K807" s="360" t="n">
        <v>206</v>
      </c>
      <c r="L807" s="360" t="n">
        <v>20</v>
      </c>
      <c r="M807" s="360" t="n">
        <v>3</v>
      </c>
      <c r="N807" s="360" t="inlineStr"/>
      <c r="O807" s="360" t="n">
        <v>0</v>
      </c>
      <c r="P807" s="360" t="n"/>
      <c r="Q807" s="360" t="n"/>
      <c r="R807" s="360" t="n"/>
      <c r="S807" s="360" t="n"/>
      <c r="T807" s="360" t="n"/>
      <c r="U807" s="360" t="n"/>
      <c r="V807" s="360" t="n"/>
      <c r="W807" s="360" t="n">
        <v>0</v>
      </c>
      <c r="X807" s="360" t="n">
        <v>1</v>
      </c>
      <c r="Y807" s="360" t="n">
        <v>0</v>
      </c>
      <c r="Z807" s="360" t="n"/>
      <c r="AA807" s="360" t="n"/>
      <c r="AB807" s="360" t="n"/>
    </row>
    <row r="808">
      <c r="A808" s="360" t="n">
        <v>50</v>
      </c>
      <c r="B808" s="360" t="n">
        <v>0</v>
      </c>
      <c r="C808" s="360" t="n">
        <v>0</v>
      </c>
      <c r="D808" s="360" t="n">
        <v>1</v>
      </c>
      <c r="E808" s="360" t="n">
        <v>207</v>
      </c>
      <c r="F808" s="360">
        <f>ROUND(Source!U786,O808)</f>
        <v/>
      </c>
      <c r="G808" s="360" t="inlineStr">
        <is>
          <t>ТрудСтр</t>
        </is>
      </c>
      <c r="H808" s="360" t="inlineStr">
        <is>
          <t>Трудозатраты строителей</t>
        </is>
      </c>
      <c r="I808" s="360" t="n"/>
      <c r="J808" s="360" t="n"/>
      <c r="K808" s="360" t="n">
        <v>207</v>
      </c>
      <c r="L808" s="360" t="n">
        <v>21</v>
      </c>
      <c r="M808" s="360" t="n">
        <v>3</v>
      </c>
      <c r="N808" s="360" t="inlineStr"/>
      <c r="O808" s="360" t="n">
        <v>7</v>
      </c>
      <c r="P808" s="360" t="n"/>
      <c r="Q808" s="360" t="n"/>
      <c r="R808" s="360" t="n"/>
      <c r="S808" s="360" t="n"/>
      <c r="T808" s="360" t="n"/>
      <c r="U808" s="360" t="n"/>
      <c r="V808" s="360" t="n"/>
      <c r="W808" s="360" t="n">
        <v>0</v>
      </c>
      <c r="X808" s="360" t="n">
        <v>1</v>
      </c>
      <c r="Y808" s="360" t="n">
        <v>0</v>
      </c>
      <c r="Z808" s="360" t="n"/>
      <c r="AA808" s="360" t="n"/>
      <c r="AB808" s="360" t="n"/>
    </row>
    <row r="809">
      <c r="A809" s="360" t="n">
        <v>50</v>
      </c>
      <c r="B809" s="360" t="n">
        <v>0</v>
      </c>
      <c r="C809" s="360" t="n">
        <v>0</v>
      </c>
      <c r="D809" s="360" t="n">
        <v>1</v>
      </c>
      <c r="E809" s="360" t="n">
        <v>208</v>
      </c>
      <c r="F809" s="360">
        <f>ROUND(Source!V786,O809)</f>
        <v/>
      </c>
      <c r="G809" s="360" t="inlineStr">
        <is>
          <t>ТрудМаш</t>
        </is>
      </c>
      <c r="H809" s="360" t="inlineStr">
        <is>
          <t>Трудозатраты машинистов</t>
        </is>
      </c>
      <c r="I809" s="360" t="n"/>
      <c r="J809" s="360" t="n"/>
      <c r="K809" s="360" t="n">
        <v>208</v>
      </c>
      <c r="L809" s="360" t="n">
        <v>22</v>
      </c>
      <c r="M809" s="360" t="n">
        <v>3</v>
      </c>
      <c r="N809" s="360" t="inlineStr"/>
      <c r="O809" s="360" t="n">
        <v>7</v>
      </c>
      <c r="P809" s="360" t="n"/>
      <c r="Q809" s="360" t="n"/>
      <c r="R809" s="360" t="n"/>
      <c r="S809" s="360" t="n"/>
      <c r="T809" s="360" t="n"/>
      <c r="U809" s="360" t="n"/>
      <c r="V809" s="360" t="n"/>
      <c r="W809" s="360" t="n">
        <v>0</v>
      </c>
      <c r="X809" s="360" t="n">
        <v>1</v>
      </c>
      <c r="Y809" s="360" t="n">
        <v>0</v>
      </c>
      <c r="Z809" s="360" t="n"/>
      <c r="AA809" s="360" t="n"/>
      <c r="AB809" s="360" t="n"/>
    </row>
    <row r="810">
      <c r="A810" s="360" t="n">
        <v>50</v>
      </c>
      <c r="B810" s="360" t="n">
        <v>0</v>
      </c>
      <c r="C810" s="360" t="n">
        <v>0</v>
      </c>
      <c r="D810" s="360" t="n">
        <v>1</v>
      </c>
      <c r="E810" s="360" t="n">
        <v>209</v>
      </c>
      <c r="F810" s="360">
        <f>ROUND(Source!W786,O810)</f>
        <v/>
      </c>
      <c r="G810" s="360" t="inlineStr">
        <is>
          <t>ТранспМат</t>
        </is>
      </c>
      <c r="H810" s="360" t="inlineStr">
        <is>
          <t>Транспорт материалов</t>
        </is>
      </c>
      <c r="I810" s="360" t="n"/>
      <c r="J810" s="360" t="n"/>
      <c r="K810" s="360" t="n">
        <v>209</v>
      </c>
      <c r="L810" s="360" t="n">
        <v>23</v>
      </c>
      <c r="M810" s="360" t="n">
        <v>3</v>
      </c>
      <c r="N810" s="360" t="inlineStr"/>
      <c r="O810" s="360" t="n">
        <v>0</v>
      </c>
      <c r="P810" s="360" t="n"/>
      <c r="Q810" s="360" t="n"/>
      <c r="R810" s="360" t="n"/>
      <c r="S810" s="360" t="n"/>
      <c r="T810" s="360" t="n"/>
      <c r="U810" s="360" t="n"/>
      <c r="V810" s="360" t="n"/>
      <c r="W810" s="360" t="n">
        <v>0</v>
      </c>
      <c r="X810" s="360" t="n">
        <v>1</v>
      </c>
      <c r="Y810" s="360" t="n">
        <v>0</v>
      </c>
      <c r="Z810" s="360" t="n"/>
      <c r="AA810" s="360" t="n"/>
      <c r="AB810" s="360" t="n"/>
    </row>
    <row r="811">
      <c r="A811" s="360" t="n">
        <v>50</v>
      </c>
      <c r="B811" s="360" t="n">
        <v>0</v>
      </c>
      <c r="C811" s="360" t="n">
        <v>0</v>
      </c>
      <c r="D811" s="360" t="n">
        <v>1</v>
      </c>
      <c r="E811" s="360" t="n">
        <v>233</v>
      </c>
      <c r="F811" s="360">
        <f>ROUND(Source!BD786,O811)</f>
        <v/>
      </c>
      <c r="G811" s="360" t="inlineStr">
        <is>
          <t>Перевозка</t>
        </is>
      </c>
      <c r="H811" s="360" t="inlineStr">
        <is>
          <t>Перевозка грузов</t>
        </is>
      </c>
      <c r="I811" s="360" t="n"/>
      <c r="J811" s="360" t="n"/>
      <c r="K811" s="360" t="n">
        <v>233</v>
      </c>
      <c r="L811" s="360" t="n">
        <v>24</v>
      </c>
      <c r="M811" s="360" t="n">
        <v>3</v>
      </c>
      <c r="N811" s="360" t="inlineStr"/>
      <c r="O811" s="360" t="n">
        <v>0</v>
      </c>
      <c r="P811" s="360" t="n"/>
      <c r="Q811" s="360" t="n"/>
      <c r="R811" s="360" t="n"/>
      <c r="S811" s="360" t="n"/>
      <c r="T811" s="360" t="n"/>
      <c r="U811" s="360" t="n"/>
      <c r="V811" s="360" t="n"/>
      <c r="W811" s="360" t="n">
        <v>0</v>
      </c>
      <c r="X811" s="360" t="n">
        <v>1</v>
      </c>
      <c r="Y811" s="360" t="n">
        <v>0</v>
      </c>
      <c r="Z811" s="360" t="n"/>
      <c r="AA811" s="360" t="n"/>
      <c r="AB811" s="360" t="n"/>
    </row>
    <row r="812">
      <c r="A812" s="360" t="n">
        <v>50</v>
      </c>
      <c r="B812" s="360" t="n">
        <v>0</v>
      </c>
      <c r="C812" s="360" t="n">
        <v>0</v>
      </c>
      <c r="D812" s="360" t="n">
        <v>1</v>
      </c>
      <c r="E812" s="360" t="n">
        <v>210</v>
      </c>
      <c r="F812" s="360">
        <f>ROUND(Source!X786,O812)</f>
        <v/>
      </c>
      <c r="G812" s="360" t="inlineStr">
        <is>
          <t>НР</t>
        </is>
      </c>
      <c r="H812" s="360" t="inlineStr">
        <is>
          <t>Накладные расходы</t>
        </is>
      </c>
      <c r="I812" s="360" t="n"/>
      <c r="J812" s="360" t="n"/>
      <c r="K812" s="360" t="n">
        <v>210</v>
      </c>
      <c r="L812" s="360" t="n">
        <v>25</v>
      </c>
      <c r="M812" s="360" t="n">
        <v>3</v>
      </c>
      <c r="N812" s="360" t="inlineStr"/>
      <c r="O812" s="360" t="n">
        <v>0</v>
      </c>
      <c r="P812" s="360" t="n"/>
      <c r="Q812" s="360" t="n"/>
      <c r="R812" s="360" t="n"/>
      <c r="S812" s="360" t="n"/>
      <c r="T812" s="360" t="n"/>
      <c r="U812" s="360" t="n"/>
      <c r="V812" s="360" t="n"/>
      <c r="W812" s="360" t="n">
        <v>0</v>
      </c>
      <c r="X812" s="360" t="n">
        <v>1</v>
      </c>
      <c r="Y812" s="360" t="n">
        <v>0</v>
      </c>
      <c r="Z812" s="360" t="n"/>
      <c r="AA812" s="360" t="n"/>
      <c r="AB812" s="360" t="n"/>
    </row>
    <row r="813">
      <c r="A813" s="360" t="n">
        <v>50</v>
      </c>
      <c r="B813" s="360" t="n">
        <v>0</v>
      </c>
      <c r="C813" s="360" t="n">
        <v>0</v>
      </c>
      <c r="D813" s="360" t="n">
        <v>1</v>
      </c>
      <c r="E813" s="360" t="n">
        <v>211</v>
      </c>
      <c r="F813" s="360">
        <f>ROUND(Source!Y786,O813)</f>
        <v/>
      </c>
      <c r="G813" s="360" t="inlineStr">
        <is>
          <t>СмПриб</t>
        </is>
      </c>
      <c r="H813" s="360" t="inlineStr">
        <is>
          <t>Сметная прибыль</t>
        </is>
      </c>
      <c r="I813" s="360" t="n"/>
      <c r="J813" s="360" t="n"/>
      <c r="K813" s="360" t="n">
        <v>211</v>
      </c>
      <c r="L813" s="360" t="n">
        <v>26</v>
      </c>
      <c r="M813" s="360" t="n">
        <v>3</v>
      </c>
      <c r="N813" s="360" t="inlineStr"/>
      <c r="O813" s="360" t="n">
        <v>0</v>
      </c>
      <c r="P813" s="360" t="n"/>
      <c r="Q813" s="360" t="n"/>
      <c r="R813" s="360" t="n"/>
      <c r="S813" s="360" t="n"/>
      <c r="T813" s="360" t="n"/>
      <c r="U813" s="360" t="n"/>
      <c r="V813" s="360" t="n"/>
      <c r="W813" s="360" t="n">
        <v>0</v>
      </c>
      <c r="X813" s="360" t="n">
        <v>1</v>
      </c>
      <c r="Y813" s="360" t="n">
        <v>0</v>
      </c>
      <c r="Z813" s="360" t="n"/>
      <c r="AA813" s="360" t="n"/>
      <c r="AB813" s="360" t="n"/>
    </row>
    <row r="814">
      <c r="A814" s="360" t="n">
        <v>50</v>
      </c>
      <c r="B814" s="360" t="n">
        <v>0</v>
      </c>
      <c r="C814" s="360" t="n">
        <v>0</v>
      </c>
      <c r="D814" s="360" t="n">
        <v>1</v>
      </c>
      <c r="E814" s="360" t="n">
        <v>224</v>
      </c>
      <c r="F814" s="360">
        <f>ROUND(Source!AR786,O814)</f>
        <v/>
      </c>
      <c r="G814" s="360" t="inlineStr">
        <is>
          <t>Всего</t>
        </is>
      </c>
      <c r="H814" s="360" t="inlineStr">
        <is>
          <t>Всего с НР и СП</t>
        </is>
      </c>
      <c r="I814" s="360" t="n"/>
      <c r="J814" s="360" t="n"/>
      <c r="K814" s="360" t="n">
        <v>224</v>
      </c>
      <c r="L814" s="360" t="n">
        <v>27</v>
      </c>
      <c r="M814" s="360" t="n">
        <v>3</v>
      </c>
      <c r="N814" s="360" t="inlineStr"/>
      <c r="O814" s="360" t="n">
        <v>0</v>
      </c>
      <c r="P814" s="360" t="n"/>
      <c r="Q814" s="360" t="n"/>
      <c r="R814" s="360" t="n"/>
      <c r="S814" s="360" t="n"/>
      <c r="T814" s="360" t="n"/>
      <c r="U814" s="360" t="n"/>
      <c r="V814" s="360" t="n"/>
      <c r="W814" s="360" t="n">
        <v>0</v>
      </c>
      <c r="X814" s="360" t="n">
        <v>1</v>
      </c>
      <c r="Y814" s="360" t="n">
        <v>0</v>
      </c>
      <c r="Z814" s="360" t="n"/>
      <c r="AA814" s="360" t="n"/>
      <c r="AB814" s="360" t="n"/>
    </row>
    <row r="815">
      <c r="A815" s="360" t="n">
        <v>50</v>
      </c>
      <c r="B815" s="360" t="n">
        <v>0</v>
      </c>
      <c r="C815" s="360" t="n">
        <v>0</v>
      </c>
      <c r="D815" s="360" t="n">
        <v>2</v>
      </c>
      <c r="E815" s="360" t="n">
        <v>0</v>
      </c>
      <c r="F815" s="360">
        <f>ROUND(F814,O815)</f>
        <v/>
      </c>
      <c r="G815" s="360" t="inlineStr">
        <is>
          <t>и1</t>
        </is>
      </c>
      <c r="H815" s="360" t="inlineStr">
        <is>
          <t>Итого</t>
        </is>
      </c>
      <c r="I815" s="360" t="n"/>
      <c r="J815" s="360" t="n"/>
      <c r="K815" s="360" t="n">
        <v>212</v>
      </c>
      <c r="L815" s="360" t="n">
        <v>28</v>
      </c>
      <c r="M815" s="360" t="n">
        <v>0</v>
      </c>
      <c r="N815" s="360" t="inlineStr"/>
      <c r="O815" s="360" t="n">
        <v>0</v>
      </c>
      <c r="P815" s="360" t="n"/>
      <c r="Q815" s="360" t="n"/>
      <c r="R815" s="360" t="n"/>
      <c r="S815" s="360" t="n"/>
      <c r="T815" s="360" t="n"/>
      <c r="U815" s="360" t="n"/>
      <c r="V815" s="360" t="n"/>
      <c r="W815" s="360" t="n">
        <v>0</v>
      </c>
      <c r="X815" s="360" t="n">
        <v>1</v>
      </c>
      <c r="Y815" s="360" t="n">
        <v>0</v>
      </c>
      <c r="Z815" s="360" t="n"/>
      <c r="AA815" s="360" t="n"/>
      <c r="AB815" s="360" t="n"/>
    </row>
    <row r="816">
      <c r="A816" s="360" t="n">
        <v>50</v>
      </c>
      <c r="B816" s="360" t="n">
        <v>0</v>
      </c>
      <c r="C816" s="360" t="n">
        <v>0</v>
      </c>
      <c r="D816" s="360" t="n">
        <v>2</v>
      </c>
      <c r="E816" s="360" t="n">
        <v>0</v>
      </c>
      <c r="F816" s="360">
        <f>ROUND(F815*0.22,O816)</f>
        <v/>
      </c>
      <c r="G816" s="360" t="inlineStr">
        <is>
          <t>и2</t>
        </is>
      </c>
      <c r="H816" s="360" t="inlineStr">
        <is>
          <t>НДС 22%</t>
        </is>
      </c>
      <c r="I816" s="360" t="n"/>
      <c r="J816" s="360" t="n"/>
      <c r="K816" s="360" t="n">
        <v>212</v>
      </c>
      <c r="L816" s="360" t="n">
        <v>29</v>
      </c>
      <c r="M816" s="360" t="n">
        <v>0</v>
      </c>
      <c r="N816" s="360" t="inlineStr"/>
      <c r="O816" s="360" t="n">
        <v>0</v>
      </c>
      <c r="P816" s="360" t="n"/>
      <c r="Q816" s="360" t="n"/>
      <c r="R816" s="360" t="n"/>
      <c r="S816" s="360" t="n"/>
      <c r="T816" s="360" t="n"/>
      <c r="U816" s="360" t="n"/>
      <c r="V816" s="360" t="n"/>
      <c r="W816" s="360" t="n">
        <v>0</v>
      </c>
      <c r="X816" s="360" t="n">
        <v>1</v>
      </c>
      <c r="Y816" s="360" t="n">
        <v>0</v>
      </c>
      <c r="Z816" s="360" t="n"/>
      <c r="AA816" s="360" t="n"/>
      <c r="AB816" s="360" t="n"/>
    </row>
    <row r="817">
      <c r="A817" s="360" t="n">
        <v>50</v>
      </c>
      <c r="B817" s="360" t="n">
        <v>0</v>
      </c>
      <c r="C817" s="360" t="n">
        <v>0</v>
      </c>
      <c r="D817" s="360" t="n">
        <v>2</v>
      </c>
      <c r="E817" s="360" t="n">
        <v>213</v>
      </c>
      <c r="F817" s="360">
        <f>ROUND(F815+F816,O817)</f>
        <v/>
      </c>
      <c r="G817" s="360" t="inlineStr">
        <is>
          <t>и3</t>
        </is>
      </c>
      <c r="H817" s="360" t="inlineStr">
        <is>
          <t>Всего</t>
        </is>
      </c>
      <c r="I817" s="360" t="n"/>
      <c r="J817" s="360" t="n"/>
      <c r="K817" s="360" t="n">
        <v>212</v>
      </c>
      <c r="L817" s="360" t="n">
        <v>30</v>
      </c>
      <c r="M817" s="360" t="n">
        <v>0</v>
      </c>
      <c r="N817" s="360" t="inlineStr"/>
      <c r="O817" s="360" t="n">
        <v>0</v>
      </c>
      <c r="P817" s="360" t="n"/>
      <c r="Q817" s="360" t="n"/>
      <c r="R817" s="360" t="n"/>
      <c r="S817" s="360" t="n"/>
      <c r="T817" s="360" t="n"/>
      <c r="U817" s="360" t="n"/>
      <c r="V817" s="360" t="n"/>
      <c r="W817" s="360" t="n">
        <v>0</v>
      </c>
      <c r="X817" s="360" t="n">
        <v>1</v>
      </c>
      <c r="Y817" s="360" t="n">
        <v>0</v>
      </c>
      <c r="Z817" s="360" t="n"/>
      <c r="AA817" s="360" t="n"/>
      <c r="AB817" s="360" t="n"/>
    </row>
    <row r="818"/>
    <row r="819">
      <c r="A819" s="357" t="n">
        <v>3</v>
      </c>
      <c r="B819" s="357" t="n">
        <v>0</v>
      </c>
      <c r="C819" s="357" t="n"/>
      <c r="D819" s="357">
        <f>ROW(A825)</f>
        <v/>
      </c>
      <c r="E819" s="357" t="n"/>
      <c r="F819" s="357" t="inlineStr">
        <is>
          <t>Новая локальная смета</t>
        </is>
      </c>
      <c r="G819" s="357" t="inlineStr">
        <is>
          <t>Центральная, д.29</t>
        </is>
      </c>
      <c r="H819" s="357" t="inlineStr"/>
      <c r="I819" s="357" t="n">
        <v>0</v>
      </c>
      <c r="J819" s="357" t="inlineStr"/>
      <c r="K819" s="357" t="n">
        <v>0</v>
      </c>
      <c r="L819" s="357" t="inlineStr">
        <is>
          <t>Новая локальная смета</t>
        </is>
      </c>
      <c r="M819" s="357" t="inlineStr"/>
      <c r="N819" s="357" t="n"/>
      <c r="O819" s="357" t="n"/>
      <c r="P819" s="357" t="n"/>
      <c r="Q819" s="357" t="n"/>
      <c r="R819" s="357" t="n"/>
      <c r="S819" s="357" t="n">
        <v>0</v>
      </c>
      <c r="T819" s="357" t="n"/>
      <c r="U819" s="357" t="inlineStr"/>
      <c r="V819" s="357" t="n">
        <v>0</v>
      </c>
      <c r="W819" s="357" t="n"/>
      <c r="X819" s="357" t="n"/>
      <c r="Y819" s="357" t="n"/>
      <c r="Z819" s="357" t="n"/>
      <c r="AA819" s="357" t="n"/>
      <c r="AB819" s="357" t="inlineStr"/>
      <c r="AC819" s="357" t="inlineStr"/>
      <c r="AD819" s="357" t="inlineStr"/>
      <c r="AE819" s="357" t="inlineStr"/>
      <c r="AF819" s="357" t="inlineStr"/>
      <c r="AG819" s="357" t="inlineStr"/>
      <c r="AH819" s="357" t="n"/>
      <c r="AI819" s="357" t="n"/>
      <c r="AJ819" s="357" t="n"/>
      <c r="AK819" s="357" t="n"/>
      <c r="AL819" s="357" t="n"/>
      <c r="AM819" s="357" t="n"/>
      <c r="AN819" s="357" t="n"/>
      <c r="AO819" s="357" t="n"/>
      <c r="AP819" s="357" t="inlineStr"/>
      <c r="AQ819" s="357" t="inlineStr"/>
      <c r="AR819" s="357" t="inlineStr"/>
      <c r="AS819" s="357" t="n"/>
      <c r="AT819" s="357" t="n"/>
      <c r="AU819" s="357" t="n"/>
      <c r="AV819" s="357" t="n"/>
      <c r="AW819" s="357" t="n"/>
      <c r="AX819" s="357" t="n"/>
      <c r="AY819" s="357" t="n"/>
      <c r="AZ819" s="357" t="inlineStr"/>
      <c r="BA819" s="357" t="n"/>
      <c r="BB819" s="357" t="inlineStr"/>
      <c r="BC819" s="357" t="inlineStr"/>
      <c r="BD819" s="357" t="inlineStr"/>
      <c r="BE819" s="357" t="inlineStr"/>
      <c r="BF819" s="357" t="inlineStr"/>
      <c r="BG819" s="357" t="inlineStr"/>
      <c r="BH819" s="357" t="inlineStr"/>
      <c r="BI819" s="357" t="inlineStr"/>
      <c r="BJ819" s="357" t="inlineStr"/>
      <c r="BK819" s="357" t="inlineStr"/>
      <c r="BL819" s="357" t="inlineStr"/>
      <c r="BM819" s="357" t="inlineStr"/>
      <c r="BN819" s="357" t="inlineStr"/>
      <c r="BO819" s="357" t="inlineStr"/>
      <c r="BP819" s="357" t="inlineStr"/>
      <c r="BQ819" s="357" t="n"/>
      <c r="BR819" s="357" t="n"/>
      <c r="BS819" s="357" t="n"/>
      <c r="BT819" s="357" t="n"/>
      <c r="BU819" s="357" t="n"/>
      <c r="BV819" s="357" t="n"/>
      <c r="BW819" s="357" t="n"/>
      <c r="BX819" s="357" t="n">
        <v>0</v>
      </c>
      <c r="BY819" s="357" t="n"/>
      <c r="BZ819" s="357" t="n"/>
      <c r="CA819" s="357" t="n"/>
      <c r="CB819" s="357" t="n"/>
      <c r="CC819" s="357" t="n"/>
      <c r="CD819" s="357" t="n"/>
      <c r="CE819" s="357" t="n"/>
      <c r="CF819" s="357" t="n">
        <v>0</v>
      </c>
      <c r="CG819" s="357" t="n">
        <v>0</v>
      </c>
      <c r="CH819" s="357" t="n"/>
      <c r="CI819" s="357" t="inlineStr"/>
      <c r="CJ819" s="357" t="inlineStr"/>
      <c r="CK819" t="inlineStr"/>
      <c r="CL819" t="inlineStr"/>
      <c r="CM819" t="inlineStr"/>
      <c r="CN819" t="inlineStr"/>
      <c r="CO819" t="inlineStr"/>
      <c r="CP819" t="inlineStr"/>
      <c r="CQ819" t="inlineStr"/>
    </row>
    <row r="820"/>
    <row r="821">
      <c r="A821" s="358" t="n">
        <v>52</v>
      </c>
      <c r="B821" s="358">
        <f>B825</f>
        <v/>
      </c>
      <c r="C821" s="358">
        <f>C825</f>
        <v/>
      </c>
      <c r="D821" s="358">
        <f>D825</f>
        <v/>
      </c>
      <c r="E821" s="358">
        <f>E825</f>
        <v/>
      </c>
      <c r="F821" s="358">
        <f>F825</f>
        <v/>
      </c>
      <c r="G821" s="358">
        <f>G825</f>
        <v/>
      </c>
      <c r="H821" s="358" t="n"/>
      <c r="I821" s="358" t="n"/>
      <c r="J821" s="358" t="n"/>
      <c r="K821" s="358" t="n"/>
      <c r="L821" s="358" t="n"/>
      <c r="M821" s="358" t="n"/>
      <c r="N821" s="358" t="n"/>
      <c r="O821" s="358">
        <f>O825</f>
        <v/>
      </c>
      <c r="P821" s="358">
        <f>P825</f>
        <v/>
      </c>
      <c r="Q821" s="358">
        <f>Q825</f>
        <v/>
      </c>
      <c r="R821" s="358">
        <f>R825</f>
        <v/>
      </c>
      <c r="S821" s="358">
        <f>S825</f>
        <v/>
      </c>
      <c r="T821" s="358">
        <f>T825</f>
        <v/>
      </c>
      <c r="U821" s="358">
        <f>U825</f>
        <v/>
      </c>
      <c r="V821" s="358">
        <f>V825</f>
        <v/>
      </c>
      <c r="W821" s="358">
        <f>W825</f>
        <v/>
      </c>
      <c r="X821" s="358">
        <f>X825</f>
        <v/>
      </c>
      <c r="Y821" s="358">
        <f>Y825</f>
        <v/>
      </c>
      <c r="Z821" s="358">
        <f>Z825</f>
        <v/>
      </c>
      <c r="AA821" s="358">
        <f>AA825</f>
        <v/>
      </c>
      <c r="AB821" s="358">
        <f>AB825</f>
        <v/>
      </c>
      <c r="AC821" s="358">
        <f>AC825</f>
        <v/>
      </c>
      <c r="AD821" s="358">
        <f>AD825</f>
        <v/>
      </c>
      <c r="AE821" s="358">
        <f>AE825</f>
        <v/>
      </c>
      <c r="AF821" s="358">
        <f>AF825</f>
        <v/>
      </c>
      <c r="AG821" s="358">
        <f>AG825</f>
        <v/>
      </c>
      <c r="AH821" s="358">
        <f>AH825</f>
        <v/>
      </c>
      <c r="AI821" s="358">
        <f>AI825</f>
        <v/>
      </c>
      <c r="AJ821" s="358">
        <f>AJ825</f>
        <v/>
      </c>
      <c r="AK821" s="358">
        <f>AK825</f>
        <v/>
      </c>
      <c r="AL821" s="358">
        <f>AL825</f>
        <v/>
      </c>
      <c r="AM821" s="358">
        <f>AM825</f>
        <v/>
      </c>
      <c r="AN821" s="358">
        <f>AN825</f>
        <v/>
      </c>
      <c r="AO821" s="358">
        <f>AO825</f>
        <v/>
      </c>
      <c r="AP821" s="358">
        <f>AP825</f>
        <v/>
      </c>
      <c r="AQ821" s="358">
        <f>AQ825</f>
        <v/>
      </c>
      <c r="AR821" s="358">
        <f>AR825</f>
        <v/>
      </c>
      <c r="AS821" s="358">
        <f>AS825</f>
        <v/>
      </c>
      <c r="AT821" s="358">
        <f>AT825</f>
        <v/>
      </c>
      <c r="AU821" s="358">
        <f>AU825</f>
        <v/>
      </c>
      <c r="AV821" s="358">
        <f>AV825</f>
        <v/>
      </c>
      <c r="AW821" s="358">
        <f>AW825</f>
        <v/>
      </c>
      <c r="AX821" s="358">
        <f>AX825</f>
        <v/>
      </c>
      <c r="AY821" s="358">
        <f>AY825</f>
        <v/>
      </c>
      <c r="AZ821" s="358">
        <f>AZ825</f>
        <v/>
      </c>
      <c r="BA821" s="358">
        <f>BA825</f>
        <v/>
      </c>
      <c r="BB821" s="358">
        <f>BB825</f>
        <v/>
      </c>
      <c r="BC821" s="358">
        <f>BC825</f>
        <v/>
      </c>
      <c r="BD821" s="358">
        <f>BD825</f>
        <v/>
      </c>
      <c r="BE821" s="358">
        <f>BE825</f>
        <v/>
      </c>
      <c r="BF821" s="358">
        <f>BF825</f>
        <v/>
      </c>
      <c r="BG821" s="358">
        <f>BG825</f>
        <v/>
      </c>
      <c r="BH821" s="358">
        <f>BH825</f>
        <v/>
      </c>
      <c r="BI821" s="358">
        <f>BI825</f>
        <v/>
      </c>
      <c r="BJ821" s="358">
        <f>BJ825</f>
        <v/>
      </c>
      <c r="BK821" s="358">
        <f>BK825</f>
        <v/>
      </c>
      <c r="BL821" s="358">
        <f>BL825</f>
        <v/>
      </c>
      <c r="BM821" s="358">
        <f>BM825</f>
        <v/>
      </c>
      <c r="BN821" s="358">
        <f>BN825</f>
        <v/>
      </c>
      <c r="BO821" s="358">
        <f>BO825</f>
        <v/>
      </c>
      <c r="BP821" s="358">
        <f>BP825</f>
        <v/>
      </c>
      <c r="BQ821" s="358">
        <f>BQ825</f>
        <v/>
      </c>
      <c r="BR821" s="358">
        <f>BR825</f>
        <v/>
      </c>
      <c r="BS821" s="358">
        <f>BS825</f>
        <v/>
      </c>
      <c r="BT821" s="358">
        <f>BT825</f>
        <v/>
      </c>
      <c r="BU821" s="358">
        <f>BU825</f>
        <v/>
      </c>
      <c r="BV821" s="358">
        <f>BV825</f>
        <v/>
      </c>
      <c r="BW821" s="358">
        <f>BW825</f>
        <v/>
      </c>
      <c r="BX821" s="358">
        <f>BX825</f>
        <v/>
      </c>
      <c r="BY821" s="358">
        <f>BY825</f>
        <v/>
      </c>
      <c r="BZ821" s="358">
        <f>BZ825</f>
        <v/>
      </c>
      <c r="CA821" s="358">
        <f>CA825</f>
        <v/>
      </c>
      <c r="CB821" s="358">
        <f>CB825</f>
        <v/>
      </c>
      <c r="CC821" s="358">
        <f>CC825</f>
        <v/>
      </c>
      <c r="CD821" s="358">
        <f>CD825</f>
        <v/>
      </c>
      <c r="CE821" s="358">
        <f>CE825</f>
        <v/>
      </c>
      <c r="CF821" s="358">
        <f>CF825</f>
        <v/>
      </c>
      <c r="CG821" s="358">
        <f>CG825</f>
        <v/>
      </c>
      <c r="CH821" s="358">
        <f>CH825</f>
        <v/>
      </c>
      <c r="CI821" s="358">
        <f>CI825</f>
        <v/>
      </c>
      <c r="CJ821" s="358">
        <f>CJ825</f>
        <v/>
      </c>
      <c r="CK821" s="358">
        <f>CK825</f>
        <v/>
      </c>
      <c r="CL821" s="358">
        <f>CL825</f>
        <v/>
      </c>
      <c r="CM821" s="358">
        <f>CM825</f>
        <v/>
      </c>
      <c r="CN821" s="358">
        <f>CN825</f>
        <v/>
      </c>
      <c r="CO821" s="358">
        <f>CO825</f>
        <v/>
      </c>
      <c r="CP821" s="358">
        <f>CP825</f>
        <v/>
      </c>
      <c r="CQ821" s="358">
        <f>CQ825</f>
        <v/>
      </c>
      <c r="CR821" s="358">
        <f>CR825</f>
        <v/>
      </c>
      <c r="CS821" s="358">
        <f>CS825</f>
        <v/>
      </c>
      <c r="CT821" s="358">
        <f>CT825</f>
        <v/>
      </c>
      <c r="CU821" s="358">
        <f>CU825</f>
        <v/>
      </c>
      <c r="CV821" s="358">
        <f>CV825</f>
        <v/>
      </c>
      <c r="CW821" s="358">
        <f>CW825</f>
        <v/>
      </c>
      <c r="CX821" s="358">
        <f>CX825</f>
        <v/>
      </c>
      <c r="CY821" s="358">
        <f>CY825</f>
        <v/>
      </c>
      <c r="CZ821" s="358">
        <f>CZ825</f>
        <v/>
      </c>
      <c r="DA821" s="358">
        <f>DA825</f>
        <v/>
      </c>
      <c r="DB821" s="358">
        <f>DB825</f>
        <v/>
      </c>
      <c r="DC821" s="358">
        <f>DC825</f>
        <v/>
      </c>
      <c r="DD821" s="358">
        <f>DD825</f>
        <v/>
      </c>
      <c r="DE821" s="358">
        <f>DE825</f>
        <v/>
      </c>
      <c r="DF821" s="358">
        <f>DF825</f>
        <v/>
      </c>
      <c r="DG821" s="359">
        <f>DG825</f>
        <v/>
      </c>
      <c r="DH821" s="359">
        <f>DH825</f>
        <v/>
      </c>
      <c r="DI821" s="359">
        <f>DI825</f>
        <v/>
      </c>
      <c r="DJ821" s="359">
        <f>DJ825</f>
        <v/>
      </c>
      <c r="DK821" s="359">
        <f>DK825</f>
        <v/>
      </c>
      <c r="DL821" s="359">
        <f>DL825</f>
        <v/>
      </c>
      <c r="DM821" s="359">
        <f>DM825</f>
        <v/>
      </c>
      <c r="DN821" s="359">
        <f>DN825</f>
        <v/>
      </c>
      <c r="DO821" s="359">
        <f>DO825</f>
        <v/>
      </c>
      <c r="DP821" s="359">
        <f>DP825</f>
        <v/>
      </c>
      <c r="DQ821" s="359">
        <f>DQ825</f>
        <v/>
      </c>
      <c r="DR821" s="359">
        <f>DR825</f>
        <v/>
      </c>
      <c r="DS821" s="359">
        <f>DS825</f>
        <v/>
      </c>
      <c r="DT821" s="359">
        <f>DT825</f>
        <v/>
      </c>
      <c r="DU821" s="359">
        <f>DU825</f>
        <v/>
      </c>
      <c r="DV821" s="359">
        <f>DV825</f>
        <v/>
      </c>
      <c r="DW821" s="359">
        <f>DW825</f>
        <v/>
      </c>
      <c r="DX821" s="359">
        <f>DX825</f>
        <v/>
      </c>
      <c r="DY821" s="359">
        <f>DY825</f>
        <v/>
      </c>
      <c r="DZ821" s="359">
        <f>DZ825</f>
        <v/>
      </c>
      <c r="EA821" s="359">
        <f>EA825</f>
        <v/>
      </c>
      <c r="EB821" s="359">
        <f>EB825</f>
        <v/>
      </c>
      <c r="EC821" s="359">
        <f>EC825</f>
        <v/>
      </c>
      <c r="ED821" s="359">
        <f>ED825</f>
        <v/>
      </c>
      <c r="EE821" s="359">
        <f>EE825</f>
        <v/>
      </c>
      <c r="EF821" s="359">
        <f>EF825</f>
        <v/>
      </c>
      <c r="EG821" s="359">
        <f>EG825</f>
        <v/>
      </c>
      <c r="EH821" s="359">
        <f>EH825</f>
        <v/>
      </c>
      <c r="EI821" s="359">
        <f>EI825</f>
        <v/>
      </c>
      <c r="EJ821" s="359">
        <f>EJ825</f>
        <v/>
      </c>
      <c r="EK821" s="359">
        <f>EK825</f>
        <v/>
      </c>
      <c r="EL821" s="359">
        <f>EL825</f>
        <v/>
      </c>
      <c r="EM821" s="359">
        <f>EM825</f>
        <v/>
      </c>
      <c r="EN821" s="359">
        <f>EN825</f>
        <v/>
      </c>
      <c r="EO821" s="359">
        <f>EO825</f>
        <v/>
      </c>
      <c r="EP821" s="359">
        <f>EP825</f>
        <v/>
      </c>
      <c r="EQ821" s="359">
        <f>EQ825</f>
        <v/>
      </c>
      <c r="ER821" s="359">
        <f>ER825</f>
        <v/>
      </c>
      <c r="ES821" s="359">
        <f>ES825</f>
        <v/>
      </c>
      <c r="ET821" s="359">
        <f>ET825</f>
        <v/>
      </c>
      <c r="EU821" s="359">
        <f>EU825</f>
        <v/>
      </c>
      <c r="EV821" s="359">
        <f>EV825</f>
        <v/>
      </c>
      <c r="EW821" s="359">
        <f>EW825</f>
        <v/>
      </c>
      <c r="EX821" s="359">
        <f>EX825</f>
        <v/>
      </c>
      <c r="EY821" s="359">
        <f>EY825</f>
        <v/>
      </c>
      <c r="EZ821" s="359">
        <f>EZ825</f>
        <v/>
      </c>
      <c r="FA821" s="359">
        <f>FA825</f>
        <v/>
      </c>
      <c r="FB821" s="359">
        <f>FB825</f>
        <v/>
      </c>
      <c r="FC821" s="359">
        <f>FC825</f>
        <v/>
      </c>
      <c r="FD821" s="359">
        <f>FD825</f>
        <v/>
      </c>
      <c r="FE821" s="359">
        <f>FE825</f>
        <v/>
      </c>
      <c r="FF821" s="359">
        <f>FF825</f>
        <v/>
      </c>
      <c r="FG821" s="359">
        <f>FG825</f>
        <v/>
      </c>
      <c r="FH821" s="359">
        <f>FH825</f>
        <v/>
      </c>
      <c r="FI821" s="359">
        <f>FI825</f>
        <v/>
      </c>
      <c r="FJ821" s="359">
        <f>FJ825</f>
        <v/>
      </c>
      <c r="FK821" s="359">
        <f>FK825</f>
        <v/>
      </c>
      <c r="FL821" s="359">
        <f>FL825</f>
        <v/>
      </c>
      <c r="FM821" s="359">
        <f>FM825</f>
        <v/>
      </c>
      <c r="FN821" s="359">
        <f>FN825</f>
        <v/>
      </c>
      <c r="FO821" s="359">
        <f>FO825</f>
        <v/>
      </c>
      <c r="FP821" s="359">
        <f>FP825</f>
        <v/>
      </c>
      <c r="FQ821" s="359">
        <f>FQ825</f>
        <v/>
      </c>
      <c r="FR821" s="359">
        <f>FR825</f>
        <v/>
      </c>
      <c r="FS821" s="359">
        <f>FS825</f>
        <v/>
      </c>
      <c r="FT821" s="359">
        <f>FT825</f>
        <v/>
      </c>
      <c r="FU821" s="359">
        <f>FU825</f>
        <v/>
      </c>
      <c r="FV821" s="359">
        <f>FV825</f>
        <v/>
      </c>
      <c r="FW821" s="359">
        <f>FW825</f>
        <v/>
      </c>
      <c r="FX821" s="359">
        <f>FX825</f>
        <v/>
      </c>
      <c r="FY821" s="359">
        <f>FY825</f>
        <v/>
      </c>
      <c r="FZ821" s="359">
        <f>FZ825</f>
        <v/>
      </c>
      <c r="GA821" s="359">
        <f>GA825</f>
        <v/>
      </c>
      <c r="GB821" s="359">
        <f>GB825</f>
        <v/>
      </c>
      <c r="GC821" s="359">
        <f>GC825</f>
        <v/>
      </c>
      <c r="GD821" s="359">
        <f>GD825</f>
        <v/>
      </c>
      <c r="GE821" s="359">
        <f>GE825</f>
        <v/>
      </c>
      <c r="GF821" s="359">
        <f>GF825</f>
        <v/>
      </c>
      <c r="GG821" s="359">
        <f>GG825</f>
        <v/>
      </c>
      <c r="GH821" s="359">
        <f>GH825</f>
        <v/>
      </c>
      <c r="GI821" s="359">
        <f>GI825</f>
        <v/>
      </c>
      <c r="GJ821" s="359">
        <f>GJ825</f>
        <v/>
      </c>
      <c r="GK821" s="359">
        <f>GK825</f>
        <v/>
      </c>
      <c r="GL821" s="359">
        <f>GL825</f>
        <v/>
      </c>
      <c r="GM821" s="359">
        <f>GM825</f>
        <v/>
      </c>
      <c r="GN821" s="359">
        <f>GN825</f>
        <v/>
      </c>
      <c r="GO821" s="359">
        <f>GO825</f>
        <v/>
      </c>
      <c r="GP821" s="359">
        <f>GP825</f>
        <v/>
      </c>
      <c r="GQ821" s="359">
        <f>GQ825</f>
        <v/>
      </c>
      <c r="GR821" s="359">
        <f>GR825</f>
        <v/>
      </c>
      <c r="GS821" s="359">
        <f>GS825</f>
        <v/>
      </c>
      <c r="GT821" s="359">
        <f>GT825</f>
        <v/>
      </c>
      <c r="GU821" s="359">
        <f>GU825</f>
        <v/>
      </c>
      <c r="GV821" s="359">
        <f>GV825</f>
        <v/>
      </c>
      <c r="GW821" s="359">
        <f>GW825</f>
        <v/>
      </c>
      <c r="GX821" s="359">
        <f>GX825</f>
        <v/>
      </c>
    </row>
    <row r="822"/>
    <row r="823">
      <c r="A823" t="n">
        <v>17</v>
      </c>
      <c r="B823" t="n">
        <v>0</v>
      </c>
      <c r="E823" t="inlineStr">
        <is>
          <t>1</t>
        </is>
      </c>
      <c r="F823" t="inlineStr">
        <is>
          <t>101-5034</t>
        </is>
      </c>
      <c r="G823" t="inlineStr">
        <is>
          <t>Ящики почтовые 4-х секционные</t>
        </is>
      </c>
      <c r="H823" t="inlineStr">
        <is>
          <t>шт.</t>
        </is>
      </c>
      <c r="I823">
        <f>ROUND(ROUND(1,4),7)</f>
        <v/>
      </c>
      <c r="J823" t="n">
        <v>0</v>
      </c>
      <c r="K823">
        <f>ROUND(ROUND(1,4),7)</f>
        <v/>
      </c>
      <c r="O823">
        <f>ROUND(CP823,0)</f>
        <v/>
      </c>
      <c r="P823">
        <f>ROUND(CQ823*I823,0)</f>
        <v/>
      </c>
      <c r="Q823">
        <f>(ROUND((ROUND(((ET823)*I823),0)*BB823),0)+ROUND((ROUND(((AE823-(EU823))*I823),0)*BS823),0))</f>
        <v/>
      </c>
      <c r="R823">
        <f>(ROUND((ROUND(((EU823)*I823),0)*BS823),0)+ROUND((ROUND(((AE823-(EU823))*I823),0)*BS823),0))</f>
        <v/>
      </c>
      <c r="S823">
        <f>ROUND(CT823*I823,0)</f>
        <v/>
      </c>
      <c r="T823">
        <f>ROUND(CU823*I823,0)</f>
        <v/>
      </c>
      <c r="U823">
        <f>ROUND(CV823*I823,7)</f>
        <v/>
      </c>
      <c r="V823">
        <f>ROUND(CW823*I823,7)</f>
        <v/>
      </c>
      <c r="W823">
        <f>ROUND(CX823*I823,0)</f>
        <v/>
      </c>
      <c r="X823">
        <f>ROUND(CY823,0)</f>
        <v/>
      </c>
      <c r="Y823">
        <f>ROUND(CZ823,0)</f>
        <v/>
      </c>
      <c r="AA823" t="n">
        <v>78862477</v>
      </c>
      <c r="AB823">
        <f>ROUND((AC823+AD823+AF823),2)</f>
        <v/>
      </c>
      <c r="AC823">
        <f>ROUND((ES823),2)</f>
        <v/>
      </c>
      <c r="AD823">
        <f>ROUND((((ET823)-(EU823))+AE823),2)</f>
        <v/>
      </c>
      <c r="AE823">
        <f>ROUND((EU823),2)</f>
        <v/>
      </c>
      <c r="AF823">
        <f>ROUND((EV823),2)</f>
        <v/>
      </c>
      <c r="AG823">
        <f>ROUND((AP823),2)</f>
        <v/>
      </c>
      <c r="AH823">
        <f>(EW823)</f>
        <v/>
      </c>
      <c r="AI823">
        <f>(EX823)</f>
        <v/>
      </c>
      <c r="AJ823">
        <f>(AS823)</f>
        <v/>
      </c>
      <c r="AK823" t="n">
        <v>484.55</v>
      </c>
      <c r="AL823" t="n">
        <v>484.55</v>
      </c>
      <c r="AM823" t="n">
        <v>0</v>
      </c>
      <c r="AN823" t="n">
        <v>0</v>
      </c>
      <c r="AO823" t="n">
        <v>0</v>
      </c>
      <c r="AP823" t="n">
        <v>0</v>
      </c>
      <c r="AQ823" t="n">
        <v>0</v>
      </c>
      <c r="AR823" t="n">
        <v>0</v>
      </c>
      <c r="AS823" t="n">
        <v>0.23</v>
      </c>
      <c r="AT823" t="n">
        <v>103</v>
      </c>
      <c r="AU823" t="n">
        <v>52</v>
      </c>
      <c r="AV823" t="n">
        <v>1</v>
      </c>
      <c r="AW823" t="n">
        <v>1</v>
      </c>
      <c r="AZ823" t="n">
        <v>1</v>
      </c>
      <c r="BA823" t="n">
        <v>1</v>
      </c>
      <c r="BB823" t="n">
        <v>1</v>
      </c>
      <c r="BC823" t="n">
        <v>3.42</v>
      </c>
      <c r="BD823" t="inlineStr"/>
      <c r="BE823" t="inlineStr"/>
      <c r="BF823" t="inlineStr"/>
      <c r="BG823" t="inlineStr"/>
      <c r="BH823" t="n">
        <v>3</v>
      </c>
      <c r="BI823" t="n">
        <v>1</v>
      </c>
      <c r="BJ823" t="inlineStr">
        <is>
          <t>ТССЦ Московской обл., 101-5034, приказ Минстроя России №675/пр от 28.02.2017 № 254/пр</t>
        </is>
      </c>
      <c r="BM823" t="n">
        <v>65007</v>
      </c>
      <c r="BN823" t="n">
        <v>0</v>
      </c>
      <c r="BO823" t="inlineStr">
        <is>
          <t>101-5034</t>
        </is>
      </c>
      <c r="BP823" t="n">
        <v>1</v>
      </c>
      <c r="BQ823" t="n">
        <v>6</v>
      </c>
      <c r="BR823" t="n">
        <v>0</v>
      </c>
      <c r="BS823" t="n">
        <v>1</v>
      </c>
      <c r="BT823" t="n">
        <v>1</v>
      </c>
      <c r="BU823" t="n">
        <v>1</v>
      </c>
      <c r="BV823" t="n">
        <v>1</v>
      </c>
      <c r="BW823" t="n">
        <v>1</v>
      </c>
      <c r="BX823" t="n">
        <v>1</v>
      </c>
      <c r="BY823" t="inlineStr"/>
      <c r="BZ823" t="n">
        <v>103</v>
      </c>
      <c r="CA823" t="n">
        <v>52</v>
      </c>
      <c r="CB823" t="inlineStr"/>
      <c r="CE823" t="n">
        <v>12</v>
      </c>
      <c r="CF823" t="n">
        <v>0</v>
      </c>
      <c r="CG823" t="n">
        <v>0</v>
      </c>
      <c r="CM823" t="n">
        <v>0</v>
      </c>
      <c r="CN823" t="inlineStr"/>
      <c r="CO823" t="n">
        <v>0</v>
      </c>
      <c r="CP823">
        <f>(P823+Q823+S823)</f>
        <v/>
      </c>
      <c r="CQ823">
        <f>AC823*BC823</f>
        <v/>
      </c>
      <c r="CR823">
        <f>(ROUND((ROUND(((ET823)*1),0)*BB823),0)+ROUND((ROUND(((AE823-(EU823))*1),0)*BS823),0))</f>
        <v/>
      </c>
      <c r="CS823">
        <f>(ROUND((ROUND(((EU823)*1),0)*BS823),0)+ROUND((ROUND(((AE823-(EU823))*1),0)*BS823),0))</f>
        <v/>
      </c>
      <c r="CT823">
        <f>AF823*BA823</f>
        <v/>
      </c>
      <c r="CU823">
        <f>AG823</f>
        <v/>
      </c>
      <c r="CV823">
        <f>AH823</f>
        <v/>
      </c>
      <c r="CW823">
        <f>AI823</f>
        <v/>
      </c>
      <c r="CX823">
        <f>AJ823</f>
        <v/>
      </c>
      <c r="CY823">
        <f>(((S823+R823)*AT823)/100)</f>
        <v/>
      </c>
      <c r="CZ823">
        <f>(((S823+R823)*AU823)/100)</f>
        <v/>
      </c>
      <c r="DC823" t="inlineStr"/>
      <c r="DD823" t="inlineStr"/>
      <c r="DE823" t="inlineStr"/>
      <c r="DF823" t="inlineStr"/>
      <c r="DG823" t="inlineStr"/>
      <c r="DH823" t="inlineStr"/>
      <c r="DI823" t="inlineStr"/>
      <c r="DJ823" t="inlineStr"/>
      <c r="DK823" t="inlineStr"/>
      <c r="DL823" t="inlineStr"/>
      <c r="DM823" t="inlineStr"/>
      <c r="DN823" t="n">
        <v>0</v>
      </c>
      <c r="DO823" t="n">
        <v>0</v>
      </c>
      <c r="DP823" t="n">
        <v>1</v>
      </c>
      <c r="DQ823" t="n">
        <v>1</v>
      </c>
      <c r="DU823" t="n">
        <v>1010</v>
      </c>
      <c r="DV823" t="inlineStr">
        <is>
          <t>шт.</t>
        </is>
      </c>
      <c r="DW823" t="inlineStr">
        <is>
          <t>шт.</t>
        </is>
      </c>
      <c r="DX823" t="n">
        <v>1</v>
      </c>
      <c r="DZ823" t="inlineStr"/>
      <c r="EA823" t="inlineStr"/>
      <c r="EB823" t="inlineStr"/>
      <c r="EC823" t="inlineStr"/>
      <c r="EE823" t="n">
        <v>78726000</v>
      </c>
      <c r="EF823" t="n">
        <v>6</v>
      </c>
      <c r="EG823" t="inlineStr">
        <is>
          <t>Ремонтно-строительные работы</t>
        </is>
      </c>
      <c r="EH823" t="n">
        <v>99</v>
      </c>
      <c r="EI823" t="inlineStr">
        <is>
          <t>Внутренние санитарно-технические работы</t>
        </is>
      </c>
      <c r="EJ823" t="n">
        <v>1</v>
      </c>
      <c r="EK823" t="n">
        <v>65007</v>
      </c>
      <c r="EL823" t="inlineStr">
        <is>
          <t>Внутренние санитарнотехнические работы: смена труб, санприборов, запорной арматуры и другое</t>
        </is>
      </c>
      <c r="EM823" t="inlineStr">
        <is>
          <t>рФЕР-65</t>
        </is>
      </c>
      <c r="EO823" t="inlineStr"/>
      <c r="EQ823" t="n">
        <v>0</v>
      </c>
      <c r="ER823" t="n">
        <v>484.55</v>
      </c>
      <c r="ES823" t="n">
        <v>484.55</v>
      </c>
      <c r="ET823" t="n">
        <v>0</v>
      </c>
      <c r="EU823" t="n">
        <v>0</v>
      </c>
      <c r="EV823" t="n">
        <v>0</v>
      </c>
      <c r="EW823" t="n">
        <v>0</v>
      </c>
      <c r="EX823" t="n">
        <v>0</v>
      </c>
      <c r="EY823" t="n">
        <v>0</v>
      </c>
      <c r="FQ823" t="n">
        <v>0</v>
      </c>
      <c r="FR823" t="n">
        <v>0</v>
      </c>
      <c r="FS823" t="n">
        <v>0</v>
      </c>
      <c r="FX823" t="n">
        <v>103</v>
      </c>
      <c r="FY823" t="n">
        <v>52</v>
      </c>
      <c r="GA823" t="inlineStr"/>
      <c r="GD823" t="n">
        <v>1</v>
      </c>
      <c r="GF823" t="n">
        <v>1922913707</v>
      </c>
      <c r="GG823" t="n">
        <v>2</v>
      </c>
      <c r="GH823" t="n">
        <v>1</v>
      </c>
      <c r="GI823" t="n">
        <v>2</v>
      </c>
      <c r="GJ823" t="n">
        <v>0</v>
      </c>
      <c r="GK823" t="n">
        <v>0</v>
      </c>
      <c r="GL823">
        <f>ROUND(IF(AND(BH823=3,BI823=3,FS823&lt;&gt;0),P823,0),0)</f>
        <v/>
      </c>
      <c r="GM823">
        <f>ROUND(O823+X823+Y823,0)+GX823</f>
        <v/>
      </c>
      <c r="GN823">
        <f>IF(OR(BI823=0,BI823=1),GM823-GX823,0)</f>
        <v/>
      </c>
      <c r="GO823">
        <f>IF(BI823=2,GM823-GX823,0)</f>
        <v/>
      </c>
      <c r="GP823">
        <f>IF(BI823=4,GM823-GX823,0)</f>
        <v/>
      </c>
      <c r="GR823" t="n">
        <v>0</v>
      </c>
      <c r="GS823" t="n">
        <v>3</v>
      </c>
      <c r="GT823" t="n">
        <v>0</v>
      </c>
      <c r="GU823" t="inlineStr"/>
      <c r="GV823">
        <f>ROUND((GT823),2)</f>
        <v/>
      </c>
      <c r="GW823" t="n">
        <v>1</v>
      </c>
      <c r="GX823">
        <f>ROUND(HC823*I823,0)</f>
        <v/>
      </c>
      <c r="HA823" t="n">
        <v>0</v>
      </c>
      <c r="HB823" t="n">
        <v>0</v>
      </c>
      <c r="HC823">
        <f>GV823*GW823</f>
        <v/>
      </c>
      <c r="HE823" t="inlineStr"/>
      <c r="HF823" t="inlineStr"/>
      <c r="HM823" t="inlineStr"/>
      <c r="HN823" t="inlineStr">
        <is>
          <t>Пр/812-099.2-1</t>
        </is>
      </c>
      <c r="HO823" t="inlineStr">
        <is>
          <t>Пр/774-099.2</t>
        </is>
      </c>
      <c r="HP823" t="inlineStr">
        <is>
          <t>Внутренние санитарнотехнические работы: смена труб, санприборов, запорной арматуры и другое</t>
        </is>
      </c>
      <c r="HQ823" t="inlineStr">
        <is>
          <t>Внутренние санитарнотехнические работы: смена труб, санприборов, запорной арматуры и другое</t>
        </is>
      </c>
      <c r="HS823" t="n">
        <v>0</v>
      </c>
      <c r="IK823" t="n">
        <v>0</v>
      </c>
    </row>
    <row r="824"/>
    <row r="825">
      <c r="A825" s="358" t="n">
        <v>51</v>
      </c>
      <c r="B825" s="358">
        <f>B819</f>
        <v/>
      </c>
      <c r="C825" s="358">
        <f>A819</f>
        <v/>
      </c>
      <c r="D825" s="358">
        <f>ROW(A819)</f>
        <v/>
      </c>
      <c r="E825" s="358" t="n"/>
      <c r="F825" s="358">
        <f>IF(F819&lt;&gt;"",F819,"")</f>
        <v/>
      </c>
      <c r="G825" s="358">
        <f>IF(G819&lt;&gt;"",G819,"")</f>
        <v/>
      </c>
      <c r="H825" s="358" t="n">
        <v>0</v>
      </c>
      <c r="I825" s="358" t="n"/>
      <c r="J825" s="358" t="n"/>
      <c r="K825" s="358" t="n"/>
      <c r="L825" s="358" t="n"/>
      <c r="M825" s="358" t="n"/>
      <c r="N825" s="358" t="n"/>
      <c r="O825" s="358" t="n">
        <v>0</v>
      </c>
      <c r="P825" s="358" t="n">
        <v>0</v>
      </c>
      <c r="Q825" s="358" t="n">
        <v>0</v>
      </c>
      <c r="R825" s="358" t="n">
        <v>0</v>
      </c>
      <c r="S825" s="358" t="n">
        <v>0</v>
      </c>
      <c r="T825" s="358" t="n">
        <v>0</v>
      </c>
      <c r="U825" s="358" t="n">
        <v>0</v>
      </c>
      <c r="V825" s="358" t="n">
        <v>0</v>
      </c>
      <c r="W825" s="358" t="n">
        <v>0</v>
      </c>
      <c r="X825" s="358" t="n">
        <v>0</v>
      </c>
      <c r="Y825" s="358" t="n">
        <v>0</v>
      </c>
      <c r="Z825" s="358" t="n"/>
      <c r="AA825" s="358" t="n"/>
      <c r="AB825" s="358" t="n"/>
      <c r="AC825" s="358" t="n"/>
      <c r="AD825" s="358" t="n"/>
      <c r="AE825" s="358" t="n"/>
      <c r="AF825" s="358" t="n"/>
      <c r="AG825" s="358" t="n"/>
      <c r="AH825" s="358" t="n"/>
      <c r="AI825" s="358" t="n"/>
      <c r="AJ825" s="358" t="n"/>
      <c r="AK825" s="358" t="n"/>
      <c r="AL825" s="358" t="n"/>
      <c r="AM825" s="358" t="n"/>
      <c r="AN825" s="358" t="n"/>
      <c r="AO825" s="358">
        <f>ROUND(BX825,0)</f>
        <v/>
      </c>
      <c r="AP825" s="358">
        <f>ROUND(BY825,0)</f>
        <v/>
      </c>
      <c r="AQ825" s="358">
        <f>ROUND(BZ825,0)</f>
        <v/>
      </c>
      <c r="AR825" s="358">
        <f>ROUND(CA825,0)</f>
        <v/>
      </c>
      <c r="AS825" s="358">
        <f>ROUND(CB825,0)</f>
        <v/>
      </c>
      <c r="AT825" s="358">
        <f>ROUND(CC825,0)</f>
        <v/>
      </c>
      <c r="AU825" s="358">
        <f>ROUND(CD825,0)</f>
        <v/>
      </c>
      <c r="AV825" s="358">
        <f>ROUND(CE825,0)</f>
        <v/>
      </c>
      <c r="AW825" s="358">
        <f>ROUND(CF825,0)</f>
        <v/>
      </c>
      <c r="AX825" s="358">
        <f>ROUND(CG825,0)</f>
        <v/>
      </c>
      <c r="AY825" s="358">
        <f>ROUND(CH825,0)</f>
        <v/>
      </c>
      <c r="AZ825" s="358">
        <f>ROUND(CI825,0)</f>
        <v/>
      </c>
      <c r="BA825" s="358">
        <f>ROUND(CJ825,0)</f>
        <v/>
      </c>
      <c r="BB825" s="358">
        <f>ROUND(CK825,0)</f>
        <v/>
      </c>
      <c r="BC825" s="358">
        <f>ROUND(CL825,0)</f>
        <v/>
      </c>
      <c r="BD825" s="358">
        <f>ROUND(CM825,0)</f>
        <v/>
      </c>
      <c r="BE825" s="358" t="n"/>
      <c r="BF825" s="358" t="n"/>
      <c r="BG825" s="358" t="n"/>
      <c r="BH825" s="358" t="n"/>
      <c r="BI825" s="358" t="n"/>
      <c r="BJ825" s="358" t="n"/>
      <c r="BK825" s="358" t="n"/>
      <c r="BL825" s="358" t="n"/>
      <c r="BM825" s="358" t="n"/>
      <c r="BN825" s="358" t="n"/>
      <c r="BO825" s="358" t="n"/>
      <c r="BP825" s="358" t="n"/>
      <c r="BQ825" s="358" t="n"/>
      <c r="BR825" s="358" t="n"/>
      <c r="BS825" s="358" t="n"/>
      <c r="BT825" s="358" t="n"/>
      <c r="BU825" s="358" t="n"/>
      <c r="BV825" s="358" t="n"/>
      <c r="BW825" s="358" t="n"/>
      <c r="BX825" s="358" t="n"/>
      <c r="BY825" s="358" t="n"/>
      <c r="BZ825" s="358" t="n"/>
      <c r="CA825" s="358" t="n"/>
      <c r="CB825" s="358" t="n"/>
      <c r="CC825" s="358" t="n"/>
      <c r="CD825" s="358" t="n"/>
      <c r="CE825" s="358" t="n"/>
      <c r="CF825" s="358" t="n"/>
      <c r="CG825" s="358" t="n"/>
      <c r="CH825" s="358" t="n"/>
      <c r="CI825" s="358" t="n"/>
      <c r="CJ825" s="358" t="n"/>
      <c r="CK825" s="358" t="n"/>
      <c r="CL825" s="358" t="n"/>
      <c r="CM825" s="358" t="n"/>
      <c r="CN825" s="358" t="n"/>
      <c r="CO825" s="358" t="n"/>
      <c r="CP825" s="358" t="n"/>
      <c r="CQ825" s="358" t="n"/>
      <c r="CR825" s="358" t="n"/>
      <c r="CS825" s="358" t="n"/>
      <c r="CT825" s="358" t="n"/>
      <c r="CU825" s="358" t="n"/>
      <c r="CV825" s="358" t="n"/>
      <c r="CW825" s="358" t="n"/>
      <c r="CX825" s="358" t="n"/>
      <c r="CY825" s="358" t="n"/>
      <c r="CZ825" s="358" t="n"/>
      <c r="DA825" s="358" t="n"/>
      <c r="DB825" s="358" t="n"/>
      <c r="DC825" s="358" t="n"/>
      <c r="DD825" s="358" t="n"/>
      <c r="DE825" s="358" t="n"/>
      <c r="DF825" s="358" t="n"/>
      <c r="DG825" s="359" t="n"/>
      <c r="DH825" s="359" t="n"/>
      <c r="DI825" s="359" t="n"/>
      <c r="DJ825" s="359" t="n"/>
      <c r="DK825" s="359" t="n"/>
      <c r="DL825" s="359" t="n"/>
      <c r="DM825" s="359" t="n"/>
      <c r="DN825" s="359" t="n"/>
      <c r="DO825" s="359" t="n"/>
      <c r="DP825" s="359" t="n"/>
      <c r="DQ825" s="359" t="n"/>
      <c r="DR825" s="359" t="n"/>
      <c r="DS825" s="359" t="n"/>
      <c r="DT825" s="359" t="n"/>
      <c r="DU825" s="359" t="n"/>
      <c r="DV825" s="359" t="n"/>
      <c r="DW825" s="359" t="n"/>
      <c r="DX825" s="359" t="n"/>
      <c r="DY825" s="359" t="n"/>
      <c r="DZ825" s="359" t="n"/>
      <c r="EA825" s="359" t="n"/>
      <c r="EB825" s="359" t="n"/>
      <c r="EC825" s="359" t="n"/>
      <c r="ED825" s="359" t="n"/>
      <c r="EE825" s="359" t="n"/>
      <c r="EF825" s="359" t="n"/>
      <c r="EG825" s="359" t="n"/>
      <c r="EH825" s="359" t="n"/>
      <c r="EI825" s="359" t="n"/>
      <c r="EJ825" s="359" t="n"/>
      <c r="EK825" s="359" t="n"/>
      <c r="EL825" s="359" t="n"/>
      <c r="EM825" s="359" t="n"/>
      <c r="EN825" s="359" t="n"/>
      <c r="EO825" s="359" t="n"/>
      <c r="EP825" s="359" t="n"/>
      <c r="EQ825" s="359" t="n"/>
      <c r="ER825" s="359" t="n"/>
      <c r="ES825" s="359" t="n"/>
      <c r="ET825" s="359" t="n"/>
      <c r="EU825" s="359" t="n"/>
      <c r="EV825" s="359" t="n"/>
      <c r="EW825" s="359" t="n"/>
      <c r="EX825" s="359" t="n"/>
      <c r="EY825" s="359" t="n"/>
      <c r="EZ825" s="359" t="n"/>
      <c r="FA825" s="359" t="n"/>
      <c r="FB825" s="359" t="n"/>
      <c r="FC825" s="359" t="n"/>
      <c r="FD825" s="359" t="n"/>
      <c r="FE825" s="359" t="n"/>
      <c r="FF825" s="359" t="n"/>
      <c r="FG825" s="359" t="n"/>
      <c r="FH825" s="359" t="n"/>
      <c r="FI825" s="359" t="n"/>
      <c r="FJ825" s="359" t="n"/>
      <c r="FK825" s="359" t="n"/>
      <c r="FL825" s="359" t="n"/>
      <c r="FM825" s="359" t="n"/>
      <c r="FN825" s="359" t="n"/>
      <c r="FO825" s="359" t="n"/>
      <c r="FP825" s="359" t="n"/>
      <c r="FQ825" s="359" t="n"/>
      <c r="FR825" s="359" t="n"/>
      <c r="FS825" s="359" t="n"/>
      <c r="FT825" s="359" t="n"/>
      <c r="FU825" s="359" t="n"/>
      <c r="FV825" s="359" t="n"/>
      <c r="FW825" s="359" t="n"/>
      <c r="FX825" s="359" t="n"/>
      <c r="FY825" s="359" t="n"/>
      <c r="FZ825" s="359" t="n"/>
      <c r="GA825" s="359" t="n"/>
      <c r="GB825" s="359" t="n"/>
      <c r="GC825" s="359" t="n"/>
      <c r="GD825" s="359" t="n"/>
      <c r="GE825" s="359" t="n"/>
      <c r="GF825" s="359" t="n"/>
      <c r="GG825" s="359" t="n"/>
      <c r="GH825" s="359" t="n"/>
      <c r="GI825" s="359" t="n"/>
      <c r="GJ825" s="359" t="n"/>
      <c r="GK825" s="359" t="n"/>
      <c r="GL825" s="359" t="n"/>
      <c r="GM825" s="359" t="n"/>
      <c r="GN825" s="359" t="n"/>
      <c r="GO825" s="359" t="n"/>
      <c r="GP825" s="359" t="n"/>
      <c r="GQ825" s="359" t="n"/>
      <c r="GR825" s="359" t="n"/>
      <c r="GS825" s="359" t="n"/>
      <c r="GT825" s="359" t="n"/>
      <c r="GU825" s="359" t="n"/>
      <c r="GV825" s="359" t="n"/>
      <c r="GW825" s="359" t="n"/>
      <c r="GX825" s="359" t="n">
        <v>0</v>
      </c>
    </row>
    <row r="826"/>
    <row r="827">
      <c r="A827" s="360" t="n">
        <v>50</v>
      </c>
      <c r="B827" s="360" t="n">
        <v>0</v>
      </c>
      <c r="C827" s="360" t="n">
        <v>0</v>
      </c>
      <c r="D827" s="360" t="n">
        <v>1</v>
      </c>
      <c r="E827" s="360" t="n">
        <v>201</v>
      </c>
      <c r="F827" s="360">
        <f>ROUND(Source!O825,O827)</f>
        <v/>
      </c>
      <c r="G827" s="360" t="inlineStr">
        <is>
          <t>ПЗ</t>
        </is>
      </c>
      <c r="H827" s="360" t="inlineStr">
        <is>
          <t>Прямые затраты</t>
        </is>
      </c>
      <c r="I827" s="360" t="n"/>
      <c r="J827" s="360" t="n"/>
      <c r="K827" s="360" t="n">
        <v>201</v>
      </c>
      <c r="L827" s="360" t="n">
        <v>1</v>
      </c>
      <c r="M827" s="360" t="n">
        <v>3</v>
      </c>
      <c r="N827" s="360" t="inlineStr"/>
      <c r="O827" s="360" t="n">
        <v>0</v>
      </c>
      <c r="P827" s="360" t="n"/>
      <c r="Q827" s="360" t="n"/>
      <c r="R827" s="360" t="n"/>
      <c r="S827" s="360" t="n"/>
      <c r="T827" s="360" t="n"/>
      <c r="U827" s="360" t="n"/>
      <c r="V827" s="360" t="n"/>
      <c r="W827" s="360" t="n">
        <v>0</v>
      </c>
      <c r="X827" s="360" t="n">
        <v>1</v>
      </c>
      <c r="Y827" s="360" t="n">
        <v>0</v>
      </c>
      <c r="Z827" s="360" t="n"/>
      <c r="AA827" s="360" t="n"/>
      <c r="AB827" s="360" t="n"/>
    </row>
    <row r="828">
      <c r="A828" s="360" t="n">
        <v>50</v>
      </c>
      <c r="B828" s="360" t="n">
        <v>0</v>
      </c>
      <c r="C828" s="360" t="n">
        <v>0</v>
      </c>
      <c r="D828" s="360" t="n">
        <v>1</v>
      </c>
      <c r="E828" s="360" t="n">
        <v>202</v>
      </c>
      <c r="F828" s="360">
        <f>ROUND(Source!P825,O828)</f>
        <v/>
      </c>
      <c r="G828" s="360" t="inlineStr">
        <is>
          <t>СтМатОб</t>
        </is>
      </c>
      <c r="H828" s="360" t="inlineStr">
        <is>
          <t>Стоимость материальных ресурсов (всего)</t>
        </is>
      </c>
      <c r="I828" s="360" t="n"/>
      <c r="J828" s="360" t="n"/>
      <c r="K828" s="360" t="n">
        <v>202</v>
      </c>
      <c r="L828" s="360" t="n">
        <v>2</v>
      </c>
      <c r="M828" s="360" t="n">
        <v>3</v>
      </c>
      <c r="N828" s="360" t="inlineStr"/>
      <c r="O828" s="360" t="n">
        <v>0</v>
      </c>
      <c r="P828" s="360" t="n"/>
      <c r="Q828" s="360" t="n"/>
      <c r="R828" s="360" t="n"/>
      <c r="S828" s="360" t="n"/>
      <c r="T828" s="360" t="n"/>
      <c r="U828" s="360" t="n"/>
      <c r="V828" s="360" t="n"/>
      <c r="W828" s="360" t="n">
        <v>0</v>
      </c>
      <c r="X828" s="360" t="n">
        <v>1</v>
      </c>
      <c r="Y828" s="360" t="n">
        <v>0</v>
      </c>
      <c r="Z828" s="360" t="n"/>
      <c r="AA828" s="360" t="n"/>
      <c r="AB828" s="360" t="n"/>
    </row>
    <row r="829">
      <c r="A829" s="360" t="n">
        <v>50</v>
      </c>
      <c r="B829" s="360" t="n">
        <v>0</v>
      </c>
      <c r="C829" s="360" t="n">
        <v>0</v>
      </c>
      <c r="D829" s="360" t="n">
        <v>1</v>
      </c>
      <c r="E829" s="360" t="n">
        <v>222</v>
      </c>
      <c r="F829" s="360">
        <f>ROUND(Source!AO825,O829)</f>
        <v/>
      </c>
      <c r="G829" s="360" t="inlineStr">
        <is>
          <t>СтМатОбЗак</t>
        </is>
      </c>
      <c r="H829" s="360" t="inlineStr">
        <is>
          <t>Стоимость материалов и оборудования заказчика</t>
        </is>
      </c>
      <c r="I829" s="360" t="n"/>
      <c r="J829" s="360" t="n"/>
      <c r="K829" s="360" t="n">
        <v>222</v>
      </c>
      <c r="L829" s="360" t="n">
        <v>3</v>
      </c>
      <c r="M829" s="360" t="n">
        <v>3</v>
      </c>
      <c r="N829" s="360" t="inlineStr"/>
      <c r="O829" s="360" t="n">
        <v>0</v>
      </c>
      <c r="P829" s="360" t="n"/>
      <c r="Q829" s="360" t="n"/>
      <c r="R829" s="360" t="n"/>
      <c r="S829" s="360" t="n"/>
      <c r="T829" s="360" t="n"/>
      <c r="U829" s="360" t="n"/>
      <c r="V829" s="360" t="n"/>
      <c r="W829" s="360" t="n">
        <v>0</v>
      </c>
      <c r="X829" s="360" t="n">
        <v>1</v>
      </c>
      <c r="Y829" s="360" t="n">
        <v>0</v>
      </c>
      <c r="Z829" s="360" t="n"/>
      <c r="AA829" s="360" t="n"/>
      <c r="AB829" s="360" t="n"/>
    </row>
    <row r="830">
      <c r="A830" s="360" t="n">
        <v>50</v>
      </c>
      <c r="B830" s="360" t="n">
        <v>0</v>
      </c>
      <c r="C830" s="360" t="n">
        <v>0</v>
      </c>
      <c r="D830" s="360" t="n">
        <v>1</v>
      </c>
      <c r="E830" s="360" t="n">
        <v>225</v>
      </c>
      <c r="F830" s="360">
        <f>ROUND(Source!AV825,O830)</f>
        <v/>
      </c>
      <c r="G830" s="360" t="inlineStr">
        <is>
          <t>СтМатОбПод</t>
        </is>
      </c>
      <c r="H830" s="360" t="inlineStr">
        <is>
          <t>Стоимость материалов и оборудования подрядчика</t>
        </is>
      </c>
      <c r="I830" s="360" t="n"/>
      <c r="J830" s="360" t="n"/>
      <c r="K830" s="360" t="n">
        <v>225</v>
      </c>
      <c r="L830" s="360" t="n">
        <v>4</v>
      </c>
      <c r="M830" s="360" t="n">
        <v>3</v>
      </c>
      <c r="N830" s="360" t="inlineStr"/>
      <c r="O830" s="360" t="n">
        <v>0</v>
      </c>
      <c r="P830" s="360" t="n"/>
      <c r="Q830" s="360" t="n"/>
      <c r="R830" s="360" t="n"/>
      <c r="S830" s="360" t="n"/>
      <c r="T830" s="360" t="n"/>
      <c r="U830" s="360" t="n"/>
      <c r="V830" s="360" t="n"/>
      <c r="W830" s="360" t="n">
        <v>0</v>
      </c>
      <c r="X830" s="360" t="n">
        <v>1</v>
      </c>
      <c r="Y830" s="360" t="n">
        <v>0</v>
      </c>
      <c r="Z830" s="360" t="n"/>
      <c r="AA830" s="360" t="n"/>
      <c r="AB830" s="360" t="n"/>
    </row>
    <row r="831">
      <c r="A831" s="360" t="n">
        <v>50</v>
      </c>
      <c r="B831" s="360" t="n">
        <v>0</v>
      </c>
      <c r="C831" s="360" t="n">
        <v>0</v>
      </c>
      <c r="D831" s="360" t="n">
        <v>1</v>
      </c>
      <c r="E831" s="360" t="n">
        <v>226</v>
      </c>
      <c r="F831" s="360">
        <f>ROUND(Source!AW825,O831)</f>
        <v/>
      </c>
      <c r="G831" s="360" t="inlineStr">
        <is>
          <t>СтМат</t>
        </is>
      </c>
      <c r="H831" s="360" t="inlineStr">
        <is>
          <t>Стоимость материалов (всего)</t>
        </is>
      </c>
      <c r="I831" s="360" t="n"/>
      <c r="J831" s="360" t="n"/>
      <c r="K831" s="360" t="n">
        <v>226</v>
      </c>
      <c r="L831" s="360" t="n">
        <v>5</v>
      </c>
      <c r="M831" s="360" t="n">
        <v>3</v>
      </c>
      <c r="N831" s="360" t="inlineStr"/>
      <c r="O831" s="360" t="n">
        <v>0</v>
      </c>
      <c r="P831" s="360" t="n"/>
      <c r="Q831" s="360" t="n"/>
      <c r="R831" s="360" t="n"/>
      <c r="S831" s="360" t="n"/>
      <c r="T831" s="360" t="n"/>
      <c r="U831" s="360" t="n"/>
      <c r="V831" s="360" t="n"/>
      <c r="W831" s="360" t="n">
        <v>0</v>
      </c>
      <c r="X831" s="360" t="n">
        <v>1</v>
      </c>
      <c r="Y831" s="360" t="n">
        <v>0</v>
      </c>
      <c r="Z831" s="360" t="n"/>
      <c r="AA831" s="360" t="n"/>
      <c r="AB831" s="360" t="n"/>
    </row>
    <row r="832">
      <c r="A832" s="360" t="n">
        <v>50</v>
      </c>
      <c r="B832" s="360" t="n">
        <v>0</v>
      </c>
      <c r="C832" s="360" t="n">
        <v>0</v>
      </c>
      <c r="D832" s="360" t="n">
        <v>1</v>
      </c>
      <c r="E832" s="360" t="n">
        <v>227</v>
      </c>
      <c r="F832" s="360">
        <f>ROUND(Source!AX825,O832)</f>
        <v/>
      </c>
      <c r="G832" s="360" t="inlineStr">
        <is>
          <t>СтМатЗак</t>
        </is>
      </c>
      <c r="H832" s="360" t="inlineStr">
        <is>
          <t>Стоимость материалов заказчика</t>
        </is>
      </c>
      <c r="I832" s="360" t="n"/>
      <c r="J832" s="360" t="n"/>
      <c r="K832" s="360" t="n">
        <v>227</v>
      </c>
      <c r="L832" s="360" t="n">
        <v>6</v>
      </c>
      <c r="M832" s="360" t="n">
        <v>3</v>
      </c>
      <c r="N832" s="360" t="inlineStr"/>
      <c r="O832" s="360" t="n">
        <v>0</v>
      </c>
      <c r="P832" s="360" t="n"/>
      <c r="Q832" s="360" t="n"/>
      <c r="R832" s="360" t="n"/>
      <c r="S832" s="360" t="n"/>
      <c r="T832" s="360" t="n"/>
      <c r="U832" s="360" t="n"/>
      <c r="V832" s="360" t="n"/>
      <c r="W832" s="360" t="n">
        <v>0</v>
      </c>
      <c r="X832" s="360" t="n">
        <v>1</v>
      </c>
      <c r="Y832" s="360" t="n">
        <v>0</v>
      </c>
      <c r="Z832" s="360" t="n"/>
      <c r="AA832" s="360" t="n"/>
      <c r="AB832" s="360" t="n"/>
    </row>
    <row r="833">
      <c r="A833" s="360" t="n">
        <v>50</v>
      </c>
      <c r="B833" s="360" t="n">
        <v>0</v>
      </c>
      <c r="C833" s="360" t="n">
        <v>0</v>
      </c>
      <c r="D833" s="360" t="n">
        <v>1</v>
      </c>
      <c r="E833" s="360" t="n">
        <v>228</v>
      </c>
      <c r="F833" s="360">
        <f>ROUND(Source!AY825,O833)</f>
        <v/>
      </c>
      <c r="G833" s="360" t="inlineStr">
        <is>
          <t>СтМатПод</t>
        </is>
      </c>
      <c r="H833" s="360" t="inlineStr">
        <is>
          <t>Стоимость материалов подрядчика</t>
        </is>
      </c>
      <c r="I833" s="360" t="n"/>
      <c r="J833" s="360" t="n"/>
      <c r="K833" s="360" t="n">
        <v>228</v>
      </c>
      <c r="L833" s="360" t="n">
        <v>7</v>
      </c>
      <c r="M833" s="360" t="n">
        <v>3</v>
      </c>
      <c r="N833" s="360" t="inlineStr"/>
      <c r="O833" s="360" t="n">
        <v>0</v>
      </c>
      <c r="P833" s="360" t="n"/>
      <c r="Q833" s="360" t="n"/>
      <c r="R833" s="360" t="n"/>
      <c r="S833" s="360" t="n"/>
      <c r="T833" s="360" t="n"/>
      <c r="U833" s="360" t="n"/>
      <c r="V833" s="360" t="n"/>
      <c r="W833" s="360" t="n">
        <v>0</v>
      </c>
      <c r="X833" s="360" t="n">
        <v>1</v>
      </c>
      <c r="Y833" s="360" t="n">
        <v>0</v>
      </c>
      <c r="Z833" s="360" t="n"/>
      <c r="AA833" s="360" t="n"/>
      <c r="AB833" s="360" t="n"/>
    </row>
    <row r="834">
      <c r="A834" s="360" t="n">
        <v>50</v>
      </c>
      <c r="B834" s="360" t="n">
        <v>0</v>
      </c>
      <c r="C834" s="360" t="n">
        <v>0</v>
      </c>
      <c r="D834" s="360" t="n">
        <v>1</v>
      </c>
      <c r="E834" s="360" t="n">
        <v>216</v>
      </c>
      <c r="F834" s="360">
        <f>ROUND(Source!AP825,O834)</f>
        <v/>
      </c>
      <c r="G834" s="360" t="inlineStr">
        <is>
          <t>Оборуд</t>
        </is>
      </c>
      <c r="H834" s="360" t="inlineStr">
        <is>
          <t>Стоимость оборудования (всего)</t>
        </is>
      </c>
      <c r="I834" s="360" t="n"/>
      <c r="J834" s="360" t="n"/>
      <c r="K834" s="360" t="n">
        <v>216</v>
      </c>
      <c r="L834" s="360" t="n">
        <v>8</v>
      </c>
      <c r="M834" s="360" t="n">
        <v>3</v>
      </c>
      <c r="N834" s="360" t="inlineStr"/>
      <c r="O834" s="360" t="n">
        <v>0</v>
      </c>
      <c r="P834" s="360" t="n"/>
      <c r="Q834" s="360" t="n"/>
      <c r="R834" s="360" t="n"/>
      <c r="S834" s="360" t="n"/>
      <c r="T834" s="360" t="n"/>
      <c r="U834" s="360" t="n"/>
      <c r="V834" s="360" t="n"/>
      <c r="W834" s="360" t="n">
        <v>0</v>
      </c>
      <c r="X834" s="360" t="n">
        <v>1</v>
      </c>
      <c r="Y834" s="360" t="n">
        <v>0</v>
      </c>
      <c r="Z834" s="360" t="n"/>
      <c r="AA834" s="360" t="n"/>
      <c r="AB834" s="360" t="n"/>
    </row>
    <row r="835">
      <c r="A835" s="360" t="n">
        <v>50</v>
      </c>
      <c r="B835" s="360" t="n">
        <v>0</v>
      </c>
      <c r="C835" s="360" t="n">
        <v>0</v>
      </c>
      <c r="D835" s="360" t="n">
        <v>1</v>
      </c>
      <c r="E835" s="360" t="n">
        <v>223</v>
      </c>
      <c r="F835" s="360">
        <f>ROUND(Source!AQ825,O835)</f>
        <v/>
      </c>
      <c r="G835" s="360" t="inlineStr">
        <is>
          <t>ОборудЗак</t>
        </is>
      </c>
      <c r="H835" s="360" t="inlineStr">
        <is>
          <t>Стоимость оборудования заказчика</t>
        </is>
      </c>
      <c r="I835" s="360" t="n"/>
      <c r="J835" s="360" t="n"/>
      <c r="K835" s="360" t="n">
        <v>223</v>
      </c>
      <c r="L835" s="360" t="n">
        <v>9</v>
      </c>
      <c r="M835" s="360" t="n">
        <v>3</v>
      </c>
      <c r="N835" s="360" t="inlineStr"/>
      <c r="O835" s="360" t="n">
        <v>0</v>
      </c>
      <c r="P835" s="360" t="n"/>
      <c r="Q835" s="360" t="n"/>
      <c r="R835" s="360" t="n"/>
      <c r="S835" s="360" t="n"/>
      <c r="T835" s="360" t="n"/>
      <c r="U835" s="360" t="n"/>
      <c r="V835" s="360" t="n"/>
      <c r="W835" s="360" t="n">
        <v>0</v>
      </c>
      <c r="X835" s="360" t="n">
        <v>1</v>
      </c>
      <c r="Y835" s="360" t="n">
        <v>0</v>
      </c>
      <c r="Z835" s="360" t="n"/>
      <c r="AA835" s="360" t="n"/>
      <c r="AB835" s="360" t="n"/>
    </row>
    <row r="836">
      <c r="A836" s="360" t="n">
        <v>50</v>
      </c>
      <c r="B836" s="360" t="n">
        <v>0</v>
      </c>
      <c r="C836" s="360" t="n">
        <v>0</v>
      </c>
      <c r="D836" s="360" t="n">
        <v>1</v>
      </c>
      <c r="E836" s="360" t="n">
        <v>229</v>
      </c>
      <c r="F836" s="360">
        <f>ROUND(Source!AZ825,O836)</f>
        <v/>
      </c>
      <c r="G836" s="360" t="inlineStr">
        <is>
          <t>ОборудПод</t>
        </is>
      </c>
      <c r="H836" s="360" t="inlineStr">
        <is>
          <t>Стоимость оборудования подрядчика</t>
        </is>
      </c>
      <c r="I836" s="360" t="n"/>
      <c r="J836" s="360" t="n"/>
      <c r="K836" s="360" t="n">
        <v>229</v>
      </c>
      <c r="L836" s="360" t="n">
        <v>10</v>
      </c>
      <c r="M836" s="360" t="n">
        <v>3</v>
      </c>
      <c r="N836" s="360" t="inlineStr"/>
      <c r="O836" s="360" t="n">
        <v>0</v>
      </c>
      <c r="P836" s="360" t="n"/>
      <c r="Q836" s="360" t="n"/>
      <c r="R836" s="360" t="n"/>
      <c r="S836" s="360" t="n"/>
      <c r="T836" s="360" t="n"/>
      <c r="U836" s="360" t="n"/>
      <c r="V836" s="360" t="n"/>
      <c r="W836" s="360" t="n">
        <v>0</v>
      </c>
      <c r="X836" s="360" t="n">
        <v>1</v>
      </c>
      <c r="Y836" s="360" t="n">
        <v>0</v>
      </c>
      <c r="Z836" s="360" t="n"/>
      <c r="AA836" s="360" t="n"/>
      <c r="AB836" s="360" t="n"/>
    </row>
    <row r="837">
      <c r="A837" s="360" t="n">
        <v>50</v>
      </c>
      <c r="B837" s="360" t="n">
        <v>0</v>
      </c>
      <c r="C837" s="360" t="n">
        <v>0</v>
      </c>
      <c r="D837" s="360" t="n">
        <v>1</v>
      </c>
      <c r="E837" s="360" t="n">
        <v>203</v>
      </c>
      <c r="F837" s="360">
        <f>ROUND(Source!Q825,O837)</f>
        <v/>
      </c>
      <c r="G837" s="360" t="inlineStr">
        <is>
          <t>ЭММ</t>
        </is>
      </c>
      <c r="H837" s="360" t="inlineStr">
        <is>
          <t>Эксплуатация машин</t>
        </is>
      </c>
      <c r="I837" s="360" t="n"/>
      <c r="J837" s="360" t="n"/>
      <c r="K837" s="360" t="n">
        <v>203</v>
      </c>
      <c r="L837" s="360" t="n">
        <v>11</v>
      </c>
      <c r="M837" s="360" t="n">
        <v>3</v>
      </c>
      <c r="N837" s="360" t="inlineStr"/>
      <c r="O837" s="360" t="n">
        <v>0</v>
      </c>
      <c r="P837" s="360" t="n"/>
      <c r="Q837" s="360" t="n"/>
      <c r="R837" s="360" t="n"/>
      <c r="S837" s="360" t="n"/>
      <c r="T837" s="360" t="n"/>
      <c r="U837" s="360" t="n"/>
      <c r="V837" s="360" t="n"/>
      <c r="W837" s="360" t="n">
        <v>0</v>
      </c>
      <c r="X837" s="360" t="n">
        <v>1</v>
      </c>
      <c r="Y837" s="360" t="n">
        <v>0</v>
      </c>
      <c r="Z837" s="360" t="n"/>
      <c r="AA837" s="360" t="n"/>
      <c r="AB837" s="360" t="n"/>
    </row>
    <row r="838">
      <c r="A838" s="360" t="n">
        <v>50</v>
      </c>
      <c r="B838" s="360" t="n">
        <v>0</v>
      </c>
      <c r="C838" s="360" t="n">
        <v>0</v>
      </c>
      <c r="D838" s="360" t="n">
        <v>1</v>
      </c>
      <c r="E838" s="360" t="n">
        <v>231</v>
      </c>
      <c r="F838" s="360">
        <f>ROUND(Source!BB825,O838)</f>
        <v/>
      </c>
      <c r="G838" s="360" t="inlineStr">
        <is>
          <t>ЭММсНРиСП</t>
        </is>
      </c>
      <c r="H838" s="360" t="inlineStr">
        <is>
          <t>Эксплуатация машин по ТСН-2001.16</t>
        </is>
      </c>
      <c r="I838" s="360" t="n"/>
      <c r="J838" s="360" t="n"/>
      <c r="K838" s="360" t="n">
        <v>231</v>
      </c>
      <c r="L838" s="360" t="n">
        <v>12</v>
      </c>
      <c r="M838" s="360" t="n">
        <v>3</v>
      </c>
      <c r="N838" s="360" t="inlineStr"/>
      <c r="O838" s="360" t="n">
        <v>0</v>
      </c>
      <c r="P838" s="360" t="n"/>
      <c r="Q838" s="360" t="n"/>
      <c r="R838" s="360" t="n"/>
      <c r="S838" s="360" t="n"/>
      <c r="T838" s="360" t="n"/>
      <c r="U838" s="360" t="n"/>
      <c r="V838" s="360" t="n"/>
      <c r="W838" s="360" t="n">
        <v>0</v>
      </c>
      <c r="X838" s="360" t="n">
        <v>1</v>
      </c>
      <c r="Y838" s="360" t="n">
        <v>0</v>
      </c>
      <c r="Z838" s="360" t="n"/>
      <c r="AA838" s="360" t="n"/>
      <c r="AB838" s="360" t="n"/>
    </row>
    <row r="839">
      <c r="A839" s="360" t="n">
        <v>50</v>
      </c>
      <c r="B839" s="360" t="n">
        <v>0</v>
      </c>
      <c r="C839" s="360" t="n">
        <v>0</v>
      </c>
      <c r="D839" s="360" t="n">
        <v>1</v>
      </c>
      <c r="E839" s="360" t="n">
        <v>204</v>
      </c>
      <c r="F839" s="360">
        <f>ROUND(Source!R825,O839)</f>
        <v/>
      </c>
      <c r="G839" s="360" t="inlineStr">
        <is>
          <t>ЗПМ</t>
        </is>
      </c>
      <c r="H839" s="360" t="inlineStr">
        <is>
          <t>ЗП машинистов</t>
        </is>
      </c>
      <c r="I839" s="360" t="n"/>
      <c r="J839" s="360" t="n"/>
      <c r="K839" s="360" t="n">
        <v>204</v>
      </c>
      <c r="L839" s="360" t="n">
        <v>13</v>
      </c>
      <c r="M839" s="360" t="n">
        <v>3</v>
      </c>
      <c r="N839" s="360" t="inlineStr"/>
      <c r="O839" s="360" t="n">
        <v>0</v>
      </c>
      <c r="P839" s="360" t="n"/>
      <c r="Q839" s="360" t="n"/>
      <c r="R839" s="360" t="n"/>
      <c r="S839" s="360" t="n"/>
      <c r="T839" s="360" t="n"/>
      <c r="U839" s="360" t="n"/>
      <c r="V839" s="360" t="n"/>
      <c r="W839" s="360" t="n">
        <v>0</v>
      </c>
      <c r="X839" s="360" t="n">
        <v>1</v>
      </c>
      <c r="Y839" s="360" t="n">
        <v>0</v>
      </c>
      <c r="Z839" s="360" t="n"/>
      <c r="AA839" s="360" t="n"/>
      <c r="AB839" s="360" t="n"/>
    </row>
    <row r="840">
      <c r="A840" s="360" t="n">
        <v>50</v>
      </c>
      <c r="B840" s="360" t="n">
        <v>0</v>
      </c>
      <c r="C840" s="360" t="n">
        <v>0</v>
      </c>
      <c r="D840" s="360" t="n">
        <v>1</v>
      </c>
      <c r="E840" s="360" t="n">
        <v>205</v>
      </c>
      <c r="F840" s="360">
        <f>ROUND(Source!S825,O840)</f>
        <v/>
      </c>
      <c r="G840" s="360" t="inlineStr">
        <is>
          <t>ОЗП</t>
        </is>
      </c>
      <c r="H840" s="360" t="inlineStr">
        <is>
          <t>Основная ЗП рабочих</t>
        </is>
      </c>
      <c r="I840" s="360" t="n"/>
      <c r="J840" s="360" t="n"/>
      <c r="K840" s="360" t="n">
        <v>205</v>
      </c>
      <c r="L840" s="360" t="n">
        <v>14</v>
      </c>
      <c r="M840" s="360" t="n">
        <v>3</v>
      </c>
      <c r="N840" s="360" t="inlineStr"/>
      <c r="O840" s="360" t="n">
        <v>0</v>
      </c>
      <c r="P840" s="360" t="n"/>
      <c r="Q840" s="360" t="n"/>
      <c r="R840" s="360" t="n"/>
      <c r="S840" s="360" t="n"/>
      <c r="T840" s="360" t="n"/>
      <c r="U840" s="360" t="n"/>
      <c r="V840" s="360" t="n"/>
      <c r="W840" s="360" t="n">
        <v>0</v>
      </c>
      <c r="X840" s="360" t="n">
        <v>1</v>
      </c>
      <c r="Y840" s="360" t="n">
        <v>0</v>
      </c>
      <c r="Z840" s="360" t="n"/>
      <c r="AA840" s="360" t="n"/>
      <c r="AB840" s="360" t="n"/>
    </row>
    <row r="841">
      <c r="A841" s="360" t="n">
        <v>50</v>
      </c>
      <c r="B841" s="360" t="n">
        <v>0</v>
      </c>
      <c r="C841" s="360" t="n">
        <v>0</v>
      </c>
      <c r="D841" s="360" t="n">
        <v>1</v>
      </c>
      <c r="E841" s="360" t="n">
        <v>232</v>
      </c>
      <c r="F841" s="360">
        <f>ROUND(Source!BC825,O841)</f>
        <v/>
      </c>
      <c r="G841" s="360" t="inlineStr">
        <is>
          <t>ОЗПсНРиСП</t>
        </is>
      </c>
      <c r="H841" s="360" t="inlineStr">
        <is>
          <t>Основная ЗП рабочих по ТСН-2001.16</t>
        </is>
      </c>
      <c r="I841" s="360" t="n"/>
      <c r="J841" s="360" t="n"/>
      <c r="K841" s="360" t="n">
        <v>232</v>
      </c>
      <c r="L841" s="360" t="n">
        <v>15</v>
      </c>
      <c r="M841" s="360" t="n">
        <v>3</v>
      </c>
      <c r="N841" s="360" t="inlineStr"/>
      <c r="O841" s="360" t="n">
        <v>0</v>
      </c>
      <c r="P841" s="360" t="n"/>
      <c r="Q841" s="360" t="n"/>
      <c r="R841" s="360" t="n"/>
      <c r="S841" s="360" t="n"/>
      <c r="T841" s="360" t="n"/>
      <c r="U841" s="360" t="n"/>
      <c r="V841" s="360" t="n"/>
      <c r="W841" s="360" t="n">
        <v>0</v>
      </c>
      <c r="X841" s="360" t="n">
        <v>1</v>
      </c>
      <c r="Y841" s="360" t="n">
        <v>0</v>
      </c>
      <c r="Z841" s="360" t="n"/>
      <c r="AA841" s="360" t="n"/>
      <c r="AB841" s="360" t="n"/>
    </row>
    <row r="842">
      <c r="A842" s="360" t="n">
        <v>50</v>
      </c>
      <c r="B842" s="360" t="n">
        <v>0</v>
      </c>
      <c r="C842" s="360" t="n">
        <v>0</v>
      </c>
      <c r="D842" s="360" t="n">
        <v>1</v>
      </c>
      <c r="E842" s="360" t="n">
        <v>214</v>
      </c>
      <c r="F842" s="360">
        <f>ROUND(Source!AS825,O842)</f>
        <v/>
      </c>
      <c r="G842" s="360" t="inlineStr">
        <is>
          <t>Строит</t>
        </is>
      </c>
      <c r="H842" s="360" t="inlineStr">
        <is>
          <t>Строительные работы с НР и СП</t>
        </is>
      </c>
      <c r="I842" s="360" t="n"/>
      <c r="J842" s="360" t="n"/>
      <c r="K842" s="360" t="n">
        <v>214</v>
      </c>
      <c r="L842" s="360" t="n">
        <v>16</v>
      </c>
      <c r="M842" s="360" t="n">
        <v>3</v>
      </c>
      <c r="N842" s="360" t="inlineStr"/>
      <c r="O842" s="360" t="n">
        <v>0</v>
      </c>
      <c r="P842" s="360" t="n"/>
      <c r="Q842" s="360" t="n"/>
      <c r="R842" s="360" t="n"/>
      <c r="S842" s="360" t="n"/>
      <c r="T842" s="360" t="n"/>
      <c r="U842" s="360" t="n"/>
      <c r="V842" s="360" t="n"/>
      <c r="W842" s="360" t="n">
        <v>0</v>
      </c>
      <c r="X842" s="360" t="n">
        <v>1</v>
      </c>
      <c r="Y842" s="360" t="n">
        <v>0</v>
      </c>
      <c r="Z842" s="360" t="n"/>
      <c r="AA842" s="360" t="n"/>
      <c r="AB842" s="360" t="n"/>
    </row>
    <row r="843">
      <c r="A843" s="360" t="n">
        <v>50</v>
      </c>
      <c r="B843" s="360" t="n">
        <v>0</v>
      </c>
      <c r="C843" s="360" t="n">
        <v>0</v>
      </c>
      <c r="D843" s="360" t="n">
        <v>1</v>
      </c>
      <c r="E843" s="360" t="n">
        <v>215</v>
      </c>
      <c r="F843" s="360">
        <f>ROUND(Source!AT825,O843)</f>
        <v/>
      </c>
      <c r="G843" s="360" t="inlineStr">
        <is>
          <t>Монтаж</t>
        </is>
      </c>
      <c r="H843" s="360" t="inlineStr">
        <is>
          <t>Монтажные работы с НР и СП</t>
        </is>
      </c>
      <c r="I843" s="360" t="n"/>
      <c r="J843" s="360" t="n"/>
      <c r="K843" s="360" t="n">
        <v>215</v>
      </c>
      <c r="L843" s="360" t="n">
        <v>17</v>
      </c>
      <c r="M843" s="360" t="n">
        <v>3</v>
      </c>
      <c r="N843" s="360" t="inlineStr"/>
      <c r="O843" s="360" t="n">
        <v>0</v>
      </c>
      <c r="P843" s="360" t="n"/>
      <c r="Q843" s="360" t="n"/>
      <c r="R843" s="360" t="n"/>
      <c r="S843" s="360" t="n"/>
      <c r="T843" s="360" t="n"/>
      <c r="U843" s="360" t="n"/>
      <c r="V843" s="360" t="n"/>
      <c r="W843" s="360" t="n">
        <v>0</v>
      </c>
      <c r="X843" s="360" t="n">
        <v>1</v>
      </c>
      <c r="Y843" s="360" t="n">
        <v>0</v>
      </c>
      <c r="Z843" s="360" t="n"/>
      <c r="AA843" s="360" t="n"/>
      <c r="AB843" s="360" t="n"/>
    </row>
    <row r="844">
      <c r="A844" s="360" t="n">
        <v>50</v>
      </c>
      <c r="B844" s="360" t="n">
        <v>0</v>
      </c>
      <c r="C844" s="360" t="n">
        <v>0</v>
      </c>
      <c r="D844" s="360" t="n">
        <v>1</v>
      </c>
      <c r="E844" s="360" t="n">
        <v>217</v>
      </c>
      <c r="F844" s="360">
        <f>ROUND(Source!AU825,O844)</f>
        <v/>
      </c>
      <c r="G844" s="360" t="inlineStr">
        <is>
          <t>Прочие</t>
        </is>
      </c>
      <c r="H844" s="360" t="inlineStr">
        <is>
          <t>Прочие работы с НР и СП</t>
        </is>
      </c>
      <c r="I844" s="360" t="n"/>
      <c r="J844" s="360" t="n"/>
      <c r="K844" s="360" t="n">
        <v>217</v>
      </c>
      <c r="L844" s="360" t="n">
        <v>18</v>
      </c>
      <c r="M844" s="360" t="n">
        <v>3</v>
      </c>
      <c r="N844" s="360" t="inlineStr"/>
      <c r="O844" s="360" t="n">
        <v>0</v>
      </c>
      <c r="P844" s="360" t="n"/>
      <c r="Q844" s="360" t="n"/>
      <c r="R844" s="360" t="n"/>
      <c r="S844" s="360" t="n"/>
      <c r="T844" s="360" t="n"/>
      <c r="U844" s="360" t="n"/>
      <c r="V844" s="360" t="n"/>
      <c r="W844" s="360" t="n">
        <v>0</v>
      </c>
      <c r="X844" s="360" t="n">
        <v>1</v>
      </c>
      <c r="Y844" s="360" t="n">
        <v>0</v>
      </c>
      <c r="Z844" s="360" t="n"/>
      <c r="AA844" s="360" t="n"/>
      <c r="AB844" s="360" t="n"/>
    </row>
    <row r="845">
      <c r="A845" s="360" t="n">
        <v>50</v>
      </c>
      <c r="B845" s="360" t="n">
        <v>0</v>
      </c>
      <c r="C845" s="360" t="n">
        <v>0</v>
      </c>
      <c r="D845" s="360" t="n">
        <v>1</v>
      </c>
      <c r="E845" s="360" t="n">
        <v>230</v>
      </c>
      <c r="F845" s="360">
        <f>ROUND(Source!BA825,O845)</f>
        <v/>
      </c>
      <c r="G845" s="360" t="inlineStr">
        <is>
          <t>ПрочиеЗатр</t>
        </is>
      </c>
      <c r="H845" s="360" t="inlineStr">
        <is>
          <t>Прочие затраты по ТСН-2001.16</t>
        </is>
      </c>
      <c r="I845" s="360" t="n"/>
      <c r="J845" s="360" t="n"/>
      <c r="K845" s="360" t="n">
        <v>230</v>
      </c>
      <c r="L845" s="360" t="n">
        <v>19</v>
      </c>
      <c r="M845" s="360" t="n">
        <v>3</v>
      </c>
      <c r="N845" s="360" t="inlineStr"/>
      <c r="O845" s="360" t="n">
        <v>0</v>
      </c>
      <c r="P845" s="360" t="n"/>
      <c r="Q845" s="360" t="n"/>
      <c r="R845" s="360" t="n"/>
      <c r="S845" s="360" t="n"/>
      <c r="T845" s="360" t="n"/>
      <c r="U845" s="360" t="n"/>
      <c r="V845" s="360" t="n"/>
      <c r="W845" s="360" t="n">
        <v>0</v>
      </c>
      <c r="X845" s="360" t="n">
        <v>1</v>
      </c>
      <c r="Y845" s="360" t="n">
        <v>0</v>
      </c>
      <c r="Z845" s="360" t="n"/>
      <c r="AA845" s="360" t="n"/>
      <c r="AB845" s="360" t="n"/>
    </row>
    <row r="846">
      <c r="A846" s="360" t="n">
        <v>50</v>
      </c>
      <c r="B846" s="360" t="n">
        <v>0</v>
      </c>
      <c r="C846" s="360" t="n">
        <v>0</v>
      </c>
      <c r="D846" s="360" t="n">
        <v>1</v>
      </c>
      <c r="E846" s="360" t="n">
        <v>206</v>
      </c>
      <c r="F846" s="360">
        <f>ROUND(Source!T825,O846)</f>
        <v/>
      </c>
      <c r="G846" s="360" t="inlineStr">
        <is>
          <t>ВозврМат</t>
        </is>
      </c>
      <c r="H846" s="360" t="inlineStr">
        <is>
          <t>Возврат материалов</t>
        </is>
      </c>
      <c r="I846" s="360" t="n"/>
      <c r="J846" s="360" t="n"/>
      <c r="K846" s="360" t="n">
        <v>206</v>
      </c>
      <c r="L846" s="360" t="n">
        <v>20</v>
      </c>
      <c r="M846" s="360" t="n">
        <v>3</v>
      </c>
      <c r="N846" s="360" t="inlineStr"/>
      <c r="O846" s="360" t="n">
        <v>0</v>
      </c>
      <c r="P846" s="360" t="n"/>
      <c r="Q846" s="360" t="n"/>
      <c r="R846" s="360" t="n"/>
      <c r="S846" s="360" t="n"/>
      <c r="T846" s="360" t="n"/>
      <c r="U846" s="360" t="n"/>
      <c r="V846" s="360" t="n"/>
      <c r="W846" s="360" t="n">
        <v>0</v>
      </c>
      <c r="X846" s="360" t="n">
        <v>1</v>
      </c>
      <c r="Y846" s="360" t="n">
        <v>0</v>
      </c>
      <c r="Z846" s="360" t="n"/>
      <c r="AA846" s="360" t="n"/>
      <c r="AB846" s="360" t="n"/>
    </row>
    <row r="847">
      <c r="A847" s="360" t="n">
        <v>50</v>
      </c>
      <c r="B847" s="360" t="n">
        <v>0</v>
      </c>
      <c r="C847" s="360" t="n">
        <v>0</v>
      </c>
      <c r="D847" s="360" t="n">
        <v>1</v>
      </c>
      <c r="E847" s="360" t="n">
        <v>207</v>
      </c>
      <c r="F847" s="360">
        <f>ROUND(Source!U825,O847)</f>
        <v/>
      </c>
      <c r="G847" s="360" t="inlineStr">
        <is>
          <t>ТрудСтр</t>
        </is>
      </c>
      <c r="H847" s="360" t="inlineStr">
        <is>
          <t>Трудозатраты строителей</t>
        </is>
      </c>
      <c r="I847" s="360" t="n"/>
      <c r="J847" s="360" t="n"/>
      <c r="K847" s="360" t="n">
        <v>207</v>
      </c>
      <c r="L847" s="360" t="n">
        <v>21</v>
      </c>
      <c r="M847" s="360" t="n">
        <v>3</v>
      </c>
      <c r="N847" s="360" t="inlineStr"/>
      <c r="O847" s="360" t="n">
        <v>7</v>
      </c>
      <c r="P847" s="360" t="n"/>
      <c r="Q847" s="360" t="n"/>
      <c r="R847" s="360" t="n"/>
      <c r="S847" s="360" t="n"/>
      <c r="T847" s="360" t="n"/>
      <c r="U847" s="360" t="n"/>
      <c r="V847" s="360" t="n"/>
      <c r="W847" s="360" t="n">
        <v>0</v>
      </c>
      <c r="X847" s="360" t="n">
        <v>1</v>
      </c>
      <c r="Y847" s="360" t="n">
        <v>0</v>
      </c>
      <c r="Z847" s="360" t="n"/>
      <c r="AA847" s="360" t="n"/>
      <c r="AB847" s="360" t="n"/>
    </row>
    <row r="848">
      <c r="A848" s="360" t="n">
        <v>50</v>
      </c>
      <c r="B848" s="360" t="n">
        <v>0</v>
      </c>
      <c r="C848" s="360" t="n">
        <v>0</v>
      </c>
      <c r="D848" s="360" t="n">
        <v>1</v>
      </c>
      <c r="E848" s="360" t="n">
        <v>208</v>
      </c>
      <c r="F848" s="360">
        <f>ROUND(Source!V825,O848)</f>
        <v/>
      </c>
      <c r="G848" s="360" t="inlineStr">
        <is>
          <t>ТрудМаш</t>
        </is>
      </c>
      <c r="H848" s="360" t="inlineStr">
        <is>
          <t>Трудозатраты машинистов</t>
        </is>
      </c>
      <c r="I848" s="360" t="n"/>
      <c r="J848" s="360" t="n"/>
      <c r="K848" s="360" t="n">
        <v>208</v>
      </c>
      <c r="L848" s="360" t="n">
        <v>22</v>
      </c>
      <c r="M848" s="360" t="n">
        <v>3</v>
      </c>
      <c r="N848" s="360" t="inlineStr"/>
      <c r="O848" s="360" t="n">
        <v>7</v>
      </c>
      <c r="P848" s="360" t="n"/>
      <c r="Q848" s="360" t="n"/>
      <c r="R848" s="360" t="n"/>
      <c r="S848" s="360" t="n"/>
      <c r="T848" s="360" t="n"/>
      <c r="U848" s="360" t="n"/>
      <c r="V848" s="360" t="n"/>
      <c r="W848" s="360" t="n">
        <v>0</v>
      </c>
      <c r="X848" s="360" t="n">
        <v>1</v>
      </c>
      <c r="Y848" s="360" t="n">
        <v>0</v>
      </c>
      <c r="Z848" s="360" t="n"/>
      <c r="AA848" s="360" t="n"/>
      <c r="AB848" s="360" t="n"/>
    </row>
    <row r="849">
      <c r="A849" s="360" t="n">
        <v>50</v>
      </c>
      <c r="B849" s="360" t="n">
        <v>0</v>
      </c>
      <c r="C849" s="360" t="n">
        <v>0</v>
      </c>
      <c r="D849" s="360" t="n">
        <v>1</v>
      </c>
      <c r="E849" s="360" t="n">
        <v>209</v>
      </c>
      <c r="F849" s="360">
        <f>ROUND(Source!W825,O849)</f>
        <v/>
      </c>
      <c r="G849" s="360" t="inlineStr">
        <is>
          <t>ТранспМат</t>
        </is>
      </c>
      <c r="H849" s="360" t="inlineStr">
        <is>
          <t>Транспорт материалов</t>
        </is>
      </c>
      <c r="I849" s="360" t="n"/>
      <c r="J849" s="360" t="n"/>
      <c r="K849" s="360" t="n">
        <v>209</v>
      </c>
      <c r="L849" s="360" t="n">
        <v>23</v>
      </c>
      <c r="M849" s="360" t="n">
        <v>3</v>
      </c>
      <c r="N849" s="360" t="inlineStr"/>
      <c r="O849" s="360" t="n">
        <v>0</v>
      </c>
      <c r="P849" s="360" t="n"/>
      <c r="Q849" s="360" t="n"/>
      <c r="R849" s="360" t="n"/>
      <c r="S849" s="360" t="n"/>
      <c r="T849" s="360" t="n"/>
      <c r="U849" s="360" t="n"/>
      <c r="V849" s="360" t="n"/>
      <c r="W849" s="360" t="n">
        <v>0</v>
      </c>
      <c r="X849" s="360" t="n">
        <v>1</v>
      </c>
      <c r="Y849" s="360" t="n">
        <v>0</v>
      </c>
      <c r="Z849" s="360" t="n"/>
      <c r="AA849" s="360" t="n"/>
      <c r="AB849" s="360" t="n"/>
    </row>
    <row r="850">
      <c r="A850" s="360" t="n">
        <v>50</v>
      </c>
      <c r="B850" s="360" t="n">
        <v>0</v>
      </c>
      <c r="C850" s="360" t="n">
        <v>0</v>
      </c>
      <c r="D850" s="360" t="n">
        <v>1</v>
      </c>
      <c r="E850" s="360" t="n">
        <v>233</v>
      </c>
      <c r="F850" s="360">
        <f>ROUND(Source!BD825,O850)</f>
        <v/>
      </c>
      <c r="G850" s="360" t="inlineStr">
        <is>
          <t>Перевозка</t>
        </is>
      </c>
      <c r="H850" s="360" t="inlineStr">
        <is>
          <t>Перевозка грузов</t>
        </is>
      </c>
      <c r="I850" s="360" t="n"/>
      <c r="J850" s="360" t="n"/>
      <c r="K850" s="360" t="n">
        <v>233</v>
      </c>
      <c r="L850" s="360" t="n">
        <v>24</v>
      </c>
      <c r="M850" s="360" t="n">
        <v>3</v>
      </c>
      <c r="N850" s="360" t="inlineStr"/>
      <c r="O850" s="360" t="n">
        <v>0</v>
      </c>
      <c r="P850" s="360" t="n"/>
      <c r="Q850" s="360" t="n"/>
      <c r="R850" s="360" t="n"/>
      <c r="S850" s="360" t="n"/>
      <c r="T850" s="360" t="n"/>
      <c r="U850" s="360" t="n"/>
      <c r="V850" s="360" t="n"/>
      <c r="W850" s="360" t="n">
        <v>0</v>
      </c>
      <c r="X850" s="360" t="n">
        <v>1</v>
      </c>
      <c r="Y850" s="360" t="n">
        <v>0</v>
      </c>
      <c r="Z850" s="360" t="n"/>
      <c r="AA850" s="360" t="n"/>
      <c r="AB850" s="360" t="n"/>
    </row>
    <row r="851">
      <c r="A851" s="360" t="n">
        <v>50</v>
      </c>
      <c r="B851" s="360" t="n">
        <v>0</v>
      </c>
      <c r="C851" s="360" t="n">
        <v>0</v>
      </c>
      <c r="D851" s="360" t="n">
        <v>1</v>
      </c>
      <c r="E851" s="360" t="n">
        <v>210</v>
      </c>
      <c r="F851" s="360">
        <f>ROUND(Source!X825,O851)</f>
        <v/>
      </c>
      <c r="G851" s="360" t="inlineStr">
        <is>
          <t>НР</t>
        </is>
      </c>
      <c r="H851" s="360" t="inlineStr">
        <is>
          <t>Накладные расходы</t>
        </is>
      </c>
      <c r="I851" s="360" t="n"/>
      <c r="J851" s="360" t="n"/>
      <c r="K851" s="360" t="n">
        <v>210</v>
      </c>
      <c r="L851" s="360" t="n">
        <v>25</v>
      </c>
      <c r="M851" s="360" t="n">
        <v>3</v>
      </c>
      <c r="N851" s="360" t="inlineStr"/>
      <c r="O851" s="360" t="n">
        <v>0</v>
      </c>
      <c r="P851" s="360" t="n"/>
      <c r="Q851" s="360" t="n"/>
      <c r="R851" s="360" t="n"/>
      <c r="S851" s="360" t="n"/>
      <c r="T851" s="360" t="n"/>
      <c r="U851" s="360" t="n"/>
      <c r="V851" s="360" t="n"/>
      <c r="W851" s="360" t="n">
        <v>0</v>
      </c>
      <c r="X851" s="360" t="n">
        <v>1</v>
      </c>
      <c r="Y851" s="360" t="n">
        <v>0</v>
      </c>
      <c r="Z851" s="360" t="n"/>
      <c r="AA851" s="360" t="n"/>
      <c r="AB851" s="360" t="n"/>
    </row>
    <row r="852">
      <c r="A852" s="360" t="n">
        <v>50</v>
      </c>
      <c r="B852" s="360" t="n">
        <v>0</v>
      </c>
      <c r="C852" s="360" t="n">
        <v>0</v>
      </c>
      <c r="D852" s="360" t="n">
        <v>1</v>
      </c>
      <c r="E852" s="360" t="n">
        <v>211</v>
      </c>
      <c r="F852" s="360">
        <f>ROUND(Source!Y825,O852)</f>
        <v/>
      </c>
      <c r="G852" s="360" t="inlineStr">
        <is>
          <t>СмПриб</t>
        </is>
      </c>
      <c r="H852" s="360" t="inlineStr">
        <is>
          <t>Сметная прибыль</t>
        </is>
      </c>
      <c r="I852" s="360" t="n"/>
      <c r="J852" s="360" t="n"/>
      <c r="K852" s="360" t="n">
        <v>211</v>
      </c>
      <c r="L852" s="360" t="n">
        <v>26</v>
      </c>
      <c r="M852" s="360" t="n">
        <v>3</v>
      </c>
      <c r="N852" s="360" t="inlineStr"/>
      <c r="O852" s="360" t="n">
        <v>0</v>
      </c>
      <c r="P852" s="360" t="n"/>
      <c r="Q852" s="360" t="n"/>
      <c r="R852" s="360" t="n"/>
      <c r="S852" s="360" t="n"/>
      <c r="T852" s="360" t="n"/>
      <c r="U852" s="360" t="n"/>
      <c r="V852" s="360" t="n"/>
      <c r="W852" s="360" t="n">
        <v>0</v>
      </c>
      <c r="X852" s="360" t="n">
        <v>1</v>
      </c>
      <c r="Y852" s="360" t="n">
        <v>0</v>
      </c>
      <c r="Z852" s="360" t="n"/>
      <c r="AA852" s="360" t="n"/>
      <c r="AB852" s="360" t="n"/>
    </row>
    <row r="853">
      <c r="A853" s="360" t="n">
        <v>50</v>
      </c>
      <c r="B853" s="360" t="n">
        <v>0</v>
      </c>
      <c r="C853" s="360" t="n">
        <v>0</v>
      </c>
      <c r="D853" s="360" t="n">
        <v>1</v>
      </c>
      <c r="E853" s="360" t="n">
        <v>224</v>
      </c>
      <c r="F853" s="360">
        <f>ROUND(Source!AR825,O853)</f>
        <v/>
      </c>
      <c r="G853" s="360" t="inlineStr">
        <is>
          <t>Всего</t>
        </is>
      </c>
      <c r="H853" s="360" t="inlineStr">
        <is>
          <t>Всего с НР и СП</t>
        </is>
      </c>
      <c r="I853" s="360" t="n"/>
      <c r="J853" s="360" t="n"/>
      <c r="K853" s="360" t="n">
        <v>224</v>
      </c>
      <c r="L853" s="360" t="n">
        <v>27</v>
      </c>
      <c r="M853" s="360" t="n">
        <v>3</v>
      </c>
      <c r="N853" s="360" t="inlineStr"/>
      <c r="O853" s="360" t="n">
        <v>0</v>
      </c>
      <c r="P853" s="360" t="n"/>
      <c r="Q853" s="360" t="n"/>
      <c r="R853" s="360" t="n"/>
      <c r="S853" s="360" t="n"/>
      <c r="T853" s="360" t="n"/>
      <c r="U853" s="360" t="n"/>
      <c r="V853" s="360" t="n"/>
      <c r="W853" s="360" t="n">
        <v>0</v>
      </c>
      <c r="X853" s="360" t="n">
        <v>1</v>
      </c>
      <c r="Y853" s="360" t="n">
        <v>0</v>
      </c>
      <c r="Z853" s="360" t="n"/>
      <c r="AA853" s="360" t="n"/>
      <c r="AB853" s="360" t="n"/>
    </row>
    <row r="854">
      <c r="A854" s="360" t="n">
        <v>50</v>
      </c>
      <c r="B854" s="360" t="n">
        <v>0</v>
      </c>
      <c r="C854" s="360" t="n">
        <v>0</v>
      </c>
      <c r="D854" s="360" t="n">
        <v>2</v>
      </c>
      <c r="E854" s="360" t="n">
        <v>0</v>
      </c>
      <c r="F854" s="360">
        <f>ROUND(F853,O854)</f>
        <v/>
      </c>
      <c r="G854" s="360" t="inlineStr">
        <is>
          <t>и1</t>
        </is>
      </c>
      <c r="H854" s="360" t="inlineStr">
        <is>
          <t>Итого</t>
        </is>
      </c>
      <c r="I854" s="360" t="n"/>
      <c r="J854" s="360" t="n"/>
      <c r="K854" s="360" t="n">
        <v>212</v>
      </c>
      <c r="L854" s="360" t="n">
        <v>28</v>
      </c>
      <c r="M854" s="360" t="n">
        <v>0</v>
      </c>
      <c r="N854" s="360" t="inlineStr"/>
      <c r="O854" s="360" t="n">
        <v>0</v>
      </c>
      <c r="P854" s="360" t="n"/>
      <c r="Q854" s="360" t="n"/>
      <c r="R854" s="360" t="n"/>
      <c r="S854" s="360" t="n"/>
      <c r="T854" s="360" t="n"/>
      <c r="U854" s="360" t="n"/>
      <c r="V854" s="360" t="n"/>
      <c r="W854" s="360" t="n">
        <v>0</v>
      </c>
      <c r="X854" s="360" t="n">
        <v>1</v>
      </c>
      <c r="Y854" s="360" t="n">
        <v>0</v>
      </c>
      <c r="Z854" s="360" t="n"/>
      <c r="AA854" s="360" t="n"/>
      <c r="AB854" s="360" t="n"/>
    </row>
    <row r="855">
      <c r="A855" s="360" t="n">
        <v>50</v>
      </c>
      <c r="B855" s="360" t="n">
        <v>0</v>
      </c>
      <c r="C855" s="360" t="n">
        <v>0</v>
      </c>
      <c r="D855" s="360" t="n">
        <v>2</v>
      </c>
      <c r="E855" s="360" t="n">
        <v>0</v>
      </c>
      <c r="F855" s="360">
        <f>ROUND(F854*0.22,O855)</f>
        <v/>
      </c>
      <c r="G855" s="360" t="inlineStr">
        <is>
          <t>и2</t>
        </is>
      </c>
      <c r="H855" s="360" t="inlineStr">
        <is>
          <t>НДС 22%</t>
        </is>
      </c>
      <c r="I855" s="360" t="n"/>
      <c r="J855" s="360" t="n"/>
      <c r="K855" s="360" t="n">
        <v>212</v>
      </c>
      <c r="L855" s="360" t="n">
        <v>29</v>
      </c>
      <c r="M855" s="360" t="n">
        <v>0</v>
      </c>
      <c r="N855" s="360" t="inlineStr"/>
      <c r="O855" s="360" t="n">
        <v>0</v>
      </c>
      <c r="P855" s="360" t="n"/>
      <c r="Q855" s="360" t="n"/>
      <c r="R855" s="360" t="n"/>
      <c r="S855" s="360" t="n"/>
      <c r="T855" s="360" t="n"/>
      <c r="U855" s="360" t="n"/>
      <c r="V855" s="360" t="n"/>
      <c r="W855" s="360" t="n">
        <v>0</v>
      </c>
      <c r="X855" s="360" t="n">
        <v>1</v>
      </c>
      <c r="Y855" s="360" t="n">
        <v>0</v>
      </c>
      <c r="Z855" s="360" t="n"/>
      <c r="AA855" s="360" t="n"/>
      <c r="AB855" s="360" t="n"/>
    </row>
    <row r="856">
      <c r="A856" s="360" t="n">
        <v>50</v>
      </c>
      <c r="B856" s="360" t="n">
        <v>0</v>
      </c>
      <c r="C856" s="360" t="n">
        <v>0</v>
      </c>
      <c r="D856" s="360" t="n">
        <v>2</v>
      </c>
      <c r="E856" s="360" t="n">
        <v>213</v>
      </c>
      <c r="F856" s="360">
        <f>ROUND(F854+F855,O856)</f>
        <v/>
      </c>
      <c r="G856" s="360" t="inlineStr">
        <is>
          <t>и3</t>
        </is>
      </c>
      <c r="H856" s="360" t="inlineStr">
        <is>
          <t>Всего</t>
        </is>
      </c>
      <c r="I856" s="360" t="n"/>
      <c r="J856" s="360" t="n"/>
      <c r="K856" s="360" t="n">
        <v>212</v>
      </c>
      <c r="L856" s="360" t="n">
        <v>30</v>
      </c>
      <c r="M856" s="360" t="n">
        <v>0</v>
      </c>
      <c r="N856" s="360" t="inlineStr"/>
      <c r="O856" s="360" t="n">
        <v>0</v>
      </c>
      <c r="P856" s="360" t="n"/>
      <c r="Q856" s="360" t="n"/>
      <c r="R856" s="360" t="n"/>
      <c r="S856" s="360" t="n"/>
      <c r="T856" s="360" t="n"/>
      <c r="U856" s="360" t="n"/>
      <c r="V856" s="360" t="n"/>
      <c r="W856" s="360" t="n">
        <v>0</v>
      </c>
      <c r="X856" s="360" t="n">
        <v>1</v>
      </c>
      <c r="Y856" s="360" t="n">
        <v>0</v>
      </c>
      <c r="Z856" s="360" t="n"/>
      <c r="AA856" s="360" t="n"/>
      <c r="AB856" s="360" t="n"/>
    </row>
    <row r="857"/>
    <row r="858">
      <c r="A858" s="357" t="n">
        <v>3</v>
      </c>
      <c r="B858" s="357" t="n">
        <v>0</v>
      </c>
      <c r="C858" s="357" t="n"/>
      <c r="D858" s="357">
        <f>ROW(A866)</f>
        <v/>
      </c>
      <c r="E858" s="357" t="n"/>
      <c r="F858" s="357" t="inlineStr">
        <is>
          <t>Новая локальная смета</t>
        </is>
      </c>
      <c r="G858" s="357" t="inlineStr">
        <is>
          <t>Центральная, д.31</t>
        </is>
      </c>
      <c r="H858" s="357" t="inlineStr"/>
      <c r="I858" s="357" t="n">
        <v>0</v>
      </c>
      <c r="J858" s="357" t="inlineStr"/>
      <c r="K858" s="357" t="n">
        <v>0</v>
      </c>
      <c r="L858" s="357" t="inlineStr">
        <is>
          <t>Новая локальная смета</t>
        </is>
      </c>
      <c r="M858" s="357" t="inlineStr"/>
      <c r="N858" s="357" t="n"/>
      <c r="O858" s="357" t="n"/>
      <c r="P858" s="357" t="n"/>
      <c r="Q858" s="357" t="n"/>
      <c r="R858" s="357" t="n"/>
      <c r="S858" s="357" t="n">
        <v>0</v>
      </c>
      <c r="T858" s="357" t="n"/>
      <c r="U858" s="357" t="inlineStr"/>
      <c r="V858" s="357" t="n">
        <v>0</v>
      </c>
      <c r="W858" s="357" t="n"/>
      <c r="X858" s="357" t="n"/>
      <c r="Y858" s="357" t="n"/>
      <c r="Z858" s="357" t="n"/>
      <c r="AA858" s="357" t="n"/>
      <c r="AB858" s="357" t="inlineStr"/>
      <c r="AC858" s="357" t="inlineStr"/>
      <c r="AD858" s="357" t="inlineStr"/>
      <c r="AE858" s="357" t="inlineStr"/>
      <c r="AF858" s="357" t="inlineStr"/>
      <c r="AG858" s="357" t="inlineStr"/>
      <c r="AH858" s="357" t="n"/>
      <c r="AI858" s="357" t="n"/>
      <c r="AJ858" s="357" t="n"/>
      <c r="AK858" s="357" t="n"/>
      <c r="AL858" s="357" t="n"/>
      <c r="AM858" s="357" t="n"/>
      <c r="AN858" s="357" t="n"/>
      <c r="AO858" s="357" t="n"/>
      <c r="AP858" s="357" t="inlineStr"/>
      <c r="AQ858" s="357" t="inlineStr"/>
      <c r="AR858" s="357" t="inlineStr"/>
      <c r="AS858" s="357" t="n"/>
      <c r="AT858" s="357" t="n"/>
      <c r="AU858" s="357" t="n"/>
      <c r="AV858" s="357" t="n"/>
      <c r="AW858" s="357" t="n"/>
      <c r="AX858" s="357" t="n"/>
      <c r="AY858" s="357" t="n"/>
      <c r="AZ858" s="357" t="inlineStr"/>
      <c r="BA858" s="357" t="n"/>
      <c r="BB858" s="357" t="inlineStr"/>
      <c r="BC858" s="357" t="inlineStr"/>
      <c r="BD858" s="357" t="inlineStr"/>
      <c r="BE858" s="357" t="inlineStr"/>
      <c r="BF858" s="357" t="inlineStr"/>
      <c r="BG858" s="357" t="inlineStr"/>
      <c r="BH858" s="357" t="inlineStr"/>
      <c r="BI858" s="357" t="inlineStr"/>
      <c r="BJ858" s="357" t="inlineStr"/>
      <c r="BK858" s="357" t="inlineStr"/>
      <c r="BL858" s="357" t="inlineStr"/>
      <c r="BM858" s="357" t="inlineStr"/>
      <c r="BN858" s="357" t="inlineStr"/>
      <c r="BO858" s="357" t="inlineStr"/>
      <c r="BP858" s="357" t="inlineStr"/>
      <c r="BQ858" s="357" t="n"/>
      <c r="BR858" s="357" t="n"/>
      <c r="BS858" s="357" t="n"/>
      <c r="BT858" s="357" t="n"/>
      <c r="BU858" s="357" t="n"/>
      <c r="BV858" s="357" t="n"/>
      <c r="BW858" s="357" t="n"/>
      <c r="BX858" s="357" t="n">
        <v>0</v>
      </c>
      <c r="BY858" s="357" t="n"/>
      <c r="BZ858" s="357" t="n"/>
      <c r="CA858" s="357" t="n"/>
      <c r="CB858" s="357" t="n"/>
      <c r="CC858" s="357" t="n"/>
      <c r="CD858" s="357" t="n"/>
      <c r="CE858" s="357" t="n"/>
      <c r="CF858" s="357" t="n">
        <v>0</v>
      </c>
      <c r="CG858" s="357" t="n">
        <v>0</v>
      </c>
      <c r="CH858" s="357" t="n"/>
      <c r="CI858" s="357" t="inlineStr"/>
      <c r="CJ858" s="357" t="inlineStr"/>
      <c r="CK858" t="inlineStr"/>
      <c r="CL858" t="inlineStr"/>
      <c r="CM858" t="inlineStr"/>
      <c r="CN858" t="inlineStr"/>
      <c r="CO858" t="inlineStr"/>
      <c r="CP858" t="inlineStr"/>
      <c r="CQ858" t="inlineStr"/>
    </row>
    <row r="859"/>
    <row r="860">
      <c r="A860" s="358" t="n">
        <v>52</v>
      </c>
      <c r="B860" s="358">
        <f>B866</f>
        <v/>
      </c>
      <c r="C860" s="358">
        <f>C866</f>
        <v/>
      </c>
      <c r="D860" s="358">
        <f>D866</f>
        <v/>
      </c>
      <c r="E860" s="358">
        <f>E866</f>
        <v/>
      </c>
      <c r="F860" s="358">
        <f>F866</f>
        <v/>
      </c>
      <c r="G860" s="358">
        <f>G866</f>
        <v/>
      </c>
      <c r="H860" s="358" t="n"/>
      <c r="I860" s="358" t="n"/>
      <c r="J860" s="358" t="n"/>
      <c r="K860" s="358" t="n"/>
      <c r="L860" s="358" t="n"/>
      <c r="M860" s="358" t="n"/>
      <c r="N860" s="358" t="n"/>
      <c r="O860" s="358">
        <f>O866</f>
        <v/>
      </c>
      <c r="P860" s="358">
        <f>P866</f>
        <v/>
      </c>
      <c r="Q860" s="358">
        <f>Q866</f>
        <v/>
      </c>
      <c r="R860" s="358">
        <f>R866</f>
        <v/>
      </c>
      <c r="S860" s="358">
        <f>S866</f>
        <v/>
      </c>
      <c r="T860" s="358">
        <f>T866</f>
        <v/>
      </c>
      <c r="U860" s="358">
        <f>U866</f>
        <v/>
      </c>
      <c r="V860" s="358">
        <f>V866</f>
        <v/>
      </c>
      <c r="W860" s="358">
        <f>W866</f>
        <v/>
      </c>
      <c r="X860" s="358">
        <f>X866</f>
        <v/>
      </c>
      <c r="Y860" s="358">
        <f>Y866</f>
        <v/>
      </c>
      <c r="Z860" s="358">
        <f>Z866</f>
        <v/>
      </c>
      <c r="AA860" s="358">
        <f>AA866</f>
        <v/>
      </c>
      <c r="AB860" s="358">
        <f>AB866</f>
        <v/>
      </c>
      <c r="AC860" s="358">
        <f>AC866</f>
        <v/>
      </c>
      <c r="AD860" s="358">
        <f>AD866</f>
        <v/>
      </c>
      <c r="AE860" s="358">
        <f>AE866</f>
        <v/>
      </c>
      <c r="AF860" s="358">
        <f>AF866</f>
        <v/>
      </c>
      <c r="AG860" s="358">
        <f>AG866</f>
        <v/>
      </c>
      <c r="AH860" s="358">
        <f>AH866</f>
        <v/>
      </c>
      <c r="AI860" s="358">
        <f>AI866</f>
        <v/>
      </c>
      <c r="AJ860" s="358">
        <f>AJ866</f>
        <v/>
      </c>
      <c r="AK860" s="358">
        <f>AK866</f>
        <v/>
      </c>
      <c r="AL860" s="358">
        <f>AL866</f>
        <v/>
      </c>
      <c r="AM860" s="358">
        <f>AM866</f>
        <v/>
      </c>
      <c r="AN860" s="358">
        <f>AN866</f>
        <v/>
      </c>
      <c r="AO860" s="358">
        <f>AO866</f>
        <v/>
      </c>
      <c r="AP860" s="358">
        <f>AP866</f>
        <v/>
      </c>
      <c r="AQ860" s="358">
        <f>AQ866</f>
        <v/>
      </c>
      <c r="AR860" s="358">
        <f>AR866</f>
        <v/>
      </c>
      <c r="AS860" s="358">
        <f>AS866</f>
        <v/>
      </c>
      <c r="AT860" s="358">
        <f>AT866</f>
        <v/>
      </c>
      <c r="AU860" s="358">
        <f>AU866</f>
        <v/>
      </c>
      <c r="AV860" s="358">
        <f>AV866</f>
        <v/>
      </c>
      <c r="AW860" s="358">
        <f>AW866</f>
        <v/>
      </c>
      <c r="AX860" s="358">
        <f>AX866</f>
        <v/>
      </c>
      <c r="AY860" s="358">
        <f>AY866</f>
        <v/>
      </c>
      <c r="AZ860" s="358">
        <f>AZ866</f>
        <v/>
      </c>
      <c r="BA860" s="358">
        <f>BA866</f>
        <v/>
      </c>
      <c r="BB860" s="358">
        <f>BB866</f>
        <v/>
      </c>
      <c r="BC860" s="358">
        <f>BC866</f>
        <v/>
      </c>
      <c r="BD860" s="358">
        <f>BD866</f>
        <v/>
      </c>
      <c r="BE860" s="358">
        <f>BE866</f>
        <v/>
      </c>
      <c r="BF860" s="358">
        <f>BF866</f>
        <v/>
      </c>
      <c r="BG860" s="358">
        <f>BG866</f>
        <v/>
      </c>
      <c r="BH860" s="358">
        <f>BH866</f>
        <v/>
      </c>
      <c r="BI860" s="358">
        <f>BI866</f>
        <v/>
      </c>
      <c r="BJ860" s="358">
        <f>BJ866</f>
        <v/>
      </c>
      <c r="BK860" s="358">
        <f>BK866</f>
        <v/>
      </c>
      <c r="BL860" s="358">
        <f>BL866</f>
        <v/>
      </c>
      <c r="BM860" s="358">
        <f>BM866</f>
        <v/>
      </c>
      <c r="BN860" s="358">
        <f>BN866</f>
        <v/>
      </c>
      <c r="BO860" s="358">
        <f>BO866</f>
        <v/>
      </c>
      <c r="BP860" s="358">
        <f>BP866</f>
        <v/>
      </c>
      <c r="BQ860" s="358">
        <f>BQ866</f>
        <v/>
      </c>
      <c r="BR860" s="358">
        <f>BR866</f>
        <v/>
      </c>
      <c r="BS860" s="358">
        <f>BS866</f>
        <v/>
      </c>
      <c r="BT860" s="358">
        <f>BT866</f>
        <v/>
      </c>
      <c r="BU860" s="358">
        <f>BU866</f>
        <v/>
      </c>
      <c r="BV860" s="358">
        <f>BV866</f>
        <v/>
      </c>
      <c r="BW860" s="358">
        <f>BW866</f>
        <v/>
      </c>
      <c r="BX860" s="358">
        <f>BX866</f>
        <v/>
      </c>
      <c r="BY860" s="358">
        <f>BY866</f>
        <v/>
      </c>
      <c r="BZ860" s="358">
        <f>BZ866</f>
        <v/>
      </c>
      <c r="CA860" s="358">
        <f>CA866</f>
        <v/>
      </c>
      <c r="CB860" s="358">
        <f>CB866</f>
        <v/>
      </c>
      <c r="CC860" s="358">
        <f>CC866</f>
        <v/>
      </c>
      <c r="CD860" s="358">
        <f>CD866</f>
        <v/>
      </c>
      <c r="CE860" s="358">
        <f>CE866</f>
        <v/>
      </c>
      <c r="CF860" s="358">
        <f>CF866</f>
        <v/>
      </c>
      <c r="CG860" s="358">
        <f>CG866</f>
        <v/>
      </c>
      <c r="CH860" s="358">
        <f>CH866</f>
        <v/>
      </c>
      <c r="CI860" s="358">
        <f>CI866</f>
        <v/>
      </c>
      <c r="CJ860" s="358">
        <f>CJ866</f>
        <v/>
      </c>
      <c r="CK860" s="358">
        <f>CK866</f>
        <v/>
      </c>
      <c r="CL860" s="358">
        <f>CL866</f>
        <v/>
      </c>
      <c r="CM860" s="358">
        <f>CM866</f>
        <v/>
      </c>
      <c r="CN860" s="358">
        <f>CN866</f>
        <v/>
      </c>
      <c r="CO860" s="358">
        <f>CO866</f>
        <v/>
      </c>
      <c r="CP860" s="358">
        <f>CP866</f>
        <v/>
      </c>
      <c r="CQ860" s="358">
        <f>CQ866</f>
        <v/>
      </c>
      <c r="CR860" s="358">
        <f>CR866</f>
        <v/>
      </c>
      <c r="CS860" s="358">
        <f>CS866</f>
        <v/>
      </c>
      <c r="CT860" s="358">
        <f>CT866</f>
        <v/>
      </c>
      <c r="CU860" s="358">
        <f>CU866</f>
        <v/>
      </c>
      <c r="CV860" s="358">
        <f>CV866</f>
        <v/>
      </c>
      <c r="CW860" s="358">
        <f>CW866</f>
        <v/>
      </c>
      <c r="CX860" s="358">
        <f>CX866</f>
        <v/>
      </c>
      <c r="CY860" s="358">
        <f>CY866</f>
        <v/>
      </c>
      <c r="CZ860" s="358">
        <f>CZ866</f>
        <v/>
      </c>
      <c r="DA860" s="358">
        <f>DA866</f>
        <v/>
      </c>
      <c r="DB860" s="358">
        <f>DB866</f>
        <v/>
      </c>
      <c r="DC860" s="358">
        <f>DC866</f>
        <v/>
      </c>
      <c r="DD860" s="358">
        <f>DD866</f>
        <v/>
      </c>
      <c r="DE860" s="358">
        <f>DE866</f>
        <v/>
      </c>
      <c r="DF860" s="358">
        <f>DF866</f>
        <v/>
      </c>
      <c r="DG860" s="359">
        <f>DG866</f>
        <v/>
      </c>
      <c r="DH860" s="359">
        <f>DH866</f>
        <v/>
      </c>
      <c r="DI860" s="359">
        <f>DI866</f>
        <v/>
      </c>
      <c r="DJ860" s="359">
        <f>DJ866</f>
        <v/>
      </c>
      <c r="DK860" s="359">
        <f>DK866</f>
        <v/>
      </c>
      <c r="DL860" s="359">
        <f>DL866</f>
        <v/>
      </c>
      <c r="DM860" s="359">
        <f>DM866</f>
        <v/>
      </c>
      <c r="DN860" s="359">
        <f>DN866</f>
        <v/>
      </c>
      <c r="DO860" s="359">
        <f>DO866</f>
        <v/>
      </c>
      <c r="DP860" s="359">
        <f>DP866</f>
        <v/>
      </c>
      <c r="DQ860" s="359">
        <f>DQ866</f>
        <v/>
      </c>
      <c r="DR860" s="359">
        <f>DR866</f>
        <v/>
      </c>
      <c r="DS860" s="359">
        <f>DS866</f>
        <v/>
      </c>
      <c r="DT860" s="359">
        <f>DT866</f>
        <v/>
      </c>
      <c r="DU860" s="359">
        <f>DU866</f>
        <v/>
      </c>
      <c r="DV860" s="359">
        <f>DV866</f>
        <v/>
      </c>
      <c r="DW860" s="359">
        <f>DW866</f>
        <v/>
      </c>
      <c r="DX860" s="359">
        <f>DX866</f>
        <v/>
      </c>
      <c r="DY860" s="359">
        <f>DY866</f>
        <v/>
      </c>
      <c r="DZ860" s="359">
        <f>DZ866</f>
        <v/>
      </c>
      <c r="EA860" s="359">
        <f>EA866</f>
        <v/>
      </c>
      <c r="EB860" s="359">
        <f>EB866</f>
        <v/>
      </c>
      <c r="EC860" s="359">
        <f>EC866</f>
        <v/>
      </c>
      <c r="ED860" s="359">
        <f>ED866</f>
        <v/>
      </c>
      <c r="EE860" s="359">
        <f>EE866</f>
        <v/>
      </c>
      <c r="EF860" s="359">
        <f>EF866</f>
        <v/>
      </c>
      <c r="EG860" s="359">
        <f>EG866</f>
        <v/>
      </c>
      <c r="EH860" s="359">
        <f>EH866</f>
        <v/>
      </c>
      <c r="EI860" s="359">
        <f>EI866</f>
        <v/>
      </c>
      <c r="EJ860" s="359">
        <f>EJ866</f>
        <v/>
      </c>
      <c r="EK860" s="359">
        <f>EK866</f>
        <v/>
      </c>
      <c r="EL860" s="359">
        <f>EL866</f>
        <v/>
      </c>
      <c r="EM860" s="359">
        <f>EM866</f>
        <v/>
      </c>
      <c r="EN860" s="359">
        <f>EN866</f>
        <v/>
      </c>
      <c r="EO860" s="359">
        <f>EO866</f>
        <v/>
      </c>
      <c r="EP860" s="359">
        <f>EP866</f>
        <v/>
      </c>
      <c r="EQ860" s="359">
        <f>EQ866</f>
        <v/>
      </c>
      <c r="ER860" s="359">
        <f>ER866</f>
        <v/>
      </c>
      <c r="ES860" s="359">
        <f>ES866</f>
        <v/>
      </c>
      <c r="ET860" s="359">
        <f>ET866</f>
        <v/>
      </c>
      <c r="EU860" s="359">
        <f>EU866</f>
        <v/>
      </c>
      <c r="EV860" s="359">
        <f>EV866</f>
        <v/>
      </c>
      <c r="EW860" s="359">
        <f>EW866</f>
        <v/>
      </c>
      <c r="EX860" s="359">
        <f>EX866</f>
        <v/>
      </c>
      <c r="EY860" s="359">
        <f>EY866</f>
        <v/>
      </c>
      <c r="EZ860" s="359">
        <f>EZ866</f>
        <v/>
      </c>
      <c r="FA860" s="359">
        <f>FA866</f>
        <v/>
      </c>
      <c r="FB860" s="359">
        <f>FB866</f>
        <v/>
      </c>
      <c r="FC860" s="359">
        <f>FC866</f>
        <v/>
      </c>
      <c r="FD860" s="359">
        <f>FD866</f>
        <v/>
      </c>
      <c r="FE860" s="359">
        <f>FE866</f>
        <v/>
      </c>
      <c r="FF860" s="359">
        <f>FF866</f>
        <v/>
      </c>
      <c r="FG860" s="359">
        <f>FG866</f>
        <v/>
      </c>
      <c r="FH860" s="359">
        <f>FH866</f>
        <v/>
      </c>
      <c r="FI860" s="359">
        <f>FI866</f>
        <v/>
      </c>
      <c r="FJ860" s="359">
        <f>FJ866</f>
        <v/>
      </c>
      <c r="FK860" s="359">
        <f>FK866</f>
        <v/>
      </c>
      <c r="FL860" s="359">
        <f>FL866</f>
        <v/>
      </c>
      <c r="FM860" s="359">
        <f>FM866</f>
        <v/>
      </c>
      <c r="FN860" s="359">
        <f>FN866</f>
        <v/>
      </c>
      <c r="FO860" s="359">
        <f>FO866</f>
        <v/>
      </c>
      <c r="FP860" s="359">
        <f>FP866</f>
        <v/>
      </c>
      <c r="FQ860" s="359">
        <f>FQ866</f>
        <v/>
      </c>
      <c r="FR860" s="359">
        <f>FR866</f>
        <v/>
      </c>
      <c r="FS860" s="359">
        <f>FS866</f>
        <v/>
      </c>
      <c r="FT860" s="359">
        <f>FT866</f>
        <v/>
      </c>
      <c r="FU860" s="359">
        <f>FU866</f>
        <v/>
      </c>
      <c r="FV860" s="359">
        <f>FV866</f>
        <v/>
      </c>
      <c r="FW860" s="359">
        <f>FW866</f>
        <v/>
      </c>
      <c r="FX860" s="359">
        <f>FX866</f>
        <v/>
      </c>
      <c r="FY860" s="359">
        <f>FY866</f>
        <v/>
      </c>
      <c r="FZ860" s="359">
        <f>FZ866</f>
        <v/>
      </c>
      <c r="GA860" s="359">
        <f>GA866</f>
        <v/>
      </c>
      <c r="GB860" s="359">
        <f>GB866</f>
        <v/>
      </c>
      <c r="GC860" s="359">
        <f>GC866</f>
        <v/>
      </c>
      <c r="GD860" s="359">
        <f>GD866</f>
        <v/>
      </c>
      <c r="GE860" s="359">
        <f>GE866</f>
        <v/>
      </c>
      <c r="GF860" s="359">
        <f>GF866</f>
        <v/>
      </c>
      <c r="GG860" s="359">
        <f>GG866</f>
        <v/>
      </c>
      <c r="GH860" s="359">
        <f>GH866</f>
        <v/>
      </c>
      <c r="GI860" s="359">
        <f>GI866</f>
        <v/>
      </c>
      <c r="GJ860" s="359">
        <f>GJ866</f>
        <v/>
      </c>
      <c r="GK860" s="359">
        <f>GK866</f>
        <v/>
      </c>
      <c r="GL860" s="359">
        <f>GL866</f>
        <v/>
      </c>
      <c r="GM860" s="359">
        <f>GM866</f>
        <v/>
      </c>
      <c r="GN860" s="359">
        <f>GN866</f>
        <v/>
      </c>
      <c r="GO860" s="359">
        <f>GO866</f>
        <v/>
      </c>
      <c r="GP860" s="359">
        <f>GP866</f>
        <v/>
      </c>
      <c r="GQ860" s="359">
        <f>GQ866</f>
        <v/>
      </c>
      <c r="GR860" s="359">
        <f>GR866</f>
        <v/>
      </c>
      <c r="GS860" s="359">
        <f>GS866</f>
        <v/>
      </c>
      <c r="GT860" s="359">
        <f>GT866</f>
        <v/>
      </c>
      <c r="GU860" s="359">
        <f>GU866</f>
        <v/>
      </c>
      <c r="GV860" s="359">
        <f>GV866</f>
        <v/>
      </c>
      <c r="GW860" s="359">
        <f>GW866</f>
        <v/>
      </c>
      <c r="GX860" s="359">
        <f>GX866</f>
        <v/>
      </c>
    </row>
    <row r="861"/>
    <row r="862">
      <c r="A862" t="n">
        <v>17</v>
      </c>
      <c r="B862" t="n">
        <v>0</v>
      </c>
      <c r="C862">
        <f>ROW(SmtRes!A262)</f>
        <v/>
      </c>
      <c r="D862">
        <f>ROW(EtalonRes!A260)</f>
        <v/>
      </c>
      <c r="E862" t="inlineStr">
        <is>
          <t>1</t>
        </is>
      </c>
      <c r="F862" t="inlineStr">
        <is>
          <t>65-10-1</t>
        </is>
      </c>
      <c r="G862" t="inlineStr">
        <is>
          <t>Очистка канализационной сети внутренней</t>
        </is>
      </c>
      <c r="H862" t="inlineStr">
        <is>
          <t>100 м трубопровода</t>
        </is>
      </c>
      <c r="I862">
        <f>ROUND(ROUND(10/100,4),7)</f>
        <v/>
      </c>
      <c r="J862" t="n">
        <v>0</v>
      </c>
      <c r="K862">
        <f>ROUND(ROUND(10/100,4),7)</f>
        <v/>
      </c>
      <c r="O862">
        <f>ROUND(CP862,0)</f>
        <v/>
      </c>
      <c r="P862">
        <f>ROUND(CQ862*I862,0)</f>
        <v/>
      </c>
      <c r="Q862">
        <f>(ROUND((ROUND(((ET862)*I862),0)*BB862),0)+ROUND((ROUND(((AE862-(EU862))*I862),0)*BS862),0))</f>
        <v/>
      </c>
      <c r="R862">
        <f>(ROUND((ROUND(((EU862)*I862),0)*BS862),0)+ROUND((ROUND(((AE862-(EU862))*I862),0)*BS862),0))</f>
        <v/>
      </c>
      <c r="S862">
        <f>ROUND(CT862*I862,0)</f>
        <v/>
      </c>
      <c r="T862">
        <f>ROUND(CU862*I862,0)</f>
        <v/>
      </c>
      <c r="U862">
        <f>ROUND(CV862*I862,7)</f>
        <v/>
      </c>
      <c r="V862">
        <f>ROUND(CW862*I862,7)</f>
        <v/>
      </c>
      <c r="W862">
        <f>ROUND(CX862*I862,0)</f>
        <v/>
      </c>
      <c r="X862">
        <f>ROUND(CY862,0)</f>
        <v/>
      </c>
      <c r="Y862">
        <f>ROUND(CZ862,0)</f>
        <v/>
      </c>
      <c r="AA862" t="n">
        <v>78862477</v>
      </c>
      <c r="AB862">
        <f>ROUND((AC862+AD862+AF862),2)</f>
        <v/>
      </c>
      <c r="AC862">
        <f>ROUND((ES862),2)</f>
        <v/>
      </c>
      <c r="AD862">
        <f>ROUND((((ET862)-(EU862))+AE862),2)</f>
        <v/>
      </c>
      <c r="AE862">
        <f>ROUND((EU862),2)</f>
        <v/>
      </c>
      <c r="AF862">
        <f>ROUND((EV862),2)</f>
        <v/>
      </c>
      <c r="AG862">
        <f>ROUND((AP862),2)</f>
        <v/>
      </c>
      <c r="AH862">
        <f>(EW862)</f>
        <v/>
      </c>
      <c r="AI862">
        <f>(EX862)</f>
        <v/>
      </c>
      <c r="AJ862">
        <f>(AS862)</f>
        <v/>
      </c>
      <c r="AK862" t="n">
        <v>403.3</v>
      </c>
      <c r="AL862" t="n">
        <v>139.36</v>
      </c>
      <c r="AM862" t="n">
        <v>0.87</v>
      </c>
      <c r="AN862" t="n">
        <v>0</v>
      </c>
      <c r="AO862" t="n">
        <v>263.07</v>
      </c>
      <c r="AP862" t="n">
        <v>0</v>
      </c>
      <c r="AQ862" t="n">
        <v>32.2</v>
      </c>
      <c r="AR862" t="n">
        <v>0</v>
      </c>
      <c r="AS862" t="n">
        <v>0</v>
      </c>
      <c r="AT862" t="n">
        <v>103</v>
      </c>
      <c r="AU862" t="n">
        <v>52</v>
      </c>
      <c r="AV862" t="n">
        <v>1</v>
      </c>
      <c r="AW862" t="n">
        <v>1</v>
      </c>
      <c r="AZ862" t="n">
        <v>1</v>
      </c>
      <c r="BA862" t="n">
        <v>52.25</v>
      </c>
      <c r="BB862" t="n">
        <v>25.03</v>
      </c>
      <c r="BC862" t="n">
        <v>11.85</v>
      </c>
      <c r="BD862" t="inlineStr"/>
      <c r="BE862" t="inlineStr"/>
      <c r="BF862" t="inlineStr"/>
      <c r="BG862" t="inlineStr"/>
      <c r="BH862" t="n">
        <v>0</v>
      </c>
      <c r="BI862" t="n">
        <v>1</v>
      </c>
      <c r="BJ862" t="inlineStr">
        <is>
          <t>ТЕРр Московской обл., 65-10-1, приказ Минстроя России №675/пр от 28.02.2017 № 263/пр</t>
        </is>
      </c>
      <c r="BM862" t="n">
        <v>65007</v>
      </c>
      <c r="BN862" t="n">
        <v>0</v>
      </c>
      <c r="BO862" t="inlineStr">
        <is>
          <t>65-10-1</t>
        </is>
      </c>
      <c r="BP862" t="n">
        <v>1</v>
      </c>
      <c r="BQ862" t="n">
        <v>6</v>
      </c>
      <c r="BR862" t="n">
        <v>0</v>
      </c>
      <c r="BS862" t="n">
        <v>52.25</v>
      </c>
      <c r="BT862" t="n">
        <v>1</v>
      </c>
      <c r="BU862" t="n">
        <v>1</v>
      </c>
      <c r="BV862" t="n">
        <v>1</v>
      </c>
      <c r="BW862" t="n">
        <v>1</v>
      </c>
      <c r="BX862" t="n">
        <v>1</v>
      </c>
      <c r="BY862" t="inlineStr"/>
      <c r="BZ862" t="n">
        <v>103</v>
      </c>
      <c r="CA862" t="n">
        <v>52</v>
      </c>
      <c r="CB862" t="inlineStr"/>
      <c r="CE862" t="n">
        <v>12</v>
      </c>
      <c r="CF862" t="n">
        <v>0</v>
      </c>
      <c r="CG862" t="n">
        <v>0</v>
      </c>
      <c r="CM862" t="n">
        <v>0</v>
      </c>
      <c r="CN862" t="inlineStr"/>
      <c r="CO862" t="n">
        <v>0</v>
      </c>
      <c r="CP862">
        <f>(P862+Q862+S862)</f>
        <v/>
      </c>
      <c r="CQ862">
        <f>AC862*BC862</f>
        <v/>
      </c>
      <c r="CR862">
        <f>(ROUND((ROUND(((ET862)*1),0)*BB862),0)+ROUND((ROUND(((AE862-(EU862))*1),0)*BS862),0))</f>
        <v/>
      </c>
      <c r="CS862">
        <f>(ROUND((ROUND(((EU862)*1),0)*BS862),0)+ROUND((ROUND(((AE862-(EU862))*1),0)*BS862),0))</f>
        <v/>
      </c>
      <c r="CT862">
        <f>AF862*BA862</f>
        <v/>
      </c>
      <c r="CU862">
        <f>AG862</f>
        <v/>
      </c>
      <c r="CV862">
        <f>AH862</f>
        <v/>
      </c>
      <c r="CW862">
        <f>AI862</f>
        <v/>
      </c>
      <c r="CX862">
        <f>AJ862</f>
        <v/>
      </c>
      <c r="CY862">
        <f>(((S862+R862)*AT862)/100)</f>
        <v/>
      </c>
      <c r="CZ862">
        <f>(((S862+R862)*AU862)/100)</f>
        <v/>
      </c>
      <c r="DC862" t="inlineStr"/>
      <c r="DD862" t="inlineStr"/>
      <c r="DE862" t="inlineStr"/>
      <c r="DF862" t="inlineStr"/>
      <c r="DG862" t="inlineStr"/>
      <c r="DH862" t="inlineStr"/>
      <c r="DI862" t="inlineStr"/>
      <c r="DJ862" t="inlineStr"/>
      <c r="DK862" t="inlineStr"/>
      <c r="DL862" t="inlineStr"/>
      <c r="DM862" t="inlineStr"/>
      <c r="DN862" t="n">
        <v>0</v>
      </c>
      <c r="DO862" t="n">
        <v>0</v>
      </c>
      <c r="DP862" t="n">
        <v>1</v>
      </c>
      <c r="DQ862" t="n">
        <v>1</v>
      </c>
      <c r="DU862" t="n">
        <v>1013</v>
      </c>
      <c r="DV862" t="inlineStr">
        <is>
          <t>100 м трубопровода</t>
        </is>
      </c>
      <c r="DW862" t="inlineStr">
        <is>
          <t>100 м трубопровода</t>
        </is>
      </c>
      <c r="DX862" t="n">
        <v>1</v>
      </c>
      <c r="DZ862" t="inlineStr"/>
      <c r="EA862" t="inlineStr"/>
      <c r="EB862" t="inlineStr"/>
      <c r="EC862" t="inlineStr"/>
      <c r="EE862" t="n">
        <v>78726000</v>
      </c>
      <c r="EF862" t="n">
        <v>6</v>
      </c>
      <c r="EG862" t="inlineStr">
        <is>
          <t>Ремонтно-строительные работы</t>
        </is>
      </c>
      <c r="EH862" t="n">
        <v>99</v>
      </c>
      <c r="EI862" t="inlineStr">
        <is>
          <t>Внутренние санитарно-технические работы</t>
        </is>
      </c>
      <c r="EJ862" t="n">
        <v>1</v>
      </c>
      <c r="EK862" t="n">
        <v>65007</v>
      </c>
      <c r="EL862" t="inlineStr">
        <is>
          <t>Внутренние санитарнотехнические работы: смена труб, санприборов, запорной арматуры и другое</t>
        </is>
      </c>
      <c r="EM862" t="inlineStr">
        <is>
          <t>рФЕР-65</t>
        </is>
      </c>
      <c r="EO862" t="inlineStr"/>
      <c r="EQ862" t="n">
        <v>0</v>
      </c>
      <c r="ER862" t="n">
        <v>403.3</v>
      </c>
      <c r="ES862" t="n">
        <v>139.36</v>
      </c>
      <c r="ET862" t="n">
        <v>0.87</v>
      </c>
      <c r="EU862" t="n">
        <v>0</v>
      </c>
      <c r="EV862" t="n">
        <v>263.07</v>
      </c>
      <c r="EW862" t="n">
        <v>32.2</v>
      </c>
      <c r="EX862" t="n">
        <v>0</v>
      </c>
      <c r="EY862" t="n">
        <v>0</v>
      </c>
      <c r="FQ862" t="n">
        <v>0</v>
      </c>
      <c r="FR862" t="n">
        <v>0</v>
      </c>
      <c r="FS862" t="n">
        <v>0</v>
      </c>
      <c r="FX862" t="n">
        <v>103</v>
      </c>
      <c r="FY862" t="n">
        <v>52</v>
      </c>
      <c r="GA862" t="inlineStr"/>
      <c r="GD862" t="n">
        <v>1</v>
      </c>
      <c r="GF862" t="n">
        <v>-66904957</v>
      </c>
      <c r="GG862" t="n">
        <v>2</v>
      </c>
      <c r="GH862" t="n">
        <v>1</v>
      </c>
      <c r="GI862" t="n">
        <v>2</v>
      </c>
      <c r="GJ862" t="n">
        <v>0</v>
      </c>
      <c r="GK862" t="n">
        <v>0</v>
      </c>
      <c r="GL862">
        <f>ROUND(IF(AND(BH862=3,BI862=3,FS862&lt;&gt;0),P862,0),0)</f>
        <v/>
      </c>
      <c r="GM862">
        <f>ROUND(O862+X862+Y862,0)+GX862</f>
        <v/>
      </c>
      <c r="GN862">
        <f>IF(OR(BI862=0,BI862=1),GM862-GX862,0)</f>
        <v/>
      </c>
      <c r="GO862">
        <f>IF(BI862=2,GM862-GX862,0)</f>
        <v/>
      </c>
      <c r="GP862">
        <f>IF(BI862=4,GM862-GX862,0)</f>
        <v/>
      </c>
      <c r="GR862" t="n">
        <v>0</v>
      </c>
      <c r="GS862" t="n">
        <v>3</v>
      </c>
      <c r="GT862" t="n">
        <v>0</v>
      </c>
      <c r="GU862" t="inlineStr"/>
      <c r="GV862">
        <f>ROUND((GT862),2)</f>
        <v/>
      </c>
      <c r="GW862" t="n">
        <v>1</v>
      </c>
      <c r="GX862">
        <f>ROUND(HC862*I862,0)</f>
        <v/>
      </c>
      <c r="HA862" t="n">
        <v>0</v>
      </c>
      <c r="HB862" t="n">
        <v>0</v>
      </c>
      <c r="HC862">
        <f>GV862*GW862</f>
        <v/>
      </c>
      <c r="HE862" t="inlineStr"/>
      <c r="HF862" t="inlineStr"/>
      <c r="HM862" t="inlineStr"/>
      <c r="HN862" t="inlineStr">
        <is>
          <t>Пр/812-099.2-1</t>
        </is>
      </c>
      <c r="HO862" t="inlineStr">
        <is>
          <t>Пр/774-099.2</t>
        </is>
      </c>
      <c r="HP862" t="inlineStr">
        <is>
          <t>Внутренние санитарнотехнические работы: смена труб, санприборов, запорной арматуры и другое</t>
        </is>
      </c>
      <c r="HQ862" t="inlineStr">
        <is>
          <t>Внутренние санитарнотехнические работы: смена труб, санприборов, запорной арматуры и другое</t>
        </is>
      </c>
      <c r="HS862" t="n">
        <v>0</v>
      </c>
      <c r="IK862" t="n">
        <v>0</v>
      </c>
    </row>
    <row r="863">
      <c r="A863" t="n">
        <v>18</v>
      </c>
      <c r="B863" t="n">
        <v>0</v>
      </c>
      <c r="C863" t="n">
        <v>262</v>
      </c>
      <c r="E863" t="inlineStr">
        <is>
          <t>1,1</t>
        </is>
      </c>
      <c r="F863" t="inlineStr">
        <is>
          <t>Цена поставщика</t>
        </is>
      </c>
      <c r="G863" t="inlineStr">
        <is>
          <t>Прочистка КРОТ</t>
        </is>
      </c>
      <c r="H863" t="inlineStr">
        <is>
          <t>л</t>
        </is>
      </c>
      <c r="I863">
        <f>I862*J863</f>
        <v/>
      </c>
      <c r="J863" t="n">
        <v>20</v>
      </c>
      <c r="K863" t="n">
        <v>20</v>
      </c>
      <c r="O863">
        <f>ROUND(CP863,0)</f>
        <v/>
      </c>
      <c r="P863">
        <f>ROUND(CQ863*I863,0)</f>
        <v/>
      </c>
      <c r="Q863">
        <f>(ROUND((ROUND(((ET863)*I863),0)*BB863),0)+ROUND((ROUND(((AE863-(EU863))*I863),0)*BS863),0))</f>
        <v/>
      </c>
      <c r="R863">
        <f>(ROUND((ROUND(((EU863)*I863),0)*BS863),0)+ROUND((ROUND(((AE863-(EU863))*I863),0)*BS863),0))</f>
        <v/>
      </c>
      <c r="S863">
        <f>ROUND(CT863*I863,0)</f>
        <v/>
      </c>
      <c r="T863">
        <f>ROUND(CU863*I863,0)</f>
        <v/>
      </c>
      <c r="U863">
        <f>ROUND(CV863*I863,7)</f>
        <v/>
      </c>
      <c r="V863">
        <f>ROUND(CW863*I863,7)</f>
        <v/>
      </c>
      <c r="W863">
        <f>ROUND(CX863*I863,0)</f>
        <v/>
      </c>
      <c r="X863">
        <f>ROUND(CY863,0)</f>
        <v/>
      </c>
      <c r="Y863">
        <f>ROUND(CZ863,0)</f>
        <v/>
      </c>
      <c r="AA863" t="n">
        <v>78862477</v>
      </c>
      <c r="AB863">
        <f>ROUND((AC863+AD863+AF863),2)</f>
        <v/>
      </c>
      <c r="AC863">
        <f>ROUND((ES863),2)</f>
        <v/>
      </c>
      <c r="AD863">
        <f>ROUND((((ET863)-(EU863))+AE863),2)</f>
        <v/>
      </c>
      <c r="AE863">
        <f>ROUND((EU863),2)</f>
        <v/>
      </c>
      <c r="AF863">
        <f>ROUND((EV863),2)</f>
        <v/>
      </c>
      <c r="AG863">
        <f>ROUND((AP863),2)</f>
        <v/>
      </c>
      <c r="AH863">
        <f>(EW863)</f>
        <v/>
      </c>
      <c r="AI863">
        <f>(EX863)</f>
        <v/>
      </c>
      <c r="AJ863">
        <f>(AS863)</f>
        <v/>
      </c>
      <c r="AK863" t="n">
        <v>384.43</v>
      </c>
      <c r="AL863" t="n">
        <v>384.43</v>
      </c>
      <c r="AM863" t="n">
        <v>0</v>
      </c>
      <c r="AN863" t="n">
        <v>0</v>
      </c>
      <c r="AO863" t="n">
        <v>0</v>
      </c>
      <c r="AP863" t="n">
        <v>0</v>
      </c>
      <c r="AQ863" t="n">
        <v>0</v>
      </c>
      <c r="AR863" t="n">
        <v>0</v>
      </c>
      <c r="AS863" t="n">
        <v>0</v>
      </c>
      <c r="AT863" t="n">
        <v>103</v>
      </c>
      <c r="AU863" t="n">
        <v>52</v>
      </c>
      <c r="AV863" t="n">
        <v>1</v>
      </c>
      <c r="AW863" t="n">
        <v>1</v>
      </c>
      <c r="AZ863" t="n">
        <v>1</v>
      </c>
      <c r="BA863" t="n">
        <v>1</v>
      </c>
      <c r="BB863" t="n">
        <v>1</v>
      </c>
      <c r="BC863" t="n">
        <v>1</v>
      </c>
      <c r="BD863" t="inlineStr"/>
      <c r="BE863" t="inlineStr"/>
      <c r="BF863" t="inlineStr"/>
      <c r="BG863" t="inlineStr"/>
      <c r="BH863" t="n">
        <v>3</v>
      </c>
      <c r="BI863" t="n">
        <v>1</v>
      </c>
      <c r="BJ863" t="inlineStr"/>
      <c r="BM863" t="n">
        <v>65007</v>
      </c>
      <c r="BN863" t="n">
        <v>0</v>
      </c>
      <c r="BO863" t="inlineStr"/>
      <c r="BP863" t="n">
        <v>0</v>
      </c>
      <c r="BQ863" t="n">
        <v>6</v>
      </c>
      <c r="BR863" t="n">
        <v>0</v>
      </c>
      <c r="BS863" t="n">
        <v>1</v>
      </c>
      <c r="BT863" t="n">
        <v>1</v>
      </c>
      <c r="BU863" t="n">
        <v>1</v>
      </c>
      <c r="BV863" t="n">
        <v>1</v>
      </c>
      <c r="BW863" t="n">
        <v>1</v>
      </c>
      <c r="BX863" t="n">
        <v>1</v>
      </c>
      <c r="BY863" t="inlineStr"/>
      <c r="BZ863" t="n">
        <v>103</v>
      </c>
      <c r="CA863" t="n">
        <v>52</v>
      </c>
      <c r="CB863" t="inlineStr"/>
      <c r="CE863" t="n">
        <v>12</v>
      </c>
      <c r="CF863" t="n">
        <v>0</v>
      </c>
      <c r="CG863" t="n">
        <v>0</v>
      </c>
      <c r="CM863" t="n">
        <v>0</v>
      </c>
      <c r="CN863" t="inlineStr"/>
      <c r="CO863" t="n">
        <v>0</v>
      </c>
      <c r="CP863">
        <f>(P863+Q863+S863)</f>
        <v/>
      </c>
      <c r="CQ863">
        <f>AC863</f>
        <v/>
      </c>
      <c r="CR863">
        <f>(ROUND((ROUND(((ET863)*1),0)*BB863),0)+ROUND((ROUND(((AE863-(EU863))*1),0)*BS863),0))</f>
        <v/>
      </c>
      <c r="CS863">
        <f>(ROUND((ROUND(((EU863)*1),0)*BS863),0)+ROUND((ROUND(((AE863-(EU863))*1),0)*BS863),0))</f>
        <v/>
      </c>
      <c r="CT863">
        <f>AF863*BA863</f>
        <v/>
      </c>
      <c r="CU863">
        <f>AG863</f>
        <v/>
      </c>
      <c r="CV863">
        <f>AH863</f>
        <v/>
      </c>
      <c r="CW863">
        <f>AI863</f>
        <v/>
      </c>
      <c r="CX863">
        <f>AJ863</f>
        <v/>
      </c>
      <c r="CY863">
        <f>(((S863+R863)*AT863)/100)</f>
        <v/>
      </c>
      <c r="CZ863">
        <f>(((S863+R863)*AU863)/100)</f>
        <v/>
      </c>
      <c r="DC863" t="inlineStr"/>
      <c r="DD863" t="inlineStr"/>
      <c r="DE863" t="inlineStr"/>
      <c r="DF863" t="inlineStr"/>
      <c r="DG863" t="inlineStr"/>
      <c r="DH863" t="inlineStr"/>
      <c r="DI863" t="inlineStr"/>
      <c r="DJ863" t="inlineStr"/>
      <c r="DK863" t="inlineStr"/>
      <c r="DL863" t="inlineStr"/>
      <c r="DM863" t="inlineStr"/>
      <c r="DN863" t="n">
        <v>0</v>
      </c>
      <c r="DO863" t="n">
        <v>0</v>
      </c>
      <c r="DP863" t="n">
        <v>1</v>
      </c>
      <c r="DQ863" t="n">
        <v>1</v>
      </c>
      <c r="DU863" t="n">
        <v>1002</v>
      </c>
      <c r="DV863" t="inlineStr">
        <is>
          <t>л</t>
        </is>
      </c>
      <c r="DW863" t="inlineStr">
        <is>
          <t>л</t>
        </is>
      </c>
      <c r="DX863" t="n">
        <v>1</v>
      </c>
      <c r="DZ863" t="inlineStr"/>
      <c r="EA863" t="inlineStr"/>
      <c r="EB863" t="inlineStr"/>
      <c r="EC863" t="inlineStr"/>
      <c r="EE863" t="n">
        <v>78726000</v>
      </c>
      <c r="EF863" t="n">
        <v>6</v>
      </c>
      <c r="EG863" t="inlineStr">
        <is>
          <t>Ремонтно-строительные работы</t>
        </is>
      </c>
      <c r="EH863" t="n">
        <v>99</v>
      </c>
      <c r="EI863" t="inlineStr">
        <is>
          <t>Внутренние санитарно-технические работы</t>
        </is>
      </c>
      <c r="EJ863" t="n">
        <v>1</v>
      </c>
      <c r="EK863" t="n">
        <v>65007</v>
      </c>
      <c r="EL863" t="inlineStr">
        <is>
          <t>Внутренние санитарнотехнические работы: смена труб, санприборов, запорной арматуры и другое</t>
        </is>
      </c>
      <c r="EM863" t="inlineStr">
        <is>
          <t>рФЕР-65</t>
        </is>
      </c>
      <c r="EO863" t="inlineStr"/>
      <c r="EQ863" t="n">
        <v>0</v>
      </c>
      <c r="ER863" t="n">
        <v>384.43</v>
      </c>
      <c r="ES863" t="n">
        <v>384.43</v>
      </c>
      <c r="ET863" t="n">
        <v>0</v>
      </c>
      <c r="EU863" t="n">
        <v>0</v>
      </c>
      <c r="EV863" t="n">
        <v>0</v>
      </c>
      <c r="EW863" t="n">
        <v>0</v>
      </c>
      <c r="EX863" t="n">
        <v>0</v>
      </c>
      <c r="EZ863" t="n">
        <v>5</v>
      </c>
      <c r="FC863" t="n">
        <v>1</v>
      </c>
      <c r="FD863" t="n">
        <v>18</v>
      </c>
      <c r="FF863" t="n">
        <v>469</v>
      </c>
      <c r="FQ863" t="n">
        <v>0</v>
      </c>
      <c r="FR863" t="n">
        <v>0</v>
      </c>
      <c r="FS863" t="n">
        <v>0</v>
      </c>
      <c r="FX863" t="n">
        <v>103</v>
      </c>
      <c r="FY863" t="n">
        <v>52</v>
      </c>
      <c r="GA863" t="inlineStr">
        <is>
          <t>[469 / 1,22]</t>
        </is>
      </c>
      <c r="GD863" t="n">
        <v>1</v>
      </c>
      <c r="GF863" t="n">
        <v>-1978592410</v>
      </c>
      <c r="GG863" t="n">
        <v>2</v>
      </c>
      <c r="GH863" t="n">
        <v>3</v>
      </c>
      <c r="GI863" t="n">
        <v>-2</v>
      </c>
      <c r="GJ863" t="n">
        <v>0</v>
      </c>
      <c r="GK863" t="n">
        <v>0</v>
      </c>
      <c r="GL863">
        <f>ROUND(IF(AND(BH863=3,BI863=3,FS863&lt;&gt;0),P863,0),0)</f>
        <v/>
      </c>
      <c r="GM863">
        <f>ROUND(O863+X863+Y863,0)+GX863</f>
        <v/>
      </c>
      <c r="GN863">
        <f>IF(OR(BI863=0,BI863=1),GM863-GX863,0)</f>
        <v/>
      </c>
      <c r="GO863">
        <f>IF(BI863=2,GM863-GX863,0)</f>
        <v/>
      </c>
      <c r="GP863">
        <f>IF(BI863=4,GM863-GX863,0)</f>
        <v/>
      </c>
      <c r="GR863" t="n">
        <v>1</v>
      </c>
      <c r="GS863" t="n">
        <v>1</v>
      </c>
      <c r="GT863" t="n">
        <v>0</v>
      </c>
      <c r="GU863" t="inlineStr"/>
      <c r="GV863">
        <f>ROUND((GT863),2)</f>
        <v/>
      </c>
      <c r="GW863" t="n">
        <v>1</v>
      </c>
      <c r="GX863">
        <f>ROUND(HC863*I863,0)</f>
        <v/>
      </c>
      <c r="HA863" t="n">
        <v>0</v>
      </c>
      <c r="HB863" t="n">
        <v>0</v>
      </c>
      <c r="HC863">
        <f>GV863*GW863</f>
        <v/>
      </c>
      <c r="HE863" t="inlineStr">
        <is>
          <t>0</t>
        </is>
      </c>
      <c r="HF863" t="inlineStr">
        <is>
          <t>0</t>
        </is>
      </c>
      <c r="HG863">
        <f>ROUND(AC863*I863,0)</f>
        <v/>
      </c>
      <c r="HM863" t="inlineStr"/>
      <c r="HN863" t="inlineStr">
        <is>
          <t>Пр/812-099.2-1</t>
        </is>
      </c>
      <c r="HO863" t="inlineStr">
        <is>
          <t>Пр/774-099.2</t>
        </is>
      </c>
      <c r="HP863" t="inlineStr">
        <is>
          <t>Внутренние санитарнотехнические работы: смена труб, санприборов, запорной арматуры и другое</t>
        </is>
      </c>
      <c r="HQ863" t="inlineStr">
        <is>
          <t>Внутренние санитарнотехнические работы: смена труб, санприборов, запорной арматуры и другое</t>
        </is>
      </c>
      <c r="HS863" t="n">
        <v>0</v>
      </c>
      <c r="IK863" t="n">
        <v>0</v>
      </c>
    </row>
    <row r="864">
      <c r="A864" t="n">
        <v>18</v>
      </c>
      <c r="B864" t="n">
        <v>0</v>
      </c>
      <c r="C864" t="n">
        <v>260</v>
      </c>
      <c r="E864" t="inlineStr">
        <is>
          <t>1,2</t>
        </is>
      </c>
      <c r="F864" t="inlineStr">
        <is>
          <t>101-5034</t>
        </is>
      </c>
      <c r="G864" t="inlineStr">
        <is>
          <t>Ящики почтовые 4-х секционные</t>
        </is>
      </c>
      <c r="H864" t="inlineStr">
        <is>
          <t>шт.</t>
        </is>
      </c>
      <c r="I864">
        <f>I862*J864</f>
        <v/>
      </c>
      <c r="J864" t="n">
        <v>0</v>
      </c>
      <c r="K864" t="n">
        <v>0</v>
      </c>
      <c r="O864">
        <f>ROUND(CP864,0)</f>
        <v/>
      </c>
      <c r="P864">
        <f>ROUND(CQ864*I864,0)</f>
        <v/>
      </c>
      <c r="Q864">
        <f>(ROUND((ROUND(((ET864)*I864),0)*BB864),0)+ROUND((ROUND(((AE864-(EU864))*I864),0)*BS864),0))</f>
        <v/>
      </c>
      <c r="R864">
        <f>(ROUND((ROUND(((EU864)*I864),0)*BS864),0)+ROUND((ROUND(((AE864-(EU864))*I864),0)*BS864),0))</f>
        <v/>
      </c>
      <c r="S864">
        <f>ROUND(CT864*I864,0)</f>
        <v/>
      </c>
      <c r="T864">
        <f>ROUND(CU864*I864,0)</f>
        <v/>
      </c>
      <c r="U864">
        <f>ROUND(CV864*I864,7)</f>
        <v/>
      </c>
      <c r="V864">
        <f>ROUND(CW864*I864,7)</f>
        <v/>
      </c>
      <c r="W864">
        <f>ROUND(CX864*I864,0)</f>
        <v/>
      </c>
      <c r="X864">
        <f>ROUND(CY864,0)</f>
        <v/>
      </c>
      <c r="Y864">
        <f>ROUND(CZ864,0)</f>
        <v/>
      </c>
      <c r="AA864" t="n">
        <v>78862477</v>
      </c>
      <c r="AB864">
        <f>ROUND((AC864+AD864+AF864),2)</f>
        <v/>
      </c>
      <c r="AC864">
        <f>ROUND((ES864),2)</f>
        <v/>
      </c>
      <c r="AD864">
        <f>ROUND((((ET864)-(EU864))+AE864),2)</f>
        <v/>
      </c>
      <c r="AE864">
        <f>ROUND((EU864),2)</f>
        <v/>
      </c>
      <c r="AF864">
        <f>ROUND((EV864),2)</f>
        <v/>
      </c>
      <c r="AG864">
        <f>ROUND((AP864),2)</f>
        <v/>
      </c>
      <c r="AH864">
        <f>(EW864)</f>
        <v/>
      </c>
      <c r="AI864">
        <f>(EX864)</f>
        <v/>
      </c>
      <c r="AJ864">
        <f>(AS864)</f>
        <v/>
      </c>
      <c r="AK864" t="n">
        <v>484.55</v>
      </c>
      <c r="AL864" t="n">
        <v>484.55</v>
      </c>
      <c r="AM864" t="n">
        <v>0</v>
      </c>
      <c r="AN864" t="n">
        <v>0</v>
      </c>
      <c r="AO864" t="n">
        <v>0</v>
      </c>
      <c r="AP864" t="n">
        <v>0</v>
      </c>
      <c r="AQ864" t="n">
        <v>0</v>
      </c>
      <c r="AR864" t="n">
        <v>0</v>
      </c>
      <c r="AS864" t="n">
        <v>0.23</v>
      </c>
      <c r="AT864" t="n">
        <v>103</v>
      </c>
      <c r="AU864" t="n">
        <v>52</v>
      </c>
      <c r="AV864" t="n">
        <v>1</v>
      </c>
      <c r="AW864" t="n">
        <v>1</v>
      </c>
      <c r="AZ864" t="n">
        <v>1</v>
      </c>
      <c r="BA864" t="n">
        <v>1</v>
      </c>
      <c r="BB864" t="n">
        <v>1</v>
      </c>
      <c r="BC864" t="n">
        <v>3.42</v>
      </c>
      <c r="BD864" t="inlineStr"/>
      <c r="BE864" t="inlineStr"/>
      <c r="BF864" t="inlineStr"/>
      <c r="BG864" t="inlineStr"/>
      <c r="BH864" t="n">
        <v>3</v>
      </c>
      <c r="BI864" t="n">
        <v>1</v>
      </c>
      <c r="BJ864" t="inlineStr">
        <is>
          <t>ТССЦ Московской обл., 101-5034, приказ Минстроя России №675/пр от 28.02.2017 № 254/пр</t>
        </is>
      </c>
      <c r="BM864" t="n">
        <v>65007</v>
      </c>
      <c r="BN864" t="n">
        <v>0</v>
      </c>
      <c r="BO864" t="inlineStr">
        <is>
          <t>101-5034</t>
        </is>
      </c>
      <c r="BP864" t="n">
        <v>1</v>
      </c>
      <c r="BQ864" t="n">
        <v>6</v>
      </c>
      <c r="BR864" t="n">
        <v>0</v>
      </c>
      <c r="BS864" t="n">
        <v>1</v>
      </c>
      <c r="BT864" t="n">
        <v>1</v>
      </c>
      <c r="BU864" t="n">
        <v>1</v>
      </c>
      <c r="BV864" t="n">
        <v>1</v>
      </c>
      <c r="BW864" t="n">
        <v>1</v>
      </c>
      <c r="BX864" t="n">
        <v>1</v>
      </c>
      <c r="BY864" t="inlineStr"/>
      <c r="BZ864" t="n">
        <v>103</v>
      </c>
      <c r="CA864" t="n">
        <v>52</v>
      </c>
      <c r="CB864" t="inlineStr"/>
      <c r="CE864" t="n">
        <v>12</v>
      </c>
      <c r="CF864" t="n">
        <v>0</v>
      </c>
      <c r="CG864" t="n">
        <v>0</v>
      </c>
      <c r="CM864" t="n">
        <v>0</v>
      </c>
      <c r="CN864" t="inlineStr"/>
      <c r="CO864" t="n">
        <v>0</v>
      </c>
      <c r="CP864">
        <f>(P864+Q864+S864)</f>
        <v/>
      </c>
      <c r="CQ864">
        <f>AC864*BC864</f>
        <v/>
      </c>
      <c r="CR864">
        <f>(ROUND((ROUND(((ET864)*1),0)*BB864),0)+ROUND((ROUND(((AE864-(EU864))*1),0)*BS864),0))</f>
        <v/>
      </c>
      <c r="CS864">
        <f>(ROUND((ROUND(((EU864)*1),0)*BS864),0)+ROUND((ROUND(((AE864-(EU864))*1),0)*BS864),0))</f>
        <v/>
      </c>
      <c r="CT864">
        <f>AF864*BA864</f>
        <v/>
      </c>
      <c r="CU864">
        <f>AG864</f>
        <v/>
      </c>
      <c r="CV864">
        <f>AH864</f>
        <v/>
      </c>
      <c r="CW864">
        <f>AI864</f>
        <v/>
      </c>
      <c r="CX864">
        <f>AJ864</f>
        <v/>
      </c>
      <c r="CY864">
        <f>(((S864+R864)*AT864)/100)</f>
        <v/>
      </c>
      <c r="CZ864">
        <f>(((S864+R864)*AU864)/100)</f>
        <v/>
      </c>
      <c r="DC864" t="inlineStr"/>
      <c r="DD864" t="inlineStr"/>
      <c r="DE864" t="inlineStr"/>
      <c r="DF864" t="inlineStr"/>
      <c r="DG864" t="inlineStr"/>
      <c r="DH864" t="inlineStr"/>
      <c r="DI864" t="inlineStr"/>
      <c r="DJ864" t="inlineStr"/>
      <c r="DK864" t="inlineStr"/>
      <c r="DL864" t="inlineStr"/>
      <c r="DM864" t="inlineStr"/>
      <c r="DN864" t="n">
        <v>0</v>
      </c>
      <c r="DO864" t="n">
        <v>0</v>
      </c>
      <c r="DP864" t="n">
        <v>1</v>
      </c>
      <c r="DQ864" t="n">
        <v>1</v>
      </c>
      <c r="DU864" t="n">
        <v>1010</v>
      </c>
      <c r="DV864" t="inlineStr">
        <is>
          <t>шт.</t>
        </is>
      </c>
      <c r="DW864" t="inlineStr">
        <is>
          <t>шт.</t>
        </is>
      </c>
      <c r="DX864" t="n">
        <v>1</v>
      </c>
      <c r="DZ864" t="inlineStr"/>
      <c r="EA864" t="inlineStr"/>
      <c r="EB864" t="inlineStr"/>
      <c r="EC864" t="inlineStr"/>
      <c r="EE864" t="n">
        <v>78726000</v>
      </c>
      <c r="EF864" t="n">
        <v>6</v>
      </c>
      <c r="EG864" t="inlineStr">
        <is>
          <t>Ремонтно-строительные работы</t>
        </is>
      </c>
      <c r="EH864" t="n">
        <v>99</v>
      </c>
      <c r="EI864" t="inlineStr">
        <is>
          <t>Внутренние санитарно-технические работы</t>
        </is>
      </c>
      <c r="EJ864" t="n">
        <v>1</v>
      </c>
      <c r="EK864" t="n">
        <v>65007</v>
      </c>
      <c r="EL864" t="inlineStr">
        <is>
          <t>Внутренние санитарнотехнические работы: смена труб, санприборов, запорной арматуры и другое</t>
        </is>
      </c>
      <c r="EM864" t="inlineStr">
        <is>
          <t>рФЕР-65</t>
        </is>
      </c>
      <c r="EO864" t="inlineStr"/>
      <c r="EQ864" t="n">
        <v>0</v>
      </c>
      <c r="ER864" t="n">
        <v>484.55</v>
      </c>
      <c r="ES864" t="n">
        <v>484.55</v>
      </c>
      <c r="ET864" t="n">
        <v>0</v>
      </c>
      <c r="EU864" t="n">
        <v>0</v>
      </c>
      <c r="EV864" t="n">
        <v>0</v>
      </c>
      <c r="EW864" t="n">
        <v>0</v>
      </c>
      <c r="EX864" t="n">
        <v>0</v>
      </c>
      <c r="FQ864" t="n">
        <v>0</v>
      </c>
      <c r="FR864" t="n">
        <v>0</v>
      </c>
      <c r="FS864" t="n">
        <v>0</v>
      </c>
      <c r="FX864" t="n">
        <v>103</v>
      </c>
      <c r="FY864" t="n">
        <v>52</v>
      </c>
      <c r="GA864" t="inlineStr"/>
      <c r="GD864" t="n">
        <v>1</v>
      </c>
      <c r="GF864" t="n">
        <v>1922913707</v>
      </c>
      <c r="GG864" t="n">
        <v>2</v>
      </c>
      <c r="GH864" t="n">
        <v>1</v>
      </c>
      <c r="GI864" t="n">
        <v>2</v>
      </c>
      <c r="GJ864" t="n">
        <v>0</v>
      </c>
      <c r="GK864" t="n">
        <v>0</v>
      </c>
      <c r="GL864">
        <f>ROUND(IF(AND(BH864=3,BI864=3,FS864&lt;&gt;0),P864,0),0)</f>
        <v/>
      </c>
      <c r="GM864">
        <f>ROUND(O864+X864+Y864,0)+GX864</f>
        <v/>
      </c>
      <c r="GN864">
        <f>IF(OR(BI864=0,BI864=1),GM864-GX864,0)</f>
        <v/>
      </c>
      <c r="GO864">
        <f>IF(BI864=2,GM864-GX864,0)</f>
        <v/>
      </c>
      <c r="GP864">
        <f>IF(BI864=4,GM864-GX864,0)</f>
        <v/>
      </c>
      <c r="GR864" t="n">
        <v>0</v>
      </c>
      <c r="GS864" t="n">
        <v>3</v>
      </c>
      <c r="GT864" t="n">
        <v>0</v>
      </c>
      <c r="GU864" t="inlineStr"/>
      <c r="GV864">
        <f>ROUND((GT864),2)</f>
        <v/>
      </c>
      <c r="GW864" t="n">
        <v>1</v>
      </c>
      <c r="GX864">
        <f>ROUND(HC864*I864,0)</f>
        <v/>
      </c>
      <c r="HA864" t="n">
        <v>0</v>
      </c>
      <c r="HB864" t="n">
        <v>0</v>
      </c>
      <c r="HC864">
        <f>GV864*GW864</f>
        <v/>
      </c>
      <c r="HE864" t="inlineStr"/>
      <c r="HF864" t="inlineStr"/>
      <c r="HM864" t="inlineStr"/>
      <c r="HN864" t="inlineStr">
        <is>
          <t>Пр/812-099.2-1</t>
        </is>
      </c>
      <c r="HO864" t="inlineStr">
        <is>
          <t>Пр/774-099.2</t>
        </is>
      </c>
      <c r="HP864" t="inlineStr">
        <is>
          <t>Внутренние санитарнотехнические работы: смена труб, санприборов, запорной арматуры и другое</t>
        </is>
      </c>
      <c r="HQ864" t="inlineStr">
        <is>
          <t>Внутренние санитарнотехнические работы: смена труб, санприборов, запорной арматуры и другое</t>
        </is>
      </c>
      <c r="HS864" t="n">
        <v>0</v>
      </c>
      <c r="IK864" t="n">
        <v>0</v>
      </c>
    </row>
    <row r="865"/>
    <row r="866">
      <c r="A866" s="358" t="n">
        <v>51</v>
      </c>
      <c r="B866" s="358">
        <f>B858</f>
        <v/>
      </c>
      <c r="C866" s="358">
        <f>A858</f>
        <v/>
      </c>
      <c r="D866" s="358">
        <f>ROW(A858)</f>
        <v/>
      </c>
      <c r="E866" s="358" t="n"/>
      <c r="F866" s="358">
        <f>IF(F858&lt;&gt;"",F858,"")</f>
        <v/>
      </c>
      <c r="G866" s="358">
        <f>IF(G858&lt;&gt;"",G858,"")</f>
        <v/>
      </c>
      <c r="H866" s="358" t="n">
        <v>0</v>
      </c>
      <c r="I866" s="358" t="n"/>
      <c r="J866" s="358" t="n"/>
      <c r="K866" s="358" t="n"/>
      <c r="L866" s="358" t="n"/>
      <c r="M866" s="358" t="n"/>
      <c r="N866" s="358" t="n"/>
      <c r="O866" s="358" t="n">
        <v>0</v>
      </c>
      <c r="P866" s="358" t="n">
        <v>0</v>
      </c>
      <c r="Q866" s="358" t="n">
        <v>0</v>
      </c>
      <c r="R866" s="358" t="n">
        <v>0</v>
      </c>
      <c r="S866" s="358" t="n">
        <v>0</v>
      </c>
      <c r="T866" s="358" t="n">
        <v>0</v>
      </c>
      <c r="U866" s="358" t="n">
        <v>0</v>
      </c>
      <c r="V866" s="358" t="n">
        <v>0</v>
      </c>
      <c r="W866" s="358" t="n">
        <v>0</v>
      </c>
      <c r="X866" s="358" t="n">
        <v>0</v>
      </c>
      <c r="Y866" s="358" t="n">
        <v>0</v>
      </c>
      <c r="Z866" s="358" t="n"/>
      <c r="AA866" s="358" t="n"/>
      <c r="AB866" s="358" t="n"/>
      <c r="AC866" s="358" t="n"/>
      <c r="AD866" s="358" t="n"/>
      <c r="AE866" s="358" t="n"/>
      <c r="AF866" s="358" t="n"/>
      <c r="AG866" s="358" t="n"/>
      <c r="AH866" s="358" t="n"/>
      <c r="AI866" s="358" t="n"/>
      <c r="AJ866" s="358" t="n"/>
      <c r="AK866" s="358" t="n"/>
      <c r="AL866" s="358" t="n"/>
      <c r="AM866" s="358" t="n"/>
      <c r="AN866" s="358" t="n"/>
      <c r="AO866" s="358">
        <f>ROUND(BX866,0)</f>
        <v/>
      </c>
      <c r="AP866" s="358">
        <f>ROUND(BY866,0)</f>
        <v/>
      </c>
      <c r="AQ866" s="358">
        <f>ROUND(BZ866,0)</f>
        <v/>
      </c>
      <c r="AR866" s="358">
        <f>ROUND(CA866,0)</f>
        <v/>
      </c>
      <c r="AS866" s="358">
        <f>ROUND(CB866,0)</f>
        <v/>
      </c>
      <c r="AT866" s="358">
        <f>ROUND(CC866,0)</f>
        <v/>
      </c>
      <c r="AU866" s="358">
        <f>ROUND(CD866,0)</f>
        <v/>
      </c>
      <c r="AV866" s="358">
        <f>ROUND(CE866,0)</f>
        <v/>
      </c>
      <c r="AW866" s="358">
        <f>ROUND(CF866,0)</f>
        <v/>
      </c>
      <c r="AX866" s="358">
        <f>ROUND(CG866,0)</f>
        <v/>
      </c>
      <c r="AY866" s="358">
        <f>ROUND(CH866,0)</f>
        <v/>
      </c>
      <c r="AZ866" s="358">
        <f>ROUND(CI866,0)</f>
        <v/>
      </c>
      <c r="BA866" s="358">
        <f>ROUND(CJ866,0)</f>
        <v/>
      </c>
      <c r="BB866" s="358">
        <f>ROUND(CK866,0)</f>
        <v/>
      </c>
      <c r="BC866" s="358">
        <f>ROUND(CL866,0)</f>
        <v/>
      </c>
      <c r="BD866" s="358">
        <f>ROUND(CM866,0)</f>
        <v/>
      </c>
      <c r="BE866" s="358" t="n"/>
      <c r="BF866" s="358" t="n"/>
      <c r="BG866" s="358" t="n"/>
      <c r="BH866" s="358" t="n"/>
      <c r="BI866" s="358" t="n"/>
      <c r="BJ866" s="358" t="n"/>
      <c r="BK866" s="358" t="n"/>
      <c r="BL866" s="358" t="n"/>
      <c r="BM866" s="358" t="n"/>
      <c r="BN866" s="358" t="n"/>
      <c r="BO866" s="358" t="n"/>
      <c r="BP866" s="358" t="n"/>
      <c r="BQ866" s="358" t="n"/>
      <c r="BR866" s="358" t="n"/>
      <c r="BS866" s="358" t="n"/>
      <c r="BT866" s="358" t="n"/>
      <c r="BU866" s="358" t="n"/>
      <c r="BV866" s="358" t="n"/>
      <c r="BW866" s="358" t="n"/>
      <c r="BX866" s="358" t="n"/>
      <c r="BY866" s="358" t="n"/>
      <c r="BZ866" s="358" t="n"/>
      <c r="CA866" s="358" t="n"/>
      <c r="CB866" s="358" t="n"/>
      <c r="CC866" s="358" t="n"/>
      <c r="CD866" s="358" t="n"/>
      <c r="CE866" s="358" t="n"/>
      <c r="CF866" s="358" t="n"/>
      <c r="CG866" s="358" t="n"/>
      <c r="CH866" s="358" t="n"/>
      <c r="CI866" s="358" t="n"/>
      <c r="CJ866" s="358" t="n"/>
      <c r="CK866" s="358" t="n"/>
      <c r="CL866" s="358" t="n"/>
      <c r="CM866" s="358" t="n"/>
      <c r="CN866" s="358" t="n"/>
      <c r="CO866" s="358" t="n"/>
      <c r="CP866" s="358" t="n"/>
      <c r="CQ866" s="358" t="n"/>
      <c r="CR866" s="358" t="n"/>
      <c r="CS866" s="358" t="n"/>
      <c r="CT866" s="358" t="n"/>
      <c r="CU866" s="358" t="n"/>
      <c r="CV866" s="358" t="n"/>
      <c r="CW866" s="358" t="n"/>
      <c r="CX866" s="358" t="n"/>
      <c r="CY866" s="358" t="n"/>
      <c r="CZ866" s="358" t="n"/>
      <c r="DA866" s="358" t="n"/>
      <c r="DB866" s="358" t="n"/>
      <c r="DC866" s="358" t="n"/>
      <c r="DD866" s="358" t="n"/>
      <c r="DE866" s="358" t="n"/>
      <c r="DF866" s="358" t="n"/>
      <c r="DG866" s="359" t="n"/>
      <c r="DH866" s="359" t="n"/>
      <c r="DI866" s="359" t="n"/>
      <c r="DJ866" s="359" t="n"/>
      <c r="DK866" s="359" t="n"/>
      <c r="DL866" s="359" t="n"/>
      <c r="DM866" s="359" t="n"/>
      <c r="DN866" s="359" t="n"/>
      <c r="DO866" s="359" t="n"/>
      <c r="DP866" s="359" t="n"/>
      <c r="DQ866" s="359" t="n"/>
      <c r="DR866" s="359" t="n"/>
      <c r="DS866" s="359" t="n"/>
      <c r="DT866" s="359" t="n"/>
      <c r="DU866" s="359" t="n"/>
      <c r="DV866" s="359" t="n"/>
      <c r="DW866" s="359" t="n"/>
      <c r="DX866" s="359" t="n"/>
      <c r="DY866" s="359" t="n"/>
      <c r="DZ866" s="359" t="n"/>
      <c r="EA866" s="359" t="n"/>
      <c r="EB866" s="359" t="n"/>
      <c r="EC866" s="359" t="n"/>
      <c r="ED866" s="359" t="n"/>
      <c r="EE866" s="359" t="n"/>
      <c r="EF866" s="359" t="n"/>
      <c r="EG866" s="359" t="n"/>
      <c r="EH866" s="359" t="n"/>
      <c r="EI866" s="359" t="n"/>
      <c r="EJ866" s="359" t="n"/>
      <c r="EK866" s="359" t="n"/>
      <c r="EL866" s="359" t="n"/>
      <c r="EM866" s="359" t="n"/>
      <c r="EN866" s="359" t="n"/>
      <c r="EO866" s="359" t="n"/>
      <c r="EP866" s="359" t="n"/>
      <c r="EQ866" s="359" t="n"/>
      <c r="ER866" s="359" t="n"/>
      <c r="ES866" s="359" t="n"/>
      <c r="ET866" s="359" t="n"/>
      <c r="EU866" s="359" t="n"/>
      <c r="EV866" s="359" t="n"/>
      <c r="EW866" s="359" t="n"/>
      <c r="EX866" s="359" t="n"/>
      <c r="EY866" s="359" t="n"/>
      <c r="EZ866" s="359" t="n"/>
      <c r="FA866" s="359" t="n"/>
      <c r="FB866" s="359" t="n"/>
      <c r="FC866" s="359" t="n"/>
      <c r="FD866" s="359" t="n"/>
      <c r="FE866" s="359" t="n"/>
      <c r="FF866" s="359" t="n"/>
      <c r="FG866" s="359" t="n"/>
      <c r="FH866" s="359" t="n"/>
      <c r="FI866" s="359" t="n"/>
      <c r="FJ866" s="359" t="n"/>
      <c r="FK866" s="359" t="n"/>
      <c r="FL866" s="359" t="n"/>
      <c r="FM866" s="359" t="n"/>
      <c r="FN866" s="359" t="n"/>
      <c r="FO866" s="359" t="n"/>
      <c r="FP866" s="359" t="n"/>
      <c r="FQ866" s="359" t="n"/>
      <c r="FR866" s="359" t="n"/>
      <c r="FS866" s="359" t="n"/>
      <c r="FT866" s="359" t="n"/>
      <c r="FU866" s="359" t="n"/>
      <c r="FV866" s="359" t="n"/>
      <c r="FW866" s="359" t="n"/>
      <c r="FX866" s="359" t="n"/>
      <c r="FY866" s="359" t="n"/>
      <c r="FZ866" s="359" t="n"/>
      <c r="GA866" s="359" t="n"/>
      <c r="GB866" s="359" t="n"/>
      <c r="GC866" s="359" t="n"/>
      <c r="GD866" s="359" t="n"/>
      <c r="GE866" s="359" t="n"/>
      <c r="GF866" s="359" t="n"/>
      <c r="GG866" s="359" t="n"/>
      <c r="GH866" s="359" t="n"/>
      <c r="GI866" s="359" t="n"/>
      <c r="GJ866" s="359" t="n"/>
      <c r="GK866" s="359" t="n"/>
      <c r="GL866" s="359" t="n"/>
      <c r="GM866" s="359" t="n"/>
      <c r="GN866" s="359" t="n"/>
      <c r="GO866" s="359" t="n"/>
      <c r="GP866" s="359" t="n"/>
      <c r="GQ866" s="359" t="n"/>
      <c r="GR866" s="359" t="n"/>
      <c r="GS866" s="359" t="n"/>
      <c r="GT866" s="359" t="n"/>
      <c r="GU866" s="359" t="n"/>
      <c r="GV866" s="359" t="n"/>
      <c r="GW866" s="359" t="n"/>
      <c r="GX866" s="359" t="n">
        <v>0</v>
      </c>
    </row>
    <row r="867"/>
    <row r="868">
      <c r="A868" s="360" t="n">
        <v>50</v>
      </c>
      <c r="B868" s="360" t="n">
        <v>0</v>
      </c>
      <c r="C868" s="360" t="n">
        <v>0</v>
      </c>
      <c r="D868" s="360" t="n">
        <v>1</v>
      </c>
      <c r="E868" s="360" t="n">
        <v>201</v>
      </c>
      <c r="F868" s="360">
        <f>ROUND(Source!O866,O868)</f>
        <v/>
      </c>
      <c r="G868" s="360" t="inlineStr">
        <is>
          <t>ПЗ</t>
        </is>
      </c>
      <c r="H868" s="360" t="inlineStr">
        <is>
          <t>Прямые затраты</t>
        </is>
      </c>
      <c r="I868" s="360" t="n"/>
      <c r="J868" s="360" t="n"/>
      <c r="K868" s="360" t="n">
        <v>201</v>
      </c>
      <c r="L868" s="360" t="n">
        <v>1</v>
      </c>
      <c r="M868" s="360" t="n">
        <v>3</v>
      </c>
      <c r="N868" s="360" t="inlineStr"/>
      <c r="O868" s="360" t="n">
        <v>0</v>
      </c>
      <c r="P868" s="360" t="n"/>
      <c r="Q868" s="360" t="n"/>
      <c r="R868" s="360" t="n"/>
      <c r="S868" s="360" t="n"/>
      <c r="T868" s="360" t="n"/>
      <c r="U868" s="360" t="n"/>
      <c r="V868" s="360" t="n"/>
      <c r="W868" s="360" t="n">
        <v>0</v>
      </c>
      <c r="X868" s="360" t="n">
        <v>1</v>
      </c>
      <c r="Y868" s="360" t="n">
        <v>0</v>
      </c>
      <c r="Z868" s="360" t="n"/>
      <c r="AA868" s="360" t="n"/>
      <c r="AB868" s="360" t="n"/>
    </row>
    <row r="869">
      <c r="A869" s="360" t="n">
        <v>50</v>
      </c>
      <c r="B869" s="360" t="n">
        <v>0</v>
      </c>
      <c r="C869" s="360" t="n">
        <v>0</v>
      </c>
      <c r="D869" s="360" t="n">
        <v>1</v>
      </c>
      <c r="E869" s="360" t="n">
        <v>202</v>
      </c>
      <c r="F869" s="360">
        <f>ROUND(Source!P866,O869)</f>
        <v/>
      </c>
      <c r="G869" s="360" t="inlineStr">
        <is>
          <t>СтМатОб</t>
        </is>
      </c>
      <c r="H869" s="360" t="inlineStr">
        <is>
          <t>Стоимость материальных ресурсов (всего)</t>
        </is>
      </c>
      <c r="I869" s="360" t="n"/>
      <c r="J869" s="360" t="n"/>
      <c r="K869" s="360" t="n">
        <v>202</v>
      </c>
      <c r="L869" s="360" t="n">
        <v>2</v>
      </c>
      <c r="M869" s="360" t="n">
        <v>3</v>
      </c>
      <c r="N869" s="360" t="inlineStr"/>
      <c r="O869" s="360" t="n">
        <v>0</v>
      </c>
      <c r="P869" s="360" t="n"/>
      <c r="Q869" s="360" t="n"/>
      <c r="R869" s="360" t="n"/>
      <c r="S869" s="360" t="n"/>
      <c r="T869" s="360" t="n"/>
      <c r="U869" s="360" t="n"/>
      <c r="V869" s="360" t="n"/>
      <c r="W869" s="360" t="n">
        <v>0</v>
      </c>
      <c r="X869" s="360" t="n">
        <v>1</v>
      </c>
      <c r="Y869" s="360" t="n">
        <v>0</v>
      </c>
      <c r="Z869" s="360" t="n"/>
      <c r="AA869" s="360" t="n"/>
      <c r="AB869" s="360" t="n"/>
    </row>
    <row r="870">
      <c r="A870" s="360" t="n">
        <v>50</v>
      </c>
      <c r="B870" s="360" t="n">
        <v>0</v>
      </c>
      <c r="C870" s="360" t="n">
        <v>0</v>
      </c>
      <c r="D870" s="360" t="n">
        <v>1</v>
      </c>
      <c r="E870" s="360" t="n">
        <v>222</v>
      </c>
      <c r="F870" s="360">
        <f>ROUND(Source!AO866,O870)</f>
        <v/>
      </c>
      <c r="G870" s="360" t="inlineStr">
        <is>
          <t>СтМатОбЗак</t>
        </is>
      </c>
      <c r="H870" s="360" t="inlineStr">
        <is>
          <t>Стоимость материалов и оборудования заказчика</t>
        </is>
      </c>
      <c r="I870" s="360" t="n"/>
      <c r="J870" s="360" t="n"/>
      <c r="K870" s="360" t="n">
        <v>222</v>
      </c>
      <c r="L870" s="360" t="n">
        <v>3</v>
      </c>
      <c r="M870" s="360" t="n">
        <v>3</v>
      </c>
      <c r="N870" s="360" t="inlineStr"/>
      <c r="O870" s="360" t="n">
        <v>0</v>
      </c>
      <c r="P870" s="360" t="n"/>
      <c r="Q870" s="360" t="n"/>
      <c r="R870" s="360" t="n"/>
      <c r="S870" s="360" t="n"/>
      <c r="T870" s="360" t="n"/>
      <c r="U870" s="360" t="n"/>
      <c r="V870" s="360" t="n"/>
      <c r="W870" s="360" t="n">
        <v>0</v>
      </c>
      <c r="X870" s="360" t="n">
        <v>1</v>
      </c>
      <c r="Y870" s="360" t="n">
        <v>0</v>
      </c>
      <c r="Z870" s="360" t="n"/>
      <c r="AA870" s="360" t="n"/>
      <c r="AB870" s="360" t="n"/>
    </row>
    <row r="871">
      <c r="A871" s="360" t="n">
        <v>50</v>
      </c>
      <c r="B871" s="360" t="n">
        <v>0</v>
      </c>
      <c r="C871" s="360" t="n">
        <v>0</v>
      </c>
      <c r="D871" s="360" t="n">
        <v>1</v>
      </c>
      <c r="E871" s="360" t="n">
        <v>225</v>
      </c>
      <c r="F871" s="360">
        <f>ROUND(Source!AV866,O871)</f>
        <v/>
      </c>
      <c r="G871" s="360" t="inlineStr">
        <is>
          <t>СтМатОбПод</t>
        </is>
      </c>
      <c r="H871" s="360" t="inlineStr">
        <is>
          <t>Стоимость материалов и оборудования подрядчика</t>
        </is>
      </c>
      <c r="I871" s="360" t="n"/>
      <c r="J871" s="360" t="n"/>
      <c r="K871" s="360" t="n">
        <v>225</v>
      </c>
      <c r="L871" s="360" t="n">
        <v>4</v>
      </c>
      <c r="M871" s="360" t="n">
        <v>3</v>
      </c>
      <c r="N871" s="360" t="inlineStr"/>
      <c r="O871" s="360" t="n">
        <v>0</v>
      </c>
      <c r="P871" s="360" t="n"/>
      <c r="Q871" s="360" t="n"/>
      <c r="R871" s="360" t="n"/>
      <c r="S871" s="360" t="n"/>
      <c r="T871" s="360" t="n"/>
      <c r="U871" s="360" t="n"/>
      <c r="V871" s="360" t="n"/>
      <c r="W871" s="360" t="n">
        <v>0</v>
      </c>
      <c r="X871" s="360" t="n">
        <v>1</v>
      </c>
      <c r="Y871" s="360" t="n">
        <v>0</v>
      </c>
      <c r="Z871" s="360" t="n"/>
      <c r="AA871" s="360" t="n"/>
      <c r="AB871" s="360" t="n"/>
    </row>
    <row r="872">
      <c r="A872" s="360" t="n">
        <v>50</v>
      </c>
      <c r="B872" s="360" t="n">
        <v>0</v>
      </c>
      <c r="C872" s="360" t="n">
        <v>0</v>
      </c>
      <c r="D872" s="360" t="n">
        <v>1</v>
      </c>
      <c r="E872" s="360" t="n">
        <v>226</v>
      </c>
      <c r="F872" s="360">
        <f>ROUND(Source!AW866,O872)</f>
        <v/>
      </c>
      <c r="G872" s="360" t="inlineStr">
        <is>
          <t>СтМат</t>
        </is>
      </c>
      <c r="H872" s="360" t="inlineStr">
        <is>
          <t>Стоимость материалов (всего)</t>
        </is>
      </c>
      <c r="I872" s="360" t="n"/>
      <c r="J872" s="360" t="n"/>
      <c r="K872" s="360" t="n">
        <v>226</v>
      </c>
      <c r="L872" s="360" t="n">
        <v>5</v>
      </c>
      <c r="M872" s="360" t="n">
        <v>3</v>
      </c>
      <c r="N872" s="360" t="inlineStr"/>
      <c r="O872" s="360" t="n">
        <v>0</v>
      </c>
      <c r="P872" s="360" t="n"/>
      <c r="Q872" s="360" t="n"/>
      <c r="R872" s="360" t="n"/>
      <c r="S872" s="360" t="n"/>
      <c r="T872" s="360" t="n"/>
      <c r="U872" s="360" t="n"/>
      <c r="V872" s="360" t="n"/>
      <c r="W872" s="360" t="n">
        <v>0</v>
      </c>
      <c r="X872" s="360" t="n">
        <v>1</v>
      </c>
      <c r="Y872" s="360" t="n">
        <v>0</v>
      </c>
      <c r="Z872" s="360" t="n"/>
      <c r="AA872" s="360" t="n"/>
      <c r="AB872" s="360" t="n"/>
    </row>
    <row r="873">
      <c r="A873" s="360" t="n">
        <v>50</v>
      </c>
      <c r="B873" s="360" t="n">
        <v>0</v>
      </c>
      <c r="C873" s="360" t="n">
        <v>0</v>
      </c>
      <c r="D873" s="360" t="n">
        <v>1</v>
      </c>
      <c r="E873" s="360" t="n">
        <v>227</v>
      </c>
      <c r="F873" s="360">
        <f>ROUND(Source!AX866,O873)</f>
        <v/>
      </c>
      <c r="G873" s="360" t="inlineStr">
        <is>
          <t>СтМатЗак</t>
        </is>
      </c>
      <c r="H873" s="360" t="inlineStr">
        <is>
          <t>Стоимость материалов заказчика</t>
        </is>
      </c>
      <c r="I873" s="360" t="n"/>
      <c r="J873" s="360" t="n"/>
      <c r="K873" s="360" t="n">
        <v>227</v>
      </c>
      <c r="L873" s="360" t="n">
        <v>6</v>
      </c>
      <c r="M873" s="360" t="n">
        <v>3</v>
      </c>
      <c r="N873" s="360" t="inlineStr"/>
      <c r="O873" s="360" t="n">
        <v>0</v>
      </c>
      <c r="P873" s="360" t="n"/>
      <c r="Q873" s="360" t="n"/>
      <c r="R873" s="360" t="n"/>
      <c r="S873" s="360" t="n"/>
      <c r="T873" s="360" t="n"/>
      <c r="U873" s="360" t="n"/>
      <c r="V873" s="360" t="n"/>
      <c r="W873" s="360" t="n">
        <v>0</v>
      </c>
      <c r="X873" s="360" t="n">
        <v>1</v>
      </c>
      <c r="Y873" s="360" t="n">
        <v>0</v>
      </c>
      <c r="Z873" s="360" t="n"/>
      <c r="AA873" s="360" t="n"/>
      <c r="AB873" s="360" t="n"/>
    </row>
    <row r="874">
      <c r="A874" s="360" t="n">
        <v>50</v>
      </c>
      <c r="B874" s="360" t="n">
        <v>0</v>
      </c>
      <c r="C874" s="360" t="n">
        <v>0</v>
      </c>
      <c r="D874" s="360" t="n">
        <v>1</v>
      </c>
      <c r="E874" s="360" t="n">
        <v>228</v>
      </c>
      <c r="F874" s="360">
        <f>ROUND(Source!AY866,O874)</f>
        <v/>
      </c>
      <c r="G874" s="360" t="inlineStr">
        <is>
          <t>СтМатПод</t>
        </is>
      </c>
      <c r="H874" s="360" t="inlineStr">
        <is>
          <t>Стоимость материалов подрядчика</t>
        </is>
      </c>
      <c r="I874" s="360" t="n"/>
      <c r="J874" s="360" t="n"/>
      <c r="K874" s="360" t="n">
        <v>228</v>
      </c>
      <c r="L874" s="360" t="n">
        <v>7</v>
      </c>
      <c r="M874" s="360" t="n">
        <v>3</v>
      </c>
      <c r="N874" s="360" t="inlineStr"/>
      <c r="O874" s="360" t="n">
        <v>0</v>
      </c>
      <c r="P874" s="360" t="n"/>
      <c r="Q874" s="360" t="n"/>
      <c r="R874" s="360" t="n"/>
      <c r="S874" s="360" t="n"/>
      <c r="T874" s="360" t="n"/>
      <c r="U874" s="360" t="n"/>
      <c r="V874" s="360" t="n"/>
      <c r="W874" s="360" t="n">
        <v>0</v>
      </c>
      <c r="X874" s="360" t="n">
        <v>1</v>
      </c>
      <c r="Y874" s="360" t="n">
        <v>0</v>
      </c>
      <c r="Z874" s="360" t="n"/>
      <c r="AA874" s="360" t="n"/>
      <c r="AB874" s="360" t="n"/>
    </row>
    <row r="875">
      <c r="A875" s="360" t="n">
        <v>50</v>
      </c>
      <c r="B875" s="360" t="n">
        <v>0</v>
      </c>
      <c r="C875" s="360" t="n">
        <v>0</v>
      </c>
      <c r="D875" s="360" t="n">
        <v>1</v>
      </c>
      <c r="E875" s="360" t="n">
        <v>216</v>
      </c>
      <c r="F875" s="360">
        <f>ROUND(Source!AP866,O875)</f>
        <v/>
      </c>
      <c r="G875" s="360" t="inlineStr">
        <is>
          <t>Оборуд</t>
        </is>
      </c>
      <c r="H875" s="360" t="inlineStr">
        <is>
          <t>Стоимость оборудования (всего)</t>
        </is>
      </c>
      <c r="I875" s="360" t="n"/>
      <c r="J875" s="360" t="n"/>
      <c r="K875" s="360" t="n">
        <v>216</v>
      </c>
      <c r="L875" s="360" t="n">
        <v>8</v>
      </c>
      <c r="M875" s="360" t="n">
        <v>3</v>
      </c>
      <c r="N875" s="360" t="inlineStr"/>
      <c r="O875" s="360" t="n">
        <v>0</v>
      </c>
      <c r="P875" s="360" t="n"/>
      <c r="Q875" s="360" t="n"/>
      <c r="R875" s="360" t="n"/>
      <c r="S875" s="360" t="n"/>
      <c r="T875" s="360" t="n"/>
      <c r="U875" s="360" t="n"/>
      <c r="V875" s="360" t="n"/>
      <c r="W875" s="360" t="n">
        <v>0</v>
      </c>
      <c r="X875" s="360" t="n">
        <v>1</v>
      </c>
      <c r="Y875" s="360" t="n">
        <v>0</v>
      </c>
      <c r="Z875" s="360" t="n"/>
      <c r="AA875" s="360" t="n"/>
      <c r="AB875" s="360" t="n"/>
    </row>
    <row r="876">
      <c r="A876" s="360" t="n">
        <v>50</v>
      </c>
      <c r="B876" s="360" t="n">
        <v>0</v>
      </c>
      <c r="C876" s="360" t="n">
        <v>0</v>
      </c>
      <c r="D876" s="360" t="n">
        <v>1</v>
      </c>
      <c r="E876" s="360" t="n">
        <v>223</v>
      </c>
      <c r="F876" s="360">
        <f>ROUND(Source!AQ866,O876)</f>
        <v/>
      </c>
      <c r="G876" s="360" t="inlineStr">
        <is>
          <t>ОборудЗак</t>
        </is>
      </c>
      <c r="H876" s="360" t="inlineStr">
        <is>
          <t>Стоимость оборудования заказчика</t>
        </is>
      </c>
      <c r="I876" s="360" t="n"/>
      <c r="J876" s="360" t="n"/>
      <c r="K876" s="360" t="n">
        <v>223</v>
      </c>
      <c r="L876" s="360" t="n">
        <v>9</v>
      </c>
      <c r="M876" s="360" t="n">
        <v>3</v>
      </c>
      <c r="N876" s="360" t="inlineStr"/>
      <c r="O876" s="360" t="n">
        <v>0</v>
      </c>
      <c r="P876" s="360" t="n"/>
      <c r="Q876" s="360" t="n"/>
      <c r="R876" s="360" t="n"/>
      <c r="S876" s="360" t="n"/>
      <c r="T876" s="360" t="n"/>
      <c r="U876" s="360" t="n"/>
      <c r="V876" s="360" t="n"/>
      <c r="W876" s="360" t="n">
        <v>0</v>
      </c>
      <c r="X876" s="360" t="n">
        <v>1</v>
      </c>
      <c r="Y876" s="360" t="n">
        <v>0</v>
      </c>
      <c r="Z876" s="360" t="n"/>
      <c r="AA876" s="360" t="n"/>
      <c r="AB876" s="360" t="n"/>
    </row>
    <row r="877">
      <c r="A877" s="360" t="n">
        <v>50</v>
      </c>
      <c r="B877" s="360" t="n">
        <v>0</v>
      </c>
      <c r="C877" s="360" t="n">
        <v>0</v>
      </c>
      <c r="D877" s="360" t="n">
        <v>1</v>
      </c>
      <c r="E877" s="360" t="n">
        <v>229</v>
      </c>
      <c r="F877" s="360">
        <f>ROUND(Source!AZ866,O877)</f>
        <v/>
      </c>
      <c r="G877" s="360" t="inlineStr">
        <is>
          <t>ОборудПод</t>
        </is>
      </c>
      <c r="H877" s="360" t="inlineStr">
        <is>
          <t>Стоимость оборудования подрядчика</t>
        </is>
      </c>
      <c r="I877" s="360" t="n"/>
      <c r="J877" s="360" t="n"/>
      <c r="K877" s="360" t="n">
        <v>229</v>
      </c>
      <c r="L877" s="360" t="n">
        <v>10</v>
      </c>
      <c r="M877" s="360" t="n">
        <v>3</v>
      </c>
      <c r="N877" s="360" t="inlineStr"/>
      <c r="O877" s="360" t="n">
        <v>0</v>
      </c>
      <c r="P877" s="360" t="n"/>
      <c r="Q877" s="360" t="n"/>
      <c r="R877" s="360" t="n"/>
      <c r="S877" s="360" t="n"/>
      <c r="T877" s="360" t="n"/>
      <c r="U877" s="360" t="n"/>
      <c r="V877" s="360" t="n"/>
      <c r="W877" s="360" t="n">
        <v>0</v>
      </c>
      <c r="X877" s="360" t="n">
        <v>1</v>
      </c>
      <c r="Y877" s="360" t="n">
        <v>0</v>
      </c>
      <c r="Z877" s="360" t="n"/>
      <c r="AA877" s="360" t="n"/>
      <c r="AB877" s="360" t="n"/>
    </row>
    <row r="878">
      <c r="A878" s="360" t="n">
        <v>50</v>
      </c>
      <c r="B878" s="360" t="n">
        <v>0</v>
      </c>
      <c r="C878" s="360" t="n">
        <v>0</v>
      </c>
      <c r="D878" s="360" t="n">
        <v>1</v>
      </c>
      <c r="E878" s="360" t="n">
        <v>203</v>
      </c>
      <c r="F878" s="360">
        <f>ROUND(Source!Q866,O878)</f>
        <v/>
      </c>
      <c r="G878" s="360" t="inlineStr">
        <is>
          <t>ЭММ</t>
        </is>
      </c>
      <c r="H878" s="360" t="inlineStr">
        <is>
          <t>Эксплуатация машин</t>
        </is>
      </c>
      <c r="I878" s="360" t="n"/>
      <c r="J878" s="360" t="n"/>
      <c r="K878" s="360" t="n">
        <v>203</v>
      </c>
      <c r="L878" s="360" t="n">
        <v>11</v>
      </c>
      <c r="M878" s="360" t="n">
        <v>3</v>
      </c>
      <c r="N878" s="360" t="inlineStr"/>
      <c r="O878" s="360" t="n">
        <v>0</v>
      </c>
      <c r="P878" s="360" t="n"/>
      <c r="Q878" s="360" t="n"/>
      <c r="R878" s="360" t="n"/>
      <c r="S878" s="360" t="n"/>
      <c r="T878" s="360" t="n"/>
      <c r="U878" s="360" t="n"/>
      <c r="V878" s="360" t="n"/>
      <c r="W878" s="360" t="n">
        <v>0</v>
      </c>
      <c r="X878" s="360" t="n">
        <v>1</v>
      </c>
      <c r="Y878" s="360" t="n">
        <v>0</v>
      </c>
      <c r="Z878" s="360" t="n"/>
      <c r="AA878" s="360" t="n"/>
      <c r="AB878" s="360" t="n"/>
    </row>
    <row r="879">
      <c r="A879" s="360" t="n">
        <v>50</v>
      </c>
      <c r="B879" s="360" t="n">
        <v>0</v>
      </c>
      <c r="C879" s="360" t="n">
        <v>0</v>
      </c>
      <c r="D879" s="360" t="n">
        <v>1</v>
      </c>
      <c r="E879" s="360" t="n">
        <v>231</v>
      </c>
      <c r="F879" s="360">
        <f>ROUND(Source!BB866,O879)</f>
        <v/>
      </c>
      <c r="G879" s="360" t="inlineStr">
        <is>
          <t>ЭММсНРиСП</t>
        </is>
      </c>
      <c r="H879" s="360" t="inlineStr">
        <is>
          <t>Эксплуатация машин по ТСН-2001.16</t>
        </is>
      </c>
      <c r="I879" s="360" t="n"/>
      <c r="J879" s="360" t="n"/>
      <c r="K879" s="360" t="n">
        <v>231</v>
      </c>
      <c r="L879" s="360" t="n">
        <v>12</v>
      </c>
      <c r="M879" s="360" t="n">
        <v>3</v>
      </c>
      <c r="N879" s="360" t="inlineStr"/>
      <c r="O879" s="360" t="n">
        <v>0</v>
      </c>
      <c r="P879" s="360" t="n"/>
      <c r="Q879" s="360" t="n"/>
      <c r="R879" s="360" t="n"/>
      <c r="S879" s="360" t="n"/>
      <c r="T879" s="360" t="n"/>
      <c r="U879" s="360" t="n"/>
      <c r="V879" s="360" t="n"/>
      <c r="W879" s="360" t="n">
        <v>0</v>
      </c>
      <c r="X879" s="360" t="n">
        <v>1</v>
      </c>
      <c r="Y879" s="360" t="n">
        <v>0</v>
      </c>
      <c r="Z879" s="360" t="n"/>
      <c r="AA879" s="360" t="n"/>
      <c r="AB879" s="360" t="n"/>
    </row>
    <row r="880">
      <c r="A880" s="360" t="n">
        <v>50</v>
      </c>
      <c r="B880" s="360" t="n">
        <v>0</v>
      </c>
      <c r="C880" s="360" t="n">
        <v>0</v>
      </c>
      <c r="D880" s="360" t="n">
        <v>1</v>
      </c>
      <c r="E880" s="360" t="n">
        <v>204</v>
      </c>
      <c r="F880" s="360">
        <f>ROUND(Source!R866,O880)</f>
        <v/>
      </c>
      <c r="G880" s="360" t="inlineStr">
        <is>
          <t>ЗПМ</t>
        </is>
      </c>
      <c r="H880" s="360" t="inlineStr">
        <is>
          <t>ЗП машинистов</t>
        </is>
      </c>
      <c r="I880" s="360" t="n"/>
      <c r="J880" s="360" t="n"/>
      <c r="K880" s="360" t="n">
        <v>204</v>
      </c>
      <c r="L880" s="360" t="n">
        <v>13</v>
      </c>
      <c r="M880" s="360" t="n">
        <v>3</v>
      </c>
      <c r="N880" s="360" t="inlineStr"/>
      <c r="O880" s="360" t="n">
        <v>0</v>
      </c>
      <c r="P880" s="360" t="n"/>
      <c r="Q880" s="360" t="n"/>
      <c r="R880" s="360" t="n"/>
      <c r="S880" s="360" t="n"/>
      <c r="T880" s="360" t="n"/>
      <c r="U880" s="360" t="n"/>
      <c r="V880" s="360" t="n"/>
      <c r="W880" s="360" t="n">
        <v>0</v>
      </c>
      <c r="X880" s="360" t="n">
        <v>1</v>
      </c>
      <c r="Y880" s="360" t="n">
        <v>0</v>
      </c>
      <c r="Z880" s="360" t="n"/>
      <c r="AA880" s="360" t="n"/>
      <c r="AB880" s="360" t="n"/>
    </row>
    <row r="881">
      <c r="A881" s="360" t="n">
        <v>50</v>
      </c>
      <c r="B881" s="360" t="n">
        <v>0</v>
      </c>
      <c r="C881" s="360" t="n">
        <v>0</v>
      </c>
      <c r="D881" s="360" t="n">
        <v>1</v>
      </c>
      <c r="E881" s="360" t="n">
        <v>205</v>
      </c>
      <c r="F881" s="360">
        <f>ROUND(Source!S866,O881)</f>
        <v/>
      </c>
      <c r="G881" s="360" t="inlineStr">
        <is>
          <t>ОЗП</t>
        </is>
      </c>
      <c r="H881" s="360" t="inlineStr">
        <is>
          <t>Основная ЗП рабочих</t>
        </is>
      </c>
      <c r="I881" s="360" t="n"/>
      <c r="J881" s="360" t="n"/>
      <c r="K881" s="360" t="n">
        <v>205</v>
      </c>
      <c r="L881" s="360" t="n">
        <v>14</v>
      </c>
      <c r="M881" s="360" t="n">
        <v>3</v>
      </c>
      <c r="N881" s="360" t="inlineStr"/>
      <c r="O881" s="360" t="n">
        <v>0</v>
      </c>
      <c r="P881" s="360" t="n"/>
      <c r="Q881" s="360" t="n"/>
      <c r="R881" s="360" t="n"/>
      <c r="S881" s="360" t="n"/>
      <c r="T881" s="360" t="n"/>
      <c r="U881" s="360" t="n"/>
      <c r="V881" s="360" t="n"/>
      <c r="W881" s="360" t="n">
        <v>0</v>
      </c>
      <c r="X881" s="360" t="n">
        <v>1</v>
      </c>
      <c r="Y881" s="360" t="n">
        <v>0</v>
      </c>
      <c r="Z881" s="360" t="n"/>
      <c r="AA881" s="360" t="n"/>
      <c r="AB881" s="360" t="n"/>
    </row>
    <row r="882">
      <c r="A882" s="360" t="n">
        <v>50</v>
      </c>
      <c r="B882" s="360" t="n">
        <v>0</v>
      </c>
      <c r="C882" s="360" t="n">
        <v>0</v>
      </c>
      <c r="D882" s="360" t="n">
        <v>1</v>
      </c>
      <c r="E882" s="360" t="n">
        <v>232</v>
      </c>
      <c r="F882" s="360">
        <f>ROUND(Source!BC866,O882)</f>
        <v/>
      </c>
      <c r="G882" s="360" t="inlineStr">
        <is>
          <t>ОЗПсНРиСП</t>
        </is>
      </c>
      <c r="H882" s="360" t="inlineStr">
        <is>
          <t>Основная ЗП рабочих по ТСН-2001.16</t>
        </is>
      </c>
      <c r="I882" s="360" t="n"/>
      <c r="J882" s="360" t="n"/>
      <c r="K882" s="360" t="n">
        <v>232</v>
      </c>
      <c r="L882" s="360" t="n">
        <v>15</v>
      </c>
      <c r="M882" s="360" t="n">
        <v>3</v>
      </c>
      <c r="N882" s="360" t="inlineStr"/>
      <c r="O882" s="360" t="n">
        <v>0</v>
      </c>
      <c r="P882" s="360" t="n"/>
      <c r="Q882" s="360" t="n"/>
      <c r="R882" s="360" t="n"/>
      <c r="S882" s="360" t="n"/>
      <c r="T882" s="360" t="n"/>
      <c r="U882" s="360" t="n"/>
      <c r="V882" s="360" t="n"/>
      <c r="W882" s="360" t="n">
        <v>0</v>
      </c>
      <c r="X882" s="360" t="n">
        <v>1</v>
      </c>
      <c r="Y882" s="360" t="n">
        <v>0</v>
      </c>
      <c r="Z882" s="360" t="n"/>
      <c r="AA882" s="360" t="n"/>
      <c r="AB882" s="360" t="n"/>
    </row>
    <row r="883">
      <c r="A883" s="360" t="n">
        <v>50</v>
      </c>
      <c r="B883" s="360" t="n">
        <v>0</v>
      </c>
      <c r="C883" s="360" t="n">
        <v>0</v>
      </c>
      <c r="D883" s="360" t="n">
        <v>1</v>
      </c>
      <c r="E883" s="360" t="n">
        <v>214</v>
      </c>
      <c r="F883" s="360">
        <f>ROUND(Source!AS866,O883)</f>
        <v/>
      </c>
      <c r="G883" s="360" t="inlineStr">
        <is>
          <t>Строит</t>
        </is>
      </c>
      <c r="H883" s="360" t="inlineStr">
        <is>
          <t>Строительные работы с НР и СП</t>
        </is>
      </c>
      <c r="I883" s="360" t="n"/>
      <c r="J883" s="360" t="n"/>
      <c r="K883" s="360" t="n">
        <v>214</v>
      </c>
      <c r="L883" s="360" t="n">
        <v>16</v>
      </c>
      <c r="M883" s="360" t="n">
        <v>3</v>
      </c>
      <c r="N883" s="360" t="inlineStr"/>
      <c r="O883" s="360" t="n">
        <v>0</v>
      </c>
      <c r="P883" s="360" t="n"/>
      <c r="Q883" s="360" t="n"/>
      <c r="R883" s="360" t="n"/>
      <c r="S883" s="360" t="n"/>
      <c r="T883" s="360" t="n"/>
      <c r="U883" s="360" t="n"/>
      <c r="V883" s="360" t="n"/>
      <c r="W883" s="360" t="n">
        <v>0</v>
      </c>
      <c r="X883" s="360" t="n">
        <v>1</v>
      </c>
      <c r="Y883" s="360" t="n">
        <v>0</v>
      </c>
      <c r="Z883" s="360" t="n"/>
      <c r="AA883" s="360" t="n"/>
      <c r="AB883" s="360" t="n"/>
    </row>
    <row r="884">
      <c r="A884" s="360" t="n">
        <v>50</v>
      </c>
      <c r="B884" s="360" t="n">
        <v>0</v>
      </c>
      <c r="C884" s="360" t="n">
        <v>0</v>
      </c>
      <c r="D884" s="360" t="n">
        <v>1</v>
      </c>
      <c r="E884" s="360" t="n">
        <v>215</v>
      </c>
      <c r="F884" s="360">
        <f>ROUND(Source!AT866,O884)</f>
        <v/>
      </c>
      <c r="G884" s="360" t="inlineStr">
        <is>
          <t>Монтаж</t>
        </is>
      </c>
      <c r="H884" s="360" t="inlineStr">
        <is>
          <t>Монтажные работы с НР и СП</t>
        </is>
      </c>
      <c r="I884" s="360" t="n"/>
      <c r="J884" s="360" t="n"/>
      <c r="K884" s="360" t="n">
        <v>215</v>
      </c>
      <c r="L884" s="360" t="n">
        <v>17</v>
      </c>
      <c r="M884" s="360" t="n">
        <v>3</v>
      </c>
      <c r="N884" s="360" t="inlineStr"/>
      <c r="O884" s="360" t="n">
        <v>0</v>
      </c>
      <c r="P884" s="360" t="n"/>
      <c r="Q884" s="360" t="n"/>
      <c r="R884" s="360" t="n"/>
      <c r="S884" s="360" t="n"/>
      <c r="T884" s="360" t="n"/>
      <c r="U884" s="360" t="n"/>
      <c r="V884" s="360" t="n"/>
      <c r="W884" s="360" t="n">
        <v>0</v>
      </c>
      <c r="X884" s="360" t="n">
        <v>1</v>
      </c>
      <c r="Y884" s="360" t="n">
        <v>0</v>
      </c>
      <c r="Z884" s="360" t="n"/>
      <c r="AA884" s="360" t="n"/>
      <c r="AB884" s="360" t="n"/>
    </row>
    <row r="885">
      <c r="A885" s="360" t="n">
        <v>50</v>
      </c>
      <c r="B885" s="360" t="n">
        <v>0</v>
      </c>
      <c r="C885" s="360" t="n">
        <v>0</v>
      </c>
      <c r="D885" s="360" t="n">
        <v>1</v>
      </c>
      <c r="E885" s="360" t="n">
        <v>217</v>
      </c>
      <c r="F885" s="360">
        <f>ROUND(Source!AU866,O885)</f>
        <v/>
      </c>
      <c r="G885" s="360" t="inlineStr">
        <is>
          <t>Прочие</t>
        </is>
      </c>
      <c r="H885" s="360" t="inlineStr">
        <is>
          <t>Прочие работы с НР и СП</t>
        </is>
      </c>
      <c r="I885" s="360" t="n"/>
      <c r="J885" s="360" t="n"/>
      <c r="K885" s="360" t="n">
        <v>217</v>
      </c>
      <c r="L885" s="360" t="n">
        <v>18</v>
      </c>
      <c r="M885" s="360" t="n">
        <v>3</v>
      </c>
      <c r="N885" s="360" t="inlineStr"/>
      <c r="O885" s="360" t="n">
        <v>0</v>
      </c>
      <c r="P885" s="360" t="n"/>
      <c r="Q885" s="360" t="n"/>
      <c r="R885" s="360" t="n"/>
      <c r="S885" s="360" t="n"/>
      <c r="T885" s="360" t="n"/>
      <c r="U885" s="360" t="n"/>
      <c r="V885" s="360" t="n"/>
      <c r="W885" s="360" t="n">
        <v>0</v>
      </c>
      <c r="X885" s="360" t="n">
        <v>1</v>
      </c>
      <c r="Y885" s="360" t="n">
        <v>0</v>
      </c>
      <c r="Z885" s="360" t="n"/>
      <c r="AA885" s="360" t="n"/>
      <c r="AB885" s="360" t="n"/>
    </row>
    <row r="886">
      <c r="A886" s="360" t="n">
        <v>50</v>
      </c>
      <c r="B886" s="360" t="n">
        <v>0</v>
      </c>
      <c r="C886" s="360" t="n">
        <v>0</v>
      </c>
      <c r="D886" s="360" t="n">
        <v>1</v>
      </c>
      <c r="E886" s="360" t="n">
        <v>230</v>
      </c>
      <c r="F886" s="360">
        <f>ROUND(Source!BA866,O886)</f>
        <v/>
      </c>
      <c r="G886" s="360" t="inlineStr">
        <is>
          <t>ПрочиеЗатр</t>
        </is>
      </c>
      <c r="H886" s="360" t="inlineStr">
        <is>
          <t>Прочие затраты по ТСН-2001.16</t>
        </is>
      </c>
      <c r="I886" s="360" t="n"/>
      <c r="J886" s="360" t="n"/>
      <c r="K886" s="360" t="n">
        <v>230</v>
      </c>
      <c r="L886" s="360" t="n">
        <v>19</v>
      </c>
      <c r="M886" s="360" t="n">
        <v>3</v>
      </c>
      <c r="N886" s="360" t="inlineStr"/>
      <c r="O886" s="360" t="n">
        <v>0</v>
      </c>
      <c r="P886" s="360" t="n"/>
      <c r="Q886" s="360" t="n"/>
      <c r="R886" s="360" t="n"/>
      <c r="S886" s="360" t="n"/>
      <c r="T886" s="360" t="n"/>
      <c r="U886" s="360" t="n"/>
      <c r="V886" s="360" t="n"/>
      <c r="W886" s="360" t="n">
        <v>0</v>
      </c>
      <c r="X886" s="360" t="n">
        <v>1</v>
      </c>
      <c r="Y886" s="360" t="n">
        <v>0</v>
      </c>
      <c r="Z886" s="360" t="n"/>
      <c r="AA886" s="360" t="n"/>
      <c r="AB886" s="360" t="n"/>
    </row>
    <row r="887">
      <c r="A887" s="360" t="n">
        <v>50</v>
      </c>
      <c r="B887" s="360" t="n">
        <v>0</v>
      </c>
      <c r="C887" s="360" t="n">
        <v>0</v>
      </c>
      <c r="D887" s="360" t="n">
        <v>1</v>
      </c>
      <c r="E887" s="360" t="n">
        <v>206</v>
      </c>
      <c r="F887" s="360">
        <f>ROUND(Source!T866,O887)</f>
        <v/>
      </c>
      <c r="G887" s="360" t="inlineStr">
        <is>
          <t>ВозврМат</t>
        </is>
      </c>
      <c r="H887" s="360" t="inlineStr">
        <is>
          <t>Возврат материалов</t>
        </is>
      </c>
      <c r="I887" s="360" t="n"/>
      <c r="J887" s="360" t="n"/>
      <c r="K887" s="360" t="n">
        <v>206</v>
      </c>
      <c r="L887" s="360" t="n">
        <v>20</v>
      </c>
      <c r="M887" s="360" t="n">
        <v>3</v>
      </c>
      <c r="N887" s="360" t="inlineStr"/>
      <c r="O887" s="360" t="n">
        <v>0</v>
      </c>
      <c r="P887" s="360" t="n"/>
      <c r="Q887" s="360" t="n"/>
      <c r="R887" s="360" t="n"/>
      <c r="S887" s="360" t="n"/>
      <c r="T887" s="360" t="n"/>
      <c r="U887" s="360" t="n"/>
      <c r="V887" s="360" t="n"/>
      <c r="W887" s="360" t="n">
        <v>0</v>
      </c>
      <c r="X887" s="360" t="n">
        <v>1</v>
      </c>
      <c r="Y887" s="360" t="n">
        <v>0</v>
      </c>
      <c r="Z887" s="360" t="n"/>
      <c r="AA887" s="360" t="n"/>
      <c r="AB887" s="360" t="n"/>
    </row>
    <row r="888">
      <c r="A888" s="360" t="n">
        <v>50</v>
      </c>
      <c r="B888" s="360" t="n">
        <v>0</v>
      </c>
      <c r="C888" s="360" t="n">
        <v>0</v>
      </c>
      <c r="D888" s="360" t="n">
        <v>1</v>
      </c>
      <c r="E888" s="360" t="n">
        <v>207</v>
      </c>
      <c r="F888" s="360">
        <f>ROUND(Source!U866,O888)</f>
        <v/>
      </c>
      <c r="G888" s="360" t="inlineStr">
        <is>
          <t>ТрудСтр</t>
        </is>
      </c>
      <c r="H888" s="360" t="inlineStr">
        <is>
          <t>Трудозатраты строителей</t>
        </is>
      </c>
      <c r="I888" s="360" t="n"/>
      <c r="J888" s="360" t="n"/>
      <c r="K888" s="360" t="n">
        <v>207</v>
      </c>
      <c r="L888" s="360" t="n">
        <v>21</v>
      </c>
      <c r="M888" s="360" t="n">
        <v>3</v>
      </c>
      <c r="N888" s="360" t="inlineStr"/>
      <c r="O888" s="360" t="n">
        <v>7</v>
      </c>
      <c r="P888" s="360" t="n"/>
      <c r="Q888" s="360" t="n"/>
      <c r="R888" s="360" t="n"/>
      <c r="S888" s="360" t="n"/>
      <c r="T888" s="360" t="n"/>
      <c r="U888" s="360" t="n"/>
      <c r="V888" s="360" t="n"/>
      <c r="W888" s="360" t="n">
        <v>0</v>
      </c>
      <c r="X888" s="360" t="n">
        <v>1</v>
      </c>
      <c r="Y888" s="360" t="n">
        <v>0</v>
      </c>
      <c r="Z888" s="360" t="n"/>
      <c r="AA888" s="360" t="n"/>
      <c r="AB888" s="360" t="n"/>
    </row>
    <row r="889">
      <c r="A889" s="360" t="n">
        <v>50</v>
      </c>
      <c r="B889" s="360" t="n">
        <v>0</v>
      </c>
      <c r="C889" s="360" t="n">
        <v>0</v>
      </c>
      <c r="D889" s="360" t="n">
        <v>1</v>
      </c>
      <c r="E889" s="360" t="n">
        <v>208</v>
      </c>
      <c r="F889" s="360">
        <f>ROUND(Source!V866,O889)</f>
        <v/>
      </c>
      <c r="G889" s="360" t="inlineStr">
        <is>
          <t>ТрудМаш</t>
        </is>
      </c>
      <c r="H889" s="360" t="inlineStr">
        <is>
          <t>Трудозатраты машинистов</t>
        </is>
      </c>
      <c r="I889" s="360" t="n"/>
      <c r="J889" s="360" t="n"/>
      <c r="K889" s="360" t="n">
        <v>208</v>
      </c>
      <c r="L889" s="360" t="n">
        <v>22</v>
      </c>
      <c r="M889" s="360" t="n">
        <v>3</v>
      </c>
      <c r="N889" s="360" t="inlineStr"/>
      <c r="O889" s="360" t="n">
        <v>7</v>
      </c>
      <c r="P889" s="360" t="n"/>
      <c r="Q889" s="360" t="n"/>
      <c r="R889" s="360" t="n"/>
      <c r="S889" s="360" t="n"/>
      <c r="T889" s="360" t="n"/>
      <c r="U889" s="360" t="n"/>
      <c r="V889" s="360" t="n"/>
      <c r="W889" s="360" t="n">
        <v>0</v>
      </c>
      <c r="X889" s="360" t="n">
        <v>1</v>
      </c>
      <c r="Y889" s="360" t="n">
        <v>0</v>
      </c>
      <c r="Z889" s="360" t="n"/>
      <c r="AA889" s="360" t="n"/>
      <c r="AB889" s="360" t="n"/>
    </row>
    <row r="890">
      <c r="A890" s="360" t="n">
        <v>50</v>
      </c>
      <c r="B890" s="360" t="n">
        <v>0</v>
      </c>
      <c r="C890" s="360" t="n">
        <v>0</v>
      </c>
      <c r="D890" s="360" t="n">
        <v>1</v>
      </c>
      <c r="E890" s="360" t="n">
        <v>209</v>
      </c>
      <c r="F890" s="360">
        <f>ROUND(Source!W866,O890)</f>
        <v/>
      </c>
      <c r="G890" s="360" t="inlineStr">
        <is>
          <t>ТранспМат</t>
        </is>
      </c>
      <c r="H890" s="360" t="inlineStr">
        <is>
          <t>Транспорт материалов</t>
        </is>
      </c>
      <c r="I890" s="360" t="n"/>
      <c r="J890" s="360" t="n"/>
      <c r="K890" s="360" t="n">
        <v>209</v>
      </c>
      <c r="L890" s="360" t="n">
        <v>23</v>
      </c>
      <c r="M890" s="360" t="n">
        <v>3</v>
      </c>
      <c r="N890" s="360" t="inlineStr"/>
      <c r="O890" s="360" t="n">
        <v>0</v>
      </c>
      <c r="P890" s="360" t="n"/>
      <c r="Q890" s="360" t="n"/>
      <c r="R890" s="360" t="n"/>
      <c r="S890" s="360" t="n"/>
      <c r="T890" s="360" t="n"/>
      <c r="U890" s="360" t="n"/>
      <c r="V890" s="360" t="n"/>
      <c r="W890" s="360" t="n">
        <v>0</v>
      </c>
      <c r="X890" s="360" t="n">
        <v>1</v>
      </c>
      <c r="Y890" s="360" t="n">
        <v>0</v>
      </c>
      <c r="Z890" s="360" t="n"/>
      <c r="AA890" s="360" t="n"/>
      <c r="AB890" s="360" t="n"/>
    </row>
    <row r="891">
      <c r="A891" s="360" t="n">
        <v>50</v>
      </c>
      <c r="B891" s="360" t="n">
        <v>0</v>
      </c>
      <c r="C891" s="360" t="n">
        <v>0</v>
      </c>
      <c r="D891" s="360" t="n">
        <v>1</v>
      </c>
      <c r="E891" s="360" t="n">
        <v>233</v>
      </c>
      <c r="F891" s="360">
        <f>ROUND(Source!BD866,O891)</f>
        <v/>
      </c>
      <c r="G891" s="360" t="inlineStr">
        <is>
          <t>Перевозка</t>
        </is>
      </c>
      <c r="H891" s="360" t="inlineStr">
        <is>
          <t>Перевозка грузов</t>
        </is>
      </c>
      <c r="I891" s="360" t="n"/>
      <c r="J891" s="360" t="n"/>
      <c r="K891" s="360" t="n">
        <v>233</v>
      </c>
      <c r="L891" s="360" t="n">
        <v>24</v>
      </c>
      <c r="M891" s="360" t="n">
        <v>3</v>
      </c>
      <c r="N891" s="360" t="inlineStr"/>
      <c r="O891" s="360" t="n">
        <v>0</v>
      </c>
      <c r="P891" s="360" t="n"/>
      <c r="Q891" s="360" t="n"/>
      <c r="R891" s="360" t="n"/>
      <c r="S891" s="360" t="n"/>
      <c r="T891" s="360" t="n"/>
      <c r="U891" s="360" t="n"/>
      <c r="V891" s="360" t="n"/>
      <c r="W891" s="360" t="n">
        <v>0</v>
      </c>
      <c r="X891" s="360" t="n">
        <v>1</v>
      </c>
      <c r="Y891" s="360" t="n">
        <v>0</v>
      </c>
      <c r="Z891" s="360" t="n"/>
      <c r="AA891" s="360" t="n"/>
      <c r="AB891" s="360" t="n"/>
    </row>
    <row r="892">
      <c r="A892" s="360" t="n">
        <v>50</v>
      </c>
      <c r="B892" s="360" t="n">
        <v>0</v>
      </c>
      <c r="C892" s="360" t="n">
        <v>0</v>
      </c>
      <c r="D892" s="360" t="n">
        <v>1</v>
      </c>
      <c r="E892" s="360" t="n">
        <v>210</v>
      </c>
      <c r="F892" s="360">
        <f>ROUND(Source!X866,O892)</f>
        <v/>
      </c>
      <c r="G892" s="360" t="inlineStr">
        <is>
          <t>НР</t>
        </is>
      </c>
      <c r="H892" s="360" t="inlineStr">
        <is>
          <t>Накладные расходы</t>
        </is>
      </c>
      <c r="I892" s="360" t="n"/>
      <c r="J892" s="360" t="n"/>
      <c r="K892" s="360" t="n">
        <v>210</v>
      </c>
      <c r="L892" s="360" t="n">
        <v>25</v>
      </c>
      <c r="M892" s="360" t="n">
        <v>3</v>
      </c>
      <c r="N892" s="360" t="inlineStr"/>
      <c r="O892" s="360" t="n">
        <v>0</v>
      </c>
      <c r="P892" s="360" t="n"/>
      <c r="Q892" s="360" t="n"/>
      <c r="R892" s="360" t="n"/>
      <c r="S892" s="360" t="n"/>
      <c r="T892" s="360" t="n"/>
      <c r="U892" s="360" t="n"/>
      <c r="V892" s="360" t="n"/>
      <c r="W892" s="360" t="n">
        <v>0</v>
      </c>
      <c r="X892" s="360" t="n">
        <v>1</v>
      </c>
      <c r="Y892" s="360" t="n">
        <v>0</v>
      </c>
      <c r="Z892" s="360" t="n"/>
      <c r="AA892" s="360" t="n"/>
      <c r="AB892" s="360" t="n"/>
    </row>
    <row r="893">
      <c r="A893" s="360" t="n">
        <v>50</v>
      </c>
      <c r="B893" s="360" t="n">
        <v>0</v>
      </c>
      <c r="C893" s="360" t="n">
        <v>0</v>
      </c>
      <c r="D893" s="360" t="n">
        <v>1</v>
      </c>
      <c r="E893" s="360" t="n">
        <v>211</v>
      </c>
      <c r="F893" s="360">
        <f>ROUND(Source!Y866,O893)</f>
        <v/>
      </c>
      <c r="G893" s="360" t="inlineStr">
        <is>
          <t>СмПриб</t>
        </is>
      </c>
      <c r="H893" s="360" t="inlineStr">
        <is>
          <t>Сметная прибыль</t>
        </is>
      </c>
      <c r="I893" s="360" t="n"/>
      <c r="J893" s="360" t="n"/>
      <c r="K893" s="360" t="n">
        <v>211</v>
      </c>
      <c r="L893" s="360" t="n">
        <v>26</v>
      </c>
      <c r="M893" s="360" t="n">
        <v>3</v>
      </c>
      <c r="N893" s="360" t="inlineStr"/>
      <c r="O893" s="360" t="n">
        <v>0</v>
      </c>
      <c r="P893" s="360" t="n"/>
      <c r="Q893" s="360" t="n"/>
      <c r="R893" s="360" t="n"/>
      <c r="S893" s="360" t="n"/>
      <c r="T893" s="360" t="n"/>
      <c r="U893" s="360" t="n"/>
      <c r="V893" s="360" t="n"/>
      <c r="W893" s="360" t="n">
        <v>0</v>
      </c>
      <c r="X893" s="360" t="n">
        <v>1</v>
      </c>
      <c r="Y893" s="360" t="n">
        <v>0</v>
      </c>
      <c r="Z893" s="360" t="n"/>
      <c r="AA893" s="360" t="n"/>
      <c r="AB893" s="360" t="n"/>
    </row>
    <row r="894">
      <c r="A894" s="360" t="n">
        <v>50</v>
      </c>
      <c r="B894" s="360" t="n">
        <v>0</v>
      </c>
      <c r="C894" s="360" t="n">
        <v>0</v>
      </c>
      <c r="D894" s="360" t="n">
        <v>1</v>
      </c>
      <c r="E894" s="360" t="n">
        <v>224</v>
      </c>
      <c r="F894" s="360">
        <f>ROUND(Source!AR866,O894)</f>
        <v/>
      </c>
      <c r="G894" s="360" t="inlineStr">
        <is>
          <t>Всего</t>
        </is>
      </c>
      <c r="H894" s="360" t="inlineStr">
        <is>
          <t>Всего с НР и СП</t>
        </is>
      </c>
      <c r="I894" s="360" t="n"/>
      <c r="J894" s="360" t="n"/>
      <c r="K894" s="360" t="n">
        <v>224</v>
      </c>
      <c r="L894" s="360" t="n">
        <v>27</v>
      </c>
      <c r="M894" s="360" t="n">
        <v>3</v>
      </c>
      <c r="N894" s="360" t="inlineStr"/>
      <c r="O894" s="360" t="n">
        <v>0</v>
      </c>
      <c r="P894" s="360" t="n"/>
      <c r="Q894" s="360" t="n"/>
      <c r="R894" s="360" t="n"/>
      <c r="S894" s="360" t="n"/>
      <c r="T894" s="360" t="n"/>
      <c r="U894" s="360" t="n"/>
      <c r="V894" s="360" t="n"/>
      <c r="W894" s="360" t="n">
        <v>0</v>
      </c>
      <c r="X894" s="360" t="n">
        <v>1</v>
      </c>
      <c r="Y894" s="360" t="n">
        <v>0</v>
      </c>
      <c r="Z894" s="360" t="n"/>
      <c r="AA894" s="360" t="n"/>
      <c r="AB894" s="360" t="n"/>
    </row>
    <row r="895">
      <c r="A895" s="360" t="n">
        <v>50</v>
      </c>
      <c r="B895" s="360" t="n">
        <v>0</v>
      </c>
      <c r="C895" s="360" t="n">
        <v>0</v>
      </c>
      <c r="D895" s="360" t="n">
        <v>2</v>
      </c>
      <c r="E895" s="360" t="n">
        <v>0</v>
      </c>
      <c r="F895" s="360">
        <f>ROUND(F894,O895)</f>
        <v/>
      </c>
      <c r="G895" s="360" t="inlineStr">
        <is>
          <t>и1</t>
        </is>
      </c>
      <c r="H895" s="360" t="inlineStr">
        <is>
          <t>Итого</t>
        </is>
      </c>
      <c r="I895" s="360" t="n"/>
      <c r="J895" s="360" t="n"/>
      <c r="K895" s="360" t="n">
        <v>212</v>
      </c>
      <c r="L895" s="360" t="n">
        <v>28</v>
      </c>
      <c r="M895" s="360" t="n">
        <v>0</v>
      </c>
      <c r="N895" s="360" t="inlineStr"/>
      <c r="O895" s="360" t="n">
        <v>0</v>
      </c>
      <c r="P895" s="360" t="n"/>
      <c r="Q895" s="360" t="n"/>
      <c r="R895" s="360" t="n"/>
      <c r="S895" s="360" t="n"/>
      <c r="T895" s="360" t="n"/>
      <c r="U895" s="360" t="n"/>
      <c r="V895" s="360" t="n"/>
      <c r="W895" s="360" t="n">
        <v>0</v>
      </c>
      <c r="X895" s="360" t="n">
        <v>1</v>
      </c>
      <c r="Y895" s="360" t="n">
        <v>0</v>
      </c>
      <c r="Z895" s="360" t="n"/>
      <c r="AA895" s="360" t="n"/>
      <c r="AB895" s="360" t="n"/>
    </row>
    <row r="896">
      <c r="A896" s="360" t="n">
        <v>50</v>
      </c>
      <c r="B896" s="360" t="n">
        <v>0</v>
      </c>
      <c r="C896" s="360" t="n">
        <v>0</v>
      </c>
      <c r="D896" s="360" t="n">
        <v>2</v>
      </c>
      <c r="E896" s="360" t="n">
        <v>0</v>
      </c>
      <c r="F896" s="360">
        <f>ROUND(F895*0.22,O896)</f>
        <v/>
      </c>
      <c r="G896" s="360" t="inlineStr">
        <is>
          <t>и2</t>
        </is>
      </c>
      <c r="H896" s="360" t="inlineStr">
        <is>
          <t>НДС 22%</t>
        </is>
      </c>
      <c r="I896" s="360" t="n"/>
      <c r="J896" s="360" t="n"/>
      <c r="K896" s="360" t="n">
        <v>212</v>
      </c>
      <c r="L896" s="360" t="n">
        <v>29</v>
      </c>
      <c r="M896" s="360" t="n">
        <v>0</v>
      </c>
      <c r="N896" s="360" t="inlineStr"/>
      <c r="O896" s="360" t="n">
        <v>0</v>
      </c>
      <c r="P896" s="360" t="n"/>
      <c r="Q896" s="360" t="n"/>
      <c r="R896" s="360" t="n"/>
      <c r="S896" s="360" t="n"/>
      <c r="T896" s="360" t="n"/>
      <c r="U896" s="360" t="n"/>
      <c r="V896" s="360" t="n"/>
      <c r="W896" s="360" t="n">
        <v>0</v>
      </c>
      <c r="X896" s="360" t="n">
        <v>1</v>
      </c>
      <c r="Y896" s="360" t="n">
        <v>0</v>
      </c>
      <c r="Z896" s="360" t="n"/>
      <c r="AA896" s="360" t="n"/>
      <c r="AB896" s="360" t="n"/>
    </row>
    <row r="897">
      <c r="A897" s="360" t="n">
        <v>50</v>
      </c>
      <c r="B897" s="360" t="n">
        <v>0</v>
      </c>
      <c r="C897" s="360" t="n">
        <v>0</v>
      </c>
      <c r="D897" s="360" t="n">
        <v>2</v>
      </c>
      <c r="E897" s="360" t="n">
        <v>213</v>
      </c>
      <c r="F897" s="360">
        <f>ROUND(F895+F896,O897)</f>
        <v/>
      </c>
      <c r="G897" s="360" t="inlineStr">
        <is>
          <t>и3</t>
        </is>
      </c>
      <c r="H897" s="360" t="inlineStr">
        <is>
          <t>Всего</t>
        </is>
      </c>
      <c r="I897" s="360" t="n"/>
      <c r="J897" s="360" t="n"/>
      <c r="K897" s="360" t="n">
        <v>212</v>
      </c>
      <c r="L897" s="360" t="n">
        <v>30</v>
      </c>
      <c r="M897" s="360" t="n">
        <v>0</v>
      </c>
      <c r="N897" s="360" t="inlineStr"/>
      <c r="O897" s="360" t="n">
        <v>0</v>
      </c>
      <c r="P897" s="360" t="n"/>
      <c r="Q897" s="360" t="n"/>
      <c r="R897" s="360" t="n"/>
      <c r="S897" s="360" t="n"/>
      <c r="T897" s="360" t="n"/>
      <c r="U897" s="360" t="n"/>
      <c r="V897" s="360" t="n"/>
      <c r="W897" s="360" t="n">
        <v>0</v>
      </c>
      <c r="X897" s="360" t="n">
        <v>1</v>
      </c>
      <c r="Y897" s="360" t="n">
        <v>0</v>
      </c>
      <c r="Z897" s="360" t="n"/>
      <c r="AA897" s="360" t="n"/>
      <c r="AB897" s="360" t="n"/>
    </row>
    <row r="898"/>
    <row r="899">
      <c r="A899" s="357" t="n">
        <v>3</v>
      </c>
      <c r="B899" s="357" t="n">
        <v>0</v>
      </c>
      <c r="C899" s="357" t="n"/>
      <c r="D899" s="357">
        <f>ROW(A905)</f>
        <v/>
      </c>
      <c r="E899" s="357" t="n"/>
      <c r="F899" s="357" t="inlineStr">
        <is>
          <t>Новая локальная смета</t>
        </is>
      </c>
      <c r="G899" s="357" t="inlineStr">
        <is>
          <t>Центральная, д.41/8</t>
        </is>
      </c>
      <c r="H899" s="357" t="inlineStr"/>
      <c r="I899" s="357" t="n">
        <v>0</v>
      </c>
      <c r="J899" s="357" t="inlineStr"/>
      <c r="K899" s="357" t="n">
        <v>0</v>
      </c>
      <c r="L899" s="357" t="inlineStr">
        <is>
          <t>Новая локальная смета</t>
        </is>
      </c>
      <c r="M899" s="357" t="inlineStr"/>
      <c r="N899" s="357" t="n"/>
      <c r="O899" s="357" t="n"/>
      <c r="P899" s="357" t="n"/>
      <c r="Q899" s="357" t="n"/>
      <c r="R899" s="357" t="n"/>
      <c r="S899" s="357" t="n">
        <v>0</v>
      </c>
      <c r="T899" s="357" t="n"/>
      <c r="U899" s="357" t="inlineStr"/>
      <c r="V899" s="357" t="n">
        <v>0</v>
      </c>
      <c r="W899" s="357" t="n"/>
      <c r="X899" s="357" t="n"/>
      <c r="Y899" s="357" t="n"/>
      <c r="Z899" s="357" t="n"/>
      <c r="AA899" s="357" t="n"/>
      <c r="AB899" s="357" t="inlineStr"/>
      <c r="AC899" s="357" t="inlineStr"/>
      <c r="AD899" s="357" t="inlineStr"/>
      <c r="AE899" s="357" t="inlineStr"/>
      <c r="AF899" s="357" t="inlineStr"/>
      <c r="AG899" s="357" t="inlineStr"/>
      <c r="AH899" s="357" t="n"/>
      <c r="AI899" s="357" t="n"/>
      <c r="AJ899" s="357" t="n"/>
      <c r="AK899" s="357" t="n"/>
      <c r="AL899" s="357" t="n"/>
      <c r="AM899" s="357" t="n"/>
      <c r="AN899" s="357" t="n"/>
      <c r="AO899" s="357" t="n"/>
      <c r="AP899" s="357" t="inlineStr"/>
      <c r="AQ899" s="357" t="inlineStr"/>
      <c r="AR899" s="357" t="inlineStr"/>
      <c r="AS899" s="357" t="n"/>
      <c r="AT899" s="357" t="n"/>
      <c r="AU899" s="357" t="n"/>
      <c r="AV899" s="357" t="n"/>
      <c r="AW899" s="357" t="n"/>
      <c r="AX899" s="357" t="n"/>
      <c r="AY899" s="357" t="n"/>
      <c r="AZ899" s="357" t="inlineStr"/>
      <c r="BA899" s="357" t="n"/>
      <c r="BB899" s="357" t="inlineStr"/>
      <c r="BC899" s="357" t="inlineStr"/>
      <c r="BD899" s="357" t="inlineStr"/>
      <c r="BE899" s="357" t="inlineStr"/>
      <c r="BF899" s="357" t="inlineStr"/>
      <c r="BG899" s="357" t="inlineStr"/>
      <c r="BH899" s="357" t="inlineStr"/>
      <c r="BI899" s="357" t="inlineStr"/>
      <c r="BJ899" s="357" t="inlineStr"/>
      <c r="BK899" s="357" t="inlineStr"/>
      <c r="BL899" s="357" t="inlineStr"/>
      <c r="BM899" s="357" t="inlineStr"/>
      <c r="BN899" s="357" t="inlineStr"/>
      <c r="BO899" s="357" t="inlineStr"/>
      <c r="BP899" s="357" t="inlineStr"/>
      <c r="BQ899" s="357" t="n"/>
      <c r="BR899" s="357" t="n"/>
      <c r="BS899" s="357" t="n"/>
      <c r="BT899" s="357" t="n"/>
      <c r="BU899" s="357" t="n"/>
      <c r="BV899" s="357" t="n"/>
      <c r="BW899" s="357" t="n"/>
      <c r="BX899" s="357" t="n">
        <v>0</v>
      </c>
      <c r="BY899" s="357" t="n"/>
      <c r="BZ899" s="357" t="n"/>
      <c r="CA899" s="357" t="n"/>
      <c r="CB899" s="357" t="n"/>
      <c r="CC899" s="357" t="n"/>
      <c r="CD899" s="357" t="n"/>
      <c r="CE899" s="357" t="n"/>
      <c r="CF899" s="357" t="n">
        <v>0</v>
      </c>
      <c r="CG899" s="357" t="n">
        <v>0</v>
      </c>
      <c r="CH899" s="357" t="n"/>
      <c r="CI899" s="357" t="inlineStr"/>
      <c r="CJ899" s="357" t="inlineStr"/>
      <c r="CK899" t="inlineStr"/>
      <c r="CL899" t="inlineStr"/>
      <c r="CM899" t="inlineStr"/>
      <c r="CN899" t="inlineStr"/>
      <c r="CO899" t="inlineStr"/>
      <c r="CP899" t="inlineStr"/>
      <c r="CQ899" t="inlineStr"/>
    </row>
    <row r="900"/>
    <row r="901">
      <c r="A901" s="358" t="n">
        <v>52</v>
      </c>
      <c r="B901" s="358">
        <f>B905</f>
        <v/>
      </c>
      <c r="C901" s="358">
        <f>C905</f>
        <v/>
      </c>
      <c r="D901" s="358">
        <f>D905</f>
        <v/>
      </c>
      <c r="E901" s="358">
        <f>E905</f>
        <v/>
      </c>
      <c r="F901" s="358">
        <f>F905</f>
        <v/>
      </c>
      <c r="G901" s="358">
        <f>G905</f>
        <v/>
      </c>
      <c r="H901" s="358" t="n"/>
      <c r="I901" s="358" t="n"/>
      <c r="J901" s="358" t="n"/>
      <c r="K901" s="358" t="n"/>
      <c r="L901" s="358" t="n"/>
      <c r="M901" s="358" t="n"/>
      <c r="N901" s="358" t="n"/>
      <c r="O901" s="358">
        <f>O905</f>
        <v/>
      </c>
      <c r="P901" s="358">
        <f>P905</f>
        <v/>
      </c>
      <c r="Q901" s="358">
        <f>Q905</f>
        <v/>
      </c>
      <c r="R901" s="358">
        <f>R905</f>
        <v/>
      </c>
      <c r="S901" s="358">
        <f>S905</f>
        <v/>
      </c>
      <c r="T901" s="358">
        <f>T905</f>
        <v/>
      </c>
      <c r="U901" s="358">
        <f>U905</f>
        <v/>
      </c>
      <c r="V901" s="358">
        <f>V905</f>
        <v/>
      </c>
      <c r="W901" s="358">
        <f>W905</f>
        <v/>
      </c>
      <c r="X901" s="358">
        <f>X905</f>
        <v/>
      </c>
      <c r="Y901" s="358">
        <f>Y905</f>
        <v/>
      </c>
      <c r="Z901" s="358">
        <f>Z905</f>
        <v/>
      </c>
      <c r="AA901" s="358">
        <f>AA905</f>
        <v/>
      </c>
      <c r="AB901" s="358">
        <f>AB905</f>
        <v/>
      </c>
      <c r="AC901" s="358">
        <f>AC905</f>
        <v/>
      </c>
      <c r="AD901" s="358">
        <f>AD905</f>
        <v/>
      </c>
      <c r="AE901" s="358">
        <f>AE905</f>
        <v/>
      </c>
      <c r="AF901" s="358">
        <f>AF905</f>
        <v/>
      </c>
      <c r="AG901" s="358">
        <f>AG905</f>
        <v/>
      </c>
      <c r="AH901" s="358">
        <f>AH905</f>
        <v/>
      </c>
      <c r="AI901" s="358">
        <f>AI905</f>
        <v/>
      </c>
      <c r="AJ901" s="358">
        <f>AJ905</f>
        <v/>
      </c>
      <c r="AK901" s="358">
        <f>AK905</f>
        <v/>
      </c>
      <c r="AL901" s="358">
        <f>AL905</f>
        <v/>
      </c>
      <c r="AM901" s="358">
        <f>AM905</f>
        <v/>
      </c>
      <c r="AN901" s="358">
        <f>AN905</f>
        <v/>
      </c>
      <c r="AO901" s="358">
        <f>AO905</f>
        <v/>
      </c>
      <c r="AP901" s="358">
        <f>AP905</f>
        <v/>
      </c>
      <c r="AQ901" s="358">
        <f>AQ905</f>
        <v/>
      </c>
      <c r="AR901" s="358">
        <f>AR905</f>
        <v/>
      </c>
      <c r="AS901" s="358">
        <f>AS905</f>
        <v/>
      </c>
      <c r="AT901" s="358">
        <f>AT905</f>
        <v/>
      </c>
      <c r="AU901" s="358">
        <f>AU905</f>
        <v/>
      </c>
      <c r="AV901" s="358">
        <f>AV905</f>
        <v/>
      </c>
      <c r="AW901" s="358">
        <f>AW905</f>
        <v/>
      </c>
      <c r="AX901" s="358">
        <f>AX905</f>
        <v/>
      </c>
      <c r="AY901" s="358">
        <f>AY905</f>
        <v/>
      </c>
      <c r="AZ901" s="358">
        <f>AZ905</f>
        <v/>
      </c>
      <c r="BA901" s="358">
        <f>BA905</f>
        <v/>
      </c>
      <c r="BB901" s="358">
        <f>BB905</f>
        <v/>
      </c>
      <c r="BC901" s="358">
        <f>BC905</f>
        <v/>
      </c>
      <c r="BD901" s="358">
        <f>BD905</f>
        <v/>
      </c>
      <c r="BE901" s="358">
        <f>BE905</f>
        <v/>
      </c>
      <c r="BF901" s="358">
        <f>BF905</f>
        <v/>
      </c>
      <c r="BG901" s="358">
        <f>BG905</f>
        <v/>
      </c>
      <c r="BH901" s="358">
        <f>BH905</f>
        <v/>
      </c>
      <c r="BI901" s="358">
        <f>BI905</f>
        <v/>
      </c>
      <c r="BJ901" s="358">
        <f>BJ905</f>
        <v/>
      </c>
      <c r="BK901" s="358">
        <f>BK905</f>
        <v/>
      </c>
      <c r="BL901" s="358">
        <f>BL905</f>
        <v/>
      </c>
      <c r="BM901" s="358">
        <f>BM905</f>
        <v/>
      </c>
      <c r="BN901" s="358">
        <f>BN905</f>
        <v/>
      </c>
      <c r="BO901" s="358">
        <f>BO905</f>
        <v/>
      </c>
      <c r="BP901" s="358">
        <f>BP905</f>
        <v/>
      </c>
      <c r="BQ901" s="358">
        <f>BQ905</f>
        <v/>
      </c>
      <c r="BR901" s="358">
        <f>BR905</f>
        <v/>
      </c>
      <c r="BS901" s="358">
        <f>BS905</f>
        <v/>
      </c>
      <c r="BT901" s="358">
        <f>BT905</f>
        <v/>
      </c>
      <c r="BU901" s="358">
        <f>BU905</f>
        <v/>
      </c>
      <c r="BV901" s="358">
        <f>BV905</f>
        <v/>
      </c>
      <c r="BW901" s="358">
        <f>BW905</f>
        <v/>
      </c>
      <c r="BX901" s="358">
        <f>BX905</f>
        <v/>
      </c>
      <c r="BY901" s="358">
        <f>BY905</f>
        <v/>
      </c>
      <c r="BZ901" s="358">
        <f>BZ905</f>
        <v/>
      </c>
      <c r="CA901" s="358">
        <f>CA905</f>
        <v/>
      </c>
      <c r="CB901" s="358">
        <f>CB905</f>
        <v/>
      </c>
      <c r="CC901" s="358">
        <f>CC905</f>
        <v/>
      </c>
      <c r="CD901" s="358">
        <f>CD905</f>
        <v/>
      </c>
      <c r="CE901" s="358">
        <f>CE905</f>
        <v/>
      </c>
      <c r="CF901" s="358">
        <f>CF905</f>
        <v/>
      </c>
      <c r="CG901" s="358">
        <f>CG905</f>
        <v/>
      </c>
      <c r="CH901" s="358">
        <f>CH905</f>
        <v/>
      </c>
      <c r="CI901" s="358">
        <f>CI905</f>
        <v/>
      </c>
      <c r="CJ901" s="358">
        <f>CJ905</f>
        <v/>
      </c>
      <c r="CK901" s="358">
        <f>CK905</f>
        <v/>
      </c>
      <c r="CL901" s="358">
        <f>CL905</f>
        <v/>
      </c>
      <c r="CM901" s="358">
        <f>CM905</f>
        <v/>
      </c>
      <c r="CN901" s="358">
        <f>CN905</f>
        <v/>
      </c>
      <c r="CO901" s="358">
        <f>CO905</f>
        <v/>
      </c>
      <c r="CP901" s="358">
        <f>CP905</f>
        <v/>
      </c>
      <c r="CQ901" s="358">
        <f>CQ905</f>
        <v/>
      </c>
      <c r="CR901" s="358">
        <f>CR905</f>
        <v/>
      </c>
      <c r="CS901" s="358">
        <f>CS905</f>
        <v/>
      </c>
      <c r="CT901" s="358">
        <f>CT905</f>
        <v/>
      </c>
      <c r="CU901" s="358">
        <f>CU905</f>
        <v/>
      </c>
      <c r="CV901" s="358">
        <f>CV905</f>
        <v/>
      </c>
      <c r="CW901" s="358">
        <f>CW905</f>
        <v/>
      </c>
      <c r="CX901" s="358">
        <f>CX905</f>
        <v/>
      </c>
      <c r="CY901" s="358">
        <f>CY905</f>
        <v/>
      </c>
      <c r="CZ901" s="358">
        <f>CZ905</f>
        <v/>
      </c>
      <c r="DA901" s="358">
        <f>DA905</f>
        <v/>
      </c>
      <c r="DB901" s="358">
        <f>DB905</f>
        <v/>
      </c>
      <c r="DC901" s="358">
        <f>DC905</f>
        <v/>
      </c>
      <c r="DD901" s="358">
        <f>DD905</f>
        <v/>
      </c>
      <c r="DE901" s="358">
        <f>DE905</f>
        <v/>
      </c>
      <c r="DF901" s="358">
        <f>DF905</f>
        <v/>
      </c>
      <c r="DG901" s="359">
        <f>DG905</f>
        <v/>
      </c>
      <c r="DH901" s="359">
        <f>DH905</f>
        <v/>
      </c>
      <c r="DI901" s="359">
        <f>DI905</f>
        <v/>
      </c>
      <c r="DJ901" s="359">
        <f>DJ905</f>
        <v/>
      </c>
      <c r="DK901" s="359">
        <f>DK905</f>
        <v/>
      </c>
      <c r="DL901" s="359">
        <f>DL905</f>
        <v/>
      </c>
      <c r="DM901" s="359">
        <f>DM905</f>
        <v/>
      </c>
      <c r="DN901" s="359">
        <f>DN905</f>
        <v/>
      </c>
      <c r="DO901" s="359">
        <f>DO905</f>
        <v/>
      </c>
      <c r="DP901" s="359">
        <f>DP905</f>
        <v/>
      </c>
      <c r="DQ901" s="359">
        <f>DQ905</f>
        <v/>
      </c>
      <c r="DR901" s="359">
        <f>DR905</f>
        <v/>
      </c>
      <c r="DS901" s="359">
        <f>DS905</f>
        <v/>
      </c>
      <c r="DT901" s="359">
        <f>DT905</f>
        <v/>
      </c>
      <c r="DU901" s="359">
        <f>DU905</f>
        <v/>
      </c>
      <c r="DV901" s="359">
        <f>DV905</f>
        <v/>
      </c>
      <c r="DW901" s="359">
        <f>DW905</f>
        <v/>
      </c>
      <c r="DX901" s="359">
        <f>DX905</f>
        <v/>
      </c>
      <c r="DY901" s="359">
        <f>DY905</f>
        <v/>
      </c>
      <c r="DZ901" s="359">
        <f>DZ905</f>
        <v/>
      </c>
      <c r="EA901" s="359">
        <f>EA905</f>
        <v/>
      </c>
      <c r="EB901" s="359">
        <f>EB905</f>
        <v/>
      </c>
      <c r="EC901" s="359">
        <f>EC905</f>
        <v/>
      </c>
      <c r="ED901" s="359">
        <f>ED905</f>
        <v/>
      </c>
      <c r="EE901" s="359">
        <f>EE905</f>
        <v/>
      </c>
      <c r="EF901" s="359">
        <f>EF905</f>
        <v/>
      </c>
      <c r="EG901" s="359">
        <f>EG905</f>
        <v/>
      </c>
      <c r="EH901" s="359">
        <f>EH905</f>
        <v/>
      </c>
      <c r="EI901" s="359">
        <f>EI905</f>
        <v/>
      </c>
      <c r="EJ901" s="359">
        <f>EJ905</f>
        <v/>
      </c>
      <c r="EK901" s="359">
        <f>EK905</f>
        <v/>
      </c>
      <c r="EL901" s="359">
        <f>EL905</f>
        <v/>
      </c>
      <c r="EM901" s="359">
        <f>EM905</f>
        <v/>
      </c>
      <c r="EN901" s="359">
        <f>EN905</f>
        <v/>
      </c>
      <c r="EO901" s="359">
        <f>EO905</f>
        <v/>
      </c>
      <c r="EP901" s="359">
        <f>EP905</f>
        <v/>
      </c>
      <c r="EQ901" s="359">
        <f>EQ905</f>
        <v/>
      </c>
      <c r="ER901" s="359">
        <f>ER905</f>
        <v/>
      </c>
      <c r="ES901" s="359">
        <f>ES905</f>
        <v/>
      </c>
      <c r="ET901" s="359">
        <f>ET905</f>
        <v/>
      </c>
      <c r="EU901" s="359">
        <f>EU905</f>
        <v/>
      </c>
      <c r="EV901" s="359">
        <f>EV905</f>
        <v/>
      </c>
      <c r="EW901" s="359">
        <f>EW905</f>
        <v/>
      </c>
      <c r="EX901" s="359">
        <f>EX905</f>
        <v/>
      </c>
      <c r="EY901" s="359">
        <f>EY905</f>
        <v/>
      </c>
      <c r="EZ901" s="359">
        <f>EZ905</f>
        <v/>
      </c>
      <c r="FA901" s="359">
        <f>FA905</f>
        <v/>
      </c>
      <c r="FB901" s="359">
        <f>FB905</f>
        <v/>
      </c>
      <c r="FC901" s="359">
        <f>FC905</f>
        <v/>
      </c>
      <c r="FD901" s="359">
        <f>FD905</f>
        <v/>
      </c>
      <c r="FE901" s="359">
        <f>FE905</f>
        <v/>
      </c>
      <c r="FF901" s="359">
        <f>FF905</f>
        <v/>
      </c>
      <c r="FG901" s="359">
        <f>FG905</f>
        <v/>
      </c>
      <c r="FH901" s="359">
        <f>FH905</f>
        <v/>
      </c>
      <c r="FI901" s="359">
        <f>FI905</f>
        <v/>
      </c>
      <c r="FJ901" s="359">
        <f>FJ905</f>
        <v/>
      </c>
      <c r="FK901" s="359">
        <f>FK905</f>
        <v/>
      </c>
      <c r="FL901" s="359">
        <f>FL905</f>
        <v/>
      </c>
      <c r="FM901" s="359">
        <f>FM905</f>
        <v/>
      </c>
      <c r="FN901" s="359">
        <f>FN905</f>
        <v/>
      </c>
      <c r="FO901" s="359">
        <f>FO905</f>
        <v/>
      </c>
      <c r="FP901" s="359">
        <f>FP905</f>
        <v/>
      </c>
      <c r="FQ901" s="359">
        <f>FQ905</f>
        <v/>
      </c>
      <c r="FR901" s="359">
        <f>FR905</f>
        <v/>
      </c>
      <c r="FS901" s="359">
        <f>FS905</f>
        <v/>
      </c>
      <c r="FT901" s="359">
        <f>FT905</f>
        <v/>
      </c>
      <c r="FU901" s="359">
        <f>FU905</f>
        <v/>
      </c>
      <c r="FV901" s="359">
        <f>FV905</f>
        <v/>
      </c>
      <c r="FW901" s="359">
        <f>FW905</f>
        <v/>
      </c>
      <c r="FX901" s="359">
        <f>FX905</f>
        <v/>
      </c>
      <c r="FY901" s="359">
        <f>FY905</f>
        <v/>
      </c>
      <c r="FZ901" s="359">
        <f>FZ905</f>
        <v/>
      </c>
      <c r="GA901" s="359">
        <f>GA905</f>
        <v/>
      </c>
      <c r="GB901" s="359">
        <f>GB905</f>
        <v/>
      </c>
      <c r="GC901" s="359">
        <f>GC905</f>
        <v/>
      </c>
      <c r="GD901" s="359">
        <f>GD905</f>
        <v/>
      </c>
      <c r="GE901" s="359">
        <f>GE905</f>
        <v/>
      </c>
      <c r="GF901" s="359">
        <f>GF905</f>
        <v/>
      </c>
      <c r="GG901" s="359">
        <f>GG905</f>
        <v/>
      </c>
      <c r="GH901" s="359">
        <f>GH905</f>
        <v/>
      </c>
      <c r="GI901" s="359">
        <f>GI905</f>
        <v/>
      </c>
      <c r="GJ901" s="359">
        <f>GJ905</f>
        <v/>
      </c>
      <c r="GK901" s="359">
        <f>GK905</f>
        <v/>
      </c>
      <c r="GL901" s="359">
        <f>GL905</f>
        <v/>
      </c>
      <c r="GM901" s="359">
        <f>GM905</f>
        <v/>
      </c>
      <c r="GN901" s="359">
        <f>GN905</f>
        <v/>
      </c>
      <c r="GO901" s="359">
        <f>GO905</f>
        <v/>
      </c>
      <c r="GP901" s="359">
        <f>GP905</f>
        <v/>
      </c>
      <c r="GQ901" s="359">
        <f>GQ905</f>
        <v/>
      </c>
      <c r="GR901" s="359">
        <f>GR905</f>
        <v/>
      </c>
      <c r="GS901" s="359">
        <f>GS905</f>
        <v/>
      </c>
      <c r="GT901" s="359">
        <f>GT905</f>
        <v/>
      </c>
      <c r="GU901" s="359">
        <f>GU905</f>
        <v/>
      </c>
      <c r="GV901" s="359">
        <f>GV905</f>
        <v/>
      </c>
      <c r="GW901" s="359">
        <f>GW905</f>
        <v/>
      </c>
      <c r="GX901" s="359">
        <f>GX905</f>
        <v/>
      </c>
    </row>
    <row r="902"/>
    <row r="903">
      <c r="A903" t="n">
        <v>17</v>
      </c>
      <c r="B903" t="n">
        <v>0</v>
      </c>
      <c r="C903">
        <f>ROW(SmtRes!A268)</f>
        <v/>
      </c>
      <c r="D903">
        <f>ROW(EtalonRes!A266)</f>
        <v/>
      </c>
      <c r="E903" t="inlineStr">
        <is>
          <t>1</t>
        </is>
      </c>
      <c r="F903" t="inlineStr">
        <is>
          <t>15-02-002-1</t>
        </is>
      </c>
      <c r="G903" t="inlineStr">
        <is>
          <t>Высококачественная штукатурка фасадов цементно-известковым раствором по камню стен гладких</t>
        </is>
      </c>
      <c r="H903" t="inlineStr">
        <is>
          <t>100 м2 оштукатуриваемой поверхности</t>
        </is>
      </c>
      <c r="I903">
        <f>ROUND(ROUND(0.8/100,4),7)</f>
        <v/>
      </c>
      <c r="J903" t="n">
        <v>0</v>
      </c>
      <c r="K903">
        <f>ROUND(ROUND(0.8/100,4),7)</f>
        <v/>
      </c>
      <c r="O903">
        <f>ROUND(CP903,0)</f>
        <v/>
      </c>
      <c r="P903">
        <f>ROUND(CQ903*I903,0)</f>
        <v/>
      </c>
      <c r="Q903">
        <f>(ROUND((ROUND(((ET903)*I903),0)*BB903),0)+ROUND((ROUND(((AE903-(EU903))*I903),0)*BS903),0))</f>
        <v/>
      </c>
      <c r="R903">
        <f>(ROUND((ROUND(((EU903)*I903),0)*BS903),0)+ROUND((ROUND(((AE903-(EU903))*I903),0)*BS903),0))</f>
        <v/>
      </c>
      <c r="S903">
        <f>ROUND(CT903*I903,0)</f>
        <v/>
      </c>
      <c r="T903">
        <f>ROUND(CU903*I903,0)</f>
        <v/>
      </c>
      <c r="U903">
        <f>ROUND(CV903*I903,7)</f>
        <v/>
      </c>
      <c r="V903">
        <f>ROUND(CW903*I903,7)</f>
        <v/>
      </c>
      <c r="W903">
        <f>ROUND(CX903*I903,0)</f>
        <v/>
      </c>
      <c r="X903">
        <f>ROUND(CY903,0)</f>
        <v/>
      </c>
      <c r="Y903">
        <f>ROUND(CZ903,0)</f>
        <v/>
      </c>
      <c r="AA903" t="n">
        <v>78862477</v>
      </c>
      <c r="AB903">
        <f>ROUND((AC903+AD903+AF903),2)</f>
        <v/>
      </c>
      <c r="AC903">
        <f>ROUND((ES903),2)</f>
        <v/>
      </c>
      <c r="AD903">
        <f>ROUND((((ET903)-(EU903))+AE903),2)</f>
        <v/>
      </c>
      <c r="AE903">
        <f>ROUND((EU903),2)</f>
        <v/>
      </c>
      <c r="AF903">
        <f>ROUND((EV903),2)</f>
        <v/>
      </c>
      <c r="AG903">
        <f>ROUND((AP903),2)</f>
        <v/>
      </c>
      <c r="AH903">
        <f>(EW903)</f>
        <v/>
      </c>
      <c r="AI903">
        <f>(EX903)</f>
        <v/>
      </c>
      <c r="AJ903">
        <f>(AS903)</f>
        <v/>
      </c>
      <c r="AK903" t="n">
        <v>2547.14</v>
      </c>
      <c r="AL903" t="n">
        <v>1321.47</v>
      </c>
      <c r="AM903" t="n">
        <v>63.44</v>
      </c>
      <c r="AN903" t="n">
        <v>24.77</v>
      </c>
      <c r="AO903" t="n">
        <v>1162.23</v>
      </c>
      <c r="AP903" t="n">
        <v>0</v>
      </c>
      <c r="AQ903" t="n">
        <v>117.16</v>
      </c>
      <c r="AR903" t="n">
        <v>2.78</v>
      </c>
      <c r="AS903" t="n">
        <v>0</v>
      </c>
      <c r="AT903" t="n">
        <v>100</v>
      </c>
      <c r="AU903" t="n">
        <v>49</v>
      </c>
      <c r="AV903" t="n">
        <v>1</v>
      </c>
      <c r="AW903" t="n">
        <v>1</v>
      </c>
      <c r="AZ903" t="n">
        <v>1</v>
      </c>
      <c r="BA903" t="n">
        <v>52.25</v>
      </c>
      <c r="BB903" t="n">
        <v>38.96</v>
      </c>
      <c r="BC903" t="n">
        <v>10.13</v>
      </c>
      <c r="BD903" t="inlineStr"/>
      <c r="BE903" t="inlineStr"/>
      <c r="BF903" t="inlineStr"/>
      <c r="BG903" t="inlineStr"/>
      <c r="BH903" t="n">
        <v>0</v>
      </c>
      <c r="BI903" t="n">
        <v>1</v>
      </c>
      <c r="BJ903" t="inlineStr">
        <is>
          <t>ТЕР Московской обл., 15-02-002-1, приказ Минстроя России №675/пр от 28.02.2017 № 260/пр</t>
        </is>
      </c>
      <c r="BM903" t="n">
        <v>15001</v>
      </c>
      <c r="BN903" t="n">
        <v>0</v>
      </c>
      <c r="BO903" t="inlineStr">
        <is>
          <t>15-02-002-1</t>
        </is>
      </c>
      <c r="BP903" t="n">
        <v>1</v>
      </c>
      <c r="BQ903" t="n">
        <v>2</v>
      </c>
      <c r="BR903" t="n">
        <v>0</v>
      </c>
      <c r="BS903" t="n">
        <v>52.25</v>
      </c>
      <c r="BT903" t="n">
        <v>1</v>
      </c>
      <c r="BU903" t="n">
        <v>1</v>
      </c>
      <c r="BV903" t="n">
        <v>1</v>
      </c>
      <c r="BW903" t="n">
        <v>1</v>
      </c>
      <c r="BX903" t="n">
        <v>1</v>
      </c>
      <c r="BY903" t="inlineStr"/>
      <c r="BZ903" t="n">
        <v>100</v>
      </c>
      <c r="CA903" t="n">
        <v>49</v>
      </c>
      <c r="CB903" t="inlineStr"/>
      <c r="CE903" t="n">
        <v>12</v>
      </c>
      <c r="CF903" t="n">
        <v>0</v>
      </c>
      <c r="CG903" t="n">
        <v>0</v>
      </c>
      <c r="CM903" t="n">
        <v>0</v>
      </c>
      <c r="CN903" t="inlineStr"/>
      <c r="CO903" t="n">
        <v>0</v>
      </c>
      <c r="CP903">
        <f>(P903+Q903+S903)</f>
        <v/>
      </c>
      <c r="CQ903">
        <f>AC903*BC903</f>
        <v/>
      </c>
      <c r="CR903">
        <f>(ROUND((ROUND(((ET903)*1),0)*BB903),0)+ROUND((ROUND(((AE903-(EU903))*1),0)*BS903),0))</f>
        <v/>
      </c>
      <c r="CS903">
        <f>(ROUND((ROUND(((EU903)*1),0)*BS903),0)+ROUND((ROUND(((AE903-(EU903))*1),0)*BS903),0))</f>
        <v/>
      </c>
      <c r="CT903">
        <f>AF903*BA903</f>
        <v/>
      </c>
      <c r="CU903">
        <f>AG903</f>
        <v/>
      </c>
      <c r="CV903">
        <f>AH903</f>
        <v/>
      </c>
      <c r="CW903">
        <f>AI903</f>
        <v/>
      </c>
      <c r="CX903">
        <f>AJ903</f>
        <v/>
      </c>
      <c r="CY903">
        <f>(((S903+R903)*AT903)/100)</f>
        <v/>
      </c>
      <c r="CZ903">
        <f>(((S903+R903)*AU903)/100)</f>
        <v/>
      </c>
      <c r="DC903" t="inlineStr"/>
      <c r="DD903" t="inlineStr"/>
      <c r="DE903" t="inlineStr"/>
      <c r="DF903" t="inlineStr"/>
      <c r="DG903" t="inlineStr"/>
      <c r="DH903" t="inlineStr"/>
      <c r="DI903" t="inlineStr"/>
      <c r="DJ903" t="inlineStr"/>
      <c r="DK903" t="inlineStr"/>
      <c r="DL903" t="inlineStr"/>
      <c r="DM903" t="inlineStr"/>
      <c r="DN903" t="n">
        <v>0</v>
      </c>
      <c r="DO903" t="n">
        <v>0</v>
      </c>
      <c r="DP903" t="n">
        <v>1</v>
      </c>
      <c r="DQ903" t="n">
        <v>1</v>
      </c>
      <c r="DU903" t="n">
        <v>1013</v>
      </c>
      <c r="DV903" t="inlineStr">
        <is>
          <t>100 м2 оштукатуриваемой поверхности</t>
        </is>
      </c>
      <c r="DW903" t="inlineStr">
        <is>
          <t>100 м2 оштукатуриваемой поверхности</t>
        </is>
      </c>
      <c r="DX903" t="n">
        <v>1</v>
      </c>
      <c r="DZ903" t="inlineStr"/>
      <c r="EA903" t="inlineStr"/>
      <c r="EB903" t="inlineStr"/>
      <c r="EC903" t="inlineStr"/>
      <c r="EE903" t="n">
        <v>78725880</v>
      </c>
      <c r="EF903" t="n">
        <v>2</v>
      </c>
      <c r="EG903" t="inlineStr">
        <is>
          <t>Общестроительные работы</t>
        </is>
      </c>
      <c r="EH903" t="n">
        <v>15</v>
      </c>
      <c r="EI903" t="inlineStr">
        <is>
          <t>Отделочные работы</t>
        </is>
      </c>
      <c r="EJ903" t="n">
        <v>1</v>
      </c>
      <c r="EK903" t="n">
        <v>15001</v>
      </c>
      <c r="EL903" t="inlineStr">
        <is>
          <t>Отделочные работы</t>
        </is>
      </c>
      <c r="EM903" t="inlineStr">
        <is>
          <t>ФЕР-15</t>
        </is>
      </c>
      <c r="EO903" t="inlineStr"/>
      <c r="EQ903" t="n">
        <v>0</v>
      </c>
      <c r="ER903" t="n">
        <v>2547.14</v>
      </c>
      <c r="ES903" t="n">
        <v>1321.47</v>
      </c>
      <c r="ET903" t="n">
        <v>63.44</v>
      </c>
      <c r="EU903" t="n">
        <v>24.77</v>
      </c>
      <c r="EV903" t="n">
        <v>1162.23</v>
      </c>
      <c r="EW903" t="n">
        <v>117.16</v>
      </c>
      <c r="EX903" t="n">
        <v>2.78</v>
      </c>
      <c r="EY903" t="n">
        <v>0</v>
      </c>
      <c r="FQ903" t="n">
        <v>0</v>
      </c>
      <c r="FR903" t="n">
        <v>0</v>
      </c>
      <c r="FS903" t="n">
        <v>0</v>
      </c>
      <c r="FX903" t="n">
        <v>100</v>
      </c>
      <c r="FY903" t="n">
        <v>49</v>
      </c>
      <c r="GA903" t="inlineStr"/>
      <c r="GD903" t="n">
        <v>1</v>
      </c>
      <c r="GF903" t="n">
        <v>-1794361272</v>
      </c>
      <c r="GG903" t="n">
        <v>2</v>
      </c>
      <c r="GH903" t="n">
        <v>1</v>
      </c>
      <c r="GI903" t="n">
        <v>2</v>
      </c>
      <c r="GJ903" t="n">
        <v>0</v>
      </c>
      <c r="GK903" t="n">
        <v>0</v>
      </c>
      <c r="GL903">
        <f>ROUND(IF(AND(BH903=3,BI903=3,FS903&lt;&gt;0),P903,0),0)</f>
        <v/>
      </c>
      <c r="GM903">
        <f>ROUND(O903+X903+Y903,0)+GX903</f>
        <v/>
      </c>
      <c r="GN903">
        <f>IF(OR(BI903=0,BI903=1),GM903-GX903,0)</f>
        <v/>
      </c>
      <c r="GO903">
        <f>IF(BI903=2,GM903-GX903,0)</f>
        <v/>
      </c>
      <c r="GP903">
        <f>IF(BI903=4,GM903-GX903,0)</f>
        <v/>
      </c>
      <c r="GR903" t="n">
        <v>0</v>
      </c>
      <c r="GS903" t="n">
        <v>3</v>
      </c>
      <c r="GT903" t="n">
        <v>0</v>
      </c>
      <c r="GU903" t="inlineStr"/>
      <c r="GV903">
        <f>ROUND((GT903),2)</f>
        <v/>
      </c>
      <c r="GW903" t="n">
        <v>1</v>
      </c>
      <c r="GX903">
        <f>ROUND(HC903*I903,0)</f>
        <v/>
      </c>
      <c r="HA903" t="n">
        <v>0</v>
      </c>
      <c r="HB903" t="n">
        <v>0</v>
      </c>
      <c r="HC903">
        <f>GV903*GW903</f>
        <v/>
      </c>
      <c r="HE903" t="inlineStr"/>
      <c r="HF903" t="inlineStr"/>
      <c r="HM903" t="inlineStr"/>
      <c r="HN903" t="inlineStr">
        <is>
          <t>Пр/812-015.0-1</t>
        </is>
      </c>
      <c r="HO903" t="inlineStr">
        <is>
          <t>Пр/774-015.0</t>
        </is>
      </c>
      <c r="HP903" t="inlineStr">
        <is>
          <t>Отделочные работы</t>
        </is>
      </c>
      <c r="HQ903" t="inlineStr">
        <is>
          <t>Отделочные работы</t>
        </is>
      </c>
      <c r="HS903" t="n">
        <v>0</v>
      </c>
      <c r="IK903" t="n">
        <v>0</v>
      </c>
    </row>
    <row r="904"/>
    <row r="905">
      <c r="A905" s="358" t="n">
        <v>51</v>
      </c>
      <c r="B905" s="358">
        <f>B899</f>
        <v/>
      </c>
      <c r="C905" s="358">
        <f>A899</f>
        <v/>
      </c>
      <c r="D905" s="358">
        <f>ROW(A899)</f>
        <v/>
      </c>
      <c r="E905" s="358" t="n"/>
      <c r="F905" s="358">
        <f>IF(F899&lt;&gt;"",F899,"")</f>
        <v/>
      </c>
      <c r="G905" s="358">
        <f>IF(G899&lt;&gt;"",G899,"")</f>
        <v/>
      </c>
      <c r="H905" s="358" t="n">
        <v>0</v>
      </c>
      <c r="I905" s="358" t="n"/>
      <c r="J905" s="358" t="n"/>
      <c r="K905" s="358" t="n"/>
      <c r="L905" s="358" t="n"/>
      <c r="M905" s="358" t="n"/>
      <c r="N905" s="358" t="n"/>
      <c r="O905" s="358" t="n">
        <v>0</v>
      </c>
      <c r="P905" s="358" t="n">
        <v>0</v>
      </c>
      <c r="Q905" s="358" t="n">
        <v>0</v>
      </c>
      <c r="R905" s="358" t="n">
        <v>0</v>
      </c>
      <c r="S905" s="358" t="n">
        <v>0</v>
      </c>
      <c r="T905" s="358" t="n">
        <v>0</v>
      </c>
      <c r="U905" s="358" t="n">
        <v>0</v>
      </c>
      <c r="V905" s="358" t="n">
        <v>0</v>
      </c>
      <c r="W905" s="358" t="n">
        <v>0</v>
      </c>
      <c r="X905" s="358" t="n">
        <v>0</v>
      </c>
      <c r="Y905" s="358" t="n">
        <v>0</v>
      </c>
      <c r="Z905" s="358" t="n"/>
      <c r="AA905" s="358" t="n"/>
      <c r="AB905" s="358" t="n"/>
      <c r="AC905" s="358" t="n"/>
      <c r="AD905" s="358" t="n"/>
      <c r="AE905" s="358" t="n"/>
      <c r="AF905" s="358" t="n"/>
      <c r="AG905" s="358" t="n"/>
      <c r="AH905" s="358" t="n"/>
      <c r="AI905" s="358" t="n"/>
      <c r="AJ905" s="358" t="n"/>
      <c r="AK905" s="358" t="n"/>
      <c r="AL905" s="358" t="n"/>
      <c r="AM905" s="358" t="n"/>
      <c r="AN905" s="358" t="n"/>
      <c r="AO905" s="358">
        <f>ROUND(BX905,0)</f>
        <v/>
      </c>
      <c r="AP905" s="358">
        <f>ROUND(BY905,0)</f>
        <v/>
      </c>
      <c r="AQ905" s="358">
        <f>ROUND(BZ905,0)</f>
        <v/>
      </c>
      <c r="AR905" s="358">
        <f>ROUND(CA905,0)</f>
        <v/>
      </c>
      <c r="AS905" s="358">
        <f>ROUND(CB905,0)</f>
        <v/>
      </c>
      <c r="AT905" s="358">
        <f>ROUND(CC905,0)</f>
        <v/>
      </c>
      <c r="AU905" s="358">
        <f>ROUND(CD905,0)</f>
        <v/>
      </c>
      <c r="AV905" s="358">
        <f>ROUND(CE905,0)</f>
        <v/>
      </c>
      <c r="AW905" s="358">
        <f>ROUND(CF905,0)</f>
        <v/>
      </c>
      <c r="AX905" s="358">
        <f>ROUND(CG905,0)</f>
        <v/>
      </c>
      <c r="AY905" s="358">
        <f>ROUND(CH905,0)</f>
        <v/>
      </c>
      <c r="AZ905" s="358">
        <f>ROUND(CI905,0)</f>
        <v/>
      </c>
      <c r="BA905" s="358">
        <f>ROUND(CJ905,0)</f>
        <v/>
      </c>
      <c r="BB905" s="358">
        <f>ROUND(CK905,0)</f>
        <v/>
      </c>
      <c r="BC905" s="358">
        <f>ROUND(CL905,0)</f>
        <v/>
      </c>
      <c r="BD905" s="358">
        <f>ROUND(CM905,0)</f>
        <v/>
      </c>
      <c r="BE905" s="358" t="n"/>
      <c r="BF905" s="358" t="n"/>
      <c r="BG905" s="358" t="n"/>
      <c r="BH905" s="358" t="n"/>
      <c r="BI905" s="358" t="n"/>
      <c r="BJ905" s="358" t="n"/>
      <c r="BK905" s="358" t="n"/>
      <c r="BL905" s="358" t="n"/>
      <c r="BM905" s="358" t="n"/>
      <c r="BN905" s="358" t="n"/>
      <c r="BO905" s="358" t="n"/>
      <c r="BP905" s="358" t="n"/>
      <c r="BQ905" s="358" t="n"/>
      <c r="BR905" s="358" t="n"/>
      <c r="BS905" s="358" t="n"/>
      <c r="BT905" s="358" t="n"/>
      <c r="BU905" s="358" t="n"/>
      <c r="BV905" s="358" t="n"/>
      <c r="BW905" s="358" t="n"/>
      <c r="BX905" s="358" t="n"/>
      <c r="BY905" s="358" t="n"/>
      <c r="BZ905" s="358" t="n"/>
      <c r="CA905" s="358" t="n"/>
      <c r="CB905" s="358" t="n"/>
      <c r="CC905" s="358" t="n"/>
      <c r="CD905" s="358" t="n"/>
      <c r="CE905" s="358" t="n"/>
      <c r="CF905" s="358" t="n"/>
      <c r="CG905" s="358" t="n"/>
      <c r="CH905" s="358" t="n"/>
      <c r="CI905" s="358" t="n"/>
      <c r="CJ905" s="358" t="n"/>
      <c r="CK905" s="358" t="n"/>
      <c r="CL905" s="358" t="n"/>
      <c r="CM905" s="358" t="n"/>
      <c r="CN905" s="358" t="n"/>
      <c r="CO905" s="358" t="n"/>
      <c r="CP905" s="358" t="n"/>
      <c r="CQ905" s="358" t="n"/>
      <c r="CR905" s="358" t="n"/>
      <c r="CS905" s="358" t="n"/>
      <c r="CT905" s="358" t="n"/>
      <c r="CU905" s="358" t="n"/>
      <c r="CV905" s="358" t="n"/>
      <c r="CW905" s="358" t="n"/>
      <c r="CX905" s="358" t="n"/>
      <c r="CY905" s="358" t="n"/>
      <c r="CZ905" s="358" t="n"/>
      <c r="DA905" s="358" t="n"/>
      <c r="DB905" s="358" t="n"/>
      <c r="DC905" s="358" t="n"/>
      <c r="DD905" s="358" t="n"/>
      <c r="DE905" s="358" t="n"/>
      <c r="DF905" s="358" t="n"/>
      <c r="DG905" s="359" t="n"/>
      <c r="DH905" s="359" t="n"/>
      <c r="DI905" s="359" t="n"/>
      <c r="DJ905" s="359" t="n"/>
      <c r="DK905" s="359" t="n"/>
      <c r="DL905" s="359" t="n"/>
      <c r="DM905" s="359" t="n"/>
      <c r="DN905" s="359" t="n"/>
      <c r="DO905" s="359" t="n"/>
      <c r="DP905" s="359" t="n"/>
      <c r="DQ905" s="359" t="n"/>
      <c r="DR905" s="359" t="n"/>
      <c r="DS905" s="359" t="n"/>
      <c r="DT905" s="359" t="n"/>
      <c r="DU905" s="359" t="n"/>
      <c r="DV905" s="359" t="n"/>
      <c r="DW905" s="359" t="n"/>
      <c r="DX905" s="359" t="n"/>
      <c r="DY905" s="359" t="n"/>
      <c r="DZ905" s="359" t="n"/>
      <c r="EA905" s="359" t="n"/>
      <c r="EB905" s="359" t="n"/>
      <c r="EC905" s="359" t="n"/>
      <c r="ED905" s="359" t="n"/>
      <c r="EE905" s="359" t="n"/>
      <c r="EF905" s="359" t="n"/>
      <c r="EG905" s="359" t="n"/>
      <c r="EH905" s="359" t="n"/>
      <c r="EI905" s="359" t="n"/>
      <c r="EJ905" s="359" t="n"/>
      <c r="EK905" s="359" t="n"/>
      <c r="EL905" s="359" t="n"/>
      <c r="EM905" s="359" t="n"/>
      <c r="EN905" s="359" t="n"/>
      <c r="EO905" s="359" t="n"/>
      <c r="EP905" s="359" t="n"/>
      <c r="EQ905" s="359" t="n"/>
      <c r="ER905" s="359" t="n"/>
      <c r="ES905" s="359" t="n"/>
      <c r="ET905" s="359" t="n"/>
      <c r="EU905" s="359" t="n"/>
      <c r="EV905" s="359" t="n"/>
      <c r="EW905" s="359" t="n"/>
      <c r="EX905" s="359" t="n"/>
      <c r="EY905" s="359" t="n"/>
      <c r="EZ905" s="359" t="n"/>
      <c r="FA905" s="359" t="n"/>
      <c r="FB905" s="359" t="n"/>
      <c r="FC905" s="359" t="n"/>
      <c r="FD905" s="359" t="n"/>
      <c r="FE905" s="359" t="n"/>
      <c r="FF905" s="359" t="n"/>
      <c r="FG905" s="359" t="n"/>
      <c r="FH905" s="359" t="n"/>
      <c r="FI905" s="359" t="n"/>
      <c r="FJ905" s="359" t="n"/>
      <c r="FK905" s="359" t="n"/>
      <c r="FL905" s="359" t="n"/>
      <c r="FM905" s="359" t="n"/>
      <c r="FN905" s="359" t="n"/>
      <c r="FO905" s="359" t="n"/>
      <c r="FP905" s="359" t="n"/>
      <c r="FQ905" s="359" t="n"/>
      <c r="FR905" s="359" t="n"/>
      <c r="FS905" s="359" t="n"/>
      <c r="FT905" s="359" t="n"/>
      <c r="FU905" s="359" t="n"/>
      <c r="FV905" s="359" t="n"/>
      <c r="FW905" s="359" t="n"/>
      <c r="FX905" s="359" t="n"/>
      <c r="FY905" s="359" t="n"/>
      <c r="FZ905" s="359" t="n"/>
      <c r="GA905" s="359" t="n"/>
      <c r="GB905" s="359" t="n"/>
      <c r="GC905" s="359" t="n"/>
      <c r="GD905" s="359" t="n"/>
      <c r="GE905" s="359" t="n"/>
      <c r="GF905" s="359" t="n"/>
      <c r="GG905" s="359" t="n"/>
      <c r="GH905" s="359" t="n"/>
      <c r="GI905" s="359" t="n"/>
      <c r="GJ905" s="359" t="n"/>
      <c r="GK905" s="359" t="n"/>
      <c r="GL905" s="359" t="n"/>
      <c r="GM905" s="359" t="n"/>
      <c r="GN905" s="359" t="n"/>
      <c r="GO905" s="359" t="n"/>
      <c r="GP905" s="359" t="n"/>
      <c r="GQ905" s="359" t="n"/>
      <c r="GR905" s="359" t="n"/>
      <c r="GS905" s="359" t="n"/>
      <c r="GT905" s="359" t="n"/>
      <c r="GU905" s="359" t="n"/>
      <c r="GV905" s="359" t="n"/>
      <c r="GW905" s="359" t="n"/>
      <c r="GX905" s="359" t="n">
        <v>0</v>
      </c>
    </row>
    <row r="906"/>
    <row r="907">
      <c r="A907" s="360" t="n">
        <v>50</v>
      </c>
      <c r="B907" s="360" t="n">
        <v>0</v>
      </c>
      <c r="C907" s="360" t="n">
        <v>0</v>
      </c>
      <c r="D907" s="360" t="n">
        <v>1</v>
      </c>
      <c r="E907" s="360" t="n">
        <v>201</v>
      </c>
      <c r="F907" s="360">
        <f>ROUND(Source!O905,O907)</f>
        <v/>
      </c>
      <c r="G907" s="360" t="inlineStr">
        <is>
          <t>ПЗ</t>
        </is>
      </c>
      <c r="H907" s="360" t="inlineStr">
        <is>
          <t>Прямые затраты</t>
        </is>
      </c>
      <c r="I907" s="360" t="n"/>
      <c r="J907" s="360" t="n"/>
      <c r="K907" s="360" t="n">
        <v>201</v>
      </c>
      <c r="L907" s="360" t="n">
        <v>1</v>
      </c>
      <c r="M907" s="360" t="n">
        <v>3</v>
      </c>
      <c r="N907" s="360" t="inlineStr"/>
      <c r="O907" s="360" t="n">
        <v>0</v>
      </c>
      <c r="P907" s="360" t="n"/>
      <c r="Q907" s="360" t="n"/>
      <c r="R907" s="360" t="n"/>
      <c r="S907" s="360" t="n"/>
      <c r="T907" s="360" t="n"/>
      <c r="U907" s="360" t="n"/>
      <c r="V907" s="360" t="n"/>
      <c r="W907" s="360" t="n">
        <v>0</v>
      </c>
      <c r="X907" s="360" t="n">
        <v>1</v>
      </c>
      <c r="Y907" s="360" t="n">
        <v>0</v>
      </c>
      <c r="Z907" s="360" t="n"/>
      <c r="AA907" s="360" t="n"/>
      <c r="AB907" s="360" t="n"/>
    </row>
    <row r="908">
      <c r="A908" s="360" t="n">
        <v>50</v>
      </c>
      <c r="B908" s="360" t="n">
        <v>0</v>
      </c>
      <c r="C908" s="360" t="n">
        <v>0</v>
      </c>
      <c r="D908" s="360" t="n">
        <v>1</v>
      </c>
      <c r="E908" s="360" t="n">
        <v>202</v>
      </c>
      <c r="F908" s="360">
        <f>ROUND(Source!P905,O908)</f>
        <v/>
      </c>
      <c r="G908" s="360" t="inlineStr">
        <is>
          <t>СтМатОб</t>
        </is>
      </c>
      <c r="H908" s="360" t="inlineStr">
        <is>
          <t>Стоимость материальных ресурсов (всего)</t>
        </is>
      </c>
      <c r="I908" s="360" t="n"/>
      <c r="J908" s="360" t="n"/>
      <c r="K908" s="360" t="n">
        <v>202</v>
      </c>
      <c r="L908" s="360" t="n">
        <v>2</v>
      </c>
      <c r="M908" s="360" t="n">
        <v>3</v>
      </c>
      <c r="N908" s="360" t="inlineStr"/>
      <c r="O908" s="360" t="n">
        <v>0</v>
      </c>
      <c r="P908" s="360" t="n"/>
      <c r="Q908" s="360" t="n"/>
      <c r="R908" s="360" t="n"/>
      <c r="S908" s="360" t="n"/>
      <c r="T908" s="360" t="n"/>
      <c r="U908" s="360" t="n"/>
      <c r="V908" s="360" t="n"/>
      <c r="W908" s="360" t="n">
        <v>0</v>
      </c>
      <c r="X908" s="360" t="n">
        <v>1</v>
      </c>
      <c r="Y908" s="360" t="n">
        <v>0</v>
      </c>
      <c r="Z908" s="360" t="n"/>
      <c r="AA908" s="360" t="n"/>
      <c r="AB908" s="360" t="n"/>
    </row>
    <row r="909">
      <c r="A909" s="360" t="n">
        <v>50</v>
      </c>
      <c r="B909" s="360" t="n">
        <v>0</v>
      </c>
      <c r="C909" s="360" t="n">
        <v>0</v>
      </c>
      <c r="D909" s="360" t="n">
        <v>1</v>
      </c>
      <c r="E909" s="360" t="n">
        <v>222</v>
      </c>
      <c r="F909" s="360">
        <f>ROUND(Source!AO905,O909)</f>
        <v/>
      </c>
      <c r="G909" s="360" t="inlineStr">
        <is>
          <t>СтМатОбЗак</t>
        </is>
      </c>
      <c r="H909" s="360" t="inlineStr">
        <is>
          <t>Стоимость материалов и оборудования заказчика</t>
        </is>
      </c>
      <c r="I909" s="360" t="n"/>
      <c r="J909" s="360" t="n"/>
      <c r="K909" s="360" t="n">
        <v>222</v>
      </c>
      <c r="L909" s="360" t="n">
        <v>3</v>
      </c>
      <c r="M909" s="360" t="n">
        <v>3</v>
      </c>
      <c r="N909" s="360" t="inlineStr"/>
      <c r="O909" s="360" t="n">
        <v>0</v>
      </c>
      <c r="P909" s="360" t="n"/>
      <c r="Q909" s="360" t="n"/>
      <c r="R909" s="360" t="n"/>
      <c r="S909" s="360" t="n"/>
      <c r="T909" s="360" t="n"/>
      <c r="U909" s="360" t="n"/>
      <c r="V909" s="360" t="n"/>
      <c r="W909" s="360" t="n">
        <v>0</v>
      </c>
      <c r="X909" s="360" t="n">
        <v>1</v>
      </c>
      <c r="Y909" s="360" t="n">
        <v>0</v>
      </c>
      <c r="Z909" s="360" t="n"/>
      <c r="AA909" s="360" t="n"/>
      <c r="AB909" s="360" t="n"/>
    </row>
    <row r="910">
      <c r="A910" s="360" t="n">
        <v>50</v>
      </c>
      <c r="B910" s="360" t="n">
        <v>0</v>
      </c>
      <c r="C910" s="360" t="n">
        <v>0</v>
      </c>
      <c r="D910" s="360" t="n">
        <v>1</v>
      </c>
      <c r="E910" s="360" t="n">
        <v>225</v>
      </c>
      <c r="F910" s="360">
        <f>ROUND(Source!AV905,O910)</f>
        <v/>
      </c>
      <c r="G910" s="360" t="inlineStr">
        <is>
          <t>СтМатОбПод</t>
        </is>
      </c>
      <c r="H910" s="360" t="inlineStr">
        <is>
          <t>Стоимость материалов и оборудования подрядчика</t>
        </is>
      </c>
      <c r="I910" s="360" t="n"/>
      <c r="J910" s="360" t="n"/>
      <c r="K910" s="360" t="n">
        <v>225</v>
      </c>
      <c r="L910" s="360" t="n">
        <v>4</v>
      </c>
      <c r="M910" s="360" t="n">
        <v>3</v>
      </c>
      <c r="N910" s="360" t="inlineStr"/>
      <c r="O910" s="360" t="n">
        <v>0</v>
      </c>
      <c r="P910" s="360" t="n"/>
      <c r="Q910" s="360" t="n"/>
      <c r="R910" s="360" t="n"/>
      <c r="S910" s="360" t="n"/>
      <c r="T910" s="360" t="n"/>
      <c r="U910" s="360" t="n"/>
      <c r="V910" s="360" t="n"/>
      <c r="W910" s="360" t="n">
        <v>0</v>
      </c>
      <c r="X910" s="360" t="n">
        <v>1</v>
      </c>
      <c r="Y910" s="360" t="n">
        <v>0</v>
      </c>
      <c r="Z910" s="360" t="n"/>
      <c r="AA910" s="360" t="n"/>
      <c r="AB910" s="360" t="n"/>
    </row>
    <row r="911">
      <c r="A911" s="360" t="n">
        <v>50</v>
      </c>
      <c r="B911" s="360" t="n">
        <v>0</v>
      </c>
      <c r="C911" s="360" t="n">
        <v>0</v>
      </c>
      <c r="D911" s="360" t="n">
        <v>1</v>
      </c>
      <c r="E911" s="360" t="n">
        <v>226</v>
      </c>
      <c r="F911" s="360">
        <f>ROUND(Source!AW905,O911)</f>
        <v/>
      </c>
      <c r="G911" s="360" t="inlineStr">
        <is>
          <t>СтМат</t>
        </is>
      </c>
      <c r="H911" s="360" t="inlineStr">
        <is>
          <t>Стоимость материалов (всего)</t>
        </is>
      </c>
      <c r="I911" s="360" t="n"/>
      <c r="J911" s="360" t="n"/>
      <c r="K911" s="360" t="n">
        <v>226</v>
      </c>
      <c r="L911" s="360" t="n">
        <v>5</v>
      </c>
      <c r="M911" s="360" t="n">
        <v>3</v>
      </c>
      <c r="N911" s="360" t="inlineStr"/>
      <c r="O911" s="360" t="n">
        <v>0</v>
      </c>
      <c r="P911" s="360" t="n"/>
      <c r="Q911" s="360" t="n"/>
      <c r="R911" s="360" t="n"/>
      <c r="S911" s="360" t="n"/>
      <c r="T911" s="360" t="n"/>
      <c r="U911" s="360" t="n"/>
      <c r="V911" s="360" t="n"/>
      <c r="W911" s="360" t="n">
        <v>0</v>
      </c>
      <c r="X911" s="360" t="n">
        <v>1</v>
      </c>
      <c r="Y911" s="360" t="n">
        <v>0</v>
      </c>
      <c r="Z911" s="360" t="n"/>
      <c r="AA911" s="360" t="n"/>
      <c r="AB911" s="360" t="n"/>
    </row>
    <row r="912">
      <c r="A912" s="360" t="n">
        <v>50</v>
      </c>
      <c r="B912" s="360" t="n">
        <v>0</v>
      </c>
      <c r="C912" s="360" t="n">
        <v>0</v>
      </c>
      <c r="D912" s="360" t="n">
        <v>1</v>
      </c>
      <c r="E912" s="360" t="n">
        <v>227</v>
      </c>
      <c r="F912" s="360">
        <f>ROUND(Source!AX905,O912)</f>
        <v/>
      </c>
      <c r="G912" s="360" t="inlineStr">
        <is>
          <t>СтМатЗак</t>
        </is>
      </c>
      <c r="H912" s="360" t="inlineStr">
        <is>
          <t>Стоимость материалов заказчика</t>
        </is>
      </c>
      <c r="I912" s="360" t="n"/>
      <c r="J912" s="360" t="n"/>
      <c r="K912" s="360" t="n">
        <v>227</v>
      </c>
      <c r="L912" s="360" t="n">
        <v>6</v>
      </c>
      <c r="M912" s="360" t="n">
        <v>3</v>
      </c>
      <c r="N912" s="360" t="inlineStr"/>
      <c r="O912" s="360" t="n">
        <v>0</v>
      </c>
      <c r="P912" s="360" t="n"/>
      <c r="Q912" s="360" t="n"/>
      <c r="R912" s="360" t="n"/>
      <c r="S912" s="360" t="n"/>
      <c r="T912" s="360" t="n"/>
      <c r="U912" s="360" t="n"/>
      <c r="V912" s="360" t="n"/>
      <c r="W912" s="360" t="n">
        <v>0</v>
      </c>
      <c r="X912" s="360" t="n">
        <v>1</v>
      </c>
      <c r="Y912" s="360" t="n">
        <v>0</v>
      </c>
      <c r="Z912" s="360" t="n"/>
      <c r="AA912" s="360" t="n"/>
      <c r="AB912" s="360" t="n"/>
    </row>
    <row r="913">
      <c r="A913" s="360" t="n">
        <v>50</v>
      </c>
      <c r="B913" s="360" t="n">
        <v>0</v>
      </c>
      <c r="C913" s="360" t="n">
        <v>0</v>
      </c>
      <c r="D913" s="360" t="n">
        <v>1</v>
      </c>
      <c r="E913" s="360" t="n">
        <v>228</v>
      </c>
      <c r="F913" s="360">
        <f>ROUND(Source!AY905,O913)</f>
        <v/>
      </c>
      <c r="G913" s="360" t="inlineStr">
        <is>
          <t>СтМатПод</t>
        </is>
      </c>
      <c r="H913" s="360" t="inlineStr">
        <is>
          <t>Стоимость материалов подрядчика</t>
        </is>
      </c>
      <c r="I913" s="360" t="n"/>
      <c r="J913" s="360" t="n"/>
      <c r="K913" s="360" t="n">
        <v>228</v>
      </c>
      <c r="L913" s="360" t="n">
        <v>7</v>
      </c>
      <c r="M913" s="360" t="n">
        <v>3</v>
      </c>
      <c r="N913" s="360" t="inlineStr"/>
      <c r="O913" s="360" t="n">
        <v>0</v>
      </c>
      <c r="P913" s="360" t="n"/>
      <c r="Q913" s="360" t="n"/>
      <c r="R913" s="360" t="n"/>
      <c r="S913" s="360" t="n"/>
      <c r="T913" s="360" t="n"/>
      <c r="U913" s="360" t="n"/>
      <c r="V913" s="360" t="n"/>
      <c r="W913" s="360" t="n">
        <v>0</v>
      </c>
      <c r="X913" s="360" t="n">
        <v>1</v>
      </c>
      <c r="Y913" s="360" t="n">
        <v>0</v>
      </c>
      <c r="Z913" s="360" t="n"/>
      <c r="AA913" s="360" t="n"/>
      <c r="AB913" s="360" t="n"/>
    </row>
    <row r="914">
      <c r="A914" s="360" t="n">
        <v>50</v>
      </c>
      <c r="B914" s="360" t="n">
        <v>0</v>
      </c>
      <c r="C914" s="360" t="n">
        <v>0</v>
      </c>
      <c r="D914" s="360" t="n">
        <v>1</v>
      </c>
      <c r="E914" s="360" t="n">
        <v>216</v>
      </c>
      <c r="F914" s="360">
        <f>ROUND(Source!AP905,O914)</f>
        <v/>
      </c>
      <c r="G914" s="360" t="inlineStr">
        <is>
          <t>Оборуд</t>
        </is>
      </c>
      <c r="H914" s="360" t="inlineStr">
        <is>
          <t>Стоимость оборудования (всего)</t>
        </is>
      </c>
      <c r="I914" s="360" t="n"/>
      <c r="J914" s="360" t="n"/>
      <c r="K914" s="360" t="n">
        <v>216</v>
      </c>
      <c r="L914" s="360" t="n">
        <v>8</v>
      </c>
      <c r="M914" s="360" t="n">
        <v>3</v>
      </c>
      <c r="N914" s="360" t="inlineStr"/>
      <c r="O914" s="360" t="n">
        <v>0</v>
      </c>
      <c r="P914" s="360" t="n"/>
      <c r="Q914" s="360" t="n"/>
      <c r="R914" s="360" t="n"/>
      <c r="S914" s="360" t="n"/>
      <c r="T914" s="360" t="n"/>
      <c r="U914" s="360" t="n"/>
      <c r="V914" s="360" t="n"/>
      <c r="W914" s="360" t="n">
        <v>0</v>
      </c>
      <c r="X914" s="360" t="n">
        <v>1</v>
      </c>
      <c r="Y914" s="360" t="n">
        <v>0</v>
      </c>
      <c r="Z914" s="360" t="n"/>
      <c r="AA914" s="360" t="n"/>
      <c r="AB914" s="360" t="n"/>
    </row>
    <row r="915">
      <c r="A915" s="360" t="n">
        <v>50</v>
      </c>
      <c r="B915" s="360" t="n">
        <v>0</v>
      </c>
      <c r="C915" s="360" t="n">
        <v>0</v>
      </c>
      <c r="D915" s="360" t="n">
        <v>1</v>
      </c>
      <c r="E915" s="360" t="n">
        <v>223</v>
      </c>
      <c r="F915" s="360">
        <f>ROUND(Source!AQ905,O915)</f>
        <v/>
      </c>
      <c r="G915" s="360" t="inlineStr">
        <is>
          <t>ОборудЗак</t>
        </is>
      </c>
      <c r="H915" s="360" t="inlineStr">
        <is>
          <t>Стоимость оборудования заказчика</t>
        </is>
      </c>
      <c r="I915" s="360" t="n"/>
      <c r="J915" s="360" t="n"/>
      <c r="K915" s="360" t="n">
        <v>223</v>
      </c>
      <c r="L915" s="360" t="n">
        <v>9</v>
      </c>
      <c r="M915" s="360" t="n">
        <v>3</v>
      </c>
      <c r="N915" s="360" t="inlineStr"/>
      <c r="O915" s="360" t="n">
        <v>0</v>
      </c>
      <c r="P915" s="360" t="n"/>
      <c r="Q915" s="360" t="n"/>
      <c r="R915" s="360" t="n"/>
      <c r="S915" s="360" t="n"/>
      <c r="T915" s="360" t="n"/>
      <c r="U915" s="360" t="n"/>
      <c r="V915" s="360" t="n"/>
      <c r="W915" s="360" t="n">
        <v>0</v>
      </c>
      <c r="X915" s="360" t="n">
        <v>1</v>
      </c>
      <c r="Y915" s="360" t="n">
        <v>0</v>
      </c>
      <c r="Z915" s="360" t="n"/>
      <c r="AA915" s="360" t="n"/>
      <c r="AB915" s="360" t="n"/>
    </row>
    <row r="916">
      <c r="A916" s="360" t="n">
        <v>50</v>
      </c>
      <c r="B916" s="360" t="n">
        <v>0</v>
      </c>
      <c r="C916" s="360" t="n">
        <v>0</v>
      </c>
      <c r="D916" s="360" t="n">
        <v>1</v>
      </c>
      <c r="E916" s="360" t="n">
        <v>229</v>
      </c>
      <c r="F916" s="360">
        <f>ROUND(Source!AZ905,O916)</f>
        <v/>
      </c>
      <c r="G916" s="360" t="inlineStr">
        <is>
          <t>ОборудПод</t>
        </is>
      </c>
      <c r="H916" s="360" t="inlineStr">
        <is>
          <t>Стоимость оборудования подрядчика</t>
        </is>
      </c>
      <c r="I916" s="360" t="n"/>
      <c r="J916" s="360" t="n"/>
      <c r="K916" s="360" t="n">
        <v>229</v>
      </c>
      <c r="L916" s="360" t="n">
        <v>10</v>
      </c>
      <c r="M916" s="360" t="n">
        <v>3</v>
      </c>
      <c r="N916" s="360" t="inlineStr"/>
      <c r="O916" s="360" t="n">
        <v>0</v>
      </c>
      <c r="P916" s="360" t="n"/>
      <c r="Q916" s="360" t="n"/>
      <c r="R916" s="360" t="n"/>
      <c r="S916" s="360" t="n"/>
      <c r="T916" s="360" t="n"/>
      <c r="U916" s="360" t="n"/>
      <c r="V916" s="360" t="n"/>
      <c r="W916" s="360" t="n">
        <v>0</v>
      </c>
      <c r="X916" s="360" t="n">
        <v>1</v>
      </c>
      <c r="Y916" s="360" t="n">
        <v>0</v>
      </c>
      <c r="Z916" s="360" t="n"/>
      <c r="AA916" s="360" t="n"/>
      <c r="AB916" s="360" t="n"/>
    </row>
    <row r="917">
      <c r="A917" s="360" t="n">
        <v>50</v>
      </c>
      <c r="B917" s="360" t="n">
        <v>0</v>
      </c>
      <c r="C917" s="360" t="n">
        <v>0</v>
      </c>
      <c r="D917" s="360" t="n">
        <v>1</v>
      </c>
      <c r="E917" s="360" t="n">
        <v>203</v>
      </c>
      <c r="F917" s="360">
        <f>ROUND(Source!Q905,O917)</f>
        <v/>
      </c>
      <c r="G917" s="360" t="inlineStr">
        <is>
          <t>ЭММ</t>
        </is>
      </c>
      <c r="H917" s="360" t="inlineStr">
        <is>
          <t>Эксплуатация машин</t>
        </is>
      </c>
      <c r="I917" s="360" t="n"/>
      <c r="J917" s="360" t="n"/>
      <c r="K917" s="360" t="n">
        <v>203</v>
      </c>
      <c r="L917" s="360" t="n">
        <v>11</v>
      </c>
      <c r="M917" s="360" t="n">
        <v>3</v>
      </c>
      <c r="N917" s="360" t="inlineStr"/>
      <c r="O917" s="360" t="n">
        <v>0</v>
      </c>
      <c r="P917" s="360" t="n"/>
      <c r="Q917" s="360" t="n"/>
      <c r="R917" s="360" t="n"/>
      <c r="S917" s="360" t="n"/>
      <c r="T917" s="360" t="n"/>
      <c r="U917" s="360" t="n"/>
      <c r="V917" s="360" t="n"/>
      <c r="W917" s="360" t="n">
        <v>0</v>
      </c>
      <c r="X917" s="360" t="n">
        <v>1</v>
      </c>
      <c r="Y917" s="360" t="n">
        <v>0</v>
      </c>
      <c r="Z917" s="360" t="n"/>
      <c r="AA917" s="360" t="n"/>
      <c r="AB917" s="360" t="n"/>
    </row>
    <row r="918">
      <c r="A918" s="360" t="n">
        <v>50</v>
      </c>
      <c r="B918" s="360" t="n">
        <v>0</v>
      </c>
      <c r="C918" s="360" t="n">
        <v>0</v>
      </c>
      <c r="D918" s="360" t="n">
        <v>1</v>
      </c>
      <c r="E918" s="360" t="n">
        <v>231</v>
      </c>
      <c r="F918" s="360">
        <f>ROUND(Source!BB905,O918)</f>
        <v/>
      </c>
      <c r="G918" s="360" t="inlineStr">
        <is>
          <t>ЭММсНРиСП</t>
        </is>
      </c>
      <c r="H918" s="360" t="inlineStr">
        <is>
          <t>Эксплуатация машин по ТСН-2001.16</t>
        </is>
      </c>
      <c r="I918" s="360" t="n"/>
      <c r="J918" s="360" t="n"/>
      <c r="K918" s="360" t="n">
        <v>231</v>
      </c>
      <c r="L918" s="360" t="n">
        <v>12</v>
      </c>
      <c r="M918" s="360" t="n">
        <v>3</v>
      </c>
      <c r="N918" s="360" t="inlineStr"/>
      <c r="O918" s="360" t="n">
        <v>0</v>
      </c>
      <c r="P918" s="360" t="n"/>
      <c r="Q918" s="360" t="n"/>
      <c r="R918" s="360" t="n"/>
      <c r="S918" s="360" t="n"/>
      <c r="T918" s="360" t="n"/>
      <c r="U918" s="360" t="n"/>
      <c r="V918" s="360" t="n"/>
      <c r="W918" s="360" t="n">
        <v>0</v>
      </c>
      <c r="X918" s="360" t="n">
        <v>1</v>
      </c>
      <c r="Y918" s="360" t="n">
        <v>0</v>
      </c>
      <c r="Z918" s="360" t="n"/>
      <c r="AA918" s="360" t="n"/>
      <c r="AB918" s="360" t="n"/>
    </row>
    <row r="919">
      <c r="A919" s="360" t="n">
        <v>50</v>
      </c>
      <c r="B919" s="360" t="n">
        <v>0</v>
      </c>
      <c r="C919" s="360" t="n">
        <v>0</v>
      </c>
      <c r="D919" s="360" t="n">
        <v>1</v>
      </c>
      <c r="E919" s="360" t="n">
        <v>204</v>
      </c>
      <c r="F919" s="360">
        <f>ROUND(Source!R905,O919)</f>
        <v/>
      </c>
      <c r="G919" s="360" t="inlineStr">
        <is>
          <t>ЗПМ</t>
        </is>
      </c>
      <c r="H919" s="360" t="inlineStr">
        <is>
          <t>ЗП машинистов</t>
        </is>
      </c>
      <c r="I919" s="360" t="n"/>
      <c r="J919" s="360" t="n"/>
      <c r="K919" s="360" t="n">
        <v>204</v>
      </c>
      <c r="L919" s="360" t="n">
        <v>13</v>
      </c>
      <c r="M919" s="360" t="n">
        <v>3</v>
      </c>
      <c r="N919" s="360" t="inlineStr"/>
      <c r="O919" s="360" t="n">
        <v>0</v>
      </c>
      <c r="P919" s="360" t="n"/>
      <c r="Q919" s="360" t="n"/>
      <c r="R919" s="360" t="n"/>
      <c r="S919" s="360" t="n"/>
      <c r="T919" s="360" t="n"/>
      <c r="U919" s="360" t="n"/>
      <c r="V919" s="360" t="n"/>
      <c r="W919" s="360" t="n">
        <v>0</v>
      </c>
      <c r="X919" s="360" t="n">
        <v>1</v>
      </c>
      <c r="Y919" s="360" t="n">
        <v>0</v>
      </c>
      <c r="Z919" s="360" t="n"/>
      <c r="AA919" s="360" t="n"/>
      <c r="AB919" s="360" t="n"/>
    </row>
    <row r="920">
      <c r="A920" s="360" t="n">
        <v>50</v>
      </c>
      <c r="B920" s="360" t="n">
        <v>0</v>
      </c>
      <c r="C920" s="360" t="n">
        <v>0</v>
      </c>
      <c r="D920" s="360" t="n">
        <v>1</v>
      </c>
      <c r="E920" s="360" t="n">
        <v>205</v>
      </c>
      <c r="F920" s="360">
        <f>ROUND(Source!S905,O920)</f>
        <v/>
      </c>
      <c r="G920" s="360" t="inlineStr">
        <is>
          <t>ОЗП</t>
        </is>
      </c>
      <c r="H920" s="360" t="inlineStr">
        <is>
          <t>Основная ЗП рабочих</t>
        </is>
      </c>
      <c r="I920" s="360" t="n"/>
      <c r="J920" s="360" t="n"/>
      <c r="K920" s="360" t="n">
        <v>205</v>
      </c>
      <c r="L920" s="360" t="n">
        <v>14</v>
      </c>
      <c r="M920" s="360" t="n">
        <v>3</v>
      </c>
      <c r="N920" s="360" t="inlineStr"/>
      <c r="O920" s="360" t="n">
        <v>0</v>
      </c>
      <c r="P920" s="360" t="n"/>
      <c r="Q920" s="360" t="n"/>
      <c r="R920" s="360" t="n"/>
      <c r="S920" s="360" t="n"/>
      <c r="T920" s="360" t="n"/>
      <c r="U920" s="360" t="n"/>
      <c r="V920" s="360" t="n"/>
      <c r="W920" s="360" t="n">
        <v>0</v>
      </c>
      <c r="X920" s="360" t="n">
        <v>1</v>
      </c>
      <c r="Y920" s="360" t="n">
        <v>0</v>
      </c>
      <c r="Z920" s="360" t="n"/>
      <c r="AA920" s="360" t="n"/>
      <c r="AB920" s="360" t="n"/>
    </row>
    <row r="921">
      <c r="A921" s="360" t="n">
        <v>50</v>
      </c>
      <c r="B921" s="360" t="n">
        <v>0</v>
      </c>
      <c r="C921" s="360" t="n">
        <v>0</v>
      </c>
      <c r="D921" s="360" t="n">
        <v>1</v>
      </c>
      <c r="E921" s="360" t="n">
        <v>232</v>
      </c>
      <c r="F921" s="360">
        <f>ROUND(Source!BC905,O921)</f>
        <v/>
      </c>
      <c r="G921" s="360" t="inlineStr">
        <is>
          <t>ОЗПсНРиСП</t>
        </is>
      </c>
      <c r="H921" s="360" t="inlineStr">
        <is>
          <t>Основная ЗП рабочих по ТСН-2001.16</t>
        </is>
      </c>
      <c r="I921" s="360" t="n"/>
      <c r="J921" s="360" t="n"/>
      <c r="K921" s="360" t="n">
        <v>232</v>
      </c>
      <c r="L921" s="360" t="n">
        <v>15</v>
      </c>
      <c r="M921" s="360" t="n">
        <v>3</v>
      </c>
      <c r="N921" s="360" t="inlineStr"/>
      <c r="O921" s="360" t="n">
        <v>0</v>
      </c>
      <c r="P921" s="360" t="n"/>
      <c r="Q921" s="360" t="n"/>
      <c r="R921" s="360" t="n"/>
      <c r="S921" s="360" t="n"/>
      <c r="T921" s="360" t="n"/>
      <c r="U921" s="360" t="n"/>
      <c r="V921" s="360" t="n"/>
      <c r="W921" s="360" t="n">
        <v>0</v>
      </c>
      <c r="X921" s="360" t="n">
        <v>1</v>
      </c>
      <c r="Y921" s="360" t="n">
        <v>0</v>
      </c>
      <c r="Z921" s="360" t="n"/>
      <c r="AA921" s="360" t="n"/>
      <c r="AB921" s="360" t="n"/>
    </row>
    <row r="922">
      <c r="A922" s="360" t="n">
        <v>50</v>
      </c>
      <c r="B922" s="360" t="n">
        <v>0</v>
      </c>
      <c r="C922" s="360" t="n">
        <v>0</v>
      </c>
      <c r="D922" s="360" t="n">
        <v>1</v>
      </c>
      <c r="E922" s="360" t="n">
        <v>214</v>
      </c>
      <c r="F922" s="360">
        <f>ROUND(Source!AS905,O922)</f>
        <v/>
      </c>
      <c r="G922" s="360" t="inlineStr">
        <is>
          <t>Строит</t>
        </is>
      </c>
      <c r="H922" s="360" t="inlineStr">
        <is>
          <t>Строительные работы с НР и СП</t>
        </is>
      </c>
      <c r="I922" s="360" t="n"/>
      <c r="J922" s="360" t="n"/>
      <c r="K922" s="360" t="n">
        <v>214</v>
      </c>
      <c r="L922" s="360" t="n">
        <v>16</v>
      </c>
      <c r="M922" s="360" t="n">
        <v>3</v>
      </c>
      <c r="N922" s="360" t="inlineStr"/>
      <c r="O922" s="360" t="n">
        <v>0</v>
      </c>
      <c r="P922" s="360" t="n"/>
      <c r="Q922" s="360" t="n"/>
      <c r="R922" s="360" t="n"/>
      <c r="S922" s="360" t="n"/>
      <c r="T922" s="360" t="n"/>
      <c r="U922" s="360" t="n"/>
      <c r="V922" s="360" t="n"/>
      <c r="W922" s="360" t="n">
        <v>0</v>
      </c>
      <c r="X922" s="360" t="n">
        <v>1</v>
      </c>
      <c r="Y922" s="360" t="n">
        <v>0</v>
      </c>
      <c r="Z922" s="360" t="n"/>
      <c r="AA922" s="360" t="n"/>
      <c r="AB922" s="360" t="n"/>
    </row>
    <row r="923">
      <c r="A923" s="360" t="n">
        <v>50</v>
      </c>
      <c r="B923" s="360" t="n">
        <v>0</v>
      </c>
      <c r="C923" s="360" t="n">
        <v>0</v>
      </c>
      <c r="D923" s="360" t="n">
        <v>1</v>
      </c>
      <c r="E923" s="360" t="n">
        <v>215</v>
      </c>
      <c r="F923" s="360">
        <f>ROUND(Source!AT905,O923)</f>
        <v/>
      </c>
      <c r="G923" s="360" t="inlineStr">
        <is>
          <t>Монтаж</t>
        </is>
      </c>
      <c r="H923" s="360" t="inlineStr">
        <is>
          <t>Монтажные работы с НР и СП</t>
        </is>
      </c>
      <c r="I923" s="360" t="n"/>
      <c r="J923" s="360" t="n"/>
      <c r="K923" s="360" t="n">
        <v>215</v>
      </c>
      <c r="L923" s="360" t="n">
        <v>17</v>
      </c>
      <c r="M923" s="360" t="n">
        <v>3</v>
      </c>
      <c r="N923" s="360" t="inlineStr"/>
      <c r="O923" s="360" t="n">
        <v>0</v>
      </c>
      <c r="P923" s="360" t="n"/>
      <c r="Q923" s="360" t="n"/>
      <c r="R923" s="360" t="n"/>
      <c r="S923" s="360" t="n"/>
      <c r="T923" s="360" t="n"/>
      <c r="U923" s="360" t="n"/>
      <c r="V923" s="360" t="n"/>
      <c r="W923" s="360" t="n">
        <v>0</v>
      </c>
      <c r="X923" s="360" t="n">
        <v>1</v>
      </c>
      <c r="Y923" s="360" t="n">
        <v>0</v>
      </c>
      <c r="Z923" s="360" t="n"/>
      <c r="AA923" s="360" t="n"/>
      <c r="AB923" s="360" t="n"/>
    </row>
    <row r="924">
      <c r="A924" s="360" t="n">
        <v>50</v>
      </c>
      <c r="B924" s="360" t="n">
        <v>0</v>
      </c>
      <c r="C924" s="360" t="n">
        <v>0</v>
      </c>
      <c r="D924" s="360" t="n">
        <v>1</v>
      </c>
      <c r="E924" s="360" t="n">
        <v>217</v>
      </c>
      <c r="F924" s="360">
        <f>ROUND(Source!AU905,O924)</f>
        <v/>
      </c>
      <c r="G924" s="360" t="inlineStr">
        <is>
          <t>Прочие</t>
        </is>
      </c>
      <c r="H924" s="360" t="inlineStr">
        <is>
          <t>Прочие работы с НР и СП</t>
        </is>
      </c>
      <c r="I924" s="360" t="n"/>
      <c r="J924" s="360" t="n"/>
      <c r="K924" s="360" t="n">
        <v>217</v>
      </c>
      <c r="L924" s="360" t="n">
        <v>18</v>
      </c>
      <c r="M924" s="360" t="n">
        <v>3</v>
      </c>
      <c r="N924" s="360" t="inlineStr"/>
      <c r="O924" s="360" t="n">
        <v>0</v>
      </c>
      <c r="P924" s="360" t="n"/>
      <c r="Q924" s="360" t="n"/>
      <c r="R924" s="360" t="n"/>
      <c r="S924" s="360" t="n"/>
      <c r="T924" s="360" t="n"/>
      <c r="U924" s="360" t="n"/>
      <c r="V924" s="360" t="n"/>
      <c r="W924" s="360" t="n">
        <v>0</v>
      </c>
      <c r="X924" s="360" t="n">
        <v>1</v>
      </c>
      <c r="Y924" s="360" t="n">
        <v>0</v>
      </c>
      <c r="Z924" s="360" t="n"/>
      <c r="AA924" s="360" t="n"/>
      <c r="AB924" s="360" t="n"/>
    </row>
    <row r="925">
      <c r="A925" s="360" t="n">
        <v>50</v>
      </c>
      <c r="B925" s="360" t="n">
        <v>0</v>
      </c>
      <c r="C925" s="360" t="n">
        <v>0</v>
      </c>
      <c r="D925" s="360" t="n">
        <v>1</v>
      </c>
      <c r="E925" s="360" t="n">
        <v>230</v>
      </c>
      <c r="F925" s="360">
        <f>ROUND(Source!BA905,O925)</f>
        <v/>
      </c>
      <c r="G925" s="360" t="inlineStr">
        <is>
          <t>ПрочиеЗатр</t>
        </is>
      </c>
      <c r="H925" s="360" t="inlineStr">
        <is>
          <t>Прочие затраты по ТСН-2001.16</t>
        </is>
      </c>
      <c r="I925" s="360" t="n"/>
      <c r="J925" s="360" t="n"/>
      <c r="K925" s="360" t="n">
        <v>230</v>
      </c>
      <c r="L925" s="360" t="n">
        <v>19</v>
      </c>
      <c r="M925" s="360" t="n">
        <v>3</v>
      </c>
      <c r="N925" s="360" t="inlineStr"/>
      <c r="O925" s="360" t="n">
        <v>0</v>
      </c>
      <c r="P925" s="360" t="n"/>
      <c r="Q925" s="360" t="n"/>
      <c r="R925" s="360" t="n"/>
      <c r="S925" s="360" t="n"/>
      <c r="T925" s="360" t="n"/>
      <c r="U925" s="360" t="n"/>
      <c r="V925" s="360" t="n"/>
      <c r="W925" s="360" t="n">
        <v>0</v>
      </c>
      <c r="X925" s="360" t="n">
        <v>1</v>
      </c>
      <c r="Y925" s="360" t="n">
        <v>0</v>
      </c>
      <c r="Z925" s="360" t="n"/>
      <c r="AA925" s="360" t="n"/>
      <c r="AB925" s="360" t="n"/>
    </row>
    <row r="926">
      <c r="A926" s="360" t="n">
        <v>50</v>
      </c>
      <c r="B926" s="360" t="n">
        <v>0</v>
      </c>
      <c r="C926" s="360" t="n">
        <v>0</v>
      </c>
      <c r="D926" s="360" t="n">
        <v>1</v>
      </c>
      <c r="E926" s="360" t="n">
        <v>206</v>
      </c>
      <c r="F926" s="360">
        <f>ROUND(Source!T905,O926)</f>
        <v/>
      </c>
      <c r="G926" s="360" t="inlineStr">
        <is>
          <t>ВозврМат</t>
        </is>
      </c>
      <c r="H926" s="360" t="inlineStr">
        <is>
          <t>Возврат материалов</t>
        </is>
      </c>
      <c r="I926" s="360" t="n"/>
      <c r="J926" s="360" t="n"/>
      <c r="K926" s="360" t="n">
        <v>206</v>
      </c>
      <c r="L926" s="360" t="n">
        <v>20</v>
      </c>
      <c r="M926" s="360" t="n">
        <v>3</v>
      </c>
      <c r="N926" s="360" t="inlineStr"/>
      <c r="O926" s="360" t="n">
        <v>0</v>
      </c>
      <c r="P926" s="360" t="n"/>
      <c r="Q926" s="360" t="n"/>
      <c r="R926" s="360" t="n"/>
      <c r="S926" s="360" t="n"/>
      <c r="T926" s="360" t="n"/>
      <c r="U926" s="360" t="n"/>
      <c r="V926" s="360" t="n"/>
      <c r="W926" s="360" t="n">
        <v>0</v>
      </c>
      <c r="X926" s="360" t="n">
        <v>1</v>
      </c>
      <c r="Y926" s="360" t="n">
        <v>0</v>
      </c>
      <c r="Z926" s="360" t="n"/>
      <c r="AA926" s="360" t="n"/>
      <c r="AB926" s="360" t="n"/>
    </row>
    <row r="927">
      <c r="A927" s="360" t="n">
        <v>50</v>
      </c>
      <c r="B927" s="360" t="n">
        <v>0</v>
      </c>
      <c r="C927" s="360" t="n">
        <v>0</v>
      </c>
      <c r="D927" s="360" t="n">
        <v>1</v>
      </c>
      <c r="E927" s="360" t="n">
        <v>207</v>
      </c>
      <c r="F927" s="360">
        <f>ROUND(Source!U905,O927)</f>
        <v/>
      </c>
      <c r="G927" s="360" t="inlineStr">
        <is>
          <t>ТрудСтр</t>
        </is>
      </c>
      <c r="H927" s="360" t="inlineStr">
        <is>
          <t>Трудозатраты строителей</t>
        </is>
      </c>
      <c r="I927" s="360" t="n"/>
      <c r="J927" s="360" t="n"/>
      <c r="K927" s="360" t="n">
        <v>207</v>
      </c>
      <c r="L927" s="360" t="n">
        <v>21</v>
      </c>
      <c r="M927" s="360" t="n">
        <v>3</v>
      </c>
      <c r="N927" s="360" t="inlineStr"/>
      <c r="O927" s="360" t="n">
        <v>7</v>
      </c>
      <c r="P927" s="360" t="n"/>
      <c r="Q927" s="360" t="n"/>
      <c r="R927" s="360" t="n"/>
      <c r="S927" s="360" t="n"/>
      <c r="T927" s="360" t="n"/>
      <c r="U927" s="360" t="n"/>
      <c r="V927" s="360" t="n"/>
      <c r="W927" s="360" t="n">
        <v>0</v>
      </c>
      <c r="X927" s="360" t="n">
        <v>1</v>
      </c>
      <c r="Y927" s="360" t="n">
        <v>0</v>
      </c>
      <c r="Z927" s="360" t="n"/>
      <c r="AA927" s="360" t="n"/>
      <c r="AB927" s="360" t="n"/>
    </row>
    <row r="928">
      <c r="A928" s="360" t="n">
        <v>50</v>
      </c>
      <c r="B928" s="360" t="n">
        <v>0</v>
      </c>
      <c r="C928" s="360" t="n">
        <v>0</v>
      </c>
      <c r="D928" s="360" t="n">
        <v>1</v>
      </c>
      <c r="E928" s="360" t="n">
        <v>208</v>
      </c>
      <c r="F928" s="360">
        <f>ROUND(Source!V905,O928)</f>
        <v/>
      </c>
      <c r="G928" s="360" t="inlineStr">
        <is>
          <t>ТрудМаш</t>
        </is>
      </c>
      <c r="H928" s="360" t="inlineStr">
        <is>
          <t>Трудозатраты машинистов</t>
        </is>
      </c>
      <c r="I928" s="360" t="n"/>
      <c r="J928" s="360" t="n"/>
      <c r="K928" s="360" t="n">
        <v>208</v>
      </c>
      <c r="L928" s="360" t="n">
        <v>22</v>
      </c>
      <c r="M928" s="360" t="n">
        <v>3</v>
      </c>
      <c r="N928" s="360" t="inlineStr"/>
      <c r="O928" s="360" t="n">
        <v>7</v>
      </c>
      <c r="P928" s="360" t="n"/>
      <c r="Q928" s="360" t="n"/>
      <c r="R928" s="360" t="n"/>
      <c r="S928" s="360" t="n"/>
      <c r="T928" s="360" t="n"/>
      <c r="U928" s="360" t="n"/>
      <c r="V928" s="360" t="n"/>
      <c r="W928" s="360" t="n">
        <v>0</v>
      </c>
      <c r="X928" s="360" t="n">
        <v>1</v>
      </c>
      <c r="Y928" s="360" t="n">
        <v>0</v>
      </c>
      <c r="Z928" s="360" t="n"/>
      <c r="AA928" s="360" t="n"/>
      <c r="AB928" s="360" t="n"/>
    </row>
    <row r="929">
      <c r="A929" s="360" t="n">
        <v>50</v>
      </c>
      <c r="B929" s="360" t="n">
        <v>0</v>
      </c>
      <c r="C929" s="360" t="n">
        <v>0</v>
      </c>
      <c r="D929" s="360" t="n">
        <v>1</v>
      </c>
      <c r="E929" s="360" t="n">
        <v>209</v>
      </c>
      <c r="F929" s="360">
        <f>ROUND(Source!W905,O929)</f>
        <v/>
      </c>
      <c r="G929" s="360" t="inlineStr">
        <is>
          <t>ТранспМат</t>
        </is>
      </c>
      <c r="H929" s="360" t="inlineStr">
        <is>
          <t>Транспорт материалов</t>
        </is>
      </c>
      <c r="I929" s="360" t="n"/>
      <c r="J929" s="360" t="n"/>
      <c r="K929" s="360" t="n">
        <v>209</v>
      </c>
      <c r="L929" s="360" t="n">
        <v>23</v>
      </c>
      <c r="M929" s="360" t="n">
        <v>3</v>
      </c>
      <c r="N929" s="360" t="inlineStr"/>
      <c r="O929" s="360" t="n">
        <v>0</v>
      </c>
      <c r="P929" s="360" t="n"/>
      <c r="Q929" s="360" t="n"/>
      <c r="R929" s="360" t="n"/>
      <c r="S929" s="360" t="n"/>
      <c r="T929" s="360" t="n"/>
      <c r="U929" s="360" t="n"/>
      <c r="V929" s="360" t="n"/>
      <c r="W929" s="360" t="n">
        <v>0</v>
      </c>
      <c r="X929" s="360" t="n">
        <v>1</v>
      </c>
      <c r="Y929" s="360" t="n">
        <v>0</v>
      </c>
      <c r="Z929" s="360" t="n"/>
      <c r="AA929" s="360" t="n"/>
      <c r="AB929" s="360" t="n"/>
    </row>
    <row r="930">
      <c r="A930" s="360" t="n">
        <v>50</v>
      </c>
      <c r="B930" s="360" t="n">
        <v>0</v>
      </c>
      <c r="C930" s="360" t="n">
        <v>0</v>
      </c>
      <c r="D930" s="360" t="n">
        <v>1</v>
      </c>
      <c r="E930" s="360" t="n">
        <v>233</v>
      </c>
      <c r="F930" s="360">
        <f>ROUND(Source!BD905,O930)</f>
        <v/>
      </c>
      <c r="G930" s="360" t="inlineStr">
        <is>
          <t>Перевозка</t>
        </is>
      </c>
      <c r="H930" s="360" t="inlineStr">
        <is>
          <t>Перевозка грузов</t>
        </is>
      </c>
      <c r="I930" s="360" t="n"/>
      <c r="J930" s="360" t="n"/>
      <c r="K930" s="360" t="n">
        <v>233</v>
      </c>
      <c r="L930" s="360" t="n">
        <v>24</v>
      </c>
      <c r="M930" s="360" t="n">
        <v>3</v>
      </c>
      <c r="N930" s="360" t="inlineStr"/>
      <c r="O930" s="360" t="n">
        <v>0</v>
      </c>
      <c r="P930" s="360" t="n"/>
      <c r="Q930" s="360" t="n"/>
      <c r="R930" s="360" t="n"/>
      <c r="S930" s="360" t="n"/>
      <c r="T930" s="360" t="n"/>
      <c r="U930" s="360" t="n"/>
      <c r="V930" s="360" t="n"/>
      <c r="W930" s="360" t="n">
        <v>0</v>
      </c>
      <c r="X930" s="360" t="n">
        <v>1</v>
      </c>
      <c r="Y930" s="360" t="n">
        <v>0</v>
      </c>
      <c r="Z930" s="360" t="n"/>
      <c r="AA930" s="360" t="n"/>
      <c r="AB930" s="360" t="n"/>
    </row>
    <row r="931">
      <c r="A931" s="360" t="n">
        <v>50</v>
      </c>
      <c r="B931" s="360" t="n">
        <v>0</v>
      </c>
      <c r="C931" s="360" t="n">
        <v>0</v>
      </c>
      <c r="D931" s="360" t="n">
        <v>1</v>
      </c>
      <c r="E931" s="360" t="n">
        <v>210</v>
      </c>
      <c r="F931" s="360">
        <f>ROUND(Source!X905,O931)</f>
        <v/>
      </c>
      <c r="G931" s="360" t="inlineStr">
        <is>
          <t>НР</t>
        </is>
      </c>
      <c r="H931" s="360" t="inlineStr">
        <is>
          <t>Накладные расходы</t>
        </is>
      </c>
      <c r="I931" s="360" t="n"/>
      <c r="J931" s="360" t="n"/>
      <c r="K931" s="360" t="n">
        <v>210</v>
      </c>
      <c r="L931" s="360" t="n">
        <v>25</v>
      </c>
      <c r="M931" s="360" t="n">
        <v>3</v>
      </c>
      <c r="N931" s="360" t="inlineStr"/>
      <c r="O931" s="360" t="n">
        <v>0</v>
      </c>
      <c r="P931" s="360" t="n"/>
      <c r="Q931" s="360" t="n"/>
      <c r="R931" s="360" t="n"/>
      <c r="S931" s="360" t="n"/>
      <c r="T931" s="360" t="n"/>
      <c r="U931" s="360" t="n"/>
      <c r="V931" s="360" t="n"/>
      <c r="W931" s="360" t="n">
        <v>0</v>
      </c>
      <c r="X931" s="360" t="n">
        <v>1</v>
      </c>
      <c r="Y931" s="360" t="n">
        <v>0</v>
      </c>
      <c r="Z931" s="360" t="n"/>
      <c r="AA931" s="360" t="n"/>
      <c r="AB931" s="360" t="n"/>
    </row>
    <row r="932">
      <c r="A932" s="360" t="n">
        <v>50</v>
      </c>
      <c r="B932" s="360" t="n">
        <v>0</v>
      </c>
      <c r="C932" s="360" t="n">
        <v>0</v>
      </c>
      <c r="D932" s="360" t="n">
        <v>1</v>
      </c>
      <c r="E932" s="360" t="n">
        <v>211</v>
      </c>
      <c r="F932" s="360">
        <f>ROUND(Source!Y905,O932)</f>
        <v/>
      </c>
      <c r="G932" s="360" t="inlineStr">
        <is>
          <t>СмПриб</t>
        </is>
      </c>
      <c r="H932" s="360" t="inlineStr">
        <is>
          <t>Сметная прибыль</t>
        </is>
      </c>
      <c r="I932" s="360" t="n"/>
      <c r="J932" s="360" t="n"/>
      <c r="K932" s="360" t="n">
        <v>211</v>
      </c>
      <c r="L932" s="360" t="n">
        <v>26</v>
      </c>
      <c r="M932" s="360" t="n">
        <v>3</v>
      </c>
      <c r="N932" s="360" t="inlineStr"/>
      <c r="O932" s="360" t="n">
        <v>0</v>
      </c>
      <c r="P932" s="360" t="n"/>
      <c r="Q932" s="360" t="n"/>
      <c r="R932" s="360" t="n"/>
      <c r="S932" s="360" t="n"/>
      <c r="T932" s="360" t="n"/>
      <c r="U932" s="360" t="n"/>
      <c r="V932" s="360" t="n"/>
      <c r="W932" s="360" t="n">
        <v>0</v>
      </c>
      <c r="X932" s="360" t="n">
        <v>1</v>
      </c>
      <c r="Y932" s="360" t="n">
        <v>0</v>
      </c>
      <c r="Z932" s="360" t="n"/>
      <c r="AA932" s="360" t="n"/>
      <c r="AB932" s="360" t="n"/>
    </row>
    <row r="933">
      <c r="A933" s="360" t="n">
        <v>50</v>
      </c>
      <c r="B933" s="360" t="n">
        <v>0</v>
      </c>
      <c r="C933" s="360" t="n">
        <v>0</v>
      </c>
      <c r="D933" s="360" t="n">
        <v>1</v>
      </c>
      <c r="E933" s="360" t="n">
        <v>224</v>
      </c>
      <c r="F933" s="360">
        <f>ROUND(Source!AR905,O933)</f>
        <v/>
      </c>
      <c r="G933" s="360" t="inlineStr">
        <is>
          <t>Всего</t>
        </is>
      </c>
      <c r="H933" s="360" t="inlineStr">
        <is>
          <t>Всего с НР и СП</t>
        </is>
      </c>
      <c r="I933" s="360" t="n"/>
      <c r="J933" s="360" t="n"/>
      <c r="K933" s="360" t="n">
        <v>224</v>
      </c>
      <c r="L933" s="360" t="n">
        <v>27</v>
      </c>
      <c r="M933" s="360" t="n">
        <v>3</v>
      </c>
      <c r="N933" s="360" t="inlineStr"/>
      <c r="O933" s="360" t="n">
        <v>0</v>
      </c>
      <c r="P933" s="360" t="n"/>
      <c r="Q933" s="360" t="n"/>
      <c r="R933" s="360" t="n"/>
      <c r="S933" s="360" t="n"/>
      <c r="T933" s="360" t="n"/>
      <c r="U933" s="360" t="n"/>
      <c r="V933" s="360" t="n"/>
      <c r="W933" s="360" t="n">
        <v>0</v>
      </c>
      <c r="X933" s="360" t="n">
        <v>1</v>
      </c>
      <c r="Y933" s="360" t="n">
        <v>0</v>
      </c>
      <c r="Z933" s="360" t="n"/>
      <c r="AA933" s="360" t="n"/>
      <c r="AB933" s="360" t="n"/>
    </row>
    <row r="934">
      <c r="A934" s="360" t="n">
        <v>50</v>
      </c>
      <c r="B934" s="360" t="n">
        <v>0</v>
      </c>
      <c r="C934" s="360" t="n">
        <v>0</v>
      </c>
      <c r="D934" s="360" t="n">
        <v>2</v>
      </c>
      <c r="E934" s="360" t="n">
        <v>0</v>
      </c>
      <c r="F934" s="360">
        <f>ROUND(F933,O934)</f>
        <v/>
      </c>
      <c r="G934" s="360" t="inlineStr">
        <is>
          <t>и1</t>
        </is>
      </c>
      <c r="H934" s="360" t="inlineStr">
        <is>
          <t>Итого</t>
        </is>
      </c>
      <c r="I934" s="360" t="n"/>
      <c r="J934" s="360" t="n"/>
      <c r="K934" s="360" t="n">
        <v>212</v>
      </c>
      <c r="L934" s="360" t="n">
        <v>28</v>
      </c>
      <c r="M934" s="360" t="n">
        <v>0</v>
      </c>
      <c r="N934" s="360" t="inlineStr"/>
      <c r="O934" s="360" t="n">
        <v>0</v>
      </c>
      <c r="P934" s="360" t="n"/>
      <c r="Q934" s="360" t="n"/>
      <c r="R934" s="360" t="n"/>
      <c r="S934" s="360" t="n"/>
      <c r="T934" s="360" t="n"/>
      <c r="U934" s="360" t="n"/>
      <c r="V934" s="360" t="n"/>
      <c r="W934" s="360" t="n">
        <v>0</v>
      </c>
      <c r="X934" s="360" t="n">
        <v>1</v>
      </c>
      <c r="Y934" s="360" t="n">
        <v>0</v>
      </c>
      <c r="Z934" s="360" t="n"/>
      <c r="AA934" s="360" t="n"/>
      <c r="AB934" s="360" t="n"/>
    </row>
    <row r="935">
      <c r="A935" s="360" t="n">
        <v>50</v>
      </c>
      <c r="B935" s="360" t="n">
        <v>0</v>
      </c>
      <c r="C935" s="360" t="n">
        <v>0</v>
      </c>
      <c r="D935" s="360" t="n">
        <v>2</v>
      </c>
      <c r="E935" s="360" t="n">
        <v>0</v>
      </c>
      <c r="F935" s="360">
        <f>ROUND(F934*0.22,O935)</f>
        <v/>
      </c>
      <c r="G935" s="360" t="inlineStr">
        <is>
          <t>и2</t>
        </is>
      </c>
      <c r="H935" s="360" t="inlineStr">
        <is>
          <t>НДС 22%</t>
        </is>
      </c>
      <c r="I935" s="360" t="n"/>
      <c r="J935" s="360" t="n"/>
      <c r="K935" s="360" t="n">
        <v>212</v>
      </c>
      <c r="L935" s="360" t="n">
        <v>29</v>
      </c>
      <c r="M935" s="360" t="n">
        <v>0</v>
      </c>
      <c r="N935" s="360" t="inlineStr"/>
      <c r="O935" s="360" t="n">
        <v>0</v>
      </c>
      <c r="P935" s="360" t="n"/>
      <c r="Q935" s="360" t="n"/>
      <c r="R935" s="360" t="n"/>
      <c r="S935" s="360" t="n"/>
      <c r="T935" s="360" t="n"/>
      <c r="U935" s="360" t="n"/>
      <c r="V935" s="360" t="n"/>
      <c r="W935" s="360" t="n">
        <v>0</v>
      </c>
      <c r="X935" s="360" t="n">
        <v>1</v>
      </c>
      <c r="Y935" s="360" t="n">
        <v>0</v>
      </c>
      <c r="Z935" s="360" t="n"/>
      <c r="AA935" s="360" t="n"/>
      <c r="AB935" s="360" t="n"/>
    </row>
    <row r="936">
      <c r="A936" s="360" t="n">
        <v>50</v>
      </c>
      <c r="B936" s="360" t="n">
        <v>0</v>
      </c>
      <c r="C936" s="360" t="n">
        <v>0</v>
      </c>
      <c r="D936" s="360" t="n">
        <v>2</v>
      </c>
      <c r="E936" s="360" t="n">
        <v>213</v>
      </c>
      <c r="F936" s="360">
        <f>ROUND(F934+F935,O936)</f>
        <v/>
      </c>
      <c r="G936" s="360" t="inlineStr">
        <is>
          <t>и3</t>
        </is>
      </c>
      <c r="H936" s="360" t="inlineStr">
        <is>
          <t>Всего</t>
        </is>
      </c>
      <c r="I936" s="360" t="n"/>
      <c r="J936" s="360" t="n"/>
      <c r="K936" s="360" t="n">
        <v>212</v>
      </c>
      <c r="L936" s="360" t="n">
        <v>30</v>
      </c>
      <c r="M936" s="360" t="n">
        <v>0</v>
      </c>
      <c r="N936" s="360" t="inlineStr"/>
      <c r="O936" s="360" t="n">
        <v>0</v>
      </c>
      <c r="P936" s="360" t="n"/>
      <c r="Q936" s="360" t="n"/>
      <c r="R936" s="360" t="n"/>
      <c r="S936" s="360" t="n"/>
      <c r="T936" s="360" t="n"/>
      <c r="U936" s="360" t="n"/>
      <c r="V936" s="360" t="n"/>
      <c r="W936" s="360" t="n">
        <v>0</v>
      </c>
      <c r="X936" s="360" t="n">
        <v>1</v>
      </c>
      <c r="Y936" s="360" t="n">
        <v>0</v>
      </c>
      <c r="Z936" s="360" t="n"/>
      <c r="AA936" s="360" t="n"/>
      <c r="AB936" s="360" t="n"/>
    </row>
    <row r="937"/>
    <row r="938">
      <c r="A938" s="357" t="n">
        <v>3</v>
      </c>
      <c r="B938" s="357" t="n">
        <v>0</v>
      </c>
      <c r="C938" s="357" t="n"/>
      <c r="D938" s="357">
        <f>ROW(A945)</f>
        <v/>
      </c>
      <c r="E938" s="357" t="n"/>
      <c r="F938" s="357" t="inlineStr">
        <is>
          <t>Новая локальная смета</t>
        </is>
      </c>
      <c r="G938" s="357" t="inlineStr">
        <is>
          <t>Пушкина, д.30, кв 27-28</t>
        </is>
      </c>
      <c r="H938" s="357" t="inlineStr"/>
      <c r="I938" s="357" t="n">
        <v>0</v>
      </c>
      <c r="J938" s="357" t="inlineStr"/>
      <c r="K938" s="357" t="n">
        <v>0</v>
      </c>
      <c r="L938" s="357" t="inlineStr">
        <is>
          <t>Новая локальная смета</t>
        </is>
      </c>
      <c r="M938" s="357" t="inlineStr"/>
      <c r="N938" s="357" t="n"/>
      <c r="O938" s="357" t="n"/>
      <c r="P938" s="357" t="n"/>
      <c r="Q938" s="357" t="n"/>
      <c r="R938" s="357" t="n"/>
      <c r="S938" s="357" t="n">
        <v>0</v>
      </c>
      <c r="T938" s="357" t="n"/>
      <c r="U938" s="357" t="inlineStr"/>
      <c r="V938" s="357" t="n">
        <v>0</v>
      </c>
      <c r="W938" s="357" t="n"/>
      <c r="X938" s="357" t="n"/>
      <c r="Y938" s="357" t="n"/>
      <c r="Z938" s="357" t="n"/>
      <c r="AA938" s="357" t="n"/>
      <c r="AB938" s="357" t="inlineStr"/>
      <c r="AC938" s="357" t="inlineStr"/>
      <c r="AD938" s="357" t="inlineStr"/>
      <c r="AE938" s="357" t="inlineStr"/>
      <c r="AF938" s="357" t="inlineStr"/>
      <c r="AG938" s="357" t="inlineStr"/>
      <c r="AH938" s="357" t="n"/>
      <c r="AI938" s="357" t="n"/>
      <c r="AJ938" s="357" t="n"/>
      <c r="AK938" s="357" t="n"/>
      <c r="AL938" s="357" t="n"/>
      <c r="AM938" s="357" t="n"/>
      <c r="AN938" s="357" t="n"/>
      <c r="AO938" s="357" t="n"/>
      <c r="AP938" s="357" t="inlineStr"/>
      <c r="AQ938" s="357" t="inlineStr"/>
      <c r="AR938" s="357" t="inlineStr"/>
      <c r="AS938" s="357" t="n"/>
      <c r="AT938" s="357" t="n"/>
      <c r="AU938" s="357" t="n"/>
      <c r="AV938" s="357" t="n"/>
      <c r="AW938" s="357" t="n"/>
      <c r="AX938" s="357" t="n"/>
      <c r="AY938" s="357" t="n"/>
      <c r="AZ938" s="357" t="inlineStr"/>
      <c r="BA938" s="357" t="n"/>
      <c r="BB938" s="357" t="inlineStr"/>
      <c r="BC938" s="357" t="inlineStr"/>
      <c r="BD938" s="357" t="inlineStr"/>
      <c r="BE938" s="357" t="inlineStr"/>
      <c r="BF938" s="357" t="inlineStr"/>
      <c r="BG938" s="357" t="inlineStr"/>
      <c r="BH938" s="357" t="inlineStr"/>
      <c r="BI938" s="357" t="inlineStr"/>
      <c r="BJ938" s="357" t="inlineStr"/>
      <c r="BK938" s="357" t="inlineStr"/>
      <c r="BL938" s="357" t="inlineStr"/>
      <c r="BM938" s="357" t="inlineStr"/>
      <c r="BN938" s="357" t="inlineStr"/>
      <c r="BO938" s="357" t="inlineStr"/>
      <c r="BP938" s="357" t="inlineStr"/>
      <c r="BQ938" s="357" t="n"/>
      <c r="BR938" s="357" t="n"/>
      <c r="BS938" s="357" t="n"/>
      <c r="BT938" s="357" t="n"/>
      <c r="BU938" s="357" t="n"/>
      <c r="BV938" s="357" t="n"/>
      <c r="BW938" s="357" t="n"/>
      <c r="BX938" s="357" t="n">
        <v>0</v>
      </c>
      <c r="BY938" s="357" t="n"/>
      <c r="BZ938" s="357" t="n"/>
      <c r="CA938" s="357" t="n"/>
      <c r="CB938" s="357" t="n"/>
      <c r="CC938" s="357" t="n"/>
      <c r="CD938" s="357" t="n"/>
      <c r="CE938" s="357" t="n"/>
      <c r="CF938" s="357" t="n">
        <v>0</v>
      </c>
      <c r="CG938" s="357" t="n">
        <v>0</v>
      </c>
      <c r="CH938" s="357" t="n"/>
      <c r="CI938" s="357" t="inlineStr"/>
      <c r="CJ938" s="357" t="inlineStr"/>
      <c r="CK938" t="inlineStr"/>
      <c r="CL938" t="inlineStr"/>
      <c r="CM938" t="inlineStr"/>
      <c r="CN938" t="inlineStr"/>
      <c r="CO938" t="inlineStr"/>
      <c r="CP938" t="inlineStr"/>
      <c r="CQ938" t="inlineStr"/>
    </row>
    <row r="939"/>
    <row r="940">
      <c r="A940" s="358" t="n">
        <v>52</v>
      </c>
      <c r="B940" s="358">
        <f>B945</f>
        <v/>
      </c>
      <c r="C940" s="358">
        <f>C945</f>
        <v/>
      </c>
      <c r="D940" s="358">
        <f>D945</f>
        <v/>
      </c>
      <c r="E940" s="358">
        <f>E945</f>
        <v/>
      </c>
      <c r="F940" s="358">
        <f>F945</f>
        <v/>
      </c>
      <c r="G940" s="358">
        <f>G945</f>
        <v/>
      </c>
      <c r="H940" s="358" t="n"/>
      <c r="I940" s="358" t="n"/>
      <c r="J940" s="358" t="n"/>
      <c r="K940" s="358" t="n"/>
      <c r="L940" s="358" t="n"/>
      <c r="M940" s="358" t="n"/>
      <c r="N940" s="358" t="n"/>
      <c r="O940" s="358">
        <f>O945</f>
        <v/>
      </c>
      <c r="P940" s="358">
        <f>P945</f>
        <v/>
      </c>
      <c r="Q940" s="358">
        <f>Q945</f>
        <v/>
      </c>
      <c r="R940" s="358">
        <f>R945</f>
        <v/>
      </c>
      <c r="S940" s="358">
        <f>S945</f>
        <v/>
      </c>
      <c r="T940" s="358">
        <f>T945</f>
        <v/>
      </c>
      <c r="U940" s="358">
        <f>U945</f>
        <v/>
      </c>
      <c r="V940" s="358">
        <f>V945</f>
        <v/>
      </c>
      <c r="W940" s="358">
        <f>W945</f>
        <v/>
      </c>
      <c r="X940" s="358">
        <f>X945</f>
        <v/>
      </c>
      <c r="Y940" s="358">
        <f>Y945</f>
        <v/>
      </c>
      <c r="Z940" s="358">
        <f>Z945</f>
        <v/>
      </c>
      <c r="AA940" s="358">
        <f>AA945</f>
        <v/>
      </c>
      <c r="AB940" s="358">
        <f>AB945</f>
        <v/>
      </c>
      <c r="AC940" s="358">
        <f>AC945</f>
        <v/>
      </c>
      <c r="AD940" s="358">
        <f>AD945</f>
        <v/>
      </c>
      <c r="AE940" s="358">
        <f>AE945</f>
        <v/>
      </c>
      <c r="AF940" s="358">
        <f>AF945</f>
        <v/>
      </c>
      <c r="AG940" s="358">
        <f>AG945</f>
        <v/>
      </c>
      <c r="AH940" s="358">
        <f>AH945</f>
        <v/>
      </c>
      <c r="AI940" s="358">
        <f>AI945</f>
        <v/>
      </c>
      <c r="AJ940" s="358">
        <f>AJ945</f>
        <v/>
      </c>
      <c r="AK940" s="358">
        <f>AK945</f>
        <v/>
      </c>
      <c r="AL940" s="358">
        <f>AL945</f>
        <v/>
      </c>
      <c r="AM940" s="358">
        <f>AM945</f>
        <v/>
      </c>
      <c r="AN940" s="358">
        <f>AN945</f>
        <v/>
      </c>
      <c r="AO940" s="358">
        <f>AO945</f>
        <v/>
      </c>
      <c r="AP940" s="358">
        <f>AP945</f>
        <v/>
      </c>
      <c r="AQ940" s="358">
        <f>AQ945</f>
        <v/>
      </c>
      <c r="AR940" s="358">
        <f>AR945</f>
        <v/>
      </c>
      <c r="AS940" s="358">
        <f>AS945</f>
        <v/>
      </c>
      <c r="AT940" s="358">
        <f>AT945</f>
        <v/>
      </c>
      <c r="AU940" s="358">
        <f>AU945</f>
        <v/>
      </c>
      <c r="AV940" s="358">
        <f>AV945</f>
        <v/>
      </c>
      <c r="AW940" s="358">
        <f>AW945</f>
        <v/>
      </c>
      <c r="AX940" s="358">
        <f>AX945</f>
        <v/>
      </c>
      <c r="AY940" s="358">
        <f>AY945</f>
        <v/>
      </c>
      <c r="AZ940" s="358">
        <f>AZ945</f>
        <v/>
      </c>
      <c r="BA940" s="358">
        <f>BA945</f>
        <v/>
      </c>
      <c r="BB940" s="358">
        <f>BB945</f>
        <v/>
      </c>
      <c r="BC940" s="358">
        <f>BC945</f>
        <v/>
      </c>
      <c r="BD940" s="358">
        <f>BD945</f>
        <v/>
      </c>
      <c r="BE940" s="358">
        <f>BE945</f>
        <v/>
      </c>
      <c r="BF940" s="358">
        <f>BF945</f>
        <v/>
      </c>
      <c r="BG940" s="358">
        <f>BG945</f>
        <v/>
      </c>
      <c r="BH940" s="358">
        <f>BH945</f>
        <v/>
      </c>
      <c r="BI940" s="358">
        <f>BI945</f>
        <v/>
      </c>
      <c r="BJ940" s="358">
        <f>BJ945</f>
        <v/>
      </c>
      <c r="BK940" s="358">
        <f>BK945</f>
        <v/>
      </c>
      <c r="BL940" s="358">
        <f>BL945</f>
        <v/>
      </c>
      <c r="BM940" s="358">
        <f>BM945</f>
        <v/>
      </c>
      <c r="BN940" s="358">
        <f>BN945</f>
        <v/>
      </c>
      <c r="BO940" s="358">
        <f>BO945</f>
        <v/>
      </c>
      <c r="BP940" s="358">
        <f>BP945</f>
        <v/>
      </c>
      <c r="BQ940" s="358">
        <f>BQ945</f>
        <v/>
      </c>
      <c r="BR940" s="358">
        <f>BR945</f>
        <v/>
      </c>
      <c r="BS940" s="358">
        <f>BS945</f>
        <v/>
      </c>
      <c r="BT940" s="358">
        <f>BT945</f>
        <v/>
      </c>
      <c r="BU940" s="358">
        <f>BU945</f>
        <v/>
      </c>
      <c r="BV940" s="358">
        <f>BV945</f>
        <v/>
      </c>
      <c r="BW940" s="358">
        <f>BW945</f>
        <v/>
      </c>
      <c r="BX940" s="358">
        <f>BX945</f>
        <v/>
      </c>
      <c r="BY940" s="358">
        <f>BY945</f>
        <v/>
      </c>
      <c r="BZ940" s="358">
        <f>BZ945</f>
        <v/>
      </c>
      <c r="CA940" s="358">
        <f>CA945</f>
        <v/>
      </c>
      <c r="CB940" s="358">
        <f>CB945</f>
        <v/>
      </c>
      <c r="CC940" s="358">
        <f>CC945</f>
        <v/>
      </c>
      <c r="CD940" s="358">
        <f>CD945</f>
        <v/>
      </c>
      <c r="CE940" s="358">
        <f>CE945</f>
        <v/>
      </c>
      <c r="CF940" s="358">
        <f>CF945</f>
        <v/>
      </c>
      <c r="CG940" s="358">
        <f>CG945</f>
        <v/>
      </c>
      <c r="CH940" s="358">
        <f>CH945</f>
        <v/>
      </c>
      <c r="CI940" s="358">
        <f>CI945</f>
        <v/>
      </c>
      <c r="CJ940" s="358">
        <f>CJ945</f>
        <v/>
      </c>
      <c r="CK940" s="358">
        <f>CK945</f>
        <v/>
      </c>
      <c r="CL940" s="358">
        <f>CL945</f>
        <v/>
      </c>
      <c r="CM940" s="358">
        <f>CM945</f>
        <v/>
      </c>
      <c r="CN940" s="358">
        <f>CN945</f>
        <v/>
      </c>
      <c r="CO940" s="358">
        <f>CO945</f>
        <v/>
      </c>
      <c r="CP940" s="358">
        <f>CP945</f>
        <v/>
      </c>
      <c r="CQ940" s="358">
        <f>CQ945</f>
        <v/>
      </c>
      <c r="CR940" s="358">
        <f>CR945</f>
        <v/>
      </c>
      <c r="CS940" s="358">
        <f>CS945</f>
        <v/>
      </c>
      <c r="CT940" s="358">
        <f>CT945</f>
        <v/>
      </c>
      <c r="CU940" s="358">
        <f>CU945</f>
        <v/>
      </c>
      <c r="CV940" s="358">
        <f>CV945</f>
        <v/>
      </c>
      <c r="CW940" s="358">
        <f>CW945</f>
        <v/>
      </c>
      <c r="CX940" s="358">
        <f>CX945</f>
        <v/>
      </c>
      <c r="CY940" s="358">
        <f>CY945</f>
        <v/>
      </c>
      <c r="CZ940" s="358">
        <f>CZ945</f>
        <v/>
      </c>
      <c r="DA940" s="358">
        <f>DA945</f>
        <v/>
      </c>
      <c r="DB940" s="358">
        <f>DB945</f>
        <v/>
      </c>
      <c r="DC940" s="358">
        <f>DC945</f>
        <v/>
      </c>
      <c r="DD940" s="358">
        <f>DD945</f>
        <v/>
      </c>
      <c r="DE940" s="358">
        <f>DE945</f>
        <v/>
      </c>
      <c r="DF940" s="358">
        <f>DF945</f>
        <v/>
      </c>
      <c r="DG940" s="359">
        <f>DG945</f>
        <v/>
      </c>
      <c r="DH940" s="359">
        <f>DH945</f>
        <v/>
      </c>
      <c r="DI940" s="359">
        <f>DI945</f>
        <v/>
      </c>
      <c r="DJ940" s="359">
        <f>DJ945</f>
        <v/>
      </c>
      <c r="DK940" s="359">
        <f>DK945</f>
        <v/>
      </c>
      <c r="DL940" s="359">
        <f>DL945</f>
        <v/>
      </c>
      <c r="DM940" s="359">
        <f>DM945</f>
        <v/>
      </c>
      <c r="DN940" s="359">
        <f>DN945</f>
        <v/>
      </c>
      <c r="DO940" s="359">
        <f>DO945</f>
        <v/>
      </c>
      <c r="DP940" s="359">
        <f>DP945</f>
        <v/>
      </c>
      <c r="DQ940" s="359">
        <f>DQ945</f>
        <v/>
      </c>
      <c r="DR940" s="359">
        <f>DR945</f>
        <v/>
      </c>
      <c r="DS940" s="359">
        <f>DS945</f>
        <v/>
      </c>
      <c r="DT940" s="359">
        <f>DT945</f>
        <v/>
      </c>
      <c r="DU940" s="359">
        <f>DU945</f>
        <v/>
      </c>
      <c r="DV940" s="359">
        <f>DV945</f>
        <v/>
      </c>
      <c r="DW940" s="359">
        <f>DW945</f>
        <v/>
      </c>
      <c r="DX940" s="359">
        <f>DX945</f>
        <v/>
      </c>
      <c r="DY940" s="359">
        <f>DY945</f>
        <v/>
      </c>
      <c r="DZ940" s="359">
        <f>DZ945</f>
        <v/>
      </c>
      <c r="EA940" s="359">
        <f>EA945</f>
        <v/>
      </c>
      <c r="EB940" s="359">
        <f>EB945</f>
        <v/>
      </c>
      <c r="EC940" s="359">
        <f>EC945</f>
        <v/>
      </c>
      <c r="ED940" s="359">
        <f>ED945</f>
        <v/>
      </c>
      <c r="EE940" s="359">
        <f>EE945</f>
        <v/>
      </c>
      <c r="EF940" s="359">
        <f>EF945</f>
        <v/>
      </c>
      <c r="EG940" s="359">
        <f>EG945</f>
        <v/>
      </c>
      <c r="EH940" s="359">
        <f>EH945</f>
        <v/>
      </c>
      <c r="EI940" s="359">
        <f>EI945</f>
        <v/>
      </c>
      <c r="EJ940" s="359">
        <f>EJ945</f>
        <v/>
      </c>
      <c r="EK940" s="359">
        <f>EK945</f>
        <v/>
      </c>
      <c r="EL940" s="359">
        <f>EL945</f>
        <v/>
      </c>
      <c r="EM940" s="359">
        <f>EM945</f>
        <v/>
      </c>
      <c r="EN940" s="359">
        <f>EN945</f>
        <v/>
      </c>
      <c r="EO940" s="359">
        <f>EO945</f>
        <v/>
      </c>
      <c r="EP940" s="359">
        <f>EP945</f>
        <v/>
      </c>
      <c r="EQ940" s="359">
        <f>EQ945</f>
        <v/>
      </c>
      <c r="ER940" s="359">
        <f>ER945</f>
        <v/>
      </c>
      <c r="ES940" s="359">
        <f>ES945</f>
        <v/>
      </c>
      <c r="ET940" s="359">
        <f>ET945</f>
        <v/>
      </c>
      <c r="EU940" s="359">
        <f>EU945</f>
        <v/>
      </c>
      <c r="EV940" s="359">
        <f>EV945</f>
        <v/>
      </c>
      <c r="EW940" s="359">
        <f>EW945</f>
        <v/>
      </c>
      <c r="EX940" s="359">
        <f>EX945</f>
        <v/>
      </c>
      <c r="EY940" s="359">
        <f>EY945</f>
        <v/>
      </c>
      <c r="EZ940" s="359">
        <f>EZ945</f>
        <v/>
      </c>
      <c r="FA940" s="359">
        <f>FA945</f>
        <v/>
      </c>
      <c r="FB940" s="359">
        <f>FB945</f>
        <v/>
      </c>
      <c r="FC940" s="359">
        <f>FC945</f>
        <v/>
      </c>
      <c r="FD940" s="359">
        <f>FD945</f>
        <v/>
      </c>
      <c r="FE940" s="359">
        <f>FE945</f>
        <v/>
      </c>
      <c r="FF940" s="359">
        <f>FF945</f>
        <v/>
      </c>
      <c r="FG940" s="359">
        <f>FG945</f>
        <v/>
      </c>
      <c r="FH940" s="359">
        <f>FH945</f>
        <v/>
      </c>
      <c r="FI940" s="359">
        <f>FI945</f>
        <v/>
      </c>
      <c r="FJ940" s="359">
        <f>FJ945</f>
        <v/>
      </c>
      <c r="FK940" s="359">
        <f>FK945</f>
        <v/>
      </c>
      <c r="FL940" s="359">
        <f>FL945</f>
        <v/>
      </c>
      <c r="FM940" s="359">
        <f>FM945</f>
        <v/>
      </c>
      <c r="FN940" s="359">
        <f>FN945</f>
        <v/>
      </c>
      <c r="FO940" s="359">
        <f>FO945</f>
        <v/>
      </c>
      <c r="FP940" s="359">
        <f>FP945</f>
        <v/>
      </c>
      <c r="FQ940" s="359">
        <f>FQ945</f>
        <v/>
      </c>
      <c r="FR940" s="359">
        <f>FR945</f>
        <v/>
      </c>
      <c r="FS940" s="359">
        <f>FS945</f>
        <v/>
      </c>
      <c r="FT940" s="359">
        <f>FT945</f>
        <v/>
      </c>
      <c r="FU940" s="359">
        <f>FU945</f>
        <v/>
      </c>
      <c r="FV940" s="359">
        <f>FV945</f>
        <v/>
      </c>
      <c r="FW940" s="359">
        <f>FW945</f>
        <v/>
      </c>
      <c r="FX940" s="359">
        <f>FX945</f>
        <v/>
      </c>
      <c r="FY940" s="359">
        <f>FY945</f>
        <v/>
      </c>
      <c r="FZ940" s="359">
        <f>FZ945</f>
        <v/>
      </c>
      <c r="GA940" s="359">
        <f>GA945</f>
        <v/>
      </c>
      <c r="GB940" s="359">
        <f>GB945</f>
        <v/>
      </c>
      <c r="GC940" s="359">
        <f>GC945</f>
        <v/>
      </c>
      <c r="GD940" s="359">
        <f>GD945</f>
        <v/>
      </c>
      <c r="GE940" s="359">
        <f>GE945</f>
        <v/>
      </c>
      <c r="GF940" s="359">
        <f>GF945</f>
        <v/>
      </c>
      <c r="GG940" s="359">
        <f>GG945</f>
        <v/>
      </c>
      <c r="GH940" s="359">
        <f>GH945</f>
        <v/>
      </c>
      <c r="GI940" s="359">
        <f>GI945</f>
        <v/>
      </c>
      <c r="GJ940" s="359">
        <f>GJ945</f>
        <v/>
      </c>
      <c r="GK940" s="359">
        <f>GK945</f>
        <v/>
      </c>
      <c r="GL940" s="359">
        <f>GL945</f>
        <v/>
      </c>
      <c r="GM940" s="359">
        <f>GM945</f>
        <v/>
      </c>
      <c r="GN940" s="359">
        <f>GN945</f>
        <v/>
      </c>
      <c r="GO940" s="359">
        <f>GO945</f>
        <v/>
      </c>
      <c r="GP940" s="359">
        <f>GP945</f>
        <v/>
      </c>
      <c r="GQ940" s="359">
        <f>GQ945</f>
        <v/>
      </c>
      <c r="GR940" s="359">
        <f>GR945</f>
        <v/>
      </c>
      <c r="GS940" s="359">
        <f>GS945</f>
        <v/>
      </c>
      <c r="GT940" s="359">
        <f>GT945</f>
        <v/>
      </c>
      <c r="GU940" s="359">
        <f>GU945</f>
        <v/>
      </c>
      <c r="GV940" s="359">
        <f>GV945</f>
        <v/>
      </c>
      <c r="GW940" s="359">
        <f>GW945</f>
        <v/>
      </c>
      <c r="GX940" s="359">
        <f>GX945</f>
        <v/>
      </c>
    </row>
    <row r="941"/>
    <row r="942">
      <c r="A942" t="n">
        <v>17</v>
      </c>
      <c r="B942" t="n">
        <v>0</v>
      </c>
      <c r="C942">
        <f>ROW(SmtRes!A279)</f>
        <v/>
      </c>
      <c r="D942">
        <f>ROW(EtalonRes!A279)</f>
        <v/>
      </c>
      <c r="E942" t="inlineStr">
        <is>
          <t>1</t>
        </is>
      </c>
      <c r="F942" t="inlineStr">
        <is>
          <t>65-9-11</t>
        </is>
      </c>
      <c r="G942" t="inlineStr">
        <is>
          <t>Замена внутренних трубопроводов водоснабжения из стальных труб на многослойные металл-полимерные трубы диаметром до 20 мм</t>
        </is>
      </c>
      <c r="H942" t="inlineStr">
        <is>
          <t>100 м трубопровода</t>
        </is>
      </c>
      <c r="I942">
        <f>ROUND(ROUND(1/100,4),7)</f>
        <v/>
      </c>
      <c r="J942" t="n">
        <v>0</v>
      </c>
      <c r="K942">
        <f>ROUND(ROUND(1/100,4),7)</f>
        <v/>
      </c>
      <c r="O942">
        <f>ROUND(CP942,0)</f>
        <v/>
      </c>
      <c r="P942">
        <f>ROUND(CQ942*I942,0)</f>
        <v/>
      </c>
      <c r="Q942">
        <f>(ROUND((ROUND(((ET942)*I942),0)*BB942),0)+ROUND((ROUND(((AE942-(EU942))*I942),0)*BS942),0))</f>
        <v/>
      </c>
      <c r="R942">
        <f>(ROUND((ROUND(((EU942)*I942),0)*BS942),0)+ROUND((ROUND(((AE942-(EU942))*I942),0)*BS942),0))</f>
        <v/>
      </c>
      <c r="S942">
        <f>ROUND(CT942*I942,0)</f>
        <v/>
      </c>
      <c r="T942">
        <f>ROUND(CU942*I942,0)</f>
        <v/>
      </c>
      <c r="U942">
        <f>ROUND(CV942*I942,7)</f>
        <v/>
      </c>
      <c r="V942">
        <f>ROUND(CW942*I942,7)</f>
        <v/>
      </c>
      <c r="W942">
        <f>ROUND(CX942*I942,0)</f>
        <v/>
      </c>
      <c r="X942">
        <f>ROUND(CY942,0)</f>
        <v/>
      </c>
      <c r="Y942">
        <f>ROUND(CZ942,0)</f>
        <v/>
      </c>
      <c r="AA942" t="n">
        <v>78862477</v>
      </c>
      <c r="AB942">
        <f>ROUND((AC942+AD942+AF942),2)</f>
        <v/>
      </c>
      <c r="AC942">
        <f>ROUND((ES942),2)</f>
        <v/>
      </c>
      <c r="AD942">
        <f>ROUND((((ET942)-(EU942))+AE942),2)</f>
        <v/>
      </c>
      <c r="AE942">
        <f>ROUND((EU942),2)</f>
        <v/>
      </c>
      <c r="AF942">
        <f>ROUND((EV942),2)</f>
        <v/>
      </c>
      <c r="AG942">
        <f>ROUND((AP942),2)</f>
        <v/>
      </c>
      <c r="AH942">
        <f>(EW942)</f>
        <v/>
      </c>
      <c r="AI942">
        <f>(EX942)</f>
        <v/>
      </c>
      <c r="AJ942">
        <f>(AS942)</f>
        <v/>
      </c>
      <c r="AK942" t="n">
        <v>3697.44</v>
      </c>
      <c r="AL942" t="n">
        <v>2141.76</v>
      </c>
      <c r="AM942" t="n">
        <v>64.58</v>
      </c>
      <c r="AN942" t="n">
        <v>0</v>
      </c>
      <c r="AO942" t="n">
        <v>1491.1</v>
      </c>
      <c r="AP942" t="n">
        <v>0</v>
      </c>
      <c r="AQ942" t="n">
        <v>155</v>
      </c>
      <c r="AR942" t="n">
        <v>0</v>
      </c>
      <c r="AS942" t="n">
        <v>0</v>
      </c>
      <c r="AT942" t="n">
        <v>103</v>
      </c>
      <c r="AU942" t="n">
        <v>52</v>
      </c>
      <c r="AV942" t="n">
        <v>1</v>
      </c>
      <c r="AW942" t="n">
        <v>1</v>
      </c>
      <c r="AZ942" t="n">
        <v>1</v>
      </c>
      <c r="BA942" t="n">
        <v>52.25</v>
      </c>
      <c r="BB942" t="n">
        <v>21.25</v>
      </c>
      <c r="BC942" t="n">
        <v>7.42</v>
      </c>
      <c r="BD942" t="inlineStr"/>
      <c r="BE942" t="inlineStr"/>
      <c r="BF942" t="inlineStr"/>
      <c r="BG942" t="inlineStr"/>
      <c r="BH942" t="n">
        <v>0</v>
      </c>
      <c r="BI942" t="n">
        <v>1</v>
      </c>
      <c r="BJ942" t="inlineStr">
        <is>
          <t>ТЕРр Московской обл., 65-9-11, приказ Минстроя России №675/пр от 28.02.2017 № 263/пр</t>
        </is>
      </c>
      <c r="BM942" t="n">
        <v>65007</v>
      </c>
      <c r="BN942" t="n">
        <v>0</v>
      </c>
      <c r="BO942" t="inlineStr">
        <is>
          <t>65-9-11</t>
        </is>
      </c>
      <c r="BP942" t="n">
        <v>1</v>
      </c>
      <c r="BQ942" t="n">
        <v>6</v>
      </c>
      <c r="BR942" t="n">
        <v>0</v>
      </c>
      <c r="BS942" t="n">
        <v>52.25</v>
      </c>
      <c r="BT942" t="n">
        <v>1</v>
      </c>
      <c r="BU942" t="n">
        <v>1</v>
      </c>
      <c r="BV942" t="n">
        <v>1</v>
      </c>
      <c r="BW942" t="n">
        <v>1</v>
      </c>
      <c r="BX942" t="n">
        <v>1</v>
      </c>
      <c r="BY942" t="inlineStr"/>
      <c r="BZ942" t="n">
        <v>103</v>
      </c>
      <c r="CA942" t="n">
        <v>52</v>
      </c>
      <c r="CB942" t="inlineStr"/>
      <c r="CE942" t="n">
        <v>12</v>
      </c>
      <c r="CF942" t="n">
        <v>0</v>
      </c>
      <c r="CG942" t="n">
        <v>0</v>
      </c>
      <c r="CM942" t="n">
        <v>0</v>
      </c>
      <c r="CN942" t="inlineStr"/>
      <c r="CO942" t="n">
        <v>0</v>
      </c>
      <c r="CP942">
        <f>(P942+Q942+S942)</f>
        <v/>
      </c>
      <c r="CQ942">
        <f>AC942*BC942</f>
        <v/>
      </c>
      <c r="CR942">
        <f>(ROUND((ROUND(((ET942)*1),0)*BB942),0)+ROUND((ROUND(((AE942-(EU942))*1),0)*BS942),0))</f>
        <v/>
      </c>
      <c r="CS942">
        <f>(ROUND((ROUND(((EU942)*1),0)*BS942),0)+ROUND((ROUND(((AE942-(EU942))*1),0)*BS942),0))</f>
        <v/>
      </c>
      <c r="CT942">
        <f>AF942*BA942</f>
        <v/>
      </c>
      <c r="CU942">
        <f>AG942</f>
        <v/>
      </c>
      <c r="CV942">
        <f>AH942</f>
        <v/>
      </c>
      <c r="CW942">
        <f>AI942</f>
        <v/>
      </c>
      <c r="CX942">
        <f>AJ942</f>
        <v/>
      </c>
      <c r="CY942">
        <f>(((S942+R942)*AT942)/100)</f>
        <v/>
      </c>
      <c r="CZ942">
        <f>(((S942+R942)*AU942)/100)</f>
        <v/>
      </c>
      <c r="DC942" t="inlineStr"/>
      <c r="DD942" t="inlineStr"/>
      <c r="DE942" t="inlineStr"/>
      <c r="DF942" t="inlineStr"/>
      <c r="DG942" t="inlineStr"/>
      <c r="DH942" t="inlineStr"/>
      <c r="DI942" t="inlineStr"/>
      <c r="DJ942" t="inlineStr"/>
      <c r="DK942" t="inlineStr"/>
      <c r="DL942" t="inlineStr"/>
      <c r="DM942" t="inlineStr"/>
      <c r="DN942" t="n">
        <v>0</v>
      </c>
      <c r="DO942" t="n">
        <v>0</v>
      </c>
      <c r="DP942" t="n">
        <v>1</v>
      </c>
      <c r="DQ942" t="n">
        <v>1</v>
      </c>
      <c r="DU942" t="n">
        <v>1013</v>
      </c>
      <c r="DV942" t="inlineStr">
        <is>
          <t>100 м трубопровода</t>
        </is>
      </c>
      <c r="DW942" t="inlineStr">
        <is>
          <t>100 м трубопровода</t>
        </is>
      </c>
      <c r="DX942" t="n">
        <v>1</v>
      </c>
      <c r="DZ942" t="inlineStr"/>
      <c r="EA942" t="inlineStr"/>
      <c r="EB942" t="inlineStr"/>
      <c r="EC942" t="inlineStr"/>
      <c r="EE942" t="n">
        <v>78726000</v>
      </c>
      <c r="EF942" t="n">
        <v>6</v>
      </c>
      <c r="EG942" t="inlineStr">
        <is>
          <t>Ремонтно-строительные работы</t>
        </is>
      </c>
      <c r="EH942" t="n">
        <v>99</v>
      </c>
      <c r="EI942" t="inlineStr">
        <is>
          <t>Внутренние санитарно-технические работы</t>
        </is>
      </c>
      <c r="EJ942" t="n">
        <v>1</v>
      </c>
      <c r="EK942" t="n">
        <v>65007</v>
      </c>
      <c r="EL942" t="inlineStr">
        <is>
          <t>Внутренние санитарнотехнические работы: смена труб, санприборов, запорной арматуры и другое</t>
        </is>
      </c>
      <c r="EM942" t="inlineStr">
        <is>
          <t>рФЕР-65</t>
        </is>
      </c>
      <c r="EO942" t="inlineStr"/>
      <c r="EQ942" t="n">
        <v>0</v>
      </c>
      <c r="ER942" t="n">
        <v>3697.44</v>
      </c>
      <c r="ES942" t="n">
        <v>2141.76</v>
      </c>
      <c r="ET942" t="n">
        <v>64.58</v>
      </c>
      <c r="EU942" t="n">
        <v>0</v>
      </c>
      <c r="EV942" t="n">
        <v>1491.1</v>
      </c>
      <c r="EW942" t="n">
        <v>155</v>
      </c>
      <c r="EX942" t="n">
        <v>0</v>
      </c>
      <c r="EY942" t="n">
        <v>0</v>
      </c>
      <c r="FQ942" t="n">
        <v>0</v>
      </c>
      <c r="FR942" t="n">
        <v>0</v>
      </c>
      <c r="FS942" t="n">
        <v>0</v>
      </c>
      <c r="FX942" t="n">
        <v>103</v>
      </c>
      <c r="FY942" t="n">
        <v>52</v>
      </c>
      <c r="GA942" t="inlineStr"/>
      <c r="GD942" t="n">
        <v>1</v>
      </c>
      <c r="GF942" t="n">
        <v>1691132207</v>
      </c>
      <c r="GG942" t="n">
        <v>2</v>
      </c>
      <c r="GH942" t="n">
        <v>1</v>
      </c>
      <c r="GI942" t="n">
        <v>2</v>
      </c>
      <c r="GJ942" t="n">
        <v>0</v>
      </c>
      <c r="GK942" t="n">
        <v>0</v>
      </c>
      <c r="GL942">
        <f>ROUND(IF(AND(BH942=3,BI942=3,FS942&lt;&gt;0),P942,0),0)</f>
        <v/>
      </c>
      <c r="GM942">
        <f>ROUND(O942+X942+Y942,0)+GX942</f>
        <v/>
      </c>
      <c r="GN942">
        <f>IF(OR(BI942=0,BI942=1),GM942-GX942,0)</f>
        <v/>
      </c>
      <c r="GO942">
        <f>IF(BI942=2,GM942-GX942,0)</f>
        <v/>
      </c>
      <c r="GP942">
        <f>IF(BI942=4,GM942-GX942,0)</f>
        <v/>
      </c>
      <c r="GR942" t="n">
        <v>0</v>
      </c>
      <c r="GS942" t="n">
        <v>3</v>
      </c>
      <c r="GT942" t="n">
        <v>0</v>
      </c>
      <c r="GU942" t="inlineStr"/>
      <c r="GV942">
        <f>ROUND((GT942),2)</f>
        <v/>
      </c>
      <c r="GW942" t="n">
        <v>1</v>
      </c>
      <c r="GX942">
        <f>ROUND(HC942*I942,0)</f>
        <v/>
      </c>
      <c r="HA942" t="n">
        <v>0</v>
      </c>
      <c r="HB942" t="n">
        <v>0</v>
      </c>
      <c r="HC942">
        <f>GV942*GW942</f>
        <v/>
      </c>
      <c r="HE942" t="inlineStr"/>
      <c r="HF942" t="inlineStr"/>
      <c r="HM942" t="inlineStr"/>
      <c r="HN942" t="inlineStr">
        <is>
          <t>Пр/812-099.2-1</t>
        </is>
      </c>
      <c r="HO942" t="inlineStr">
        <is>
          <t>Пр/774-099.2</t>
        </is>
      </c>
      <c r="HP942" t="inlineStr">
        <is>
          <t>Внутренние санитарнотехнические работы: смена труб, санприборов, запорной арматуры и другое</t>
        </is>
      </c>
      <c r="HQ942" t="inlineStr">
        <is>
          <t>Внутренние санитарнотехнические работы: смена труб, санприборов, запорной арматуры и другое</t>
        </is>
      </c>
      <c r="HS942" t="n">
        <v>0</v>
      </c>
      <c r="IK942" t="n">
        <v>0</v>
      </c>
    </row>
    <row r="943">
      <c r="A943" t="n">
        <v>18</v>
      </c>
      <c r="B943" t="n">
        <v>0</v>
      </c>
      <c r="C943" t="n">
        <v>279</v>
      </c>
      <c r="E943" t="inlineStr">
        <is>
          <t>1,1</t>
        </is>
      </c>
      <c r="F943" t="inlineStr">
        <is>
          <t>507-5016</t>
        </is>
      </c>
      <c r="G943" t="inlineStr">
        <is>
          <t>Муфта полипропиленовая комбинированная, с внутренней резьбой диаметром 20х1/2"</t>
        </is>
      </c>
      <c r="H943" t="inlineStr">
        <is>
          <t>10 шт.</t>
        </is>
      </c>
      <c r="I943">
        <f>I942*J943</f>
        <v/>
      </c>
      <c r="J943" t="n">
        <v>40</v>
      </c>
      <c r="K943" t="n">
        <v>40</v>
      </c>
      <c r="O943">
        <f>ROUND(CP943,0)</f>
        <v/>
      </c>
      <c r="P943">
        <f>ROUND(CQ943*I943,0)</f>
        <v/>
      </c>
      <c r="Q943">
        <f>(ROUND((ROUND(((ET943)*I943),0)*BB943),0)+ROUND((ROUND(((AE943-(EU943))*I943),0)*BS943),0))</f>
        <v/>
      </c>
      <c r="R943">
        <f>(ROUND((ROUND(((EU943)*I943),0)*BS943),0)+ROUND((ROUND(((AE943-(EU943))*I943),0)*BS943),0))</f>
        <v/>
      </c>
      <c r="S943">
        <f>ROUND(CT943*I943,0)</f>
        <v/>
      </c>
      <c r="T943">
        <f>ROUND(CU943*I943,0)</f>
        <v/>
      </c>
      <c r="U943">
        <f>ROUND(CV943*I943,7)</f>
        <v/>
      </c>
      <c r="V943">
        <f>ROUND(CW943*I943,7)</f>
        <v/>
      </c>
      <c r="W943">
        <f>ROUND(CX943*I943,0)</f>
        <v/>
      </c>
      <c r="X943">
        <f>ROUND(CY943,0)</f>
        <v/>
      </c>
      <c r="Y943">
        <f>ROUND(CZ943,0)</f>
        <v/>
      </c>
      <c r="AA943" t="n">
        <v>78862477</v>
      </c>
      <c r="AB943">
        <f>ROUND((AC943+AD943+AF943),2)</f>
        <v/>
      </c>
      <c r="AC943">
        <f>ROUND((ES943),2)</f>
        <v/>
      </c>
      <c r="AD943">
        <f>ROUND((((ET943)-(EU943))+AE943),2)</f>
        <v/>
      </c>
      <c r="AE943">
        <f>ROUND((EU943),2)</f>
        <v/>
      </c>
      <c r="AF943">
        <f>ROUND((EV943),2)</f>
        <v/>
      </c>
      <c r="AG943">
        <f>ROUND((AP943),2)</f>
        <v/>
      </c>
      <c r="AH943">
        <f>(EW943)</f>
        <v/>
      </c>
      <c r="AI943">
        <f>(EX943)</f>
        <v/>
      </c>
      <c r="AJ943">
        <f>(AS943)</f>
        <v/>
      </c>
      <c r="AK943" t="n">
        <v>63.5</v>
      </c>
      <c r="AL943" t="n">
        <v>63.5</v>
      </c>
      <c r="AM943" t="n">
        <v>0</v>
      </c>
      <c r="AN943" t="n">
        <v>0</v>
      </c>
      <c r="AO943" t="n">
        <v>0</v>
      </c>
      <c r="AP943" t="n">
        <v>0</v>
      </c>
      <c r="AQ943" t="n">
        <v>0</v>
      </c>
      <c r="AR943" t="n">
        <v>0</v>
      </c>
      <c r="AS943" t="n">
        <v>0.04</v>
      </c>
      <c r="AT943" t="n">
        <v>103</v>
      </c>
      <c r="AU943" t="n">
        <v>52</v>
      </c>
      <c r="AV943" t="n">
        <v>1</v>
      </c>
      <c r="AW943" t="n">
        <v>1</v>
      </c>
      <c r="AZ943" t="n">
        <v>1</v>
      </c>
      <c r="BA943" t="n">
        <v>1</v>
      </c>
      <c r="BB943" t="n">
        <v>1</v>
      </c>
      <c r="BC943" t="n">
        <v>5.4</v>
      </c>
      <c r="BD943" t="inlineStr"/>
      <c r="BE943" t="inlineStr"/>
      <c r="BF943" t="inlineStr"/>
      <c r="BG943" t="inlineStr"/>
      <c r="BH943" t="n">
        <v>3</v>
      </c>
      <c r="BI943" t="n">
        <v>1</v>
      </c>
      <c r="BJ943" t="inlineStr">
        <is>
          <t>ТССЦ Московской обл., 507-5016, приказ Минстроя России №675/пр от 28.02.2017 № 258/пр</t>
        </is>
      </c>
      <c r="BM943" t="n">
        <v>65007</v>
      </c>
      <c r="BN943" t="n">
        <v>0</v>
      </c>
      <c r="BO943" t="inlineStr">
        <is>
          <t>507-5016</t>
        </is>
      </c>
      <c r="BP943" t="n">
        <v>1</v>
      </c>
      <c r="BQ943" t="n">
        <v>6</v>
      </c>
      <c r="BR943" t="n">
        <v>0</v>
      </c>
      <c r="BS943" t="n">
        <v>1</v>
      </c>
      <c r="BT943" t="n">
        <v>1</v>
      </c>
      <c r="BU943" t="n">
        <v>1</v>
      </c>
      <c r="BV943" t="n">
        <v>1</v>
      </c>
      <c r="BW943" t="n">
        <v>1</v>
      </c>
      <c r="BX943" t="n">
        <v>1</v>
      </c>
      <c r="BY943" t="inlineStr"/>
      <c r="BZ943" t="n">
        <v>103</v>
      </c>
      <c r="CA943" t="n">
        <v>52</v>
      </c>
      <c r="CB943" t="inlineStr"/>
      <c r="CE943" t="n">
        <v>12</v>
      </c>
      <c r="CF943" t="n">
        <v>0</v>
      </c>
      <c r="CG943" t="n">
        <v>0</v>
      </c>
      <c r="CM943" t="n">
        <v>0</v>
      </c>
      <c r="CN943" t="inlineStr"/>
      <c r="CO943" t="n">
        <v>0</v>
      </c>
      <c r="CP943">
        <f>(P943+Q943+S943)</f>
        <v/>
      </c>
      <c r="CQ943">
        <f>AC943*BC943</f>
        <v/>
      </c>
      <c r="CR943">
        <f>(ROUND((ROUND(((ET943)*1),0)*BB943),0)+ROUND((ROUND(((AE943-(EU943))*1),0)*BS943),0))</f>
        <v/>
      </c>
      <c r="CS943">
        <f>(ROUND((ROUND(((EU943)*1),0)*BS943),0)+ROUND((ROUND(((AE943-(EU943))*1),0)*BS943),0))</f>
        <v/>
      </c>
      <c r="CT943">
        <f>AF943*BA943</f>
        <v/>
      </c>
      <c r="CU943">
        <f>AG943</f>
        <v/>
      </c>
      <c r="CV943">
        <f>AH943</f>
        <v/>
      </c>
      <c r="CW943">
        <f>AI943</f>
        <v/>
      </c>
      <c r="CX943">
        <f>AJ943</f>
        <v/>
      </c>
      <c r="CY943">
        <f>(((S943+R943)*AT943)/100)</f>
        <v/>
      </c>
      <c r="CZ943">
        <f>(((S943+R943)*AU943)/100)</f>
        <v/>
      </c>
      <c r="DC943" t="inlineStr"/>
      <c r="DD943" t="inlineStr"/>
      <c r="DE943" t="inlineStr"/>
      <c r="DF943" t="inlineStr"/>
      <c r="DG943" t="inlineStr"/>
      <c r="DH943" t="inlineStr"/>
      <c r="DI943" t="inlineStr"/>
      <c r="DJ943" t="inlineStr"/>
      <c r="DK943" t="inlineStr"/>
      <c r="DL943" t="inlineStr"/>
      <c r="DM943" t="inlineStr"/>
      <c r="DN943" t="n">
        <v>0</v>
      </c>
      <c r="DO943" t="n">
        <v>0</v>
      </c>
      <c r="DP943" t="n">
        <v>1</v>
      </c>
      <c r="DQ943" t="n">
        <v>1</v>
      </c>
      <c r="DU943" t="n">
        <v>1010</v>
      </c>
      <c r="DV943" t="inlineStr">
        <is>
          <t>10 шт.</t>
        </is>
      </c>
      <c r="DW943" t="inlineStr">
        <is>
          <t>10 шт.</t>
        </is>
      </c>
      <c r="DX943" t="n">
        <v>10</v>
      </c>
      <c r="DZ943" t="inlineStr"/>
      <c r="EA943" t="inlineStr"/>
      <c r="EB943" t="inlineStr"/>
      <c r="EC943" t="inlineStr"/>
      <c r="EE943" t="n">
        <v>78726000</v>
      </c>
      <c r="EF943" t="n">
        <v>6</v>
      </c>
      <c r="EG943" t="inlineStr">
        <is>
          <t>Ремонтно-строительные работы</t>
        </is>
      </c>
      <c r="EH943" t="n">
        <v>99</v>
      </c>
      <c r="EI943" t="inlineStr">
        <is>
          <t>Внутренние санитарно-технические работы</t>
        </is>
      </c>
      <c r="EJ943" t="n">
        <v>1</v>
      </c>
      <c r="EK943" t="n">
        <v>65007</v>
      </c>
      <c r="EL943" t="inlineStr">
        <is>
          <t>Внутренние санитарнотехнические работы: смена труб, санприборов, запорной арматуры и другое</t>
        </is>
      </c>
      <c r="EM943" t="inlineStr">
        <is>
          <t>рФЕР-65</t>
        </is>
      </c>
      <c r="EO943" t="inlineStr"/>
      <c r="EQ943" t="n">
        <v>0</v>
      </c>
      <c r="ER943" t="n">
        <v>63.5</v>
      </c>
      <c r="ES943" t="n">
        <v>63.5</v>
      </c>
      <c r="ET943" t="n">
        <v>0</v>
      </c>
      <c r="EU943" t="n">
        <v>0</v>
      </c>
      <c r="EV943" t="n">
        <v>0</v>
      </c>
      <c r="EW943" t="n">
        <v>0</v>
      </c>
      <c r="EX943" t="n">
        <v>0</v>
      </c>
      <c r="FQ943" t="n">
        <v>0</v>
      </c>
      <c r="FR943" t="n">
        <v>0</v>
      </c>
      <c r="FS943" t="n">
        <v>0</v>
      </c>
      <c r="FX943" t="n">
        <v>103</v>
      </c>
      <c r="FY943" t="n">
        <v>52</v>
      </c>
      <c r="GA943" t="inlineStr"/>
      <c r="GD943" t="n">
        <v>1</v>
      </c>
      <c r="GF943" t="n">
        <v>153523957</v>
      </c>
      <c r="GG943" t="n">
        <v>2</v>
      </c>
      <c r="GH943" t="n">
        <v>1</v>
      </c>
      <c r="GI943" t="n">
        <v>2</v>
      </c>
      <c r="GJ943" t="n">
        <v>0</v>
      </c>
      <c r="GK943" t="n">
        <v>0</v>
      </c>
      <c r="GL943">
        <f>ROUND(IF(AND(BH943=3,BI943=3,FS943&lt;&gt;0),P943,0),0)</f>
        <v/>
      </c>
      <c r="GM943">
        <f>ROUND(O943+X943+Y943,0)+GX943</f>
        <v/>
      </c>
      <c r="GN943">
        <f>IF(OR(BI943=0,BI943=1),GM943-GX943,0)</f>
        <v/>
      </c>
      <c r="GO943">
        <f>IF(BI943=2,GM943-GX943,0)</f>
        <v/>
      </c>
      <c r="GP943">
        <f>IF(BI943=4,GM943-GX943,0)</f>
        <v/>
      </c>
      <c r="GR943" t="n">
        <v>0</v>
      </c>
      <c r="GS943" t="n">
        <v>3</v>
      </c>
      <c r="GT943" t="n">
        <v>0</v>
      </c>
      <c r="GU943" t="inlineStr"/>
      <c r="GV943">
        <f>ROUND((GT943),2)</f>
        <v/>
      </c>
      <c r="GW943" t="n">
        <v>1</v>
      </c>
      <c r="GX943">
        <f>ROUND(HC943*I943,0)</f>
        <v/>
      </c>
      <c r="HA943" t="n">
        <v>0</v>
      </c>
      <c r="HB943" t="n">
        <v>0</v>
      </c>
      <c r="HC943">
        <f>GV943*GW943</f>
        <v/>
      </c>
      <c r="HE943" t="inlineStr"/>
      <c r="HF943" t="inlineStr"/>
      <c r="HM943" t="inlineStr"/>
      <c r="HN943" t="inlineStr">
        <is>
          <t>Пр/812-099.2-1</t>
        </is>
      </c>
      <c r="HO943" t="inlineStr">
        <is>
          <t>Пр/774-099.2</t>
        </is>
      </c>
      <c r="HP943" t="inlineStr">
        <is>
          <t>Внутренние санитарнотехнические работы: смена труб, санприборов, запорной арматуры и другое</t>
        </is>
      </c>
      <c r="HQ943" t="inlineStr">
        <is>
          <t>Внутренние санитарнотехнические работы: смена труб, санприборов, запорной арматуры и другое</t>
        </is>
      </c>
      <c r="HS943" t="n">
        <v>0</v>
      </c>
      <c r="IK943" t="n">
        <v>0</v>
      </c>
    </row>
    <row r="944"/>
    <row r="945">
      <c r="A945" s="358" t="n">
        <v>51</v>
      </c>
      <c r="B945" s="358">
        <f>B938</f>
        <v/>
      </c>
      <c r="C945" s="358">
        <f>A938</f>
        <v/>
      </c>
      <c r="D945" s="358">
        <f>ROW(A938)</f>
        <v/>
      </c>
      <c r="E945" s="358" t="n"/>
      <c r="F945" s="358">
        <f>IF(F938&lt;&gt;"",F938,"")</f>
        <v/>
      </c>
      <c r="G945" s="358">
        <f>IF(G938&lt;&gt;"",G938,"")</f>
        <v/>
      </c>
      <c r="H945" s="358" t="n">
        <v>0</v>
      </c>
      <c r="I945" s="358" t="n"/>
      <c r="J945" s="358" t="n"/>
      <c r="K945" s="358" t="n"/>
      <c r="L945" s="358" t="n"/>
      <c r="M945" s="358" t="n"/>
      <c r="N945" s="358" t="n"/>
      <c r="O945" s="358" t="n">
        <v>0</v>
      </c>
      <c r="P945" s="358" t="n">
        <v>0</v>
      </c>
      <c r="Q945" s="358" t="n">
        <v>0</v>
      </c>
      <c r="R945" s="358" t="n">
        <v>0</v>
      </c>
      <c r="S945" s="358" t="n">
        <v>0</v>
      </c>
      <c r="T945" s="358" t="n">
        <v>0</v>
      </c>
      <c r="U945" s="358" t="n">
        <v>0</v>
      </c>
      <c r="V945" s="358" t="n">
        <v>0</v>
      </c>
      <c r="W945" s="358" t="n">
        <v>0</v>
      </c>
      <c r="X945" s="358" t="n">
        <v>0</v>
      </c>
      <c r="Y945" s="358" t="n">
        <v>0</v>
      </c>
      <c r="Z945" s="358" t="n"/>
      <c r="AA945" s="358" t="n"/>
      <c r="AB945" s="358" t="n"/>
      <c r="AC945" s="358" t="n"/>
      <c r="AD945" s="358" t="n"/>
      <c r="AE945" s="358" t="n"/>
      <c r="AF945" s="358" t="n"/>
      <c r="AG945" s="358" t="n"/>
      <c r="AH945" s="358" t="n"/>
      <c r="AI945" s="358" t="n"/>
      <c r="AJ945" s="358" t="n"/>
      <c r="AK945" s="358" t="n"/>
      <c r="AL945" s="358" t="n"/>
      <c r="AM945" s="358" t="n"/>
      <c r="AN945" s="358" t="n"/>
      <c r="AO945" s="358">
        <f>ROUND(BX945,0)</f>
        <v/>
      </c>
      <c r="AP945" s="358">
        <f>ROUND(BY945,0)</f>
        <v/>
      </c>
      <c r="AQ945" s="358">
        <f>ROUND(BZ945,0)</f>
        <v/>
      </c>
      <c r="AR945" s="358">
        <f>ROUND(CA945,0)</f>
        <v/>
      </c>
      <c r="AS945" s="358">
        <f>ROUND(CB945,0)</f>
        <v/>
      </c>
      <c r="AT945" s="358">
        <f>ROUND(CC945,0)</f>
        <v/>
      </c>
      <c r="AU945" s="358">
        <f>ROUND(CD945,0)</f>
        <v/>
      </c>
      <c r="AV945" s="358">
        <f>ROUND(CE945,0)</f>
        <v/>
      </c>
      <c r="AW945" s="358">
        <f>ROUND(CF945,0)</f>
        <v/>
      </c>
      <c r="AX945" s="358">
        <f>ROUND(CG945,0)</f>
        <v/>
      </c>
      <c r="AY945" s="358">
        <f>ROUND(CH945,0)</f>
        <v/>
      </c>
      <c r="AZ945" s="358">
        <f>ROUND(CI945,0)</f>
        <v/>
      </c>
      <c r="BA945" s="358">
        <f>ROUND(CJ945,0)</f>
        <v/>
      </c>
      <c r="BB945" s="358">
        <f>ROUND(CK945,0)</f>
        <v/>
      </c>
      <c r="BC945" s="358">
        <f>ROUND(CL945,0)</f>
        <v/>
      </c>
      <c r="BD945" s="358">
        <f>ROUND(CM945,0)</f>
        <v/>
      </c>
      <c r="BE945" s="358" t="n"/>
      <c r="BF945" s="358" t="n"/>
      <c r="BG945" s="358" t="n"/>
      <c r="BH945" s="358" t="n"/>
      <c r="BI945" s="358" t="n"/>
      <c r="BJ945" s="358" t="n"/>
      <c r="BK945" s="358" t="n"/>
      <c r="BL945" s="358" t="n"/>
      <c r="BM945" s="358" t="n"/>
      <c r="BN945" s="358" t="n"/>
      <c r="BO945" s="358" t="n"/>
      <c r="BP945" s="358" t="n"/>
      <c r="BQ945" s="358" t="n"/>
      <c r="BR945" s="358" t="n"/>
      <c r="BS945" s="358" t="n"/>
      <c r="BT945" s="358" t="n"/>
      <c r="BU945" s="358" t="n"/>
      <c r="BV945" s="358" t="n"/>
      <c r="BW945" s="358" t="n"/>
      <c r="BX945" s="358" t="n"/>
      <c r="BY945" s="358" t="n"/>
      <c r="BZ945" s="358" t="n"/>
      <c r="CA945" s="358" t="n"/>
      <c r="CB945" s="358" t="n"/>
      <c r="CC945" s="358" t="n"/>
      <c r="CD945" s="358" t="n"/>
      <c r="CE945" s="358" t="n"/>
      <c r="CF945" s="358" t="n"/>
      <c r="CG945" s="358" t="n"/>
      <c r="CH945" s="358" t="n"/>
      <c r="CI945" s="358" t="n"/>
      <c r="CJ945" s="358" t="n"/>
      <c r="CK945" s="358" t="n"/>
      <c r="CL945" s="358" t="n"/>
      <c r="CM945" s="358" t="n"/>
      <c r="CN945" s="358" t="n"/>
      <c r="CO945" s="358" t="n"/>
      <c r="CP945" s="358" t="n"/>
      <c r="CQ945" s="358" t="n"/>
      <c r="CR945" s="358" t="n"/>
      <c r="CS945" s="358" t="n"/>
      <c r="CT945" s="358" t="n"/>
      <c r="CU945" s="358" t="n"/>
      <c r="CV945" s="358" t="n"/>
      <c r="CW945" s="358" t="n"/>
      <c r="CX945" s="358" t="n"/>
      <c r="CY945" s="358" t="n"/>
      <c r="CZ945" s="358" t="n"/>
      <c r="DA945" s="358" t="n"/>
      <c r="DB945" s="358" t="n"/>
      <c r="DC945" s="358" t="n"/>
      <c r="DD945" s="358" t="n"/>
      <c r="DE945" s="358" t="n"/>
      <c r="DF945" s="358" t="n"/>
      <c r="DG945" s="359" t="n"/>
      <c r="DH945" s="359" t="n"/>
      <c r="DI945" s="359" t="n"/>
      <c r="DJ945" s="359" t="n"/>
      <c r="DK945" s="359" t="n"/>
      <c r="DL945" s="359" t="n"/>
      <c r="DM945" s="359" t="n"/>
      <c r="DN945" s="359" t="n"/>
      <c r="DO945" s="359" t="n"/>
      <c r="DP945" s="359" t="n"/>
      <c r="DQ945" s="359" t="n"/>
      <c r="DR945" s="359" t="n"/>
      <c r="DS945" s="359" t="n"/>
      <c r="DT945" s="359" t="n"/>
      <c r="DU945" s="359" t="n"/>
      <c r="DV945" s="359" t="n"/>
      <c r="DW945" s="359" t="n"/>
      <c r="DX945" s="359" t="n"/>
      <c r="DY945" s="359" t="n"/>
      <c r="DZ945" s="359" t="n"/>
      <c r="EA945" s="359" t="n"/>
      <c r="EB945" s="359" t="n"/>
      <c r="EC945" s="359" t="n"/>
      <c r="ED945" s="359" t="n"/>
      <c r="EE945" s="359" t="n"/>
      <c r="EF945" s="359" t="n"/>
      <c r="EG945" s="359" t="n"/>
      <c r="EH945" s="359" t="n"/>
      <c r="EI945" s="359" t="n"/>
      <c r="EJ945" s="359" t="n"/>
      <c r="EK945" s="359" t="n"/>
      <c r="EL945" s="359" t="n"/>
      <c r="EM945" s="359" t="n"/>
      <c r="EN945" s="359" t="n"/>
      <c r="EO945" s="359" t="n"/>
      <c r="EP945" s="359" t="n"/>
      <c r="EQ945" s="359" t="n"/>
      <c r="ER945" s="359" t="n"/>
      <c r="ES945" s="359" t="n"/>
      <c r="ET945" s="359" t="n"/>
      <c r="EU945" s="359" t="n"/>
      <c r="EV945" s="359" t="n"/>
      <c r="EW945" s="359" t="n"/>
      <c r="EX945" s="359" t="n"/>
      <c r="EY945" s="359" t="n"/>
      <c r="EZ945" s="359" t="n"/>
      <c r="FA945" s="359" t="n"/>
      <c r="FB945" s="359" t="n"/>
      <c r="FC945" s="359" t="n"/>
      <c r="FD945" s="359" t="n"/>
      <c r="FE945" s="359" t="n"/>
      <c r="FF945" s="359" t="n"/>
      <c r="FG945" s="359" t="n"/>
      <c r="FH945" s="359" t="n"/>
      <c r="FI945" s="359" t="n"/>
      <c r="FJ945" s="359" t="n"/>
      <c r="FK945" s="359" t="n"/>
      <c r="FL945" s="359" t="n"/>
      <c r="FM945" s="359" t="n"/>
      <c r="FN945" s="359" t="n"/>
      <c r="FO945" s="359" t="n"/>
      <c r="FP945" s="359" t="n"/>
      <c r="FQ945" s="359" t="n"/>
      <c r="FR945" s="359" t="n"/>
      <c r="FS945" s="359" t="n"/>
      <c r="FT945" s="359" t="n"/>
      <c r="FU945" s="359" t="n"/>
      <c r="FV945" s="359" t="n"/>
      <c r="FW945" s="359" t="n"/>
      <c r="FX945" s="359" t="n"/>
      <c r="FY945" s="359" t="n"/>
      <c r="FZ945" s="359" t="n"/>
      <c r="GA945" s="359" t="n"/>
      <c r="GB945" s="359" t="n"/>
      <c r="GC945" s="359" t="n"/>
      <c r="GD945" s="359" t="n"/>
      <c r="GE945" s="359" t="n"/>
      <c r="GF945" s="359" t="n"/>
      <c r="GG945" s="359" t="n"/>
      <c r="GH945" s="359" t="n"/>
      <c r="GI945" s="359" t="n"/>
      <c r="GJ945" s="359" t="n"/>
      <c r="GK945" s="359" t="n"/>
      <c r="GL945" s="359" t="n"/>
      <c r="GM945" s="359" t="n"/>
      <c r="GN945" s="359" t="n"/>
      <c r="GO945" s="359" t="n"/>
      <c r="GP945" s="359" t="n"/>
      <c r="GQ945" s="359" t="n"/>
      <c r="GR945" s="359" t="n"/>
      <c r="GS945" s="359" t="n"/>
      <c r="GT945" s="359" t="n"/>
      <c r="GU945" s="359" t="n"/>
      <c r="GV945" s="359" t="n"/>
      <c r="GW945" s="359" t="n"/>
      <c r="GX945" s="359" t="n">
        <v>0</v>
      </c>
    </row>
    <row r="946"/>
    <row r="947">
      <c r="A947" s="360" t="n">
        <v>50</v>
      </c>
      <c r="B947" s="360" t="n">
        <v>0</v>
      </c>
      <c r="C947" s="360" t="n">
        <v>0</v>
      </c>
      <c r="D947" s="360" t="n">
        <v>1</v>
      </c>
      <c r="E947" s="360" t="n">
        <v>201</v>
      </c>
      <c r="F947" s="360">
        <f>ROUND(Source!O945,O947)</f>
        <v/>
      </c>
      <c r="G947" s="360" t="inlineStr">
        <is>
          <t>ПЗ</t>
        </is>
      </c>
      <c r="H947" s="360" t="inlineStr">
        <is>
          <t>Прямые затраты</t>
        </is>
      </c>
      <c r="I947" s="360" t="n"/>
      <c r="J947" s="360" t="n"/>
      <c r="K947" s="360" t="n">
        <v>201</v>
      </c>
      <c r="L947" s="360" t="n">
        <v>1</v>
      </c>
      <c r="M947" s="360" t="n">
        <v>3</v>
      </c>
      <c r="N947" s="360" t="inlineStr"/>
      <c r="O947" s="360" t="n">
        <v>0</v>
      </c>
      <c r="P947" s="360" t="n"/>
      <c r="Q947" s="360" t="n"/>
      <c r="R947" s="360" t="n"/>
      <c r="S947" s="360" t="n"/>
      <c r="T947" s="360" t="n"/>
      <c r="U947" s="360" t="n"/>
      <c r="V947" s="360" t="n"/>
      <c r="W947" s="360" t="n">
        <v>0</v>
      </c>
      <c r="X947" s="360" t="n">
        <v>1</v>
      </c>
      <c r="Y947" s="360" t="n">
        <v>0</v>
      </c>
      <c r="Z947" s="360" t="n"/>
      <c r="AA947" s="360" t="n"/>
      <c r="AB947" s="360" t="n"/>
    </row>
    <row r="948">
      <c r="A948" s="360" t="n">
        <v>50</v>
      </c>
      <c r="B948" s="360" t="n">
        <v>0</v>
      </c>
      <c r="C948" s="360" t="n">
        <v>0</v>
      </c>
      <c r="D948" s="360" t="n">
        <v>1</v>
      </c>
      <c r="E948" s="360" t="n">
        <v>202</v>
      </c>
      <c r="F948" s="360">
        <f>ROUND(Source!P945,O948)</f>
        <v/>
      </c>
      <c r="G948" s="360" t="inlineStr">
        <is>
          <t>СтМатОб</t>
        </is>
      </c>
      <c r="H948" s="360" t="inlineStr">
        <is>
          <t>Стоимость материальных ресурсов (всего)</t>
        </is>
      </c>
      <c r="I948" s="360" t="n"/>
      <c r="J948" s="360" t="n"/>
      <c r="K948" s="360" t="n">
        <v>202</v>
      </c>
      <c r="L948" s="360" t="n">
        <v>2</v>
      </c>
      <c r="M948" s="360" t="n">
        <v>3</v>
      </c>
      <c r="N948" s="360" t="inlineStr"/>
      <c r="O948" s="360" t="n">
        <v>0</v>
      </c>
      <c r="P948" s="360" t="n"/>
      <c r="Q948" s="360" t="n"/>
      <c r="R948" s="360" t="n"/>
      <c r="S948" s="360" t="n"/>
      <c r="T948" s="360" t="n"/>
      <c r="U948" s="360" t="n"/>
      <c r="V948" s="360" t="n"/>
      <c r="W948" s="360" t="n">
        <v>0</v>
      </c>
      <c r="X948" s="360" t="n">
        <v>1</v>
      </c>
      <c r="Y948" s="360" t="n">
        <v>0</v>
      </c>
      <c r="Z948" s="360" t="n"/>
      <c r="AA948" s="360" t="n"/>
      <c r="AB948" s="360" t="n"/>
    </row>
    <row r="949">
      <c r="A949" s="360" t="n">
        <v>50</v>
      </c>
      <c r="B949" s="360" t="n">
        <v>0</v>
      </c>
      <c r="C949" s="360" t="n">
        <v>0</v>
      </c>
      <c r="D949" s="360" t="n">
        <v>1</v>
      </c>
      <c r="E949" s="360" t="n">
        <v>222</v>
      </c>
      <c r="F949" s="360">
        <f>ROUND(Source!AO945,O949)</f>
        <v/>
      </c>
      <c r="G949" s="360" t="inlineStr">
        <is>
          <t>СтМатОбЗак</t>
        </is>
      </c>
      <c r="H949" s="360" t="inlineStr">
        <is>
          <t>Стоимость материалов и оборудования заказчика</t>
        </is>
      </c>
      <c r="I949" s="360" t="n"/>
      <c r="J949" s="360" t="n"/>
      <c r="K949" s="360" t="n">
        <v>222</v>
      </c>
      <c r="L949" s="360" t="n">
        <v>3</v>
      </c>
      <c r="M949" s="360" t="n">
        <v>3</v>
      </c>
      <c r="N949" s="360" t="inlineStr"/>
      <c r="O949" s="360" t="n">
        <v>0</v>
      </c>
      <c r="P949" s="360" t="n"/>
      <c r="Q949" s="360" t="n"/>
      <c r="R949" s="360" t="n"/>
      <c r="S949" s="360" t="n"/>
      <c r="T949" s="360" t="n"/>
      <c r="U949" s="360" t="n"/>
      <c r="V949" s="360" t="n"/>
      <c r="W949" s="360" t="n">
        <v>0</v>
      </c>
      <c r="X949" s="360" t="n">
        <v>1</v>
      </c>
      <c r="Y949" s="360" t="n">
        <v>0</v>
      </c>
      <c r="Z949" s="360" t="n"/>
      <c r="AA949" s="360" t="n"/>
      <c r="AB949" s="360" t="n"/>
    </row>
    <row r="950">
      <c r="A950" s="360" t="n">
        <v>50</v>
      </c>
      <c r="B950" s="360" t="n">
        <v>0</v>
      </c>
      <c r="C950" s="360" t="n">
        <v>0</v>
      </c>
      <c r="D950" s="360" t="n">
        <v>1</v>
      </c>
      <c r="E950" s="360" t="n">
        <v>225</v>
      </c>
      <c r="F950" s="360">
        <f>ROUND(Source!AV945,O950)</f>
        <v/>
      </c>
      <c r="G950" s="360" t="inlineStr">
        <is>
          <t>СтМатОбПод</t>
        </is>
      </c>
      <c r="H950" s="360" t="inlineStr">
        <is>
          <t>Стоимость материалов и оборудования подрядчика</t>
        </is>
      </c>
      <c r="I950" s="360" t="n"/>
      <c r="J950" s="360" t="n"/>
      <c r="K950" s="360" t="n">
        <v>225</v>
      </c>
      <c r="L950" s="360" t="n">
        <v>4</v>
      </c>
      <c r="M950" s="360" t="n">
        <v>3</v>
      </c>
      <c r="N950" s="360" t="inlineStr"/>
      <c r="O950" s="360" t="n">
        <v>0</v>
      </c>
      <c r="P950" s="360" t="n"/>
      <c r="Q950" s="360" t="n"/>
      <c r="R950" s="360" t="n"/>
      <c r="S950" s="360" t="n"/>
      <c r="T950" s="360" t="n"/>
      <c r="U950" s="360" t="n"/>
      <c r="V950" s="360" t="n"/>
      <c r="W950" s="360" t="n">
        <v>0</v>
      </c>
      <c r="X950" s="360" t="n">
        <v>1</v>
      </c>
      <c r="Y950" s="360" t="n">
        <v>0</v>
      </c>
      <c r="Z950" s="360" t="n"/>
      <c r="AA950" s="360" t="n"/>
      <c r="AB950" s="360" t="n"/>
    </row>
    <row r="951">
      <c r="A951" s="360" t="n">
        <v>50</v>
      </c>
      <c r="B951" s="360" t="n">
        <v>0</v>
      </c>
      <c r="C951" s="360" t="n">
        <v>0</v>
      </c>
      <c r="D951" s="360" t="n">
        <v>1</v>
      </c>
      <c r="E951" s="360" t="n">
        <v>226</v>
      </c>
      <c r="F951" s="360">
        <f>ROUND(Source!AW945,O951)</f>
        <v/>
      </c>
      <c r="G951" s="360" t="inlineStr">
        <is>
          <t>СтМат</t>
        </is>
      </c>
      <c r="H951" s="360" t="inlineStr">
        <is>
          <t>Стоимость материалов (всего)</t>
        </is>
      </c>
      <c r="I951" s="360" t="n"/>
      <c r="J951" s="360" t="n"/>
      <c r="K951" s="360" t="n">
        <v>226</v>
      </c>
      <c r="L951" s="360" t="n">
        <v>5</v>
      </c>
      <c r="M951" s="360" t="n">
        <v>3</v>
      </c>
      <c r="N951" s="360" t="inlineStr"/>
      <c r="O951" s="360" t="n">
        <v>0</v>
      </c>
      <c r="P951" s="360" t="n"/>
      <c r="Q951" s="360" t="n"/>
      <c r="R951" s="360" t="n"/>
      <c r="S951" s="360" t="n"/>
      <c r="T951" s="360" t="n"/>
      <c r="U951" s="360" t="n"/>
      <c r="V951" s="360" t="n"/>
      <c r="W951" s="360" t="n">
        <v>0</v>
      </c>
      <c r="X951" s="360" t="n">
        <v>1</v>
      </c>
      <c r="Y951" s="360" t="n">
        <v>0</v>
      </c>
      <c r="Z951" s="360" t="n"/>
      <c r="AA951" s="360" t="n"/>
      <c r="AB951" s="360" t="n"/>
    </row>
    <row r="952">
      <c r="A952" s="360" t="n">
        <v>50</v>
      </c>
      <c r="B952" s="360" t="n">
        <v>0</v>
      </c>
      <c r="C952" s="360" t="n">
        <v>0</v>
      </c>
      <c r="D952" s="360" t="n">
        <v>1</v>
      </c>
      <c r="E952" s="360" t="n">
        <v>227</v>
      </c>
      <c r="F952" s="360">
        <f>ROUND(Source!AX945,O952)</f>
        <v/>
      </c>
      <c r="G952" s="360" t="inlineStr">
        <is>
          <t>СтМатЗак</t>
        </is>
      </c>
      <c r="H952" s="360" t="inlineStr">
        <is>
          <t>Стоимость материалов заказчика</t>
        </is>
      </c>
      <c r="I952" s="360" t="n"/>
      <c r="J952" s="360" t="n"/>
      <c r="K952" s="360" t="n">
        <v>227</v>
      </c>
      <c r="L952" s="360" t="n">
        <v>6</v>
      </c>
      <c r="M952" s="360" t="n">
        <v>3</v>
      </c>
      <c r="N952" s="360" t="inlineStr"/>
      <c r="O952" s="360" t="n">
        <v>0</v>
      </c>
      <c r="P952" s="360" t="n"/>
      <c r="Q952" s="360" t="n"/>
      <c r="R952" s="360" t="n"/>
      <c r="S952" s="360" t="n"/>
      <c r="T952" s="360" t="n"/>
      <c r="U952" s="360" t="n"/>
      <c r="V952" s="360" t="n"/>
      <c r="W952" s="360" t="n">
        <v>0</v>
      </c>
      <c r="X952" s="360" t="n">
        <v>1</v>
      </c>
      <c r="Y952" s="360" t="n">
        <v>0</v>
      </c>
      <c r="Z952" s="360" t="n"/>
      <c r="AA952" s="360" t="n"/>
      <c r="AB952" s="360" t="n"/>
    </row>
    <row r="953">
      <c r="A953" s="360" t="n">
        <v>50</v>
      </c>
      <c r="B953" s="360" t="n">
        <v>0</v>
      </c>
      <c r="C953" s="360" t="n">
        <v>0</v>
      </c>
      <c r="D953" s="360" t="n">
        <v>1</v>
      </c>
      <c r="E953" s="360" t="n">
        <v>228</v>
      </c>
      <c r="F953" s="360">
        <f>ROUND(Source!AY945,O953)</f>
        <v/>
      </c>
      <c r="G953" s="360" t="inlineStr">
        <is>
          <t>СтМатПод</t>
        </is>
      </c>
      <c r="H953" s="360" t="inlineStr">
        <is>
          <t>Стоимость материалов подрядчика</t>
        </is>
      </c>
      <c r="I953" s="360" t="n"/>
      <c r="J953" s="360" t="n"/>
      <c r="K953" s="360" t="n">
        <v>228</v>
      </c>
      <c r="L953" s="360" t="n">
        <v>7</v>
      </c>
      <c r="M953" s="360" t="n">
        <v>3</v>
      </c>
      <c r="N953" s="360" t="inlineStr"/>
      <c r="O953" s="360" t="n">
        <v>0</v>
      </c>
      <c r="P953" s="360" t="n"/>
      <c r="Q953" s="360" t="n"/>
      <c r="R953" s="360" t="n"/>
      <c r="S953" s="360" t="n"/>
      <c r="T953" s="360" t="n"/>
      <c r="U953" s="360" t="n"/>
      <c r="V953" s="360" t="n"/>
      <c r="W953" s="360" t="n">
        <v>0</v>
      </c>
      <c r="X953" s="360" t="n">
        <v>1</v>
      </c>
      <c r="Y953" s="360" t="n">
        <v>0</v>
      </c>
      <c r="Z953" s="360" t="n"/>
      <c r="AA953" s="360" t="n"/>
      <c r="AB953" s="360" t="n"/>
    </row>
    <row r="954">
      <c r="A954" s="360" t="n">
        <v>50</v>
      </c>
      <c r="B954" s="360" t="n">
        <v>0</v>
      </c>
      <c r="C954" s="360" t="n">
        <v>0</v>
      </c>
      <c r="D954" s="360" t="n">
        <v>1</v>
      </c>
      <c r="E954" s="360" t="n">
        <v>216</v>
      </c>
      <c r="F954" s="360">
        <f>ROUND(Source!AP945,O954)</f>
        <v/>
      </c>
      <c r="G954" s="360" t="inlineStr">
        <is>
          <t>Оборуд</t>
        </is>
      </c>
      <c r="H954" s="360" t="inlineStr">
        <is>
          <t>Стоимость оборудования (всего)</t>
        </is>
      </c>
      <c r="I954" s="360" t="n"/>
      <c r="J954" s="360" t="n"/>
      <c r="K954" s="360" t="n">
        <v>216</v>
      </c>
      <c r="L954" s="360" t="n">
        <v>8</v>
      </c>
      <c r="M954" s="360" t="n">
        <v>3</v>
      </c>
      <c r="N954" s="360" t="inlineStr"/>
      <c r="O954" s="360" t="n">
        <v>0</v>
      </c>
      <c r="P954" s="360" t="n"/>
      <c r="Q954" s="360" t="n"/>
      <c r="R954" s="360" t="n"/>
      <c r="S954" s="360" t="n"/>
      <c r="T954" s="360" t="n"/>
      <c r="U954" s="360" t="n"/>
      <c r="V954" s="360" t="n"/>
      <c r="W954" s="360" t="n">
        <v>0</v>
      </c>
      <c r="X954" s="360" t="n">
        <v>1</v>
      </c>
      <c r="Y954" s="360" t="n">
        <v>0</v>
      </c>
      <c r="Z954" s="360" t="n"/>
      <c r="AA954" s="360" t="n"/>
      <c r="AB954" s="360" t="n"/>
    </row>
    <row r="955">
      <c r="A955" s="360" t="n">
        <v>50</v>
      </c>
      <c r="B955" s="360" t="n">
        <v>0</v>
      </c>
      <c r="C955" s="360" t="n">
        <v>0</v>
      </c>
      <c r="D955" s="360" t="n">
        <v>1</v>
      </c>
      <c r="E955" s="360" t="n">
        <v>223</v>
      </c>
      <c r="F955" s="360">
        <f>ROUND(Source!AQ945,O955)</f>
        <v/>
      </c>
      <c r="G955" s="360" t="inlineStr">
        <is>
          <t>ОборудЗак</t>
        </is>
      </c>
      <c r="H955" s="360" t="inlineStr">
        <is>
          <t>Стоимость оборудования заказчика</t>
        </is>
      </c>
      <c r="I955" s="360" t="n"/>
      <c r="J955" s="360" t="n"/>
      <c r="K955" s="360" t="n">
        <v>223</v>
      </c>
      <c r="L955" s="360" t="n">
        <v>9</v>
      </c>
      <c r="M955" s="360" t="n">
        <v>3</v>
      </c>
      <c r="N955" s="360" t="inlineStr"/>
      <c r="O955" s="360" t="n">
        <v>0</v>
      </c>
      <c r="P955" s="360" t="n"/>
      <c r="Q955" s="360" t="n"/>
      <c r="R955" s="360" t="n"/>
      <c r="S955" s="360" t="n"/>
      <c r="T955" s="360" t="n"/>
      <c r="U955" s="360" t="n"/>
      <c r="V955" s="360" t="n"/>
      <c r="W955" s="360" t="n">
        <v>0</v>
      </c>
      <c r="X955" s="360" t="n">
        <v>1</v>
      </c>
      <c r="Y955" s="360" t="n">
        <v>0</v>
      </c>
      <c r="Z955" s="360" t="n"/>
      <c r="AA955" s="360" t="n"/>
      <c r="AB955" s="360" t="n"/>
    </row>
    <row r="956">
      <c r="A956" s="360" t="n">
        <v>50</v>
      </c>
      <c r="B956" s="360" t="n">
        <v>0</v>
      </c>
      <c r="C956" s="360" t="n">
        <v>0</v>
      </c>
      <c r="D956" s="360" t="n">
        <v>1</v>
      </c>
      <c r="E956" s="360" t="n">
        <v>229</v>
      </c>
      <c r="F956" s="360">
        <f>ROUND(Source!AZ945,O956)</f>
        <v/>
      </c>
      <c r="G956" s="360" t="inlineStr">
        <is>
          <t>ОборудПод</t>
        </is>
      </c>
      <c r="H956" s="360" t="inlineStr">
        <is>
          <t>Стоимость оборудования подрядчика</t>
        </is>
      </c>
      <c r="I956" s="360" t="n"/>
      <c r="J956" s="360" t="n"/>
      <c r="K956" s="360" t="n">
        <v>229</v>
      </c>
      <c r="L956" s="360" t="n">
        <v>10</v>
      </c>
      <c r="M956" s="360" t="n">
        <v>3</v>
      </c>
      <c r="N956" s="360" t="inlineStr"/>
      <c r="O956" s="360" t="n">
        <v>0</v>
      </c>
      <c r="P956" s="360" t="n"/>
      <c r="Q956" s="360" t="n"/>
      <c r="R956" s="360" t="n"/>
      <c r="S956" s="360" t="n"/>
      <c r="T956" s="360" t="n"/>
      <c r="U956" s="360" t="n"/>
      <c r="V956" s="360" t="n"/>
      <c r="W956" s="360" t="n">
        <v>0</v>
      </c>
      <c r="X956" s="360" t="n">
        <v>1</v>
      </c>
      <c r="Y956" s="360" t="n">
        <v>0</v>
      </c>
      <c r="Z956" s="360" t="n"/>
      <c r="AA956" s="360" t="n"/>
      <c r="AB956" s="360" t="n"/>
    </row>
    <row r="957">
      <c r="A957" s="360" t="n">
        <v>50</v>
      </c>
      <c r="B957" s="360" t="n">
        <v>0</v>
      </c>
      <c r="C957" s="360" t="n">
        <v>0</v>
      </c>
      <c r="D957" s="360" t="n">
        <v>1</v>
      </c>
      <c r="E957" s="360" t="n">
        <v>203</v>
      </c>
      <c r="F957" s="360">
        <f>ROUND(Source!Q945,O957)</f>
        <v/>
      </c>
      <c r="G957" s="360" t="inlineStr">
        <is>
          <t>ЭММ</t>
        </is>
      </c>
      <c r="H957" s="360" t="inlineStr">
        <is>
          <t>Эксплуатация машин</t>
        </is>
      </c>
      <c r="I957" s="360" t="n"/>
      <c r="J957" s="360" t="n"/>
      <c r="K957" s="360" t="n">
        <v>203</v>
      </c>
      <c r="L957" s="360" t="n">
        <v>11</v>
      </c>
      <c r="M957" s="360" t="n">
        <v>3</v>
      </c>
      <c r="N957" s="360" t="inlineStr"/>
      <c r="O957" s="360" t="n">
        <v>0</v>
      </c>
      <c r="P957" s="360" t="n"/>
      <c r="Q957" s="360" t="n"/>
      <c r="R957" s="360" t="n"/>
      <c r="S957" s="360" t="n"/>
      <c r="T957" s="360" t="n"/>
      <c r="U957" s="360" t="n"/>
      <c r="V957" s="360" t="n"/>
      <c r="W957" s="360" t="n">
        <v>0</v>
      </c>
      <c r="X957" s="360" t="n">
        <v>1</v>
      </c>
      <c r="Y957" s="360" t="n">
        <v>0</v>
      </c>
      <c r="Z957" s="360" t="n"/>
      <c r="AA957" s="360" t="n"/>
      <c r="AB957" s="360" t="n"/>
    </row>
    <row r="958">
      <c r="A958" s="360" t="n">
        <v>50</v>
      </c>
      <c r="B958" s="360" t="n">
        <v>0</v>
      </c>
      <c r="C958" s="360" t="n">
        <v>0</v>
      </c>
      <c r="D958" s="360" t="n">
        <v>1</v>
      </c>
      <c r="E958" s="360" t="n">
        <v>231</v>
      </c>
      <c r="F958" s="360">
        <f>ROUND(Source!BB945,O958)</f>
        <v/>
      </c>
      <c r="G958" s="360" t="inlineStr">
        <is>
          <t>ЭММсНРиСП</t>
        </is>
      </c>
      <c r="H958" s="360" t="inlineStr">
        <is>
          <t>Эксплуатация машин по ТСН-2001.16</t>
        </is>
      </c>
      <c r="I958" s="360" t="n"/>
      <c r="J958" s="360" t="n"/>
      <c r="K958" s="360" t="n">
        <v>231</v>
      </c>
      <c r="L958" s="360" t="n">
        <v>12</v>
      </c>
      <c r="M958" s="360" t="n">
        <v>3</v>
      </c>
      <c r="N958" s="360" t="inlineStr"/>
      <c r="O958" s="360" t="n">
        <v>0</v>
      </c>
      <c r="P958" s="360" t="n"/>
      <c r="Q958" s="360" t="n"/>
      <c r="R958" s="360" t="n"/>
      <c r="S958" s="360" t="n"/>
      <c r="T958" s="360" t="n"/>
      <c r="U958" s="360" t="n"/>
      <c r="V958" s="360" t="n"/>
      <c r="W958" s="360" t="n">
        <v>0</v>
      </c>
      <c r="X958" s="360" t="n">
        <v>1</v>
      </c>
      <c r="Y958" s="360" t="n">
        <v>0</v>
      </c>
      <c r="Z958" s="360" t="n"/>
      <c r="AA958" s="360" t="n"/>
      <c r="AB958" s="360" t="n"/>
    </row>
    <row r="959">
      <c r="A959" s="360" t="n">
        <v>50</v>
      </c>
      <c r="B959" s="360" t="n">
        <v>0</v>
      </c>
      <c r="C959" s="360" t="n">
        <v>0</v>
      </c>
      <c r="D959" s="360" t="n">
        <v>1</v>
      </c>
      <c r="E959" s="360" t="n">
        <v>204</v>
      </c>
      <c r="F959" s="360">
        <f>ROUND(Source!R945,O959)</f>
        <v/>
      </c>
      <c r="G959" s="360" t="inlineStr">
        <is>
          <t>ЗПМ</t>
        </is>
      </c>
      <c r="H959" s="360" t="inlineStr">
        <is>
          <t>ЗП машинистов</t>
        </is>
      </c>
      <c r="I959" s="360" t="n"/>
      <c r="J959" s="360" t="n"/>
      <c r="K959" s="360" t="n">
        <v>204</v>
      </c>
      <c r="L959" s="360" t="n">
        <v>13</v>
      </c>
      <c r="M959" s="360" t="n">
        <v>3</v>
      </c>
      <c r="N959" s="360" t="inlineStr"/>
      <c r="O959" s="360" t="n">
        <v>0</v>
      </c>
      <c r="P959" s="360" t="n"/>
      <c r="Q959" s="360" t="n"/>
      <c r="R959" s="360" t="n"/>
      <c r="S959" s="360" t="n"/>
      <c r="T959" s="360" t="n"/>
      <c r="U959" s="360" t="n"/>
      <c r="V959" s="360" t="n"/>
      <c r="W959" s="360" t="n">
        <v>0</v>
      </c>
      <c r="X959" s="360" t="n">
        <v>1</v>
      </c>
      <c r="Y959" s="360" t="n">
        <v>0</v>
      </c>
      <c r="Z959" s="360" t="n"/>
      <c r="AA959" s="360" t="n"/>
      <c r="AB959" s="360" t="n"/>
    </row>
    <row r="960">
      <c r="A960" s="360" t="n">
        <v>50</v>
      </c>
      <c r="B960" s="360" t="n">
        <v>0</v>
      </c>
      <c r="C960" s="360" t="n">
        <v>0</v>
      </c>
      <c r="D960" s="360" t="n">
        <v>1</v>
      </c>
      <c r="E960" s="360" t="n">
        <v>205</v>
      </c>
      <c r="F960" s="360">
        <f>ROUND(Source!S945,O960)</f>
        <v/>
      </c>
      <c r="G960" s="360" t="inlineStr">
        <is>
          <t>ОЗП</t>
        </is>
      </c>
      <c r="H960" s="360" t="inlineStr">
        <is>
          <t>Основная ЗП рабочих</t>
        </is>
      </c>
      <c r="I960" s="360" t="n"/>
      <c r="J960" s="360" t="n"/>
      <c r="K960" s="360" t="n">
        <v>205</v>
      </c>
      <c r="L960" s="360" t="n">
        <v>14</v>
      </c>
      <c r="M960" s="360" t="n">
        <v>3</v>
      </c>
      <c r="N960" s="360" t="inlineStr"/>
      <c r="O960" s="360" t="n">
        <v>0</v>
      </c>
      <c r="P960" s="360" t="n"/>
      <c r="Q960" s="360" t="n"/>
      <c r="R960" s="360" t="n"/>
      <c r="S960" s="360" t="n"/>
      <c r="T960" s="360" t="n"/>
      <c r="U960" s="360" t="n"/>
      <c r="V960" s="360" t="n"/>
      <c r="W960" s="360" t="n">
        <v>0</v>
      </c>
      <c r="X960" s="360" t="n">
        <v>1</v>
      </c>
      <c r="Y960" s="360" t="n">
        <v>0</v>
      </c>
      <c r="Z960" s="360" t="n"/>
      <c r="AA960" s="360" t="n"/>
      <c r="AB960" s="360" t="n"/>
    </row>
    <row r="961">
      <c r="A961" s="360" t="n">
        <v>50</v>
      </c>
      <c r="B961" s="360" t="n">
        <v>0</v>
      </c>
      <c r="C961" s="360" t="n">
        <v>0</v>
      </c>
      <c r="D961" s="360" t="n">
        <v>1</v>
      </c>
      <c r="E961" s="360" t="n">
        <v>232</v>
      </c>
      <c r="F961" s="360">
        <f>ROUND(Source!BC945,O961)</f>
        <v/>
      </c>
      <c r="G961" s="360" t="inlineStr">
        <is>
          <t>ОЗПсНРиСП</t>
        </is>
      </c>
      <c r="H961" s="360" t="inlineStr">
        <is>
          <t>Основная ЗП рабочих по ТСН-2001.16</t>
        </is>
      </c>
      <c r="I961" s="360" t="n"/>
      <c r="J961" s="360" t="n"/>
      <c r="K961" s="360" t="n">
        <v>232</v>
      </c>
      <c r="L961" s="360" t="n">
        <v>15</v>
      </c>
      <c r="M961" s="360" t="n">
        <v>3</v>
      </c>
      <c r="N961" s="360" t="inlineStr"/>
      <c r="O961" s="360" t="n">
        <v>0</v>
      </c>
      <c r="P961" s="360" t="n"/>
      <c r="Q961" s="360" t="n"/>
      <c r="R961" s="360" t="n"/>
      <c r="S961" s="360" t="n"/>
      <c r="T961" s="360" t="n"/>
      <c r="U961" s="360" t="n"/>
      <c r="V961" s="360" t="n"/>
      <c r="W961" s="360" t="n">
        <v>0</v>
      </c>
      <c r="X961" s="360" t="n">
        <v>1</v>
      </c>
      <c r="Y961" s="360" t="n">
        <v>0</v>
      </c>
      <c r="Z961" s="360" t="n"/>
      <c r="AA961" s="360" t="n"/>
      <c r="AB961" s="360" t="n"/>
    </row>
    <row r="962">
      <c r="A962" s="360" t="n">
        <v>50</v>
      </c>
      <c r="B962" s="360" t="n">
        <v>0</v>
      </c>
      <c r="C962" s="360" t="n">
        <v>0</v>
      </c>
      <c r="D962" s="360" t="n">
        <v>1</v>
      </c>
      <c r="E962" s="360" t="n">
        <v>214</v>
      </c>
      <c r="F962" s="360">
        <f>ROUND(Source!AS945,O962)</f>
        <v/>
      </c>
      <c r="G962" s="360" t="inlineStr">
        <is>
          <t>Строит</t>
        </is>
      </c>
      <c r="H962" s="360" t="inlineStr">
        <is>
          <t>Строительные работы с НР и СП</t>
        </is>
      </c>
      <c r="I962" s="360" t="n"/>
      <c r="J962" s="360" t="n"/>
      <c r="K962" s="360" t="n">
        <v>214</v>
      </c>
      <c r="L962" s="360" t="n">
        <v>16</v>
      </c>
      <c r="M962" s="360" t="n">
        <v>3</v>
      </c>
      <c r="N962" s="360" t="inlineStr"/>
      <c r="O962" s="360" t="n">
        <v>0</v>
      </c>
      <c r="P962" s="360" t="n"/>
      <c r="Q962" s="360" t="n"/>
      <c r="R962" s="360" t="n"/>
      <c r="S962" s="360" t="n"/>
      <c r="T962" s="360" t="n"/>
      <c r="U962" s="360" t="n"/>
      <c r="V962" s="360" t="n"/>
      <c r="W962" s="360" t="n">
        <v>0</v>
      </c>
      <c r="X962" s="360" t="n">
        <v>1</v>
      </c>
      <c r="Y962" s="360" t="n">
        <v>0</v>
      </c>
      <c r="Z962" s="360" t="n"/>
      <c r="AA962" s="360" t="n"/>
      <c r="AB962" s="360" t="n"/>
    </row>
    <row r="963">
      <c r="A963" s="360" t="n">
        <v>50</v>
      </c>
      <c r="B963" s="360" t="n">
        <v>0</v>
      </c>
      <c r="C963" s="360" t="n">
        <v>0</v>
      </c>
      <c r="D963" s="360" t="n">
        <v>1</v>
      </c>
      <c r="E963" s="360" t="n">
        <v>215</v>
      </c>
      <c r="F963" s="360">
        <f>ROUND(Source!AT945,O963)</f>
        <v/>
      </c>
      <c r="G963" s="360" t="inlineStr">
        <is>
          <t>Монтаж</t>
        </is>
      </c>
      <c r="H963" s="360" t="inlineStr">
        <is>
          <t>Монтажные работы с НР и СП</t>
        </is>
      </c>
      <c r="I963" s="360" t="n"/>
      <c r="J963" s="360" t="n"/>
      <c r="K963" s="360" t="n">
        <v>215</v>
      </c>
      <c r="L963" s="360" t="n">
        <v>17</v>
      </c>
      <c r="M963" s="360" t="n">
        <v>3</v>
      </c>
      <c r="N963" s="360" t="inlineStr"/>
      <c r="O963" s="360" t="n">
        <v>0</v>
      </c>
      <c r="P963" s="360" t="n"/>
      <c r="Q963" s="360" t="n"/>
      <c r="R963" s="360" t="n"/>
      <c r="S963" s="360" t="n"/>
      <c r="T963" s="360" t="n"/>
      <c r="U963" s="360" t="n"/>
      <c r="V963" s="360" t="n"/>
      <c r="W963" s="360" t="n">
        <v>0</v>
      </c>
      <c r="X963" s="360" t="n">
        <v>1</v>
      </c>
      <c r="Y963" s="360" t="n">
        <v>0</v>
      </c>
      <c r="Z963" s="360" t="n"/>
      <c r="AA963" s="360" t="n"/>
      <c r="AB963" s="360" t="n"/>
    </row>
    <row r="964">
      <c r="A964" s="360" t="n">
        <v>50</v>
      </c>
      <c r="B964" s="360" t="n">
        <v>0</v>
      </c>
      <c r="C964" s="360" t="n">
        <v>0</v>
      </c>
      <c r="D964" s="360" t="n">
        <v>1</v>
      </c>
      <c r="E964" s="360" t="n">
        <v>217</v>
      </c>
      <c r="F964" s="360">
        <f>ROUND(Source!AU945,O964)</f>
        <v/>
      </c>
      <c r="G964" s="360" t="inlineStr">
        <is>
          <t>Прочие</t>
        </is>
      </c>
      <c r="H964" s="360" t="inlineStr">
        <is>
          <t>Прочие работы с НР и СП</t>
        </is>
      </c>
      <c r="I964" s="360" t="n"/>
      <c r="J964" s="360" t="n"/>
      <c r="K964" s="360" t="n">
        <v>217</v>
      </c>
      <c r="L964" s="360" t="n">
        <v>18</v>
      </c>
      <c r="M964" s="360" t="n">
        <v>3</v>
      </c>
      <c r="N964" s="360" t="inlineStr"/>
      <c r="O964" s="360" t="n">
        <v>0</v>
      </c>
      <c r="P964" s="360" t="n"/>
      <c r="Q964" s="360" t="n"/>
      <c r="R964" s="360" t="n"/>
      <c r="S964" s="360" t="n"/>
      <c r="T964" s="360" t="n"/>
      <c r="U964" s="360" t="n"/>
      <c r="V964" s="360" t="n"/>
      <c r="W964" s="360" t="n">
        <v>0</v>
      </c>
      <c r="X964" s="360" t="n">
        <v>1</v>
      </c>
      <c r="Y964" s="360" t="n">
        <v>0</v>
      </c>
      <c r="Z964" s="360" t="n"/>
      <c r="AA964" s="360" t="n"/>
      <c r="AB964" s="360" t="n"/>
    </row>
    <row r="965">
      <c r="A965" s="360" t="n">
        <v>50</v>
      </c>
      <c r="B965" s="360" t="n">
        <v>0</v>
      </c>
      <c r="C965" s="360" t="n">
        <v>0</v>
      </c>
      <c r="D965" s="360" t="n">
        <v>1</v>
      </c>
      <c r="E965" s="360" t="n">
        <v>230</v>
      </c>
      <c r="F965" s="360">
        <f>ROUND(Source!BA945,O965)</f>
        <v/>
      </c>
      <c r="G965" s="360" t="inlineStr">
        <is>
          <t>ПрочиеЗатр</t>
        </is>
      </c>
      <c r="H965" s="360" t="inlineStr">
        <is>
          <t>Прочие затраты по ТСН-2001.16</t>
        </is>
      </c>
      <c r="I965" s="360" t="n"/>
      <c r="J965" s="360" t="n"/>
      <c r="K965" s="360" t="n">
        <v>230</v>
      </c>
      <c r="L965" s="360" t="n">
        <v>19</v>
      </c>
      <c r="M965" s="360" t="n">
        <v>3</v>
      </c>
      <c r="N965" s="360" t="inlineStr"/>
      <c r="O965" s="360" t="n">
        <v>0</v>
      </c>
      <c r="P965" s="360" t="n"/>
      <c r="Q965" s="360" t="n"/>
      <c r="R965" s="360" t="n"/>
      <c r="S965" s="360" t="n"/>
      <c r="T965" s="360" t="n"/>
      <c r="U965" s="360" t="n"/>
      <c r="V965" s="360" t="n"/>
      <c r="W965" s="360" t="n">
        <v>0</v>
      </c>
      <c r="X965" s="360" t="n">
        <v>1</v>
      </c>
      <c r="Y965" s="360" t="n">
        <v>0</v>
      </c>
      <c r="Z965" s="360" t="n"/>
      <c r="AA965" s="360" t="n"/>
      <c r="AB965" s="360" t="n"/>
    </row>
    <row r="966">
      <c r="A966" s="360" t="n">
        <v>50</v>
      </c>
      <c r="B966" s="360" t="n">
        <v>0</v>
      </c>
      <c r="C966" s="360" t="n">
        <v>0</v>
      </c>
      <c r="D966" s="360" t="n">
        <v>1</v>
      </c>
      <c r="E966" s="360" t="n">
        <v>206</v>
      </c>
      <c r="F966" s="360">
        <f>ROUND(Source!T945,O966)</f>
        <v/>
      </c>
      <c r="G966" s="360" t="inlineStr">
        <is>
          <t>ВозврМат</t>
        </is>
      </c>
      <c r="H966" s="360" t="inlineStr">
        <is>
          <t>Возврат материалов</t>
        </is>
      </c>
      <c r="I966" s="360" t="n"/>
      <c r="J966" s="360" t="n"/>
      <c r="K966" s="360" t="n">
        <v>206</v>
      </c>
      <c r="L966" s="360" t="n">
        <v>20</v>
      </c>
      <c r="M966" s="360" t="n">
        <v>3</v>
      </c>
      <c r="N966" s="360" t="inlineStr"/>
      <c r="O966" s="360" t="n">
        <v>0</v>
      </c>
      <c r="P966" s="360" t="n"/>
      <c r="Q966" s="360" t="n"/>
      <c r="R966" s="360" t="n"/>
      <c r="S966" s="360" t="n"/>
      <c r="T966" s="360" t="n"/>
      <c r="U966" s="360" t="n"/>
      <c r="V966" s="360" t="n"/>
      <c r="W966" s="360" t="n">
        <v>0</v>
      </c>
      <c r="X966" s="360" t="n">
        <v>1</v>
      </c>
      <c r="Y966" s="360" t="n">
        <v>0</v>
      </c>
      <c r="Z966" s="360" t="n"/>
      <c r="AA966" s="360" t="n"/>
      <c r="AB966" s="360" t="n"/>
    </row>
    <row r="967">
      <c r="A967" s="360" t="n">
        <v>50</v>
      </c>
      <c r="B967" s="360" t="n">
        <v>0</v>
      </c>
      <c r="C967" s="360" t="n">
        <v>0</v>
      </c>
      <c r="D967" s="360" t="n">
        <v>1</v>
      </c>
      <c r="E967" s="360" t="n">
        <v>207</v>
      </c>
      <c r="F967" s="360">
        <f>ROUND(Source!U945,O967)</f>
        <v/>
      </c>
      <c r="G967" s="360" t="inlineStr">
        <is>
          <t>ТрудСтр</t>
        </is>
      </c>
      <c r="H967" s="360" t="inlineStr">
        <is>
          <t>Трудозатраты строителей</t>
        </is>
      </c>
      <c r="I967" s="360" t="n"/>
      <c r="J967" s="360" t="n"/>
      <c r="K967" s="360" t="n">
        <v>207</v>
      </c>
      <c r="L967" s="360" t="n">
        <v>21</v>
      </c>
      <c r="M967" s="360" t="n">
        <v>3</v>
      </c>
      <c r="N967" s="360" t="inlineStr"/>
      <c r="O967" s="360" t="n">
        <v>7</v>
      </c>
      <c r="P967" s="360" t="n"/>
      <c r="Q967" s="360" t="n"/>
      <c r="R967" s="360" t="n"/>
      <c r="S967" s="360" t="n"/>
      <c r="T967" s="360" t="n"/>
      <c r="U967" s="360" t="n"/>
      <c r="V967" s="360" t="n"/>
      <c r="W967" s="360" t="n">
        <v>0</v>
      </c>
      <c r="X967" s="360" t="n">
        <v>1</v>
      </c>
      <c r="Y967" s="360" t="n">
        <v>0</v>
      </c>
      <c r="Z967" s="360" t="n"/>
      <c r="AA967" s="360" t="n"/>
      <c r="AB967" s="360" t="n"/>
    </row>
    <row r="968">
      <c r="A968" s="360" t="n">
        <v>50</v>
      </c>
      <c r="B968" s="360" t="n">
        <v>0</v>
      </c>
      <c r="C968" s="360" t="n">
        <v>0</v>
      </c>
      <c r="D968" s="360" t="n">
        <v>1</v>
      </c>
      <c r="E968" s="360" t="n">
        <v>208</v>
      </c>
      <c r="F968" s="360">
        <f>ROUND(Source!V945,O968)</f>
        <v/>
      </c>
      <c r="G968" s="360" t="inlineStr">
        <is>
          <t>ТрудМаш</t>
        </is>
      </c>
      <c r="H968" s="360" t="inlineStr">
        <is>
          <t>Трудозатраты машинистов</t>
        </is>
      </c>
      <c r="I968" s="360" t="n"/>
      <c r="J968" s="360" t="n"/>
      <c r="K968" s="360" t="n">
        <v>208</v>
      </c>
      <c r="L968" s="360" t="n">
        <v>22</v>
      </c>
      <c r="M968" s="360" t="n">
        <v>3</v>
      </c>
      <c r="N968" s="360" t="inlineStr"/>
      <c r="O968" s="360" t="n">
        <v>7</v>
      </c>
      <c r="P968" s="360" t="n"/>
      <c r="Q968" s="360" t="n"/>
      <c r="R968" s="360" t="n"/>
      <c r="S968" s="360" t="n"/>
      <c r="T968" s="360" t="n"/>
      <c r="U968" s="360" t="n"/>
      <c r="V968" s="360" t="n"/>
      <c r="W968" s="360" t="n">
        <v>0</v>
      </c>
      <c r="X968" s="360" t="n">
        <v>1</v>
      </c>
      <c r="Y968" s="360" t="n">
        <v>0</v>
      </c>
      <c r="Z968" s="360" t="n"/>
      <c r="AA968" s="360" t="n"/>
      <c r="AB968" s="360" t="n"/>
    </row>
    <row r="969">
      <c r="A969" s="360" t="n">
        <v>50</v>
      </c>
      <c r="B969" s="360" t="n">
        <v>0</v>
      </c>
      <c r="C969" s="360" t="n">
        <v>0</v>
      </c>
      <c r="D969" s="360" t="n">
        <v>1</v>
      </c>
      <c r="E969" s="360" t="n">
        <v>209</v>
      </c>
      <c r="F969" s="360">
        <f>ROUND(Source!W945,O969)</f>
        <v/>
      </c>
      <c r="G969" s="360" t="inlineStr">
        <is>
          <t>ТранспМат</t>
        </is>
      </c>
      <c r="H969" s="360" t="inlineStr">
        <is>
          <t>Транспорт материалов</t>
        </is>
      </c>
      <c r="I969" s="360" t="n"/>
      <c r="J969" s="360" t="n"/>
      <c r="K969" s="360" t="n">
        <v>209</v>
      </c>
      <c r="L969" s="360" t="n">
        <v>23</v>
      </c>
      <c r="M969" s="360" t="n">
        <v>3</v>
      </c>
      <c r="N969" s="360" t="inlineStr"/>
      <c r="O969" s="360" t="n">
        <v>0</v>
      </c>
      <c r="P969" s="360" t="n"/>
      <c r="Q969" s="360" t="n"/>
      <c r="R969" s="360" t="n"/>
      <c r="S969" s="360" t="n"/>
      <c r="T969" s="360" t="n"/>
      <c r="U969" s="360" t="n"/>
      <c r="V969" s="360" t="n"/>
      <c r="W969" s="360" t="n">
        <v>0</v>
      </c>
      <c r="X969" s="360" t="n">
        <v>1</v>
      </c>
      <c r="Y969" s="360" t="n">
        <v>0</v>
      </c>
      <c r="Z969" s="360" t="n"/>
      <c r="AA969" s="360" t="n"/>
      <c r="AB969" s="360" t="n"/>
    </row>
    <row r="970">
      <c r="A970" s="360" t="n">
        <v>50</v>
      </c>
      <c r="B970" s="360" t="n">
        <v>0</v>
      </c>
      <c r="C970" s="360" t="n">
        <v>0</v>
      </c>
      <c r="D970" s="360" t="n">
        <v>1</v>
      </c>
      <c r="E970" s="360" t="n">
        <v>233</v>
      </c>
      <c r="F970" s="360">
        <f>ROUND(Source!BD945,O970)</f>
        <v/>
      </c>
      <c r="G970" s="360" t="inlineStr">
        <is>
          <t>Перевозка</t>
        </is>
      </c>
      <c r="H970" s="360" t="inlineStr">
        <is>
          <t>Перевозка грузов</t>
        </is>
      </c>
      <c r="I970" s="360" t="n"/>
      <c r="J970" s="360" t="n"/>
      <c r="K970" s="360" t="n">
        <v>233</v>
      </c>
      <c r="L970" s="360" t="n">
        <v>24</v>
      </c>
      <c r="M970" s="360" t="n">
        <v>3</v>
      </c>
      <c r="N970" s="360" t="inlineStr"/>
      <c r="O970" s="360" t="n">
        <v>0</v>
      </c>
      <c r="P970" s="360" t="n"/>
      <c r="Q970" s="360" t="n"/>
      <c r="R970" s="360" t="n"/>
      <c r="S970" s="360" t="n"/>
      <c r="T970" s="360" t="n"/>
      <c r="U970" s="360" t="n"/>
      <c r="V970" s="360" t="n"/>
      <c r="W970" s="360" t="n">
        <v>0</v>
      </c>
      <c r="X970" s="360" t="n">
        <v>1</v>
      </c>
      <c r="Y970" s="360" t="n">
        <v>0</v>
      </c>
      <c r="Z970" s="360" t="n"/>
      <c r="AA970" s="360" t="n"/>
      <c r="AB970" s="360" t="n"/>
    </row>
    <row r="971">
      <c r="A971" s="360" t="n">
        <v>50</v>
      </c>
      <c r="B971" s="360" t="n">
        <v>0</v>
      </c>
      <c r="C971" s="360" t="n">
        <v>0</v>
      </c>
      <c r="D971" s="360" t="n">
        <v>1</v>
      </c>
      <c r="E971" s="360" t="n">
        <v>210</v>
      </c>
      <c r="F971" s="360">
        <f>ROUND(Source!X945,O971)</f>
        <v/>
      </c>
      <c r="G971" s="360" t="inlineStr">
        <is>
          <t>НР</t>
        </is>
      </c>
      <c r="H971" s="360" t="inlineStr">
        <is>
          <t>Накладные расходы</t>
        </is>
      </c>
      <c r="I971" s="360" t="n"/>
      <c r="J971" s="360" t="n"/>
      <c r="K971" s="360" t="n">
        <v>210</v>
      </c>
      <c r="L971" s="360" t="n">
        <v>25</v>
      </c>
      <c r="M971" s="360" t="n">
        <v>3</v>
      </c>
      <c r="N971" s="360" t="inlineStr"/>
      <c r="O971" s="360" t="n">
        <v>0</v>
      </c>
      <c r="P971" s="360" t="n"/>
      <c r="Q971" s="360" t="n"/>
      <c r="R971" s="360" t="n"/>
      <c r="S971" s="360" t="n"/>
      <c r="T971" s="360" t="n"/>
      <c r="U971" s="360" t="n"/>
      <c r="V971" s="360" t="n"/>
      <c r="W971" s="360" t="n">
        <v>0</v>
      </c>
      <c r="X971" s="360" t="n">
        <v>1</v>
      </c>
      <c r="Y971" s="360" t="n">
        <v>0</v>
      </c>
      <c r="Z971" s="360" t="n"/>
      <c r="AA971" s="360" t="n"/>
      <c r="AB971" s="360" t="n"/>
    </row>
    <row r="972">
      <c r="A972" s="360" t="n">
        <v>50</v>
      </c>
      <c r="B972" s="360" t="n">
        <v>0</v>
      </c>
      <c r="C972" s="360" t="n">
        <v>0</v>
      </c>
      <c r="D972" s="360" t="n">
        <v>1</v>
      </c>
      <c r="E972" s="360" t="n">
        <v>211</v>
      </c>
      <c r="F972" s="360">
        <f>ROUND(Source!Y945,O972)</f>
        <v/>
      </c>
      <c r="G972" s="360" t="inlineStr">
        <is>
          <t>СмПриб</t>
        </is>
      </c>
      <c r="H972" s="360" t="inlineStr">
        <is>
          <t>Сметная прибыль</t>
        </is>
      </c>
      <c r="I972" s="360" t="n"/>
      <c r="J972" s="360" t="n"/>
      <c r="K972" s="360" t="n">
        <v>211</v>
      </c>
      <c r="L972" s="360" t="n">
        <v>26</v>
      </c>
      <c r="M972" s="360" t="n">
        <v>3</v>
      </c>
      <c r="N972" s="360" t="inlineStr"/>
      <c r="O972" s="360" t="n">
        <v>0</v>
      </c>
      <c r="P972" s="360" t="n"/>
      <c r="Q972" s="360" t="n"/>
      <c r="R972" s="360" t="n"/>
      <c r="S972" s="360" t="n"/>
      <c r="T972" s="360" t="n"/>
      <c r="U972" s="360" t="n"/>
      <c r="V972" s="360" t="n"/>
      <c r="W972" s="360" t="n">
        <v>0</v>
      </c>
      <c r="X972" s="360" t="n">
        <v>1</v>
      </c>
      <c r="Y972" s="360" t="n">
        <v>0</v>
      </c>
      <c r="Z972" s="360" t="n"/>
      <c r="AA972" s="360" t="n"/>
      <c r="AB972" s="360" t="n"/>
    </row>
    <row r="973">
      <c r="A973" s="360" t="n">
        <v>50</v>
      </c>
      <c r="B973" s="360" t="n">
        <v>0</v>
      </c>
      <c r="C973" s="360" t="n">
        <v>0</v>
      </c>
      <c r="D973" s="360" t="n">
        <v>1</v>
      </c>
      <c r="E973" s="360" t="n">
        <v>224</v>
      </c>
      <c r="F973" s="360">
        <f>ROUND(Source!AR945,O973)</f>
        <v/>
      </c>
      <c r="G973" s="360" t="inlineStr">
        <is>
          <t>Всего</t>
        </is>
      </c>
      <c r="H973" s="360" t="inlineStr">
        <is>
          <t>Всего с НР и СП</t>
        </is>
      </c>
      <c r="I973" s="360" t="n"/>
      <c r="J973" s="360" t="n"/>
      <c r="K973" s="360" t="n">
        <v>224</v>
      </c>
      <c r="L973" s="360" t="n">
        <v>27</v>
      </c>
      <c r="M973" s="360" t="n">
        <v>3</v>
      </c>
      <c r="N973" s="360" t="inlineStr"/>
      <c r="O973" s="360" t="n">
        <v>0</v>
      </c>
      <c r="P973" s="360" t="n"/>
      <c r="Q973" s="360" t="n"/>
      <c r="R973" s="360" t="n"/>
      <c r="S973" s="360" t="n"/>
      <c r="T973" s="360" t="n"/>
      <c r="U973" s="360" t="n"/>
      <c r="V973" s="360" t="n"/>
      <c r="W973" s="360" t="n">
        <v>0</v>
      </c>
      <c r="X973" s="360" t="n">
        <v>1</v>
      </c>
      <c r="Y973" s="360" t="n">
        <v>0</v>
      </c>
      <c r="Z973" s="360" t="n"/>
      <c r="AA973" s="360" t="n"/>
      <c r="AB973" s="360" t="n"/>
    </row>
    <row r="974">
      <c r="A974" s="360" t="n">
        <v>50</v>
      </c>
      <c r="B974" s="360" t="n">
        <v>0</v>
      </c>
      <c r="C974" s="360" t="n">
        <v>0</v>
      </c>
      <c r="D974" s="360" t="n">
        <v>2</v>
      </c>
      <c r="E974" s="360" t="n">
        <v>0</v>
      </c>
      <c r="F974" s="360">
        <f>ROUND(F973,O974)</f>
        <v/>
      </c>
      <c r="G974" s="360" t="inlineStr">
        <is>
          <t>и1</t>
        </is>
      </c>
      <c r="H974" s="360" t="inlineStr">
        <is>
          <t>Итого</t>
        </is>
      </c>
      <c r="I974" s="360" t="n"/>
      <c r="J974" s="360" t="n"/>
      <c r="K974" s="360" t="n">
        <v>212</v>
      </c>
      <c r="L974" s="360" t="n">
        <v>28</v>
      </c>
      <c r="M974" s="360" t="n">
        <v>0</v>
      </c>
      <c r="N974" s="360" t="inlineStr"/>
      <c r="O974" s="360" t="n">
        <v>0</v>
      </c>
      <c r="P974" s="360" t="n"/>
      <c r="Q974" s="360" t="n"/>
      <c r="R974" s="360" t="n"/>
      <c r="S974" s="360" t="n"/>
      <c r="T974" s="360" t="n"/>
      <c r="U974" s="360" t="n"/>
      <c r="V974" s="360" t="n"/>
      <c r="W974" s="360" t="n">
        <v>0</v>
      </c>
      <c r="X974" s="360" t="n">
        <v>1</v>
      </c>
      <c r="Y974" s="360" t="n">
        <v>0</v>
      </c>
      <c r="Z974" s="360" t="n"/>
      <c r="AA974" s="360" t="n"/>
      <c r="AB974" s="360" t="n"/>
    </row>
    <row r="975">
      <c r="A975" s="360" t="n">
        <v>50</v>
      </c>
      <c r="B975" s="360" t="n">
        <v>0</v>
      </c>
      <c r="C975" s="360" t="n">
        <v>0</v>
      </c>
      <c r="D975" s="360" t="n">
        <v>2</v>
      </c>
      <c r="E975" s="360" t="n">
        <v>0</v>
      </c>
      <c r="F975" s="360">
        <f>ROUND(F974*0.22,O975)</f>
        <v/>
      </c>
      <c r="G975" s="360" t="inlineStr">
        <is>
          <t>и2</t>
        </is>
      </c>
      <c r="H975" s="360" t="inlineStr">
        <is>
          <t>НДС 22%</t>
        </is>
      </c>
      <c r="I975" s="360" t="n"/>
      <c r="J975" s="360" t="n"/>
      <c r="K975" s="360" t="n">
        <v>212</v>
      </c>
      <c r="L975" s="360" t="n">
        <v>29</v>
      </c>
      <c r="M975" s="360" t="n">
        <v>0</v>
      </c>
      <c r="N975" s="360" t="inlineStr"/>
      <c r="O975" s="360" t="n">
        <v>0</v>
      </c>
      <c r="P975" s="360" t="n"/>
      <c r="Q975" s="360" t="n"/>
      <c r="R975" s="360" t="n"/>
      <c r="S975" s="360" t="n"/>
      <c r="T975" s="360" t="n"/>
      <c r="U975" s="360" t="n"/>
      <c r="V975" s="360" t="n"/>
      <c r="W975" s="360" t="n">
        <v>0</v>
      </c>
      <c r="X975" s="360" t="n">
        <v>1</v>
      </c>
      <c r="Y975" s="360" t="n">
        <v>0</v>
      </c>
      <c r="Z975" s="360" t="n"/>
      <c r="AA975" s="360" t="n"/>
      <c r="AB975" s="360" t="n"/>
    </row>
    <row r="976">
      <c r="A976" s="360" t="n">
        <v>50</v>
      </c>
      <c r="B976" s="360" t="n">
        <v>0</v>
      </c>
      <c r="C976" s="360" t="n">
        <v>0</v>
      </c>
      <c r="D976" s="360" t="n">
        <v>2</v>
      </c>
      <c r="E976" s="360" t="n">
        <v>213</v>
      </c>
      <c r="F976" s="360">
        <f>ROUND(F974+F975,O976)</f>
        <v/>
      </c>
      <c r="G976" s="360" t="inlineStr">
        <is>
          <t>и3</t>
        </is>
      </c>
      <c r="H976" s="360" t="inlineStr">
        <is>
          <t>Всего</t>
        </is>
      </c>
      <c r="I976" s="360" t="n"/>
      <c r="J976" s="360" t="n"/>
      <c r="K976" s="360" t="n">
        <v>212</v>
      </c>
      <c r="L976" s="360" t="n">
        <v>30</v>
      </c>
      <c r="M976" s="360" t="n">
        <v>0</v>
      </c>
      <c r="N976" s="360" t="inlineStr"/>
      <c r="O976" s="360" t="n">
        <v>0</v>
      </c>
      <c r="P976" s="360" t="n"/>
      <c r="Q976" s="360" t="n"/>
      <c r="R976" s="360" t="n"/>
      <c r="S976" s="360" t="n"/>
      <c r="T976" s="360" t="n"/>
      <c r="U976" s="360" t="n"/>
      <c r="V976" s="360" t="n"/>
      <c r="W976" s="360" t="n">
        <v>0</v>
      </c>
      <c r="X976" s="360" t="n">
        <v>1</v>
      </c>
      <c r="Y976" s="360" t="n">
        <v>0</v>
      </c>
      <c r="Z976" s="360" t="n"/>
      <c r="AA976" s="360" t="n"/>
      <c r="AB976" s="360" t="n"/>
    </row>
    <row r="977"/>
    <row r="978">
      <c r="A978" s="357" t="n">
        <v>3</v>
      </c>
      <c r="B978" s="357" t="n">
        <v>0</v>
      </c>
      <c r="C978" s="357" t="n"/>
      <c r="D978" s="357">
        <f>ROW(A985)</f>
        <v/>
      </c>
      <c r="E978" s="357" t="n"/>
      <c r="F978" s="357" t="inlineStr">
        <is>
          <t>Новая локальная смета</t>
        </is>
      </c>
      <c r="G978" s="357" t="inlineStr">
        <is>
          <t>Пушкина , д.14</t>
        </is>
      </c>
      <c r="H978" s="357" t="inlineStr"/>
      <c r="I978" s="357" t="n">
        <v>0</v>
      </c>
      <c r="J978" s="357" t="inlineStr"/>
      <c r="K978" s="357" t="n">
        <v>0</v>
      </c>
      <c r="L978" s="357" t="inlineStr">
        <is>
          <t>Новая локальная смета</t>
        </is>
      </c>
      <c r="M978" s="357" t="inlineStr"/>
      <c r="N978" s="357" t="n"/>
      <c r="O978" s="357" t="n"/>
      <c r="P978" s="357" t="n"/>
      <c r="Q978" s="357" t="n"/>
      <c r="R978" s="357" t="n"/>
      <c r="S978" s="357" t="n">
        <v>0</v>
      </c>
      <c r="T978" s="357" t="n"/>
      <c r="U978" s="357" t="inlineStr"/>
      <c r="V978" s="357" t="n">
        <v>0</v>
      </c>
      <c r="W978" s="357" t="n"/>
      <c r="X978" s="357" t="n"/>
      <c r="Y978" s="357" t="n"/>
      <c r="Z978" s="357" t="n"/>
      <c r="AA978" s="357" t="n"/>
      <c r="AB978" s="357" t="inlineStr"/>
      <c r="AC978" s="357" t="inlineStr"/>
      <c r="AD978" s="357" t="inlineStr"/>
      <c r="AE978" s="357" t="inlineStr"/>
      <c r="AF978" s="357" t="inlineStr"/>
      <c r="AG978" s="357" t="inlineStr"/>
      <c r="AH978" s="357" t="n"/>
      <c r="AI978" s="357" t="n"/>
      <c r="AJ978" s="357" t="n"/>
      <c r="AK978" s="357" t="n"/>
      <c r="AL978" s="357" t="n"/>
      <c r="AM978" s="357" t="n"/>
      <c r="AN978" s="357" t="n"/>
      <c r="AO978" s="357" t="n"/>
      <c r="AP978" s="357" t="inlineStr"/>
      <c r="AQ978" s="357" t="inlineStr"/>
      <c r="AR978" s="357" t="inlineStr"/>
      <c r="AS978" s="357" t="n"/>
      <c r="AT978" s="357" t="n"/>
      <c r="AU978" s="357" t="n"/>
      <c r="AV978" s="357" t="n"/>
      <c r="AW978" s="357" t="n"/>
      <c r="AX978" s="357" t="n"/>
      <c r="AY978" s="357" t="n"/>
      <c r="AZ978" s="357" t="inlineStr"/>
      <c r="BA978" s="357" t="n"/>
      <c r="BB978" s="357" t="inlineStr"/>
      <c r="BC978" s="357" t="inlineStr"/>
      <c r="BD978" s="357" t="inlineStr"/>
      <c r="BE978" s="357" t="inlineStr"/>
      <c r="BF978" s="357" t="inlineStr"/>
      <c r="BG978" s="357" t="inlineStr"/>
      <c r="BH978" s="357" t="inlineStr"/>
      <c r="BI978" s="357" t="inlineStr"/>
      <c r="BJ978" s="357" t="inlineStr"/>
      <c r="BK978" s="357" t="inlineStr"/>
      <c r="BL978" s="357" t="inlineStr"/>
      <c r="BM978" s="357" t="inlineStr"/>
      <c r="BN978" s="357" t="inlineStr"/>
      <c r="BO978" s="357" t="inlineStr"/>
      <c r="BP978" s="357" t="inlineStr"/>
      <c r="BQ978" s="357" t="n"/>
      <c r="BR978" s="357" t="n"/>
      <c r="BS978" s="357" t="n"/>
      <c r="BT978" s="357" t="n"/>
      <c r="BU978" s="357" t="n"/>
      <c r="BV978" s="357" t="n"/>
      <c r="BW978" s="357" t="n"/>
      <c r="BX978" s="357" t="n">
        <v>0</v>
      </c>
      <c r="BY978" s="357" t="n"/>
      <c r="BZ978" s="357" t="n"/>
      <c r="CA978" s="357" t="n"/>
      <c r="CB978" s="357" t="n"/>
      <c r="CC978" s="357" t="n"/>
      <c r="CD978" s="357" t="n"/>
      <c r="CE978" s="357" t="n"/>
      <c r="CF978" s="357" t="n">
        <v>0</v>
      </c>
      <c r="CG978" s="357" t="n">
        <v>0</v>
      </c>
      <c r="CH978" s="357" t="n"/>
      <c r="CI978" s="357" t="inlineStr"/>
      <c r="CJ978" s="357" t="inlineStr"/>
      <c r="CK978" t="inlineStr"/>
      <c r="CL978" t="inlineStr"/>
      <c r="CM978" t="inlineStr"/>
      <c r="CN978" t="inlineStr"/>
      <c r="CO978" t="inlineStr"/>
      <c r="CP978" t="inlineStr"/>
      <c r="CQ978" t="inlineStr"/>
    </row>
    <row r="979"/>
    <row r="980">
      <c r="A980" s="358" t="n">
        <v>52</v>
      </c>
      <c r="B980" s="358">
        <f>B985</f>
        <v/>
      </c>
      <c r="C980" s="358">
        <f>C985</f>
        <v/>
      </c>
      <c r="D980" s="358">
        <f>D985</f>
        <v/>
      </c>
      <c r="E980" s="358">
        <f>E985</f>
        <v/>
      </c>
      <c r="F980" s="358">
        <f>F985</f>
        <v/>
      </c>
      <c r="G980" s="358">
        <f>G985</f>
        <v/>
      </c>
      <c r="H980" s="358" t="n"/>
      <c r="I980" s="358" t="n"/>
      <c r="J980" s="358" t="n"/>
      <c r="K980" s="358" t="n"/>
      <c r="L980" s="358" t="n"/>
      <c r="M980" s="358" t="n"/>
      <c r="N980" s="358" t="n"/>
      <c r="O980" s="358">
        <f>O985</f>
        <v/>
      </c>
      <c r="P980" s="358">
        <f>P985</f>
        <v/>
      </c>
      <c r="Q980" s="358">
        <f>Q985</f>
        <v/>
      </c>
      <c r="R980" s="358">
        <f>R985</f>
        <v/>
      </c>
      <c r="S980" s="358">
        <f>S985</f>
        <v/>
      </c>
      <c r="T980" s="358">
        <f>T985</f>
        <v/>
      </c>
      <c r="U980" s="358">
        <f>U985</f>
        <v/>
      </c>
      <c r="V980" s="358">
        <f>V985</f>
        <v/>
      </c>
      <c r="W980" s="358">
        <f>W985</f>
        <v/>
      </c>
      <c r="X980" s="358">
        <f>X985</f>
        <v/>
      </c>
      <c r="Y980" s="358">
        <f>Y985</f>
        <v/>
      </c>
      <c r="Z980" s="358">
        <f>Z985</f>
        <v/>
      </c>
      <c r="AA980" s="358">
        <f>AA985</f>
        <v/>
      </c>
      <c r="AB980" s="358">
        <f>AB985</f>
        <v/>
      </c>
      <c r="AC980" s="358">
        <f>AC985</f>
        <v/>
      </c>
      <c r="AD980" s="358">
        <f>AD985</f>
        <v/>
      </c>
      <c r="AE980" s="358">
        <f>AE985</f>
        <v/>
      </c>
      <c r="AF980" s="358">
        <f>AF985</f>
        <v/>
      </c>
      <c r="AG980" s="358">
        <f>AG985</f>
        <v/>
      </c>
      <c r="AH980" s="358">
        <f>AH985</f>
        <v/>
      </c>
      <c r="AI980" s="358">
        <f>AI985</f>
        <v/>
      </c>
      <c r="AJ980" s="358">
        <f>AJ985</f>
        <v/>
      </c>
      <c r="AK980" s="358">
        <f>AK985</f>
        <v/>
      </c>
      <c r="AL980" s="358">
        <f>AL985</f>
        <v/>
      </c>
      <c r="AM980" s="358">
        <f>AM985</f>
        <v/>
      </c>
      <c r="AN980" s="358">
        <f>AN985</f>
        <v/>
      </c>
      <c r="AO980" s="358">
        <f>AO985</f>
        <v/>
      </c>
      <c r="AP980" s="358">
        <f>AP985</f>
        <v/>
      </c>
      <c r="AQ980" s="358">
        <f>AQ985</f>
        <v/>
      </c>
      <c r="AR980" s="358">
        <f>AR985</f>
        <v/>
      </c>
      <c r="AS980" s="358">
        <f>AS985</f>
        <v/>
      </c>
      <c r="AT980" s="358">
        <f>AT985</f>
        <v/>
      </c>
      <c r="AU980" s="358">
        <f>AU985</f>
        <v/>
      </c>
      <c r="AV980" s="358">
        <f>AV985</f>
        <v/>
      </c>
      <c r="AW980" s="358">
        <f>AW985</f>
        <v/>
      </c>
      <c r="AX980" s="358">
        <f>AX985</f>
        <v/>
      </c>
      <c r="AY980" s="358">
        <f>AY985</f>
        <v/>
      </c>
      <c r="AZ980" s="358">
        <f>AZ985</f>
        <v/>
      </c>
      <c r="BA980" s="358">
        <f>BA985</f>
        <v/>
      </c>
      <c r="BB980" s="358">
        <f>BB985</f>
        <v/>
      </c>
      <c r="BC980" s="358">
        <f>BC985</f>
        <v/>
      </c>
      <c r="BD980" s="358">
        <f>BD985</f>
        <v/>
      </c>
      <c r="BE980" s="358">
        <f>BE985</f>
        <v/>
      </c>
      <c r="BF980" s="358">
        <f>BF985</f>
        <v/>
      </c>
      <c r="BG980" s="358">
        <f>BG985</f>
        <v/>
      </c>
      <c r="BH980" s="358">
        <f>BH985</f>
        <v/>
      </c>
      <c r="BI980" s="358">
        <f>BI985</f>
        <v/>
      </c>
      <c r="BJ980" s="358">
        <f>BJ985</f>
        <v/>
      </c>
      <c r="BK980" s="358">
        <f>BK985</f>
        <v/>
      </c>
      <c r="BL980" s="358">
        <f>BL985</f>
        <v/>
      </c>
      <c r="BM980" s="358">
        <f>BM985</f>
        <v/>
      </c>
      <c r="BN980" s="358">
        <f>BN985</f>
        <v/>
      </c>
      <c r="BO980" s="358">
        <f>BO985</f>
        <v/>
      </c>
      <c r="BP980" s="358">
        <f>BP985</f>
        <v/>
      </c>
      <c r="BQ980" s="358">
        <f>BQ985</f>
        <v/>
      </c>
      <c r="BR980" s="358">
        <f>BR985</f>
        <v/>
      </c>
      <c r="BS980" s="358">
        <f>BS985</f>
        <v/>
      </c>
      <c r="BT980" s="358">
        <f>BT985</f>
        <v/>
      </c>
      <c r="BU980" s="358">
        <f>BU985</f>
        <v/>
      </c>
      <c r="BV980" s="358">
        <f>BV985</f>
        <v/>
      </c>
      <c r="BW980" s="358">
        <f>BW985</f>
        <v/>
      </c>
      <c r="BX980" s="358">
        <f>BX985</f>
        <v/>
      </c>
      <c r="BY980" s="358">
        <f>BY985</f>
        <v/>
      </c>
      <c r="BZ980" s="358">
        <f>BZ985</f>
        <v/>
      </c>
      <c r="CA980" s="358">
        <f>CA985</f>
        <v/>
      </c>
      <c r="CB980" s="358">
        <f>CB985</f>
        <v/>
      </c>
      <c r="CC980" s="358">
        <f>CC985</f>
        <v/>
      </c>
      <c r="CD980" s="358">
        <f>CD985</f>
        <v/>
      </c>
      <c r="CE980" s="358">
        <f>CE985</f>
        <v/>
      </c>
      <c r="CF980" s="358">
        <f>CF985</f>
        <v/>
      </c>
      <c r="CG980" s="358">
        <f>CG985</f>
        <v/>
      </c>
      <c r="CH980" s="358">
        <f>CH985</f>
        <v/>
      </c>
      <c r="CI980" s="358">
        <f>CI985</f>
        <v/>
      </c>
      <c r="CJ980" s="358">
        <f>CJ985</f>
        <v/>
      </c>
      <c r="CK980" s="358">
        <f>CK985</f>
        <v/>
      </c>
      <c r="CL980" s="358">
        <f>CL985</f>
        <v/>
      </c>
      <c r="CM980" s="358">
        <f>CM985</f>
        <v/>
      </c>
      <c r="CN980" s="358">
        <f>CN985</f>
        <v/>
      </c>
      <c r="CO980" s="358">
        <f>CO985</f>
        <v/>
      </c>
      <c r="CP980" s="358">
        <f>CP985</f>
        <v/>
      </c>
      <c r="CQ980" s="358">
        <f>CQ985</f>
        <v/>
      </c>
      <c r="CR980" s="358">
        <f>CR985</f>
        <v/>
      </c>
      <c r="CS980" s="358">
        <f>CS985</f>
        <v/>
      </c>
      <c r="CT980" s="358">
        <f>CT985</f>
        <v/>
      </c>
      <c r="CU980" s="358">
        <f>CU985</f>
        <v/>
      </c>
      <c r="CV980" s="358">
        <f>CV985</f>
        <v/>
      </c>
      <c r="CW980" s="358">
        <f>CW985</f>
        <v/>
      </c>
      <c r="CX980" s="358">
        <f>CX985</f>
        <v/>
      </c>
      <c r="CY980" s="358">
        <f>CY985</f>
        <v/>
      </c>
      <c r="CZ980" s="358">
        <f>CZ985</f>
        <v/>
      </c>
      <c r="DA980" s="358">
        <f>DA985</f>
        <v/>
      </c>
      <c r="DB980" s="358">
        <f>DB985</f>
        <v/>
      </c>
      <c r="DC980" s="358">
        <f>DC985</f>
        <v/>
      </c>
      <c r="DD980" s="358">
        <f>DD985</f>
        <v/>
      </c>
      <c r="DE980" s="358">
        <f>DE985</f>
        <v/>
      </c>
      <c r="DF980" s="358">
        <f>DF985</f>
        <v/>
      </c>
      <c r="DG980" s="359">
        <f>DG985</f>
        <v/>
      </c>
      <c r="DH980" s="359">
        <f>DH985</f>
        <v/>
      </c>
      <c r="DI980" s="359">
        <f>DI985</f>
        <v/>
      </c>
      <c r="DJ980" s="359">
        <f>DJ985</f>
        <v/>
      </c>
      <c r="DK980" s="359">
        <f>DK985</f>
        <v/>
      </c>
      <c r="DL980" s="359">
        <f>DL985</f>
        <v/>
      </c>
      <c r="DM980" s="359">
        <f>DM985</f>
        <v/>
      </c>
      <c r="DN980" s="359">
        <f>DN985</f>
        <v/>
      </c>
      <c r="DO980" s="359">
        <f>DO985</f>
        <v/>
      </c>
      <c r="DP980" s="359">
        <f>DP985</f>
        <v/>
      </c>
      <c r="DQ980" s="359">
        <f>DQ985</f>
        <v/>
      </c>
      <c r="DR980" s="359">
        <f>DR985</f>
        <v/>
      </c>
      <c r="DS980" s="359">
        <f>DS985</f>
        <v/>
      </c>
      <c r="DT980" s="359">
        <f>DT985</f>
        <v/>
      </c>
      <c r="DU980" s="359">
        <f>DU985</f>
        <v/>
      </c>
      <c r="DV980" s="359">
        <f>DV985</f>
        <v/>
      </c>
      <c r="DW980" s="359">
        <f>DW985</f>
        <v/>
      </c>
      <c r="DX980" s="359">
        <f>DX985</f>
        <v/>
      </c>
      <c r="DY980" s="359">
        <f>DY985</f>
        <v/>
      </c>
      <c r="DZ980" s="359">
        <f>DZ985</f>
        <v/>
      </c>
      <c r="EA980" s="359">
        <f>EA985</f>
        <v/>
      </c>
      <c r="EB980" s="359">
        <f>EB985</f>
        <v/>
      </c>
      <c r="EC980" s="359">
        <f>EC985</f>
        <v/>
      </c>
      <c r="ED980" s="359">
        <f>ED985</f>
        <v/>
      </c>
      <c r="EE980" s="359">
        <f>EE985</f>
        <v/>
      </c>
      <c r="EF980" s="359">
        <f>EF985</f>
        <v/>
      </c>
      <c r="EG980" s="359">
        <f>EG985</f>
        <v/>
      </c>
      <c r="EH980" s="359">
        <f>EH985</f>
        <v/>
      </c>
      <c r="EI980" s="359">
        <f>EI985</f>
        <v/>
      </c>
      <c r="EJ980" s="359">
        <f>EJ985</f>
        <v/>
      </c>
      <c r="EK980" s="359">
        <f>EK985</f>
        <v/>
      </c>
      <c r="EL980" s="359">
        <f>EL985</f>
        <v/>
      </c>
      <c r="EM980" s="359">
        <f>EM985</f>
        <v/>
      </c>
      <c r="EN980" s="359">
        <f>EN985</f>
        <v/>
      </c>
      <c r="EO980" s="359">
        <f>EO985</f>
        <v/>
      </c>
      <c r="EP980" s="359">
        <f>EP985</f>
        <v/>
      </c>
      <c r="EQ980" s="359">
        <f>EQ985</f>
        <v/>
      </c>
      <c r="ER980" s="359">
        <f>ER985</f>
        <v/>
      </c>
      <c r="ES980" s="359">
        <f>ES985</f>
        <v/>
      </c>
      <c r="ET980" s="359">
        <f>ET985</f>
        <v/>
      </c>
      <c r="EU980" s="359">
        <f>EU985</f>
        <v/>
      </c>
      <c r="EV980" s="359">
        <f>EV985</f>
        <v/>
      </c>
      <c r="EW980" s="359">
        <f>EW985</f>
        <v/>
      </c>
      <c r="EX980" s="359">
        <f>EX985</f>
        <v/>
      </c>
      <c r="EY980" s="359">
        <f>EY985</f>
        <v/>
      </c>
      <c r="EZ980" s="359">
        <f>EZ985</f>
        <v/>
      </c>
      <c r="FA980" s="359">
        <f>FA985</f>
        <v/>
      </c>
      <c r="FB980" s="359">
        <f>FB985</f>
        <v/>
      </c>
      <c r="FC980" s="359">
        <f>FC985</f>
        <v/>
      </c>
      <c r="FD980" s="359">
        <f>FD985</f>
        <v/>
      </c>
      <c r="FE980" s="359">
        <f>FE985</f>
        <v/>
      </c>
      <c r="FF980" s="359">
        <f>FF985</f>
        <v/>
      </c>
      <c r="FG980" s="359">
        <f>FG985</f>
        <v/>
      </c>
      <c r="FH980" s="359">
        <f>FH985</f>
        <v/>
      </c>
      <c r="FI980" s="359">
        <f>FI985</f>
        <v/>
      </c>
      <c r="FJ980" s="359">
        <f>FJ985</f>
        <v/>
      </c>
      <c r="FK980" s="359">
        <f>FK985</f>
        <v/>
      </c>
      <c r="FL980" s="359">
        <f>FL985</f>
        <v/>
      </c>
      <c r="FM980" s="359">
        <f>FM985</f>
        <v/>
      </c>
      <c r="FN980" s="359">
        <f>FN985</f>
        <v/>
      </c>
      <c r="FO980" s="359">
        <f>FO985</f>
        <v/>
      </c>
      <c r="FP980" s="359">
        <f>FP985</f>
        <v/>
      </c>
      <c r="FQ980" s="359">
        <f>FQ985</f>
        <v/>
      </c>
      <c r="FR980" s="359">
        <f>FR985</f>
        <v/>
      </c>
      <c r="FS980" s="359">
        <f>FS985</f>
        <v/>
      </c>
      <c r="FT980" s="359">
        <f>FT985</f>
        <v/>
      </c>
      <c r="FU980" s="359">
        <f>FU985</f>
        <v/>
      </c>
      <c r="FV980" s="359">
        <f>FV985</f>
        <v/>
      </c>
      <c r="FW980" s="359">
        <f>FW985</f>
        <v/>
      </c>
      <c r="FX980" s="359">
        <f>FX985</f>
        <v/>
      </c>
      <c r="FY980" s="359">
        <f>FY985</f>
        <v/>
      </c>
      <c r="FZ980" s="359">
        <f>FZ985</f>
        <v/>
      </c>
      <c r="GA980" s="359">
        <f>GA985</f>
        <v/>
      </c>
      <c r="GB980" s="359">
        <f>GB985</f>
        <v/>
      </c>
      <c r="GC980" s="359">
        <f>GC985</f>
        <v/>
      </c>
      <c r="GD980" s="359">
        <f>GD985</f>
        <v/>
      </c>
      <c r="GE980" s="359">
        <f>GE985</f>
        <v/>
      </c>
      <c r="GF980" s="359">
        <f>GF985</f>
        <v/>
      </c>
      <c r="GG980" s="359">
        <f>GG985</f>
        <v/>
      </c>
      <c r="GH980" s="359">
        <f>GH985</f>
        <v/>
      </c>
      <c r="GI980" s="359">
        <f>GI985</f>
        <v/>
      </c>
      <c r="GJ980" s="359">
        <f>GJ985</f>
        <v/>
      </c>
      <c r="GK980" s="359">
        <f>GK985</f>
        <v/>
      </c>
      <c r="GL980" s="359">
        <f>GL985</f>
        <v/>
      </c>
      <c r="GM980" s="359">
        <f>GM985</f>
        <v/>
      </c>
      <c r="GN980" s="359">
        <f>GN985</f>
        <v/>
      </c>
      <c r="GO980" s="359">
        <f>GO985</f>
        <v/>
      </c>
      <c r="GP980" s="359">
        <f>GP985</f>
        <v/>
      </c>
      <c r="GQ980" s="359">
        <f>GQ985</f>
        <v/>
      </c>
      <c r="GR980" s="359">
        <f>GR985</f>
        <v/>
      </c>
      <c r="GS980" s="359">
        <f>GS985</f>
        <v/>
      </c>
      <c r="GT980" s="359">
        <f>GT985</f>
        <v/>
      </c>
      <c r="GU980" s="359">
        <f>GU985</f>
        <v/>
      </c>
      <c r="GV980" s="359">
        <f>GV985</f>
        <v/>
      </c>
      <c r="GW980" s="359">
        <f>GW985</f>
        <v/>
      </c>
      <c r="GX980" s="359">
        <f>GX985</f>
        <v/>
      </c>
    </row>
    <row r="981"/>
    <row r="982">
      <c r="A982" t="n">
        <v>17</v>
      </c>
      <c r="B982" t="n">
        <v>0</v>
      </c>
      <c r="C982">
        <f>ROW(SmtRes!A286)</f>
        <v/>
      </c>
      <c r="D982">
        <f>ROW(EtalonRes!A285)</f>
        <v/>
      </c>
      <c r="E982" t="inlineStr">
        <is>
          <t>1</t>
        </is>
      </c>
      <c r="F982" t="inlineStr">
        <is>
          <t>22-03-002-1</t>
        </is>
      </c>
      <c r="G982" t="inlineStr">
        <is>
          <t>Установка полиэтиленовых фасонных частей отводов, колен, патрубков, переходов</t>
        </is>
      </c>
      <c r="H982" t="inlineStr">
        <is>
          <t>10 фасонных частей</t>
        </is>
      </c>
      <c r="I982">
        <f>ROUND(ROUND(4/10,4),7)</f>
        <v/>
      </c>
      <c r="J982" t="n">
        <v>0</v>
      </c>
      <c r="K982">
        <f>ROUND(ROUND(4/10,4),7)</f>
        <v/>
      </c>
      <c r="O982">
        <f>ROUND(CP982,0)</f>
        <v/>
      </c>
      <c r="P982">
        <f>ROUND(CQ982*I982,0)</f>
        <v/>
      </c>
      <c r="Q982">
        <f>(ROUND((ROUND(((ET982)*I982),0)*BB982),0)+ROUND((ROUND(((AE982-(EU982))*I982),0)*BS982),0))</f>
        <v/>
      </c>
      <c r="R982">
        <f>(ROUND((ROUND(((EU982)*I982),0)*BS982),0)+ROUND((ROUND(((AE982-(EU982))*I982),0)*BS982),0))</f>
        <v/>
      </c>
      <c r="S982">
        <f>ROUND(CT982*I982,0)</f>
        <v/>
      </c>
      <c r="T982">
        <f>ROUND(CU982*I982,0)</f>
        <v/>
      </c>
      <c r="U982">
        <f>ROUND(CV982*I982,7)</f>
        <v/>
      </c>
      <c r="V982">
        <f>ROUND(CW982*I982,7)</f>
        <v/>
      </c>
      <c r="W982">
        <f>ROUND(CX982*I982,0)</f>
        <v/>
      </c>
      <c r="X982">
        <f>ROUND(CY982,0)</f>
        <v/>
      </c>
      <c r="Y982">
        <f>ROUND(CZ982,0)</f>
        <v/>
      </c>
      <c r="AA982" t="n">
        <v>78862477</v>
      </c>
      <c r="AB982">
        <f>ROUND((AC982+AD982+AF982),2)</f>
        <v/>
      </c>
      <c r="AC982">
        <f>ROUND((ES982),2)</f>
        <v/>
      </c>
      <c r="AD982">
        <f>ROUND((((ET982)-(EU982))+AE982),2)</f>
        <v/>
      </c>
      <c r="AE982">
        <f>ROUND((EU982),2)</f>
        <v/>
      </c>
      <c r="AF982">
        <f>ROUND((EV982),2)</f>
        <v/>
      </c>
      <c r="AG982">
        <f>ROUND((AP982),2)</f>
        <v/>
      </c>
      <c r="AH982">
        <f>(EW982)</f>
        <v/>
      </c>
      <c r="AI982">
        <f>(EX982)</f>
        <v/>
      </c>
      <c r="AJ982">
        <f>(AS982)</f>
        <v/>
      </c>
      <c r="AK982" t="n">
        <v>388.34</v>
      </c>
      <c r="AL982" t="n">
        <v>82.55</v>
      </c>
      <c r="AM982" t="n">
        <v>262.25</v>
      </c>
      <c r="AN982" t="n">
        <v>35.24</v>
      </c>
      <c r="AO982" t="n">
        <v>43.54</v>
      </c>
      <c r="AP982" t="n">
        <v>0</v>
      </c>
      <c r="AQ982" t="n">
        <v>4.8</v>
      </c>
      <c r="AR982" t="n">
        <v>2.61</v>
      </c>
      <c r="AS982" t="n">
        <v>0</v>
      </c>
      <c r="AT982" t="n">
        <v>117</v>
      </c>
      <c r="AU982" t="n">
        <v>74</v>
      </c>
      <c r="AV982" t="n">
        <v>1</v>
      </c>
      <c r="AW982" t="n">
        <v>1</v>
      </c>
      <c r="AZ982" t="n">
        <v>1</v>
      </c>
      <c r="BA982" t="n">
        <v>52.25</v>
      </c>
      <c r="BB982" t="n">
        <v>11.97</v>
      </c>
      <c r="BC982" t="n">
        <v>18.17</v>
      </c>
      <c r="BD982" t="inlineStr"/>
      <c r="BE982" t="inlineStr"/>
      <c r="BF982" t="inlineStr"/>
      <c r="BG982" t="inlineStr"/>
      <c r="BH982" t="n">
        <v>0</v>
      </c>
      <c r="BI982" t="n">
        <v>1</v>
      </c>
      <c r="BJ982" t="inlineStr">
        <is>
          <t>ТЕР Московской обл., 22-03-002-1, приказ Минстроя России №675/пр от 28.02.2017 № 260/пр</t>
        </is>
      </c>
      <c r="BM982" t="n">
        <v>22001</v>
      </c>
      <c r="BN982" t="n">
        <v>0</v>
      </c>
      <c r="BO982" t="inlineStr">
        <is>
          <t>22-03-002-1</t>
        </is>
      </c>
      <c r="BP982" t="n">
        <v>1</v>
      </c>
      <c r="BQ982" t="n">
        <v>2</v>
      </c>
      <c r="BR982" t="n">
        <v>0</v>
      </c>
      <c r="BS982" t="n">
        <v>52.25</v>
      </c>
      <c r="BT982" t="n">
        <v>1</v>
      </c>
      <c r="BU982" t="n">
        <v>1</v>
      </c>
      <c r="BV982" t="n">
        <v>1</v>
      </c>
      <c r="BW982" t="n">
        <v>1</v>
      </c>
      <c r="BX982" t="n">
        <v>1</v>
      </c>
      <c r="BY982" t="inlineStr"/>
      <c r="BZ982" t="n">
        <v>117</v>
      </c>
      <c r="CA982" t="n">
        <v>74</v>
      </c>
      <c r="CB982" t="inlineStr"/>
      <c r="CE982" t="n">
        <v>12</v>
      </c>
      <c r="CF982" t="n">
        <v>0</v>
      </c>
      <c r="CG982" t="n">
        <v>0</v>
      </c>
      <c r="CM982" t="n">
        <v>0</v>
      </c>
      <c r="CN982" t="inlineStr"/>
      <c r="CO982" t="n">
        <v>0</v>
      </c>
      <c r="CP982">
        <f>(P982+Q982+S982)</f>
        <v/>
      </c>
      <c r="CQ982">
        <f>AC982*BC982</f>
        <v/>
      </c>
      <c r="CR982">
        <f>(ROUND((ROUND(((ET982)*1),0)*BB982),0)+ROUND((ROUND(((AE982-(EU982))*1),0)*BS982),0))</f>
        <v/>
      </c>
      <c r="CS982">
        <f>(ROUND((ROUND(((EU982)*1),0)*BS982),0)+ROUND((ROUND(((AE982-(EU982))*1),0)*BS982),0))</f>
        <v/>
      </c>
      <c r="CT982">
        <f>AF982*BA982</f>
        <v/>
      </c>
      <c r="CU982">
        <f>AG982</f>
        <v/>
      </c>
      <c r="CV982">
        <f>AH982</f>
        <v/>
      </c>
      <c r="CW982">
        <f>AI982</f>
        <v/>
      </c>
      <c r="CX982">
        <f>AJ982</f>
        <v/>
      </c>
      <c r="CY982">
        <f>(((S982+R982)*AT982)/100)</f>
        <v/>
      </c>
      <c r="CZ982">
        <f>(((S982+R982)*AU982)/100)</f>
        <v/>
      </c>
      <c r="DC982" t="inlineStr"/>
      <c r="DD982" t="inlineStr"/>
      <c r="DE982" t="inlineStr"/>
      <c r="DF982" t="inlineStr"/>
      <c r="DG982" t="inlineStr"/>
      <c r="DH982" t="inlineStr"/>
      <c r="DI982" t="inlineStr"/>
      <c r="DJ982" t="inlineStr"/>
      <c r="DK982" t="inlineStr"/>
      <c r="DL982" t="inlineStr"/>
      <c r="DM982" t="inlineStr"/>
      <c r="DN982" t="n">
        <v>0</v>
      </c>
      <c r="DO982" t="n">
        <v>0</v>
      </c>
      <c r="DP982" t="n">
        <v>1</v>
      </c>
      <c r="DQ982" t="n">
        <v>1</v>
      </c>
      <c r="DU982" t="n">
        <v>1013</v>
      </c>
      <c r="DV982" t="inlineStr">
        <is>
          <t>10 фасонных частей</t>
        </is>
      </c>
      <c r="DW982" t="inlineStr">
        <is>
          <t>10 фасонных частей</t>
        </is>
      </c>
      <c r="DX982" t="n">
        <v>1</v>
      </c>
      <c r="DZ982" t="inlineStr"/>
      <c r="EA982" t="inlineStr"/>
      <c r="EB982" t="inlineStr"/>
      <c r="EC982" t="inlineStr"/>
      <c r="EE982" t="n">
        <v>78725890</v>
      </c>
      <c r="EF982" t="n">
        <v>2</v>
      </c>
      <c r="EG982" t="inlineStr">
        <is>
          <t>Общестроительные работы</t>
        </is>
      </c>
      <c r="EH982" t="n">
        <v>18</v>
      </c>
      <c r="EI982" t="inlineStr">
        <is>
          <t>Наружные сети водопровода, канализации, теплоснабжения, газопроводы</t>
        </is>
      </c>
      <c r="EJ982" t="n">
        <v>1</v>
      </c>
      <c r="EK982" t="n">
        <v>22001</v>
      </c>
      <c r="EL982" t="inlineStr">
        <is>
          <t>Наружные сети водопровода, канализации, теплоснабжения, газопроводы</t>
        </is>
      </c>
      <c r="EM982" t="inlineStr">
        <is>
          <t>ФЕР-22</t>
        </is>
      </c>
      <c r="EO982" t="inlineStr"/>
      <c r="EQ982" t="n">
        <v>0</v>
      </c>
      <c r="ER982" t="n">
        <v>388.34</v>
      </c>
      <c r="ES982" t="n">
        <v>82.55</v>
      </c>
      <c r="ET982" t="n">
        <v>262.25</v>
      </c>
      <c r="EU982" t="n">
        <v>35.24</v>
      </c>
      <c r="EV982" t="n">
        <v>43.54</v>
      </c>
      <c r="EW982" t="n">
        <v>4.8</v>
      </c>
      <c r="EX982" t="n">
        <v>2.61</v>
      </c>
      <c r="EY982" t="n">
        <v>0</v>
      </c>
      <c r="FQ982" t="n">
        <v>0</v>
      </c>
      <c r="FR982" t="n">
        <v>0</v>
      </c>
      <c r="FS982" t="n">
        <v>0</v>
      </c>
      <c r="FX982" t="n">
        <v>117</v>
      </c>
      <c r="FY982" t="n">
        <v>74</v>
      </c>
      <c r="GA982" t="inlineStr"/>
      <c r="GD982" t="n">
        <v>1</v>
      </c>
      <c r="GF982" t="n">
        <v>-269975282</v>
      </c>
      <c r="GG982" t="n">
        <v>2</v>
      </c>
      <c r="GH982" t="n">
        <v>1</v>
      </c>
      <c r="GI982" t="n">
        <v>2</v>
      </c>
      <c r="GJ982" t="n">
        <v>0</v>
      </c>
      <c r="GK982" t="n">
        <v>0</v>
      </c>
      <c r="GL982">
        <f>ROUND(IF(AND(BH982=3,BI982=3,FS982&lt;&gt;0),P982,0),0)</f>
        <v/>
      </c>
      <c r="GM982">
        <f>ROUND(O982+X982+Y982,0)+GX982</f>
        <v/>
      </c>
      <c r="GN982">
        <f>IF(OR(BI982=0,BI982=1),GM982-GX982,0)</f>
        <v/>
      </c>
      <c r="GO982">
        <f>IF(BI982=2,GM982-GX982,0)</f>
        <v/>
      </c>
      <c r="GP982">
        <f>IF(BI982=4,GM982-GX982,0)</f>
        <v/>
      </c>
      <c r="GR982" t="n">
        <v>0</v>
      </c>
      <c r="GS982" t="n">
        <v>3</v>
      </c>
      <c r="GT982" t="n">
        <v>0</v>
      </c>
      <c r="GU982" t="inlineStr"/>
      <c r="GV982">
        <f>ROUND((GT982),2)</f>
        <v/>
      </c>
      <c r="GW982" t="n">
        <v>1</v>
      </c>
      <c r="GX982">
        <f>ROUND(HC982*I982,0)</f>
        <v/>
      </c>
      <c r="HA982" t="n">
        <v>0</v>
      </c>
      <c r="HB982" t="n">
        <v>0</v>
      </c>
      <c r="HC982">
        <f>GV982*GW982</f>
        <v/>
      </c>
      <c r="HE982" t="inlineStr"/>
      <c r="HF982" t="inlineStr"/>
      <c r="HM982" t="inlineStr"/>
      <c r="HN982" t="inlineStr">
        <is>
          <t>Пр/812-018.0-1</t>
        </is>
      </c>
      <c r="HO982" t="inlineStr">
        <is>
          <t>Пр/774-018.0</t>
        </is>
      </c>
      <c r="HP982" t="inlineStr">
        <is>
          <t>Наружные сети водопровода, канализации, теплоснабжения, газопроводы</t>
        </is>
      </c>
      <c r="HQ982" t="inlineStr">
        <is>
          <t>Наружные сети водопровода, канализации, теплоснабжения, газопроводы</t>
        </is>
      </c>
      <c r="HS982" t="n">
        <v>0</v>
      </c>
      <c r="IK982" t="n">
        <v>0</v>
      </c>
    </row>
    <row r="983">
      <c r="A983" t="n">
        <v>18</v>
      </c>
      <c r="B983" t="n">
        <v>0</v>
      </c>
      <c r="C983" t="n">
        <v>286</v>
      </c>
      <c r="E983" t="inlineStr">
        <is>
          <t>1,1</t>
        </is>
      </c>
      <c r="F983" t="inlineStr">
        <is>
          <t>507-3839</t>
        </is>
      </c>
      <c r="G983" t="inlineStr">
        <is>
          <t>Отвод сварной полиэтиленовый 45° к напорным трубам (ТУ 2248-006-75245920) ПЭ 100 PN10, диаметр 125 мм</t>
        </is>
      </c>
      <c r="H983" t="inlineStr">
        <is>
          <t>шт.</t>
        </is>
      </c>
      <c r="I983">
        <f>I982*J983</f>
        <v/>
      </c>
      <c r="J983" t="n">
        <v>10</v>
      </c>
      <c r="K983" t="n">
        <v>10</v>
      </c>
      <c r="O983">
        <f>ROUND(CP983,0)</f>
        <v/>
      </c>
      <c r="P983">
        <f>ROUND(CQ983*I983,0)</f>
        <v/>
      </c>
      <c r="Q983">
        <f>(ROUND((ROUND(((ET983)*I983),0)*BB983),0)+ROUND((ROUND(((AE983-(EU983))*I983),0)*BS983),0))</f>
        <v/>
      </c>
      <c r="R983">
        <f>(ROUND((ROUND(((EU983)*I983),0)*BS983),0)+ROUND((ROUND(((AE983-(EU983))*I983),0)*BS983),0))</f>
        <v/>
      </c>
      <c r="S983">
        <f>ROUND(CT983*I983,0)</f>
        <v/>
      </c>
      <c r="T983">
        <f>ROUND(CU983*I983,0)</f>
        <v/>
      </c>
      <c r="U983">
        <f>ROUND(CV983*I983,7)</f>
        <v/>
      </c>
      <c r="V983">
        <f>ROUND(CW983*I983,7)</f>
        <v/>
      </c>
      <c r="W983">
        <f>ROUND(CX983*I983,0)</f>
        <v/>
      </c>
      <c r="X983">
        <f>ROUND(CY983,0)</f>
        <v/>
      </c>
      <c r="Y983">
        <f>ROUND(CZ983,0)</f>
        <v/>
      </c>
      <c r="AA983" t="n">
        <v>78862477</v>
      </c>
      <c r="AB983">
        <f>ROUND((AC983+AD983+AF983),2)</f>
        <v/>
      </c>
      <c r="AC983">
        <f>ROUND((ES983),2)</f>
        <v/>
      </c>
      <c r="AD983">
        <f>ROUND((((ET983)-(EU983))+AE983),2)</f>
        <v/>
      </c>
      <c r="AE983">
        <f>ROUND((EU983),2)</f>
        <v/>
      </c>
      <c r="AF983">
        <f>ROUND((EV983),2)</f>
        <v/>
      </c>
      <c r="AG983">
        <f>ROUND((AP983),2)</f>
        <v/>
      </c>
      <c r="AH983">
        <f>(EW983)</f>
        <v/>
      </c>
      <c r="AI983">
        <f>(EX983)</f>
        <v/>
      </c>
      <c r="AJ983">
        <f>(AS983)</f>
        <v/>
      </c>
      <c r="AK983" t="n">
        <v>195.67</v>
      </c>
      <c r="AL983" t="n">
        <v>195.67</v>
      </c>
      <c r="AM983" t="n">
        <v>0</v>
      </c>
      <c r="AN983" t="n">
        <v>0</v>
      </c>
      <c r="AO983" t="n">
        <v>0</v>
      </c>
      <c r="AP983" t="n">
        <v>0</v>
      </c>
      <c r="AQ983" t="n">
        <v>0</v>
      </c>
      <c r="AR983" t="n">
        <v>0</v>
      </c>
      <c r="AS983" t="n">
        <v>0.06</v>
      </c>
      <c r="AT983" t="n">
        <v>117</v>
      </c>
      <c r="AU983" t="n">
        <v>74</v>
      </c>
      <c r="AV983" t="n">
        <v>1</v>
      </c>
      <c r="AW983" t="n">
        <v>1</v>
      </c>
      <c r="AZ983" t="n">
        <v>1</v>
      </c>
      <c r="BA983" t="n">
        <v>1</v>
      </c>
      <c r="BB983" t="n">
        <v>1</v>
      </c>
      <c r="BC983" t="n">
        <v>3.11</v>
      </c>
      <c r="BD983" t="inlineStr"/>
      <c r="BE983" t="inlineStr"/>
      <c r="BF983" t="inlineStr"/>
      <c r="BG983" t="inlineStr"/>
      <c r="BH983" t="n">
        <v>3</v>
      </c>
      <c r="BI983" t="n">
        <v>1</v>
      </c>
      <c r="BJ983" t="inlineStr">
        <is>
          <t>ТССЦ Московской обл., 507-3839, приказ Минстроя России №675/пр от 28.02.2017 № 258/пр</t>
        </is>
      </c>
      <c r="BM983" t="n">
        <v>22001</v>
      </c>
      <c r="BN983" t="n">
        <v>0</v>
      </c>
      <c r="BO983" t="inlineStr">
        <is>
          <t>507-3839</t>
        </is>
      </c>
      <c r="BP983" t="n">
        <v>1</v>
      </c>
      <c r="BQ983" t="n">
        <v>2</v>
      </c>
      <c r="BR983" t="n">
        <v>0</v>
      </c>
      <c r="BS983" t="n">
        <v>1</v>
      </c>
      <c r="BT983" t="n">
        <v>1</v>
      </c>
      <c r="BU983" t="n">
        <v>1</v>
      </c>
      <c r="BV983" t="n">
        <v>1</v>
      </c>
      <c r="BW983" t="n">
        <v>1</v>
      </c>
      <c r="BX983" t="n">
        <v>1</v>
      </c>
      <c r="BY983" t="inlineStr"/>
      <c r="BZ983" t="n">
        <v>117</v>
      </c>
      <c r="CA983" t="n">
        <v>74</v>
      </c>
      <c r="CB983" t="inlineStr"/>
      <c r="CE983" t="n">
        <v>12</v>
      </c>
      <c r="CF983" t="n">
        <v>0</v>
      </c>
      <c r="CG983" t="n">
        <v>0</v>
      </c>
      <c r="CM983" t="n">
        <v>0</v>
      </c>
      <c r="CN983" t="inlineStr"/>
      <c r="CO983" t="n">
        <v>0</v>
      </c>
      <c r="CP983">
        <f>(P983+Q983+S983)</f>
        <v/>
      </c>
      <c r="CQ983">
        <f>AC983*BC983</f>
        <v/>
      </c>
      <c r="CR983">
        <f>(ROUND((ROUND(((ET983)*1),0)*BB983),0)+ROUND((ROUND(((AE983-(EU983))*1),0)*BS983),0))</f>
        <v/>
      </c>
      <c r="CS983">
        <f>(ROUND((ROUND(((EU983)*1),0)*BS983),0)+ROUND((ROUND(((AE983-(EU983))*1),0)*BS983),0))</f>
        <v/>
      </c>
      <c r="CT983">
        <f>AF983*BA983</f>
        <v/>
      </c>
      <c r="CU983">
        <f>AG983</f>
        <v/>
      </c>
      <c r="CV983">
        <f>AH983</f>
        <v/>
      </c>
      <c r="CW983">
        <f>AI983</f>
        <v/>
      </c>
      <c r="CX983">
        <f>AJ983</f>
        <v/>
      </c>
      <c r="CY983">
        <f>(((S983+R983)*AT983)/100)</f>
        <v/>
      </c>
      <c r="CZ983">
        <f>(((S983+R983)*AU983)/100)</f>
        <v/>
      </c>
      <c r="DC983" t="inlineStr"/>
      <c r="DD983" t="inlineStr"/>
      <c r="DE983" t="inlineStr"/>
      <c r="DF983" t="inlineStr"/>
      <c r="DG983" t="inlineStr"/>
      <c r="DH983" t="inlineStr"/>
      <c r="DI983" t="inlineStr"/>
      <c r="DJ983" t="inlineStr"/>
      <c r="DK983" t="inlineStr"/>
      <c r="DL983" t="inlineStr"/>
      <c r="DM983" t="inlineStr"/>
      <c r="DN983" t="n">
        <v>0</v>
      </c>
      <c r="DO983" t="n">
        <v>0</v>
      </c>
      <c r="DP983" t="n">
        <v>1</v>
      </c>
      <c r="DQ983" t="n">
        <v>1</v>
      </c>
      <c r="DU983" t="n">
        <v>1010</v>
      </c>
      <c r="DV983" t="inlineStr">
        <is>
          <t>шт.</t>
        </is>
      </c>
      <c r="DW983" t="inlineStr">
        <is>
          <t>шт.</t>
        </is>
      </c>
      <c r="DX983" t="n">
        <v>1</v>
      </c>
      <c r="DZ983" t="inlineStr"/>
      <c r="EA983" t="inlineStr"/>
      <c r="EB983" t="inlineStr"/>
      <c r="EC983" t="inlineStr"/>
      <c r="EE983" t="n">
        <v>78725890</v>
      </c>
      <c r="EF983" t="n">
        <v>2</v>
      </c>
      <c r="EG983" t="inlineStr">
        <is>
          <t>Общестроительные работы</t>
        </is>
      </c>
      <c r="EH983" t="n">
        <v>18</v>
      </c>
      <c r="EI983" t="inlineStr">
        <is>
          <t>Наружные сети водопровода, канализации, теплоснабжения, газопроводы</t>
        </is>
      </c>
      <c r="EJ983" t="n">
        <v>1</v>
      </c>
      <c r="EK983" t="n">
        <v>22001</v>
      </c>
      <c r="EL983" t="inlineStr">
        <is>
          <t>Наружные сети водопровода, канализации, теплоснабжения, газопроводы</t>
        </is>
      </c>
      <c r="EM983" t="inlineStr">
        <is>
          <t>ФЕР-22</t>
        </is>
      </c>
      <c r="EO983" t="inlineStr"/>
      <c r="EQ983" t="n">
        <v>0</v>
      </c>
      <c r="ER983" t="n">
        <v>195.67</v>
      </c>
      <c r="ES983" t="n">
        <v>195.67</v>
      </c>
      <c r="ET983" t="n">
        <v>0</v>
      </c>
      <c r="EU983" t="n">
        <v>0</v>
      </c>
      <c r="EV983" t="n">
        <v>0</v>
      </c>
      <c r="EW983" t="n">
        <v>0</v>
      </c>
      <c r="EX983" t="n">
        <v>0</v>
      </c>
      <c r="FQ983" t="n">
        <v>0</v>
      </c>
      <c r="FR983" t="n">
        <v>0</v>
      </c>
      <c r="FS983" t="n">
        <v>0</v>
      </c>
      <c r="FX983" t="n">
        <v>117</v>
      </c>
      <c r="FY983" t="n">
        <v>74</v>
      </c>
      <c r="GA983" t="inlineStr"/>
      <c r="GD983" t="n">
        <v>1</v>
      </c>
      <c r="GF983" t="n">
        <v>752956460</v>
      </c>
      <c r="GG983" t="n">
        <v>2</v>
      </c>
      <c r="GH983" t="n">
        <v>1</v>
      </c>
      <c r="GI983" t="n">
        <v>2</v>
      </c>
      <c r="GJ983" t="n">
        <v>0</v>
      </c>
      <c r="GK983" t="n">
        <v>0</v>
      </c>
      <c r="GL983">
        <f>ROUND(IF(AND(BH983=3,BI983=3,FS983&lt;&gt;0),P983,0),0)</f>
        <v/>
      </c>
      <c r="GM983">
        <f>ROUND(O983+X983+Y983,0)+GX983</f>
        <v/>
      </c>
      <c r="GN983">
        <f>IF(OR(BI983=0,BI983=1),GM983-GX983,0)</f>
        <v/>
      </c>
      <c r="GO983">
        <f>IF(BI983=2,GM983-GX983,0)</f>
        <v/>
      </c>
      <c r="GP983">
        <f>IF(BI983=4,GM983-GX983,0)</f>
        <v/>
      </c>
      <c r="GR983" t="n">
        <v>0</v>
      </c>
      <c r="GS983" t="n">
        <v>3</v>
      </c>
      <c r="GT983" t="n">
        <v>0</v>
      </c>
      <c r="GU983" t="inlineStr"/>
      <c r="GV983">
        <f>ROUND((GT983),2)</f>
        <v/>
      </c>
      <c r="GW983" t="n">
        <v>1</v>
      </c>
      <c r="GX983">
        <f>ROUND(HC983*I983,0)</f>
        <v/>
      </c>
      <c r="HA983" t="n">
        <v>0</v>
      </c>
      <c r="HB983" t="n">
        <v>0</v>
      </c>
      <c r="HC983">
        <f>GV983*GW983</f>
        <v/>
      </c>
      <c r="HE983" t="inlineStr"/>
      <c r="HF983" t="inlineStr"/>
      <c r="HM983" t="inlineStr"/>
      <c r="HN983" t="inlineStr">
        <is>
          <t>Пр/812-018.0-1</t>
        </is>
      </c>
      <c r="HO983" t="inlineStr">
        <is>
          <t>Пр/774-018.0</t>
        </is>
      </c>
      <c r="HP983" t="inlineStr">
        <is>
          <t>Наружные сети водопровода, канализации, теплоснабжения, газопроводы</t>
        </is>
      </c>
      <c r="HQ983" t="inlineStr">
        <is>
          <t>Наружные сети водопровода, канализации, теплоснабжения, газопроводы</t>
        </is>
      </c>
      <c r="HS983" t="n">
        <v>0</v>
      </c>
      <c r="IK983" t="n">
        <v>0</v>
      </c>
    </row>
    <row r="984"/>
    <row r="985">
      <c r="A985" s="358" t="n">
        <v>51</v>
      </c>
      <c r="B985" s="358">
        <f>B978</f>
        <v/>
      </c>
      <c r="C985" s="358">
        <f>A978</f>
        <v/>
      </c>
      <c r="D985" s="358">
        <f>ROW(A978)</f>
        <v/>
      </c>
      <c r="E985" s="358" t="n"/>
      <c r="F985" s="358">
        <f>IF(F978&lt;&gt;"",F978,"")</f>
        <v/>
      </c>
      <c r="G985" s="358">
        <f>IF(G978&lt;&gt;"",G978,"")</f>
        <v/>
      </c>
      <c r="H985" s="358" t="n">
        <v>0</v>
      </c>
      <c r="I985" s="358" t="n"/>
      <c r="J985" s="358" t="n"/>
      <c r="K985" s="358" t="n"/>
      <c r="L985" s="358" t="n"/>
      <c r="M985" s="358" t="n"/>
      <c r="N985" s="358" t="n"/>
      <c r="O985" s="358" t="n">
        <v>0</v>
      </c>
      <c r="P985" s="358" t="n">
        <v>0</v>
      </c>
      <c r="Q985" s="358" t="n">
        <v>0</v>
      </c>
      <c r="R985" s="358" t="n">
        <v>0</v>
      </c>
      <c r="S985" s="358" t="n">
        <v>0</v>
      </c>
      <c r="T985" s="358" t="n">
        <v>0</v>
      </c>
      <c r="U985" s="358" t="n">
        <v>0</v>
      </c>
      <c r="V985" s="358" t="n">
        <v>0</v>
      </c>
      <c r="W985" s="358" t="n">
        <v>0</v>
      </c>
      <c r="X985" s="358" t="n">
        <v>0</v>
      </c>
      <c r="Y985" s="358" t="n">
        <v>0</v>
      </c>
      <c r="Z985" s="358" t="n"/>
      <c r="AA985" s="358" t="n"/>
      <c r="AB985" s="358" t="n"/>
      <c r="AC985" s="358" t="n"/>
      <c r="AD985" s="358" t="n"/>
      <c r="AE985" s="358" t="n"/>
      <c r="AF985" s="358" t="n"/>
      <c r="AG985" s="358" t="n"/>
      <c r="AH985" s="358" t="n"/>
      <c r="AI985" s="358" t="n"/>
      <c r="AJ985" s="358" t="n"/>
      <c r="AK985" s="358" t="n"/>
      <c r="AL985" s="358" t="n"/>
      <c r="AM985" s="358" t="n"/>
      <c r="AN985" s="358" t="n"/>
      <c r="AO985" s="358">
        <f>ROUND(BX985,0)</f>
        <v/>
      </c>
      <c r="AP985" s="358">
        <f>ROUND(BY985,0)</f>
        <v/>
      </c>
      <c r="AQ985" s="358">
        <f>ROUND(BZ985,0)</f>
        <v/>
      </c>
      <c r="AR985" s="358">
        <f>ROUND(CA985,0)</f>
        <v/>
      </c>
      <c r="AS985" s="358">
        <f>ROUND(CB985,0)</f>
        <v/>
      </c>
      <c r="AT985" s="358">
        <f>ROUND(CC985,0)</f>
        <v/>
      </c>
      <c r="AU985" s="358">
        <f>ROUND(CD985,0)</f>
        <v/>
      </c>
      <c r="AV985" s="358">
        <f>ROUND(CE985,0)</f>
        <v/>
      </c>
      <c r="AW985" s="358">
        <f>ROUND(CF985,0)</f>
        <v/>
      </c>
      <c r="AX985" s="358">
        <f>ROUND(CG985,0)</f>
        <v/>
      </c>
      <c r="AY985" s="358">
        <f>ROUND(CH985,0)</f>
        <v/>
      </c>
      <c r="AZ985" s="358">
        <f>ROUND(CI985,0)</f>
        <v/>
      </c>
      <c r="BA985" s="358">
        <f>ROUND(CJ985,0)</f>
        <v/>
      </c>
      <c r="BB985" s="358">
        <f>ROUND(CK985,0)</f>
        <v/>
      </c>
      <c r="BC985" s="358">
        <f>ROUND(CL985,0)</f>
        <v/>
      </c>
      <c r="BD985" s="358">
        <f>ROUND(CM985,0)</f>
        <v/>
      </c>
      <c r="BE985" s="358" t="n"/>
      <c r="BF985" s="358" t="n"/>
      <c r="BG985" s="358" t="n"/>
      <c r="BH985" s="358" t="n"/>
      <c r="BI985" s="358" t="n"/>
      <c r="BJ985" s="358" t="n"/>
      <c r="BK985" s="358" t="n"/>
      <c r="BL985" s="358" t="n"/>
      <c r="BM985" s="358" t="n"/>
      <c r="BN985" s="358" t="n"/>
      <c r="BO985" s="358" t="n"/>
      <c r="BP985" s="358" t="n"/>
      <c r="BQ985" s="358" t="n"/>
      <c r="BR985" s="358" t="n"/>
      <c r="BS985" s="358" t="n"/>
      <c r="BT985" s="358" t="n"/>
      <c r="BU985" s="358" t="n"/>
      <c r="BV985" s="358" t="n"/>
      <c r="BW985" s="358" t="n"/>
      <c r="BX985" s="358" t="n"/>
      <c r="BY985" s="358" t="n"/>
      <c r="BZ985" s="358" t="n"/>
      <c r="CA985" s="358" t="n"/>
      <c r="CB985" s="358" t="n"/>
      <c r="CC985" s="358" t="n"/>
      <c r="CD985" s="358" t="n"/>
      <c r="CE985" s="358" t="n"/>
      <c r="CF985" s="358" t="n"/>
      <c r="CG985" s="358" t="n"/>
      <c r="CH985" s="358" t="n"/>
      <c r="CI985" s="358" t="n"/>
      <c r="CJ985" s="358" t="n"/>
      <c r="CK985" s="358" t="n"/>
      <c r="CL985" s="358" t="n"/>
      <c r="CM985" s="358" t="n"/>
      <c r="CN985" s="358" t="n"/>
      <c r="CO985" s="358" t="n"/>
      <c r="CP985" s="358" t="n"/>
      <c r="CQ985" s="358" t="n"/>
      <c r="CR985" s="358" t="n"/>
      <c r="CS985" s="358" t="n"/>
      <c r="CT985" s="358" t="n"/>
      <c r="CU985" s="358" t="n"/>
      <c r="CV985" s="358" t="n"/>
      <c r="CW985" s="358" t="n"/>
      <c r="CX985" s="358" t="n"/>
      <c r="CY985" s="358" t="n"/>
      <c r="CZ985" s="358" t="n"/>
      <c r="DA985" s="358" t="n"/>
      <c r="DB985" s="358" t="n"/>
      <c r="DC985" s="358" t="n"/>
      <c r="DD985" s="358" t="n"/>
      <c r="DE985" s="358" t="n"/>
      <c r="DF985" s="358" t="n"/>
      <c r="DG985" s="359" t="n"/>
      <c r="DH985" s="359" t="n"/>
      <c r="DI985" s="359" t="n"/>
      <c r="DJ985" s="359" t="n"/>
      <c r="DK985" s="359" t="n"/>
      <c r="DL985" s="359" t="n"/>
      <c r="DM985" s="359" t="n"/>
      <c r="DN985" s="359" t="n"/>
      <c r="DO985" s="359" t="n"/>
      <c r="DP985" s="359" t="n"/>
      <c r="DQ985" s="359" t="n"/>
      <c r="DR985" s="359" t="n"/>
      <c r="DS985" s="359" t="n"/>
      <c r="DT985" s="359" t="n"/>
      <c r="DU985" s="359" t="n"/>
      <c r="DV985" s="359" t="n"/>
      <c r="DW985" s="359" t="n"/>
      <c r="DX985" s="359" t="n"/>
      <c r="DY985" s="359" t="n"/>
      <c r="DZ985" s="359" t="n"/>
      <c r="EA985" s="359" t="n"/>
      <c r="EB985" s="359" t="n"/>
      <c r="EC985" s="359" t="n"/>
      <c r="ED985" s="359" t="n"/>
      <c r="EE985" s="359" t="n"/>
      <c r="EF985" s="359" t="n"/>
      <c r="EG985" s="359" t="n"/>
      <c r="EH985" s="359" t="n"/>
      <c r="EI985" s="359" t="n"/>
      <c r="EJ985" s="359" t="n"/>
      <c r="EK985" s="359" t="n"/>
      <c r="EL985" s="359" t="n"/>
      <c r="EM985" s="359" t="n"/>
      <c r="EN985" s="359" t="n"/>
      <c r="EO985" s="359" t="n"/>
      <c r="EP985" s="359" t="n"/>
      <c r="EQ985" s="359" t="n"/>
      <c r="ER985" s="359" t="n"/>
      <c r="ES985" s="359" t="n"/>
      <c r="ET985" s="359" t="n"/>
      <c r="EU985" s="359" t="n"/>
      <c r="EV985" s="359" t="n"/>
      <c r="EW985" s="359" t="n"/>
      <c r="EX985" s="359" t="n"/>
      <c r="EY985" s="359" t="n"/>
      <c r="EZ985" s="359" t="n"/>
      <c r="FA985" s="359" t="n"/>
      <c r="FB985" s="359" t="n"/>
      <c r="FC985" s="359" t="n"/>
      <c r="FD985" s="359" t="n"/>
      <c r="FE985" s="359" t="n"/>
      <c r="FF985" s="359" t="n"/>
      <c r="FG985" s="359" t="n"/>
      <c r="FH985" s="359" t="n"/>
      <c r="FI985" s="359" t="n"/>
      <c r="FJ985" s="359" t="n"/>
      <c r="FK985" s="359" t="n"/>
      <c r="FL985" s="359" t="n"/>
      <c r="FM985" s="359" t="n"/>
      <c r="FN985" s="359" t="n"/>
      <c r="FO985" s="359" t="n"/>
      <c r="FP985" s="359" t="n"/>
      <c r="FQ985" s="359" t="n"/>
      <c r="FR985" s="359" t="n"/>
      <c r="FS985" s="359" t="n"/>
      <c r="FT985" s="359" t="n"/>
      <c r="FU985" s="359" t="n"/>
      <c r="FV985" s="359" t="n"/>
      <c r="FW985" s="359" t="n"/>
      <c r="FX985" s="359" t="n"/>
      <c r="FY985" s="359" t="n"/>
      <c r="FZ985" s="359" t="n"/>
      <c r="GA985" s="359" t="n"/>
      <c r="GB985" s="359" t="n"/>
      <c r="GC985" s="359" t="n"/>
      <c r="GD985" s="359" t="n"/>
      <c r="GE985" s="359" t="n"/>
      <c r="GF985" s="359" t="n"/>
      <c r="GG985" s="359" t="n"/>
      <c r="GH985" s="359" t="n"/>
      <c r="GI985" s="359" t="n"/>
      <c r="GJ985" s="359" t="n"/>
      <c r="GK985" s="359" t="n"/>
      <c r="GL985" s="359" t="n"/>
      <c r="GM985" s="359" t="n"/>
      <c r="GN985" s="359" t="n"/>
      <c r="GO985" s="359" t="n"/>
      <c r="GP985" s="359" t="n"/>
      <c r="GQ985" s="359" t="n"/>
      <c r="GR985" s="359" t="n"/>
      <c r="GS985" s="359" t="n"/>
      <c r="GT985" s="359" t="n"/>
      <c r="GU985" s="359" t="n"/>
      <c r="GV985" s="359" t="n"/>
      <c r="GW985" s="359" t="n"/>
      <c r="GX985" s="359" t="n">
        <v>0</v>
      </c>
    </row>
    <row r="986"/>
    <row r="987">
      <c r="A987" s="360" t="n">
        <v>50</v>
      </c>
      <c r="B987" s="360" t="n">
        <v>0</v>
      </c>
      <c r="C987" s="360" t="n">
        <v>0</v>
      </c>
      <c r="D987" s="360" t="n">
        <v>1</v>
      </c>
      <c r="E987" s="360" t="n">
        <v>201</v>
      </c>
      <c r="F987" s="360">
        <f>ROUND(Source!O985,O987)</f>
        <v/>
      </c>
      <c r="G987" s="360" t="inlineStr">
        <is>
          <t>ПЗ</t>
        </is>
      </c>
      <c r="H987" s="360" t="inlineStr">
        <is>
          <t>Прямые затраты</t>
        </is>
      </c>
      <c r="I987" s="360" t="n"/>
      <c r="J987" s="360" t="n"/>
      <c r="K987" s="360" t="n">
        <v>201</v>
      </c>
      <c r="L987" s="360" t="n">
        <v>1</v>
      </c>
      <c r="M987" s="360" t="n">
        <v>3</v>
      </c>
      <c r="N987" s="360" t="inlineStr"/>
      <c r="O987" s="360" t="n">
        <v>0</v>
      </c>
      <c r="P987" s="360" t="n"/>
      <c r="Q987" s="360" t="n"/>
      <c r="R987" s="360" t="n"/>
      <c r="S987" s="360" t="n"/>
      <c r="T987" s="360" t="n"/>
      <c r="U987" s="360" t="n"/>
      <c r="V987" s="360" t="n"/>
      <c r="W987" s="360" t="n">
        <v>0</v>
      </c>
      <c r="X987" s="360" t="n">
        <v>1</v>
      </c>
      <c r="Y987" s="360" t="n">
        <v>0</v>
      </c>
      <c r="Z987" s="360" t="n"/>
      <c r="AA987" s="360" t="n"/>
      <c r="AB987" s="360" t="n"/>
    </row>
    <row r="988">
      <c r="A988" s="360" t="n">
        <v>50</v>
      </c>
      <c r="B988" s="360" t="n">
        <v>0</v>
      </c>
      <c r="C988" s="360" t="n">
        <v>0</v>
      </c>
      <c r="D988" s="360" t="n">
        <v>1</v>
      </c>
      <c r="E988" s="360" t="n">
        <v>202</v>
      </c>
      <c r="F988" s="360">
        <f>ROUND(Source!P985,O988)</f>
        <v/>
      </c>
      <c r="G988" s="360" t="inlineStr">
        <is>
          <t>СтМатОб</t>
        </is>
      </c>
      <c r="H988" s="360" t="inlineStr">
        <is>
          <t>Стоимость материальных ресурсов (всего)</t>
        </is>
      </c>
      <c r="I988" s="360" t="n"/>
      <c r="J988" s="360" t="n"/>
      <c r="K988" s="360" t="n">
        <v>202</v>
      </c>
      <c r="L988" s="360" t="n">
        <v>2</v>
      </c>
      <c r="M988" s="360" t="n">
        <v>3</v>
      </c>
      <c r="N988" s="360" t="inlineStr"/>
      <c r="O988" s="360" t="n">
        <v>0</v>
      </c>
      <c r="P988" s="360" t="n"/>
      <c r="Q988" s="360" t="n"/>
      <c r="R988" s="360" t="n"/>
      <c r="S988" s="360" t="n"/>
      <c r="T988" s="360" t="n"/>
      <c r="U988" s="360" t="n"/>
      <c r="V988" s="360" t="n"/>
      <c r="W988" s="360" t="n">
        <v>0</v>
      </c>
      <c r="X988" s="360" t="n">
        <v>1</v>
      </c>
      <c r="Y988" s="360" t="n">
        <v>0</v>
      </c>
      <c r="Z988" s="360" t="n"/>
      <c r="AA988" s="360" t="n"/>
      <c r="AB988" s="360" t="n"/>
    </row>
    <row r="989">
      <c r="A989" s="360" t="n">
        <v>50</v>
      </c>
      <c r="B989" s="360" t="n">
        <v>0</v>
      </c>
      <c r="C989" s="360" t="n">
        <v>0</v>
      </c>
      <c r="D989" s="360" t="n">
        <v>1</v>
      </c>
      <c r="E989" s="360" t="n">
        <v>222</v>
      </c>
      <c r="F989" s="360">
        <f>ROUND(Source!AO985,O989)</f>
        <v/>
      </c>
      <c r="G989" s="360" t="inlineStr">
        <is>
          <t>СтМатОбЗак</t>
        </is>
      </c>
      <c r="H989" s="360" t="inlineStr">
        <is>
          <t>Стоимость материалов и оборудования заказчика</t>
        </is>
      </c>
      <c r="I989" s="360" t="n"/>
      <c r="J989" s="360" t="n"/>
      <c r="K989" s="360" t="n">
        <v>222</v>
      </c>
      <c r="L989" s="360" t="n">
        <v>3</v>
      </c>
      <c r="M989" s="360" t="n">
        <v>3</v>
      </c>
      <c r="N989" s="360" t="inlineStr"/>
      <c r="O989" s="360" t="n">
        <v>0</v>
      </c>
      <c r="P989" s="360" t="n"/>
      <c r="Q989" s="360" t="n"/>
      <c r="R989" s="360" t="n"/>
      <c r="S989" s="360" t="n"/>
      <c r="T989" s="360" t="n"/>
      <c r="U989" s="360" t="n"/>
      <c r="V989" s="360" t="n"/>
      <c r="W989" s="360" t="n">
        <v>0</v>
      </c>
      <c r="X989" s="360" t="n">
        <v>1</v>
      </c>
      <c r="Y989" s="360" t="n">
        <v>0</v>
      </c>
      <c r="Z989" s="360" t="n"/>
      <c r="AA989" s="360" t="n"/>
      <c r="AB989" s="360" t="n"/>
    </row>
    <row r="990">
      <c r="A990" s="360" t="n">
        <v>50</v>
      </c>
      <c r="B990" s="360" t="n">
        <v>0</v>
      </c>
      <c r="C990" s="360" t="n">
        <v>0</v>
      </c>
      <c r="D990" s="360" t="n">
        <v>1</v>
      </c>
      <c r="E990" s="360" t="n">
        <v>225</v>
      </c>
      <c r="F990" s="360">
        <f>ROUND(Source!AV985,O990)</f>
        <v/>
      </c>
      <c r="G990" s="360" t="inlineStr">
        <is>
          <t>СтМатОбПод</t>
        </is>
      </c>
      <c r="H990" s="360" t="inlineStr">
        <is>
          <t>Стоимость материалов и оборудования подрядчика</t>
        </is>
      </c>
      <c r="I990" s="360" t="n"/>
      <c r="J990" s="360" t="n"/>
      <c r="K990" s="360" t="n">
        <v>225</v>
      </c>
      <c r="L990" s="360" t="n">
        <v>4</v>
      </c>
      <c r="M990" s="360" t="n">
        <v>3</v>
      </c>
      <c r="N990" s="360" t="inlineStr"/>
      <c r="O990" s="360" t="n">
        <v>0</v>
      </c>
      <c r="P990" s="360" t="n"/>
      <c r="Q990" s="360" t="n"/>
      <c r="R990" s="360" t="n"/>
      <c r="S990" s="360" t="n"/>
      <c r="T990" s="360" t="n"/>
      <c r="U990" s="360" t="n"/>
      <c r="V990" s="360" t="n"/>
      <c r="W990" s="360" t="n">
        <v>0</v>
      </c>
      <c r="X990" s="360" t="n">
        <v>1</v>
      </c>
      <c r="Y990" s="360" t="n">
        <v>0</v>
      </c>
      <c r="Z990" s="360" t="n"/>
      <c r="AA990" s="360" t="n"/>
      <c r="AB990" s="360" t="n"/>
    </row>
    <row r="991">
      <c r="A991" s="360" t="n">
        <v>50</v>
      </c>
      <c r="B991" s="360" t="n">
        <v>0</v>
      </c>
      <c r="C991" s="360" t="n">
        <v>0</v>
      </c>
      <c r="D991" s="360" t="n">
        <v>1</v>
      </c>
      <c r="E991" s="360" t="n">
        <v>226</v>
      </c>
      <c r="F991" s="360">
        <f>ROUND(Source!AW985,O991)</f>
        <v/>
      </c>
      <c r="G991" s="360" t="inlineStr">
        <is>
          <t>СтМат</t>
        </is>
      </c>
      <c r="H991" s="360" t="inlineStr">
        <is>
          <t>Стоимость материалов (всего)</t>
        </is>
      </c>
      <c r="I991" s="360" t="n"/>
      <c r="J991" s="360" t="n"/>
      <c r="K991" s="360" t="n">
        <v>226</v>
      </c>
      <c r="L991" s="360" t="n">
        <v>5</v>
      </c>
      <c r="M991" s="360" t="n">
        <v>3</v>
      </c>
      <c r="N991" s="360" t="inlineStr"/>
      <c r="O991" s="360" t="n">
        <v>0</v>
      </c>
      <c r="P991" s="360" t="n"/>
      <c r="Q991" s="360" t="n"/>
      <c r="R991" s="360" t="n"/>
      <c r="S991" s="360" t="n"/>
      <c r="T991" s="360" t="n"/>
      <c r="U991" s="360" t="n"/>
      <c r="V991" s="360" t="n"/>
      <c r="W991" s="360" t="n">
        <v>0</v>
      </c>
      <c r="X991" s="360" t="n">
        <v>1</v>
      </c>
      <c r="Y991" s="360" t="n">
        <v>0</v>
      </c>
      <c r="Z991" s="360" t="n"/>
      <c r="AA991" s="360" t="n"/>
      <c r="AB991" s="360" t="n"/>
    </row>
    <row r="992">
      <c r="A992" s="360" t="n">
        <v>50</v>
      </c>
      <c r="B992" s="360" t="n">
        <v>0</v>
      </c>
      <c r="C992" s="360" t="n">
        <v>0</v>
      </c>
      <c r="D992" s="360" t="n">
        <v>1</v>
      </c>
      <c r="E992" s="360" t="n">
        <v>227</v>
      </c>
      <c r="F992" s="360">
        <f>ROUND(Source!AX985,O992)</f>
        <v/>
      </c>
      <c r="G992" s="360" t="inlineStr">
        <is>
          <t>СтМатЗак</t>
        </is>
      </c>
      <c r="H992" s="360" t="inlineStr">
        <is>
          <t>Стоимость материалов заказчика</t>
        </is>
      </c>
      <c r="I992" s="360" t="n"/>
      <c r="J992" s="360" t="n"/>
      <c r="K992" s="360" t="n">
        <v>227</v>
      </c>
      <c r="L992" s="360" t="n">
        <v>6</v>
      </c>
      <c r="M992" s="360" t="n">
        <v>3</v>
      </c>
      <c r="N992" s="360" t="inlineStr"/>
      <c r="O992" s="360" t="n">
        <v>0</v>
      </c>
      <c r="P992" s="360" t="n"/>
      <c r="Q992" s="360" t="n"/>
      <c r="R992" s="360" t="n"/>
      <c r="S992" s="360" t="n"/>
      <c r="T992" s="360" t="n"/>
      <c r="U992" s="360" t="n"/>
      <c r="V992" s="360" t="n"/>
      <c r="W992" s="360" t="n">
        <v>0</v>
      </c>
      <c r="X992" s="360" t="n">
        <v>1</v>
      </c>
      <c r="Y992" s="360" t="n">
        <v>0</v>
      </c>
      <c r="Z992" s="360" t="n"/>
      <c r="AA992" s="360" t="n"/>
      <c r="AB992" s="360" t="n"/>
    </row>
    <row r="993">
      <c r="A993" s="360" t="n">
        <v>50</v>
      </c>
      <c r="B993" s="360" t="n">
        <v>0</v>
      </c>
      <c r="C993" s="360" t="n">
        <v>0</v>
      </c>
      <c r="D993" s="360" t="n">
        <v>1</v>
      </c>
      <c r="E993" s="360" t="n">
        <v>228</v>
      </c>
      <c r="F993" s="360">
        <f>ROUND(Source!AY985,O993)</f>
        <v/>
      </c>
      <c r="G993" s="360" t="inlineStr">
        <is>
          <t>СтМатПод</t>
        </is>
      </c>
      <c r="H993" s="360" t="inlineStr">
        <is>
          <t>Стоимость материалов подрядчика</t>
        </is>
      </c>
      <c r="I993" s="360" t="n"/>
      <c r="J993" s="360" t="n"/>
      <c r="K993" s="360" t="n">
        <v>228</v>
      </c>
      <c r="L993" s="360" t="n">
        <v>7</v>
      </c>
      <c r="M993" s="360" t="n">
        <v>3</v>
      </c>
      <c r="N993" s="360" t="inlineStr"/>
      <c r="O993" s="360" t="n">
        <v>0</v>
      </c>
      <c r="P993" s="360" t="n"/>
      <c r="Q993" s="360" t="n"/>
      <c r="R993" s="360" t="n"/>
      <c r="S993" s="360" t="n"/>
      <c r="T993" s="360" t="n"/>
      <c r="U993" s="360" t="n"/>
      <c r="V993" s="360" t="n"/>
      <c r="W993" s="360" t="n">
        <v>0</v>
      </c>
      <c r="X993" s="360" t="n">
        <v>1</v>
      </c>
      <c r="Y993" s="360" t="n">
        <v>0</v>
      </c>
      <c r="Z993" s="360" t="n"/>
      <c r="AA993" s="360" t="n"/>
      <c r="AB993" s="360" t="n"/>
    </row>
    <row r="994">
      <c r="A994" s="360" t="n">
        <v>50</v>
      </c>
      <c r="B994" s="360" t="n">
        <v>0</v>
      </c>
      <c r="C994" s="360" t="n">
        <v>0</v>
      </c>
      <c r="D994" s="360" t="n">
        <v>1</v>
      </c>
      <c r="E994" s="360" t="n">
        <v>216</v>
      </c>
      <c r="F994" s="360">
        <f>ROUND(Source!AP985,O994)</f>
        <v/>
      </c>
      <c r="G994" s="360" t="inlineStr">
        <is>
          <t>Оборуд</t>
        </is>
      </c>
      <c r="H994" s="360" t="inlineStr">
        <is>
          <t>Стоимость оборудования (всего)</t>
        </is>
      </c>
      <c r="I994" s="360" t="n"/>
      <c r="J994" s="360" t="n"/>
      <c r="K994" s="360" t="n">
        <v>216</v>
      </c>
      <c r="L994" s="360" t="n">
        <v>8</v>
      </c>
      <c r="M994" s="360" t="n">
        <v>3</v>
      </c>
      <c r="N994" s="360" t="inlineStr"/>
      <c r="O994" s="360" t="n">
        <v>0</v>
      </c>
      <c r="P994" s="360" t="n"/>
      <c r="Q994" s="360" t="n"/>
      <c r="R994" s="360" t="n"/>
      <c r="S994" s="360" t="n"/>
      <c r="T994" s="360" t="n"/>
      <c r="U994" s="360" t="n"/>
      <c r="V994" s="360" t="n"/>
      <c r="W994" s="360" t="n">
        <v>0</v>
      </c>
      <c r="X994" s="360" t="n">
        <v>1</v>
      </c>
      <c r="Y994" s="360" t="n">
        <v>0</v>
      </c>
      <c r="Z994" s="360" t="n"/>
      <c r="AA994" s="360" t="n"/>
      <c r="AB994" s="360" t="n"/>
    </row>
    <row r="995">
      <c r="A995" s="360" t="n">
        <v>50</v>
      </c>
      <c r="B995" s="360" t="n">
        <v>0</v>
      </c>
      <c r="C995" s="360" t="n">
        <v>0</v>
      </c>
      <c r="D995" s="360" t="n">
        <v>1</v>
      </c>
      <c r="E995" s="360" t="n">
        <v>223</v>
      </c>
      <c r="F995" s="360">
        <f>ROUND(Source!AQ985,O995)</f>
        <v/>
      </c>
      <c r="G995" s="360" t="inlineStr">
        <is>
          <t>ОборудЗак</t>
        </is>
      </c>
      <c r="H995" s="360" t="inlineStr">
        <is>
          <t>Стоимость оборудования заказчика</t>
        </is>
      </c>
      <c r="I995" s="360" t="n"/>
      <c r="J995" s="360" t="n"/>
      <c r="K995" s="360" t="n">
        <v>223</v>
      </c>
      <c r="L995" s="360" t="n">
        <v>9</v>
      </c>
      <c r="M995" s="360" t="n">
        <v>3</v>
      </c>
      <c r="N995" s="360" t="inlineStr"/>
      <c r="O995" s="360" t="n">
        <v>0</v>
      </c>
      <c r="P995" s="360" t="n"/>
      <c r="Q995" s="360" t="n"/>
      <c r="R995" s="360" t="n"/>
      <c r="S995" s="360" t="n"/>
      <c r="T995" s="360" t="n"/>
      <c r="U995" s="360" t="n"/>
      <c r="V995" s="360" t="n"/>
      <c r="W995" s="360" t="n">
        <v>0</v>
      </c>
      <c r="X995" s="360" t="n">
        <v>1</v>
      </c>
      <c r="Y995" s="360" t="n">
        <v>0</v>
      </c>
      <c r="Z995" s="360" t="n"/>
      <c r="AA995" s="360" t="n"/>
      <c r="AB995" s="360" t="n"/>
    </row>
    <row r="996">
      <c r="A996" s="360" t="n">
        <v>50</v>
      </c>
      <c r="B996" s="360" t="n">
        <v>0</v>
      </c>
      <c r="C996" s="360" t="n">
        <v>0</v>
      </c>
      <c r="D996" s="360" t="n">
        <v>1</v>
      </c>
      <c r="E996" s="360" t="n">
        <v>229</v>
      </c>
      <c r="F996" s="360">
        <f>ROUND(Source!AZ985,O996)</f>
        <v/>
      </c>
      <c r="G996" s="360" t="inlineStr">
        <is>
          <t>ОборудПод</t>
        </is>
      </c>
      <c r="H996" s="360" t="inlineStr">
        <is>
          <t>Стоимость оборудования подрядчика</t>
        </is>
      </c>
      <c r="I996" s="360" t="n"/>
      <c r="J996" s="360" t="n"/>
      <c r="K996" s="360" t="n">
        <v>229</v>
      </c>
      <c r="L996" s="360" t="n">
        <v>10</v>
      </c>
      <c r="M996" s="360" t="n">
        <v>3</v>
      </c>
      <c r="N996" s="360" t="inlineStr"/>
      <c r="O996" s="360" t="n">
        <v>0</v>
      </c>
      <c r="P996" s="360" t="n"/>
      <c r="Q996" s="360" t="n"/>
      <c r="R996" s="360" t="n"/>
      <c r="S996" s="360" t="n"/>
      <c r="T996" s="360" t="n"/>
      <c r="U996" s="360" t="n"/>
      <c r="V996" s="360" t="n"/>
      <c r="W996" s="360" t="n">
        <v>0</v>
      </c>
      <c r="X996" s="360" t="n">
        <v>1</v>
      </c>
      <c r="Y996" s="360" t="n">
        <v>0</v>
      </c>
      <c r="Z996" s="360" t="n"/>
      <c r="AA996" s="360" t="n"/>
      <c r="AB996" s="360" t="n"/>
    </row>
    <row r="997">
      <c r="A997" s="360" t="n">
        <v>50</v>
      </c>
      <c r="B997" s="360" t="n">
        <v>0</v>
      </c>
      <c r="C997" s="360" t="n">
        <v>0</v>
      </c>
      <c r="D997" s="360" t="n">
        <v>1</v>
      </c>
      <c r="E997" s="360" t="n">
        <v>203</v>
      </c>
      <c r="F997" s="360">
        <f>ROUND(Source!Q985,O997)</f>
        <v/>
      </c>
      <c r="G997" s="360" t="inlineStr">
        <is>
          <t>ЭММ</t>
        </is>
      </c>
      <c r="H997" s="360" t="inlineStr">
        <is>
          <t>Эксплуатация машин</t>
        </is>
      </c>
      <c r="I997" s="360" t="n"/>
      <c r="J997" s="360" t="n"/>
      <c r="K997" s="360" t="n">
        <v>203</v>
      </c>
      <c r="L997" s="360" t="n">
        <v>11</v>
      </c>
      <c r="M997" s="360" t="n">
        <v>3</v>
      </c>
      <c r="N997" s="360" t="inlineStr"/>
      <c r="O997" s="360" t="n">
        <v>0</v>
      </c>
      <c r="P997" s="360" t="n"/>
      <c r="Q997" s="360" t="n"/>
      <c r="R997" s="360" t="n"/>
      <c r="S997" s="360" t="n"/>
      <c r="T997" s="360" t="n"/>
      <c r="U997" s="360" t="n"/>
      <c r="V997" s="360" t="n"/>
      <c r="W997" s="360" t="n">
        <v>0</v>
      </c>
      <c r="X997" s="360" t="n">
        <v>1</v>
      </c>
      <c r="Y997" s="360" t="n">
        <v>0</v>
      </c>
      <c r="Z997" s="360" t="n"/>
      <c r="AA997" s="360" t="n"/>
      <c r="AB997" s="360" t="n"/>
    </row>
    <row r="998">
      <c r="A998" s="360" t="n">
        <v>50</v>
      </c>
      <c r="B998" s="360" t="n">
        <v>0</v>
      </c>
      <c r="C998" s="360" t="n">
        <v>0</v>
      </c>
      <c r="D998" s="360" t="n">
        <v>1</v>
      </c>
      <c r="E998" s="360" t="n">
        <v>231</v>
      </c>
      <c r="F998" s="360">
        <f>ROUND(Source!BB985,O998)</f>
        <v/>
      </c>
      <c r="G998" s="360" t="inlineStr">
        <is>
          <t>ЭММсНРиСП</t>
        </is>
      </c>
      <c r="H998" s="360" t="inlineStr">
        <is>
          <t>Эксплуатация машин по ТСН-2001.16</t>
        </is>
      </c>
      <c r="I998" s="360" t="n"/>
      <c r="J998" s="360" t="n"/>
      <c r="K998" s="360" t="n">
        <v>231</v>
      </c>
      <c r="L998" s="360" t="n">
        <v>12</v>
      </c>
      <c r="M998" s="360" t="n">
        <v>3</v>
      </c>
      <c r="N998" s="360" t="inlineStr"/>
      <c r="O998" s="360" t="n">
        <v>0</v>
      </c>
      <c r="P998" s="360" t="n"/>
      <c r="Q998" s="360" t="n"/>
      <c r="R998" s="360" t="n"/>
      <c r="S998" s="360" t="n"/>
      <c r="T998" s="360" t="n"/>
      <c r="U998" s="360" t="n"/>
      <c r="V998" s="360" t="n"/>
      <c r="W998" s="360" t="n">
        <v>0</v>
      </c>
      <c r="X998" s="360" t="n">
        <v>1</v>
      </c>
      <c r="Y998" s="360" t="n">
        <v>0</v>
      </c>
      <c r="Z998" s="360" t="n"/>
      <c r="AA998" s="360" t="n"/>
      <c r="AB998" s="360" t="n"/>
    </row>
    <row r="999">
      <c r="A999" s="360" t="n">
        <v>50</v>
      </c>
      <c r="B999" s="360" t="n">
        <v>0</v>
      </c>
      <c r="C999" s="360" t="n">
        <v>0</v>
      </c>
      <c r="D999" s="360" t="n">
        <v>1</v>
      </c>
      <c r="E999" s="360" t="n">
        <v>204</v>
      </c>
      <c r="F999" s="360">
        <f>ROUND(Source!R985,O999)</f>
        <v/>
      </c>
      <c r="G999" s="360" t="inlineStr">
        <is>
          <t>ЗПМ</t>
        </is>
      </c>
      <c r="H999" s="360" t="inlineStr">
        <is>
          <t>ЗП машинистов</t>
        </is>
      </c>
      <c r="I999" s="360" t="n"/>
      <c r="J999" s="360" t="n"/>
      <c r="K999" s="360" t="n">
        <v>204</v>
      </c>
      <c r="L999" s="360" t="n">
        <v>13</v>
      </c>
      <c r="M999" s="360" t="n">
        <v>3</v>
      </c>
      <c r="N999" s="360" t="inlineStr"/>
      <c r="O999" s="360" t="n">
        <v>0</v>
      </c>
      <c r="P999" s="360" t="n"/>
      <c r="Q999" s="360" t="n"/>
      <c r="R999" s="360" t="n"/>
      <c r="S999" s="360" t="n"/>
      <c r="T999" s="360" t="n"/>
      <c r="U999" s="360" t="n"/>
      <c r="V999" s="360" t="n"/>
      <c r="W999" s="360" t="n">
        <v>0</v>
      </c>
      <c r="X999" s="360" t="n">
        <v>1</v>
      </c>
      <c r="Y999" s="360" t="n">
        <v>0</v>
      </c>
      <c r="Z999" s="360" t="n"/>
      <c r="AA999" s="360" t="n"/>
      <c r="AB999" s="360" t="n"/>
    </row>
    <row r="1000">
      <c r="A1000" s="360" t="n">
        <v>50</v>
      </c>
      <c r="B1000" s="360" t="n">
        <v>0</v>
      </c>
      <c r="C1000" s="360" t="n">
        <v>0</v>
      </c>
      <c r="D1000" s="360" t="n">
        <v>1</v>
      </c>
      <c r="E1000" s="360" t="n">
        <v>205</v>
      </c>
      <c r="F1000" s="360">
        <f>ROUND(Source!S985,O1000)</f>
        <v/>
      </c>
      <c r="G1000" s="360" t="inlineStr">
        <is>
          <t>ОЗП</t>
        </is>
      </c>
      <c r="H1000" s="360" t="inlineStr">
        <is>
          <t>Основная ЗП рабочих</t>
        </is>
      </c>
      <c r="I1000" s="360" t="n"/>
      <c r="J1000" s="360" t="n"/>
      <c r="K1000" s="360" t="n">
        <v>205</v>
      </c>
      <c r="L1000" s="360" t="n">
        <v>14</v>
      </c>
      <c r="M1000" s="360" t="n">
        <v>3</v>
      </c>
      <c r="N1000" s="360" t="inlineStr"/>
      <c r="O1000" s="360" t="n">
        <v>0</v>
      </c>
      <c r="P1000" s="360" t="n"/>
      <c r="Q1000" s="360" t="n"/>
      <c r="R1000" s="360" t="n"/>
      <c r="S1000" s="360" t="n"/>
      <c r="T1000" s="360" t="n"/>
      <c r="U1000" s="360" t="n"/>
      <c r="V1000" s="360" t="n"/>
      <c r="W1000" s="360" t="n">
        <v>0</v>
      </c>
      <c r="X1000" s="360" t="n">
        <v>1</v>
      </c>
      <c r="Y1000" s="360" t="n">
        <v>0</v>
      </c>
      <c r="Z1000" s="360" t="n"/>
      <c r="AA1000" s="360" t="n"/>
      <c r="AB1000" s="360" t="n"/>
    </row>
    <row r="1001">
      <c r="A1001" s="360" t="n">
        <v>50</v>
      </c>
      <c r="B1001" s="360" t="n">
        <v>0</v>
      </c>
      <c r="C1001" s="360" t="n">
        <v>0</v>
      </c>
      <c r="D1001" s="360" t="n">
        <v>1</v>
      </c>
      <c r="E1001" s="360" t="n">
        <v>232</v>
      </c>
      <c r="F1001" s="360">
        <f>ROUND(Source!BC985,O1001)</f>
        <v/>
      </c>
      <c r="G1001" s="360" t="inlineStr">
        <is>
          <t>ОЗПсНРиСП</t>
        </is>
      </c>
      <c r="H1001" s="360" t="inlineStr">
        <is>
          <t>Основная ЗП рабочих по ТСН-2001.16</t>
        </is>
      </c>
      <c r="I1001" s="360" t="n"/>
      <c r="J1001" s="360" t="n"/>
      <c r="K1001" s="360" t="n">
        <v>232</v>
      </c>
      <c r="L1001" s="360" t="n">
        <v>15</v>
      </c>
      <c r="M1001" s="360" t="n">
        <v>3</v>
      </c>
      <c r="N1001" s="360" t="inlineStr"/>
      <c r="O1001" s="360" t="n">
        <v>0</v>
      </c>
      <c r="P1001" s="360" t="n"/>
      <c r="Q1001" s="360" t="n"/>
      <c r="R1001" s="360" t="n"/>
      <c r="S1001" s="360" t="n"/>
      <c r="T1001" s="360" t="n"/>
      <c r="U1001" s="360" t="n"/>
      <c r="V1001" s="360" t="n"/>
      <c r="W1001" s="360" t="n">
        <v>0</v>
      </c>
      <c r="X1001" s="360" t="n">
        <v>1</v>
      </c>
      <c r="Y1001" s="360" t="n">
        <v>0</v>
      </c>
      <c r="Z1001" s="360" t="n"/>
      <c r="AA1001" s="360" t="n"/>
      <c r="AB1001" s="360" t="n"/>
    </row>
    <row r="1002">
      <c r="A1002" s="360" t="n">
        <v>50</v>
      </c>
      <c r="B1002" s="360" t="n">
        <v>0</v>
      </c>
      <c r="C1002" s="360" t="n">
        <v>0</v>
      </c>
      <c r="D1002" s="360" t="n">
        <v>1</v>
      </c>
      <c r="E1002" s="360" t="n">
        <v>214</v>
      </c>
      <c r="F1002" s="360">
        <f>ROUND(Source!AS985,O1002)</f>
        <v/>
      </c>
      <c r="G1002" s="360" t="inlineStr">
        <is>
          <t>Строит</t>
        </is>
      </c>
      <c r="H1002" s="360" t="inlineStr">
        <is>
          <t>Строительные работы с НР и СП</t>
        </is>
      </c>
      <c r="I1002" s="360" t="n"/>
      <c r="J1002" s="360" t="n"/>
      <c r="K1002" s="360" t="n">
        <v>214</v>
      </c>
      <c r="L1002" s="360" t="n">
        <v>16</v>
      </c>
      <c r="M1002" s="360" t="n">
        <v>3</v>
      </c>
      <c r="N1002" s="360" t="inlineStr"/>
      <c r="O1002" s="360" t="n">
        <v>0</v>
      </c>
      <c r="P1002" s="360" t="n"/>
      <c r="Q1002" s="360" t="n"/>
      <c r="R1002" s="360" t="n"/>
      <c r="S1002" s="360" t="n"/>
      <c r="T1002" s="360" t="n"/>
      <c r="U1002" s="360" t="n"/>
      <c r="V1002" s="360" t="n"/>
      <c r="W1002" s="360" t="n">
        <v>0</v>
      </c>
      <c r="X1002" s="360" t="n">
        <v>1</v>
      </c>
      <c r="Y1002" s="360" t="n">
        <v>0</v>
      </c>
      <c r="Z1002" s="360" t="n"/>
      <c r="AA1002" s="360" t="n"/>
      <c r="AB1002" s="360" t="n"/>
    </row>
    <row r="1003">
      <c r="A1003" s="360" t="n">
        <v>50</v>
      </c>
      <c r="B1003" s="360" t="n">
        <v>0</v>
      </c>
      <c r="C1003" s="360" t="n">
        <v>0</v>
      </c>
      <c r="D1003" s="360" t="n">
        <v>1</v>
      </c>
      <c r="E1003" s="360" t="n">
        <v>215</v>
      </c>
      <c r="F1003" s="360">
        <f>ROUND(Source!AT985,O1003)</f>
        <v/>
      </c>
      <c r="G1003" s="360" t="inlineStr">
        <is>
          <t>Монтаж</t>
        </is>
      </c>
      <c r="H1003" s="360" t="inlineStr">
        <is>
          <t>Монтажные работы с НР и СП</t>
        </is>
      </c>
      <c r="I1003" s="360" t="n"/>
      <c r="J1003" s="360" t="n"/>
      <c r="K1003" s="360" t="n">
        <v>215</v>
      </c>
      <c r="L1003" s="360" t="n">
        <v>17</v>
      </c>
      <c r="M1003" s="360" t="n">
        <v>3</v>
      </c>
      <c r="N1003" s="360" t="inlineStr"/>
      <c r="O1003" s="360" t="n">
        <v>0</v>
      </c>
      <c r="P1003" s="360" t="n"/>
      <c r="Q1003" s="360" t="n"/>
      <c r="R1003" s="360" t="n"/>
      <c r="S1003" s="360" t="n"/>
      <c r="T1003" s="360" t="n"/>
      <c r="U1003" s="360" t="n"/>
      <c r="V1003" s="360" t="n"/>
      <c r="W1003" s="360" t="n">
        <v>0</v>
      </c>
      <c r="X1003" s="360" t="n">
        <v>1</v>
      </c>
      <c r="Y1003" s="360" t="n">
        <v>0</v>
      </c>
      <c r="Z1003" s="360" t="n"/>
      <c r="AA1003" s="360" t="n"/>
      <c r="AB1003" s="360" t="n"/>
    </row>
    <row r="1004">
      <c r="A1004" s="360" t="n">
        <v>50</v>
      </c>
      <c r="B1004" s="360" t="n">
        <v>0</v>
      </c>
      <c r="C1004" s="360" t="n">
        <v>0</v>
      </c>
      <c r="D1004" s="360" t="n">
        <v>1</v>
      </c>
      <c r="E1004" s="360" t="n">
        <v>217</v>
      </c>
      <c r="F1004" s="360">
        <f>ROUND(Source!AU985,O1004)</f>
        <v/>
      </c>
      <c r="G1004" s="360" t="inlineStr">
        <is>
          <t>Прочие</t>
        </is>
      </c>
      <c r="H1004" s="360" t="inlineStr">
        <is>
          <t>Прочие работы с НР и СП</t>
        </is>
      </c>
      <c r="I1004" s="360" t="n"/>
      <c r="J1004" s="360" t="n"/>
      <c r="K1004" s="360" t="n">
        <v>217</v>
      </c>
      <c r="L1004" s="360" t="n">
        <v>18</v>
      </c>
      <c r="M1004" s="360" t="n">
        <v>3</v>
      </c>
      <c r="N1004" s="360" t="inlineStr"/>
      <c r="O1004" s="360" t="n">
        <v>0</v>
      </c>
      <c r="P1004" s="360" t="n"/>
      <c r="Q1004" s="360" t="n"/>
      <c r="R1004" s="360" t="n"/>
      <c r="S1004" s="360" t="n"/>
      <c r="T1004" s="360" t="n"/>
      <c r="U1004" s="360" t="n"/>
      <c r="V1004" s="360" t="n"/>
      <c r="W1004" s="360" t="n">
        <v>0</v>
      </c>
      <c r="X1004" s="360" t="n">
        <v>1</v>
      </c>
      <c r="Y1004" s="360" t="n">
        <v>0</v>
      </c>
      <c r="Z1004" s="360" t="n"/>
      <c r="AA1004" s="360" t="n"/>
      <c r="AB1004" s="360" t="n"/>
    </row>
    <row r="1005">
      <c r="A1005" s="360" t="n">
        <v>50</v>
      </c>
      <c r="B1005" s="360" t="n">
        <v>0</v>
      </c>
      <c r="C1005" s="360" t="n">
        <v>0</v>
      </c>
      <c r="D1005" s="360" t="n">
        <v>1</v>
      </c>
      <c r="E1005" s="360" t="n">
        <v>230</v>
      </c>
      <c r="F1005" s="360">
        <f>ROUND(Source!BA985,O1005)</f>
        <v/>
      </c>
      <c r="G1005" s="360" t="inlineStr">
        <is>
          <t>ПрочиеЗатр</t>
        </is>
      </c>
      <c r="H1005" s="360" t="inlineStr">
        <is>
          <t>Прочие затраты по ТСН-2001.16</t>
        </is>
      </c>
      <c r="I1005" s="360" t="n"/>
      <c r="J1005" s="360" t="n"/>
      <c r="K1005" s="360" t="n">
        <v>230</v>
      </c>
      <c r="L1005" s="360" t="n">
        <v>19</v>
      </c>
      <c r="M1005" s="360" t="n">
        <v>3</v>
      </c>
      <c r="N1005" s="360" t="inlineStr"/>
      <c r="O1005" s="360" t="n">
        <v>0</v>
      </c>
      <c r="P1005" s="360" t="n"/>
      <c r="Q1005" s="360" t="n"/>
      <c r="R1005" s="360" t="n"/>
      <c r="S1005" s="360" t="n"/>
      <c r="T1005" s="360" t="n"/>
      <c r="U1005" s="360" t="n"/>
      <c r="V1005" s="360" t="n"/>
      <c r="W1005" s="360" t="n">
        <v>0</v>
      </c>
      <c r="X1005" s="360" t="n">
        <v>1</v>
      </c>
      <c r="Y1005" s="360" t="n">
        <v>0</v>
      </c>
      <c r="Z1005" s="360" t="n"/>
      <c r="AA1005" s="360" t="n"/>
      <c r="AB1005" s="360" t="n"/>
    </row>
    <row r="1006">
      <c r="A1006" s="360" t="n">
        <v>50</v>
      </c>
      <c r="B1006" s="360" t="n">
        <v>0</v>
      </c>
      <c r="C1006" s="360" t="n">
        <v>0</v>
      </c>
      <c r="D1006" s="360" t="n">
        <v>1</v>
      </c>
      <c r="E1006" s="360" t="n">
        <v>206</v>
      </c>
      <c r="F1006" s="360">
        <f>ROUND(Source!T985,O1006)</f>
        <v/>
      </c>
      <c r="G1006" s="360" t="inlineStr">
        <is>
          <t>ВозврМат</t>
        </is>
      </c>
      <c r="H1006" s="360" t="inlineStr">
        <is>
          <t>Возврат материалов</t>
        </is>
      </c>
      <c r="I1006" s="360" t="n"/>
      <c r="J1006" s="360" t="n"/>
      <c r="K1006" s="360" t="n">
        <v>206</v>
      </c>
      <c r="L1006" s="360" t="n">
        <v>20</v>
      </c>
      <c r="M1006" s="360" t="n">
        <v>3</v>
      </c>
      <c r="N1006" s="360" t="inlineStr"/>
      <c r="O1006" s="360" t="n">
        <v>0</v>
      </c>
      <c r="P1006" s="360" t="n"/>
      <c r="Q1006" s="360" t="n"/>
      <c r="R1006" s="360" t="n"/>
      <c r="S1006" s="360" t="n"/>
      <c r="T1006" s="360" t="n"/>
      <c r="U1006" s="360" t="n"/>
      <c r="V1006" s="360" t="n"/>
      <c r="W1006" s="360" t="n">
        <v>0</v>
      </c>
      <c r="X1006" s="360" t="n">
        <v>1</v>
      </c>
      <c r="Y1006" s="360" t="n">
        <v>0</v>
      </c>
      <c r="Z1006" s="360" t="n"/>
      <c r="AA1006" s="360" t="n"/>
      <c r="AB1006" s="360" t="n"/>
    </row>
    <row r="1007">
      <c r="A1007" s="360" t="n">
        <v>50</v>
      </c>
      <c r="B1007" s="360" t="n">
        <v>0</v>
      </c>
      <c r="C1007" s="360" t="n">
        <v>0</v>
      </c>
      <c r="D1007" s="360" t="n">
        <v>1</v>
      </c>
      <c r="E1007" s="360" t="n">
        <v>207</v>
      </c>
      <c r="F1007" s="360">
        <f>ROUND(Source!U985,O1007)</f>
        <v/>
      </c>
      <c r="G1007" s="360" t="inlineStr">
        <is>
          <t>ТрудСтр</t>
        </is>
      </c>
      <c r="H1007" s="360" t="inlineStr">
        <is>
          <t>Трудозатраты строителей</t>
        </is>
      </c>
      <c r="I1007" s="360" t="n"/>
      <c r="J1007" s="360" t="n"/>
      <c r="K1007" s="360" t="n">
        <v>207</v>
      </c>
      <c r="L1007" s="360" t="n">
        <v>21</v>
      </c>
      <c r="M1007" s="360" t="n">
        <v>3</v>
      </c>
      <c r="N1007" s="360" t="inlineStr"/>
      <c r="O1007" s="360" t="n">
        <v>7</v>
      </c>
      <c r="P1007" s="360" t="n"/>
      <c r="Q1007" s="360" t="n"/>
      <c r="R1007" s="360" t="n"/>
      <c r="S1007" s="360" t="n"/>
      <c r="T1007" s="360" t="n"/>
      <c r="U1007" s="360" t="n"/>
      <c r="V1007" s="360" t="n"/>
      <c r="W1007" s="360" t="n">
        <v>0</v>
      </c>
      <c r="X1007" s="360" t="n">
        <v>1</v>
      </c>
      <c r="Y1007" s="360" t="n">
        <v>0</v>
      </c>
      <c r="Z1007" s="360" t="n"/>
      <c r="AA1007" s="360" t="n"/>
      <c r="AB1007" s="360" t="n"/>
    </row>
    <row r="1008">
      <c r="A1008" s="360" t="n">
        <v>50</v>
      </c>
      <c r="B1008" s="360" t="n">
        <v>0</v>
      </c>
      <c r="C1008" s="360" t="n">
        <v>0</v>
      </c>
      <c r="D1008" s="360" t="n">
        <v>1</v>
      </c>
      <c r="E1008" s="360" t="n">
        <v>208</v>
      </c>
      <c r="F1008" s="360">
        <f>ROUND(Source!V985,O1008)</f>
        <v/>
      </c>
      <c r="G1008" s="360" t="inlineStr">
        <is>
          <t>ТрудМаш</t>
        </is>
      </c>
      <c r="H1008" s="360" t="inlineStr">
        <is>
          <t>Трудозатраты машинистов</t>
        </is>
      </c>
      <c r="I1008" s="360" t="n"/>
      <c r="J1008" s="360" t="n"/>
      <c r="K1008" s="360" t="n">
        <v>208</v>
      </c>
      <c r="L1008" s="360" t="n">
        <v>22</v>
      </c>
      <c r="M1008" s="360" t="n">
        <v>3</v>
      </c>
      <c r="N1008" s="360" t="inlineStr"/>
      <c r="O1008" s="360" t="n">
        <v>7</v>
      </c>
      <c r="P1008" s="360" t="n"/>
      <c r="Q1008" s="360" t="n"/>
      <c r="R1008" s="360" t="n"/>
      <c r="S1008" s="360" t="n"/>
      <c r="T1008" s="360" t="n"/>
      <c r="U1008" s="360" t="n"/>
      <c r="V1008" s="360" t="n"/>
      <c r="W1008" s="360" t="n">
        <v>0</v>
      </c>
      <c r="X1008" s="360" t="n">
        <v>1</v>
      </c>
      <c r="Y1008" s="360" t="n">
        <v>0</v>
      </c>
      <c r="Z1008" s="360" t="n"/>
      <c r="AA1008" s="360" t="n"/>
      <c r="AB1008" s="360" t="n"/>
    </row>
    <row r="1009">
      <c r="A1009" s="360" t="n">
        <v>50</v>
      </c>
      <c r="B1009" s="360" t="n">
        <v>0</v>
      </c>
      <c r="C1009" s="360" t="n">
        <v>0</v>
      </c>
      <c r="D1009" s="360" t="n">
        <v>1</v>
      </c>
      <c r="E1009" s="360" t="n">
        <v>209</v>
      </c>
      <c r="F1009" s="360">
        <f>ROUND(Source!W985,O1009)</f>
        <v/>
      </c>
      <c r="G1009" s="360" t="inlineStr">
        <is>
          <t>ТранспМат</t>
        </is>
      </c>
      <c r="H1009" s="360" t="inlineStr">
        <is>
          <t>Транспорт материалов</t>
        </is>
      </c>
      <c r="I1009" s="360" t="n"/>
      <c r="J1009" s="360" t="n"/>
      <c r="K1009" s="360" t="n">
        <v>209</v>
      </c>
      <c r="L1009" s="360" t="n">
        <v>23</v>
      </c>
      <c r="M1009" s="360" t="n">
        <v>3</v>
      </c>
      <c r="N1009" s="360" t="inlineStr"/>
      <c r="O1009" s="360" t="n">
        <v>0</v>
      </c>
      <c r="P1009" s="360" t="n"/>
      <c r="Q1009" s="360" t="n"/>
      <c r="R1009" s="360" t="n"/>
      <c r="S1009" s="360" t="n"/>
      <c r="T1009" s="360" t="n"/>
      <c r="U1009" s="360" t="n"/>
      <c r="V1009" s="360" t="n"/>
      <c r="W1009" s="360" t="n">
        <v>0</v>
      </c>
      <c r="X1009" s="360" t="n">
        <v>1</v>
      </c>
      <c r="Y1009" s="360" t="n">
        <v>0</v>
      </c>
      <c r="Z1009" s="360" t="n"/>
      <c r="AA1009" s="360" t="n"/>
      <c r="AB1009" s="360" t="n"/>
    </row>
    <row r="1010">
      <c r="A1010" s="360" t="n">
        <v>50</v>
      </c>
      <c r="B1010" s="360" t="n">
        <v>0</v>
      </c>
      <c r="C1010" s="360" t="n">
        <v>0</v>
      </c>
      <c r="D1010" s="360" t="n">
        <v>1</v>
      </c>
      <c r="E1010" s="360" t="n">
        <v>233</v>
      </c>
      <c r="F1010" s="360">
        <f>ROUND(Source!BD985,O1010)</f>
        <v/>
      </c>
      <c r="G1010" s="360" t="inlineStr">
        <is>
          <t>Перевозка</t>
        </is>
      </c>
      <c r="H1010" s="360" t="inlineStr">
        <is>
          <t>Перевозка грузов</t>
        </is>
      </c>
      <c r="I1010" s="360" t="n"/>
      <c r="J1010" s="360" t="n"/>
      <c r="K1010" s="360" t="n">
        <v>233</v>
      </c>
      <c r="L1010" s="360" t="n">
        <v>24</v>
      </c>
      <c r="M1010" s="360" t="n">
        <v>3</v>
      </c>
      <c r="N1010" s="360" t="inlineStr"/>
      <c r="O1010" s="360" t="n">
        <v>0</v>
      </c>
      <c r="P1010" s="360" t="n"/>
      <c r="Q1010" s="360" t="n"/>
      <c r="R1010" s="360" t="n"/>
      <c r="S1010" s="360" t="n"/>
      <c r="T1010" s="360" t="n"/>
      <c r="U1010" s="360" t="n"/>
      <c r="V1010" s="360" t="n"/>
      <c r="W1010" s="360" t="n">
        <v>0</v>
      </c>
      <c r="X1010" s="360" t="n">
        <v>1</v>
      </c>
      <c r="Y1010" s="360" t="n">
        <v>0</v>
      </c>
      <c r="Z1010" s="360" t="n"/>
      <c r="AA1010" s="360" t="n"/>
      <c r="AB1010" s="360" t="n"/>
    </row>
    <row r="1011">
      <c r="A1011" s="360" t="n">
        <v>50</v>
      </c>
      <c r="B1011" s="360" t="n">
        <v>0</v>
      </c>
      <c r="C1011" s="360" t="n">
        <v>0</v>
      </c>
      <c r="D1011" s="360" t="n">
        <v>1</v>
      </c>
      <c r="E1011" s="360" t="n">
        <v>210</v>
      </c>
      <c r="F1011" s="360">
        <f>ROUND(Source!X985,O1011)</f>
        <v/>
      </c>
      <c r="G1011" s="360" t="inlineStr">
        <is>
          <t>НР</t>
        </is>
      </c>
      <c r="H1011" s="360" t="inlineStr">
        <is>
          <t>Накладные расходы</t>
        </is>
      </c>
      <c r="I1011" s="360" t="n"/>
      <c r="J1011" s="360" t="n"/>
      <c r="K1011" s="360" t="n">
        <v>210</v>
      </c>
      <c r="L1011" s="360" t="n">
        <v>25</v>
      </c>
      <c r="M1011" s="360" t="n">
        <v>3</v>
      </c>
      <c r="N1011" s="360" t="inlineStr"/>
      <c r="O1011" s="360" t="n">
        <v>0</v>
      </c>
      <c r="P1011" s="360" t="n"/>
      <c r="Q1011" s="360" t="n"/>
      <c r="R1011" s="360" t="n"/>
      <c r="S1011" s="360" t="n"/>
      <c r="T1011" s="360" t="n"/>
      <c r="U1011" s="360" t="n"/>
      <c r="V1011" s="360" t="n"/>
      <c r="W1011" s="360" t="n">
        <v>0</v>
      </c>
      <c r="X1011" s="360" t="n">
        <v>1</v>
      </c>
      <c r="Y1011" s="360" t="n">
        <v>0</v>
      </c>
      <c r="Z1011" s="360" t="n"/>
      <c r="AA1011" s="360" t="n"/>
      <c r="AB1011" s="360" t="n"/>
    </row>
    <row r="1012">
      <c r="A1012" s="360" t="n">
        <v>50</v>
      </c>
      <c r="B1012" s="360" t="n">
        <v>0</v>
      </c>
      <c r="C1012" s="360" t="n">
        <v>0</v>
      </c>
      <c r="D1012" s="360" t="n">
        <v>1</v>
      </c>
      <c r="E1012" s="360" t="n">
        <v>211</v>
      </c>
      <c r="F1012" s="360">
        <f>ROUND(Source!Y985,O1012)</f>
        <v/>
      </c>
      <c r="G1012" s="360" t="inlineStr">
        <is>
          <t>СмПриб</t>
        </is>
      </c>
      <c r="H1012" s="360" t="inlineStr">
        <is>
          <t>Сметная прибыль</t>
        </is>
      </c>
      <c r="I1012" s="360" t="n"/>
      <c r="J1012" s="360" t="n"/>
      <c r="K1012" s="360" t="n">
        <v>211</v>
      </c>
      <c r="L1012" s="360" t="n">
        <v>26</v>
      </c>
      <c r="M1012" s="360" t="n">
        <v>3</v>
      </c>
      <c r="N1012" s="360" t="inlineStr"/>
      <c r="O1012" s="360" t="n">
        <v>0</v>
      </c>
      <c r="P1012" s="360" t="n"/>
      <c r="Q1012" s="360" t="n"/>
      <c r="R1012" s="360" t="n"/>
      <c r="S1012" s="360" t="n"/>
      <c r="T1012" s="360" t="n"/>
      <c r="U1012" s="360" t="n"/>
      <c r="V1012" s="360" t="n"/>
      <c r="W1012" s="360" t="n">
        <v>0</v>
      </c>
      <c r="X1012" s="360" t="n">
        <v>1</v>
      </c>
      <c r="Y1012" s="360" t="n">
        <v>0</v>
      </c>
      <c r="Z1012" s="360" t="n"/>
      <c r="AA1012" s="360" t="n"/>
      <c r="AB1012" s="360" t="n"/>
    </row>
    <row r="1013">
      <c r="A1013" s="360" t="n">
        <v>50</v>
      </c>
      <c r="B1013" s="360" t="n">
        <v>0</v>
      </c>
      <c r="C1013" s="360" t="n">
        <v>0</v>
      </c>
      <c r="D1013" s="360" t="n">
        <v>1</v>
      </c>
      <c r="E1013" s="360" t="n">
        <v>224</v>
      </c>
      <c r="F1013" s="360">
        <f>ROUND(Source!AR985,O1013)</f>
        <v/>
      </c>
      <c r="G1013" s="360" t="inlineStr">
        <is>
          <t>Всего</t>
        </is>
      </c>
      <c r="H1013" s="360" t="inlineStr">
        <is>
          <t>Всего с НР и СП</t>
        </is>
      </c>
      <c r="I1013" s="360" t="n"/>
      <c r="J1013" s="360" t="n"/>
      <c r="K1013" s="360" t="n">
        <v>224</v>
      </c>
      <c r="L1013" s="360" t="n">
        <v>27</v>
      </c>
      <c r="M1013" s="360" t="n">
        <v>3</v>
      </c>
      <c r="N1013" s="360" t="inlineStr"/>
      <c r="O1013" s="360" t="n">
        <v>0</v>
      </c>
      <c r="P1013" s="360" t="n"/>
      <c r="Q1013" s="360" t="n"/>
      <c r="R1013" s="360" t="n"/>
      <c r="S1013" s="360" t="n"/>
      <c r="T1013" s="360" t="n"/>
      <c r="U1013" s="360" t="n"/>
      <c r="V1013" s="360" t="n"/>
      <c r="W1013" s="360" t="n">
        <v>0</v>
      </c>
      <c r="X1013" s="360" t="n">
        <v>1</v>
      </c>
      <c r="Y1013" s="360" t="n">
        <v>0</v>
      </c>
      <c r="Z1013" s="360" t="n"/>
      <c r="AA1013" s="360" t="n"/>
      <c r="AB1013" s="360" t="n"/>
    </row>
    <row r="1014">
      <c r="A1014" s="360" t="n">
        <v>50</v>
      </c>
      <c r="B1014" s="360" t="n">
        <v>0</v>
      </c>
      <c r="C1014" s="360" t="n">
        <v>0</v>
      </c>
      <c r="D1014" s="360" t="n">
        <v>2</v>
      </c>
      <c r="E1014" s="360" t="n">
        <v>0</v>
      </c>
      <c r="F1014" s="360">
        <f>ROUND(F1013,O1014)</f>
        <v/>
      </c>
      <c r="G1014" s="360" t="inlineStr">
        <is>
          <t>и1</t>
        </is>
      </c>
      <c r="H1014" s="360" t="inlineStr">
        <is>
          <t>Итого</t>
        </is>
      </c>
      <c r="I1014" s="360" t="n"/>
      <c r="J1014" s="360" t="n"/>
      <c r="K1014" s="360" t="n">
        <v>212</v>
      </c>
      <c r="L1014" s="360" t="n">
        <v>28</v>
      </c>
      <c r="M1014" s="360" t="n">
        <v>0</v>
      </c>
      <c r="N1014" s="360" t="inlineStr"/>
      <c r="O1014" s="360" t="n">
        <v>0</v>
      </c>
      <c r="P1014" s="360" t="n"/>
      <c r="Q1014" s="360" t="n"/>
      <c r="R1014" s="360" t="n"/>
      <c r="S1014" s="360" t="n"/>
      <c r="T1014" s="360" t="n"/>
      <c r="U1014" s="360" t="n"/>
      <c r="V1014" s="360" t="n"/>
      <c r="W1014" s="360" t="n">
        <v>0</v>
      </c>
      <c r="X1014" s="360" t="n">
        <v>1</v>
      </c>
      <c r="Y1014" s="360" t="n">
        <v>0</v>
      </c>
      <c r="Z1014" s="360" t="n"/>
      <c r="AA1014" s="360" t="n"/>
      <c r="AB1014" s="360" t="n"/>
    </row>
    <row r="1015">
      <c r="A1015" s="360" t="n">
        <v>50</v>
      </c>
      <c r="B1015" s="360" t="n">
        <v>0</v>
      </c>
      <c r="C1015" s="360" t="n">
        <v>0</v>
      </c>
      <c r="D1015" s="360" t="n">
        <v>2</v>
      </c>
      <c r="E1015" s="360" t="n">
        <v>0</v>
      </c>
      <c r="F1015" s="360">
        <f>ROUND(F1014*0.22,O1015)</f>
        <v/>
      </c>
      <c r="G1015" s="360" t="inlineStr">
        <is>
          <t>и2</t>
        </is>
      </c>
      <c r="H1015" s="360" t="inlineStr">
        <is>
          <t>НДС 22%</t>
        </is>
      </c>
      <c r="I1015" s="360" t="n"/>
      <c r="J1015" s="360" t="n"/>
      <c r="K1015" s="360" t="n">
        <v>212</v>
      </c>
      <c r="L1015" s="360" t="n">
        <v>29</v>
      </c>
      <c r="M1015" s="360" t="n">
        <v>0</v>
      </c>
      <c r="N1015" s="360" t="inlineStr"/>
      <c r="O1015" s="360" t="n">
        <v>0</v>
      </c>
      <c r="P1015" s="360" t="n"/>
      <c r="Q1015" s="360" t="n"/>
      <c r="R1015" s="360" t="n"/>
      <c r="S1015" s="360" t="n"/>
      <c r="T1015" s="360" t="n"/>
      <c r="U1015" s="360" t="n"/>
      <c r="V1015" s="360" t="n"/>
      <c r="W1015" s="360" t="n">
        <v>0</v>
      </c>
      <c r="X1015" s="360" t="n">
        <v>1</v>
      </c>
      <c r="Y1015" s="360" t="n">
        <v>0</v>
      </c>
      <c r="Z1015" s="360" t="n"/>
      <c r="AA1015" s="360" t="n"/>
      <c r="AB1015" s="360" t="n"/>
    </row>
    <row r="1016">
      <c r="A1016" s="360" t="n">
        <v>50</v>
      </c>
      <c r="B1016" s="360" t="n">
        <v>0</v>
      </c>
      <c r="C1016" s="360" t="n">
        <v>0</v>
      </c>
      <c r="D1016" s="360" t="n">
        <v>2</v>
      </c>
      <c r="E1016" s="360" t="n">
        <v>213</v>
      </c>
      <c r="F1016" s="360">
        <f>ROUND(F1014+F1015,O1016)</f>
        <v/>
      </c>
      <c r="G1016" s="360" t="inlineStr">
        <is>
          <t>и3</t>
        </is>
      </c>
      <c r="H1016" s="360" t="inlineStr">
        <is>
          <t>Всего</t>
        </is>
      </c>
      <c r="I1016" s="360" t="n"/>
      <c r="J1016" s="360" t="n"/>
      <c r="K1016" s="360" t="n">
        <v>212</v>
      </c>
      <c r="L1016" s="360" t="n">
        <v>30</v>
      </c>
      <c r="M1016" s="360" t="n">
        <v>0</v>
      </c>
      <c r="N1016" s="360" t="inlineStr"/>
      <c r="O1016" s="360" t="n">
        <v>0</v>
      </c>
      <c r="P1016" s="360" t="n"/>
      <c r="Q1016" s="360" t="n"/>
      <c r="R1016" s="360" t="n"/>
      <c r="S1016" s="360" t="n"/>
      <c r="T1016" s="360" t="n"/>
      <c r="U1016" s="360" t="n"/>
      <c r="V1016" s="360" t="n"/>
      <c r="W1016" s="360" t="n">
        <v>0</v>
      </c>
      <c r="X1016" s="360" t="n">
        <v>1</v>
      </c>
      <c r="Y1016" s="360" t="n">
        <v>0</v>
      </c>
      <c r="Z1016" s="360" t="n"/>
      <c r="AA1016" s="360" t="n"/>
      <c r="AB1016" s="360" t="n"/>
    </row>
    <row r="1017"/>
    <row r="1018">
      <c r="A1018" s="357" t="n">
        <v>3</v>
      </c>
      <c r="B1018" s="357" t="n">
        <v>0</v>
      </c>
      <c r="C1018" s="357" t="n"/>
      <c r="D1018" s="357">
        <f>ROW(A1031)</f>
        <v/>
      </c>
      <c r="E1018" s="357" t="n"/>
      <c r="F1018" s="357" t="inlineStr">
        <is>
          <t>Новая локальная смета</t>
        </is>
      </c>
      <c r="G1018" s="357" t="inlineStr">
        <is>
          <t>Иванова, д.13 А, кв 41</t>
        </is>
      </c>
      <c r="H1018" s="357" t="inlineStr"/>
      <c r="I1018" s="357" t="n">
        <v>0</v>
      </c>
      <c r="J1018" s="357" t="inlineStr"/>
      <c r="K1018" s="357" t="n">
        <v>0</v>
      </c>
      <c r="L1018" s="357" t="inlineStr">
        <is>
          <t>Новая локальная смета</t>
        </is>
      </c>
      <c r="M1018" s="357" t="inlineStr"/>
      <c r="N1018" s="357" t="n"/>
      <c r="O1018" s="357" t="n"/>
      <c r="P1018" s="357" t="n"/>
      <c r="Q1018" s="357" t="n"/>
      <c r="R1018" s="357" t="n"/>
      <c r="S1018" s="357" t="n">
        <v>0</v>
      </c>
      <c r="T1018" s="357" t="n"/>
      <c r="U1018" s="357" t="inlineStr"/>
      <c r="V1018" s="357" t="n">
        <v>0</v>
      </c>
      <c r="W1018" s="357" t="n"/>
      <c r="X1018" s="357" t="n"/>
      <c r="Y1018" s="357" t="n"/>
      <c r="Z1018" s="357" t="n"/>
      <c r="AA1018" s="357" t="n"/>
      <c r="AB1018" s="357" t="inlineStr"/>
      <c r="AC1018" s="357" t="inlineStr"/>
      <c r="AD1018" s="357" t="inlineStr"/>
      <c r="AE1018" s="357" t="inlineStr"/>
      <c r="AF1018" s="357" t="inlineStr"/>
      <c r="AG1018" s="357" t="inlineStr"/>
      <c r="AH1018" s="357" t="n"/>
      <c r="AI1018" s="357" t="n"/>
      <c r="AJ1018" s="357" t="n"/>
      <c r="AK1018" s="357" t="n"/>
      <c r="AL1018" s="357" t="n"/>
      <c r="AM1018" s="357" t="n"/>
      <c r="AN1018" s="357" t="n"/>
      <c r="AO1018" s="357" t="n"/>
      <c r="AP1018" s="357" t="inlineStr"/>
      <c r="AQ1018" s="357" t="inlineStr"/>
      <c r="AR1018" s="357" t="inlineStr"/>
      <c r="AS1018" s="357" t="n"/>
      <c r="AT1018" s="357" t="n"/>
      <c r="AU1018" s="357" t="n"/>
      <c r="AV1018" s="357" t="n"/>
      <c r="AW1018" s="357" t="n"/>
      <c r="AX1018" s="357" t="n"/>
      <c r="AY1018" s="357" t="n"/>
      <c r="AZ1018" s="357" t="inlineStr"/>
      <c r="BA1018" s="357" t="n"/>
      <c r="BB1018" s="357" t="inlineStr"/>
      <c r="BC1018" s="357" t="inlineStr"/>
      <c r="BD1018" s="357" t="inlineStr"/>
      <c r="BE1018" s="357" t="inlineStr"/>
      <c r="BF1018" s="357" t="inlineStr"/>
      <c r="BG1018" s="357" t="inlineStr"/>
      <c r="BH1018" s="357" t="inlineStr"/>
      <c r="BI1018" s="357" t="inlineStr"/>
      <c r="BJ1018" s="357" t="inlineStr"/>
      <c r="BK1018" s="357" t="inlineStr"/>
      <c r="BL1018" s="357" t="inlineStr"/>
      <c r="BM1018" s="357" t="inlineStr"/>
      <c r="BN1018" s="357" t="inlineStr"/>
      <c r="BO1018" s="357" t="inlineStr"/>
      <c r="BP1018" s="357" t="inlineStr"/>
      <c r="BQ1018" s="357" t="n"/>
      <c r="BR1018" s="357" t="n"/>
      <c r="BS1018" s="357" t="n"/>
      <c r="BT1018" s="357" t="n"/>
      <c r="BU1018" s="357" t="n"/>
      <c r="BV1018" s="357" t="n"/>
      <c r="BW1018" s="357" t="n"/>
      <c r="BX1018" s="357" t="n">
        <v>0</v>
      </c>
      <c r="BY1018" s="357" t="n"/>
      <c r="BZ1018" s="357" t="n"/>
      <c r="CA1018" s="357" t="n"/>
      <c r="CB1018" s="357" t="n"/>
      <c r="CC1018" s="357" t="n"/>
      <c r="CD1018" s="357" t="n"/>
      <c r="CE1018" s="357" t="n"/>
      <c r="CF1018" s="357" t="n">
        <v>0</v>
      </c>
      <c r="CG1018" s="357" t="n">
        <v>0</v>
      </c>
      <c r="CH1018" s="357" t="n"/>
      <c r="CI1018" s="357" t="inlineStr"/>
      <c r="CJ1018" s="357" t="inlineStr"/>
      <c r="CK1018" t="inlineStr"/>
      <c r="CL1018" t="inlineStr"/>
      <c r="CM1018" t="inlineStr"/>
      <c r="CN1018" t="inlineStr"/>
      <c r="CO1018" t="inlineStr"/>
      <c r="CP1018" t="inlineStr"/>
      <c r="CQ1018" t="inlineStr"/>
    </row>
    <row r="1019"/>
    <row r="1020">
      <c r="A1020" s="358" t="n">
        <v>52</v>
      </c>
      <c r="B1020" s="358">
        <f>B1031</f>
        <v/>
      </c>
      <c r="C1020" s="358">
        <f>C1031</f>
        <v/>
      </c>
      <c r="D1020" s="358">
        <f>D1031</f>
        <v/>
      </c>
      <c r="E1020" s="358">
        <f>E1031</f>
        <v/>
      </c>
      <c r="F1020" s="358">
        <f>F1031</f>
        <v/>
      </c>
      <c r="G1020" s="358">
        <f>G1031</f>
        <v/>
      </c>
      <c r="H1020" s="358" t="n"/>
      <c r="I1020" s="358" t="n"/>
      <c r="J1020" s="358" t="n"/>
      <c r="K1020" s="358" t="n"/>
      <c r="L1020" s="358" t="n"/>
      <c r="M1020" s="358" t="n"/>
      <c r="N1020" s="358" t="n"/>
      <c r="O1020" s="358">
        <f>O1031</f>
        <v/>
      </c>
      <c r="P1020" s="358">
        <f>P1031</f>
        <v/>
      </c>
      <c r="Q1020" s="358">
        <f>Q1031</f>
        <v/>
      </c>
      <c r="R1020" s="358">
        <f>R1031</f>
        <v/>
      </c>
      <c r="S1020" s="358">
        <f>S1031</f>
        <v/>
      </c>
      <c r="T1020" s="358">
        <f>T1031</f>
        <v/>
      </c>
      <c r="U1020" s="358">
        <f>U1031</f>
        <v/>
      </c>
      <c r="V1020" s="358">
        <f>V1031</f>
        <v/>
      </c>
      <c r="W1020" s="358">
        <f>W1031</f>
        <v/>
      </c>
      <c r="X1020" s="358">
        <f>X1031</f>
        <v/>
      </c>
      <c r="Y1020" s="358">
        <f>Y1031</f>
        <v/>
      </c>
      <c r="Z1020" s="358">
        <f>Z1031</f>
        <v/>
      </c>
      <c r="AA1020" s="358">
        <f>AA1031</f>
        <v/>
      </c>
      <c r="AB1020" s="358">
        <f>AB1031</f>
        <v/>
      </c>
      <c r="AC1020" s="358">
        <f>AC1031</f>
        <v/>
      </c>
      <c r="AD1020" s="358">
        <f>AD1031</f>
        <v/>
      </c>
      <c r="AE1020" s="358">
        <f>AE1031</f>
        <v/>
      </c>
      <c r="AF1020" s="358">
        <f>AF1031</f>
        <v/>
      </c>
      <c r="AG1020" s="358">
        <f>AG1031</f>
        <v/>
      </c>
      <c r="AH1020" s="358">
        <f>AH1031</f>
        <v/>
      </c>
      <c r="AI1020" s="358">
        <f>AI1031</f>
        <v/>
      </c>
      <c r="AJ1020" s="358">
        <f>AJ1031</f>
        <v/>
      </c>
      <c r="AK1020" s="358">
        <f>AK1031</f>
        <v/>
      </c>
      <c r="AL1020" s="358">
        <f>AL1031</f>
        <v/>
      </c>
      <c r="AM1020" s="358">
        <f>AM1031</f>
        <v/>
      </c>
      <c r="AN1020" s="358">
        <f>AN1031</f>
        <v/>
      </c>
      <c r="AO1020" s="358">
        <f>AO1031</f>
        <v/>
      </c>
      <c r="AP1020" s="358">
        <f>AP1031</f>
        <v/>
      </c>
      <c r="AQ1020" s="358">
        <f>AQ1031</f>
        <v/>
      </c>
      <c r="AR1020" s="358">
        <f>AR1031</f>
        <v/>
      </c>
      <c r="AS1020" s="358">
        <f>AS1031</f>
        <v/>
      </c>
      <c r="AT1020" s="358">
        <f>AT1031</f>
        <v/>
      </c>
      <c r="AU1020" s="358">
        <f>AU1031</f>
        <v/>
      </c>
      <c r="AV1020" s="358">
        <f>AV1031</f>
        <v/>
      </c>
      <c r="AW1020" s="358">
        <f>AW1031</f>
        <v/>
      </c>
      <c r="AX1020" s="358">
        <f>AX1031</f>
        <v/>
      </c>
      <c r="AY1020" s="358">
        <f>AY1031</f>
        <v/>
      </c>
      <c r="AZ1020" s="358">
        <f>AZ1031</f>
        <v/>
      </c>
      <c r="BA1020" s="358">
        <f>BA1031</f>
        <v/>
      </c>
      <c r="BB1020" s="358">
        <f>BB1031</f>
        <v/>
      </c>
      <c r="BC1020" s="358">
        <f>BC1031</f>
        <v/>
      </c>
      <c r="BD1020" s="358">
        <f>BD1031</f>
        <v/>
      </c>
      <c r="BE1020" s="358">
        <f>BE1031</f>
        <v/>
      </c>
      <c r="BF1020" s="358">
        <f>BF1031</f>
        <v/>
      </c>
      <c r="BG1020" s="358">
        <f>BG1031</f>
        <v/>
      </c>
      <c r="BH1020" s="358">
        <f>BH1031</f>
        <v/>
      </c>
      <c r="BI1020" s="358">
        <f>BI1031</f>
        <v/>
      </c>
      <c r="BJ1020" s="358">
        <f>BJ1031</f>
        <v/>
      </c>
      <c r="BK1020" s="358">
        <f>BK1031</f>
        <v/>
      </c>
      <c r="BL1020" s="358">
        <f>BL1031</f>
        <v/>
      </c>
      <c r="BM1020" s="358">
        <f>BM1031</f>
        <v/>
      </c>
      <c r="BN1020" s="358">
        <f>BN1031</f>
        <v/>
      </c>
      <c r="BO1020" s="358">
        <f>BO1031</f>
        <v/>
      </c>
      <c r="BP1020" s="358">
        <f>BP1031</f>
        <v/>
      </c>
      <c r="BQ1020" s="358">
        <f>BQ1031</f>
        <v/>
      </c>
      <c r="BR1020" s="358">
        <f>BR1031</f>
        <v/>
      </c>
      <c r="BS1020" s="358">
        <f>BS1031</f>
        <v/>
      </c>
      <c r="BT1020" s="358">
        <f>BT1031</f>
        <v/>
      </c>
      <c r="BU1020" s="358">
        <f>BU1031</f>
        <v/>
      </c>
      <c r="BV1020" s="358">
        <f>BV1031</f>
        <v/>
      </c>
      <c r="BW1020" s="358">
        <f>BW1031</f>
        <v/>
      </c>
      <c r="BX1020" s="358">
        <f>BX1031</f>
        <v/>
      </c>
      <c r="BY1020" s="358">
        <f>BY1031</f>
        <v/>
      </c>
      <c r="BZ1020" s="358">
        <f>BZ1031</f>
        <v/>
      </c>
      <c r="CA1020" s="358">
        <f>CA1031</f>
        <v/>
      </c>
      <c r="CB1020" s="358">
        <f>CB1031</f>
        <v/>
      </c>
      <c r="CC1020" s="358">
        <f>CC1031</f>
        <v/>
      </c>
      <c r="CD1020" s="358">
        <f>CD1031</f>
        <v/>
      </c>
      <c r="CE1020" s="358">
        <f>CE1031</f>
        <v/>
      </c>
      <c r="CF1020" s="358">
        <f>CF1031</f>
        <v/>
      </c>
      <c r="CG1020" s="358">
        <f>CG1031</f>
        <v/>
      </c>
      <c r="CH1020" s="358">
        <f>CH1031</f>
        <v/>
      </c>
      <c r="CI1020" s="358">
        <f>CI1031</f>
        <v/>
      </c>
      <c r="CJ1020" s="358">
        <f>CJ1031</f>
        <v/>
      </c>
      <c r="CK1020" s="358">
        <f>CK1031</f>
        <v/>
      </c>
      <c r="CL1020" s="358">
        <f>CL1031</f>
        <v/>
      </c>
      <c r="CM1020" s="358">
        <f>CM1031</f>
        <v/>
      </c>
      <c r="CN1020" s="358">
        <f>CN1031</f>
        <v/>
      </c>
      <c r="CO1020" s="358">
        <f>CO1031</f>
        <v/>
      </c>
      <c r="CP1020" s="358">
        <f>CP1031</f>
        <v/>
      </c>
      <c r="CQ1020" s="358">
        <f>CQ1031</f>
        <v/>
      </c>
      <c r="CR1020" s="358">
        <f>CR1031</f>
        <v/>
      </c>
      <c r="CS1020" s="358">
        <f>CS1031</f>
        <v/>
      </c>
      <c r="CT1020" s="358">
        <f>CT1031</f>
        <v/>
      </c>
      <c r="CU1020" s="358">
        <f>CU1031</f>
        <v/>
      </c>
      <c r="CV1020" s="358">
        <f>CV1031</f>
        <v/>
      </c>
      <c r="CW1020" s="358">
        <f>CW1031</f>
        <v/>
      </c>
      <c r="CX1020" s="358">
        <f>CX1031</f>
        <v/>
      </c>
      <c r="CY1020" s="358">
        <f>CY1031</f>
        <v/>
      </c>
      <c r="CZ1020" s="358">
        <f>CZ1031</f>
        <v/>
      </c>
      <c r="DA1020" s="358">
        <f>DA1031</f>
        <v/>
      </c>
      <c r="DB1020" s="358">
        <f>DB1031</f>
        <v/>
      </c>
      <c r="DC1020" s="358">
        <f>DC1031</f>
        <v/>
      </c>
      <c r="DD1020" s="358">
        <f>DD1031</f>
        <v/>
      </c>
      <c r="DE1020" s="358">
        <f>DE1031</f>
        <v/>
      </c>
      <c r="DF1020" s="358">
        <f>DF1031</f>
        <v/>
      </c>
      <c r="DG1020" s="359">
        <f>DG1031</f>
        <v/>
      </c>
      <c r="DH1020" s="359">
        <f>DH1031</f>
        <v/>
      </c>
      <c r="DI1020" s="359">
        <f>DI1031</f>
        <v/>
      </c>
      <c r="DJ1020" s="359">
        <f>DJ1031</f>
        <v/>
      </c>
      <c r="DK1020" s="359">
        <f>DK1031</f>
        <v/>
      </c>
      <c r="DL1020" s="359">
        <f>DL1031</f>
        <v/>
      </c>
      <c r="DM1020" s="359">
        <f>DM1031</f>
        <v/>
      </c>
      <c r="DN1020" s="359">
        <f>DN1031</f>
        <v/>
      </c>
      <c r="DO1020" s="359">
        <f>DO1031</f>
        <v/>
      </c>
      <c r="DP1020" s="359">
        <f>DP1031</f>
        <v/>
      </c>
      <c r="DQ1020" s="359">
        <f>DQ1031</f>
        <v/>
      </c>
      <c r="DR1020" s="359">
        <f>DR1031</f>
        <v/>
      </c>
      <c r="DS1020" s="359">
        <f>DS1031</f>
        <v/>
      </c>
      <c r="DT1020" s="359">
        <f>DT1031</f>
        <v/>
      </c>
      <c r="DU1020" s="359">
        <f>DU1031</f>
        <v/>
      </c>
      <c r="DV1020" s="359">
        <f>DV1031</f>
        <v/>
      </c>
      <c r="DW1020" s="359">
        <f>DW1031</f>
        <v/>
      </c>
      <c r="DX1020" s="359">
        <f>DX1031</f>
        <v/>
      </c>
      <c r="DY1020" s="359">
        <f>DY1031</f>
        <v/>
      </c>
      <c r="DZ1020" s="359">
        <f>DZ1031</f>
        <v/>
      </c>
      <c r="EA1020" s="359">
        <f>EA1031</f>
        <v/>
      </c>
      <c r="EB1020" s="359">
        <f>EB1031</f>
        <v/>
      </c>
      <c r="EC1020" s="359">
        <f>EC1031</f>
        <v/>
      </c>
      <c r="ED1020" s="359">
        <f>ED1031</f>
        <v/>
      </c>
      <c r="EE1020" s="359">
        <f>EE1031</f>
        <v/>
      </c>
      <c r="EF1020" s="359">
        <f>EF1031</f>
        <v/>
      </c>
      <c r="EG1020" s="359">
        <f>EG1031</f>
        <v/>
      </c>
      <c r="EH1020" s="359">
        <f>EH1031</f>
        <v/>
      </c>
      <c r="EI1020" s="359">
        <f>EI1031</f>
        <v/>
      </c>
      <c r="EJ1020" s="359">
        <f>EJ1031</f>
        <v/>
      </c>
      <c r="EK1020" s="359">
        <f>EK1031</f>
        <v/>
      </c>
      <c r="EL1020" s="359">
        <f>EL1031</f>
        <v/>
      </c>
      <c r="EM1020" s="359">
        <f>EM1031</f>
        <v/>
      </c>
      <c r="EN1020" s="359">
        <f>EN1031</f>
        <v/>
      </c>
      <c r="EO1020" s="359">
        <f>EO1031</f>
        <v/>
      </c>
      <c r="EP1020" s="359">
        <f>EP1031</f>
        <v/>
      </c>
      <c r="EQ1020" s="359">
        <f>EQ1031</f>
        <v/>
      </c>
      <c r="ER1020" s="359">
        <f>ER1031</f>
        <v/>
      </c>
      <c r="ES1020" s="359">
        <f>ES1031</f>
        <v/>
      </c>
      <c r="ET1020" s="359">
        <f>ET1031</f>
        <v/>
      </c>
      <c r="EU1020" s="359">
        <f>EU1031</f>
        <v/>
      </c>
      <c r="EV1020" s="359">
        <f>EV1031</f>
        <v/>
      </c>
      <c r="EW1020" s="359">
        <f>EW1031</f>
        <v/>
      </c>
      <c r="EX1020" s="359">
        <f>EX1031</f>
        <v/>
      </c>
      <c r="EY1020" s="359">
        <f>EY1031</f>
        <v/>
      </c>
      <c r="EZ1020" s="359">
        <f>EZ1031</f>
        <v/>
      </c>
      <c r="FA1020" s="359">
        <f>FA1031</f>
        <v/>
      </c>
      <c r="FB1020" s="359">
        <f>FB1031</f>
        <v/>
      </c>
      <c r="FC1020" s="359">
        <f>FC1031</f>
        <v/>
      </c>
      <c r="FD1020" s="359">
        <f>FD1031</f>
        <v/>
      </c>
      <c r="FE1020" s="359">
        <f>FE1031</f>
        <v/>
      </c>
      <c r="FF1020" s="359">
        <f>FF1031</f>
        <v/>
      </c>
      <c r="FG1020" s="359">
        <f>FG1031</f>
        <v/>
      </c>
      <c r="FH1020" s="359">
        <f>FH1031</f>
        <v/>
      </c>
      <c r="FI1020" s="359">
        <f>FI1031</f>
        <v/>
      </c>
      <c r="FJ1020" s="359">
        <f>FJ1031</f>
        <v/>
      </c>
      <c r="FK1020" s="359">
        <f>FK1031</f>
        <v/>
      </c>
      <c r="FL1020" s="359">
        <f>FL1031</f>
        <v/>
      </c>
      <c r="FM1020" s="359">
        <f>FM1031</f>
        <v/>
      </c>
      <c r="FN1020" s="359">
        <f>FN1031</f>
        <v/>
      </c>
      <c r="FO1020" s="359">
        <f>FO1031</f>
        <v/>
      </c>
      <c r="FP1020" s="359">
        <f>FP1031</f>
        <v/>
      </c>
      <c r="FQ1020" s="359">
        <f>FQ1031</f>
        <v/>
      </c>
      <c r="FR1020" s="359">
        <f>FR1031</f>
        <v/>
      </c>
      <c r="FS1020" s="359">
        <f>FS1031</f>
        <v/>
      </c>
      <c r="FT1020" s="359">
        <f>FT1031</f>
        <v/>
      </c>
      <c r="FU1020" s="359">
        <f>FU1031</f>
        <v/>
      </c>
      <c r="FV1020" s="359">
        <f>FV1031</f>
        <v/>
      </c>
      <c r="FW1020" s="359">
        <f>FW1031</f>
        <v/>
      </c>
      <c r="FX1020" s="359">
        <f>FX1031</f>
        <v/>
      </c>
      <c r="FY1020" s="359">
        <f>FY1031</f>
        <v/>
      </c>
      <c r="FZ1020" s="359">
        <f>FZ1031</f>
        <v/>
      </c>
      <c r="GA1020" s="359">
        <f>GA1031</f>
        <v/>
      </c>
      <c r="GB1020" s="359">
        <f>GB1031</f>
        <v/>
      </c>
      <c r="GC1020" s="359">
        <f>GC1031</f>
        <v/>
      </c>
      <c r="GD1020" s="359">
        <f>GD1031</f>
        <v/>
      </c>
      <c r="GE1020" s="359">
        <f>GE1031</f>
        <v/>
      </c>
      <c r="GF1020" s="359">
        <f>GF1031</f>
        <v/>
      </c>
      <c r="GG1020" s="359">
        <f>GG1031</f>
        <v/>
      </c>
      <c r="GH1020" s="359">
        <f>GH1031</f>
        <v/>
      </c>
      <c r="GI1020" s="359">
        <f>GI1031</f>
        <v/>
      </c>
      <c r="GJ1020" s="359">
        <f>GJ1031</f>
        <v/>
      </c>
      <c r="GK1020" s="359">
        <f>GK1031</f>
        <v/>
      </c>
      <c r="GL1020" s="359">
        <f>GL1031</f>
        <v/>
      </c>
      <c r="GM1020" s="359">
        <f>GM1031</f>
        <v/>
      </c>
      <c r="GN1020" s="359">
        <f>GN1031</f>
        <v/>
      </c>
      <c r="GO1020" s="359">
        <f>GO1031</f>
        <v/>
      </c>
      <c r="GP1020" s="359">
        <f>GP1031</f>
        <v/>
      </c>
      <c r="GQ1020" s="359">
        <f>GQ1031</f>
        <v/>
      </c>
      <c r="GR1020" s="359">
        <f>GR1031</f>
        <v/>
      </c>
      <c r="GS1020" s="359">
        <f>GS1031</f>
        <v/>
      </c>
      <c r="GT1020" s="359">
        <f>GT1031</f>
        <v/>
      </c>
      <c r="GU1020" s="359">
        <f>GU1031</f>
        <v/>
      </c>
      <c r="GV1020" s="359">
        <f>GV1031</f>
        <v/>
      </c>
      <c r="GW1020" s="359">
        <f>GW1031</f>
        <v/>
      </c>
      <c r="GX1020" s="359">
        <f>GX1031</f>
        <v/>
      </c>
    </row>
    <row r="1021"/>
    <row r="1022">
      <c r="A1022" t="n">
        <v>17</v>
      </c>
      <c r="B1022" t="n">
        <v>0</v>
      </c>
      <c r="C1022">
        <f>ROW(SmtRes!A300)</f>
        <v/>
      </c>
      <c r="D1022">
        <f>ROW(EtalonRes!A298)</f>
        <v/>
      </c>
      <c r="E1022" t="inlineStr">
        <is>
          <t>1</t>
        </is>
      </c>
      <c r="F1022" t="inlineStr">
        <is>
          <t>65-9-11</t>
        </is>
      </c>
      <c r="G1022" t="inlineStr">
        <is>
          <t>Замена внутренних трубопроводов водоснабжения из стальных труб на многослойные металл-полимерные трубы диаметром до 32 мм</t>
        </is>
      </c>
      <c r="H1022" t="inlineStr">
        <is>
          <t>100 м трубопровода</t>
        </is>
      </c>
      <c r="I1022">
        <f>ROUND(ROUND(2/100,4),7)</f>
        <v/>
      </c>
      <c r="J1022" t="n">
        <v>0</v>
      </c>
      <c r="K1022">
        <f>ROUND(ROUND(2/100,4),7)</f>
        <v/>
      </c>
      <c r="O1022">
        <f>ROUND(CP1022,0)</f>
        <v/>
      </c>
      <c r="P1022">
        <f>ROUND(CQ1022*I1022,0)</f>
        <v/>
      </c>
      <c r="Q1022">
        <f>(ROUND((ROUND(((ET1022)*I1022),0)*BB1022),0)+ROUND((ROUND(((AE1022-(EU1022))*I1022),0)*BS1022),0))</f>
        <v/>
      </c>
      <c r="R1022">
        <f>(ROUND((ROUND(((EU1022)*I1022),0)*BS1022),0)+ROUND((ROUND(((AE1022-(EU1022))*I1022),0)*BS1022),0))</f>
        <v/>
      </c>
      <c r="S1022">
        <f>ROUND(CT1022*I1022,0)</f>
        <v/>
      </c>
      <c r="T1022">
        <f>ROUND(CU1022*I1022,0)</f>
        <v/>
      </c>
      <c r="U1022">
        <f>ROUND(CV1022*I1022,7)</f>
        <v/>
      </c>
      <c r="V1022">
        <f>ROUND(CW1022*I1022,7)</f>
        <v/>
      </c>
      <c r="W1022">
        <f>ROUND(CX1022*I1022,0)</f>
        <v/>
      </c>
      <c r="X1022">
        <f>ROUND(CY1022,0)</f>
        <v/>
      </c>
      <c r="Y1022">
        <f>ROUND(CZ1022,0)</f>
        <v/>
      </c>
      <c r="AA1022" t="n">
        <v>78862477</v>
      </c>
      <c r="AB1022">
        <f>ROUND((AC1022+AD1022+AF1022),2)</f>
        <v/>
      </c>
      <c r="AC1022">
        <f>ROUND((ES1022),2)</f>
        <v/>
      </c>
      <c r="AD1022">
        <f>ROUND((((ET1022)-(EU1022))+AE1022),2)</f>
        <v/>
      </c>
      <c r="AE1022">
        <f>ROUND((EU1022),2)</f>
        <v/>
      </c>
      <c r="AF1022">
        <f>ROUND((EV1022),2)</f>
        <v/>
      </c>
      <c r="AG1022">
        <f>ROUND((AP1022),2)</f>
        <v/>
      </c>
      <c r="AH1022">
        <f>(EW1022)</f>
        <v/>
      </c>
      <c r="AI1022">
        <f>(EX1022)</f>
        <v/>
      </c>
      <c r="AJ1022">
        <f>(AS1022)</f>
        <v/>
      </c>
      <c r="AK1022" t="n">
        <v>3697.44</v>
      </c>
      <c r="AL1022" t="n">
        <v>2141.76</v>
      </c>
      <c r="AM1022" t="n">
        <v>64.58</v>
      </c>
      <c r="AN1022" t="n">
        <v>0</v>
      </c>
      <c r="AO1022" t="n">
        <v>1491.1</v>
      </c>
      <c r="AP1022" t="n">
        <v>0</v>
      </c>
      <c r="AQ1022" t="n">
        <v>155</v>
      </c>
      <c r="AR1022" t="n">
        <v>0</v>
      </c>
      <c r="AS1022" t="n">
        <v>0</v>
      </c>
      <c r="AT1022" t="n">
        <v>103</v>
      </c>
      <c r="AU1022" t="n">
        <v>52</v>
      </c>
      <c r="AV1022" t="n">
        <v>1</v>
      </c>
      <c r="AW1022" t="n">
        <v>1</v>
      </c>
      <c r="AZ1022" t="n">
        <v>1</v>
      </c>
      <c r="BA1022" t="n">
        <v>52.25</v>
      </c>
      <c r="BB1022" t="n">
        <v>21.25</v>
      </c>
      <c r="BC1022" t="n">
        <v>7.42</v>
      </c>
      <c r="BD1022" t="inlineStr"/>
      <c r="BE1022" t="inlineStr"/>
      <c r="BF1022" t="inlineStr"/>
      <c r="BG1022" t="inlineStr"/>
      <c r="BH1022" t="n">
        <v>0</v>
      </c>
      <c r="BI1022" t="n">
        <v>1</v>
      </c>
      <c r="BJ1022" t="inlineStr">
        <is>
          <t>ТЕРр Московской обл., 65-9-11, приказ Минстроя России №675/пр от 28.02.2017 № 263/пр</t>
        </is>
      </c>
      <c r="BM1022" t="n">
        <v>65007</v>
      </c>
      <c r="BN1022" t="n">
        <v>0</v>
      </c>
      <c r="BO1022" t="inlineStr">
        <is>
          <t>65-9-11</t>
        </is>
      </c>
      <c r="BP1022" t="n">
        <v>1</v>
      </c>
      <c r="BQ1022" t="n">
        <v>6</v>
      </c>
      <c r="BR1022" t="n">
        <v>0</v>
      </c>
      <c r="BS1022" t="n">
        <v>52.25</v>
      </c>
      <c r="BT1022" t="n">
        <v>1</v>
      </c>
      <c r="BU1022" t="n">
        <v>1</v>
      </c>
      <c r="BV1022" t="n">
        <v>1</v>
      </c>
      <c r="BW1022" t="n">
        <v>1</v>
      </c>
      <c r="BX1022" t="n">
        <v>1</v>
      </c>
      <c r="BY1022" t="inlineStr"/>
      <c r="BZ1022" t="n">
        <v>103</v>
      </c>
      <c r="CA1022" t="n">
        <v>52</v>
      </c>
      <c r="CB1022" t="inlineStr"/>
      <c r="CE1022" t="n">
        <v>12</v>
      </c>
      <c r="CF1022" t="n">
        <v>0</v>
      </c>
      <c r="CG1022" t="n">
        <v>0</v>
      </c>
      <c r="CM1022" t="n">
        <v>0</v>
      </c>
      <c r="CN1022" t="inlineStr"/>
      <c r="CO1022" t="n">
        <v>0</v>
      </c>
      <c r="CP1022">
        <f>(P1022+Q1022+S1022)</f>
        <v/>
      </c>
      <c r="CQ1022">
        <f>AC1022*BC1022</f>
        <v/>
      </c>
      <c r="CR1022">
        <f>(ROUND((ROUND(((ET1022)*1),0)*BB1022),0)+ROUND((ROUND(((AE1022-(EU1022))*1),0)*BS1022),0))</f>
        <v/>
      </c>
      <c r="CS1022">
        <f>(ROUND((ROUND(((EU1022)*1),0)*BS1022),0)+ROUND((ROUND(((AE1022-(EU1022))*1),0)*BS1022),0))</f>
        <v/>
      </c>
      <c r="CT1022">
        <f>AF1022*BA1022</f>
        <v/>
      </c>
      <c r="CU1022">
        <f>AG1022</f>
        <v/>
      </c>
      <c r="CV1022">
        <f>AH1022</f>
        <v/>
      </c>
      <c r="CW1022">
        <f>AI1022</f>
        <v/>
      </c>
      <c r="CX1022">
        <f>AJ1022</f>
        <v/>
      </c>
      <c r="CY1022">
        <f>(((S1022+R1022)*AT1022)/100)</f>
        <v/>
      </c>
      <c r="CZ1022">
        <f>(((S1022+R1022)*AU1022)/100)</f>
        <v/>
      </c>
      <c r="DC1022" t="inlineStr"/>
      <c r="DD1022" t="inlineStr"/>
      <c r="DE1022" t="inlineStr"/>
      <c r="DF1022" t="inlineStr"/>
      <c r="DG1022" t="inlineStr"/>
      <c r="DH1022" t="inlineStr"/>
      <c r="DI1022" t="inlineStr"/>
      <c r="DJ1022" t="inlineStr"/>
      <c r="DK1022" t="inlineStr"/>
      <c r="DL1022" t="inlineStr"/>
      <c r="DM1022" t="inlineStr"/>
      <c r="DN1022" t="n">
        <v>0</v>
      </c>
      <c r="DO1022" t="n">
        <v>0</v>
      </c>
      <c r="DP1022" t="n">
        <v>1</v>
      </c>
      <c r="DQ1022" t="n">
        <v>1</v>
      </c>
      <c r="DU1022" t="n">
        <v>1013</v>
      </c>
      <c r="DV1022" t="inlineStr">
        <is>
          <t>100 м трубопровода</t>
        </is>
      </c>
      <c r="DW1022" t="inlineStr">
        <is>
          <t>100 м трубопровода</t>
        </is>
      </c>
      <c r="DX1022" t="n">
        <v>1</v>
      </c>
      <c r="DZ1022" t="inlineStr"/>
      <c r="EA1022" t="inlineStr"/>
      <c r="EB1022" t="inlineStr"/>
      <c r="EC1022" t="inlineStr"/>
      <c r="EE1022" t="n">
        <v>78726000</v>
      </c>
      <c r="EF1022" t="n">
        <v>6</v>
      </c>
      <c r="EG1022" t="inlineStr">
        <is>
          <t>Ремонтно-строительные работы</t>
        </is>
      </c>
      <c r="EH1022" t="n">
        <v>99</v>
      </c>
      <c r="EI1022" t="inlineStr">
        <is>
          <t>Внутренние санитарно-технические работы</t>
        </is>
      </c>
      <c r="EJ1022" t="n">
        <v>1</v>
      </c>
      <c r="EK1022" t="n">
        <v>65007</v>
      </c>
      <c r="EL1022" t="inlineStr">
        <is>
          <t>Внутренние санитарнотехнические работы: смена труб, санприборов, запорной арматуры и другое</t>
        </is>
      </c>
      <c r="EM1022" t="inlineStr">
        <is>
          <t>рФЕР-65</t>
        </is>
      </c>
      <c r="EO1022" t="inlineStr"/>
      <c r="EQ1022" t="n">
        <v>0</v>
      </c>
      <c r="ER1022" t="n">
        <v>3697.44</v>
      </c>
      <c r="ES1022" t="n">
        <v>2141.76</v>
      </c>
      <c r="ET1022" t="n">
        <v>64.58</v>
      </c>
      <c r="EU1022" t="n">
        <v>0</v>
      </c>
      <c r="EV1022" t="n">
        <v>1491.1</v>
      </c>
      <c r="EW1022" t="n">
        <v>155</v>
      </c>
      <c r="EX1022" t="n">
        <v>0</v>
      </c>
      <c r="EY1022" t="n">
        <v>0</v>
      </c>
      <c r="FQ1022" t="n">
        <v>0</v>
      </c>
      <c r="FR1022" t="n">
        <v>0</v>
      </c>
      <c r="FS1022" t="n">
        <v>0</v>
      </c>
      <c r="FX1022" t="n">
        <v>103</v>
      </c>
      <c r="FY1022" t="n">
        <v>52</v>
      </c>
      <c r="GA1022" t="inlineStr"/>
      <c r="GD1022" t="n">
        <v>1</v>
      </c>
      <c r="GF1022" t="n">
        <v>-844285661</v>
      </c>
      <c r="GG1022" t="n">
        <v>2</v>
      </c>
      <c r="GH1022" t="n">
        <v>1</v>
      </c>
      <c r="GI1022" t="n">
        <v>2</v>
      </c>
      <c r="GJ1022" t="n">
        <v>0</v>
      </c>
      <c r="GK1022" t="n">
        <v>0</v>
      </c>
      <c r="GL1022">
        <f>ROUND(IF(AND(BH1022=3,BI1022=3,FS1022&lt;&gt;0),P1022,0),0)</f>
        <v/>
      </c>
      <c r="GM1022">
        <f>ROUND(O1022+X1022+Y1022,0)+GX1022</f>
        <v/>
      </c>
      <c r="GN1022">
        <f>IF(OR(BI1022=0,BI1022=1),GM1022-GX1022,0)</f>
        <v/>
      </c>
      <c r="GO1022">
        <f>IF(BI1022=2,GM1022-GX1022,0)</f>
        <v/>
      </c>
      <c r="GP1022">
        <f>IF(BI1022=4,GM1022-GX1022,0)</f>
        <v/>
      </c>
      <c r="GR1022" t="n">
        <v>0</v>
      </c>
      <c r="GS1022" t="n">
        <v>3</v>
      </c>
      <c r="GT1022" t="n">
        <v>0</v>
      </c>
      <c r="GU1022" t="inlineStr"/>
      <c r="GV1022">
        <f>ROUND((GT1022),2)</f>
        <v/>
      </c>
      <c r="GW1022" t="n">
        <v>1</v>
      </c>
      <c r="GX1022">
        <f>ROUND(HC1022*I1022,0)</f>
        <v/>
      </c>
      <c r="HA1022" t="n">
        <v>0</v>
      </c>
      <c r="HB1022" t="n">
        <v>0</v>
      </c>
      <c r="HC1022">
        <f>GV1022*GW1022</f>
        <v/>
      </c>
      <c r="HE1022" t="inlineStr"/>
      <c r="HF1022" t="inlineStr"/>
      <c r="HM1022" t="inlineStr"/>
      <c r="HN1022" t="inlineStr">
        <is>
          <t>Пр/812-099.2-1</t>
        </is>
      </c>
      <c r="HO1022" t="inlineStr">
        <is>
          <t>Пр/774-099.2</t>
        </is>
      </c>
      <c r="HP1022" t="inlineStr">
        <is>
          <t>Внутренние санитарнотехнические работы: смена труб, санприборов, запорной арматуры и другое</t>
        </is>
      </c>
      <c r="HQ1022" t="inlineStr">
        <is>
          <t>Внутренние санитарнотехнические работы: смена труб, санприборов, запорной арматуры и другое</t>
        </is>
      </c>
      <c r="HS1022" t="n">
        <v>0</v>
      </c>
      <c r="IK1022" t="n">
        <v>0</v>
      </c>
    </row>
    <row r="1023">
      <c r="A1023" t="n">
        <v>18</v>
      </c>
      <c r="B1023" t="n">
        <v>0</v>
      </c>
      <c r="C1023" t="n">
        <v>299</v>
      </c>
      <c r="E1023" t="inlineStr">
        <is>
          <t>1,1</t>
        </is>
      </c>
      <c r="F1023" t="inlineStr">
        <is>
          <t>507-5019</t>
        </is>
      </c>
      <c r="G1023" t="inlineStr">
        <is>
          <t>Муфта полипропиленовая комбинированная, с внутренней резьбой диаметром 25х1/2"</t>
        </is>
      </c>
      <c r="H1023" t="inlineStr">
        <is>
          <t>10 шт.</t>
        </is>
      </c>
      <c r="I1023">
        <f>I1022*J1023</f>
        <v/>
      </c>
      <c r="J1023" t="n">
        <v>5</v>
      </c>
      <c r="K1023" t="n">
        <v>5</v>
      </c>
      <c r="O1023">
        <f>ROUND(CP1023,0)</f>
        <v/>
      </c>
      <c r="P1023">
        <f>ROUND(CQ1023*I1023,0)</f>
        <v/>
      </c>
      <c r="Q1023">
        <f>(ROUND((ROUND(((ET1023)*I1023),0)*BB1023),0)+ROUND((ROUND(((AE1023-(EU1023))*I1023),0)*BS1023),0))</f>
        <v/>
      </c>
      <c r="R1023">
        <f>(ROUND((ROUND(((EU1023)*I1023),0)*BS1023),0)+ROUND((ROUND(((AE1023-(EU1023))*I1023),0)*BS1023),0))</f>
        <v/>
      </c>
      <c r="S1023">
        <f>ROUND(CT1023*I1023,0)</f>
        <v/>
      </c>
      <c r="T1023">
        <f>ROUND(CU1023*I1023,0)</f>
        <v/>
      </c>
      <c r="U1023">
        <f>ROUND(CV1023*I1023,7)</f>
        <v/>
      </c>
      <c r="V1023">
        <f>ROUND(CW1023*I1023,7)</f>
        <v/>
      </c>
      <c r="W1023">
        <f>ROUND(CX1023*I1023,0)</f>
        <v/>
      </c>
      <c r="X1023">
        <f>ROUND(CY1023,0)</f>
        <v/>
      </c>
      <c r="Y1023">
        <f>ROUND(CZ1023,0)</f>
        <v/>
      </c>
      <c r="AA1023" t="n">
        <v>78862477</v>
      </c>
      <c r="AB1023">
        <f>ROUND((AC1023+AD1023+AF1023),2)</f>
        <v/>
      </c>
      <c r="AC1023">
        <f>ROUND((ES1023),2)</f>
        <v/>
      </c>
      <c r="AD1023">
        <f>ROUND((((ET1023)-(EU1023))+AE1023),2)</f>
        <v/>
      </c>
      <c r="AE1023">
        <f>ROUND((EU1023),2)</f>
        <v/>
      </c>
      <c r="AF1023">
        <f>ROUND((EV1023),2)</f>
        <v/>
      </c>
      <c r="AG1023">
        <f>ROUND((AP1023),2)</f>
        <v/>
      </c>
      <c r="AH1023">
        <f>(EW1023)</f>
        <v/>
      </c>
      <c r="AI1023">
        <f>(EX1023)</f>
        <v/>
      </c>
      <c r="AJ1023">
        <f>(AS1023)</f>
        <v/>
      </c>
      <c r="AK1023" t="n">
        <v>74.3</v>
      </c>
      <c r="AL1023" t="n">
        <v>74.3</v>
      </c>
      <c r="AM1023" t="n">
        <v>0</v>
      </c>
      <c r="AN1023" t="n">
        <v>0</v>
      </c>
      <c r="AO1023" t="n">
        <v>0</v>
      </c>
      <c r="AP1023" t="n">
        <v>0</v>
      </c>
      <c r="AQ1023" t="n">
        <v>0</v>
      </c>
      <c r="AR1023" t="n">
        <v>0</v>
      </c>
      <c r="AS1023" t="n">
        <v>0.04</v>
      </c>
      <c r="AT1023" t="n">
        <v>103</v>
      </c>
      <c r="AU1023" t="n">
        <v>52</v>
      </c>
      <c r="AV1023" t="n">
        <v>1</v>
      </c>
      <c r="AW1023" t="n">
        <v>1</v>
      </c>
      <c r="AZ1023" t="n">
        <v>1</v>
      </c>
      <c r="BA1023" t="n">
        <v>1</v>
      </c>
      <c r="BB1023" t="n">
        <v>1</v>
      </c>
      <c r="BC1023" t="n">
        <v>5.73</v>
      </c>
      <c r="BD1023" t="inlineStr"/>
      <c r="BE1023" t="inlineStr"/>
      <c r="BF1023" t="inlineStr"/>
      <c r="BG1023" t="inlineStr"/>
      <c r="BH1023" t="n">
        <v>3</v>
      </c>
      <c r="BI1023" t="n">
        <v>1</v>
      </c>
      <c r="BJ1023" t="inlineStr">
        <is>
          <t>ТССЦ Московской обл., 507-5019, приказ Минстроя России №675/пр от 28.02.2017 № 258/пр</t>
        </is>
      </c>
      <c r="BM1023" t="n">
        <v>65007</v>
      </c>
      <c r="BN1023" t="n">
        <v>0</v>
      </c>
      <c r="BO1023" t="inlineStr">
        <is>
          <t>507-5019</t>
        </is>
      </c>
      <c r="BP1023" t="n">
        <v>1</v>
      </c>
      <c r="BQ1023" t="n">
        <v>6</v>
      </c>
      <c r="BR1023" t="n">
        <v>0</v>
      </c>
      <c r="BS1023" t="n">
        <v>1</v>
      </c>
      <c r="BT1023" t="n">
        <v>1</v>
      </c>
      <c r="BU1023" t="n">
        <v>1</v>
      </c>
      <c r="BV1023" t="n">
        <v>1</v>
      </c>
      <c r="BW1023" t="n">
        <v>1</v>
      </c>
      <c r="BX1023" t="n">
        <v>1</v>
      </c>
      <c r="BY1023" t="inlineStr"/>
      <c r="BZ1023" t="n">
        <v>103</v>
      </c>
      <c r="CA1023" t="n">
        <v>52</v>
      </c>
      <c r="CB1023" t="inlineStr"/>
      <c r="CE1023" t="n">
        <v>12</v>
      </c>
      <c r="CF1023" t="n">
        <v>0</v>
      </c>
      <c r="CG1023" t="n">
        <v>0</v>
      </c>
      <c r="CM1023" t="n">
        <v>0</v>
      </c>
      <c r="CN1023" t="inlineStr"/>
      <c r="CO1023" t="n">
        <v>0</v>
      </c>
      <c r="CP1023">
        <f>(P1023+Q1023+S1023)</f>
        <v/>
      </c>
      <c r="CQ1023">
        <f>AC1023*BC1023</f>
        <v/>
      </c>
      <c r="CR1023">
        <f>(ROUND((ROUND(((ET1023)*1),0)*BB1023),0)+ROUND((ROUND(((AE1023-(EU1023))*1),0)*BS1023),0))</f>
        <v/>
      </c>
      <c r="CS1023">
        <f>(ROUND((ROUND(((EU1023)*1),0)*BS1023),0)+ROUND((ROUND(((AE1023-(EU1023))*1),0)*BS1023),0))</f>
        <v/>
      </c>
      <c r="CT1023">
        <f>AF1023*BA1023</f>
        <v/>
      </c>
      <c r="CU1023">
        <f>AG1023</f>
        <v/>
      </c>
      <c r="CV1023">
        <f>AH1023</f>
        <v/>
      </c>
      <c r="CW1023">
        <f>AI1023</f>
        <v/>
      </c>
      <c r="CX1023">
        <f>AJ1023</f>
        <v/>
      </c>
      <c r="CY1023">
        <f>(((S1023+R1023)*AT1023)/100)</f>
        <v/>
      </c>
      <c r="CZ1023">
        <f>(((S1023+R1023)*AU1023)/100)</f>
        <v/>
      </c>
      <c r="DC1023" t="inlineStr"/>
      <c r="DD1023" t="inlineStr"/>
      <c r="DE1023" t="inlineStr"/>
      <c r="DF1023" t="inlineStr"/>
      <c r="DG1023" t="inlineStr"/>
      <c r="DH1023" t="inlineStr"/>
      <c r="DI1023" t="inlineStr"/>
      <c r="DJ1023" t="inlineStr"/>
      <c r="DK1023" t="inlineStr"/>
      <c r="DL1023" t="inlineStr"/>
      <c r="DM1023" t="inlineStr"/>
      <c r="DN1023" t="n">
        <v>0</v>
      </c>
      <c r="DO1023" t="n">
        <v>0</v>
      </c>
      <c r="DP1023" t="n">
        <v>1</v>
      </c>
      <c r="DQ1023" t="n">
        <v>1</v>
      </c>
      <c r="DU1023" t="n">
        <v>1010</v>
      </c>
      <c r="DV1023" t="inlineStr">
        <is>
          <t>10 шт.</t>
        </is>
      </c>
      <c r="DW1023" t="inlineStr">
        <is>
          <t>10 шт.</t>
        </is>
      </c>
      <c r="DX1023" t="n">
        <v>10</v>
      </c>
      <c r="DZ1023" t="inlineStr"/>
      <c r="EA1023" t="inlineStr"/>
      <c r="EB1023" t="inlineStr"/>
      <c r="EC1023" t="inlineStr"/>
      <c r="EE1023" t="n">
        <v>78726000</v>
      </c>
      <c r="EF1023" t="n">
        <v>6</v>
      </c>
      <c r="EG1023" t="inlineStr">
        <is>
          <t>Ремонтно-строительные работы</t>
        </is>
      </c>
      <c r="EH1023" t="n">
        <v>99</v>
      </c>
      <c r="EI1023" t="inlineStr">
        <is>
          <t>Внутренние санитарно-технические работы</t>
        </is>
      </c>
      <c r="EJ1023" t="n">
        <v>1</v>
      </c>
      <c r="EK1023" t="n">
        <v>65007</v>
      </c>
      <c r="EL1023" t="inlineStr">
        <is>
          <t>Внутренние санитарнотехнические работы: смена труб, санприборов, запорной арматуры и другое</t>
        </is>
      </c>
      <c r="EM1023" t="inlineStr">
        <is>
          <t>рФЕР-65</t>
        </is>
      </c>
      <c r="EO1023" t="inlineStr"/>
      <c r="EQ1023" t="n">
        <v>0</v>
      </c>
      <c r="ER1023" t="n">
        <v>74.3</v>
      </c>
      <c r="ES1023" t="n">
        <v>74.3</v>
      </c>
      <c r="ET1023" t="n">
        <v>0</v>
      </c>
      <c r="EU1023" t="n">
        <v>0</v>
      </c>
      <c r="EV1023" t="n">
        <v>0</v>
      </c>
      <c r="EW1023" t="n">
        <v>0</v>
      </c>
      <c r="EX1023" t="n">
        <v>0</v>
      </c>
      <c r="FQ1023" t="n">
        <v>0</v>
      </c>
      <c r="FR1023" t="n">
        <v>0</v>
      </c>
      <c r="FS1023" t="n">
        <v>0</v>
      </c>
      <c r="FX1023" t="n">
        <v>103</v>
      </c>
      <c r="FY1023" t="n">
        <v>52</v>
      </c>
      <c r="GA1023" t="inlineStr"/>
      <c r="GD1023" t="n">
        <v>1</v>
      </c>
      <c r="GF1023" t="n">
        <v>-919061291</v>
      </c>
      <c r="GG1023" t="n">
        <v>2</v>
      </c>
      <c r="GH1023" t="n">
        <v>1</v>
      </c>
      <c r="GI1023" t="n">
        <v>2</v>
      </c>
      <c r="GJ1023" t="n">
        <v>0</v>
      </c>
      <c r="GK1023" t="n">
        <v>0</v>
      </c>
      <c r="GL1023">
        <f>ROUND(IF(AND(BH1023=3,BI1023=3,FS1023&lt;&gt;0),P1023,0),0)</f>
        <v/>
      </c>
      <c r="GM1023">
        <f>ROUND(O1023+X1023+Y1023,0)+GX1023</f>
        <v/>
      </c>
      <c r="GN1023">
        <f>IF(OR(BI1023=0,BI1023=1),GM1023-GX1023,0)</f>
        <v/>
      </c>
      <c r="GO1023">
        <f>IF(BI1023=2,GM1023-GX1023,0)</f>
        <v/>
      </c>
      <c r="GP1023">
        <f>IF(BI1023=4,GM1023-GX1023,0)</f>
        <v/>
      </c>
      <c r="GR1023" t="n">
        <v>0</v>
      </c>
      <c r="GS1023" t="n">
        <v>3</v>
      </c>
      <c r="GT1023" t="n">
        <v>0</v>
      </c>
      <c r="GU1023" t="inlineStr"/>
      <c r="GV1023">
        <f>ROUND((GT1023),2)</f>
        <v/>
      </c>
      <c r="GW1023" t="n">
        <v>1</v>
      </c>
      <c r="GX1023">
        <f>ROUND(HC1023*I1023,0)</f>
        <v/>
      </c>
      <c r="HA1023" t="n">
        <v>0</v>
      </c>
      <c r="HB1023" t="n">
        <v>0</v>
      </c>
      <c r="HC1023">
        <f>GV1023*GW1023</f>
        <v/>
      </c>
      <c r="HE1023" t="inlineStr"/>
      <c r="HF1023" t="inlineStr"/>
      <c r="HM1023" t="inlineStr"/>
      <c r="HN1023" t="inlineStr">
        <is>
          <t>Пр/812-099.2-1</t>
        </is>
      </c>
      <c r="HO1023" t="inlineStr">
        <is>
          <t>Пр/774-099.2</t>
        </is>
      </c>
      <c r="HP1023" t="inlineStr">
        <is>
          <t>Внутренние санитарнотехнические работы: смена труб, санприборов, запорной арматуры и другое</t>
        </is>
      </c>
      <c r="HQ1023" t="inlineStr">
        <is>
          <t>Внутренние санитарнотехнические работы: смена труб, санприборов, запорной арматуры и другое</t>
        </is>
      </c>
      <c r="HS1023" t="n">
        <v>0</v>
      </c>
      <c r="IK1023" t="n">
        <v>0</v>
      </c>
    </row>
    <row r="1024">
      <c r="A1024" t="n">
        <v>18</v>
      </c>
      <c r="B1024" t="n">
        <v>0</v>
      </c>
      <c r="C1024" t="n">
        <v>300</v>
      </c>
      <c r="E1024" t="inlineStr">
        <is>
          <t>1,2</t>
        </is>
      </c>
      <c r="F1024" t="inlineStr">
        <is>
          <t>507-5022</t>
        </is>
      </c>
      <c r="G1024" t="inlineStr">
        <is>
          <t>Муфта полипропиленовая комбинированная, с внутренней резьбой диаметром 32 мм</t>
        </is>
      </c>
      <c r="H1024" t="inlineStr">
        <is>
          <t>10 шт.</t>
        </is>
      </c>
      <c r="I1024">
        <f>I1022*J1024</f>
        <v/>
      </c>
      <c r="J1024" t="n">
        <v>10</v>
      </c>
      <c r="K1024" t="n">
        <v>10</v>
      </c>
      <c r="O1024">
        <f>ROUND(CP1024,0)</f>
        <v/>
      </c>
      <c r="P1024">
        <f>ROUND(CQ1024*I1024,0)</f>
        <v/>
      </c>
      <c r="Q1024">
        <f>(ROUND((ROUND(((ET1024)*I1024),0)*BB1024),0)+ROUND((ROUND(((AE1024-(EU1024))*I1024),0)*BS1024),0))</f>
        <v/>
      </c>
      <c r="R1024">
        <f>(ROUND((ROUND(((EU1024)*I1024),0)*BS1024),0)+ROUND((ROUND(((AE1024-(EU1024))*I1024),0)*BS1024),0))</f>
        <v/>
      </c>
      <c r="S1024">
        <f>ROUND(CT1024*I1024,0)</f>
        <v/>
      </c>
      <c r="T1024">
        <f>ROUND(CU1024*I1024,0)</f>
        <v/>
      </c>
      <c r="U1024">
        <f>ROUND(CV1024*I1024,7)</f>
        <v/>
      </c>
      <c r="V1024">
        <f>ROUND(CW1024*I1024,7)</f>
        <v/>
      </c>
      <c r="W1024">
        <f>ROUND(CX1024*I1024,0)</f>
        <v/>
      </c>
      <c r="X1024">
        <f>ROUND(CY1024,0)</f>
        <v/>
      </c>
      <c r="Y1024">
        <f>ROUND(CZ1024,0)</f>
        <v/>
      </c>
      <c r="AA1024" t="n">
        <v>78862477</v>
      </c>
      <c r="AB1024">
        <f>ROUND((AC1024+AD1024+AF1024),2)</f>
        <v/>
      </c>
      <c r="AC1024">
        <f>ROUND((ES1024),2)</f>
        <v/>
      </c>
      <c r="AD1024">
        <f>ROUND((((ET1024)-(EU1024))+AE1024),2)</f>
        <v/>
      </c>
      <c r="AE1024">
        <f>ROUND((EU1024),2)</f>
        <v/>
      </c>
      <c r="AF1024">
        <f>ROUND((EV1024),2)</f>
        <v/>
      </c>
      <c r="AG1024">
        <f>ROUND((AP1024),2)</f>
        <v/>
      </c>
      <c r="AH1024">
        <f>(EW1024)</f>
        <v/>
      </c>
      <c r="AI1024">
        <f>(EX1024)</f>
        <v/>
      </c>
      <c r="AJ1024">
        <f>(AS1024)</f>
        <v/>
      </c>
      <c r="AK1024" t="n">
        <v>74.8</v>
      </c>
      <c r="AL1024" t="n">
        <v>74.8</v>
      </c>
      <c r="AM1024" t="n">
        <v>0</v>
      </c>
      <c r="AN1024" t="n">
        <v>0</v>
      </c>
      <c r="AO1024" t="n">
        <v>0</v>
      </c>
      <c r="AP1024" t="n">
        <v>0</v>
      </c>
      <c r="AQ1024" t="n">
        <v>0</v>
      </c>
      <c r="AR1024" t="n">
        <v>0</v>
      </c>
      <c r="AS1024" t="n">
        <v>0.08</v>
      </c>
      <c r="AT1024" t="n">
        <v>103</v>
      </c>
      <c r="AU1024" t="n">
        <v>52</v>
      </c>
      <c r="AV1024" t="n">
        <v>1</v>
      </c>
      <c r="AW1024" t="n">
        <v>1</v>
      </c>
      <c r="AZ1024" t="n">
        <v>1</v>
      </c>
      <c r="BA1024" t="n">
        <v>1</v>
      </c>
      <c r="BB1024" t="n">
        <v>1</v>
      </c>
      <c r="BC1024" t="n">
        <v>7.44</v>
      </c>
      <c r="BD1024" t="inlineStr"/>
      <c r="BE1024" t="inlineStr"/>
      <c r="BF1024" t="inlineStr"/>
      <c r="BG1024" t="inlineStr"/>
      <c r="BH1024" t="n">
        <v>3</v>
      </c>
      <c r="BI1024" t="n">
        <v>1</v>
      </c>
      <c r="BJ1024" t="inlineStr">
        <is>
          <t>ТССЦ Московской обл., 507-5022, приказ Минстроя России №675/пр от 28.02.2017 № 258/пр</t>
        </is>
      </c>
      <c r="BM1024" t="n">
        <v>65007</v>
      </c>
      <c r="BN1024" t="n">
        <v>0</v>
      </c>
      <c r="BO1024" t="inlineStr">
        <is>
          <t>507-5022</t>
        </is>
      </c>
      <c r="BP1024" t="n">
        <v>1</v>
      </c>
      <c r="BQ1024" t="n">
        <v>6</v>
      </c>
      <c r="BR1024" t="n">
        <v>0</v>
      </c>
      <c r="BS1024" t="n">
        <v>1</v>
      </c>
      <c r="BT1024" t="n">
        <v>1</v>
      </c>
      <c r="BU1024" t="n">
        <v>1</v>
      </c>
      <c r="BV1024" t="n">
        <v>1</v>
      </c>
      <c r="BW1024" t="n">
        <v>1</v>
      </c>
      <c r="BX1024" t="n">
        <v>1</v>
      </c>
      <c r="BY1024" t="inlineStr"/>
      <c r="BZ1024" t="n">
        <v>103</v>
      </c>
      <c r="CA1024" t="n">
        <v>52</v>
      </c>
      <c r="CB1024" t="inlineStr"/>
      <c r="CE1024" t="n">
        <v>12</v>
      </c>
      <c r="CF1024" t="n">
        <v>0</v>
      </c>
      <c r="CG1024" t="n">
        <v>0</v>
      </c>
      <c r="CM1024" t="n">
        <v>0</v>
      </c>
      <c r="CN1024" t="inlineStr"/>
      <c r="CO1024" t="n">
        <v>0</v>
      </c>
      <c r="CP1024">
        <f>(P1024+Q1024+S1024)</f>
        <v/>
      </c>
      <c r="CQ1024">
        <f>AC1024*BC1024</f>
        <v/>
      </c>
      <c r="CR1024">
        <f>(ROUND((ROUND(((ET1024)*1),0)*BB1024),0)+ROUND((ROUND(((AE1024-(EU1024))*1),0)*BS1024),0))</f>
        <v/>
      </c>
      <c r="CS1024">
        <f>(ROUND((ROUND(((EU1024)*1),0)*BS1024),0)+ROUND((ROUND(((AE1024-(EU1024))*1),0)*BS1024),0))</f>
        <v/>
      </c>
      <c r="CT1024">
        <f>AF1024*BA1024</f>
        <v/>
      </c>
      <c r="CU1024">
        <f>AG1024</f>
        <v/>
      </c>
      <c r="CV1024">
        <f>AH1024</f>
        <v/>
      </c>
      <c r="CW1024">
        <f>AI1024</f>
        <v/>
      </c>
      <c r="CX1024">
        <f>AJ1024</f>
        <v/>
      </c>
      <c r="CY1024">
        <f>(((S1024+R1024)*AT1024)/100)</f>
        <v/>
      </c>
      <c r="CZ1024">
        <f>(((S1024+R1024)*AU1024)/100)</f>
        <v/>
      </c>
      <c r="DC1024" t="inlineStr"/>
      <c r="DD1024" t="inlineStr"/>
      <c r="DE1024" t="inlineStr"/>
      <c r="DF1024" t="inlineStr"/>
      <c r="DG1024" t="inlineStr"/>
      <c r="DH1024" t="inlineStr"/>
      <c r="DI1024" t="inlineStr"/>
      <c r="DJ1024" t="inlineStr"/>
      <c r="DK1024" t="inlineStr"/>
      <c r="DL1024" t="inlineStr"/>
      <c r="DM1024" t="inlineStr"/>
      <c r="DN1024" t="n">
        <v>0</v>
      </c>
      <c r="DO1024" t="n">
        <v>0</v>
      </c>
      <c r="DP1024" t="n">
        <v>1</v>
      </c>
      <c r="DQ1024" t="n">
        <v>1</v>
      </c>
      <c r="DU1024" t="n">
        <v>1010</v>
      </c>
      <c r="DV1024" t="inlineStr">
        <is>
          <t>10 шт.</t>
        </is>
      </c>
      <c r="DW1024" t="inlineStr">
        <is>
          <t>10 шт.</t>
        </is>
      </c>
      <c r="DX1024" t="n">
        <v>10</v>
      </c>
      <c r="DZ1024" t="inlineStr"/>
      <c r="EA1024" t="inlineStr"/>
      <c r="EB1024" t="inlineStr"/>
      <c r="EC1024" t="inlineStr"/>
      <c r="EE1024" t="n">
        <v>78726000</v>
      </c>
      <c r="EF1024" t="n">
        <v>6</v>
      </c>
      <c r="EG1024" t="inlineStr">
        <is>
          <t>Ремонтно-строительные работы</t>
        </is>
      </c>
      <c r="EH1024" t="n">
        <v>99</v>
      </c>
      <c r="EI1024" t="inlineStr">
        <is>
          <t>Внутренние санитарно-технические работы</t>
        </is>
      </c>
      <c r="EJ1024" t="n">
        <v>1</v>
      </c>
      <c r="EK1024" t="n">
        <v>65007</v>
      </c>
      <c r="EL1024" t="inlineStr">
        <is>
          <t>Внутренние санитарнотехнические работы: смена труб, санприборов, запорной арматуры и другое</t>
        </is>
      </c>
      <c r="EM1024" t="inlineStr">
        <is>
          <t>рФЕР-65</t>
        </is>
      </c>
      <c r="EO1024" t="inlineStr"/>
      <c r="EQ1024" t="n">
        <v>0</v>
      </c>
      <c r="ER1024" t="n">
        <v>74.8</v>
      </c>
      <c r="ES1024" t="n">
        <v>74.8</v>
      </c>
      <c r="ET1024" t="n">
        <v>0</v>
      </c>
      <c r="EU1024" t="n">
        <v>0</v>
      </c>
      <c r="EV1024" t="n">
        <v>0</v>
      </c>
      <c r="EW1024" t="n">
        <v>0</v>
      </c>
      <c r="EX1024" t="n">
        <v>0</v>
      </c>
      <c r="FQ1024" t="n">
        <v>0</v>
      </c>
      <c r="FR1024" t="n">
        <v>0</v>
      </c>
      <c r="FS1024" t="n">
        <v>0</v>
      </c>
      <c r="FX1024" t="n">
        <v>103</v>
      </c>
      <c r="FY1024" t="n">
        <v>52</v>
      </c>
      <c r="GA1024" t="inlineStr"/>
      <c r="GD1024" t="n">
        <v>1</v>
      </c>
      <c r="GF1024" t="n">
        <v>930333682</v>
      </c>
      <c r="GG1024" t="n">
        <v>2</v>
      </c>
      <c r="GH1024" t="n">
        <v>1</v>
      </c>
      <c r="GI1024" t="n">
        <v>2</v>
      </c>
      <c r="GJ1024" t="n">
        <v>0</v>
      </c>
      <c r="GK1024" t="n">
        <v>0</v>
      </c>
      <c r="GL1024">
        <f>ROUND(IF(AND(BH1024=3,BI1024=3,FS1024&lt;&gt;0),P1024,0),0)</f>
        <v/>
      </c>
      <c r="GM1024">
        <f>ROUND(O1024+X1024+Y1024,0)+GX1024</f>
        <v/>
      </c>
      <c r="GN1024">
        <f>IF(OR(BI1024=0,BI1024=1),GM1024-GX1024,0)</f>
        <v/>
      </c>
      <c r="GO1024">
        <f>IF(BI1024=2,GM1024-GX1024,0)</f>
        <v/>
      </c>
      <c r="GP1024">
        <f>IF(BI1024=4,GM1024-GX1024,0)</f>
        <v/>
      </c>
      <c r="GR1024" t="n">
        <v>0</v>
      </c>
      <c r="GS1024" t="n">
        <v>3</v>
      </c>
      <c r="GT1024" t="n">
        <v>0</v>
      </c>
      <c r="GU1024" t="inlineStr"/>
      <c r="GV1024">
        <f>ROUND((GT1024),2)</f>
        <v/>
      </c>
      <c r="GW1024" t="n">
        <v>1</v>
      </c>
      <c r="GX1024">
        <f>ROUND(HC1024*I1024,0)</f>
        <v/>
      </c>
      <c r="HA1024" t="n">
        <v>0</v>
      </c>
      <c r="HB1024" t="n">
        <v>0</v>
      </c>
      <c r="HC1024">
        <f>GV1024*GW1024</f>
        <v/>
      </c>
      <c r="HE1024" t="inlineStr"/>
      <c r="HF1024" t="inlineStr"/>
      <c r="HM1024" t="inlineStr"/>
      <c r="HN1024" t="inlineStr">
        <is>
          <t>Пр/812-099.2-1</t>
        </is>
      </c>
      <c r="HO1024" t="inlineStr">
        <is>
          <t>Пр/774-099.2</t>
        </is>
      </c>
      <c r="HP1024" t="inlineStr">
        <is>
          <t>Внутренние санитарнотехнические работы: смена труб, санприборов, запорной арматуры и другое</t>
        </is>
      </c>
      <c r="HQ1024" t="inlineStr">
        <is>
          <t>Внутренние санитарнотехнические работы: смена труб, санприборов, запорной арматуры и другое</t>
        </is>
      </c>
      <c r="HS1024" t="n">
        <v>0</v>
      </c>
      <c r="IK1024" t="n">
        <v>0</v>
      </c>
    </row>
    <row r="1025">
      <c r="A1025" t="n">
        <v>18</v>
      </c>
      <c r="B1025" t="n">
        <v>0</v>
      </c>
      <c r="C1025" t="n">
        <v>295</v>
      </c>
      <c r="E1025" t="inlineStr">
        <is>
          <t>1,3</t>
        </is>
      </c>
      <c r="F1025" t="inlineStr">
        <is>
          <t>302-0065</t>
        </is>
      </c>
      <c r="G1025" t="inlineStr">
        <is>
          <t>Кран шаровый муфтовый Valtec для воды диаметром 32 мм, тип в/в</t>
        </is>
      </c>
      <c r="H1025" t="inlineStr">
        <is>
          <t>шт.</t>
        </is>
      </c>
      <c r="I1025">
        <f>I1022*J1025</f>
        <v/>
      </c>
      <c r="J1025" t="n">
        <v>50</v>
      </c>
      <c r="K1025" t="n">
        <v>50</v>
      </c>
      <c r="O1025">
        <f>ROUND(CP1025,0)</f>
        <v/>
      </c>
      <c r="P1025">
        <f>ROUND(CQ1025*I1025,0)</f>
        <v/>
      </c>
      <c r="Q1025">
        <f>(ROUND((ROUND(((ET1025)*I1025),0)*BB1025),0)+ROUND((ROUND(((AE1025-(EU1025))*I1025),0)*BS1025),0))</f>
        <v/>
      </c>
      <c r="R1025">
        <f>(ROUND((ROUND(((EU1025)*I1025),0)*BS1025),0)+ROUND((ROUND(((AE1025-(EU1025))*I1025),0)*BS1025),0))</f>
        <v/>
      </c>
      <c r="S1025">
        <f>ROUND(CT1025*I1025,0)</f>
        <v/>
      </c>
      <c r="T1025">
        <f>ROUND(CU1025*I1025,0)</f>
        <v/>
      </c>
      <c r="U1025">
        <f>ROUND(CV1025*I1025,7)</f>
        <v/>
      </c>
      <c r="V1025">
        <f>ROUND(CW1025*I1025,7)</f>
        <v/>
      </c>
      <c r="W1025">
        <f>ROUND(CX1025*I1025,0)</f>
        <v/>
      </c>
      <c r="X1025">
        <f>ROUND(CY1025,0)</f>
        <v/>
      </c>
      <c r="Y1025">
        <f>ROUND(CZ1025,0)</f>
        <v/>
      </c>
      <c r="AA1025" t="n">
        <v>78862477</v>
      </c>
      <c r="AB1025">
        <f>ROUND((AC1025+AD1025+AF1025),2)</f>
        <v/>
      </c>
      <c r="AC1025">
        <f>ROUND((ES1025),2)</f>
        <v/>
      </c>
      <c r="AD1025">
        <f>ROUND((((ET1025)-(EU1025))+AE1025),2)</f>
        <v/>
      </c>
      <c r="AE1025">
        <f>ROUND((EU1025),2)</f>
        <v/>
      </c>
      <c r="AF1025">
        <f>ROUND((EV1025),2)</f>
        <v/>
      </c>
      <c r="AG1025">
        <f>ROUND((AP1025),2)</f>
        <v/>
      </c>
      <c r="AH1025">
        <f>(EW1025)</f>
        <v/>
      </c>
      <c r="AI1025">
        <f>(EX1025)</f>
        <v/>
      </c>
      <c r="AJ1025">
        <f>(AS1025)</f>
        <v/>
      </c>
      <c r="AK1025" t="n">
        <v>106.72</v>
      </c>
      <c r="AL1025" t="n">
        <v>106.72</v>
      </c>
      <c r="AM1025" t="n">
        <v>0</v>
      </c>
      <c r="AN1025" t="n">
        <v>0</v>
      </c>
      <c r="AO1025" t="n">
        <v>0</v>
      </c>
      <c r="AP1025" t="n">
        <v>0</v>
      </c>
      <c r="AQ1025" t="n">
        <v>0</v>
      </c>
      <c r="AR1025" t="n">
        <v>0</v>
      </c>
      <c r="AS1025" t="n">
        <v>0.03</v>
      </c>
      <c r="AT1025" t="n">
        <v>103</v>
      </c>
      <c r="AU1025" t="n">
        <v>52</v>
      </c>
      <c r="AV1025" t="n">
        <v>1</v>
      </c>
      <c r="AW1025" t="n">
        <v>1</v>
      </c>
      <c r="AZ1025" t="n">
        <v>1</v>
      </c>
      <c r="BA1025" t="n">
        <v>1</v>
      </c>
      <c r="BB1025" t="n">
        <v>1</v>
      </c>
      <c r="BC1025" t="n">
        <v>14.25</v>
      </c>
      <c r="BD1025" t="inlineStr"/>
      <c r="BE1025" t="inlineStr"/>
      <c r="BF1025" t="inlineStr"/>
      <c r="BG1025" t="inlineStr"/>
      <c r="BH1025" t="n">
        <v>3</v>
      </c>
      <c r="BI1025" t="n">
        <v>1</v>
      </c>
      <c r="BJ1025" t="inlineStr">
        <is>
          <t>ТССЦ Московской обл., 302-0065, приказ Минстроя России №675/пр от 28.02.2017 № 256/пр</t>
        </is>
      </c>
      <c r="BM1025" t="n">
        <v>65007</v>
      </c>
      <c r="BN1025" t="n">
        <v>0</v>
      </c>
      <c r="BO1025" t="inlineStr">
        <is>
          <t>302-0065</t>
        </is>
      </c>
      <c r="BP1025" t="n">
        <v>1</v>
      </c>
      <c r="BQ1025" t="n">
        <v>6</v>
      </c>
      <c r="BR1025" t="n">
        <v>0</v>
      </c>
      <c r="BS1025" t="n">
        <v>1</v>
      </c>
      <c r="BT1025" t="n">
        <v>1</v>
      </c>
      <c r="BU1025" t="n">
        <v>1</v>
      </c>
      <c r="BV1025" t="n">
        <v>1</v>
      </c>
      <c r="BW1025" t="n">
        <v>1</v>
      </c>
      <c r="BX1025" t="n">
        <v>1</v>
      </c>
      <c r="BY1025" t="inlineStr"/>
      <c r="BZ1025" t="n">
        <v>103</v>
      </c>
      <c r="CA1025" t="n">
        <v>52</v>
      </c>
      <c r="CB1025" t="inlineStr"/>
      <c r="CE1025" t="n">
        <v>12</v>
      </c>
      <c r="CF1025" t="n">
        <v>0</v>
      </c>
      <c r="CG1025" t="n">
        <v>0</v>
      </c>
      <c r="CM1025" t="n">
        <v>0</v>
      </c>
      <c r="CN1025" t="inlineStr"/>
      <c r="CO1025" t="n">
        <v>0</v>
      </c>
      <c r="CP1025">
        <f>(P1025+Q1025+S1025)</f>
        <v/>
      </c>
      <c r="CQ1025">
        <f>AC1025*BC1025</f>
        <v/>
      </c>
      <c r="CR1025">
        <f>(ROUND((ROUND(((ET1025)*1),0)*BB1025),0)+ROUND((ROUND(((AE1025-(EU1025))*1),0)*BS1025),0))</f>
        <v/>
      </c>
      <c r="CS1025">
        <f>(ROUND((ROUND(((EU1025)*1),0)*BS1025),0)+ROUND((ROUND(((AE1025-(EU1025))*1),0)*BS1025),0))</f>
        <v/>
      </c>
      <c r="CT1025">
        <f>AF1025*BA1025</f>
        <v/>
      </c>
      <c r="CU1025">
        <f>AG1025</f>
        <v/>
      </c>
      <c r="CV1025">
        <f>AH1025</f>
        <v/>
      </c>
      <c r="CW1025">
        <f>AI1025</f>
        <v/>
      </c>
      <c r="CX1025">
        <f>AJ1025</f>
        <v/>
      </c>
      <c r="CY1025">
        <f>(((S1025+R1025)*AT1025)/100)</f>
        <v/>
      </c>
      <c r="CZ1025">
        <f>(((S1025+R1025)*AU1025)/100)</f>
        <v/>
      </c>
      <c r="DC1025" t="inlineStr"/>
      <c r="DD1025" t="inlineStr"/>
      <c r="DE1025" t="inlineStr"/>
      <c r="DF1025" t="inlineStr"/>
      <c r="DG1025" t="inlineStr"/>
      <c r="DH1025" t="inlineStr"/>
      <c r="DI1025" t="inlineStr"/>
      <c r="DJ1025" t="inlineStr"/>
      <c r="DK1025" t="inlineStr"/>
      <c r="DL1025" t="inlineStr"/>
      <c r="DM1025" t="inlineStr"/>
      <c r="DN1025" t="n">
        <v>0</v>
      </c>
      <c r="DO1025" t="n">
        <v>0</v>
      </c>
      <c r="DP1025" t="n">
        <v>1</v>
      </c>
      <c r="DQ1025" t="n">
        <v>1</v>
      </c>
      <c r="DU1025" t="n">
        <v>1010</v>
      </c>
      <c r="DV1025" t="inlineStr">
        <is>
          <t>шт.</t>
        </is>
      </c>
      <c r="DW1025" t="inlineStr">
        <is>
          <t>шт.</t>
        </is>
      </c>
      <c r="DX1025" t="n">
        <v>1</v>
      </c>
      <c r="DZ1025" t="inlineStr"/>
      <c r="EA1025" t="inlineStr"/>
      <c r="EB1025" t="inlineStr"/>
      <c r="EC1025" t="inlineStr"/>
      <c r="EE1025" t="n">
        <v>78726000</v>
      </c>
      <c r="EF1025" t="n">
        <v>6</v>
      </c>
      <c r="EG1025" t="inlineStr">
        <is>
          <t>Ремонтно-строительные работы</t>
        </is>
      </c>
      <c r="EH1025" t="n">
        <v>99</v>
      </c>
      <c r="EI1025" t="inlineStr">
        <is>
          <t>Внутренние санитарно-технические работы</t>
        </is>
      </c>
      <c r="EJ1025" t="n">
        <v>1</v>
      </c>
      <c r="EK1025" t="n">
        <v>65007</v>
      </c>
      <c r="EL1025" t="inlineStr">
        <is>
          <t>Внутренние санитарнотехнические работы: смена труб, санприборов, запорной арматуры и другое</t>
        </is>
      </c>
      <c r="EM1025" t="inlineStr">
        <is>
          <t>рФЕР-65</t>
        </is>
      </c>
      <c r="EO1025" t="inlineStr"/>
      <c r="EQ1025" t="n">
        <v>0</v>
      </c>
      <c r="ER1025" t="n">
        <v>106.72</v>
      </c>
      <c r="ES1025" t="n">
        <v>106.72</v>
      </c>
      <c r="ET1025" t="n">
        <v>0</v>
      </c>
      <c r="EU1025" t="n">
        <v>0</v>
      </c>
      <c r="EV1025" t="n">
        <v>0</v>
      </c>
      <c r="EW1025" t="n">
        <v>0</v>
      </c>
      <c r="EX1025" t="n">
        <v>0</v>
      </c>
      <c r="FQ1025" t="n">
        <v>0</v>
      </c>
      <c r="FR1025" t="n">
        <v>0</v>
      </c>
      <c r="FS1025" t="n">
        <v>0</v>
      </c>
      <c r="FX1025" t="n">
        <v>103</v>
      </c>
      <c r="FY1025" t="n">
        <v>52</v>
      </c>
      <c r="GA1025" t="inlineStr"/>
      <c r="GD1025" t="n">
        <v>1</v>
      </c>
      <c r="GF1025" t="n">
        <v>535473645</v>
      </c>
      <c r="GG1025" t="n">
        <v>2</v>
      </c>
      <c r="GH1025" t="n">
        <v>1</v>
      </c>
      <c r="GI1025" t="n">
        <v>2</v>
      </c>
      <c r="GJ1025" t="n">
        <v>0</v>
      </c>
      <c r="GK1025" t="n">
        <v>0</v>
      </c>
      <c r="GL1025">
        <f>ROUND(IF(AND(BH1025=3,BI1025=3,FS1025&lt;&gt;0),P1025,0),0)</f>
        <v/>
      </c>
      <c r="GM1025">
        <f>ROUND(O1025+X1025+Y1025,0)+GX1025</f>
        <v/>
      </c>
      <c r="GN1025">
        <f>IF(OR(BI1025=0,BI1025=1),GM1025-GX1025,0)</f>
        <v/>
      </c>
      <c r="GO1025">
        <f>IF(BI1025=2,GM1025-GX1025,0)</f>
        <v/>
      </c>
      <c r="GP1025">
        <f>IF(BI1025=4,GM1025-GX1025,0)</f>
        <v/>
      </c>
      <c r="GR1025" t="n">
        <v>0</v>
      </c>
      <c r="GS1025" t="n">
        <v>3</v>
      </c>
      <c r="GT1025" t="n">
        <v>0</v>
      </c>
      <c r="GU1025" t="inlineStr"/>
      <c r="GV1025">
        <f>ROUND((GT1025),2)</f>
        <v/>
      </c>
      <c r="GW1025" t="n">
        <v>1</v>
      </c>
      <c r="GX1025">
        <f>ROUND(HC1025*I1025,0)</f>
        <v/>
      </c>
      <c r="HA1025" t="n">
        <v>0</v>
      </c>
      <c r="HB1025" t="n">
        <v>0</v>
      </c>
      <c r="HC1025">
        <f>GV1025*GW1025</f>
        <v/>
      </c>
      <c r="HE1025" t="inlineStr"/>
      <c r="HF1025" t="inlineStr"/>
      <c r="HM1025" t="inlineStr"/>
      <c r="HN1025" t="inlineStr">
        <is>
          <t>Пр/812-099.2-1</t>
        </is>
      </c>
      <c r="HO1025" t="inlineStr">
        <is>
          <t>Пр/774-099.2</t>
        </is>
      </c>
      <c r="HP1025" t="inlineStr">
        <is>
          <t>Внутренние санитарнотехнические работы: смена труб, санприборов, запорной арматуры и другое</t>
        </is>
      </c>
      <c r="HQ1025" t="inlineStr">
        <is>
          <t>Внутренние санитарнотехнические работы: смена труб, санприборов, запорной арматуры и другое</t>
        </is>
      </c>
      <c r="HS1025" t="n">
        <v>0</v>
      </c>
      <c r="IK1025" t="n">
        <v>0</v>
      </c>
    </row>
    <row r="1026">
      <c r="A1026" t="n">
        <v>18</v>
      </c>
      <c r="B1026" t="n">
        <v>0</v>
      </c>
      <c r="C1026" t="n">
        <v>296</v>
      </c>
      <c r="E1026" t="inlineStr">
        <is>
          <t>1,4</t>
        </is>
      </c>
      <c r="F1026" t="inlineStr">
        <is>
          <t>302-0068</t>
        </is>
      </c>
      <c r="G1026" t="inlineStr">
        <is>
          <t>Кран шаровый муфтовый Valtec для воды диаметром 15 мм, тип в/н</t>
        </is>
      </c>
      <c r="H1026" t="inlineStr">
        <is>
          <t>шт.</t>
        </is>
      </c>
      <c r="I1026">
        <f>I1022*J1026</f>
        <v/>
      </c>
      <c r="J1026" t="n">
        <v>50</v>
      </c>
      <c r="K1026" t="n">
        <v>50</v>
      </c>
      <c r="O1026">
        <f>ROUND(CP1026,0)</f>
        <v/>
      </c>
      <c r="P1026">
        <f>ROUND(CQ1026*I1026,0)</f>
        <v/>
      </c>
      <c r="Q1026">
        <f>(ROUND((ROUND(((ET1026)*I1026),0)*BB1026),0)+ROUND((ROUND(((AE1026-(EU1026))*I1026),0)*BS1026),0))</f>
        <v/>
      </c>
      <c r="R1026">
        <f>(ROUND((ROUND(((EU1026)*I1026),0)*BS1026),0)+ROUND((ROUND(((AE1026-(EU1026))*I1026),0)*BS1026),0))</f>
        <v/>
      </c>
      <c r="S1026">
        <f>ROUND(CT1026*I1026,0)</f>
        <v/>
      </c>
      <c r="T1026">
        <f>ROUND(CU1026*I1026,0)</f>
        <v/>
      </c>
      <c r="U1026">
        <f>ROUND(CV1026*I1026,7)</f>
        <v/>
      </c>
      <c r="V1026">
        <f>ROUND(CW1026*I1026,7)</f>
        <v/>
      </c>
      <c r="W1026">
        <f>ROUND(CX1026*I1026,0)</f>
        <v/>
      </c>
      <c r="X1026">
        <f>ROUND(CY1026,0)</f>
        <v/>
      </c>
      <c r="Y1026">
        <f>ROUND(CZ1026,0)</f>
        <v/>
      </c>
      <c r="AA1026" t="n">
        <v>78862477</v>
      </c>
      <c r="AB1026">
        <f>ROUND((AC1026+AD1026+AF1026),2)</f>
        <v/>
      </c>
      <c r="AC1026">
        <f>ROUND((ES1026),2)</f>
        <v/>
      </c>
      <c r="AD1026">
        <f>ROUND((((ET1026)-(EU1026))+AE1026),2)</f>
        <v/>
      </c>
      <c r="AE1026">
        <f>ROUND((EU1026),2)</f>
        <v/>
      </c>
      <c r="AF1026">
        <f>ROUND((EV1026),2)</f>
        <v/>
      </c>
      <c r="AG1026">
        <f>ROUND((AP1026),2)</f>
        <v/>
      </c>
      <c r="AH1026">
        <f>(EW1026)</f>
        <v/>
      </c>
      <c r="AI1026">
        <f>(EX1026)</f>
        <v/>
      </c>
      <c r="AJ1026">
        <f>(AS1026)</f>
        <v/>
      </c>
      <c r="AK1026" t="n">
        <v>33.78</v>
      </c>
      <c r="AL1026" t="n">
        <v>33.78</v>
      </c>
      <c r="AM1026" t="n">
        <v>0</v>
      </c>
      <c r="AN1026" t="n">
        <v>0</v>
      </c>
      <c r="AO1026" t="n">
        <v>0</v>
      </c>
      <c r="AP1026" t="n">
        <v>0</v>
      </c>
      <c r="AQ1026" t="n">
        <v>0</v>
      </c>
      <c r="AR1026" t="n">
        <v>0</v>
      </c>
      <c r="AS1026" t="n">
        <v>0.01</v>
      </c>
      <c r="AT1026" t="n">
        <v>103</v>
      </c>
      <c r="AU1026" t="n">
        <v>52</v>
      </c>
      <c r="AV1026" t="n">
        <v>1</v>
      </c>
      <c r="AW1026" t="n">
        <v>1</v>
      </c>
      <c r="AZ1026" t="n">
        <v>1</v>
      </c>
      <c r="BA1026" t="n">
        <v>1</v>
      </c>
      <c r="BB1026" t="n">
        <v>1</v>
      </c>
      <c r="BC1026" t="n">
        <v>12.26</v>
      </c>
      <c r="BD1026" t="inlineStr"/>
      <c r="BE1026" t="inlineStr"/>
      <c r="BF1026" t="inlineStr"/>
      <c r="BG1026" t="inlineStr"/>
      <c r="BH1026" t="n">
        <v>3</v>
      </c>
      <c r="BI1026" t="n">
        <v>1</v>
      </c>
      <c r="BJ1026" t="inlineStr">
        <is>
          <t>ТССЦ Московской обл., 302-0068, приказ Минстроя России №675/пр от 28.02.2017 № 256/пр</t>
        </is>
      </c>
      <c r="BM1026" t="n">
        <v>65007</v>
      </c>
      <c r="BN1026" t="n">
        <v>0</v>
      </c>
      <c r="BO1026" t="inlineStr">
        <is>
          <t>302-0068</t>
        </is>
      </c>
      <c r="BP1026" t="n">
        <v>1</v>
      </c>
      <c r="BQ1026" t="n">
        <v>6</v>
      </c>
      <c r="BR1026" t="n">
        <v>0</v>
      </c>
      <c r="BS1026" t="n">
        <v>1</v>
      </c>
      <c r="BT1026" t="n">
        <v>1</v>
      </c>
      <c r="BU1026" t="n">
        <v>1</v>
      </c>
      <c r="BV1026" t="n">
        <v>1</v>
      </c>
      <c r="BW1026" t="n">
        <v>1</v>
      </c>
      <c r="BX1026" t="n">
        <v>1</v>
      </c>
      <c r="BY1026" t="inlineStr"/>
      <c r="BZ1026" t="n">
        <v>103</v>
      </c>
      <c r="CA1026" t="n">
        <v>52</v>
      </c>
      <c r="CB1026" t="inlineStr"/>
      <c r="CE1026" t="n">
        <v>12</v>
      </c>
      <c r="CF1026" t="n">
        <v>0</v>
      </c>
      <c r="CG1026" t="n">
        <v>0</v>
      </c>
      <c r="CM1026" t="n">
        <v>0</v>
      </c>
      <c r="CN1026" t="inlineStr"/>
      <c r="CO1026" t="n">
        <v>0</v>
      </c>
      <c r="CP1026">
        <f>(P1026+Q1026+S1026)</f>
        <v/>
      </c>
      <c r="CQ1026">
        <f>AC1026*BC1026</f>
        <v/>
      </c>
      <c r="CR1026">
        <f>(ROUND((ROUND(((ET1026)*1),0)*BB1026),0)+ROUND((ROUND(((AE1026-(EU1026))*1),0)*BS1026),0))</f>
        <v/>
      </c>
      <c r="CS1026">
        <f>(ROUND((ROUND(((EU1026)*1),0)*BS1026),0)+ROUND((ROUND(((AE1026-(EU1026))*1),0)*BS1026),0))</f>
        <v/>
      </c>
      <c r="CT1026">
        <f>AF1026*BA1026</f>
        <v/>
      </c>
      <c r="CU1026">
        <f>AG1026</f>
        <v/>
      </c>
      <c r="CV1026">
        <f>AH1026</f>
        <v/>
      </c>
      <c r="CW1026">
        <f>AI1026</f>
        <v/>
      </c>
      <c r="CX1026">
        <f>AJ1026</f>
        <v/>
      </c>
      <c r="CY1026">
        <f>(((S1026+R1026)*AT1026)/100)</f>
        <v/>
      </c>
      <c r="CZ1026">
        <f>(((S1026+R1026)*AU1026)/100)</f>
        <v/>
      </c>
      <c r="DC1026" t="inlineStr"/>
      <c r="DD1026" t="inlineStr"/>
      <c r="DE1026" t="inlineStr"/>
      <c r="DF1026" t="inlineStr"/>
      <c r="DG1026" t="inlineStr"/>
      <c r="DH1026" t="inlineStr"/>
      <c r="DI1026" t="inlineStr"/>
      <c r="DJ1026" t="inlineStr"/>
      <c r="DK1026" t="inlineStr"/>
      <c r="DL1026" t="inlineStr"/>
      <c r="DM1026" t="inlineStr"/>
      <c r="DN1026" t="n">
        <v>0</v>
      </c>
      <c r="DO1026" t="n">
        <v>0</v>
      </c>
      <c r="DP1026" t="n">
        <v>1</v>
      </c>
      <c r="DQ1026" t="n">
        <v>1</v>
      </c>
      <c r="DU1026" t="n">
        <v>1010</v>
      </c>
      <c r="DV1026" t="inlineStr">
        <is>
          <t>шт.</t>
        </is>
      </c>
      <c r="DW1026" t="inlineStr">
        <is>
          <t>шт.</t>
        </is>
      </c>
      <c r="DX1026" t="n">
        <v>1</v>
      </c>
      <c r="DZ1026" t="inlineStr"/>
      <c r="EA1026" t="inlineStr"/>
      <c r="EB1026" t="inlineStr"/>
      <c r="EC1026" t="inlineStr"/>
      <c r="EE1026" t="n">
        <v>78726000</v>
      </c>
      <c r="EF1026" t="n">
        <v>6</v>
      </c>
      <c r="EG1026" t="inlineStr">
        <is>
          <t>Ремонтно-строительные работы</t>
        </is>
      </c>
      <c r="EH1026" t="n">
        <v>99</v>
      </c>
      <c r="EI1026" t="inlineStr">
        <is>
          <t>Внутренние санитарно-технические работы</t>
        </is>
      </c>
      <c r="EJ1026" t="n">
        <v>1</v>
      </c>
      <c r="EK1026" t="n">
        <v>65007</v>
      </c>
      <c r="EL1026" t="inlineStr">
        <is>
          <t>Внутренние санитарнотехнические работы: смена труб, санприборов, запорной арматуры и другое</t>
        </is>
      </c>
      <c r="EM1026" t="inlineStr">
        <is>
          <t>рФЕР-65</t>
        </is>
      </c>
      <c r="EO1026" t="inlineStr"/>
      <c r="EQ1026" t="n">
        <v>0</v>
      </c>
      <c r="ER1026" t="n">
        <v>33.78</v>
      </c>
      <c r="ES1026" t="n">
        <v>33.78</v>
      </c>
      <c r="ET1026" t="n">
        <v>0</v>
      </c>
      <c r="EU1026" t="n">
        <v>0</v>
      </c>
      <c r="EV1026" t="n">
        <v>0</v>
      </c>
      <c r="EW1026" t="n">
        <v>0</v>
      </c>
      <c r="EX1026" t="n">
        <v>0</v>
      </c>
      <c r="FQ1026" t="n">
        <v>0</v>
      </c>
      <c r="FR1026" t="n">
        <v>0</v>
      </c>
      <c r="FS1026" t="n">
        <v>0</v>
      </c>
      <c r="FX1026" t="n">
        <v>103</v>
      </c>
      <c r="FY1026" t="n">
        <v>52</v>
      </c>
      <c r="GA1026" t="inlineStr"/>
      <c r="GD1026" t="n">
        <v>1</v>
      </c>
      <c r="GF1026" t="n">
        <v>-22704264</v>
      </c>
      <c r="GG1026" t="n">
        <v>2</v>
      </c>
      <c r="GH1026" t="n">
        <v>1</v>
      </c>
      <c r="GI1026" t="n">
        <v>2</v>
      </c>
      <c r="GJ1026" t="n">
        <v>0</v>
      </c>
      <c r="GK1026" t="n">
        <v>0</v>
      </c>
      <c r="GL1026">
        <f>ROUND(IF(AND(BH1026=3,BI1026=3,FS1026&lt;&gt;0),P1026,0),0)</f>
        <v/>
      </c>
      <c r="GM1026">
        <f>ROUND(O1026+X1026+Y1026,0)+GX1026</f>
        <v/>
      </c>
      <c r="GN1026">
        <f>IF(OR(BI1026=0,BI1026=1),GM1026-GX1026,0)</f>
        <v/>
      </c>
      <c r="GO1026">
        <f>IF(BI1026=2,GM1026-GX1026,0)</f>
        <v/>
      </c>
      <c r="GP1026">
        <f>IF(BI1026=4,GM1026-GX1026,0)</f>
        <v/>
      </c>
      <c r="GR1026" t="n">
        <v>0</v>
      </c>
      <c r="GS1026" t="n">
        <v>3</v>
      </c>
      <c r="GT1026" t="n">
        <v>0</v>
      </c>
      <c r="GU1026" t="inlineStr"/>
      <c r="GV1026">
        <f>ROUND((GT1026),2)</f>
        <v/>
      </c>
      <c r="GW1026" t="n">
        <v>1</v>
      </c>
      <c r="GX1026">
        <f>ROUND(HC1026*I1026,0)</f>
        <v/>
      </c>
      <c r="HA1026" t="n">
        <v>0</v>
      </c>
      <c r="HB1026" t="n">
        <v>0</v>
      </c>
      <c r="HC1026">
        <f>GV1026*GW1026</f>
        <v/>
      </c>
      <c r="HE1026" t="inlineStr"/>
      <c r="HF1026" t="inlineStr"/>
      <c r="HM1026" t="inlineStr"/>
      <c r="HN1026" t="inlineStr">
        <is>
          <t>Пр/812-099.2-1</t>
        </is>
      </c>
      <c r="HO1026" t="inlineStr">
        <is>
          <t>Пр/774-099.2</t>
        </is>
      </c>
      <c r="HP1026" t="inlineStr">
        <is>
          <t>Внутренние санитарнотехнические работы: смена труб, санприборов, запорной арматуры и другое</t>
        </is>
      </c>
      <c r="HQ1026" t="inlineStr">
        <is>
          <t>Внутренние санитарнотехнические работы: смена труб, санприборов, запорной арматуры и другое</t>
        </is>
      </c>
      <c r="HS1026" t="n">
        <v>0</v>
      </c>
      <c r="IK1026" t="n">
        <v>0</v>
      </c>
    </row>
    <row r="1027">
      <c r="A1027" t="n">
        <v>17</v>
      </c>
      <c r="B1027" t="n">
        <v>0</v>
      </c>
      <c r="C1027">
        <f>ROW(SmtRes!A308)</f>
        <v/>
      </c>
      <c r="D1027">
        <f>ROW(EtalonRes!A305)</f>
        <v/>
      </c>
      <c r="E1027" t="inlineStr">
        <is>
          <t>2</t>
        </is>
      </c>
      <c r="F1027" t="inlineStr">
        <is>
          <t>65-16-3</t>
        </is>
      </c>
      <c r="G1027" t="inlineStr">
        <is>
          <t>Смена сгонов у трубопроводов диаметром до 50 мм / прим муфта</t>
        </is>
      </c>
      <c r="H1027" t="inlineStr">
        <is>
          <t>100 сгонов</t>
        </is>
      </c>
      <c r="I1027">
        <f>ROUND(ROUND(1/100,4),7)</f>
        <v/>
      </c>
      <c r="J1027" t="n">
        <v>0</v>
      </c>
      <c r="K1027">
        <f>ROUND(ROUND(1/100,4),7)</f>
        <v/>
      </c>
      <c r="O1027">
        <f>ROUND(CP1027,0)</f>
        <v/>
      </c>
      <c r="P1027">
        <f>ROUND(CQ1027*I1027,0)</f>
        <v/>
      </c>
      <c r="Q1027">
        <f>(ROUND((ROUND(((ET1027)*I1027),0)*BB1027),0)+ROUND((ROUND(((AE1027-(EU1027))*I1027),0)*BS1027),0))</f>
        <v/>
      </c>
      <c r="R1027">
        <f>(ROUND((ROUND(((EU1027)*I1027),0)*BS1027),0)+ROUND((ROUND(((AE1027-(EU1027))*I1027),0)*BS1027),0))</f>
        <v/>
      </c>
      <c r="S1027">
        <f>ROUND(CT1027*I1027,0)</f>
        <v/>
      </c>
      <c r="T1027">
        <f>ROUND(CU1027*I1027,0)</f>
        <v/>
      </c>
      <c r="U1027">
        <f>ROUND(CV1027*I1027,7)</f>
        <v/>
      </c>
      <c r="V1027">
        <f>ROUND(CW1027*I1027,7)</f>
        <v/>
      </c>
      <c r="W1027">
        <f>ROUND(CX1027*I1027,0)</f>
        <v/>
      </c>
      <c r="X1027">
        <f>ROUND(CY1027,0)</f>
        <v/>
      </c>
      <c r="Y1027">
        <f>ROUND(CZ1027,0)</f>
        <v/>
      </c>
      <c r="AA1027" t="n">
        <v>78862477</v>
      </c>
      <c r="AB1027">
        <f>ROUND((AC1027+AD1027+AF1027),2)</f>
        <v/>
      </c>
      <c r="AC1027">
        <f>ROUND((ES1027),2)</f>
        <v/>
      </c>
      <c r="AD1027">
        <f>ROUND((((ET1027)-(EU1027))+AE1027),2)</f>
        <v/>
      </c>
      <c r="AE1027">
        <f>ROUND((EU1027),2)</f>
        <v/>
      </c>
      <c r="AF1027">
        <f>ROUND((EV1027),2)</f>
        <v/>
      </c>
      <c r="AG1027">
        <f>ROUND((AP1027),2)</f>
        <v/>
      </c>
      <c r="AH1027">
        <f>(EW1027)</f>
        <v/>
      </c>
      <c r="AI1027">
        <f>(EX1027)</f>
        <v/>
      </c>
      <c r="AJ1027">
        <f>(AS1027)</f>
        <v/>
      </c>
      <c r="AK1027" t="n">
        <v>3617.87</v>
      </c>
      <c r="AL1027" t="n">
        <v>2939.22</v>
      </c>
      <c r="AM1027" t="n">
        <v>3.44</v>
      </c>
      <c r="AN1027" t="n">
        <v>1.49</v>
      </c>
      <c r="AO1027" t="n">
        <v>675.21</v>
      </c>
      <c r="AP1027" t="n">
        <v>0</v>
      </c>
      <c r="AQ1027" t="n">
        <v>71</v>
      </c>
      <c r="AR1027" t="n">
        <v>0.11</v>
      </c>
      <c r="AS1027" t="n">
        <v>0</v>
      </c>
      <c r="AT1027" t="n">
        <v>103</v>
      </c>
      <c r="AU1027" t="n">
        <v>52</v>
      </c>
      <c r="AV1027" t="n">
        <v>1</v>
      </c>
      <c r="AW1027" t="n">
        <v>1</v>
      </c>
      <c r="AZ1027" t="n">
        <v>1</v>
      </c>
      <c r="BA1027" t="n">
        <v>52.25</v>
      </c>
      <c r="BB1027" t="n">
        <v>23.31</v>
      </c>
      <c r="BC1027" t="n">
        <v>13.54</v>
      </c>
      <c r="BD1027" t="inlineStr"/>
      <c r="BE1027" t="inlineStr"/>
      <c r="BF1027" t="inlineStr"/>
      <c r="BG1027" t="inlineStr"/>
      <c r="BH1027" t="n">
        <v>0</v>
      </c>
      <c r="BI1027" t="n">
        <v>1</v>
      </c>
      <c r="BJ1027" t="inlineStr">
        <is>
          <t>ТЕРр Московской обл., 65-16-3, приказ Минстроя России №675/пр от 28.02.2017 № 263/пр</t>
        </is>
      </c>
      <c r="BM1027" t="n">
        <v>65008</v>
      </c>
      <c r="BN1027" t="n">
        <v>0</v>
      </c>
      <c r="BO1027" t="inlineStr">
        <is>
          <t>65-16-3</t>
        </is>
      </c>
      <c r="BP1027" t="n">
        <v>1</v>
      </c>
      <c r="BQ1027" t="n">
        <v>6</v>
      </c>
      <c r="BR1027" t="n">
        <v>0</v>
      </c>
      <c r="BS1027" t="n">
        <v>52.25</v>
      </c>
      <c r="BT1027" t="n">
        <v>1</v>
      </c>
      <c r="BU1027" t="n">
        <v>1</v>
      </c>
      <c r="BV1027" t="n">
        <v>1</v>
      </c>
      <c r="BW1027" t="n">
        <v>1</v>
      </c>
      <c r="BX1027" t="n">
        <v>1</v>
      </c>
      <c r="BY1027" t="inlineStr"/>
      <c r="BZ1027" t="n">
        <v>103</v>
      </c>
      <c r="CA1027" t="n">
        <v>52</v>
      </c>
      <c r="CB1027" t="inlineStr"/>
      <c r="CE1027" t="n">
        <v>12</v>
      </c>
      <c r="CF1027" t="n">
        <v>0</v>
      </c>
      <c r="CG1027" t="n">
        <v>0</v>
      </c>
      <c r="CM1027" t="n">
        <v>0</v>
      </c>
      <c r="CN1027" t="inlineStr"/>
      <c r="CO1027" t="n">
        <v>0</v>
      </c>
      <c r="CP1027">
        <f>(P1027+Q1027+S1027)</f>
        <v/>
      </c>
      <c r="CQ1027">
        <f>AC1027*BC1027</f>
        <v/>
      </c>
      <c r="CR1027">
        <f>(ROUND((ROUND(((ET1027)*1),0)*BB1027),0)+ROUND((ROUND(((AE1027-(EU1027))*1),0)*BS1027),0))</f>
        <v/>
      </c>
      <c r="CS1027">
        <f>(ROUND((ROUND(((EU1027)*1),0)*BS1027),0)+ROUND((ROUND(((AE1027-(EU1027))*1),0)*BS1027),0))</f>
        <v/>
      </c>
      <c r="CT1027">
        <f>AF1027*BA1027</f>
        <v/>
      </c>
      <c r="CU1027">
        <f>AG1027</f>
        <v/>
      </c>
      <c r="CV1027">
        <f>AH1027</f>
        <v/>
      </c>
      <c r="CW1027">
        <f>AI1027</f>
        <v/>
      </c>
      <c r="CX1027">
        <f>AJ1027</f>
        <v/>
      </c>
      <c r="CY1027">
        <f>(((S1027+R1027)*AT1027)/100)</f>
        <v/>
      </c>
      <c r="CZ1027">
        <f>(((S1027+R1027)*AU1027)/100)</f>
        <v/>
      </c>
      <c r="DC1027" t="inlineStr"/>
      <c r="DD1027" t="inlineStr"/>
      <c r="DE1027" t="inlineStr"/>
      <c r="DF1027" t="inlineStr"/>
      <c r="DG1027" t="inlineStr"/>
      <c r="DH1027" t="inlineStr"/>
      <c r="DI1027" t="inlineStr"/>
      <c r="DJ1027" t="inlineStr"/>
      <c r="DK1027" t="inlineStr"/>
      <c r="DL1027" t="inlineStr"/>
      <c r="DM1027" t="inlineStr"/>
      <c r="DN1027" t="n">
        <v>0</v>
      </c>
      <c r="DO1027" t="n">
        <v>0</v>
      </c>
      <c r="DP1027" t="n">
        <v>1</v>
      </c>
      <c r="DQ1027" t="n">
        <v>1</v>
      </c>
      <c r="DU1027" t="n">
        <v>1013</v>
      </c>
      <c r="DV1027" t="inlineStr">
        <is>
          <t>100 сгонов</t>
        </is>
      </c>
      <c r="DW1027" t="inlineStr">
        <is>
          <t>100 сгонов</t>
        </is>
      </c>
      <c r="DX1027" t="n">
        <v>1</v>
      </c>
      <c r="DZ1027" t="inlineStr"/>
      <c r="EA1027" t="inlineStr"/>
      <c r="EB1027" t="inlineStr"/>
      <c r="EC1027" t="inlineStr"/>
      <c r="EE1027" t="n">
        <v>78726002</v>
      </c>
      <c r="EF1027" t="n">
        <v>6</v>
      </c>
      <c r="EG1027" t="inlineStr">
        <is>
          <t>Ремонтно-строительные работы</t>
        </is>
      </c>
      <c r="EH1027" t="n">
        <v>99</v>
      </c>
      <c r="EI1027" t="inlineStr">
        <is>
          <t>Внутренние санитарно-технические работы</t>
        </is>
      </c>
      <c r="EJ1027" t="n">
        <v>1</v>
      </c>
      <c r="EK1027" t="n">
        <v>65008</v>
      </c>
      <c r="EL1027" t="inlineStr">
        <is>
          <t>Внутренние санитарнотехнические работы: смена труб, санприборов, запорной арматуры и другое</t>
        </is>
      </c>
      <c r="EM1027" t="inlineStr">
        <is>
          <t>рФЕР-65</t>
        </is>
      </c>
      <c r="EO1027" t="inlineStr"/>
      <c r="EQ1027" t="n">
        <v>0</v>
      </c>
      <c r="ER1027" t="n">
        <v>3617.87</v>
      </c>
      <c r="ES1027" t="n">
        <v>2939.22</v>
      </c>
      <c r="ET1027" t="n">
        <v>3.44</v>
      </c>
      <c r="EU1027" t="n">
        <v>1.49</v>
      </c>
      <c r="EV1027" t="n">
        <v>675.21</v>
      </c>
      <c r="EW1027" t="n">
        <v>71</v>
      </c>
      <c r="EX1027" t="n">
        <v>0.11</v>
      </c>
      <c r="EY1027" t="n">
        <v>0</v>
      </c>
      <c r="FQ1027" t="n">
        <v>0</v>
      </c>
      <c r="FR1027" t="n">
        <v>0</v>
      </c>
      <c r="FS1027" t="n">
        <v>0</v>
      </c>
      <c r="FX1027" t="n">
        <v>103</v>
      </c>
      <c r="FY1027" t="n">
        <v>52</v>
      </c>
      <c r="GA1027" t="inlineStr"/>
      <c r="GD1027" t="n">
        <v>1</v>
      </c>
      <c r="GF1027" t="n">
        <v>1831762279</v>
      </c>
      <c r="GG1027" t="n">
        <v>2</v>
      </c>
      <c r="GH1027" t="n">
        <v>1</v>
      </c>
      <c r="GI1027" t="n">
        <v>2</v>
      </c>
      <c r="GJ1027" t="n">
        <v>0</v>
      </c>
      <c r="GK1027" t="n">
        <v>0</v>
      </c>
      <c r="GL1027">
        <f>ROUND(IF(AND(BH1027=3,BI1027=3,FS1027&lt;&gt;0),P1027,0),0)</f>
        <v/>
      </c>
      <c r="GM1027">
        <f>ROUND(O1027+X1027+Y1027,0)+GX1027</f>
        <v/>
      </c>
      <c r="GN1027">
        <f>IF(OR(BI1027=0,BI1027=1),GM1027-GX1027,0)</f>
        <v/>
      </c>
      <c r="GO1027">
        <f>IF(BI1027=2,GM1027-GX1027,0)</f>
        <v/>
      </c>
      <c r="GP1027">
        <f>IF(BI1027=4,GM1027-GX1027,0)</f>
        <v/>
      </c>
      <c r="GR1027" t="n">
        <v>0</v>
      </c>
      <c r="GS1027" t="n">
        <v>3</v>
      </c>
      <c r="GT1027" t="n">
        <v>0</v>
      </c>
      <c r="GU1027" t="inlineStr"/>
      <c r="GV1027">
        <f>ROUND((GT1027),2)</f>
        <v/>
      </c>
      <c r="GW1027" t="n">
        <v>1</v>
      </c>
      <c r="GX1027">
        <f>ROUND(HC1027*I1027,0)</f>
        <v/>
      </c>
      <c r="HA1027" t="n">
        <v>0</v>
      </c>
      <c r="HB1027" t="n">
        <v>0</v>
      </c>
      <c r="HC1027">
        <f>GV1027*GW1027</f>
        <v/>
      </c>
      <c r="HE1027" t="inlineStr"/>
      <c r="HF1027" t="inlineStr"/>
      <c r="HM1027" t="inlineStr"/>
      <c r="HN1027" t="inlineStr">
        <is>
          <t>Пр/812-099.2-1</t>
        </is>
      </c>
      <c r="HO1027" t="inlineStr">
        <is>
          <t>Пр/774-099.2</t>
        </is>
      </c>
      <c r="HP1027" t="inlineStr">
        <is>
          <t>Внутренние санитарнотехнические работы: смена труб, санприборов, запорной арматуры и другое</t>
        </is>
      </c>
      <c r="HQ1027" t="inlineStr">
        <is>
          <t>Внутренние санитарнотехнические работы: смена труб, санприборов, запорной арматуры и другое</t>
        </is>
      </c>
      <c r="HS1027" t="n">
        <v>0</v>
      </c>
      <c r="IK1027" t="n">
        <v>0</v>
      </c>
    </row>
    <row r="1028">
      <c r="A1028" t="n">
        <v>18</v>
      </c>
      <c r="B1028" t="n">
        <v>0</v>
      </c>
      <c r="C1028" t="n">
        <v>307</v>
      </c>
      <c r="E1028" t="inlineStr">
        <is>
          <t>2,1</t>
        </is>
      </c>
      <c r="F1028" t="inlineStr">
        <is>
          <t>302-1241</t>
        </is>
      </c>
      <c r="G1028" t="inlineStr">
        <is>
          <t>Сгоны стальные с муфтой и контргайкой, диаметром 50 мм</t>
        </is>
      </c>
      <c r="H1028" t="inlineStr">
        <is>
          <t>шт.</t>
        </is>
      </c>
      <c r="I1028">
        <f>I1027*J1028</f>
        <v/>
      </c>
      <c r="J1028" t="n">
        <v>-100</v>
      </c>
      <c r="K1028" t="n">
        <v>-100</v>
      </c>
      <c r="O1028">
        <f>ROUND(CP1028,0)</f>
        <v/>
      </c>
      <c r="P1028">
        <f>ROUND(CQ1028*I1028,0)</f>
        <v/>
      </c>
      <c r="Q1028">
        <f>(ROUND((ROUND(((ET1028)*I1028),0)*BB1028),0)+ROUND((ROUND(((AE1028-(EU1028))*I1028),0)*BS1028),0))</f>
        <v/>
      </c>
      <c r="R1028">
        <f>(ROUND((ROUND(((EU1028)*I1028),0)*BS1028),0)+ROUND((ROUND(((AE1028-(EU1028))*I1028),0)*BS1028),0))</f>
        <v/>
      </c>
      <c r="S1028">
        <f>ROUND(CT1028*I1028,0)</f>
        <v/>
      </c>
      <c r="T1028">
        <f>ROUND(CU1028*I1028,0)</f>
        <v/>
      </c>
      <c r="U1028">
        <f>ROUND(CV1028*I1028,7)</f>
        <v/>
      </c>
      <c r="V1028">
        <f>ROUND(CW1028*I1028,7)</f>
        <v/>
      </c>
      <c r="W1028">
        <f>ROUND(CX1028*I1028,0)</f>
        <v/>
      </c>
      <c r="X1028">
        <f>ROUND(CY1028,0)</f>
        <v/>
      </c>
      <c r="Y1028">
        <f>ROUND(CZ1028,0)</f>
        <v/>
      </c>
      <c r="AA1028" t="n">
        <v>78862477</v>
      </c>
      <c r="AB1028">
        <f>ROUND((AC1028+AD1028+AF1028),2)</f>
        <v/>
      </c>
      <c r="AC1028">
        <f>ROUND((ES1028),2)</f>
        <v/>
      </c>
      <c r="AD1028">
        <f>ROUND((((ET1028)-(EU1028))+AE1028),2)</f>
        <v/>
      </c>
      <c r="AE1028">
        <f>ROUND((EU1028),2)</f>
        <v/>
      </c>
      <c r="AF1028">
        <f>ROUND((EV1028),2)</f>
        <v/>
      </c>
      <c r="AG1028">
        <f>ROUND((AP1028),2)</f>
        <v/>
      </c>
      <c r="AH1028">
        <f>(EW1028)</f>
        <v/>
      </c>
      <c r="AI1028">
        <f>(EX1028)</f>
        <v/>
      </c>
      <c r="AJ1028">
        <f>(AS1028)</f>
        <v/>
      </c>
      <c r="AK1028" t="n">
        <v>28.58</v>
      </c>
      <c r="AL1028" t="n">
        <v>28.58</v>
      </c>
      <c r="AM1028" t="n">
        <v>0</v>
      </c>
      <c r="AN1028" t="n">
        <v>0</v>
      </c>
      <c r="AO1028" t="n">
        <v>0</v>
      </c>
      <c r="AP1028" t="n">
        <v>0</v>
      </c>
      <c r="AQ1028" t="n">
        <v>0</v>
      </c>
      <c r="AR1028" t="n">
        <v>0</v>
      </c>
      <c r="AS1028" t="n">
        <v>0</v>
      </c>
      <c r="AT1028" t="n">
        <v>103</v>
      </c>
      <c r="AU1028" t="n">
        <v>52</v>
      </c>
      <c r="AV1028" t="n">
        <v>1</v>
      </c>
      <c r="AW1028" t="n">
        <v>1</v>
      </c>
      <c r="AZ1028" t="n">
        <v>1</v>
      </c>
      <c r="BA1028" t="n">
        <v>1</v>
      </c>
      <c r="BB1028" t="n">
        <v>1</v>
      </c>
      <c r="BC1028" t="n">
        <v>13.7</v>
      </c>
      <c r="BD1028" t="inlineStr"/>
      <c r="BE1028" t="inlineStr"/>
      <c r="BF1028" t="inlineStr"/>
      <c r="BG1028" t="inlineStr"/>
      <c r="BH1028" t="n">
        <v>3</v>
      </c>
      <c r="BI1028" t="n">
        <v>1</v>
      </c>
      <c r="BJ1028" t="inlineStr">
        <is>
          <t>ТССЦ Московской обл., 302-1241, приказ Минстроя России №675/пр от 28.02.2017 № 256/пр</t>
        </is>
      </c>
      <c r="BM1028" t="n">
        <v>65008</v>
      </c>
      <c r="BN1028" t="n">
        <v>0</v>
      </c>
      <c r="BO1028" t="inlineStr">
        <is>
          <t>302-1241</t>
        </is>
      </c>
      <c r="BP1028" t="n">
        <v>1</v>
      </c>
      <c r="BQ1028" t="n">
        <v>6</v>
      </c>
      <c r="BR1028" t="n">
        <v>1</v>
      </c>
      <c r="BS1028" t="n">
        <v>1</v>
      </c>
      <c r="BT1028" t="n">
        <v>1</v>
      </c>
      <c r="BU1028" t="n">
        <v>1</v>
      </c>
      <c r="BV1028" t="n">
        <v>1</v>
      </c>
      <c r="BW1028" t="n">
        <v>1</v>
      </c>
      <c r="BX1028" t="n">
        <v>1</v>
      </c>
      <c r="BY1028" t="inlineStr"/>
      <c r="BZ1028" t="n">
        <v>103</v>
      </c>
      <c r="CA1028" t="n">
        <v>52</v>
      </c>
      <c r="CB1028" t="inlineStr"/>
      <c r="CE1028" t="n">
        <v>12</v>
      </c>
      <c r="CF1028" t="n">
        <v>0</v>
      </c>
      <c r="CG1028" t="n">
        <v>0</v>
      </c>
      <c r="CM1028" t="n">
        <v>0</v>
      </c>
      <c r="CN1028" t="inlineStr"/>
      <c r="CO1028" t="n">
        <v>0</v>
      </c>
      <c r="CP1028">
        <f>(P1028+Q1028+S1028)</f>
        <v/>
      </c>
      <c r="CQ1028">
        <f>AC1028*BC1028</f>
        <v/>
      </c>
      <c r="CR1028">
        <f>(ROUND((ROUND(((ET1028)*1),0)*BB1028),0)+ROUND((ROUND(((AE1028-(EU1028))*1),0)*BS1028),0))</f>
        <v/>
      </c>
      <c r="CS1028">
        <f>(ROUND((ROUND(((EU1028)*1),0)*BS1028),0)+ROUND((ROUND(((AE1028-(EU1028))*1),0)*BS1028),0))</f>
        <v/>
      </c>
      <c r="CT1028">
        <f>AF1028*BA1028</f>
        <v/>
      </c>
      <c r="CU1028">
        <f>AG1028</f>
        <v/>
      </c>
      <c r="CV1028">
        <f>AH1028</f>
        <v/>
      </c>
      <c r="CW1028">
        <f>AI1028</f>
        <v/>
      </c>
      <c r="CX1028">
        <f>AJ1028</f>
        <v/>
      </c>
      <c r="CY1028">
        <f>(((S1028+R1028)*AT1028)/100)</f>
        <v/>
      </c>
      <c r="CZ1028">
        <f>(((S1028+R1028)*AU1028)/100)</f>
        <v/>
      </c>
      <c r="DC1028" t="inlineStr"/>
      <c r="DD1028" t="inlineStr"/>
      <c r="DE1028" t="inlineStr"/>
      <c r="DF1028" t="inlineStr"/>
      <c r="DG1028" t="inlineStr"/>
      <c r="DH1028" t="inlineStr"/>
      <c r="DI1028" t="inlineStr"/>
      <c r="DJ1028" t="inlineStr"/>
      <c r="DK1028" t="inlineStr"/>
      <c r="DL1028" t="inlineStr"/>
      <c r="DM1028" t="inlineStr"/>
      <c r="DN1028" t="n">
        <v>0</v>
      </c>
      <c r="DO1028" t="n">
        <v>0</v>
      </c>
      <c r="DP1028" t="n">
        <v>1</v>
      </c>
      <c r="DQ1028" t="n">
        <v>1</v>
      </c>
      <c r="DU1028" t="n">
        <v>1010</v>
      </c>
      <c r="DV1028" t="inlineStr">
        <is>
          <t>шт.</t>
        </is>
      </c>
      <c r="DW1028" t="inlineStr">
        <is>
          <t>шт.</t>
        </is>
      </c>
      <c r="DX1028" t="n">
        <v>1</v>
      </c>
      <c r="DZ1028" t="inlineStr"/>
      <c r="EA1028" t="inlineStr"/>
      <c r="EB1028" t="inlineStr"/>
      <c r="EC1028" t="inlineStr"/>
      <c r="EE1028" t="n">
        <v>78726002</v>
      </c>
      <c r="EF1028" t="n">
        <v>6</v>
      </c>
      <c r="EG1028" t="inlineStr">
        <is>
          <t>Ремонтно-строительные работы</t>
        </is>
      </c>
      <c r="EH1028" t="n">
        <v>99</v>
      </c>
      <c r="EI1028" t="inlineStr">
        <is>
          <t>Внутренние санитарно-технические работы</t>
        </is>
      </c>
      <c r="EJ1028" t="n">
        <v>1</v>
      </c>
      <c r="EK1028" t="n">
        <v>65008</v>
      </c>
      <c r="EL1028" t="inlineStr">
        <is>
          <t>Внутренние санитарнотехнические работы: смена труб, санприборов, запорной арматуры и другое</t>
        </is>
      </c>
      <c r="EM1028" t="inlineStr">
        <is>
          <t>рФЕР-65</t>
        </is>
      </c>
      <c r="EO1028" t="inlineStr"/>
      <c r="EQ1028" t="n">
        <v>32768</v>
      </c>
      <c r="ER1028" t="n">
        <v>28.58</v>
      </c>
      <c r="ES1028" t="n">
        <v>28.58</v>
      </c>
      <c r="ET1028" t="n">
        <v>0</v>
      </c>
      <c r="EU1028" t="n">
        <v>0</v>
      </c>
      <c r="EV1028" t="n">
        <v>0</v>
      </c>
      <c r="EW1028" t="n">
        <v>0</v>
      </c>
      <c r="EX1028" t="n">
        <v>0</v>
      </c>
      <c r="FQ1028" t="n">
        <v>0</v>
      </c>
      <c r="FR1028" t="n">
        <v>0</v>
      </c>
      <c r="FS1028" t="n">
        <v>0</v>
      </c>
      <c r="FX1028" t="n">
        <v>103</v>
      </c>
      <c r="FY1028" t="n">
        <v>52</v>
      </c>
      <c r="GA1028" t="inlineStr"/>
      <c r="GD1028" t="n">
        <v>1</v>
      </c>
      <c r="GF1028" t="n">
        <v>-1108176549</v>
      </c>
      <c r="GG1028" t="n">
        <v>2</v>
      </c>
      <c r="GH1028" t="n">
        <v>1</v>
      </c>
      <c r="GI1028" t="n">
        <v>2</v>
      </c>
      <c r="GJ1028" t="n">
        <v>0</v>
      </c>
      <c r="GK1028" t="n">
        <v>0</v>
      </c>
      <c r="GL1028">
        <f>ROUND(IF(AND(BH1028=3,BI1028=3,FS1028&lt;&gt;0),P1028,0),0)</f>
        <v/>
      </c>
      <c r="GM1028">
        <f>ROUND(O1028+X1028+Y1028,0)+GX1028</f>
        <v/>
      </c>
      <c r="GN1028">
        <f>IF(OR(BI1028=0,BI1028=1),GM1028-GX1028,0)</f>
        <v/>
      </c>
      <c r="GO1028">
        <f>IF(BI1028=2,GM1028-GX1028,0)</f>
        <v/>
      </c>
      <c r="GP1028">
        <f>IF(BI1028=4,GM1028-GX1028,0)</f>
        <v/>
      </c>
      <c r="GR1028" t="n">
        <v>0</v>
      </c>
      <c r="GS1028" t="n">
        <v>3</v>
      </c>
      <c r="GT1028" t="n">
        <v>0</v>
      </c>
      <c r="GU1028" t="inlineStr"/>
      <c r="GV1028">
        <f>ROUND((GT1028),2)</f>
        <v/>
      </c>
      <c r="GW1028" t="n">
        <v>1</v>
      </c>
      <c r="GX1028">
        <f>ROUND(HC1028*I1028,0)</f>
        <v/>
      </c>
      <c r="HA1028" t="n">
        <v>0</v>
      </c>
      <c r="HB1028" t="n">
        <v>0</v>
      </c>
      <c r="HC1028">
        <f>GV1028*GW1028</f>
        <v/>
      </c>
      <c r="HE1028" t="inlineStr"/>
      <c r="HF1028" t="inlineStr"/>
      <c r="HM1028" t="inlineStr"/>
      <c r="HN1028" t="inlineStr">
        <is>
          <t>Пр/812-099.2-1</t>
        </is>
      </c>
      <c r="HO1028" t="inlineStr">
        <is>
          <t>Пр/774-099.2</t>
        </is>
      </c>
      <c r="HP1028" t="inlineStr">
        <is>
          <t>Внутренние санитарнотехнические работы: смена труб, санприборов, запорной арматуры и другое</t>
        </is>
      </c>
      <c r="HQ1028" t="inlineStr">
        <is>
          <t>Внутренние санитарнотехнические работы: смена труб, санприборов, запорной арматуры и другое</t>
        </is>
      </c>
      <c r="HS1028" t="n">
        <v>0</v>
      </c>
      <c r="IK1028" t="n">
        <v>0</v>
      </c>
    </row>
    <row r="1029">
      <c r="A1029" t="n">
        <v>18</v>
      </c>
      <c r="B1029" t="n">
        <v>0</v>
      </c>
      <c r="C1029" t="n">
        <v>308</v>
      </c>
      <c r="E1029" t="inlineStr">
        <is>
          <t>2,2</t>
        </is>
      </c>
      <c r="F1029" t="inlineStr">
        <is>
          <t>507-4994</t>
        </is>
      </c>
      <c r="G1029" t="inlineStr">
        <is>
          <t>Муфты стальные прямые диаметром 50 мм</t>
        </is>
      </c>
      <c r="H1029" t="inlineStr">
        <is>
          <t>10 шт.</t>
        </is>
      </c>
      <c r="I1029">
        <f>I1027*J1029</f>
        <v/>
      </c>
      <c r="J1029" t="n">
        <v>100</v>
      </c>
      <c r="K1029" t="n">
        <v>100</v>
      </c>
      <c r="O1029">
        <f>ROUND(CP1029,0)</f>
        <v/>
      </c>
      <c r="P1029">
        <f>ROUND(CQ1029*I1029,0)</f>
        <v/>
      </c>
      <c r="Q1029">
        <f>(ROUND((ROUND(((ET1029)*I1029),0)*BB1029),0)+ROUND((ROUND(((AE1029-(EU1029))*I1029),0)*BS1029),0))</f>
        <v/>
      </c>
      <c r="R1029">
        <f>(ROUND((ROUND(((EU1029)*I1029),0)*BS1029),0)+ROUND((ROUND(((AE1029-(EU1029))*I1029),0)*BS1029),0))</f>
        <v/>
      </c>
      <c r="S1029">
        <f>ROUND(CT1029*I1029,0)</f>
        <v/>
      </c>
      <c r="T1029">
        <f>ROUND(CU1029*I1029,0)</f>
        <v/>
      </c>
      <c r="U1029">
        <f>ROUND(CV1029*I1029,7)</f>
        <v/>
      </c>
      <c r="V1029">
        <f>ROUND(CW1029*I1029,7)</f>
        <v/>
      </c>
      <c r="W1029">
        <f>ROUND(CX1029*I1029,0)</f>
        <v/>
      </c>
      <c r="X1029">
        <f>ROUND(CY1029,0)</f>
        <v/>
      </c>
      <c r="Y1029">
        <f>ROUND(CZ1029,0)</f>
        <v/>
      </c>
      <c r="AA1029" t="n">
        <v>78862477</v>
      </c>
      <c r="AB1029">
        <f>ROUND((AC1029+AD1029+AF1029),2)</f>
        <v/>
      </c>
      <c r="AC1029">
        <f>ROUND((ES1029),2)</f>
        <v/>
      </c>
      <c r="AD1029">
        <f>ROUND((((ET1029)-(EU1029))+AE1029),2)</f>
        <v/>
      </c>
      <c r="AE1029">
        <f>ROUND((EU1029),2)</f>
        <v/>
      </c>
      <c r="AF1029">
        <f>ROUND((EV1029),2)</f>
        <v/>
      </c>
      <c r="AG1029">
        <f>ROUND((AP1029),2)</f>
        <v/>
      </c>
      <c r="AH1029">
        <f>(EW1029)</f>
        <v/>
      </c>
      <c r="AI1029">
        <f>(EX1029)</f>
        <v/>
      </c>
      <c r="AJ1029">
        <f>(AS1029)</f>
        <v/>
      </c>
      <c r="AK1029" t="n">
        <v>205.52</v>
      </c>
      <c r="AL1029" t="n">
        <v>205.52</v>
      </c>
      <c r="AM1029" t="n">
        <v>0</v>
      </c>
      <c r="AN1029" t="n">
        <v>0</v>
      </c>
      <c r="AO1029" t="n">
        <v>0</v>
      </c>
      <c r="AP1029" t="n">
        <v>0</v>
      </c>
      <c r="AQ1029" t="n">
        <v>0</v>
      </c>
      <c r="AR1029" t="n">
        <v>0</v>
      </c>
      <c r="AS1029" t="n">
        <v>0.14</v>
      </c>
      <c r="AT1029" t="n">
        <v>103</v>
      </c>
      <c r="AU1029" t="n">
        <v>52</v>
      </c>
      <c r="AV1029" t="n">
        <v>1</v>
      </c>
      <c r="AW1029" t="n">
        <v>1</v>
      </c>
      <c r="AZ1029" t="n">
        <v>1</v>
      </c>
      <c r="BA1029" t="n">
        <v>1</v>
      </c>
      <c r="BB1029" t="n">
        <v>1</v>
      </c>
      <c r="BC1029" t="n">
        <v>6.54</v>
      </c>
      <c r="BD1029" t="inlineStr"/>
      <c r="BE1029" t="inlineStr"/>
      <c r="BF1029" t="inlineStr"/>
      <c r="BG1029" t="inlineStr"/>
      <c r="BH1029" t="n">
        <v>3</v>
      </c>
      <c r="BI1029" t="n">
        <v>1</v>
      </c>
      <c r="BJ1029" t="inlineStr">
        <is>
          <t>ТССЦ Московской обл., 507-4994, приказ Минстроя России №675/пр от 28.02.2017 № 258/пр</t>
        </is>
      </c>
      <c r="BM1029" t="n">
        <v>65008</v>
      </c>
      <c r="BN1029" t="n">
        <v>0</v>
      </c>
      <c r="BO1029" t="inlineStr">
        <is>
          <t>507-4994</t>
        </is>
      </c>
      <c r="BP1029" t="n">
        <v>1</v>
      </c>
      <c r="BQ1029" t="n">
        <v>6</v>
      </c>
      <c r="BR1029" t="n">
        <v>0</v>
      </c>
      <c r="BS1029" t="n">
        <v>1</v>
      </c>
      <c r="BT1029" t="n">
        <v>1</v>
      </c>
      <c r="BU1029" t="n">
        <v>1</v>
      </c>
      <c r="BV1029" t="n">
        <v>1</v>
      </c>
      <c r="BW1029" t="n">
        <v>1</v>
      </c>
      <c r="BX1029" t="n">
        <v>1</v>
      </c>
      <c r="BY1029" t="inlineStr"/>
      <c r="BZ1029" t="n">
        <v>103</v>
      </c>
      <c r="CA1029" t="n">
        <v>52</v>
      </c>
      <c r="CB1029" t="inlineStr"/>
      <c r="CE1029" t="n">
        <v>12</v>
      </c>
      <c r="CF1029" t="n">
        <v>0</v>
      </c>
      <c r="CG1029" t="n">
        <v>0</v>
      </c>
      <c r="CM1029" t="n">
        <v>0</v>
      </c>
      <c r="CN1029" t="inlineStr"/>
      <c r="CO1029" t="n">
        <v>0</v>
      </c>
      <c r="CP1029">
        <f>(P1029+Q1029+S1029)</f>
        <v/>
      </c>
      <c r="CQ1029">
        <f>AC1029*BC1029</f>
        <v/>
      </c>
      <c r="CR1029">
        <f>(ROUND((ROUND(((ET1029)*1),0)*BB1029),0)+ROUND((ROUND(((AE1029-(EU1029))*1),0)*BS1029),0))</f>
        <v/>
      </c>
      <c r="CS1029">
        <f>(ROUND((ROUND(((EU1029)*1),0)*BS1029),0)+ROUND((ROUND(((AE1029-(EU1029))*1),0)*BS1029),0))</f>
        <v/>
      </c>
      <c r="CT1029">
        <f>AF1029*BA1029</f>
        <v/>
      </c>
      <c r="CU1029">
        <f>AG1029</f>
        <v/>
      </c>
      <c r="CV1029">
        <f>AH1029</f>
        <v/>
      </c>
      <c r="CW1029">
        <f>AI1029</f>
        <v/>
      </c>
      <c r="CX1029">
        <f>AJ1029</f>
        <v/>
      </c>
      <c r="CY1029">
        <f>(((S1029+R1029)*AT1029)/100)</f>
        <v/>
      </c>
      <c r="CZ1029">
        <f>(((S1029+R1029)*AU1029)/100)</f>
        <v/>
      </c>
      <c r="DC1029" t="inlineStr"/>
      <c r="DD1029" t="inlineStr"/>
      <c r="DE1029" t="inlineStr"/>
      <c r="DF1029" t="inlineStr"/>
      <c r="DG1029" t="inlineStr"/>
      <c r="DH1029" t="inlineStr"/>
      <c r="DI1029" t="inlineStr"/>
      <c r="DJ1029" t="inlineStr"/>
      <c r="DK1029" t="inlineStr"/>
      <c r="DL1029" t="inlineStr"/>
      <c r="DM1029" t="inlineStr"/>
      <c r="DN1029" t="n">
        <v>0</v>
      </c>
      <c r="DO1029" t="n">
        <v>0</v>
      </c>
      <c r="DP1029" t="n">
        <v>1</v>
      </c>
      <c r="DQ1029" t="n">
        <v>1</v>
      </c>
      <c r="DU1029" t="n">
        <v>1010</v>
      </c>
      <c r="DV1029" t="inlineStr">
        <is>
          <t>10 шт.</t>
        </is>
      </c>
      <c r="DW1029" t="inlineStr">
        <is>
          <t>10 шт.</t>
        </is>
      </c>
      <c r="DX1029" t="n">
        <v>10</v>
      </c>
      <c r="DZ1029" t="inlineStr"/>
      <c r="EA1029" t="inlineStr"/>
      <c r="EB1029" t="inlineStr"/>
      <c r="EC1029" t="inlineStr"/>
      <c r="EE1029" t="n">
        <v>78726002</v>
      </c>
      <c r="EF1029" t="n">
        <v>6</v>
      </c>
      <c r="EG1029" t="inlineStr">
        <is>
          <t>Ремонтно-строительные работы</t>
        </is>
      </c>
      <c r="EH1029" t="n">
        <v>99</v>
      </c>
      <c r="EI1029" t="inlineStr">
        <is>
          <t>Внутренние санитарно-технические работы</t>
        </is>
      </c>
      <c r="EJ1029" t="n">
        <v>1</v>
      </c>
      <c r="EK1029" t="n">
        <v>65008</v>
      </c>
      <c r="EL1029" t="inlineStr">
        <is>
          <t>Внутренние санитарнотехнические работы: смена труб, санприборов, запорной арматуры и другое</t>
        </is>
      </c>
      <c r="EM1029" t="inlineStr">
        <is>
          <t>рФЕР-65</t>
        </is>
      </c>
      <c r="EO1029" t="inlineStr"/>
      <c r="EQ1029" t="n">
        <v>0</v>
      </c>
      <c r="ER1029" t="n">
        <v>205.52</v>
      </c>
      <c r="ES1029" t="n">
        <v>205.52</v>
      </c>
      <c r="ET1029" t="n">
        <v>0</v>
      </c>
      <c r="EU1029" t="n">
        <v>0</v>
      </c>
      <c r="EV1029" t="n">
        <v>0</v>
      </c>
      <c r="EW1029" t="n">
        <v>0</v>
      </c>
      <c r="EX1029" t="n">
        <v>0</v>
      </c>
      <c r="FQ1029" t="n">
        <v>0</v>
      </c>
      <c r="FR1029" t="n">
        <v>0</v>
      </c>
      <c r="FS1029" t="n">
        <v>0</v>
      </c>
      <c r="FX1029" t="n">
        <v>103</v>
      </c>
      <c r="FY1029" t="n">
        <v>52</v>
      </c>
      <c r="GA1029" t="inlineStr"/>
      <c r="GD1029" t="n">
        <v>1</v>
      </c>
      <c r="GF1029" t="n">
        <v>-506320507</v>
      </c>
      <c r="GG1029" t="n">
        <v>2</v>
      </c>
      <c r="GH1029" t="n">
        <v>1</v>
      </c>
      <c r="GI1029" t="n">
        <v>2</v>
      </c>
      <c r="GJ1029" t="n">
        <v>0</v>
      </c>
      <c r="GK1029" t="n">
        <v>0</v>
      </c>
      <c r="GL1029">
        <f>ROUND(IF(AND(BH1029=3,BI1029=3,FS1029&lt;&gt;0),P1029,0),0)</f>
        <v/>
      </c>
      <c r="GM1029">
        <f>ROUND(O1029+X1029+Y1029,0)+GX1029</f>
        <v/>
      </c>
      <c r="GN1029">
        <f>IF(OR(BI1029=0,BI1029=1),GM1029-GX1029,0)</f>
        <v/>
      </c>
      <c r="GO1029">
        <f>IF(BI1029=2,GM1029-GX1029,0)</f>
        <v/>
      </c>
      <c r="GP1029">
        <f>IF(BI1029=4,GM1029-GX1029,0)</f>
        <v/>
      </c>
      <c r="GR1029" t="n">
        <v>0</v>
      </c>
      <c r="GS1029" t="n">
        <v>3</v>
      </c>
      <c r="GT1029" t="n">
        <v>0</v>
      </c>
      <c r="GU1029" t="inlineStr"/>
      <c r="GV1029">
        <f>ROUND((GT1029),2)</f>
        <v/>
      </c>
      <c r="GW1029" t="n">
        <v>1</v>
      </c>
      <c r="GX1029">
        <f>ROUND(HC1029*I1029,0)</f>
        <v/>
      </c>
      <c r="HA1029" t="n">
        <v>0</v>
      </c>
      <c r="HB1029" t="n">
        <v>0</v>
      </c>
      <c r="HC1029">
        <f>GV1029*GW1029</f>
        <v/>
      </c>
      <c r="HE1029" t="inlineStr"/>
      <c r="HF1029" t="inlineStr"/>
      <c r="HM1029" t="inlineStr"/>
      <c r="HN1029" t="inlineStr">
        <is>
          <t>Пр/812-099.2-1</t>
        </is>
      </c>
      <c r="HO1029" t="inlineStr">
        <is>
          <t>Пр/774-099.2</t>
        </is>
      </c>
      <c r="HP1029" t="inlineStr">
        <is>
          <t>Внутренние санитарнотехнические работы: смена труб, санприборов, запорной арматуры и другое</t>
        </is>
      </c>
      <c r="HQ1029" t="inlineStr">
        <is>
          <t>Внутренние санитарнотехнические работы: смена труб, санприборов, запорной арматуры и другое</t>
        </is>
      </c>
      <c r="HS1029" t="n">
        <v>0</v>
      </c>
      <c r="IK1029" t="n">
        <v>0</v>
      </c>
    </row>
    <row r="1030"/>
    <row r="1031">
      <c r="A1031" s="358" t="n">
        <v>51</v>
      </c>
      <c r="B1031" s="358">
        <f>B1018</f>
        <v/>
      </c>
      <c r="C1031" s="358">
        <f>A1018</f>
        <v/>
      </c>
      <c r="D1031" s="358">
        <f>ROW(A1018)</f>
        <v/>
      </c>
      <c r="E1031" s="358" t="n"/>
      <c r="F1031" s="358">
        <f>IF(F1018&lt;&gt;"",F1018,"")</f>
        <v/>
      </c>
      <c r="G1031" s="358">
        <f>IF(G1018&lt;&gt;"",G1018,"")</f>
        <v/>
      </c>
      <c r="H1031" s="358" t="n">
        <v>0</v>
      </c>
      <c r="I1031" s="358" t="n"/>
      <c r="J1031" s="358" t="n"/>
      <c r="K1031" s="358" t="n"/>
      <c r="L1031" s="358" t="n"/>
      <c r="M1031" s="358" t="n"/>
      <c r="N1031" s="358" t="n"/>
      <c r="O1031" s="358" t="n">
        <v>0</v>
      </c>
      <c r="P1031" s="358" t="n">
        <v>0</v>
      </c>
      <c r="Q1031" s="358" t="n">
        <v>0</v>
      </c>
      <c r="R1031" s="358" t="n">
        <v>0</v>
      </c>
      <c r="S1031" s="358" t="n">
        <v>0</v>
      </c>
      <c r="T1031" s="358" t="n">
        <v>0</v>
      </c>
      <c r="U1031" s="358" t="n">
        <v>0</v>
      </c>
      <c r="V1031" s="358" t="n">
        <v>0</v>
      </c>
      <c r="W1031" s="358" t="n">
        <v>0</v>
      </c>
      <c r="X1031" s="358" t="n">
        <v>0</v>
      </c>
      <c r="Y1031" s="358" t="n">
        <v>0</v>
      </c>
      <c r="Z1031" s="358" t="n"/>
      <c r="AA1031" s="358" t="n"/>
      <c r="AB1031" s="358" t="n"/>
      <c r="AC1031" s="358" t="n"/>
      <c r="AD1031" s="358" t="n"/>
      <c r="AE1031" s="358" t="n"/>
      <c r="AF1031" s="358" t="n"/>
      <c r="AG1031" s="358" t="n"/>
      <c r="AH1031" s="358" t="n"/>
      <c r="AI1031" s="358" t="n"/>
      <c r="AJ1031" s="358" t="n"/>
      <c r="AK1031" s="358" t="n"/>
      <c r="AL1031" s="358" t="n"/>
      <c r="AM1031" s="358" t="n"/>
      <c r="AN1031" s="358" t="n"/>
      <c r="AO1031" s="358">
        <f>ROUND(BX1031,0)</f>
        <v/>
      </c>
      <c r="AP1031" s="358">
        <f>ROUND(BY1031,0)</f>
        <v/>
      </c>
      <c r="AQ1031" s="358">
        <f>ROUND(BZ1031,0)</f>
        <v/>
      </c>
      <c r="AR1031" s="358">
        <f>ROUND(CA1031,0)</f>
        <v/>
      </c>
      <c r="AS1031" s="358">
        <f>ROUND(CB1031,0)</f>
        <v/>
      </c>
      <c r="AT1031" s="358">
        <f>ROUND(CC1031,0)</f>
        <v/>
      </c>
      <c r="AU1031" s="358">
        <f>ROUND(CD1031,0)</f>
        <v/>
      </c>
      <c r="AV1031" s="358">
        <f>ROUND(CE1031,0)</f>
        <v/>
      </c>
      <c r="AW1031" s="358">
        <f>ROUND(CF1031,0)</f>
        <v/>
      </c>
      <c r="AX1031" s="358">
        <f>ROUND(CG1031,0)</f>
        <v/>
      </c>
      <c r="AY1031" s="358">
        <f>ROUND(CH1031,0)</f>
        <v/>
      </c>
      <c r="AZ1031" s="358">
        <f>ROUND(CI1031,0)</f>
        <v/>
      </c>
      <c r="BA1031" s="358">
        <f>ROUND(CJ1031,0)</f>
        <v/>
      </c>
      <c r="BB1031" s="358">
        <f>ROUND(CK1031,0)</f>
        <v/>
      </c>
      <c r="BC1031" s="358">
        <f>ROUND(CL1031,0)</f>
        <v/>
      </c>
      <c r="BD1031" s="358">
        <f>ROUND(CM1031,0)</f>
        <v/>
      </c>
      <c r="BE1031" s="358" t="n"/>
      <c r="BF1031" s="358" t="n"/>
      <c r="BG1031" s="358" t="n"/>
      <c r="BH1031" s="358" t="n"/>
      <c r="BI1031" s="358" t="n"/>
      <c r="BJ1031" s="358" t="n"/>
      <c r="BK1031" s="358" t="n"/>
      <c r="BL1031" s="358" t="n"/>
      <c r="BM1031" s="358" t="n"/>
      <c r="BN1031" s="358" t="n"/>
      <c r="BO1031" s="358" t="n"/>
      <c r="BP1031" s="358" t="n"/>
      <c r="BQ1031" s="358" t="n"/>
      <c r="BR1031" s="358" t="n"/>
      <c r="BS1031" s="358" t="n"/>
      <c r="BT1031" s="358" t="n"/>
      <c r="BU1031" s="358" t="n"/>
      <c r="BV1031" s="358" t="n"/>
      <c r="BW1031" s="358" t="n"/>
      <c r="BX1031" s="358" t="n"/>
      <c r="BY1031" s="358" t="n"/>
      <c r="BZ1031" s="358" t="n"/>
      <c r="CA1031" s="358" t="n"/>
      <c r="CB1031" s="358" t="n"/>
      <c r="CC1031" s="358" t="n"/>
      <c r="CD1031" s="358" t="n"/>
      <c r="CE1031" s="358" t="n"/>
      <c r="CF1031" s="358" t="n"/>
      <c r="CG1031" s="358" t="n"/>
      <c r="CH1031" s="358" t="n"/>
      <c r="CI1031" s="358" t="n"/>
      <c r="CJ1031" s="358" t="n"/>
      <c r="CK1031" s="358" t="n"/>
      <c r="CL1031" s="358" t="n"/>
      <c r="CM1031" s="358" t="n"/>
      <c r="CN1031" s="358" t="n"/>
      <c r="CO1031" s="358" t="n"/>
      <c r="CP1031" s="358" t="n"/>
      <c r="CQ1031" s="358" t="n"/>
      <c r="CR1031" s="358" t="n"/>
      <c r="CS1031" s="358" t="n"/>
      <c r="CT1031" s="358" t="n"/>
      <c r="CU1031" s="358" t="n"/>
      <c r="CV1031" s="358" t="n"/>
      <c r="CW1031" s="358" t="n"/>
      <c r="CX1031" s="358" t="n"/>
      <c r="CY1031" s="358" t="n"/>
      <c r="CZ1031" s="358" t="n"/>
      <c r="DA1031" s="358" t="n"/>
      <c r="DB1031" s="358" t="n"/>
      <c r="DC1031" s="358" t="n"/>
      <c r="DD1031" s="358" t="n"/>
      <c r="DE1031" s="358" t="n"/>
      <c r="DF1031" s="358" t="n"/>
      <c r="DG1031" s="359" t="n"/>
      <c r="DH1031" s="359" t="n"/>
      <c r="DI1031" s="359" t="n"/>
      <c r="DJ1031" s="359" t="n"/>
      <c r="DK1031" s="359" t="n"/>
      <c r="DL1031" s="359" t="n"/>
      <c r="DM1031" s="359" t="n"/>
      <c r="DN1031" s="359" t="n"/>
      <c r="DO1031" s="359" t="n"/>
      <c r="DP1031" s="359" t="n"/>
      <c r="DQ1031" s="359" t="n"/>
      <c r="DR1031" s="359" t="n"/>
      <c r="DS1031" s="359" t="n"/>
      <c r="DT1031" s="359" t="n"/>
      <c r="DU1031" s="359" t="n"/>
      <c r="DV1031" s="359" t="n"/>
      <c r="DW1031" s="359" t="n"/>
      <c r="DX1031" s="359" t="n"/>
      <c r="DY1031" s="359" t="n"/>
      <c r="DZ1031" s="359" t="n"/>
      <c r="EA1031" s="359" t="n"/>
      <c r="EB1031" s="359" t="n"/>
      <c r="EC1031" s="359" t="n"/>
      <c r="ED1031" s="359" t="n"/>
      <c r="EE1031" s="359" t="n"/>
      <c r="EF1031" s="359" t="n"/>
      <c r="EG1031" s="359" t="n"/>
      <c r="EH1031" s="359" t="n"/>
      <c r="EI1031" s="359" t="n"/>
      <c r="EJ1031" s="359" t="n"/>
      <c r="EK1031" s="359" t="n"/>
      <c r="EL1031" s="359" t="n"/>
      <c r="EM1031" s="359" t="n"/>
      <c r="EN1031" s="359" t="n"/>
      <c r="EO1031" s="359" t="n"/>
      <c r="EP1031" s="359" t="n"/>
      <c r="EQ1031" s="359" t="n"/>
      <c r="ER1031" s="359" t="n"/>
      <c r="ES1031" s="359" t="n"/>
      <c r="ET1031" s="359" t="n"/>
      <c r="EU1031" s="359" t="n"/>
      <c r="EV1031" s="359" t="n"/>
      <c r="EW1031" s="359" t="n"/>
      <c r="EX1031" s="359" t="n"/>
      <c r="EY1031" s="359" t="n"/>
      <c r="EZ1031" s="359" t="n"/>
      <c r="FA1031" s="359" t="n"/>
      <c r="FB1031" s="359" t="n"/>
      <c r="FC1031" s="359" t="n"/>
      <c r="FD1031" s="359" t="n"/>
      <c r="FE1031" s="359" t="n"/>
      <c r="FF1031" s="359" t="n"/>
      <c r="FG1031" s="359" t="n"/>
      <c r="FH1031" s="359" t="n"/>
      <c r="FI1031" s="359" t="n"/>
      <c r="FJ1031" s="359" t="n"/>
      <c r="FK1031" s="359" t="n"/>
      <c r="FL1031" s="359" t="n"/>
      <c r="FM1031" s="359" t="n"/>
      <c r="FN1031" s="359" t="n"/>
      <c r="FO1031" s="359" t="n"/>
      <c r="FP1031" s="359" t="n"/>
      <c r="FQ1031" s="359" t="n"/>
      <c r="FR1031" s="359" t="n"/>
      <c r="FS1031" s="359" t="n"/>
      <c r="FT1031" s="359" t="n"/>
      <c r="FU1031" s="359" t="n"/>
      <c r="FV1031" s="359" t="n"/>
      <c r="FW1031" s="359" t="n"/>
      <c r="FX1031" s="359" t="n"/>
      <c r="FY1031" s="359" t="n"/>
      <c r="FZ1031" s="359" t="n"/>
      <c r="GA1031" s="359" t="n"/>
      <c r="GB1031" s="359" t="n"/>
      <c r="GC1031" s="359" t="n"/>
      <c r="GD1031" s="359" t="n"/>
      <c r="GE1031" s="359" t="n"/>
      <c r="GF1031" s="359" t="n"/>
      <c r="GG1031" s="359" t="n"/>
      <c r="GH1031" s="359" t="n"/>
      <c r="GI1031" s="359" t="n"/>
      <c r="GJ1031" s="359" t="n"/>
      <c r="GK1031" s="359" t="n"/>
      <c r="GL1031" s="359" t="n"/>
      <c r="GM1031" s="359" t="n"/>
      <c r="GN1031" s="359" t="n"/>
      <c r="GO1031" s="359" t="n"/>
      <c r="GP1031" s="359" t="n"/>
      <c r="GQ1031" s="359" t="n"/>
      <c r="GR1031" s="359" t="n"/>
      <c r="GS1031" s="359" t="n"/>
      <c r="GT1031" s="359" t="n"/>
      <c r="GU1031" s="359" t="n"/>
      <c r="GV1031" s="359" t="n"/>
      <c r="GW1031" s="359" t="n"/>
      <c r="GX1031" s="359" t="n">
        <v>0</v>
      </c>
    </row>
    <row r="1032"/>
    <row r="1033">
      <c r="A1033" s="360" t="n">
        <v>50</v>
      </c>
      <c r="B1033" s="360" t="n">
        <v>0</v>
      </c>
      <c r="C1033" s="360" t="n">
        <v>0</v>
      </c>
      <c r="D1033" s="360" t="n">
        <v>1</v>
      </c>
      <c r="E1033" s="360" t="n">
        <v>201</v>
      </c>
      <c r="F1033" s="360">
        <f>ROUND(Source!O1031,O1033)</f>
        <v/>
      </c>
      <c r="G1033" s="360" t="inlineStr">
        <is>
          <t>ПЗ</t>
        </is>
      </c>
      <c r="H1033" s="360" t="inlineStr">
        <is>
          <t>Прямые затраты</t>
        </is>
      </c>
      <c r="I1033" s="360" t="n"/>
      <c r="J1033" s="360" t="n"/>
      <c r="K1033" s="360" t="n">
        <v>201</v>
      </c>
      <c r="L1033" s="360" t="n">
        <v>1</v>
      </c>
      <c r="M1033" s="360" t="n">
        <v>3</v>
      </c>
      <c r="N1033" s="360" t="inlineStr"/>
      <c r="O1033" s="360" t="n">
        <v>0</v>
      </c>
      <c r="P1033" s="360" t="n"/>
      <c r="Q1033" s="360" t="n"/>
      <c r="R1033" s="360" t="n"/>
      <c r="S1033" s="360" t="n"/>
      <c r="T1033" s="360" t="n"/>
      <c r="U1033" s="360" t="n"/>
      <c r="V1033" s="360" t="n"/>
      <c r="W1033" s="360" t="n">
        <v>0</v>
      </c>
      <c r="X1033" s="360" t="n">
        <v>1</v>
      </c>
      <c r="Y1033" s="360" t="n">
        <v>0</v>
      </c>
      <c r="Z1033" s="360" t="n"/>
      <c r="AA1033" s="360" t="n"/>
      <c r="AB1033" s="360" t="n"/>
    </row>
    <row r="1034">
      <c r="A1034" s="360" t="n">
        <v>50</v>
      </c>
      <c r="B1034" s="360" t="n">
        <v>0</v>
      </c>
      <c r="C1034" s="360" t="n">
        <v>0</v>
      </c>
      <c r="D1034" s="360" t="n">
        <v>1</v>
      </c>
      <c r="E1034" s="360" t="n">
        <v>202</v>
      </c>
      <c r="F1034" s="360">
        <f>ROUND(Source!P1031,O1034)</f>
        <v/>
      </c>
      <c r="G1034" s="360" t="inlineStr">
        <is>
          <t>СтМатОб</t>
        </is>
      </c>
      <c r="H1034" s="360" t="inlineStr">
        <is>
          <t>Стоимость материальных ресурсов (всего)</t>
        </is>
      </c>
      <c r="I1034" s="360" t="n"/>
      <c r="J1034" s="360" t="n"/>
      <c r="K1034" s="360" t="n">
        <v>202</v>
      </c>
      <c r="L1034" s="360" t="n">
        <v>2</v>
      </c>
      <c r="M1034" s="360" t="n">
        <v>3</v>
      </c>
      <c r="N1034" s="360" t="inlineStr"/>
      <c r="O1034" s="360" t="n">
        <v>0</v>
      </c>
      <c r="P1034" s="360" t="n"/>
      <c r="Q1034" s="360" t="n"/>
      <c r="R1034" s="360" t="n"/>
      <c r="S1034" s="360" t="n"/>
      <c r="T1034" s="360" t="n"/>
      <c r="U1034" s="360" t="n"/>
      <c r="V1034" s="360" t="n"/>
      <c r="W1034" s="360" t="n">
        <v>0</v>
      </c>
      <c r="X1034" s="360" t="n">
        <v>1</v>
      </c>
      <c r="Y1034" s="360" t="n">
        <v>0</v>
      </c>
      <c r="Z1034" s="360" t="n"/>
      <c r="AA1034" s="360" t="n"/>
      <c r="AB1034" s="360" t="n"/>
    </row>
    <row r="1035">
      <c r="A1035" s="360" t="n">
        <v>50</v>
      </c>
      <c r="B1035" s="360" t="n">
        <v>0</v>
      </c>
      <c r="C1035" s="360" t="n">
        <v>0</v>
      </c>
      <c r="D1035" s="360" t="n">
        <v>1</v>
      </c>
      <c r="E1035" s="360" t="n">
        <v>222</v>
      </c>
      <c r="F1035" s="360">
        <f>ROUND(Source!AO1031,O1035)</f>
        <v/>
      </c>
      <c r="G1035" s="360" t="inlineStr">
        <is>
          <t>СтМатОбЗак</t>
        </is>
      </c>
      <c r="H1035" s="360" t="inlineStr">
        <is>
          <t>Стоимость материалов и оборудования заказчика</t>
        </is>
      </c>
      <c r="I1035" s="360" t="n"/>
      <c r="J1035" s="360" t="n"/>
      <c r="K1035" s="360" t="n">
        <v>222</v>
      </c>
      <c r="L1035" s="360" t="n">
        <v>3</v>
      </c>
      <c r="M1035" s="360" t="n">
        <v>3</v>
      </c>
      <c r="N1035" s="360" t="inlineStr"/>
      <c r="O1035" s="360" t="n">
        <v>0</v>
      </c>
      <c r="P1035" s="360" t="n"/>
      <c r="Q1035" s="360" t="n"/>
      <c r="R1035" s="360" t="n"/>
      <c r="S1035" s="360" t="n"/>
      <c r="T1035" s="360" t="n"/>
      <c r="U1035" s="360" t="n"/>
      <c r="V1035" s="360" t="n"/>
      <c r="W1035" s="360" t="n">
        <v>0</v>
      </c>
      <c r="X1035" s="360" t="n">
        <v>1</v>
      </c>
      <c r="Y1035" s="360" t="n">
        <v>0</v>
      </c>
      <c r="Z1035" s="360" t="n"/>
      <c r="AA1035" s="360" t="n"/>
      <c r="AB1035" s="360" t="n"/>
    </row>
    <row r="1036">
      <c r="A1036" s="360" t="n">
        <v>50</v>
      </c>
      <c r="B1036" s="360" t="n">
        <v>0</v>
      </c>
      <c r="C1036" s="360" t="n">
        <v>0</v>
      </c>
      <c r="D1036" s="360" t="n">
        <v>1</v>
      </c>
      <c r="E1036" s="360" t="n">
        <v>225</v>
      </c>
      <c r="F1036" s="360">
        <f>ROUND(Source!AV1031,O1036)</f>
        <v/>
      </c>
      <c r="G1036" s="360" t="inlineStr">
        <is>
          <t>СтМатОбПод</t>
        </is>
      </c>
      <c r="H1036" s="360" t="inlineStr">
        <is>
          <t>Стоимость материалов и оборудования подрядчика</t>
        </is>
      </c>
      <c r="I1036" s="360" t="n"/>
      <c r="J1036" s="360" t="n"/>
      <c r="K1036" s="360" t="n">
        <v>225</v>
      </c>
      <c r="L1036" s="360" t="n">
        <v>4</v>
      </c>
      <c r="M1036" s="360" t="n">
        <v>3</v>
      </c>
      <c r="N1036" s="360" t="inlineStr"/>
      <c r="O1036" s="360" t="n">
        <v>0</v>
      </c>
      <c r="P1036" s="360" t="n"/>
      <c r="Q1036" s="360" t="n"/>
      <c r="R1036" s="360" t="n"/>
      <c r="S1036" s="360" t="n"/>
      <c r="T1036" s="360" t="n"/>
      <c r="U1036" s="360" t="n"/>
      <c r="V1036" s="360" t="n"/>
      <c r="W1036" s="360" t="n">
        <v>0</v>
      </c>
      <c r="X1036" s="360" t="n">
        <v>1</v>
      </c>
      <c r="Y1036" s="360" t="n">
        <v>0</v>
      </c>
      <c r="Z1036" s="360" t="n"/>
      <c r="AA1036" s="360" t="n"/>
      <c r="AB1036" s="360" t="n"/>
    </row>
    <row r="1037">
      <c r="A1037" s="360" t="n">
        <v>50</v>
      </c>
      <c r="B1037" s="360" t="n">
        <v>0</v>
      </c>
      <c r="C1037" s="360" t="n">
        <v>0</v>
      </c>
      <c r="D1037" s="360" t="n">
        <v>1</v>
      </c>
      <c r="E1037" s="360" t="n">
        <v>226</v>
      </c>
      <c r="F1037" s="360">
        <f>ROUND(Source!AW1031,O1037)</f>
        <v/>
      </c>
      <c r="G1037" s="360" t="inlineStr">
        <is>
          <t>СтМат</t>
        </is>
      </c>
      <c r="H1037" s="360" t="inlineStr">
        <is>
          <t>Стоимость материалов (всего)</t>
        </is>
      </c>
      <c r="I1037" s="360" t="n"/>
      <c r="J1037" s="360" t="n"/>
      <c r="K1037" s="360" t="n">
        <v>226</v>
      </c>
      <c r="L1037" s="360" t="n">
        <v>5</v>
      </c>
      <c r="M1037" s="360" t="n">
        <v>3</v>
      </c>
      <c r="N1037" s="360" t="inlineStr"/>
      <c r="O1037" s="360" t="n">
        <v>0</v>
      </c>
      <c r="P1037" s="360" t="n"/>
      <c r="Q1037" s="360" t="n"/>
      <c r="R1037" s="360" t="n"/>
      <c r="S1037" s="360" t="n"/>
      <c r="T1037" s="360" t="n"/>
      <c r="U1037" s="360" t="n"/>
      <c r="V1037" s="360" t="n"/>
      <c r="W1037" s="360" t="n">
        <v>0</v>
      </c>
      <c r="X1037" s="360" t="n">
        <v>1</v>
      </c>
      <c r="Y1037" s="360" t="n">
        <v>0</v>
      </c>
      <c r="Z1037" s="360" t="n"/>
      <c r="AA1037" s="360" t="n"/>
      <c r="AB1037" s="360" t="n"/>
    </row>
    <row r="1038">
      <c r="A1038" s="360" t="n">
        <v>50</v>
      </c>
      <c r="B1038" s="360" t="n">
        <v>0</v>
      </c>
      <c r="C1038" s="360" t="n">
        <v>0</v>
      </c>
      <c r="D1038" s="360" t="n">
        <v>1</v>
      </c>
      <c r="E1038" s="360" t="n">
        <v>227</v>
      </c>
      <c r="F1038" s="360">
        <f>ROUND(Source!AX1031,O1038)</f>
        <v/>
      </c>
      <c r="G1038" s="360" t="inlineStr">
        <is>
          <t>СтМатЗак</t>
        </is>
      </c>
      <c r="H1038" s="360" t="inlineStr">
        <is>
          <t>Стоимость материалов заказчика</t>
        </is>
      </c>
      <c r="I1038" s="360" t="n"/>
      <c r="J1038" s="360" t="n"/>
      <c r="K1038" s="360" t="n">
        <v>227</v>
      </c>
      <c r="L1038" s="360" t="n">
        <v>6</v>
      </c>
      <c r="M1038" s="360" t="n">
        <v>3</v>
      </c>
      <c r="N1038" s="360" t="inlineStr"/>
      <c r="O1038" s="360" t="n">
        <v>0</v>
      </c>
      <c r="P1038" s="360" t="n"/>
      <c r="Q1038" s="360" t="n"/>
      <c r="R1038" s="360" t="n"/>
      <c r="S1038" s="360" t="n"/>
      <c r="T1038" s="360" t="n"/>
      <c r="U1038" s="360" t="n"/>
      <c r="V1038" s="360" t="n"/>
      <c r="W1038" s="360" t="n">
        <v>0</v>
      </c>
      <c r="X1038" s="360" t="n">
        <v>1</v>
      </c>
      <c r="Y1038" s="360" t="n">
        <v>0</v>
      </c>
      <c r="Z1038" s="360" t="n"/>
      <c r="AA1038" s="360" t="n"/>
      <c r="AB1038" s="360" t="n"/>
    </row>
    <row r="1039">
      <c r="A1039" s="360" t="n">
        <v>50</v>
      </c>
      <c r="B1039" s="360" t="n">
        <v>0</v>
      </c>
      <c r="C1039" s="360" t="n">
        <v>0</v>
      </c>
      <c r="D1039" s="360" t="n">
        <v>1</v>
      </c>
      <c r="E1039" s="360" t="n">
        <v>228</v>
      </c>
      <c r="F1039" s="360">
        <f>ROUND(Source!AY1031,O1039)</f>
        <v/>
      </c>
      <c r="G1039" s="360" t="inlineStr">
        <is>
          <t>СтМатПод</t>
        </is>
      </c>
      <c r="H1039" s="360" t="inlineStr">
        <is>
          <t>Стоимость материалов подрядчика</t>
        </is>
      </c>
      <c r="I1039" s="360" t="n"/>
      <c r="J1039" s="360" t="n"/>
      <c r="K1039" s="360" t="n">
        <v>228</v>
      </c>
      <c r="L1039" s="360" t="n">
        <v>7</v>
      </c>
      <c r="M1039" s="360" t="n">
        <v>3</v>
      </c>
      <c r="N1039" s="360" t="inlineStr"/>
      <c r="O1039" s="360" t="n">
        <v>0</v>
      </c>
      <c r="P1039" s="360" t="n"/>
      <c r="Q1039" s="360" t="n"/>
      <c r="R1039" s="360" t="n"/>
      <c r="S1039" s="360" t="n"/>
      <c r="T1039" s="360" t="n"/>
      <c r="U1039" s="360" t="n"/>
      <c r="V1039" s="360" t="n"/>
      <c r="W1039" s="360" t="n">
        <v>0</v>
      </c>
      <c r="X1039" s="360" t="n">
        <v>1</v>
      </c>
      <c r="Y1039" s="360" t="n">
        <v>0</v>
      </c>
      <c r="Z1039" s="360" t="n"/>
      <c r="AA1039" s="360" t="n"/>
      <c r="AB1039" s="360" t="n"/>
    </row>
    <row r="1040">
      <c r="A1040" s="360" t="n">
        <v>50</v>
      </c>
      <c r="B1040" s="360" t="n">
        <v>0</v>
      </c>
      <c r="C1040" s="360" t="n">
        <v>0</v>
      </c>
      <c r="D1040" s="360" t="n">
        <v>1</v>
      </c>
      <c r="E1040" s="360" t="n">
        <v>216</v>
      </c>
      <c r="F1040" s="360">
        <f>ROUND(Source!AP1031,O1040)</f>
        <v/>
      </c>
      <c r="G1040" s="360" t="inlineStr">
        <is>
          <t>Оборуд</t>
        </is>
      </c>
      <c r="H1040" s="360" t="inlineStr">
        <is>
          <t>Стоимость оборудования (всего)</t>
        </is>
      </c>
      <c r="I1040" s="360" t="n"/>
      <c r="J1040" s="360" t="n"/>
      <c r="K1040" s="360" t="n">
        <v>216</v>
      </c>
      <c r="L1040" s="360" t="n">
        <v>8</v>
      </c>
      <c r="M1040" s="360" t="n">
        <v>3</v>
      </c>
      <c r="N1040" s="360" t="inlineStr"/>
      <c r="O1040" s="360" t="n">
        <v>0</v>
      </c>
      <c r="P1040" s="360" t="n"/>
      <c r="Q1040" s="360" t="n"/>
      <c r="R1040" s="360" t="n"/>
      <c r="S1040" s="360" t="n"/>
      <c r="T1040" s="360" t="n"/>
      <c r="U1040" s="360" t="n"/>
      <c r="V1040" s="360" t="n"/>
      <c r="W1040" s="360" t="n">
        <v>0</v>
      </c>
      <c r="X1040" s="360" t="n">
        <v>1</v>
      </c>
      <c r="Y1040" s="360" t="n">
        <v>0</v>
      </c>
      <c r="Z1040" s="360" t="n"/>
      <c r="AA1040" s="360" t="n"/>
      <c r="AB1040" s="360" t="n"/>
    </row>
    <row r="1041">
      <c r="A1041" s="360" t="n">
        <v>50</v>
      </c>
      <c r="B1041" s="360" t="n">
        <v>0</v>
      </c>
      <c r="C1041" s="360" t="n">
        <v>0</v>
      </c>
      <c r="D1041" s="360" t="n">
        <v>1</v>
      </c>
      <c r="E1041" s="360" t="n">
        <v>223</v>
      </c>
      <c r="F1041" s="360">
        <f>ROUND(Source!AQ1031,O1041)</f>
        <v/>
      </c>
      <c r="G1041" s="360" t="inlineStr">
        <is>
          <t>ОборудЗак</t>
        </is>
      </c>
      <c r="H1041" s="360" t="inlineStr">
        <is>
          <t>Стоимость оборудования заказчика</t>
        </is>
      </c>
      <c r="I1041" s="360" t="n"/>
      <c r="J1041" s="360" t="n"/>
      <c r="K1041" s="360" t="n">
        <v>223</v>
      </c>
      <c r="L1041" s="360" t="n">
        <v>9</v>
      </c>
      <c r="M1041" s="360" t="n">
        <v>3</v>
      </c>
      <c r="N1041" s="360" t="inlineStr"/>
      <c r="O1041" s="360" t="n">
        <v>0</v>
      </c>
      <c r="P1041" s="360" t="n"/>
      <c r="Q1041" s="360" t="n"/>
      <c r="R1041" s="360" t="n"/>
      <c r="S1041" s="360" t="n"/>
      <c r="T1041" s="360" t="n"/>
      <c r="U1041" s="360" t="n"/>
      <c r="V1041" s="360" t="n"/>
      <c r="W1041" s="360" t="n">
        <v>0</v>
      </c>
      <c r="X1041" s="360" t="n">
        <v>1</v>
      </c>
      <c r="Y1041" s="360" t="n">
        <v>0</v>
      </c>
      <c r="Z1041" s="360" t="n"/>
      <c r="AA1041" s="360" t="n"/>
      <c r="AB1041" s="360" t="n"/>
    </row>
    <row r="1042">
      <c r="A1042" s="360" t="n">
        <v>50</v>
      </c>
      <c r="B1042" s="360" t="n">
        <v>0</v>
      </c>
      <c r="C1042" s="360" t="n">
        <v>0</v>
      </c>
      <c r="D1042" s="360" t="n">
        <v>1</v>
      </c>
      <c r="E1042" s="360" t="n">
        <v>229</v>
      </c>
      <c r="F1042" s="360">
        <f>ROUND(Source!AZ1031,O1042)</f>
        <v/>
      </c>
      <c r="G1042" s="360" t="inlineStr">
        <is>
          <t>ОборудПод</t>
        </is>
      </c>
      <c r="H1042" s="360" t="inlineStr">
        <is>
          <t>Стоимость оборудования подрядчика</t>
        </is>
      </c>
      <c r="I1042" s="360" t="n"/>
      <c r="J1042" s="360" t="n"/>
      <c r="K1042" s="360" t="n">
        <v>229</v>
      </c>
      <c r="L1042" s="360" t="n">
        <v>10</v>
      </c>
      <c r="M1042" s="360" t="n">
        <v>3</v>
      </c>
      <c r="N1042" s="360" t="inlineStr"/>
      <c r="O1042" s="360" t="n">
        <v>0</v>
      </c>
      <c r="P1042" s="360" t="n"/>
      <c r="Q1042" s="360" t="n"/>
      <c r="R1042" s="360" t="n"/>
      <c r="S1042" s="360" t="n"/>
      <c r="T1042" s="360" t="n"/>
      <c r="U1042" s="360" t="n"/>
      <c r="V1042" s="360" t="n"/>
      <c r="W1042" s="360" t="n">
        <v>0</v>
      </c>
      <c r="X1042" s="360" t="n">
        <v>1</v>
      </c>
      <c r="Y1042" s="360" t="n">
        <v>0</v>
      </c>
      <c r="Z1042" s="360" t="n"/>
      <c r="AA1042" s="360" t="n"/>
      <c r="AB1042" s="360" t="n"/>
    </row>
    <row r="1043">
      <c r="A1043" s="360" t="n">
        <v>50</v>
      </c>
      <c r="B1043" s="360" t="n">
        <v>0</v>
      </c>
      <c r="C1043" s="360" t="n">
        <v>0</v>
      </c>
      <c r="D1043" s="360" t="n">
        <v>1</v>
      </c>
      <c r="E1043" s="360" t="n">
        <v>203</v>
      </c>
      <c r="F1043" s="360">
        <f>ROUND(Source!Q1031,O1043)</f>
        <v/>
      </c>
      <c r="G1043" s="360" t="inlineStr">
        <is>
          <t>ЭММ</t>
        </is>
      </c>
      <c r="H1043" s="360" t="inlineStr">
        <is>
          <t>Эксплуатация машин</t>
        </is>
      </c>
      <c r="I1043" s="360" t="n"/>
      <c r="J1043" s="360" t="n"/>
      <c r="K1043" s="360" t="n">
        <v>203</v>
      </c>
      <c r="L1043" s="360" t="n">
        <v>11</v>
      </c>
      <c r="M1043" s="360" t="n">
        <v>3</v>
      </c>
      <c r="N1043" s="360" t="inlineStr"/>
      <c r="O1043" s="360" t="n">
        <v>0</v>
      </c>
      <c r="P1043" s="360" t="n"/>
      <c r="Q1043" s="360" t="n"/>
      <c r="R1043" s="360" t="n"/>
      <c r="S1043" s="360" t="n"/>
      <c r="T1043" s="360" t="n"/>
      <c r="U1043" s="360" t="n"/>
      <c r="V1043" s="360" t="n"/>
      <c r="W1043" s="360" t="n">
        <v>0</v>
      </c>
      <c r="X1043" s="360" t="n">
        <v>1</v>
      </c>
      <c r="Y1043" s="360" t="n">
        <v>0</v>
      </c>
      <c r="Z1043" s="360" t="n"/>
      <c r="AA1043" s="360" t="n"/>
      <c r="AB1043" s="360" t="n"/>
    </row>
    <row r="1044">
      <c r="A1044" s="360" t="n">
        <v>50</v>
      </c>
      <c r="B1044" s="360" t="n">
        <v>0</v>
      </c>
      <c r="C1044" s="360" t="n">
        <v>0</v>
      </c>
      <c r="D1044" s="360" t="n">
        <v>1</v>
      </c>
      <c r="E1044" s="360" t="n">
        <v>231</v>
      </c>
      <c r="F1044" s="360">
        <f>ROUND(Source!BB1031,O1044)</f>
        <v/>
      </c>
      <c r="G1044" s="360" t="inlineStr">
        <is>
          <t>ЭММсНРиСП</t>
        </is>
      </c>
      <c r="H1044" s="360" t="inlineStr">
        <is>
          <t>Эксплуатация машин по ТСН-2001.16</t>
        </is>
      </c>
      <c r="I1044" s="360" t="n"/>
      <c r="J1044" s="360" t="n"/>
      <c r="K1044" s="360" t="n">
        <v>231</v>
      </c>
      <c r="L1044" s="360" t="n">
        <v>12</v>
      </c>
      <c r="M1044" s="360" t="n">
        <v>3</v>
      </c>
      <c r="N1044" s="360" t="inlineStr"/>
      <c r="O1044" s="360" t="n">
        <v>0</v>
      </c>
      <c r="P1044" s="360" t="n"/>
      <c r="Q1044" s="360" t="n"/>
      <c r="R1044" s="360" t="n"/>
      <c r="S1044" s="360" t="n"/>
      <c r="T1044" s="360" t="n"/>
      <c r="U1044" s="360" t="n"/>
      <c r="V1044" s="360" t="n"/>
      <c r="W1044" s="360" t="n">
        <v>0</v>
      </c>
      <c r="X1044" s="360" t="n">
        <v>1</v>
      </c>
      <c r="Y1044" s="360" t="n">
        <v>0</v>
      </c>
      <c r="Z1044" s="360" t="n"/>
      <c r="AA1044" s="360" t="n"/>
      <c r="AB1044" s="360" t="n"/>
    </row>
    <row r="1045">
      <c r="A1045" s="360" t="n">
        <v>50</v>
      </c>
      <c r="B1045" s="360" t="n">
        <v>0</v>
      </c>
      <c r="C1045" s="360" t="n">
        <v>0</v>
      </c>
      <c r="D1045" s="360" t="n">
        <v>1</v>
      </c>
      <c r="E1045" s="360" t="n">
        <v>204</v>
      </c>
      <c r="F1045" s="360">
        <f>ROUND(Source!R1031,O1045)</f>
        <v/>
      </c>
      <c r="G1045" s="360" t="inlineStr">
        <is>
          <t>ЗПМ</t>
        </is>
      </c>
      <c r="H1045" s="360" t="inlineStr">
        <is>
          <t>ЗП машинистов</t>
        </is>
      </c>
      <c r="I1045" s="360" t="n"/>
      <c r="J1045" s="360" t="n"/>
      <c r="K1045" s="360" t="n">
        <v>204</v>
      </c>
      <c r="L1045" s="360" t="n">
        <v>13</v>
      </c>
      <c r="M1045" s="360" t="n">
        <v>3</v>
      </c>
      <c r="N1045" s="360" t="inlineStr"/>
      <c r="O1045" s="360" t="n">
        <v>0</v>
      </c>
      <c r="P1045" s="360" t="n"/>
      <c r="Q1045" s="360" t="n"/>
      <c r="R1045" s="360" t="n"/>
      <c r="S1045" s="360" t="n"/>
      <c r="T1045" s="360" t="n"/>
      <c r="U1045" s="360" t="n"/>
      <c r="V1045" s="360" t="n"/>
      <c r="W1045" s="360" t="n">
        <v>0</v>
      </c>
      <c r="X1045" s="360" t="n">
        <v>1</v>
      </c>
      <c r="Y1045" s="360" t="n">
        <v>0</v>
      </c>
      <c r="Z1045" s="360" t="n"/>
      <c r="AA1045" s="360" t="n"/>
      <c r="AB1045" s="360" t="n"/>
    </row>
    <row r="1046">
      <c r="A1046" s="360" t="n">
        <v>50</v>
      </c>
      <c r="B1046" s="360" t="n">
        <v>0</v>
      </c>
      <c r="C1046" s="360" t="n">
        <v>0</v>
      </c>
      <c r="D1046" s="360" t="n">
        <v>1</v>
      </c>
      <c r="E1046" s="360" t="n">
        <v>205</v>
      </c>
      <c r="F1046" s="360">
        <f>ROUND(Source!S1031,O1046)</f>
        <v/>
      </c>
      <c r="G1046" s="360" t="inlineStr">
        <is>
          <t>ОЗП</t>
        </is>
      </c>
      <c r="H1046" s="360" t="inlineStr">
        <is>
          <t>Основная ЗП рабочих</t>
        </is>
      </c>
      <c r="I1046" s="360" t="n"/>
      <c r="J1046" s="360" t="n"/>
      <c r="K1046" s="360" t="n">
        <v>205</v>
      </c>
      <c r="L1046" s="360" t="n">
        <v>14</v>
      </c>
      <c r="M1046" s="360" t="n">
        <v>3</v>
      </c>
      <c r="N1046" s="360" t="inlineStr"/>
      <c r="O1046" s="360" t="n">
        <v>0</v>
      </c>
      <c r="P1046" s="360" t="n"/>
      <c r="Q1046" s="360" t="n"/>
      <c r="R1046" s="360" t="n"/>
      <c r="S1046" s="360" t="n"/>
      <c r="T1046" s="360" t="n"/>
      <c r="U1046" s="360" t="n"/>
      <c r="V1046" s="360" t="n"/>
      <c r="W1046" s="360" t="n">
        <v>0</v>
      </c>
      <c r="X1046" s="360" t="n">
        <v>1</v>
      </c>
      <c r="Y1046" s="360" t="n">
        <v>0</v>
      </c>
      <c r="Z1046" s="360" t="n"/>
      <c r="AA1046" s="360" t="n"/>
      <c r="AB1046" s="360" t="n"/>
    </row>
    <row r="1047">
      <c r="A1047" s="360" t="n">
        <v>50</v>
      </c>
      <c r="B1047" s="360" t="n">
        <v>0</v>
      </c>
      <c r="C1047" s="360" t="n">
        <v>0</v>
      </c>
      <c r="D1047" s="360" t="n">
        <v>1</v>
      </c>
      <c r="E1047" s="360" t="n">
        <v>232</v>
      </c>
      <c r="F1047" s="360">
        <f>ROUND(Source!BC1031,O1047)</f>
        <v/>
      </c>
      <c r="G1047" s="360" t="inlineStr">
        <is>
          <t>ОЗПсНРиСП</t>
        </is>
      </c>
      <c r="H1047" s="360" t="inlineStr">
        <is>
          <t>Основная ЗП рабочих по ТСН-2001.16</t>
        </is>
      </c>
      <c r="I1047" s="360" t="n"/>
      <c r="J1047" s="360" t="n"/>
      <c r="K1047" s="360" t="n">
        <v>232</v>
      </c>
      <c r="L1047" s="360" t="n">
        <v>15</v>
      </c>
      <c r="M1047" s="360" t="n">
        <v>3</v>
      </c>
      <c r="N1047" s="360" t="inlineStr"/>
      <c r="O1047" s="360" t="n">
        <v>0</v>
      </c>
      <c r="P1047" s="360" t="n"/>
      <c r="Q1047" s="360" t="n"/>
      <c r="R1047" s="360" t="n"/>
      <c r="S1047" s="360" t="n"/>
      <c r="T1047" s="360" t="n"/>
      <c r="U1047" s="360" t="n"/>
      <c r="V1047" s="360" t="n"/>
      <c r="W1047" s="360" t="n">
        <v>0</v>
      </c>
      <c r="X1047" s="360" t="n">
        <v>1</v>
      </c>
      <c r="Y1047" s="360" t="n">
        <v>0</v>
      </c>
      <c r="Z1047" s="360" t="n"/>
      <c r="AA1047" s="360" t="n"/>
      <c r="AB1047" s="360" t="n"/>
    </row>
    <row r="1048">
      <c r="A1048" s="360" t="n">
        <v>50</v>
      </c>
      <c r="B1048" s="360" t="n">
        <v>0</v>
      </c>
      <c r="C1048" s="360" t="n">
        <v>0</v>
      </c>
      <c r="D1048" s="360" t="n">
        <v>1</v>
      </c>
      <c r="E1048" s="360" t="n">
        <v>214</v>
      </c>
      <c r="F1048" s="360">
        <f>ROUND(Source!AS1031,O1048)</f>
        <v/>
      </c>
      <c r="G1048" s="360" t="inlineStr">
        <is>
          <t>Строит</t>
        </is>
      </c>
      <c r="H1048" s="360" t="inlineStr">
        <is>
          <t>Строительные работы с НР и СП</t>
        </is>
      </c>
      <c r="I1048" s="360" t="n"/>
      <c r="J1048" s="360" t="n"/>
      <c r="K1048" s="360" t="n">
        <v>214</v>
      </c>
      <c r="L1048" s="360" t="n">
        <v>16</v>
      </c>
      <c r="M1048" s="360" t="n">
        <v>3</v>
      </c>
      <c r="N1048" s="360" t="inlineStr"/>
      <c r="O1048" s="360" t="n">
        <v>0</v>
      </c>
      <c r="P1048" s="360" t="n"/>
      <c r="Q1048" s="360" t="n"/>
      <c r="R1048" s="360" t="n"/>
      <c r="S1048" s="360" t="n"/>
      <c r="T1048" s="360" t="n"/>
      <c r="U1048" s="360" t="n"/>
      <c r="V1048" s="360" t="n"/>
      <c r="W1048" s="360" t="n">
        <v>0</v>
      </c>
      <c r="X1048" s="360" t="n">
        <v>1</v>
      </c>
      <c r="Y1048" s="360" t="n">
        <v>0</v>
      </c>
      <c r="Z1048" s="360" t="n"/>
      <c r="AA1048" s="360" t="n"/>
      <c r="AB1048" s="360" t="n"/>
    </row>
    <row r="1049">
      <c r="A1049" s="360" t="n">
        <v>50</v>
      </c>
      <c r="B1049" s="360" t="n">
        <v>0</v>
      </c>
      <c r="C1049" s="360" t="n">
        <v>0</v>
      </c>
      <c r="D1049" s="360" t="n">
        <v>1</v>
      </c>
      <c r="E1049" s="360" t="n">
        <v>215</v>
      </c>
      <c r="F1049" s="360">
        <f>ROUND(Source!AT1031,O1049)</f>
        <v/>
      </c>
      <c r="G1049" s="360" t="inlineStr">
        <is>
          <t>Монтаж</t>
        </is>
      </c>
      <c r="H1049" s="360" t="inlineStr">
        <is>
          <t>Монтажные работы с НР и СП</t>
        </is>
      </c>
      <c r="I1049" s="360" t="n"/>
      <c r="J1049" s="360" t="n"/>
      <c r="K1049" s="360" t="n">
        <v>215</v>
      </c>
      <c r="L1049" s="360" t="n">
        <v>17</v>
      </c>
      <c r="M1049" s="360" t="n">
        <v>3</v>
      </c>
      <c r="N1049" s="360" t="inlineStr"/>
      <c r="O1049" s="360" t="n">
        <v>0</v>
      </c>
      <c r="P1049" s="360" t="n"/>
      <c r="Q1049" s="360" t="n"/>
      <c r="R1049" s="360" t="n"/>
      <c r="S1049" s="360" t="n"/>
      <c r="T1049" s="360" t="n"/>
      <c r="U1049" s="360" t="n"/>
      <c r="V1049" s="360" t="n"/>
      <c r="W1049" s="360" t="n">
        <v>0</v>
      </c>
      <c r="X1049" s="360" t="n">
        <v>1</v>
      </c>
      <c r="Y1049" s="360" t="n">
        <v>0</v>
      </c>
      <c r="Z1049" s="360" t="n"/>
      <c r="AA1049" s="360" t="n"/>
      <c r="AB1049" s="360" t="n"/>
    </row>
    <row r="1050">
      <c r="A1050" s="360" t="n">
        <v>50</v>
      </c>
      <c r="B1050" s="360" t="n">
        <v>0</v>
      </c>
      <c r="C1050" s="360" t="n">
        <v>0</v>
      </c>
      <c r="D1050" s="360" t="n">
        <v>1</v>
      </c>
      <c r="E1050" s="360" t="n">
        <v>217</v>
      </c>
      <c r="F1050" s="360">
        <f>ROUND(Source!AU1031,O1050)</f>
        <v/>
      </c>
      <c r="G1050" s="360" t="inlineStr">
        <is>
          <t>Прочие</t>
        </is>
      </c>
      <c r="H1050" s="360" t="inlineStr">
        <is>
          <t>Прочие работы с НР и СП</t>
        </is>
      </c>
      <c r="I1050" s="360" t="n"/>
      <c r="J1050" s="360" t="n"/>
      <c r="K1050" s="360" t="n">
        <v>217</v>
      </c>
      <c r="L1050" s="360" t="n">
        <v>18</v>
      </c>
      <c r="M1050" s="360" t="n">
        <v>3</v>
      </c>
      <c r="N1050" s="360" t="inlineStr"/>
      <c r="O1050" s="360" t="n">
        <v>0</v>
      </c>
      <c r="P1050" s="360" t="n"/>
      <c r="Q1050" s="360" t="n"/>
      <c r="R1050" s="360" t="n"/>
      <c r="S1050" s="360" t="n"/>
      <c r="T1050" s="360" t="n"/>
      <c r="U1050" s="360" t="n"/>
      <c r="V1050" s="360" t="n"/>
      <c r="W1050" s="360" t="n">
        <v>0</v>
      </c>
      <c r="X1050" s="360" t="n">
        <v>1</v>
      </c>
      <c r="Y1050" s="360" t="n">
        <v>0</v>
      </c>
      <c r="Z1050" s="360" t="n"/>
      <c r="AA1050" s="360" t="n"/>
      <c r="AB1050" s="360" t="n"/>
    </row>
    <row r="1051">
      <c r="A1051" s="360" t="n">
        <v>50</v>
      </c>
      <c r="B1051" s="360" t="n">
        <v>0</v>
      </c>
      <c r="C1051" s="360" t="n">
        <v>0</v>
      </c>
      <c r="D1051" s="360" t="n">
        <v>1</v>
      </c>
      <c r="E1051" s="360" t="n">
        <v>230</v>
      </c>
      <c r="F1051" s="360">
        <f>ROUND(Source!BA1031,O1051)</f>
        <v/>
      </c>
      <c r="G1051" s="360" t="inlineStr">
        <is>
          <t>ПрочиеЗатр</t>
        </is>
      </c>
      <c r="H1051" s="360" t="inlineStr">
        <is>
          <t>Прочие затраты по ТСН-2001.16</t>
        </is>
      </c>
      <c r="I1051" s="360" t="n"/>
      <c r="J1051" s="360" t="n"/>
      <c r="K1051" s="360" t="n">
        <v>230</v>
      </c>
      <c r="L1051" s="360" t="n">
        <v>19</v>
      </c>
      <c r="M1051" s="360" t="n">
        <v>3</v>
      </c>
      <c r="N1051" s="360" t="inlineStr"/>
      <c r="O1051" s="360" t="n">
        <v>0</v>
      </c>
      <c r="P1051" s="360" t="n"/>
      <c r="Q1051" s="360" t="n"/>
      <c r="R1051" s="360" t="n"/>
      <c r="S1051" s="360" t="n"/>
      <c r="T1051" s="360" t="n"/>
      <c r="U1051" s="360" t="n"/>
      <c r="V1051" s="360" t="n"/>
      <c r="W1051" s="360" t="n">
        <v>0</v>
      </c>
      <c r="X1051" s="360" t="n">
        <v>1</v>
      </c>
      <c r="Y1051" s="360" t="n">
        <v>0</v>
      </c>
      <c r="Z1051" s="360" t="n"/>
      <c r="AA1051" s="360" t="n"/>
      <c r="AB1051" s="360" t="n"/>
    </row>
    <row r="1052">
      <c r="A1052" s="360" t="n">
        <v>50</v>
      </c>
      <c r="B1052" s="360" t="n">
        <v>0</v>
      </c>
      <c r="C1052" s="360" t="n">
        <v>0</v>
      </c>
      <c r="D1052" s="360" t="n">
        <v>1</v>
      </c>
      <c r="E1052" s="360" t="n">
        <v>206</v>
      </c>
      <c r="F1052" s="360">
        <f>ROUND(Source!T1031,O1052)</f>
        <v/>
      </c>
      <c r="G1052" s="360" t="inlineStr">
        <is>
          <t>ВозврМат</t>
        </is>
      </c>
      <c r="H1052" s="360" t="inlineStr">
        <is>
          <t>Возврат материалов</t>
        </is>
      </c>
      <c r="I1052" s="360" t="n"/>
      <c r="J1052" s="360" t="n"/>
      <c r="K1052" s="360" t="n">
        <v>206</v>
      </c>
      <c r="L1052" s="360" t="n">
        <v>20</v>
      </c>
      <c r="M1052" s="360" t="n">
        <v>3</v>
      </c>
      <c r="N1052" s="360" t="inlineStr"/>
      <c r="O1052" s="360" t="n">
        <v>0</v>
      </c>
      <c r="P1052" s="360" t="n"/>
      <c r="Q1052" s="360" t="n"/>
      <c r="R1052" s="360" t="n"/>
      <c r="S1052" s="360" t="n"/>
      <c r="T1052" s="360" t="n"/>
      <c r="U1052" s="360" t="n"/>
      <c r="V1052" s="360" t="n"/>
      <c r="W1052" s="360" t="n">
        <v>0</v>
      </c>
      <c r="X1052" s="360" t="n">
        <v>1</v>
      </c>
      <c r="Y1052" s="360" t="n">
        <v>0</v>
      </c>
      <c r="Z1052" s="360" t="n"/>
      <c r="AA1052" s="360" t="n"/>
      <c r="AB1052" s="360" t="n"/>
    </row>
    <row r="1053">
      <c r="A1053" s="360" t="n">
        <v>50</v>
      </c>
      <c r="B1053" s="360" t="n">
        <v>0</v>
      </c>
      <c r="C1053" s="360" t="n">
        <v>0</v>
      </c>
      <c r="D1053" s="360" t="n">
        <v>1</v>
      </c>
      <c r="E1053" s="360" t="n">
        <v>207</v>
      </c>
      <c r="F1053" s="360">
        <f>ROUND(Source!U1031,O1053)</f>
        <v/>
      </c>
      <c r="G1053" s="360" t="inlineStr">
        <is>
          <t>ТрудСтр</t>
        </is>
      </c>
      <c r="H1053" s="360" t="inlineStr">
        <is>
          <t>Трудозатраты строителей</t>
        </is>
      </c>
      <c r="I1053" s="360" t="n"/>
      <c r="J1053" s="360" t="n"/>
      <c r="K1053" s="360" t="n">
        <v>207</v>
      </c>
      <c r="L1053" s="360" t="n">
        <v>21</v>
      </c>
      <c r="M1053" s="360" t="n">
        <v>3</v>
      </c>
      <c r="N1053" s="360" t="inlineStr"/>
      <c r="O1053" s="360" t="n">
        <v>7</v>
      </c>
      <c r="P1053" s="360" t="n"/>
      <c r="Q1053" s="360" t="n"/>
      <c r="R1053" s="360" t="n"/>
      <c r="S1053" s="360" t="n"/>
      <c r="T1053" s="360" t="n"/>
      <c r="U1053" s="360" t="n"/>
      <c r="V1053" s="360" t="n"/>
      <c r="W1053" s="360" t="n">
        <v>0</v>
      </c>
      <c r="X1053" s="360" t="n">
        <v>1</v>
      </c>
      <c r="Y1053" s="360" t="n">
        <v>0</v>
      </c>
      <c r="Z1053" s="360" t="n"/>
      <c r="AA1053" s="360" t="n"/>
      <c r="AB1053" s="360" t="n"/>
    </row>
    <row r="1054">
      <c r="A1054" s="360" t="n">
        <v>50</v>
      </c>
      <c r="B1054" s="360" t="n">
        <v>0</v>
      </c>
      <c r="C1054" s="360" t="n">
        <v>0</v>
      </c>
      <c r="D1054" s="360" t="n">
        <v>1</v>
      </c>
      <c r="E1054" s="360" t="n">
        <v>208</v>
      </c>
      <c r="F1054" s="360">
        <f>ROUND(Source!V1031,O1054)</f>
        <v/>
      </c>
      <c r="G1054" s="360" t="inlineStr">
        <is>
          <t>ТрудМаш</t>
        </is>
      </c>
      <c r="H1054" s="360" t="inlineStr">
        <is>
          <t>Трудозатраты машинистов</t>
        </is>
      </c>
      <c r="I1054" s="360" t="n"/>
      <c r="J1054" s="360" t="n"/>
      <c r="K1054" s="360" t="n">
        <v>208</v>
      </c>
      <c r="L1054" s="360" t="n">
        <v>22</v>
      </c>
      <c r="M1054" s="360" t="n">
        <v>3</v>
      </c>
      <c r="N1054" s="360" t="inlineStr"/>
      <c r="O1054" s="360" t="n">
        <v>7</v>
      </c>
      <c r="P1054" s="360" t="n"/>
      <c r="Q1054" s="360" t="n"/>
      <c r="R1054" s="360" t="n"/>
      <c r="S1054" s="360" t="n"/>
      <c r="T1054" s="360" t="n"/>
      <c r="U1054" s="360" t="n"/>
      <c r="V1054" s="360" t="n"/>
      <c r="W1054" s="360" t="n">
        <v>0</v>
      </c>
      <c r="X1054" s="360" t="n">
        <v>1</v>
      </c>
      <c r="Y1054" s="360" t="n">
        <v>0</v>
      </c>
      <c r="Z1054" s="360" t="n"/>
      <c r="AA1054" s="360" t="n"/>
      <c r="AB1054" s="360" t="n"/>
    </row>
    <row r="1055">
      <c r="A1055" s="360" t="n">
        <v>50</v>
      </c>
      <c r="B1055" s="360" t="n">
        <v>0</v>
      </c>
      <c r="C1055" s="360" t="n">
        <v>0</v>
      </c>
      <c r="D1055" s="360" t="n">
        <v>1</v>
      </c>
      <c r="E1055" s="360" t="n">
        <v>209</v>
      </c>
      <c r="F1055" s="360">
        <f>ROUND(Source!W1031,O1055)</f>
        <v/>
      </c>
      <c r="G1055" s="360" t="inlineStr">
        <is>
          <t>ТранспМат</t>
        </is>
      </c>
      <c r="H1055" s="360" t="inlineStr">
        <is>
          <t>Транспорт материалов</t>
        </is>
      </c>
      <c r="I1055" s="360" t="n"/>
      <c r="J1055" s="360" t="n"/>
      <c r="K1055" s="360" t="n">
        <v>209</v>
      </c>
      <c r="L1055" s="360" t="n">
        <v>23</v>
      </c>
      <c r="M1055" s="360" t="n">
        <v>3</v>
      </c>
      <c r="N1055" s="360" t="inlineStr"/>
      <c r="O1055" s="360" t="n">
        <v>0</v>
      </c>
      <c r="P1055" s="360" t="n"/>
      <c r="Q1055" s="360" t="n"/>
      <c r="R1055" s="360" t="n"/>
      <c r="S1055" s="360" t="n"/>
      <c r="T1055" s="360" t="n"/>
      <c r="U1055" s="360" t="n"/>
      <c r="V1055" s="360" t="n"/>
      <c r="W1055" s="360" t="n">
        <v>0</v>
      </c>
      <c r="X1055" s="360" t="n">
        <v>1</v>
      </c>
      <c r="Y1055" s="360" t="n">
        <v>0</v>
      </c>
      <c r="Z1055" s="360" t="n"/>
      <c r="AA1055" s="360" t="n"/>
      <c r="AB1055" s="360" t="n"/>
    </row>
    <row r="1056">
      <c r="A1056" s="360" t="n">
        <v>50</v>
      </c>
      <c r="B1056" s="360" t="n">
        <v>0</v>
      </c>
      <c r="C1056" s="360" t="n">
        <v>0</v>
      </c>
      <c r="D1056" s="360" t="n">
        <v>1</v>
      </c>
      <c r="E1056" s="360" t="n">
        <v>233</v>
      </c>
      <c r="F1056" s="360">
        <f>ROUND(Source!BD1031,O1056)</f>
        <v/>
      </c>
      <c r="G1056" s="360" t="inlineStr">
        <is>
          <t>Перевозка</t>
        </is>
      </c>
      <c r="H1056" s="360" t="inlineStr">
        <is>
          <t>Перевозка грузов</t>
        </is>
      </c>
      <c r="I1056" s="360" t="n"/>
      <c r="J1056" s="360" t="n"/>
      <c r="K1056" s="360" t="n">
        <v>233</v>
      </c>
      <c r="L1056" s="360" t="n">
        <v>24</v>
      </c>
      <c r="M1056" s="360" t="n">
        <v>3</v>
      </c>
      <c r="N1056" s="360" t="inlineStr"/>
      <c r="O1056" s="360" t="n">
        <v>0</v>
      </c>
      <c r="P1056" s="360" t="n"/>
      <c r="Q1056" s="360" t="n"/>
      <c r="R1056" s="360" t="n"/>
      <c r="S1056" s="360" t="n"/>
      <c r="T1056" s="360" t="n"/>
      <c r="U1056" s="360" t="n"/>
      <c r="V1056" s="360" t="n"/>
      <c r="W1056" s="360" t="n">
        <v>0</v>
      </c>
      <c r="X1056" s="360" t="n">
        <v>1</v>
      </c>
      <c r="Y1056" s="360" t="n">
        <v>0</v>
      </c>
      <c r="Z1056" s="360" t="n"/>
      <c r="AA1056" s="360" t="n"/>
      <c r="AB1056" s="360" t="n"/>
    </row>
    <row r="1057">
      <c r="A1057" s="360" t="n">
        <v>50</v>
      </c>
      <c r="B1057" s="360" t="n">
        <v>0</v>
      </c>
      <c r="C1057" s="360" t="n">
        <v>0</v>
      </c>
      <c r="D1057" s="360" t="n">
        <v>1</v>
      </c>
      <c r="E1057" s="360" t="n">
        <v>210</v>
      </c>
      <c r="F1057" s="360">
        <f>ROUND(Source!X1031,O1057)</f>
        <v/>
      </c>
      <c r="G1057" s="360" t="inlineStr">
        <is>
          <t>НР</t>
        </is>
      </c>
      <c r="H1057" s="360" t="inlineStr">
        <is>
          <t>Накладные расходы</t>
        </is>
      </c>
      <c r="I1057" s="360" t="n"/>
      <c r="J1057" s="360" t="n"/>
      <c r="K1057" s="360" t="n">
        <v>210</v>
      </c>
      <c r="L1057" s="360" t="n">
        <v>25</v>
      </c>
      <c r="M1057" s="360" t="n">
        <v>3</v>
      </c>
      <c r="N1057" s="360" t="inlineStr"/>
      <c r="O1057" s="360" t="n">
        <v>0</v>
      </c>
      <c r="P1057" s="360" t="n"/>
      <c r="Q1057" s="360" t="n"/>
      <c r="R1057" s="360" t="n"/>
      <c r="S1057" s="360" t="n"/>
      <c r="T1057" s="360" t="n"/>
      <c r="U1057" s="360" t="n"/>
      <c r="V1057" s="360" t="n"/>
      <c r="W1057" s="360" t="n">
        <v>0</v>
      </c>
      <c r="X1057" s="360" t="n">
        <v>1</v>
      </c>
      <c r="Y1057" s="360" t="n">
        <v>0</v>
      </c>
      <c r="Z1057" s="360" t="n"/>
      <c r="AA1057" s="360" t="n"/>
      <c r="AB1057" s="360" t="n"/>
    </row>
    <row r="1058">
      <c r="A1058" s="360" t="n">
        <v>50</v>
      </c>
      <c r="B1058" s="360" t="n">
        <v>0</v>
      </c>
      <c r="C1058" s="360" t="n">
        <v>0</v>
      </c>
      <c r="D1058" s="360" t="n">
        <v>1</v>
      </c>
      <c r="E1058" s="360" t="n">
        <v>211</v>
      </c>
      <c r="F1058" s="360">
        <f>ROUND(Source!Y1031,O1058)</f>
        <v/>
      </c>
      <c r="G1058" s="360" t="inlineStr">
        <is>
          <t>СмПриб</t>
        </is>
      </c>
      <c r="H1058" s="360" t="inlineStr">
        <is>
          <t>Сметная прибыль</t>
        </is>
      </c>
      <c r="I1058" s="360" t="n"/>
      <c r="J1058" s="360" t="n"/>
      <c r="K1058" s="360" t="n">
        <v>211</v>
      </c>
      <c r="L1058" s="360" t="n">
        <v>26</v>
      </c>
      <c r="M1058" s="360" t="n">
        <v>3</v>
      </c>
      <c r="N1058" s="360" t="inlineStr"/>
      <c r="O1058" s="360" t="n">
        <v>0</v>
      </c>
      <c r="P1058" s="360" t="n"/>
      <c r="Q1058" s="360" t="n"/>
      <c r="R1058" s="360" t="n"/>
      <c r="S1058" s="360" t="n"/>
      <c r="T1058" s="360" t="n"/>
      <c r="U1058" s="360" t="n"/>
      <c r="V1058" s="360" t="n"/>
      <c r="W1058" s="360" t="n">
        <v>0</v>
      </c>
      <c r="X1058" s="360" t="n">
        <v>1</v>
      </c>
      <c r="Y1058" s="360" t="n">
        <v>0</v>
      </c>
      <c r="Z1058" s="360" t="n"/>
      <c r="AA1058" s="360" t="n"/>
      <c r="AB1058" s="360" t="n"/>
    </row>
    <row r="1059">
      <c r="A1059" s="360" t="n">
        <v>50</v>
      </c>
      <c r="B1059" s="360" t="n">
        <v>0</v>
      </c>
      <c r="C1059" s="360" t="n">
        <v>0</v>
      </c>
      <c r="D1059" s="360" t="n">
        <v>1</v>
      </c>
      <c r="E1059" s="360" t="n">
        <v>224</v>
      </c>
      <c r="F1059" s="360">
        <f>ROUND(Source!AR1031,O1059)</f>
        <v/>
      </c>
      <c r="G1059" s="360" t="inlineStr">
        <is>
          <t>Всего</t>
        </is>
      </c>
      <c r="H1059" s="360" t="inlineStr">
        <is>
          <t>Всего с НР и СП</t>
        </is>
      </c>
      <c r="I1059" s="360" t="n"/>
      <c r="J1059" s="360" t="n"/>
      <c r="K1059" s="360" t="n">
        <v>224</v>
      </c>
      <c r="L1059" s="360" t="n">
        <v>27</v>
      </c>
      <c r="M1059" s="360" t="n">
        <v>3</v>
      </c>
      <c r="N1059" s="360" t="inlineStr"/>
      <c r="O1059" s="360" t="n">
        <v>0</v>
      </c>
      <c r="P1059" s="360" t="n"/>
      <c r="Q1059" s="360" t="n"/>
      <c r="R1059" s="360" t="n"/>
      <c r="S1059" s="360" t="n"/>
      <c r="T1059" s="360" t="n"/>
      <c r="U1059" s="360" t="n"/>
      <c r="V1059" s="360" t="n"/>
      <c r="W1059" s="360" t="n">
        <v>0</v>
      </c>
      <c r="X1059" s="360" t="n">
        <v>1</v>
      </c>
      <c r="Y1059" s="360" t="n">
        <v>0</v>
      </c>
      <c r="Z1059" s="360" t="n"/>
      <c r="AA1059" s="360" t="n"/>
      <c r="AB1059" s="360" t="n"/>
    </row>
    <row r="1060">
      <c r="A1060" s="360" t="n">
        <v>50</v>
      </c>
      <c r="B1060" s="360" t="n">
        <v>0</v>
      </c>
      <c r="C1060" s="360" t="n">
        <v>0</v>
      </c>
      <c r="D1060" s="360" t="n">
        <v>2</v>
      </c>
      <c r="E1060" s="360" t="n">
        <v>0</v>
      </c>
      <c r="F1060" s="360">
        <f>ROUND(F1059,O1060)</f>
        <v/>
      </c>
      <c r="G1060" s="360" t="inlineStr">
        <is>
          <t>и1</t>
        </is>
      </c>
      <c r="H1060" s="360" t="inlineStr">
        <is>
          <t>Итого</t>
        </is>
      </c>
      <c r="I1060" s="360" t="n"/>
      <c r="J1060" s="360" t="n"/>
      <c r="K1060" s="360" t="n">
        <v>212</v>
      </c>
      <c r="L1060" s="360" t="n">
        <v>28</v>
      </c>
      <c r="M1060" s="360" t="n">
        <v>0</v>
      </c>
      <c r="N1060" s="360" t="inlineStr"/>
      <c r="O1060" s="360" t="n">
        <v>0</v>
      </c>
      <c r="P1060" s="360" t="n"/>
      <c r="Q1060" s="360" t="n"/>
      <c r="R1060" s="360" t="n"/>
      <c r="S1060" s="360" t="n"/>
      <c r="T1060" s="360" t="n"/>
      <c r="U1060" s="360" t="n"/>
      <c r="V1060" s="360" t="n"/>
      <c r="W1060" s="360" t="n">
        <v>0</v>
      </c>
      <c r="X1060" s="360" t="n">
        <v>1</v>
      </c>
      <c r="Y1060" s="360" t="n">
        <v>0</v>
      </c>
      <c r="Z1060" s="360" t="n"/>
      <c r="AA1060" s="360" t="n"/>
      <c r="AB1060" s="360" t="n"/>
    </row>
    <row r="1061">
      <c r="A1061" s="360" t="n">
        <v>50</v>
      </c>
      <c r="B1061" s="360" t="n">
        <v>0</v>
      </c>
      <c r="C1061" s="360" t="n">
        <v>0</v>
      </c>
      <c r="D1061" s="360" t="n">
        <v>2</v>
      </c>
      <c r="E1061" s="360" t="n">
        <v>0</v>
      </c>
      <c r="F1061" s="360">
        <f>ROUND(F1060*0.22,O1061)</f>
        <v/>
      </c>
      <c r="G1061" s="360" t="inlineStr">
        <is>
          <t>и2</t>
        </is>
      </c>
      <c r="H1061" s="360" t="inlineStr">
        <is>
          <t>НДС 22%</t>
        </is>
      </c>
      <c r="I1061" s="360" t="n"/>
      <c r="J1061" s="360" t="n"/>
      <c r="K1061" s="360" t="n">
        <v>212</v>
      </c>
      <c r="L1061" s="360" t="n">
        <v>29</v>
      </c>
      <c r="M1061" s="360" t="n">
        <v>0</v>
      </c>
      <c r="N1061" s="360" t="inlineStr"/>
      <c r="O1061" s="360" t="n">
        <v>0</v>
      </c>
      <c r="P1061" s="360" t="n"/>
      <c r="Q1061" s="360" t="n"/>
      <c r="R1061" s="360" t="n"/>
      <c r="S1061" s="360" t="n"/>
      <c r="T1061" s="360" t="n"/>
      <c r="U1061" s="360" t="n"/>
      <c r="V1061" s="360" t="n"/>
      <c r="W1061" s="360" t="n">
        <v>0</v>
      </c>
      <c r="X1061" s="360" t="n">
        <v>1</v>
      </c>
      <c r="Y1061" s="360" t="n">
        <v>0</v>
      </c>
      <c r="Z1061" s="360" t="n"/>
      <c r="AA1061" s="360" t="n"/>
      <c r="AB1061" s="360" t="n"/>
    </row>
    <row r="1062">
      <c r="A1062" s="360" t="n">
        <v>50</v>
      </c>
      <c r="B1062" s="360" t="n">
        <v>0</v>
      </c>
      <c r="C1062" s="360" t="n">
        <v>0</v>
      </c>
      <c r="D1062" s="360" t="n">
        <v>2</v>
      </c>
      <c r="E1062" s="360" t="n">
        <v>213</v>
      </c>
      <c r="F1062" s="360">
        <f>ROUND(F1060+F1061,O1062)</f>
        <v/>
      </c>
      <c r="G1062" s="360" t="inlineStr">
        <is>
          <t>и3</t>
        </is>
      </c>
      <c r="H1062" s="360" t="inlineStr">
        <is>
          <t>Всего</t>
        </is>
      </c>
      <c r="I1062" s="360" t="n"/>
      <c r="J1062" s="360" t="n"/>
      <c r="K1062" s="360" t="n">
        <v>212</v>
      </c>
      <c r="L1062" s="360" t="n">
        <v>30</v>
      </c>
      <c r="M1062" s="360" t="n">
        <v>0</v>
      </c>
      <c r="N1062" s="360" t="inlineStr"/>
      <c r="O1062" s="360" t="n">
        <v>0</v>
      </c>
      <c r="P1062" s="360" t="n"/>
      <c r="Q1062" s="360" t="n"/>
      <c r="R1062" s="360" t="n"/>
      <c r="S1062" s="360" t="n"/>
      <c r="T1062" s="360" t="n"/>
      <c r="U1062" s="360" t="n"/>
      <c r="V1062" s="360" t="n"/>
      <c r="W1062" s="360" t="n">
        <v>0</v>
      </c>
      <c r="X1062" s="360" t="n">
        <v>1</v>
      </c>
      <c r="Y1062" s="360" t="n">
        <v>0</v>
      </c>
      <c r="Z1062" s="360" t="n"/>
      <c r="AA1062" s="360" t="n"/>
      <c r="AB1062" s="360" t="n"/>
    </row>
    <row r="1063"/>
    <row r="1064">
      <c r="A1064" s="357" t="n">
        <v>3</v>
      </c>
      <c r="B1064" s="357" t="n">
        <v>0</v>
      </c>
      <c r="C1064" s="357" t="n"/>
      <c r="D1064" s="357">
        <f>ROW(A1083)</f>
        <v/>
      </c>
      <c r="E1064" s="357" t="n"/>
      <c r="F1064" s="357" t="inlineStr">
        <is>
          <t>Новая локальная смета</t>
        </is>
      </c>
      <c r="G1064" s="357" t="inlineStr">
        <is>
          <t>Иванова, д.14</t>
        </is>
      </c>
      <c r="H1064" s="357" t="inlineStr"/>
      <c r="I1064" s="357" t="n">
        <v>0</v>
      </c>
      <c r="J1064" s="357" t="inlineStr"/>
      <c r="K1064" s="357" t="n">
        <v>0</v>
      </c>
      <c r="L1064" s="357" t="inlineStr">
        <is>
          <t>Новая локальная смета</t>
        </is>
      </c>
      <c r="M1064" s="357" t="inlineStr"/>
      <c r="N1064" s="357" t="n"/>
      <c r="O1064" s="357" t="n"/>
      <c r="P1064" s="357" t="n"/>
      <c r="Q1064" s="357" t="n"/>
      <c r="R1064" s="357" t="n"/>
      <c r="S1064" s="357" t="n">
        <v>0</v>
      </c>
      <c r="T1064" s="357" t="n"/>
      <c r="U1064" s="357" t="inlineStr"/>
      <c r="V1064" s="357" t="n">
        <v>0</v>
      </c>
      <c r="W1064" s="357" t="n"/>
      <c r="X1064" s="357" t="n"/>
      <c r="Y1064" s="357" t="n"/>
      <c r="Z1064" s="357" t="n"/>
      <c r="AA1064" s="357" t="n"/>
      <c r="AB1064" s="357" t="inlineStr"/>
      <c r="AC1064" s="357" t="inlineStr"/>
      <c r="AD1064" s="357" t="inlineStr"/>
      <c r="AE1064" s="357" t="inlineStr"/>
      <c r="AF1064" s="357" t="inlineStr"/>
      <c r="AG1064" s="357" t="inlineStr"/>
      <c r="AH1064" s="357" t="n"/>
      <c r="AI1064" s="357" t="n"/>
      <c r="AJ1064" s="357" t="n"/>
      <c r="AK1064" s="357" t="n"/>
      <c r="AL1064" s="357" t="n"/>
      <c r="AM1064" s="357" t="n"/>
      <c r="AN1064" s="357" t="n"/>
      <c r="AO1064" s="357" t="n"/>
      <c r="AP1064" s="357" t="inlineStr"/>
      <c r="AQ1064" s="357" t="inlineStr"/>
      <c r="AR1064" s="357" t="inlineStr"/>
      <c r="AS1064" s="357" t="n"/>
      <c r="AT1064" s="357" t="n"/>
      <c r="AU1064" s="357" t="n"/>
      <c r="AV1064" s="357" t="n"/>
      <c r="AW1064" s="357" t="n"/>
      <c r="AX1064" s="357" t="n"/>
      <c r="AY1064" s="357" t="n"/>
      <c r="AZ1064" s="357" t="inlineStr"/>
      <c r="BA1064" s="357" t="n"/>
      <c r="BB1064" s="357" t="inlineStr"/>
      <c r="BC1064" s="357" t="inlineStr"/>
      <c r="BD1064" s="357" t="inlineStr"/>
      <c r="BE1064" s="357" t="inlineStr"/>
      <c r="BF1064" s="357" t="inlineStr"/>
      <c r="BG1064" s="357" t="inlineStr"/>
      <c r="BH1064" s="357" t="inlineStr"/>
      <c r="BI1064" s="357" t="inlineStr"/>
      <c r="BJ1064" s="357" t="inlineStr"/>
      <c r="BK1064" s="357" t="inlineStr"/>
      <c r="BL1064" s="357" t="inlineStr"/>
      <c r="BM1064" s="357" t="inlineStr"/>
      <c r="BN1064" s="357" t="inlineStr"/>
      <c r="BO1064" s="357" t="inlineStr"/>
      <c r="BP1064" s="357" t="inlineStr"/>
      <c r="BQ1064" s="357" t="n"/>
      <c r="BR1064" s="357" t="n"/>
      <c r="BS1064" s="357" t="n"/>
      <c r="BT1064" s="357" t="n"/>
      <c r="BU1064" s="357" t="n"/>
      <c r="BV1064" s="357" t="n"/>
      <c r="BW1064" s="357" t="n"/>
      <c r="BX1064" s="357" t="n">
        <v>0</v>
      </c>
      <c r="BY1064" s="357" t="n"/>
      <c r="BZ1064" s="357" t="n"/>
      <c r="CA1064" s="357" t="n"/>
      <c r="CB1064" s="357" t="n"/>
      <c r="CC1064" s="357" t="n"/>
      <c r="CD1064" s="357" t="n"/>
      <c r="CE1064" s="357" t="n"/>
      <c r="CF1064" s="357" t="n">
        <v>0</v>
      </c>
      <c r="CG1064" s="357" t="n">
        <v>0</v>
      </c>
      <c r="CH1064" s="357" t="n"/>
      <c r="CI1064" s="357" t="inlineStr"/>
      <c r="CJ1064" s="357" t="inlineStr"/>
      <c r="CK1064" t="inlineStr"/>
      <c r="CL1064" t="inlineStr"/>
      <c r="CM1064" t="inlineStr"/>
      <c r="CN1064" t="inlineStr"/>
      <c r="CO1064" t="inlineStr"/>
      <c r="CP1064" t="inlineStr"/>
      <c r="CQ1064" t="inlineStr"/>
    </row>
    <row r="1065"/>
    <row r="1066">
      <c r="A1066" s="358" t="n">
        <v>52</v>
      </c>
      <c r="B1066" s="358">
        <f>B1083</f>
        <v/>
      </c>
      <c r="C1066" s="358">
        <f>C1083</f>
        <v/>
      </c>
      <c r="D1066" s="358">
        <f>D1083</f>
        <v/>
      </c>
      <c r="E1066" s="358">
        <f>E1083</f>
        <v/>
      </c>
      <c r="F1066" s="358">
        <f>F1083</f>
        <v/>
      </c>
      <c r="G1066" s="358">
        <f>G1083</f>
        <v/>
      </c>
      <c r="H1066" s="358" t="n"/>
      <c r="I1066" s="358" t="n"/>
      <c r="J1066" s="358" t="n"/>
      <c r="K1066" s="358" t="n"/>
      <c r="L1066" s="358" t="n"/>
      <c r="M1066" s="358" t="n"/>
      <c r="N1066" s="358" t="n"/>
      <c r="O1066" s="358">
        <f>O1083</f>
        <v/>
      </c>
      <c r="P1066" s="358">
        <f>P1083</f>
        <v/>
      </c>
      <c r="Q1066" s="358">
        <f>Q1083</f>
        <v/>
      </c>
      <c r="R1066" s="358">
        <f>R1083</f>
        <v/>
      </c>
      <c r="S1066" s="358">
        <f>S1083</f>
        <v/>
      </c>
      <c r="T1066" s="358">
        <f>T1083</f>
        <v/>
      </c>
      <c r="U1066" s="358">
        <f>U1083</f>
        <v/>
      </c>
      <c r="V1066" s="358">
        <f>V1083</f>
        <v/>
      </c>
      <c r="W1066" s="358">
        <f>W1083</f>
        <v/>
      </c>
      <c r="X1066" s="358">
        <f>X1083</f>
        <v/>
      </c>
      <c r="Y1066" s="358">
        <f>Y1083</f>
        <v/>
      </c>
      <c r="Z1066" s="358">
        <f>Z1083</f>
        <v/>
      </c>
      <c r="AA1066" s="358">
        <f>AA1083</f>
        <v/>
      </c>
      <c r="AB1066" s="358">
        <f>AB1083</f>
        <v/>
      </c>
      <c r="AC1066" s="358">
        <f>AC1083</f>
        <v/>
      </c>
      <c r="AD1066" s="358">
        <f>AD1083</f>
        <v/>
      </c>
      <c r="AE1066" s="358">
        <f>AE1083</f>
        <v/>
      </c>
      <c r="AF1066" s="358">
        <f>AF1083</f>
        <v/>
      </c>
      <c r="AG1066" s="358">
        <f>AG1083</f>
        <v/>
      </c>
      <c r="AH1066" s="358">
        <f>AH1083</f>
        <v/>
      </c>
      <c r="AI1066" s="358">
        <f>AI1083</f>
        <v/>
      </c>
      <c r="AJ1066" s="358">
        <f>AJ1083</f>
        <v/>
      </c>
      <c r="AK1066" s="358">
        <f>AK1083</f>
        <v/>
      </c>
      <c r="AL1066" s="358">
        <f>AL1083</f>
        <v/>
      </c>
      <c r="AM1066" s="358">
        <f>AM1083</f>
        <v/>
      </c>
      <c r="AN1066" s="358">
        <f>AN1083</f>
        <v/>
      </c>
      <c r="AO1066" s="358">
        <f>AO1083</f>
        <v/>
      </c>
      <c r="AP1066" s="358">
        <f>AP1083</f>
        <v/>
      </c>
      <c r="AQ1066" s="358">
        <f>AQ1083</f>
        <v/>
      </c>
      <c r="AR1066" s="358">
        <f>AR1083</f>
        <v/>
      </c>
      <c r="AS1066" s="358">
        <f>AS1083</f>
        <v/>
      </c>
      <c r="AT1066" s="358">
        <f>AT1083</f>
        <v/>
      </c>
      <c r="AU1066" s="358">
        <f>AU1083</f>
        <v/>
      </c>
      <c r="AV1066" s="358">
        <f>AV1083</f>
        <v/>
      </c>
      <c r="AW1066" s="358">
        <f>AW1083</f>
        <v/>
      </c>
      <c r="AX1066" s="358">
        <f>AX1083</f>
        <v/>
      </c>
      <c r="AY1066" s="358">
        <f>AY1083</f>
        <v/>
      </c>
      <c r="AZ1066" s="358">
        <f>AZ1083</f>
        <v/>
      </c>
      <c r="BA1066" s="358">
        <f>BA1083</f>
        <v/>
      </c>
      <c r="BB1066" s="358">
        <f>BB1083</f>
        <v/>
      </c>
      <c r="BC1066" s="358">
        <f>BC1083</f>
        <v/>
      </c>
      <c r="BD1066" s="358">
        <f>BD1083</f>
        <v/>
      </c>
      <c r="BE1066" s="358">
        <f>BE1083</f>
        <v/>
      </c>
      <c r="BF1066" s="358">
        <f>BF1083</f>
        <v/>
      </c>
      <c r="BG1066" s="358">
        <f>BG1083</f>
        <v/>
      </c>
      <c r="BH1066" s="358">
        <f>BH1083</f>
        <v/>
      </c>
      <c r="BI1066" s="358">
        <f>BI1083</f>
        <v/>
      </c>
      <c r="BJ1066" s="358">
        <f>BJ1083</f>
        <v/>
      </c>
      <c r="BK1066" s="358">
        <f>BK1083</f>
        <v/>
      </c>
      <c r="BL1066" s="358">
        <f>BL1083</f>
        <v/>
      </c>
      <c r="BM1066" s="358">
        <f>BM1083</f>
        <v/>
      </c>
      <c r="BN1066" s="358">
        <f>BN1083</f>
        <v/>
      </c>
      <c r="BO1066" s="358">
        <f>BO1083</f>
        <v/>
      </c>
      <c r="BP1066" s="358">
        <f>BP1083</f>
        <v/>
      </c>
      <c r="BQ1066" s="358">
        <f>BQ1083</f>
        <v/>
      </c>
      <c r="BR1066" s="358">
        <f>BR1083</f>
        <v/>
      </c>
      <c r="BS1066" s="358">
        <f>BS1083</f>
        <v/>
      </c>
      <c r="BT1066" s="358">
        <f>BT1083</f>
        <v/>
      </c>
      <c r="BU1066" s="358">
        <f>BU1083</f>
        <v/>
      </c>
      <c r="BV1066" s="358">
        <f>BV1083</f>
        <v/>
      </c>
      <c r="BW1066" s="358">
        <f>BW1083</f>
        <v/>
      </c>
      <c r="BX1066" s="358">
        <f>BX1083</f>
        <v/>
      </c>
      <c r="BY1066" s="358">
        <f>BY1083</f>
        <v/>
      </c>
      <c r="BZ1066" s="358">
        <f>BZ1083</f>
        <v/>
      </c>
      <c r="CA1066" s="358">
        <f>CA1083</f>
        <v/>
      </c>
      <c r="CB1066" s="358">
        <f>CB1083</f>
        <v/>
      </c>
      <c r="CC1066" s="358">
        <f>CC1083</f>
        <v/>
      </c>
      <c r="CD1066" s="358">
        <f>CD1083</f>
        <v/>
      </c>
      <c r="CE1066" s="358">
        <f>CE1083</f>
        <v/>
      </c>
      <c r="CF1066" s="358">
        <f>CF1083</f>
        <v/>
      </c>
      <c r="CG1066" s="358">
        <f>CG1083</f>
        <v/>
      </c>
      <c r="CH1066" s="358">
        <f>CH1083</f>
        <v/>
      </c>
      <c r="CI1066" s="358">
        <f>CI1083</f>
        <v/>
      </c>
      <c r="CJ1066" s="358">
        <f>CJ1083</f>
        <v/>
      </c>
      <c r="CK1066" s="358">
        <f>CK1083</f>
        <v/>
      </c>
      <c r="CL1066" s="358">
        <f>CL1083</f>
        <v/>
      </c>
      <c r="CM1066" s="358">
        <f>CM1083</f>
        <v/>
      </c>
      <c r="CN1066" s="358">
        <f>CN1083</f>
        <v/>
      </c>
      <c r="CO1066" s="358">
        <f>CO1083</f>
        <v/>
      </c>
      <c r="CP1066" s="358">
        <f>CP1083</f>
        <v/>
      </c>
      <c r="CQ1066" s="358">
        <f>CQ1083</f>
        <v/>
      </c>
      <c r="CR1066" s="358">
        <f>CR1083</f>
        <v/>
      </c>
      <c r="CS1066" s="358">
        <f>CS1083</f>
        <v/>
      </c>
      <c r="CT1066" s="358">
        <f>CT1083</f>
        <v/>
      </c>
      <c r="CU1066" s="358">
        <f>CU1083</f>
        <v/>
      </c>
      <c r="CV1066" s="358">
        <f>CV1083</f>
        <v/>
      </c>
      <c r="CW1066" s="358">
        <f>CW1083</f>
        <v/>
      </c>
      <c r="CX1066" s="358">
        <f>CX1083</f>
        <v/>
      </c>
      <c r="CY1066" s="358">
        <f>CY1083</f>
        <v/>
      </c>
      <c r="CZ1066" s="358">
        <f>CZ1083</f>
        <v/>
      </c>
      <c r="DA1066" s="358">
        <f>DA1083</f>
        <v/>
      </c>
      <c r="DB1066" s="358">
        <f>DB1083</f>
        <v/>
      </c>
      <c r="DC1066" s="358">
        <f>DC1083</f>
        <v/>
      </c>
      <c r="DD1066" s="358">
        <f>DD1083</f>
        <v/>
      </c>
      <c r="DE1066" s="358">
        <f>DE1083</f>
        <v/>
      </c>
      <c r="DF1066" s="358">
        <f>DF1083</f>
        <v/>
      </c>
      <c r="DG1066" s="359">
        <f>DG1083</f>
        <v/>
      </c>
      <c r="DH1066" s="359">
        <f>DH1083</f>
        <v/>
      </c>
      <c r="DI1066" s="359">
        <f>DI1083</f>
        <v/>
      </c>
      <c r="DJ1066" s="359">
        <f>DJ1083</f>
        <v/>
      </c>
      <c r="DK1066" s="359">
        <f>DK1083</f>
        <v/>
      </c>
      <c r="DL1066" s="359">
        <f>DL1083</f>
        <v/>
      </c>
      <c r="DM1066" s="359">
        <f>DM1083</f>
        <v/>
      </c>
      <c r="DN1066" s="359">
        <f>DN1083</f>
        <v/>
      </c>
      <c r="DO1066" s="359">
        <f>DO1083</f>
        <v/>
      </c>
      <c r="DP1066" s="359">
        <f>DP1083</f>
        <v/>
      </c>
      <c r="DQ1066" s="359">
        <f>DQ1083</f>
        <v/>
      </c>
      <c r="DR1066" s="359">
        <f>DR1083</f>
        <v/>
      </c>
      <c r="DS1066" s="359">
        <f>DS1083</f>
        <v/>
      </c>
      <c r="DT1066" s="359">
        <f>DT1083</f>
        <v/>
      </c>
      <c r="DU1066" s="359">
        <f>DU1083</f>
        <v/>
      </c>
      <c r="DV1066" s="359">
        <f>DV1083</f>
        <v/>
      </c>
      <c r="DW1066" s="359">
        <f>DW1083</f>
        <v/>
      </c>
      <c r="DX1066" s="359">
        <f>DX1083</f>
        <v/>
      </c>
      <c r="DY1066" s="359">
        <f>DY1083</f>
        <v/>
      </c>
      <c r="DZ1066" s="359">
        <f>DZ1083</f>
        <v/>
      </c>
      <c r="EA1066" s="359">
        <f>EA1083</f>
        <v/>
      </c>
      <c r="EB1066" s="359">
        <f>EB1083</f>
        <v/>
      </c>
      <c r="EC1066" s="359">
        <f>EC1083</f>
        <v/>
      </c>
      <c r="ED1066" s="359">
        <f>ED1083</f>
        <v/>
      </c>
      <c r="EE1066" s="359">
        <f>EE1083</f>
        <v/>
      </c>
      <c r="EF1066" s="359">
        <f>EF1083</f>
        <v/>
      </c>
      <c r="EG1066" s="359">
        <f>EG1083</f>
        <v/>
      </c>
      <c r="EH1066" s="359">
        <f>EH1083</f>
        <v/>
      </c>
      <c r="EI1066" s="359">
        <f>EI1083</f>
        <v/>
      </c>
      <c r="EJ1066" s="359">
        <f>EJ1083</f>
        <v/>
      </c>
      <c r="EK1066" s="359">
        <f>EK1083</f>
        <v/>
      </c>
      <c r="EL1066" s="359">
        <f>EL1083</f>
        <v/>
      </c>
      <c r="EM1066" s="359">
        <f>EM1083</f>
        <v/>
      </c>
      <c r="EN1066" s="359">
        <f>EN1083</f>
        <v/>
      </c>
      <c r="EO1066" s="359">
        <f>EO1083</f>
        <v/>
      </c>
      <c r="EP1066" s="359">
        <f>EP1083</f>
        <v/>
      </c>
      <c r="EQ1066" s="359">
        <f>EQ1083</f>
        <v/>
      </c>
      <c r="ER1066" s="359">
        <f>ER1083</f>
        <v/>
      </c>
      <c r="ES1066" s="359">
        <f>ES1083</f>
        <v/>
      </c>
      <c r="ET1066" s="359">
        <f>ET1083</f>
        <v/>
      </c>
      <c r="EU1066" s="359">
        <f>EU1083</f>
        <v/>
      </c>
      <c r="EV1066" s="359">
        <f>EV1083</f>
        <v/>
      </c>
      <c r="EW1066" s="359">
        <f>EW1083</f>
        <v/>
      </c>
      <c r="EX1066" s="359">
        <f>EX1083</f>
        <v/>
      </c>
      <c r="EY1066" s="359">
        <f>EY1083</f>
        <v/>
      </c>
      <c r="EZ1066" s="359">
        <f>EZ1083</f>
        <v/>
      </c>
      <c r="FA1066" s="359">
        <f>FA1083</f>
        <v/>
      </c>
      <c r="FB1066" s="359">
        <f>FB1083</f>
        <v/>
      </c>
      <c r="FC1066" s="359">
        <f>FC1083</f>
        <v/>
      </c>
      <c r="FD1066" s="359">
        <f>FD1083</f>
        <v/>
      </c>
      <c r="FE1066" s="359">
        <f>FE1083</f>
        <v/>
      </c>
      <c r="FF1066" s="359">
        <f>FF1083</f>
        <v/>
      </c>
      <c r="FG1066" s="359">
        <f>FG1083</f>
        <v/>
      </c>
      <c r="FH1066" s="359">
        <f>FH1083</f>
        <v/>
      </c>
      <c r="FI1066" s="359">
        <f>FI1083</f>
        <v/>
      </c>
      <c r="FJ1066" s="359">
        <f>FJ1083</f>
        <v/>
      </c>
      <c r="FK1066" s="359">
        <f>FK1083</f>
        <v/>
      </c>
      <c r="FL1066" s="359">
        <f>FL1083</f>
        <v/>
      </c>
      <c r="FM1066" s="359">
        <f>FM1083</f>
        <v/>
      </c>
      <c r="FN1066" s="359">
        <f>FN1083</f>
        <v/>
      </c>
      <c r="FO1066" s="359">
        <f>FO1083</f>
        <v/>
      </c>
      <c r="FP1066" s="359">
        <f>FP1083</f>
        <v/>
      </c>
      <c r="FQ1066" s="359">
        <f>FQ1083</f>
        <v/>
      </c>
      <c r="FR1066" s="359">
        <f>FR1083</f>
        <v/>
      </c>
      <c r="FS1066" s="359">
        <f>FS1083</f>
        <v/>
      </c>
      <c r="FT1066" s="359">
        <f>FT1083</f>
        <v/>
      </c>
      <c r="FU1066" s="359">
        <f>FU1083</f>
        <v/>
      </c>
      <c r="FV1066" s="359">
        <f>FV1083</f>
        <v/>
      </c>
      <c r="FW1066" s="359">
        <f>FW1083</f>
        <v/>
      </c>
      <c r="FX1066" s="359">
        <f>FX1083</f>
        <v/>
      </c>
      <c r="FY1066" s="359">
        <f>FY1083</f>
        <v/>
      </c>
      <c r="FZ1066" s="359">
        <f>FZ1083</f>
        <v/>
      </c>
      <c r="GA1066" s="359">
        <f>GA1083</f>
        <v/>
      </c>
      <c r="GB1066" s="359">
        <f>GB1083</f>
        <v/>
      </c>
      <c r="GC1066" s="359">
        <f>GC1083</f>
        <v/>
      </c>
      <c r="GD1066" s="359">
        <f>GD1083</f>
        <v/>
      </c>
      <c r="GE1066" s="359">
        <f>GE1083</f>
        <v/>
      </c>
      <c r="GF1066" s="359">
        <f>GF1083</f>
        <v/>
      </c>
      <c r="GG1066" s="359">
        <f>GG1083</f>
        <v/>
      </c>
      <c r="GH1066" s="359">
        <f>GH1083</f>
        <v/>
      </c>
      <c r="GI1066" s="359">
        <f>GI1083</f>
        <v/>
      </c>
      <c r="GJ1066" s="359">
        <f>GJ1083</f>
        <v/>
      </c>
      <c r="GK1066" s="359">
        <f>GK1083</f>
        <v/>
      </c>
      <c r="GL1066" s="359">
        <f>GL1083</f>
        <v/>
      </c>
      <c r="GM1066" s="359">
        <f>GM1083</f>
        <v/>
      </c>
      <c r="GN1066" s="359">
        <f>GN1083</f>
        <v/>
      </c>
      <c r="GO1066" s="359">
        <f>GO1083</f>
        <v/>
      </c>
      <c r="GP1066" s="359">
        <f>GP1083</f>
        <v/>
      </c>
      <c r="GQ1066" s="359">
        <f>GQ1083</f>
        <v/>
      </c>
      <c r="GR1066" s="359">
        <f>GR1083</f>
        <v/>
      </c>
      <c r="GS1066" s="359">
        <f>GS1083</f>
        <v/>
      </c>
      <c r="GT1066" s="359">
        <f>GT1083</f>
        <v/>
      </c>
      <c r="GU1066" s="359">
        <f>GU1083</f>
        <v/>
      </c>
      <c r="GV1066" s="359">
        <f>GV1083</f>
        <v/>
      </c>
      <c r="GW1066" s="359">
        <f>GW1083</f>
        <v/>
      </c>
      <c r="GX1066" s="359">
        <f>GX1083</f>
        <v/>
      </c>
    </row>
    <row r="1067"/>
    <row r="1068">
      <c r="A1068" t="n">
        <v>17</v>
      </c>
      <c r="B1068" t="n">
        <v>0</v>
      </c>
      <c r="C1068">
        <f>ROW(SmtRes!A320)</f>
        <v/>
      </c>
      <c r="D1068">
        <f>ROW(EtalonRes!A318)</f>
        <v/>
      </c>
      <c r="E1068" t="inlineStr">
        <is>
          <t>1</t>
        </is>
      </c>
      <c r="F1068" t="inlineStr">
        <is>
          <t>65-9-11</t>
        </is>
      </c>
      <c r="G1068" t="inlineStr">
        <is>
          <t>Замена внутренних трубопроводов водоснабжения из стальных труб на многослойные металл-полимерные трубы диаметром до 20 мм</t>
        </is>
      </c>
      <c r="H1068" t="inlineStr">
        <is>
          <t>100 м трубопровода</t>
        </is>
      </c>
      <c r="I1068">
        <f>ROUND(ROUND(5/100,4),7)</f>
        <v/>
      </c>
      <c r="J1068" t="n">
        <v>0</v>
      </c>
      <c r="K1068">
        <f>ROUND(ROUND(5/100,4),7)</f>
        <v/>
      </c>
      <c r="O1068">
        <f>ROUND(CP1068,0)</f>
        <v/>
      </c>
      <c r="P1068">
        <f>ROUND(CQ1068*I1068,0)</f>
        <v/>
      </c>
      <c r="Q1068">
        <f>(ROUND((ROUND(((ET1068)*I1068),0)*BB1068),0)+ROUND((ROUND(((AE1068-(EU1068))*I1068),0)*BS1068),0))</f>
        <v/>
      </c>
      <c r="R1068">
        <f>(ROUND((ROUND(((EU1068)*I1068),0)*BS1068),0)+ROUND((ROUND(((AE1068-(EU1068))*I1068),0)*BS1068),0))</f>
        <v/>
      </c>
      <c r="S1068">
        <f>ROUND(CT1068*I1068,0)</f>
        <v/>
      </c>
      <c r="T1068">
        <f>ROUND(CU1068*I1068,0)</f>
        <v/>
      </c>
      <c r="U1068">
        <f>ROUND(CV1068*I1068,7)</f>
        <v/>
      </c>
      <c r="V1068">
        <f>ROUND(CW1068*I1068,7)</f>
        <v/>
      </c>
      <c r="W1068">
        <f>ROUND(CX1068*I1068,0)</f>
        <v/>
      </c>
      <c r="X1068">
        <f>ROUND(CY1068,0)</f>
        <v/>
      </c>
      <c r="Y1068">
        <f>ROUND(CZ1068,0)</f>
        <v/>
      </c>
      <c r="AA1068" t="n">
        <v>78862477</v>
      </c>
      <c r="AB1068">
        <f>ROUND((AC1068+AD1068+AF1068),2)</f>
        <v/>
      </c>
      <c r="AC1068">
        <f>ROUND((ES1068),2)</f>
        <v/>
      </c>
      <c r="AD1068">
        <f>ROUND((((ET1068)-(EU1068))+AE1068),2)</f>
        <v/>
      </c>
      <c r="AE1068">
        <f>ROUND((EU1068),2)</f>
        <v/>
      </c>
      <c r="AF1068">
        <f>ROUND((EV1068),2)</f>
        <v/>
      </c>
      <c r="AG1068">
        <f>ROUND((AP1068),2)</f>
        <v/>
      </c>
      <c r="AH1068">
        <f>(EW1068)</f>
        <v/>
      </c>
      <c r="AI1068">
        <f>(EX1068)</f>
        <v/>
      </c>
      <c r="AJ1068">
        <f>(AS1068)</f>
        <v/>
      </c>
      <c r="AK1068" t="n">
        <v>3697.44</v>
      </c>
      <c r="AL1068" t="n">
        <v>2141.76</v>
      </c>
      <c r="AM1068" t="n">
        <v>64.58</v>
      </c>
      <c r="AN1068" t="n">
        <v>0</v>
      </c>
      <c r="AO1068" t="n">
        <v>1491.1</v>
      </c>
      <c r="AP1068" t="n">
        <v>0</v>
      </c>
      <c r="AQ1068" t="n">
        <v>155</v>
      </c>
      <c r="AR1068" t="n">
        <v>0</v>
      </c>
      <c r="AS1068" t="n">
        <v>0</v>
      </c>
      <c r="AT1068" t="n">
        <v>103</v>
      </c>
      <c r="AU1068" t="n">
        <v>52</v>
      </c>
      <c r="AV1068" t="n">
        <v>1</v>
      </c>
      <c r="AW1068" t="n">
        <v>1</v>
      </c>
      <c r="AZ1068" t="n">
        <v>1</v>
      </c>
      <c r="BA1068" t="n">
        <v>52.25</v>
      </c>
      <c r="BB1068" t="n">
        <v>21.25</v>
      </c>
      <c r="BC1068" t="n">
        <v>7.42</v>
      </c>
      <c r="BD1068" t="inlineStr"/>
      <c r="BE1068" t="inlineStr"/>
      <c r="BF1068" t="inlineStr"/>
      <c r="BG1068" t="inlineStr"/>
      <c r="BH1068" t="n">
        <v>0</v>
      </c>
      <c r="BI1068" t="n">
        <v>1</v>
      </c>
      <c r="BJ1068" t="inlineStr">
        <is>
          <t>ТЕРр Московской обл., 65-9-11, приказ Минстроя России №675/пр от 28.02.2017 № 263/пр</t>
        </is>
      </c>
      <c r="BM1068" t="n">
        <v>65007</v>
      </c>
      <c r="BN1068" t="n">
        <v>0</v>
      </c>
      <c r="BO1068" t="inlineStr">
        <is>
          <t>65-9-11</t>
        </is>
      </c>
      <c r="BP1068" t="n">
        <v>1</v>
      </c>
      <c r="BQ1068" t="n">
        <v>6</v>
      </c>
      <c r="BR1068" t="n">
        <v>0</v>
      </c>
      <c r="BS1068" t="n">
        <v>52.25</v>
      </c>
      <c r="BT1068" t="n">
        <v>1</v>
      </c>
      <c r="BU1068" t="n">
        <v>1</v>
      </c>
      <c r="BV1068" t="n">
        <v>1</v>
      </c>
      <c r="BW1068" t="n">
        <v>1</v>
      </c>
      <c r="BX1068" t="n">
        <v>1</v>
      </c>
      <c r="BY1068" t="inlineStr"/>
      <c r="BZ1068" t="n">
        <v>103</v>
      </c>
      <c r="CA1068" t="n">
        <v>52</v>
      </c>
      <c r="CB1068" t="inlineStr"/>
      <c r="CE1068" t="n">
        <v>12</v>
      </c>
      <c r="CF1068" t="n">
        <v>0</v>
      </c>
      <c r="CG1068" t="n">
        <v>0</v>
      </c>
      <c r="CM1068" t="n">
        <v>0</v>
      </c>
      <c r="CN1068" t="inlineStr"/>
      <c r="CO1068" t="n">
        <v>0</v>
      </c>
      <c r="CP1068">
        <f>(P1068+Q1068+S1068)</f>
        <v/>
      </c>
      <c r="CQ1068">
        <f>AC1068*BC1068</f>
        <v/>
      </c>
      <c r="CR1068">
        <f>(ROUND((ROUND(((ET1068)*1),0)*BB1068),0)+ROUND((ROUND(((AE1068-(EU1068))*1),0)*BS1068),0))</f>
        <v/>
      </c>
      <c r="CS1068">
        <f>(ROUND((ROUND(((EU1068)*1),0)*BS1068),0)+ROUND((ROUND(((AE1068-(EU1068))*1),0)*BS1068),0))</f>
        <v/>
      </c>
      <c r="CT1068">
        <f>AF1068*BA1068</f>
        <v/>
      </c>
      <c r="CU1068">
        <f>AG1068</f>
        <v/>
      </c>
      <c r="CV1068">
        <f>AH1068</f>
        <v/>
      </c>
      <c r="CW1068">
        <f>AI1068</f>
        <v/>
      </c>
      <c r="CX1068">
        <f>AJ1068</f>
        <v/>
      </c>
      <c r="CY1068">
        <f>(((S1068+R1068)*AT1068)/100)</f>
        <v/>
      </c>
      <c r="CZ1068">
        <f>(((S1068+R1068)*AU1068)/100)</f>
        <v/>
      </c>
      <c r="DC1068" t="inlineStr"/>
      <c r="DD1068" t="inlineStr"/>
      <c r="DE1068" t="inlineStr"/>
      <c r="DF1068" t="inlineStr"/>
      <c r="DG1068" t="inlineStr"/>
      <c r="DH1068" t="inlineStr"/>
      <c r="DI1068" t="inlineStr"/>
      <c r="DJ1068" t="inlineStr"/>
      <c r="DK1068" t="inlineStr"/>
      <c r="DL1068" t="inlineStr"/>
      <c r="DM1068" t="inlineStr"/>
      <c r="DN1068" t="n">
        <v>0</v>
      </c>
      <c r="DO1068" t="n">
        <v>0</v>
      </c>
      <c r="DP1068" t="n">
        <v>1</v>
      </c>
      <c r="DQ1068" t="n">
        <v>1</v>
      </c>
      <c r="DU1068" t="n">
        <v>1013</v>
      </c>
      <c r="DV1068" t="inlineStr">
        <is>
          <t>100 м трубопровода</t>
        </is>
      </c>
      <c r="DW1068" t="inlineStr">
        <is>
          <t>100 м трубопровода</t>
        </is>
      </c>
      <c r="DX1068" t="n">
        <v>1</v>
      </c>
      <c r="DZ1068" t="inlineStr"/>
      <c r="EA1068" t="inlineStr"/>
      <c r="EB1068" t="inlineStr"/>
      <c r="EC1068" t="inlineStr"/>
      <c r="EE1068" t="n">
        <v>78726000</v>
      </c>
      <c r="EF1068" t="n">
        <v>6</v>
      </c>
      <c r="EG1068" t="inlineStr">
        <is>
          <t>Ремонтно-строительные работы</t>
        </is>
      </c>
      <c r="EH1068" t="n">
        <v>99</v>
      </c>
      <c r="EI1068" t="inlineStr">
        <is>
          <t>Внутренние санитарно-технические работы</t>
        </is>
      </c>
      <c r="EJ1068" t="n">
        <v>1</v>
      </c>
      <c r="EK1068" t="n">
        <v>65007</v>
      </c>
      <c r="EL1068" t="inlineStr">
        <is>
          <t>Внутренние санитарнотехнические работы: смена труб, санприборов, запорной арматуры и другое</t>
        </is>
      </c>
      <c r="EM1068" t="inlineStr">
        <is>
          <t>рФЕР-65</t>
        </is>
      </c>
      <c r="EO1068" t="inlineStr"/>
      <c r="EQ1068" t="n">
        <v>0</v>
      </c>
      <c r="ER1068" t="n">
        <v>3697.44</v>
      </c>
      <c r="ES1068" t="n">
        <v>2141.76</v>
      </c>
      <c r="ET1068" t="n">
        <v>64.58</v>
      </c>
      <c r="EU1068" t="n">
        <v>0</v>
      </c>
      <c r="EV1068" t="n">
        <v>1491.1</v>
      </c>
      <c r="EW1068" t="n">
        <v>155</v>
      </c>
      <c r="EX1068" t="n">
        <v>0</v>
      </c>
      <c r="EY1068" t="n">
        <v>0</v>
      </c>
      <c r="FQ1068" t="n">
        <v>0</v>
      </c>
      <c r="FR1068" t="n">
        <v>0</v>
      </c>
      <c r="FS1068" t="n">
        <v>0</v>
      </c>
      <c r="FX1068" t="n">
        <v>103</v>
      </c>
      <c r="FY1068" t="n">
        <v>52</v>
      </c>
      <c r="GA1068" t="inlineStr"/>
      <c r="GD1068" t="n">
        <v>1</v>
      </c>
      <c r="GF1068" t="n">
        <v>1691132207</v>
      </c>
      <c r="GG1068" t="n">
        <v>2</v>
      </c>
      <c r="GH1068" t="n">
        <v>1</v>
      </c>
      <c r="GI1068" t="n">
        <v>2</v>
      </c>
      <c r="GJ1068" t="n">
        <v>0</v>
      </c>
      <c r="GK1068" t="n">
        <v>0</v>
      </c>
      <c r="GL1068">
        <f>ROUND(IF(AND(BH1068=3,BI1068=3,FS1068&lt;&gt;0),P1068,0),0)</f>
        <v/>
      </c>
      <c r="GM1068">
        <f>ROUND(O1068+X1068+Y1068,0)+GX1068</f>
        <v/>
      </c>
      <c r="GN1068">
        <f>IF(OR(BI1068=0,BI1068=1),GM1068-GX1068,0)</f>
        <v/>
      </c>
      <c r="GO1068">
        <f>IF(BI1068=2,GM1068-GX1068,0)</f>
        <v/>
      </c>
      <c r="GP1068">
        <f>IF(BI1068=4,GM1068-GX1068,0)</f>
        <v/>
      </c>
      <c r="GR1068" t="n">
        <v>0</v>
      </c>
      <c r="GS1068" t="n">
        <v>3</v>
      </c>
      <c r="GT1068" t="n">
        <v>0</v>
      </c>
      <c r="GU1068" t="inlineStr"/>
      <c r="GV1068">
        <f>ROUND((GT1068),2)</f>
        <v/>
      </c>
      <c r="GW1068" t="n">
        <v>1</v>
      </c>
      <c r="GX1068">
        <f>ROUND(HC1068*I1068,0)</f>
        <v/>
      </c>
      <c r="HA1068" t="n">
        <v>0</v>
      </c>
      <c r="HB1068" t="n">
        <v>0</v>
      </c>
      <c r="HC1068">
        <f>GV1068*GW1068</f>
        <v/>
      </c>
      <c r="HE1068" t="inlineStr"/>
      <c r="HF1068" t="inlineStr"/>
      <c r="HM1068" t="inlineStr"/>
      <c r="HN1068" t="inlineStr">
        <is>
          <t>Пр/812-099.2-1</t>
        </is>
      </c>
      <c r="HO1068" t="inlineStr">
        <is>
          <t>Пр/774-099.2</t>
        </is>
      </c>
      <c r="HP1068" t="inlineStr">
        <is>
          <t>Внутренние санитарнотехнические работы: смена труб, санприборов, запорной арматуры и другое</t>
        </is>
      </c>
      <c r="HQ1068" t="inlineStr">
        <is>
          <t>Внутренние санитарнотехнические работы: смена труб, санприборов, запорной арматуры и другое</t>
        </is>
      </c>
      <c r="HS1068" t="n">
        <v>0</v>
      </c>
      <c r="IK1068" t="n">
        <v>0</v>
      </c>
    </row>
    <row r="1069">
      <c r="A1069" t="n">
        <v>18</v>
      </c>
      <c r="B1069" t="n">
        <v>0</v>
      </c>
      <c r="C1069" t="n">
        <v>320</v>
      </c>
      <c r="E1069" t="inlineStr">
        <is>
          <t>1,1</t>
        </is>
      </c>
      <c r="F1069" t="inlineStr">
        <is>
          <t>507-5016</t>
        </is>
      </c>
      <c r="G1069" t="inlineStr">
        <is>
          <t>Муфта полипропиленовая комбинированная, с внутренней резьбой диаметром 20х1/2"</t>
        </is>
      </c>
      <c r="H1069" t="inlineStr">
        <is>
          <t>10 шт.</t>
        </is>
      </c>
      <c r="I1069">
        <f>I1068*J1069</f>
        <v/>
      </c>
      <c r="J1069" t="n">
        <v>40</v>
      </c>
      <c r="K1069" t="n">
        <v>40</v>
      </c>
      <c r="O1069">
        <f>ROUND(CP1069,0)</f>
        <v/>
      </c>
      <c r="P1069">
        <f>ROUND(CQ1069*I1069,0)</f>
        <v/>
      </c>
      <c r="Q1069">
        <f>(ROUND((ROUND(((ET1069)*I1069),0)*BB1069),0)+ROUND((ROUND(((AE1069-(EU1069))*I1069),0)*BS1069),0))</f>
        <v/>
      </c>
      <c r="R1069">
        <f>(ROUND((ROUND(((EU1069)*I1069),0)*BS1069),0)+ROUND((ROUND(((AE1069-(EU1069))*I1069),0)*BS1069),0))</f>
        <v/>
      </c>
      <c r="S1069">
        <f>ROUND(CT1069*I1069,0)</f>
        <v/>
      </c>
      <c r="T1069">
        <f>ROUND(CU1069*I1069,0)</f>
        <v/>
      </c>
      <c r="U1069">
        <f>ROUND(CV1069*I1069,7)</f>
        <v/>
      </c>
      <c r="V1069">
        <f>ROUND(CW1069*I1069,7)</f>
        <v/>
      </c>
      <c r="W1069">
        <f>ROUND(CX1069*I1069,0)</f>
        <v/>
      </c>
      <c r="X1069">
        <f>ROUND(CY1069,0)</f>
        <v/>
      </c>
      <c r="Y1069">
        <f>ROUND(CZ1069,0)</f>
        <v/>
      </c>
      <c r="AA1069" t="n">
        <v>78862477</v>
      </c>
      <c r="AB1069">
        <f>ROUND((AC1069+AD1069+AF1069),2)</f>
        <v/>
      </c>
      <c r="AC1069">
        <f>ROUND((ES1069),2)</f>
        <v/>
      </c>
      <c r="AD1069">
        <f>ROUND((((ET1069)-(EU1069))+AE1069),2)</f>
        <v/>
      </c>
      <c r="AE1069">
        <f>ROUND((EU1069),2)</f>
        <v/>
      </c>
      <c r="AF1069">
        <f>ROUND((EV1069),2)</f>
        <v/>
      </c>
      <c r="AG1069">
        <f>ROUND((AP1069),2)</f>
        <v/>
      </c>
      <c r="AH1069">
        <f>(EW1069)</f>
        <v/>
      </c>
      <c r="AI1069">
        <f>(EX1069)</f>
        <v/>
      </c>
      <c r="AJ1069">
        <f>(AS1069)</f>
        <v/>
      </c>
      <c r="AK1069" t="n">
        <v>63.5</v>
      </c>
      <c r="AL1069" t="n">
        <v>63.5</v>
      </c>
      <c r="AM1069" t="n">
        <v>0</v>
      </c>
      <c r="AN1069" t="n">
        <v>0</v>
      </c>
      <c r="AO1069" t="n">
        <v>0</v>
      </c>
      <c r="AP1069" t="n">
        <v>0</v>
      </c>
      <c r="AQ1069" t="n">
        <v>0</v>
      </c>
      <c r="AR1069" t="n">
        <v>0</v>
      </c>
      <c r="AS1069" t="n">
        <v>0.04</v>
      </c>
      <c r="AT1069" t="n">
        <v>103</v>
      </c>
      <c r="AU1069" t="n">
        <v>52</v>
      </c>
      <c r="AV1069" t="n">
        <v>1</v>
      </c>
      <c r="AW1069" t="n">
        <v>1</v>
      </c>
      <c r="AZ1069" t="n">
        <v>1</v>
      </c>
      <c r="BA1069" t="n">
        <v>1</v>
      </c>
      <c r="BB1069" t="n">
        <v>1</v>
      </c>
      <c r="BC1069" t="n">
        <v>5.4</v>
      </c>
      <c r="BD1069" t="inlineStr"/>
      <c r="BE1069" t="inlineStr"/>
      <c r="BF1069" t="inlineStr"/>
      <c r="BG1069" t="inlineStr"/>
      <c r="BH1069" t="n">
        <v>3</v>
      </c>
      <c r="BI1069" t="n">
        <v>1</v>
      </c>
      <c r="BJ1069" t="inlineStr">
        <is>
          <t>ТССЦ Московской обл., 507-5016, приказ Минстроя России №675/пр от 28.02.2017 № 258/пр</t>
        </is>
      </c>
      <c r="BM1069" t="n">
        <v>65007</v>
      </c>
      <c r="BN1069" t="n">
        <v>0</v>
      </c>
      <c r="BO1069" t="inlineStr">
        <is>
          <t>507-5016</t>
        </is>
      </c>
      <c r="BP1069" t="n">
        <v>1</v>
      </c>
      <c r="BQ1069" t="n">
        <v>6</v>
      </c>
      <c r="BR1069" t="n">
        <v>0</v>
      </c>
      <c r="BS1069" t="n">
        <v>1</v>
      </c>
      <c r="BT1069" t="n">
        <v>1</v>
      </c>
      <c r="BU1069" t="n">
        <v>1</v>
      </c>
      <c r="BV1069" t="n">
        <v>1</v>
      </c>
      <c r="BW1069" t="n">
        <v>1</v>
      </c>
      <c r="BX1069" t="n">
        <v>1</v>
      </c>
      <c r="BY1069" t="inlineStr"/>
      <c r="BZ1069" t="n">
        <v>103</v>
      </c>
      <c r="CA1069" t="n">
        <v>52</v>
      </c>
      <c r="CB1069" t="inlineStr"/>
      <c r="CE1069" t="n">
        <v>12</v>
      </c>
      <c r="CF1069" t="n">
        <v>0</v>
      </c>
      <c r="CG1069" t="n">
        <v>0</v>
      </c>
      <c r="CM1069" t="n">
        <v>0</v>
      </c>
      <c r="CN1069" t="inlineStr"/>
      <c r="CO1069" t="n">
        <v>0</v>
      </c>
      <c r="CP1069">
        <f>(P1069+Q1069+S1069)</f>
        <v/>
      </c>
      <c r="CQ1069">
        <f>AC1069*BC1069</f>
        <v/>
      </c>
      <c r="CR1069">
        <f>(ROUND((ROUND(((ET1069)*1),0)*BB1069),0)+ROUND((ROUND(((AE1069-(EU1069))*1),0)*BS1069),0))</f>
        <v/>
      </c>
      <c r="CS1069">
        <f>(ROUND((ROUND(((EU1069)*1),0)*BS1069),0)+ROUND((ROUND(((AE1069-(EU1069))*1),0)*BS1069),0))</f>
        <v/>
      </c>
      <c r="CT1069">
        <f>AF1069*BA1069</f>
        <v/>
      </c>
      <c r="CU1069">
        <f>AG1069</f>
        <v/>
      </c>
      <c r="CV1069">
        <f>AH1069</f>
        <v/>
      </c>
      <c r="CW1069">
        <f>AI1069</f>
        <v/>
      </c>
      <c r="CX1069">
        <f>AJ1069</f>
        <v/>
      </c>
      <c r="CY1069">
        <f>(((S1069+R1069)*AT1069)/100)</f>
        <v/>
      </c>
      <c r="CZ1069">
        <f>(((S1069+R1069)*AU1069)/100)</f>
        <v/>
      </c>
      <c r="DC1069" t="inlineStr"/>
      <c r="DD1069" t="inlineStr"/>
      <c r="DE1069" t="inlineStr"/>
      <c r="DF1069" t="inlineStr"/>
      <c r="DG1069" t="inlineStr"/>
      <c r="DH1069" t="inlineStr"/>
      <c r="DI1069" t="inlineStr"/>
      <c r="DJ1069" t="inlineStr"/>
      <c r="DK1069" t="inlineStr"/>
      <c r="DL1069" t="inlineStr"/>
      <c r="DM1069" t="inlineStr"/>
      <c r="DN1069" t="n">
        <v>0</v>
      </c>
      <c r="DO1069" t="n">
        <v>0</v>
      </c>
      <c r="DP1069" t="n">
        <v>1</v>
      </c>
      <c r="DQ1069" t="n">
        <v>1</v>
      </c>
      <c r="DU1069" t="n">
        <v>1010</v>
      </c>
      <c r="DV1069" t="inlineStr">
        <is>
          <t>10 шт.</t>
        </is>
      </c>
      <c r="DW1069" t="inlineStr">
        <is>
          <t>10 шт.</t>
        </is>
      </c>
      <c r="DX1069" t="n">
        <v>10</v>
      </c>
      <c r="DZ1069" t="inlineStr"/>
      <c r="EA1069" t="inlineStr"/>
      <c r="EB1069" t="inlineStr"/>
      <c r="EC1069" t="inlineStr"/>
      <c r="EE1069" t="n">
        <v>78726000</v>
      </c>
      <c r="EF1069" t="n">
        <v>6</v>
      </c>
      <c r="EG1069" t="inlineStr">
        <is>
          <t>Ремонтно-строительные работы</t>
        </is>
      </c>
      <c r="EH1069" t="n">
        <v>99</v>
      </c>
      <c r="EI1069" t="inlineStr">
        <is>
          <t>Внутренние санитарно-технические работы</t>
        </is>
      </c>
      <c r="EJ1069" t="n">
        <v>1</v>
      </c>
      <c r="EK1069" t="n">
        <v>65007</v>
      </c>
      <c r="EL1069" t="inlineStr">
        <is>
          <t>Внутренние санитарнотехнические работы: смена труб, санприборов, запорной арматуры и другое</t>
        </is>
      </c>
      <c r="EM1069" t="inlineStr">
        <is>
          <t>рФЕР-65</t>
        </is>
      </c>
      <c r="EO1069" t="inlineStr"/>
      <c r="EQ1069" t="n">
        <v>0</v>
      </c>
      <c r="ER1069" t="n">
        <v>63.5</v>
      </c>
      <c r="ES1069" t="n">
        <v>63.5</v>
      </c>
      <c r="ET1069" t="n">
        <v>0</v>
      </c>
      <c r="EU1069" t="n">
        <v>0</v>
      </c>
      <c r="EV1069" t="n">
        <v>0</v>
      </c>
      <c r="EW1069" t="n">
        <v>0</v>
      </c>
      <c r="EX1069" t="n">
        <v>0</v>
      </c>
      <c r="FQ1069" t="n">
        <v>0</v>
      </c>
      <c r="FR1069" t="n">
        <v>0</v>
      </c>
      <c r="FS1069" t="n">
        <v>0</v>
      </c>
      <c r="FX1069" t="n">
        <v>103</v>
      </c>
      <c r="FY1069" t="n">
        <v>52</v>
      </c>
      <c r="GA1069" t="inlineStr"/>
      <c r="GD1069" t="n">
        <v>1</v>
      </c>
      <c r="GF1069" t="n">
        <v>153523957</v>
      </c>
      <c r="GG1069" t="n">
        <v>2</v>
      </c>
      <c r="GH1069" t="n">
        <v>1</v>
      </c>
      <c r="GI1069" t="n">
        <v>2</v>
      </c>
      <c r="GJ1069" t="n">
        <v>0</v>
      </c>
      <c r="GK1069" t="n">
        <v>0</v>
      </c>
      <c r="GL1069">
        <f>ROUND(IF(AND(BH1069=3,BI1069=3,FS1069&lt;&gt;0),P1069,0),0)</f>
        <v/>
      </c>
      <c r="GM1069">
        <f>ROUND(O1069+X1069+Y1069,0)+GX1069</f>
        <v/>
      </c>
      <c r="GN1069">
        <f>IF(OR(BI1069=0,BI1069=1),GM1069-GX1069,0)</f>
        <v/>
      </c>
      <c r="GO1069">
        <f>IF(BI1069=2,GM1069-GX1069,0)</f>
        <v/>
      </c>
      <c r="GP1069">
        <f>IF(BI1069=4,GM1069-GX1069,0)</f>
        <v/>
      </c>
      <c r="GR1069" t="n">
        <v>0</v>
      </c>
      <c r="GS1069" t="n">
        <v>3</v>
      </c>
      <c r="GT1069" t="n">
        <v>0</v>
      </c>
      <c r="GU1069" t="inlineStr"/>
      <c r="GV1069">
        <f>ROUND((GT1069),2)</f>
        <v/>
      </c>
      <c r="GW1069" t="n">
        <v>1</v>
      </c>
      <c r="GX1069">
        <f>ROUND(HC1069*I1069,0)</f>
        <v/>
      </c>
      <c r="HA1069" t="n">
        <v>0</v>
      </c>
      <c r="HB1069" t="n">
        <v>0</v>
      </c>
      <c r="HC1069">
        <f>GV1069*GW1069</f>
        <v/>
      </c>
      <c r="HE1069" t="inlineStr"/>
      <c r="HF1069" t="inlineStr"/>
      <c r="HM1069" t="inlineStr"/>
      <c r="HN1069" t="inlineStr">
        <is>
          <t>Пр/812-099.2-1</t>
        </is>
      </c>
      <c r="HO1069" t="inlineStr">
        <is>
          <t>Пр/774-099.2</t>
        </is>
      </c>
      <c r="HP1069" t="inlineStr">
        <is>
          <t>Внутренние санитарнотехнические работы: смена труб, санприборов, запорной арматуры и другое</t>
        </is>
      </c>
      <c r="HQ1069" t="inlineStr">
        <is>
          <t>Внутренние санитарнотехнические работы: смена труб, санприборов, запорной арматуры и другое</t>
        </is>
      </c>
      <c r="HS1069" t="n">
        <v>0</v>
      </c>
      <c r="IK1069" t="n">
        <v>0</v>
      </c>
    </row>
    <row r="1070">
      <c r="A1070" t="n">
        <v>18</v>
      </c>
      <c r="B1070" t="n">
        <v>0</v>
      </c>
      <c r="C1070" t="n">
        <v>317</v>
      </c>
      <c r="E1070" t="inlineStr">
        <is>
          <t>1,2</t>
        </is>
      </c>
      <c r="F1070" t="inlineStr">
        <is>
          <t>302-0063</t>
        </is>
      </c>
      <c r="G1070" t="inlineStr">
        <is>
          <t>Кран шаровый муфтовый Valtec для воды диаметром 20 мм, тип в/в</t>
        </is>
      </c>
      <c r="H1070" t="inlineStr">
        <is>
          <t>шт.</t>
        </is>
      </c>
      <c r="I1070">
        <f>I1068*J1070</f>
        <v/>
      </c>
      <c r="J1070" t="n">
        <v>20</v>
      </c>
      <c r="K1070" t="n">
        <v>20</v>
      </c>
      <c r="O1070">
        <f>ROUND(CP1070,0)</f>
        <v/>
      </c>
      <c r="P1070">
        <f>ROUND(CQ1070*I1070,0)</f>
        <v/>
      </c>
      <c r="Q1070">
        <f>(ROUND((ROUND(((ET1070)*I1070),0)*BB1070),0)+ROUND((ROUND(((AE1070-(EU1070))*I1070),0)*BS1070),0))</f>
        <v/>
      </c>
      <c r="R1070">
        <f>(ROUND((ROUND(((EU1070)*I1070),0)*BS1070),0)+ROUND((ROUND(((AE1070-(EU1070))*I1070),0)*BS1070),0))</f>
        <v/>
      </c>
      <c r="S1070">
        <f>ROUND(CT1070*I1070,0)</f>
        <v/>
      </c>
      <c r="T1070">
        <f>ROUND(CU1070*I1070,0)</f>
        <v/>
      </c>
      <c r="U1070">
        <f>ROUND(CV1070*I1070,7)</f>
        <v/>
      </c>
      <c r="V1070">
        <f>ROUND(CW1070*I1070,7)</f>
        <v/>
      </c>
      <c r="W1070">
        <f>ROUND(CX1070*I1070,0)</f>
        <v/>
      </c>
      <c r="X1070">
        <f>ROUND(CY1070,0)</f>
        <v/>
      </c>
      <c r="Y1070">
        <f>ROUND(CZ1070,0)</f>
        <v/>
      </c>
      <c r="AA1070" t="n">
        <v>78862477</v>
      </c>
      <c r="AB1070">
        <f>ROUND((AC1070+AD1070+AF1070),2)</f>
        <v/>
      </c>
      <c r="AC1070">
        <f>ROUND((ES1070),2)</f>
        <v/>
      </c>
      <c r="AD1070">
        <f>ROUND((((ET1070)-(EU1070))+AE1070),2)</f>
        <v/>
      </c>
      <c r="AE1070">
        <f>ROUND((EU1070),2)</f>
        <v/>
      </c>
      <c r="AF1070">
        <f>ROUND((EV1070),2)</f>
        <v/>
      </c>
      <c r="AG1070">
        <f>ROUND((AP1070),2)</f>
        <v/>
      </c>
      <c r="AH1070">
        <f>(EW1070)</f>
        <v/>
      </c>
      <c r="AI1070">
        <f>(EX1070)</f>
        <v/>
      </c>
      <c r="AJ1070">
        <f>(AS1070)</f>
        <v/>
      </c>
      <c r="AK1070" t="n">
        <v>42.46</v>
      </c>
      <c r="AL1070" t="n">
        <v>42.46</v>
      </c>
      <c r="AM1070" t="n">
        <v>0</v>
      </c>
      <c r="AN1070" t="n">
        <v>0</v>
      </c>
      <c r="AO1070" t="n">
        <v>0</v>
      </c>
      <c r="AP1070" t="n">
        <v>0</v>
      </c>
      <c r="AQ1070" t="n">
        <v>0</v>
      </c>
      <c r="AR1070" t="n">
        <v>0</v>
      </c>
      <c r="AS1070" t="n">
        <v>0.01</v>
      </c>
      <c r="AT1070" t="n">
        <v>103</v>
      </c>
      <c r="AU1070" t="n">
        <v>52</v>
      </c>
      <c r="AV1070" t="n">
        <v>1</v>
      </c>
      <c r="AW1070" t="n">
        <v>1</v>
      </c>
      <c r="AZ1070" t="n">
        <v>1</v>
      </c>
      <c r="BA1070" t="n">
        <v>1</v>
      </c>
      <c r="BB1070" t="n">
        <v>1</v>
      </c>
      <c r="BC1070" t="n">
        <v>13.78</v>
      </c>
      <c r="BD1070" t="inlineStr"/>
      <c r="BE1070" t="inlineStr"/>
      <c r="BF1070" t="inlineStr"/>
      <c r="BG1070" t="inlineStr"/>
      <c r="BH1070" t="n">
        <v>3</v>
      </c>
      <c r="BI1070" t="n">
        <v>1</v>
      </c>
      <c r="BJ1070" t="inlineStr">
        <is>
          <t>ТССЦ Московской обл., 302-0063, приказ Минстроя России №675/пр от 28.02.2017 № 256/пр</t>
        </is>
      </c>
      <c r="BM1070" t="n">
        <v>65007</v>
      </c>
      <c r="BN1070" t="n">
        <v>0</v>
      </c>
      <c r="BO1070" t="inlineStr">
        <is>
          <t>302-0063</t>
        </is>
      </c>
      <c r="BP1070" t="n">
        <v>1</v>
      </c>
      <c r="BQ1070" t="n">
        <v>6</v>
      </c>
      <c r="BR1070" t="n">
        <v>0</v>
      </c>
      <c r="BS1070" t="n">
        <v>1</v>
      </c>
      <c r="BT1070" t="n">
        <v>1</v>
      </c>
      <c r="BU1070" t="n">
        <v>1</v>
      </c>
      <c r="BV1070" t="n">
        <v>1</v>
      </c>
      <c r="BW1070" t="n">
        <v>1</v>
      </c>
      <c r="BX1070" t="n">
        <v>1</v>
      </c>
      <c r="BY1070" t="inlineStr"/>
      <c r="BZ1070" t="n">
        <v>103</v>
      </c>
      <c r="CA1070" t="n">
        <v>52</v>
      </c>
      <c r="CB1070" t="inlineStr"/>
      <c r="CE1070" t="n">
        <v>12</v>
      </c>
      <c r="CF1070" t="n">
        <v>0</v>
      </c>
      <c r="CG1070" t="n">
        <v>0</v>
      </c>
      <c r="CM1070" t="n">
        <v>0</v>
      </c>
      <c r="CN1070" t="inlineStr"/>
      <c r="CO1070" t="n">
        <v>0</v>
      </c>
      <c r="CP1070">
        <f>(P1070+Q1070+S1070)</f>
        <v/>
      </c>
      <c r="CQ1070">
        <f>AC1070*BC1070</f>
        <v/>
      </c>
      <c r="CR1070">
        <f>(ROUND((ROUND(((ET1070)*1),0)*BB1070),0)+ROUND((ROUND(((AE1070-(EU1070))*1),0)*BS1070),0))</f>
        <v/>
      </c>
      <c r="CS1070">
        <f>(ROUND((ROUND(((EU1070)*1),0)*BS1070),0)+ROUND((ROUND(((AE1070-(EU1070))*1),0)*BS1070),0))</f>
        <v/>
      </c>
      <c r="CT1070">
        <f>AF1070*BA1070</f>
        <v/>
      </c>
      <c r="CU1070">
        <f>AG1070</f>
        <v/>
      </c>
      <c r="CV1070">
        <f>AH1070</f>
        <v/>
      </c>
      <c r="CW1070">
        <f>AI1070</f>
        <v/>
      </c>
      <c r="CX1070">
        <f>AJ1070</f>
        <v/>
      </c>
      <c r="CY1070">
        <f>(((S1070+R1070)*AT1070)/100)</f>
        <v/>
      </c>
      <c r="CZ1070">
        <f>(((S1070+R1070)*AU1070)/100)</f>
        <v/>
      </c>
      <c r="DC1070" t="inlineStr"/>
      <c r="DD1070" t="inlineStr"/>
      <c r="DE1070" t="inlineStr"/>
      <c r="DF1070" t="inlineStr"/>
      <c r="DG1070" t="inlineStr"/>
      <c r="DH1070" t="inlineStr"/>
      <c r="DI1070" t="inlineStr"/>
      <c r="DJ1070" t="inlineStr"/>
      <c r="DK1070" t="inlineStr"/>
      <c r="DL1070" t="inlineStr"/>
      <c r="DM1070" t="inlineStr"/>
      <c r="DN1070" t="n">
        <v>0</v>
      </c>
      <c r="DO1070" t="n">
        <v>0</v>
      </c>
      <c r="DP1070" t="n">
        <v>1</v>
      </c>
      <c r="DQ1070" t="n">
        <v>1</v>
      </c>
      <c r="DU1070" t="n">
        <v>1010</v>
      </c>
      <c r="DV1070" t="inlineStr">
        <is>
          <t>шт.</t>
        </is>
      </c>
      <c r="DW1070" t="inlineStr">
        <is>
          <t>шт.</t>
        </is>
      </c>
      <c r="DX1070" t="n">
        <v>1</v>
      </c>
      <c r="DZ1070" t="inlineStr"/>
      <c r="EA1070" t="inlineStr"/>
      <c r="EB1070" t="inlineStr"/>
      <c r="EC1070" t="inlineStr"/>
      <c r="EE1070" t="n">
        <v>78726000</v>
      </c>
      <c r="EF1070" t="n">
        <v>6</v>
      </c>
      <c r="EG1070" t="inlineStr">
        <is>
          <t>Ремонтно-строительные работы</t>
        </is>
      </c>
      <c r="EH1070" t="n">
        <v>99</v>
      </c>
      <c r="EI1070" t="inlineStr">
        <is>
          <t>Внутренние санитарно-технические работы</t>
        </is>
      </c>
      <c r="EJ1070" t="n">
        <v>1</v>
      </c>
      <c r="EK1070" t="n">
        <v>65007</v>
      </c>
      <c r="EL1070" t="inlineStr">
        <is>
          <t>Внутренние санитарнотехнические работы: смена труб, санприборов, запорной арматуры и другое</t>
        </is>
      </c>
      <c r="EM1070" t="inlineStr">
        <is>
          <t>рФЕР-65</t>
        </is>
      </c>
      <c r="EO1070" t="inlineStr"/>
      <c r="EQ1070" t="n">
        <v>0</v>
      </c>
      <c r="ER1070" t="n">
        <v>42.46</v>
      </c>
      <c r="ES1070" t="n">
        <v>42.46</v>
      </c>
      <c r="ET1070" t="n">
        <v>0</v>
      </c>
      <c r="EU1070" t="n">
        <v>0</v>
      </c>
      <c r="EV1070" t="n">
        <v>0</v>
      </c>
      <c r="EW1070" t="n">
        <v>0</v>
      </c>
      <c r="EX1070" t="n">
        <v>0</v>
      </c>
      <c r="FQ1070" t="n">
        <v>0</v>
      </c>
      <c r="FR1070" t="n">
        <v>0</v>
      </c>
      <c r="FS1070" t="n">
        <v>0</v>
      </c>
      <c r="FX1070" t="n">
        <v>103</v>
      </c>
      <c r="FY1070" t="n">
        <v>52</v>
      </c>
      <c r="GA1070" t="inlineStr"/>
      <c r="GD1070" t="n">
        <v>1</v>
      </c>
      <c r="GF1070" t="n">
        <v>1037232740</v>
      </c>
      <c r="GG1070" t="n">
        <v>2</v>
      </c>
      <c r="GH1070" t="n">
        <v>1</v>
      </c>
      <c r="GI1070" t="n">
        <v>2</v>
      </c>
      <c r="GJ1070" t="n">
        <v>0</v>
      </c>
      <c r="GK1070" t="n">
        <v>0</v>
      </c>
      <c r="GL1070">
        <f>ROUND(IF(AND(BH1070=3,BI1070=3,FS1070&lt;&gt;0),P1070,0),0)</f>
        <v/>
      </c>
      <c r="GM1070">
        <f>ROUND(O1070+X1070+Y1070,0)+GX1070</f>
        <v/>
      </c>
      <c r="GN1070">
        <f>IF(OR(BI1070=0,BI1070=1),GM1070-GX1070,0)</f>
        <v/>
      </c>
      <c r="GO1070">
        <f>IF(BI1070=2,GM1070-GX1070,0)</f>
        <v/>
      </c>
      <c r="GP1070">
        <f>IF(BI1070=4,GM1070-GX1070,0)</f>
        <v/>
      </c>
      <c r="GR1070" t="n">
        <v>0</v>
      </c>
      <c r="GS1070" t="n">
        <v>3</v>
      </c>
      <c r="GT1070" t="n">
        <v>0</v>
      </c>
      <c r="GU1070" t="inlineStr"/>
      <c r="GV1070">
        <f>ROUND((GT1070),2)</f>
        <v/>
      </c>
      <c r="GW1070" t="n">
        <v>1</v>
      </c>
      <c r="GX1070">
        <f>ROUND(HC1070*I1070,0)</f>
        <v/>
      </c>
      <c r="HA1070" t="n">
        <v>0</v>
      </c>
      <c r="HB1070" t="n">
        <v>0</v>
      </c>
      <c r="HC1070">
        <f>GV1070*GW1070</f>
        <v/>
      </c>
      <c r="HE1070" t="inlineStr"/>
      <c r="HF1070" t="inlineStr"/>
      <c r="HM1070" t="inlineStr"/>
      <c r="HN1070" t="inlineStr">
        <is>
          <t>Пр/812-099.2-1</t>
        </is>
      </c>
      <c r="HO1070" t="inlineStr">
        <is>
          <t>Пр/774-099.2</t>
        </is>
      </c>
      <c r="HP1070" t="inlineStr">
        <is>
          <t>Внутренние санитарнотехнические работы: смена труб, санприборов, запорной арматуры и другое</t>
        </is>
      </c>
      <c r="HQ1070" t="inlineStr">
        <is>
          <t>Внутренние санитарнотехнические работы: смена труб, санприборов, запорной арматуры и другое</t>
        </is>
      </c>
      <c r="HS1070" t="n">
        <v>0</v>
      </c>
      <c r="IK1070" t="n">
        <v>0</v>
      </c>
    </row>
    <row r="1071">
      <c r="A1071" t="n">
        <v>17</v>
      </c>
      <c r="B1071" t="n">
        <v>0</v>
      </c>
      <c r="C1071">
        <f>ROW(SmtRes!A328)</f>
        <v/>
      </c>
      <c r="D1071">
        <f>ROW(EtalonRes!A325)</f>
        <v/>
      </c>
      <c r="E1071" t="inlineStr">
        <is>
          <t>2</t>
        </is>
      </c>
      <c r="F1071" t="inlineStr">
        <is>
          <t>65-16-3</t>
        </is>
      </c>
      <c r="G1071" t="inlineStr">
        <is>
          <t>Смена сгонов у трубопроводов диаметром до 50 мм / прим муфта 20мм</t>
        </is>
      </c>
      <c r="H1071" t="inlineStr">
        <is>
          <t>100 сгонов</t>
        </is>
      </c>
      <c r="I1071">
        <f>ROUND(ROUND(1/100,4),7)</f>
        <v/>
      </c>
      <c r="J1071" t="n">
        <v>0</v>
      </c>
      <c r="K1071">
        <f>ROUND(ROUND(1/100,4),7)</f>
        <v/>
      </c>
      <c r="O1071">
        <f>ROUND(CP1071,0)</f>
        <v/>
      </c>
      <c r="P1071">
        <f>ROUND(CQ1071*I1071,0)</f>
        <v/>
      </c>
      <c r="Q1071">
        <f>(ROUND((ROUND(((ET1071)*I1071),0)*BB1071),0)+ROUND((ROUND(((AE1071-(EU1071))*I1071),0)*BS1071),0))</f>
        <v/>
      </c>
      <c r="R1071">
        <f>(ROUND((ROUND(((EU1071)*I1071),0)*BS1071),0)+ROUND((ROUND(((AE1071-(EU1071))*I1071),0)*BS1071),0))</f>
        <v/>
      </c>
      <c r="S1071">
        <f>ROUND(CT1071*I1071,0)</f>
        <v/>
      </c>
      <c r="T1071">
        <f>ROUND(CU1071*I1071,0)</f>
        <v/>
      </c>
      <c r="U1071">
        <f>ROUND(CV1071*I1071,7)</f>
        <v/>
      </c>
      <c r="V1071">
        <f>ROUND(CW1071*I1071,7)</f>
        <v/>
      </c>
      <c r="W1071">
        <f>ROUND(CX1071*I1071,0)</f>
        <v/>
      </c>
      <c r="X1071">
        <f>ROUND(CY1071,0)</f>
        <v/>
      </c>
      <c r="Y1071">
        <f>ROUND(CZ1071,0)</f>
        <v/>
      </c>
      <c r="AA1071" t="n">
        <v>78862477</v>
      </c>
      <c r="AB1071">
        <f>ROUND((AC1071+AD1071+AF1071),2)</f>
        <v/>
      </c>
      <c r="AC1071">
        <f>ROUND((ES1071),2)</f>
        <v/>
      </c>
      <c r="AD1071">
        <f>ROUND((((ET1071)-(EU1071))+AE1071),2)</f>
        <v/>
      </c>
      <c r="AE1071">
        <f>ROUND((EU1071),2)</f>
        <v/>
      </c>
      <c r="AF1071">
        <f>ROUND((EV1071),2)</f>
        <v/>
      </c>
      <c r="AG1071">
        <f>ROUND((AP1071),2)</f>
        <v/>
      </c>
      <c r="AH1071">
        <f>(EW1071)</f>
        <v/>
      </c>
      <c r="AI1071">
        <f>(EX1071)</f>
        <v/>
      </c>
      <c r="AJ1071">
        <f>(AS1071)</f>
        <v/>
      </c>
      <c r="AK1071" t="n">
        <v>3617.87</v>
      </c>
      <c r="AL1071" t="n">
        <v>2939.22</v>
      </c>
      <c r="AM1071" t="n">
        <v>3.44</v>
      </c>
      <c r="AN1071" t="n">
        <v>1.49</v>
      </c>
      <c r="AO1071" t="n">
        <v>675.21</v>
      </c>
      <c r="AP1071" t="n">
        <v>0</v>
      </c>
      <c r="AQ1071" t="n">
        <v>71</v>
      </c>
      <c r="AR1071" t="n">
        <v>0.11</v>
      </c>
      <c r="AS1071" t="n">
        <v>0</v>
      </c>
      <c r="AT1071" t="n">
        <v>103</v>
      </c>
      <c r="AU1071" t="n">
        <v>52</v>
      </c>
      <c r="AV1071" t="n">
        <v>1</v>
      </c>
      <c r="AW1071" t="n">
        <v>1</v>
      </c>
      <c r="AZ1071" t="n">
        <v>1</v>
      </c>
      <c r="BA1071" t="n">
        <v>52.25</v>
      </c>
      <c r="BB1071" t="n">
        <v>23.31</v>
      </c>
      <c r="BC1071" t="n">
        <v>13.54</v>
      </c>
      <c r="BD1071" t="inlineStr"/>
      <c r="BE1071" t="inlineStr"/>
      <c r="BF1071" t="inlineStr"/>
      <c r="BG1071" t="inlineStr"/>
      <c r="BH1071" t="n">
        <v>0</v>
      </c>
      <c r="BI1071" t="n">
        <v>1</v>
      </c>
      <c r="BJ1071" t="inlineStr">
        <is>
          <t>ТЕРр Московской обл., 65-16-3, приказ Минстроя России №675/пр от 28.02.2017 № 263/пр</t>
        </is>
      </c>
      <c r="BM1071" t="n">
        <v>65008</v>
      </c>
      <c r="BN1071" t="n">
        <v>0</v>
      </c>
      <c r="BO1071" t="inlineStr">
        <is>
          <t>65-16-3</t>
        </is>
      </c>
      <c r="BP1071" t="n">
        <v>1</v>
      </c>
      <c r="BQ1071" t="n">
        <v>6</v>
      </c>
      <c r="BR1071" t="n">
        <v>0</v>
      </c>
      <c r="BS1071" t="n">
        <v>52.25</v>
      </c>
      <c r="BT1071" t="n">
        <v>1</v>
      </c>
      <c r="BU1071" t="n">
        <v>1</v>
      </c>
      <c r="BV1071" t="n">
        <v>1</v>
      </c>
      <c r="BW1071" t="n">
        <v>1</v>
      </c>
      <c r="BX1071" t="n">
        <v>1</v>
      </c>
      <c r="BY1071" t="inlineStr"/>
      <c r="BZ1071" t="n">
        <v>103</v>
      </c>
      <c r="CA1071" t="n">
        <v>52</v>
      </c>
      <c r="CB1071" t="inlineStr"/>
      <c r="CE1071" t="n">
        <v>12</v>
      </c>
      <c r="CF1071" t="n">
        <v>0</v>
      </c>
      <c r="CG1071" t="n">
        <v>0</v>
      </c>
      <c r="CM1071" t="n">
        <v>0</v>
      </c>
      <c r="CN1071" t="inlineStr"/>
      <c r="CO1071" t="n">
        <v>0</v>
      </c>
      <c r="CP1071">
        <f>(P1071+Q1071+S1071)</f>
        <v/>
      </c>
      <c r="CQ1071">
        <f>AC1071*BC1071</f>
        <v/>
      </c>
      <c r="CR1071">
        <f>(ROUND((ROUND(((ET1071)*1),0)*BB1071),0)+ROUND((ROUND(((AE1071-(EU1071))*1),0)*BS1071),0))</f>
        <v/>
      </c>
      <c r="CS1071">
        <f>(ROUND((ROUND(((EU1071)*1),0)*BS1071),0)+ROUND((ROUND(((AE1071-(EU1071))*1),0)*BS1071),0))</f>
        <v/>
      </c>
      <c r="CT1071">
        <f>AF1071*BA1071</f>
        <v/>
      </c>
      <c r="CU1071">
        <f>AG1071</f>
        <v/>
      </c>
      <c r="CV1071">
        <f>AH1071</f>
        <v/>
      </c>
      <c r="CW1071">
        <f>AI1071</f>
        <v/>
      </c>
      <c r="CX1071">
        <f>AJ1071</f>
        <v/>
      </c>
      <c r="CY1071">
        <f>(((S1071+R1071)*AT1071)/100)</f>
        <v/>
      </c>
      <c r="CZ1071">
        <f>(((S1071+R1071)*AU1071)/100)</f>
        <v/>
      </c>
      <c r="DC1071" t="inlineStr"/>
      <c r="DD1071" t="inlineStr"/>
      <c r="DE1071" t="inlineStr"/>
      <c r="DF1071" t="inlineStr"/>
      <c r="DG1071" t="inlineStr"/>
      <c r="DH1071" t="inlineStr"/>
      <c r="DI1071" t="inlineStr"/>
      <c r="DJ1071" t="inlineStr"/>
      <c r="DK1071" t="inlineStr"/>
      <c r="DL1071" t="inlineStr"/>
      <c r="DM1071" t="inlineStr"/>
      <c r="DN1071" t="n">
        <v>0</v>
      </c>
      <c r="DO1071" t="n">
        <v>0</v>
      </c>
      <c r="DP1071" t="n">
        <v>1</v>
      </c>
      <c r="DQ1071" t="n">
        <v>1</v>
      </c>
      <c r="DU1071" t="n">
        <v>1013</v>
      </c>
      <c r="DV1071" t="inlineStr">
        <is>
          <t>100 сгонов</t>
        </is>
      </c>
      <c r="DW1071" t="inlineStr">
        <is>
          <t>100 сгонов</t>
        </is>
      </c>
      <c r="DX1071" t="n">
        <v>1</v>
      </c>
      <c r="DZ1071" t="inlineStr"/>
      <c r="EA1071" t="inlineStr"/>
      <c r="EB1071" t="inlineStr"/>
      <c r="EC1071" t="inlineStr"/>
      <c r="EE1071" t="n">
        <v>78726002</v>
      </c>
      <c r="EF1071" t="n">
        <v>6</v>
      </c>
      <c r="EG1071" t="inlineStr">
        <is>
          <t>Ремонтно-строительные работы</t>
        </is>
      </c>
      <c r="EH1071" t="n">
        <v>99</v>
      </c>
      <c r="EI1071" t="inlineStr">
        <is>
          <t>Внутренние санитарно-технические работы</t>
        </is>
      </c>
      <c r="EJ1071" t="n">
        <v>1</v>
      </c>
      <c r="EK1071" t="n">
        <v>65008</v>
      </c>
      <c r="EL1071" t="inlineStr">
        <is>
          <t>Внутренние санитарнотехнические работы: смена труб, санприборов, запорной арматуры и другое</t>
        </is>
      </c>
      <c r="EM1071" t="inlineStr">
        <is>
          <t>рФЕР-65</t>
        </is>
      </c>
      <c r="EO1071" t="inlineStr"/>
      <c r="EQ1071" t="n">
        <v>0</v>
      </c>
      <c r="ER1071" t="n">
        <v>3617.87</v>
      </c>
      <c r="ES1071" t="n">
        <v>2939.22</v>
      </c>
      <c r="ET1071" t="n">
        <v>3.44</v>
      </c>
      <c r="EU1071" t="n">
        <v>1.49</v>
      </c>
      <c r="EV1071" t="n">
        <v>675.21</v>
      </c>
      <c r="EW1071" t="n">
        <v>71</v>
      </c>
      <c r="EX1071" t="n">
        <v>0.11</v>
      </c>
      <c r="EY1071" t="n">
        <v>0</v>
      </c>
      <c r="FQ1071" t="n">
        <v>0</v>
      </c>
      <c r="FR1071" t="n">
        <v>0</v>
      </c>
      <c r="FS1071" t="n">
        <v>0</v>
      </c>
      <c r="FX1071" t="n">
        <v>103</v>
      </c>
      <c r="FY1071" t="n">
        <v>52</v>
      </c>
      <c r="GA1071" t="inlineStr"/>
      <c r="GD1071" t="n">
        <v>1</v>
      </c>
      <c r="GF1071" t="n">
        <v>1529986346</v>
      </c>
      <c r="GG1071" t="n">
        <v>2</v>
      </c>
      <c r="GH1071" t="n">
        <v>1</v>
      </c>
      <c r="GI1071" t="n">
        <v>2</v>
      </c>
      <c r="GJ1071" t="n">
        <v>0</v>
      </c>
      <c r="GK1071" t="n">
        <v>0</v>
      </c>
      <c r="GL1071">
        <f>ROUND(IF(AND(BH1071=3,BI1071=3,FS1071&lt;&gt;0),P1071,0),0)</f>
        <v/>
      </c>
      <c r="GM1071">
        <f>ROUND(O1071+X1071+Y1071,0)+GX1071</f>
        <v/>
      </c>
      <c r="GN1071">
        <f>IF(OR(BI1071=0,BI1071=1),GM1071-GX1071,0)</f>
        <v/>
      </c>
      <c r="GO1071">
        <f>IF(BI1071=2,GM1071-GX1071,0)</f>
        <v/>
      </c>
      <c r="GP1071">
        <f>IF(BI1071=4,GM1071-GX1071,0)</f>
        <v/>
      </c>
      <c r="GR1071" t="n">
        <v>0</v>
      </c>
      <c r="GS1071" t="n">
        <v>3</v>
      </c>
      <c r="GT1071" t="n">
        <v>0</v>
      </c>
      <c r="GU1071" t="inlineStr"/>
      <c r="GV1071">
        <f>ROUND((GT1071),2)</f>
        <v/>
      </c>
      <c r="GW1071" t="n">
        <v>1</v>
      </c>
      <c r="GX1071">
        <f>ROUND(HC1071*I1071,0)</f>
        <v/>
      </c>
      <c r="HA1071" t="n">
        <v>0</v>
      </c>
      <c r="HB1071" t="n">
        <v>0</v>
      </c>
      <c r="HC1071">
        <f>GV1071*GW1071</f>
        <v/>
      </c>
      <c r="HE1071" t="inlineStr"/>
      <c r="HF1071" t="inlineStr"/>
      <c r="HM1071" t="inlineStr"/>
      <c r="HN1071" t="inlineStr">
        <is>
          <t>Пр/812-099.2-1</t>
        </is>
      </c>
      <c r="HO1071" t="inlineStr">
        <is>
          <t>Пр/774-099.2</t>
        </is>
      </c>
      <c r="HP1071" t="inlineStr">
        <is>
          <t>Внутренние санитарнотехнические работы: смена труб, санприборов, запорной арматуры и другое</t>
        </is>
      </c>
      <c r="HQ1071" t="inlineStr">
        <is>
          <t>Внутренние санитарнотехнические работы: смена труб, санприборов, запорной арматуры и другое</t>
        </is>
      </c>
      <c r="HS1071" t="n">
        <v>0</v>
      </c>
      <c r="IK1071" t="n">
        <v>0</v>
      </c>
    </row>
    <row r="1072">
      <c r="A1072" t="n">
        <v>18</v>
      </c>
      <c r="B1072" t="n">
        <v>0</v>
      </c>
      <c r="C1072" t="n">
        <v>327</v>
      </c>
      <c r="E1072" t="inlineStr">
        <is>
          <t>2,1</t>
        </is>
      </c>
      <c r="F1072" t="inlineStr">
        <is>
          <t>302-1241</t>
        </is>
      </c>
      <c r="G1072" t="inlineStr">
        <is>
          <t>Сгоны стальные с муфтой и контргайкой, диаметром 50 мм</t>
        </is>
      </c>
      <c r="H1072" t="inlineStr">
        <is>
          <t>шт.</t>
        </is>
      </c>
      <c r="I1072">
        <f>I1071*J1072</f>
        <v/>
      </c>
      <c r="J1072" t="n">
        <v>-100</v>
      </c>
      <c r="K1072" t="n">
        <v>-100</v>
      </c>
      <c r="O1072">
        <f>ROUND(CP1072,0)</f>
        <v/>
      </c>
      <c r="P1072">
        <f>ROUND(CQ1072*I1072,0)</f>
        <v/>
      </c>
      <c r="Q1072">
        <f>(ROUND((ROUND(((ET1072)*I1072),0)*BB1072),0)+ROUND((ROUND(((AE1072-(EU1072))*I1072),0)*BS1072),0))</f>
        <v/>
      </c>
      <c r="R1072">
        <f>(ROUND((ROUND(((EU1072)*I1072),0)*BS1072),0)+ROUND((ROUND(((AE1072-(EU1072))*I1072),0)*BS1072),0))</f>
        <v/>
      </c>
      <c r="S1072">
        <f>ROUND(CT1072*I1072,0)</f>
        <v/>
      </c>
      <c r="T1072">
        <f>ROUND(CU1072*I1072,0)</f>
        <v/>
      </c>
      <c r="U1072">
        <f>ROUND(CV1072*I1072,7)</f>
        <v/>
      </c>
      <c r="V1072">
        <f>ROUND(CW1072*I1072,7)</f>
        <v/>
      </c>
      <c r="W1072">
        <f>ROUND(CX1072*I1072,0)</f>
        <v/>
      </c>
      <c r="X1072">
        <f>ROUND(CY1072,0)</f>
        <v/>
      </c>
      <c r="Y1072">
        <f>ROUND(CZ1072,0)</f>
        <v/>
      </c>
      <c r="AA1072" t="n">
        <v>78862477</v>
      </c>
      <c r="AB1072">
        <f>ROUND((AC1072+AD1072+AF1072),2)</f>
        <v/>
      </c>
      <c r="AC1072">
        <f>ROUND((ES1072),2)</f>
        <v/>
      </c>
      <c r="AD1072">
        <f>ROUND((((ET1072)-(EU1072))+AE1072),2)</f>
        <v/>
      </c>
      <c r="AE1072">
        <f>ROUND((EU1072),2)</f>
        <v/>
      </c>
      <c r="AF1072">
        <f>ROUND((EV1072),2)</f>
        <v/>
      </c>
      <c r="AG1072">
        <f>ROUND((AP1072),2)</f>
        <v/>
      </c>
      <c r="AH1072">
        <f>(EW1072)</f>
        <v/>
      </c>
      <c r="AI1072">
        <f>(EX1072)</f>
        <v/>
      </c>
      <c r="AJ1072">
        <f>(AS1072)</f>
        <v/>
      </c>
      <c r="AK1072" t="n">
        <v>28.58</v>
      </c>
      <c r="AL1072" t="n">
        <v>28.58</v>
      </c>
      <c r="AM1072" t="n">
        <v>0</v>
      </c>
      <c r="AN1072" t="n">
        <v>0</v>
      </c>
      <c r="AO1072" t="n">
        <v>0</v>
      </c>
      <c r="AP1072" t="n">
        <v>0</v>
      </c>
      <c r="AQ1072" t="n">
        <v>0</v>
      </c>
      <c r="AR1072" t="n">
        <v>0</v>
      </c>
      <c r="AS1072" t="n">
        <v>0</v>
      </c>
      <c r="AT1072" t="n">
        <v>103</v>
      </c>
      <c r="AU1072" t="n">
        <v>52</v>
      </c>
      <c r="AV1072" t="n">
        <v>1</v>
      </c>
      <c r="AW1072" t="n">
        <v>1</v>
      </c>
      <c r="AZ1072" t="n">
        <v>1</v>
      </c>
      <c r="BA1072" t="n">
        <v>1</v>
      </c>
      <c r="BB1072" t="n">
        <v>1</v>
      </c>
      <c r="BC1072" t="n">
        <v>13.7</v>
      </c>
      <c r="BD1072" t="inlineStr"/>
      <c r="BE1072" t="inlineStr"/>
      <c r="BF1072" t="inlineStr"/>
      <c r="BG1072" t="inlineStr"/>
      <c r="BH1072" t="n">
        <v>3</v>
      </c>
      <c r="BI1072" t="n">
        <v>1</v>
      </c>
      <c r="BJ1072" t="inlineStr">
        <is>
          <t>ТССЦ Московской обл., 302-1241, приказ Минстроя России №675/пр от 28.02.2017 № 256/пр</t>
        </is>
      </c>
      <c r="BM1072" t="n">
        <v>65008</v>
      </c>
      <c r="BN1072" t="n">
        <v>0</v>
      </c>
      <c r="BO1072" t="inlineStr">
        <is>
          <t>302-1241</t>
        </is>
      </c>
      <c r="BP1072" t="n">
        <v>1</v>
      </c>
      <c r="BQ1072" t="n">
        <v>6</v>
      </c>
      <c r="BR1072" t="n">
        <v>1</v>
      </c>
      <c r="BS1072" t="n">
        <v>1</v>
      </c>
      <c r="BT1072" t="n">
        <v>1</v>
      </c>
      <c r="BU1072" t="n">
        <v>1</v>
      </c>
      <c r="BV1072" t="n">
        <v>1</v>
      </c>
      <c r="BW1072" t="n">
        <v>1</v>
      </c>
      <c r="BX1072" t="n">
        <v>1</v>
      </c>
      <c r="BY1072" t="inlineStr"/>
      <c r="BZ1072" t="n">
        <v>103</v>
      </c>
      <c r="CA1072" t="n">
        <v>52</v>
      </c>
      <c r="CB1072" t="inlineStr"/>
      <c r="CE1072" t="n">
        <v>12</v>
      </c>
      <c r="CF1072" t="n">
        <v>0</v>
      </c>
      <c r="CG1072" t="n">
        <v>0</v>
      </c>
      <c r="CM1072" t="n">
        <v>0</v>
      </c>
      <c r="CN1072" t="inlineStr"/>
      <c r="CO1072" t="n">
        <v>0</v>
      </c>
      <c r="CP1072">
        <f>(P1072+Q1072+S1072)</f>
        <v/>
      </c>
      <c r="CQ1072">
        <f>AC1072*BC1072</f>
        <v/>
      </c>
      <c r="CR1072">
        <f>(ROUND((ROUND(((ET1072)*1),0)*BB1072),0)+ROUND((ROUND(((AE1072-(EU1072))*1),0)*BS1072),0))</f>
        <v/>
      </c>
      <c r="CS1072">
        <f>(ROUND((ROUND(((EU1072)*1),0)*BS1072),0)+ROUND((ROUND(((AE1072-(EU1072))*1),0)*BS1072),0))</f>
        <v/>
      </c>
      <c r="CT1072">
        <f>AF1072*BA1072</f>
        <v/>
      </c>
      <c r="CU1072">
        <f>AG1072</f>
        <v/>
      </c>
      <c r="CV1072">
        <f>AH1072</f>
        <v/>
      </c>
      <c r="CW1072">
        <f>AI1072</f>
        <v/>
      </c>
      <c r="CX1072">
        <f>AJ1072</f>
        <v/>
      </c>
      <c r="CY1072">
        <f>(((S1072+R1072)*AT1072)/100)</f>
        <v/>
      </c>
      <c r="CZ1072">
        <f>(((S1072+R1072)*AU1072)/100)</f>
        <v/>
      </c>
      <c r="DC1072" t="inlineStr"/>
      <c r="DD1072" t="inlineStr"/>
      <c r="DE1072" t="inlineStr"/>
      <c r="DF1072" t="inlineStr"/>
      <c r="DG1072" t="inlineStr"/>
      <c r="DH1072" t="inlineStr"/>
      <c r="DI1072" t="inlineStr"/>
      <c r="DJ1072" t="inlineStr"/>
      <c r="DK1072" t="inlineStr"/>
      <c r="DL1072" t="inlineStr"/>
      <c r="DM1072" t="inlineStr"/>
      <c r="DN1072" t="n">
        <v>0</v>
      </c>
      <c r="DO1072" t="n">
        <v>0</v>
      </c>
      <c r="DP1072" t="n">
        <v>1</v>
      </c>
      <c r="DQ1072" t="n">
        <v>1</v>
      </c>
      <c r="DU1072" t="n">
        <v>1010</v>
      </c>
      <c r="DV1072" t="inlineStr">
        <is>
          <t>шт.</t>
        </is>
      </c>
      <c r="DW1072" t="inlineStr">
        <is>
          <t>шт.</t>
        </is>
      </c>
      <c r="DX1072" t="n">
        <v>1</v>
      </c>
      <c r="DZ1072" t="inlineStr"/>
      <c r="EA1072" t="inlineStr"/>
      <c r="EB1072" t="inlineStr"/>
      <c r="EC1072" t="inlineStr"/>
      <c r="EE1072" t="n">
        <v>78726002</v>
      </c>
      <c r="EF1072" t="n">
        <v>6</v>
      </c>
      <c r="EG1072" t="inlineStr">
        <is>
          <t>Ремонтно-строительные работы</t>
        </is>
      </c>
      <c r="EH1072" t="n">
        <v>99</v>
      </c>
      <c r="EI1072" t="inlineStr">
        <is>
          <t>Внутренние санитарно-технические работы</t>
        </is>
      </c>
      <c r="EJ1072" t="n">
        <v>1</v>
      </c>
      <c r="EK1072" t="n">
        <v>65008</v>
      </c>
      <c r="EL1072" t="inlineStr">
        <is>
          <t>Внутренние санитарнотехнические работы: смена труб, санприборов, запорной арматуры и другое</t>
        </is>
      </c>
      <c r="EM1072" t="inlineStr">
        <is>
          <t>рФЕР-65</t>
        </is>
      </c>
      <c r="EO1072" t="inlineStr"/>
      <c r="EQ1072" t="n">
        <v>32768</v>
      </c>
      <c r="ER1072" t="n">
        <v>28.58</v>
      </c>
      <c r="ES1072" t="n">
        <v>28.58</v>
      </c>
      <c r="ET1072" t="n">
        <v>0</v>
      </c>
      <c r="EU1072" t="n">
        <v>0</v>
      </c>
      <c r="EV1072" t="n">
        <v>0</v>
      </c>
      <c r="EW1072" t="n">
        <v>0</v>
      </c>
      <c r="EX1072" t="n">
        <v>0</v>
      </c>
      <c r="FQ1072" t="n">
        <v>0</v>
      </c>
      <c r="FR1072" t="n">
        <v>0</v>
      </c>
      <c r="FS1072" t="n">
        <v>0</v>
      </c>
      <c r="FX1072" t="n">
        <v>103</v>
      </c>
      <c r="FY1072" t="n">
        <v>52</v>
      </c>
      <c r="GA1072" t="inlineStr"/>
      <c r="GD1072" t="n">
        <v>1</v>
      </c>
      <c r="GF1072" t="n">
        <v>-1108176549</v>
      </c>
      <c r="GG1072" t="n">
        <v>2</v>
      </c>
      <c r="GH1072" t="n">
        <v>1</v>
      </c>
      <c r="GI1072" t="n">
        <v>2</v>
      </c>
      <c r="GJ1072" t="n">
        <v>0</v>
      </c>
      <c r="GK1072" t="n">
        <v>0</v>
      </c>
      <c r="GL1072">
        <f>ROUND(IF(AND(BH1072=3,BI1072=3,FS1072&lt;&gt;0),P1072,0),0)</f>
        <v/>
      </c>
      <c r="GM1072">
        <f>ROUND(O1072+X1072+Y1072,0)+GX1072</f>
        <v/>
      </c>
      <c r="GN1072">
        <f>IF(OR(BI1072=0,BI1072=1),GM1072-GX1072,0)</f>
        <v/>
      </c>
      <c r="GO1072">
        <f>IF(BI1072=2,GM1072-GX1072,0)</f>
        <v/>
      </c>
      <c r="GP1072">
        <f>IF(BI1072=4,GM1072-GX1072,0)</f>
        <v/>
      </c>
      <c r="GR1072" t="n">
        <v>0</v>
      </c>
      <c r="GS1072" t="n">
        <v>3</v>
      </c>
      <c r="GT1072" t="n">
        <v>0</v>
      </c>
      <c r="GU1072" t="inlineStr"/>
      <c r="GV1072">
        <f>ROUND((GT1072),2)</f>
        <v/>
      </c>
      <c r="GW1072" t="n">
        <v>1</v>
      </c>
      <c r="GX1072">
        <f>ROUND(HC1072*I1072,0)</f>
        <v/>
      </c>
      <c r="HA1072" t="n">
        <v>0</v>
      </c>
      <c r="HB1072" t="n">
        <v>0</v>
      </c>
      <c r="HC1072">
        <f>GV1072*GW1072</f>
        <v/>
      </c>
      <c r="HE1072" t="inlineStr"/>
      <c r="HF1072" t="inlineStr"/>
      <c r="HM1072" t="inlineStr"/>
      <c r="HN1072" t="inlineStr">
        <is>
          <t>Пр/812-099.2-1</t>
        </is>
      </c>
      <c r="HO1072" t="inlineStr">
        <is>
          <t>Пр/774-099.2</t>
        </is>
      </c>
      <c r="HP1072" t="inlineStr">
        <is>
          <t>Внутренние санитарнотехнические работы: смена труб, санприборов, запорной арматуры и другое</t>
        </is>
      </c>
      <c r="HQ1072" t="inlineStr">
        <is>
          <t>Внутренние санитарнотехнические работы: смена труб, санприборов, запорной арматуры и другое</t>
        </is>
      </c>
      <c r="HS1072" t="n">
        <v>0</v>
      </c>
      <c r="IK1072" t="n">
        <v>0</v>
      </c>
    </row>
    <row r="1073">
      <c r="A1073" t="n">
        <v>18</v>
      </c>
      <c r="B1073" t="n">
        <v>0</v>
      </c>
      <c r="C1073" t="n">
        <v>328</v>
      </c>
      <c r="E1073" t="inlineStr">
        <is>
          <t>2,2</t>
        </is>
      </c>
      <c r="F1073" t="inlineStr">
        <is>
          <t>507-4994</t>
        </is>
      </c>
      <c r="G1073" t="inlineStr">
        <is>
          <t>Муфты стальные прямые диаметром 50 мм</t>
        </is>
      </c>
      <c r="H1073" t="inlineStr">
        <is>
          <t>10 шт.</t>
        </is>
      </c>
      <c r="I1073">
        <f>I1071*J1073</f>
        <v/>
      </c>
      <c r="J1073" t="n">
        <v>100</v>
      </c>
      <c r="K1073" t="n">
        <v>100</v>
      </c>
      <c r="O1073">
        <f>ROUND(CP1073,0)</f>
        <v/>
      </c>
      <c r="P1073">
        <f>ROUND(CQ1073*I1073,0)</f>
        <v/>
      </c>
      <c r="Q1073">
        <f>(ROUND((ROUND(((ET1073)*I1073),0)*BB1073),0)+ROUND((ROUND(((AE1073-(EU1073))*I1073),0)*BS1073),0))</f>
        <v/>
      </c>
      <c r="R1073">
        <f>(ROUND((ROUND(((EU1073)*I1073),0)*BS1073),0)+ROUND((ROUND(((AE1073-(EU1073))*I1073),0)*BS1073),0))</f>
        <v/>
      </c>
      <c r="S1073">
        <f>ROUND(CT1073*I1073,0)</f>
        <v/>
      </c>
      <c r="T1073">
        <f>ROUND(CU1073*I1073,0)</f>
        <v/>
      </c>
      <c r="U1073">
        <f>ROUND(CV1073*I1073,7)</f>
        <v/>
      </c>
      <c r="V1073">
        <f>ROUND(CW1073*I1073,7)</f>
        <v/>
      </c>
      <c r="W1073">
        <f>ROUND(CX1073*I1073,0)</f>
        <v/>
      </c>
      <c r="X1073">
        <f>ROUND(CY1073,0)</f>
        <v/>
      </c>
      <c r="Y1073">
        <f>ROUND(CZ1073,0)</f>
        <v/>
      </c>
      <c r="AA1073" t="n">
        <v>78862477</v>
      </c>
      <c r="AB1073">
        <f>ROUND((AC1073+AD1073+AF1073),2)</f>
        <v/>
      </c>
      <c r="AC1073">
        <f>ROUND((ES1073),2)</f>
        <v/>
      </c>
      <c r="AD1073">
        <f>ROUND((((ET1073)-(EU1073))+AE1073),2)</f>
        <v/>
      </c>
      <c r="AE1073">
        <f>ROUND((EU1073),2)</f>
        <v/>
      </c>
      <c r="AF1073">
        <f>ROUND((EV1073),2)</f>
        <v/>
      </c>
      <c r="AG1073">
        <f>ROUND((AP1073),2)</f>
        <v/>
      </c>
      <c r="AH1073">
        <f>(EW1073)</f>
        <v/>
      </c>
      <c r="AI1073">
        <f>(EX1073)</f>
        <v/>
      </c>
      <c r="AJ1073">
        <f>(AS1073)</f>
        <v/>
      </c>
      <c r="AK1073" t="n">
        <v>205.52</v>
      </c>
      <c r="AL1073" t="n">
        <v>205.52</v>
      </c>
      <c r="AM1073" t="n">
        <v>0</v>
      </c>
      <c r="AN1073" t="n">
        <v>0</v>
      </c>
      <c r="AO1073" t="n">
        <v>0</v>
      </c>
      <c r="AP1073" t="n">
        <v>0</v>
      </c>
      <c r="AQ1073" t="n">
        <v>0</v>
      </c>
      <c r="AR1073" t="n">
        <v>0</v>
      </c>
      <c r="AS1073" t="n">
        <v>0.14</v>
      </c>
      <c r="AT1073" t="n">
        <v>103</v>
      </c>
      <c r="AU1073" t="n">
        <v>52</v>
      </c>
      <c r="AV1073" t="n">
        <v>1</v>
      </c>
      <c r="AW1073" t="n">
        <v>1</v>
      </c>
      <c r="AZ1073" t="n">
        <v>1</v>
      </c>
      <c r="BA1073" t="n">
        <v>1</v>
      </c>
      <c r="BB1073" t="n">
        <v>1</v>
      </c>
      <c r="BC1073" t="n">
        <v>6.54</v>
      </c>
      <c r="BD1073" t="inlineStr"/>
      <c r="BE1073" t="inlineStr"/>
      <c r="BF1073" t="inlineStr"/>
      <c r="BG1073" t="inlineStr"/>
      <c r="BH1073" t="n">
        <v>3</v>
      </c>
      <c r="BI1073" t="n">
        <v>1</v>
      </c>
      <c r="BJ1073" t="inlineStr">
        <is>
          <t>ТССЦ Московской обл., 507-4994, приказ Минстроя России №675/пр от 28.02.2017 № 258/пр</t>
        </is>
      </c>
      <c r="BM1073" t="n">
        <v>65008</v>
      </c>
      <c r="BN1073" t="n">
        <v>0</v>
      </c>
      <c r="BO1073" t="inlineStr">
        <is>
          <t>507-4994</t>
        </is>
      </c>
      <c r="BP1073" t="n">
        <v>1</v>
      </c>
      <c r="BQ1073" t="n">
        <v>6</v>
      </c>
      <c r="BR1073" t="n">
        <v>0</v>
      </c>
      <c r="BS1073" t="n">
        <v>1</v>
      </c>
      <c r="BT1073" t="n">
        <v>1</v>
      </c>
      <c r="BU1073" t="n">
        <v>1</v>
      </c>
      <c r="BV1073" t="n">
        <v>1</v>
      </c>
      <c r="BW1073" t="n">
        <v>1</v>
      </c>
      <c r="BX1073" t="n">
        <v>1</v>
      </c>
      <c r="BY1073" t="inlineStr"/>
      <c r="BZ1073" t="n">
        <v>103</v>
      </c>
      <c r="CA1073" t="n">
        <v>52</v>
      </c>
      <c r="CB1073" t="inlineStr"/>
      <c r="CE1073" t="n">
        <v>12</v>
      </c>
      <c r="CF1073" t="n">
        <v>0</v>
      </c>
      <c r="CG1073" t="n">
        <v>0</v>
      </c>
      <c r="CM1073" t="n">
        <v>0</v>
      </c>
      <c r="CN1073" t="inlineStr"/>
      <c r="CO1073" t="n">
        <v>0</v>
      </c>
      <c r="CP1073">
        <f>(P1073+Q1073+S1073)</f>
        <v/>
      </c>
      <c r="CQ1073">
        <f>AC1073*BC1073</f>
        <v/>
      </c>
      <c r="CR1073">
        <f>(ROUND((ROUND(((ET1073)*1),0)*BB1073),0)+ROUND((ROUND(((AE1073-(EU1073))*1),0)*BS1073),0))</f>
        <v/>
      </c>
      <c r="CS1073">
        <f>(ROUND((ROUND(((EU1073)*1),0)*BS1073),0)+ROUND((ROUND(((AE1073-(EU1073))*1),0)*BS1073),0))</f>
        <v/>
      </c>
      <c r="CT1073">
        <f>AF1073*BA1073</f>
        <v/>
      </c>
      <c r="CU1073">
        <f>AG1073</f>
        <v/>
      </c>
      <c r="CV1073">
        <f>AH1073</f>
        <v/>
      </c>
      <c r="CW1073">
        <f>AI1073</f>
        <v/>
      </c>
      <c r="CX1073">
        <f>AJ1073</f>
        <v/>
      </c>
      <c r="CY1073">
        <f>(((S1073+R1073)*AT1073)/100)</f>
        <v/>
      </c>
      <c r="CZ1073">
        <f>(((S1073+R1073)*AU1073)/100)</f>
        <v/>
      </c>
      <c r="DC1073" t="inlineStr"/>
      <c r="DD1073" t="inlineStr"/>
      <c r="DE1073" t="inlineStr"/>
      <c r="DF1073" t="inlineStr"/>
      <c r="DG1073" t="inlineStr"/>
      <c r="DH1073" t="inlineStr"/>
      <c r="DI1073" t="inlineStr"/>
      <c r="DJ1073" t="inlineStr"/>
      <c r="DK1073" t="inlineStr"/>
      <c r="DL1073" t="inlineStr"/>
      <c r="DM1073" t="inlineStr"/>
      <c r="DN1073" t="n">
        <v>0</v>
      </c>
      <c r="DO1073" t="n">
        <v>0</v>
      </c>
      <c r="DP1073" t="n">
        <v>1</v>
      </c>
      <c r="DQ1073" t="n">
        <v>1</v>
      </c>
      <c r="DU1073" t="n">
        <v>1010</v>
      </c>
      <c r="DV1073" t="inlineStr">
        <is>
          <t>10 шт.</t>
        </is>
      </c>
      <c r="DW1073" t="inlineStr">
        <is>
          <t>10 шт.</t>
        </is>
      </c>
      <c r="DX1073" t="n">
        <v>10</v>
      </c>
      <c r="DZ1073" t="inlineStr"/>
      <c r="EA1073" t="inlineStr"/>
      <c r="EB1073" t="inlineStr"/>
      <c r="EC1073" t="inlineStr"/>
      <c r="EE1073" t="n">
        <v>78726002</v>
      </c>
      <c r="EF1073" t="n">
        <v>6</v>
      </c>
      <c r="EG1073" t="inlineStr">
        <is>
          <t>Ремонтно-строительные работы</t>
        </is>
      </c>
      <c r="EH1073" t="n">
        <v>99</v>
      </c>
      <c r="EI1073" t="inlineStr">
        <is>
          <t>Внутренние санитарно-технические работы</t>
        </is>
      </c>
      <c r="EJ1073" t="n">
        <v>1</v>
      </c>
      <c r="EK1073" t="n">
        <v>65008</v>
      </c>
      <c r="EL1073" t="inlineStr">
        <is>
          <t>Внутренние санитарнотехнические работы: смена труб, санприборов, запорной арматуры и другое</t>
        </is>
      </c>
      <c r="EM1073" t="inlineStr">
        <is>
          <t>рФЕР-65</t>
        </is>
      </c>
      <c r="EO1073" t="inlineStr"/>
      <c r="EQ1073" t="n">
        <v>0</v>
      </c>
      <c r="ER1073" t="n">
        <v>205.52</v>
      </c>
      <c r="ES1073" t="n">
        <v>205.52</v>
      </c>
      <c r="ET1073" t="n">
        <v>0</v>
      </c>
      <c r="EU1073" t="n">
        <v>0</v>
      </c>
      <c r="EV1073" t="n">
        <v>0</v>
      </c>
      <c r="EW1073" t="n">
        <v>0</v>
      </c>
      <c r="EX1073" t="n">
        <v>0</v>
      </c>
      <c r="FQ1073" t="n">
        <v>0</v>
      </c>
      <c r="FR1073" t="n">
        <v>0</v>
      </c>
      <c r="FS1073" t="n">
        <v>0</v>
      </c>
      <c r="FX1073" t="n">
        <v>103</v>
      </c>
      <c r="FY1073" t="n">
        <v>52</v>
      </c>
      <c r="GA1073" t="inlineStr"/>
      <c r="GD1073" t="n">
        <v>1</v>
      </c>
      <c r="GF1073" t="n">
        <v>-506320507</v>
      </c>
      <c r="GG1073" t="n">
        <v>2</v>
      </c>
      <c r="GH1073" t="n">
        <v>1</v>
      </c>
      <c r="GI1073" t="n">
        <v>2</v>
      </c>
      <c r="GJ1073" t="n">
        <v>0</v>
      </c>
      <c r="GK1073" t="n">
        <v>0</v>
      </c>
      <c r="GL1073">
        <f>ROUND(IF(AND(BH1073=3,BI1073=3,FS1073&lt;&gt;0),P1073,0),0)</f>
        <v/>
      </c>
      <c r="GM1073">
        <f>ROUND(O1073+X1073+Y1073,0)+GX1073</f>
        <v/>
      </c>
      <c r="GN1073">
        <f>IF(OR(BI1073=0,BI1073=1),GM1073-GX1073,0)</f>
        <v/>
      </c>
      <c r="GO1073">
        <f>IF(BI1073=2,GM1073-GX1073,0)</f>
        <v/>
      </c>
      <c r="GP1073">
        <f>IF(BI1073=4,GM1073-GX1073,0)</f>
        <v/>
      </c>
      <c r="GR1073" t="n">
        <v>0</v>
      </c>
      <c r="GS1073" t="n">
        <v>3</v>
      </c>
      <c r="GT1073" t="n">
        <v>0</v>
      </c>
      <c r="GU1073" t="inlineStr"/>
      <c r="GV1073">
        <f>ROUND((GT1073),2)</f>
        <v/>
      </c>
      <c r="GW1073" t="n">
        <v>1</v>
      </c>
      <c r="GX1073">
        <f>ROUND(HC1073*I1073,0)</f>
        <v/>
      </c>
      <c r="HA1073" t="n">
        <v>0</v>
      </c>
      <c r="HB1073" t="n">
        <v>0</v>
      </c>
      <c r="HC1073">
        <f>GV1073*GW1073</f>
        <v/>
      </c>
      <c r="HE1073" t="inlineStr"/>
      <c r="HF1073" t="inlineStr"/>
      <c r="HM1073" t="inlineStr"/>
      <c r="HN1073" t="inlineStr">
        <is>
          <t>Пр/812-099.2-1</t>
        </is>
      </c>
      <c r="HO1073" t="inlineStr">
        <is>
          <t>Пр/774-099.2</t>
        </is>
      </c>
      <c r="HP1073" t="inlineStr">
        <is>
          <t>Внутренние санитарнотехнические работы: смена труб, санприборов, запорной арматуры и другое</t>
        </is>
      </c>
      <c r="HQ1073" t="inlineStr">
        <is>
          <t>Внутренние санитарнотехнические работы: смена труб, санприборов, запорной арматуры и другое</t>
        </is>
      </c>
      <c r="HS1073" t="n">
        <v>0</v>
      </c>
      <c r="IK1073" t="n">
        <v>0</v>
      </c>
    </row>
    <row r="1074">
      <c r="A1074" t="n">
        <v>17</v>
      </c>
      <c r="B1074" t="n">
        <v>0</v>
      </c>
      <c r="C1074">
        <f>ROW(SmtRes!A343)</f>
        <v/>
      </c>
      <c r="D1074">
        <f>ROW(EtalonRes!A338)</f>
        <v/>
      </c>
      <c r="E1074" t="inlineStr">
        <is>
          <t>3</t>
        </is>
      </c>
      <c r="F1074" t="inlineStr">
        <is>
          <t>65-9-12</t>
        </is>
      </c>
      <c r="G1074" t="inlineStr">
        <is>
          <t>Замена внутренних трубопроводов водоснабжения из стальных труб на многослойные металл-полимерные трубы диаметром до 25 мм</t>
        </is>
      </c>
      <c r="H1074" t="inlineStr">
        <is>
          <t>100 м трубопровода</t>
        </is>
      </c>
      <c r="I1074">
        <f>ROUND(ROUND(4/100,4),7)</f>
        <v/>
      </c>
      <c r="J1074" t="n">
        <v>0</v>
      </c>
      <c r="K1074">
        <f>ROUND(ROUND(4/100,4),7)</f>
        <v/>
      </c>
      <c r="O1074">
        <f>ROUND(CP1074,0)</f>
        <v/>
      </c>
      <c r="P1074">
        <f>ROUND(CQ1074*I1074,0)</f>
        <v/>
      </c>
      <c r="Q1074">
        <f>(ROUND((ROUND(((ET1074)*I1074),0)*BB1074),0)+ROUND((ROUND(((AE1074-(EU1074))*I1074),0)*BS1074),0))</f>
        <v/>
      </c>
      <c r="R1074">
        <f>(ROUND((ROUND(((EU1074)*I1074),0)*BS1074),0)+ROUND((ROUND(((AE1074-(EU1074))*I1074),0)*BS1074),0))</f>
        <v/>
      </c>
      <c r="S1074">
        <f>ROUND(CT1074*I1074,0)</f>
        <v/>
      </c>
      <c r="T1074">
        <f>ROUND(CU1074*I1074,0)</f>
        <v/>
      </c>
      <c r="U1074">
        <f>ROUND(CV1074*I1074,7)</f>
        <v/>
      </c>
      <c r="V1074">
        <f>ROUND(CW1074*I1074,7)</f>
        <v/>
      </c>
      <c r="W1074">
        <f>ROUND(CX1074*I1074,0)</f>
        <v/>
      </c>
      <c r="X1074">
        <f>ROUND(CY1074,0)</f>
        <v/>
      </c>
      <c r="Y1074">
        <f>ROUND(CZ1074,0)</f>
        <v/>
      </c>
      <c r="AA1074" t="n">
        <v>78862477</v>
      </c>
      <c r="AB1074">
        <f>ROUND((AC1074+AD1074+AF1074),2)</f>
        <v/>
      </c>
      <c r="AC1074">
        <f>ROUND((ES1074),2)</f>
        <v/>
      </c>
      <c r="AD1074">
        <f>ROUND((((ET1074)-(EU1074))+AE1074),2)</f>
        <v/>
      </c>
      <c r="AE1074">
        <f>ROUND((EU1074),2)</f>
        <v/>
      </c>
      <c r="AF1074">
        <f>ROUND((EV1074),2)</f>
        <v/>
      </c>
      <c r="AG1074">
        <f>ROUND((AP1074),2)</f>
        <v/>
      </c>
      <c r="AH1074">
        <f>(EW1074)</f>
        <v/>
      </c>
      <c r="AI1074">
        <f>(EX1074)</f>
        <v/>
      </c>
      <c r="AJ1074">
        <f>(AS1074)</f>
        <v/>
      </c>
      <c r="AK1074" t="n">
        <v>4436.43</v>
      </c>
      <c r="AL1074" t="n">
        <v>2875.73</v>
      </c>
      <c r="AM1074" t="n">
        <v>69.59999999999999</v>
      </c>
      <c r="AN1074" t="n">
        <v>0</v>
      </c>
      <c r="AO1074" t="n">
        <v>1491.1</v>
      </c>
      <c r="AP1074" t="n">
        <v>0</v>
      </c>
      <c r="AQ1074" t="n">
        <v>155</v>
      </c>
      <c r="AR1074" t="n">
        <v>0</v>
      </c>
      <c r="AS1074" t="n">
        <v>0</v>
      </c>
      <c r="AT1074" t="n">
        <v>103</v>
      </c>
      <c r="AU1074" t="n">
        <v>52</v>
      </c>
      <c r="AV1074" t="n">
        <v>1</v>
      </c>
      <c r="AW1074" t="n">
        <v>1</v>
      </c>
      <c r="AZ1074" t="n">
        <v>1</v>
      </c>
      <c r="BA1074" t="n">
        <v>52.25</v>
      </c>
      <c r="BB1074" t="n">
        <v>21.32</v>
      </c>
      <c r="BC1074" t="n">
        <v>10.86</v>
      </c>
      <c r="BD1074" t="inlineStr"/>
      <c r="BE1074" t="inlineStr"/>
      <c r="BF1074" t="inlineStr"/>
      <c r="BG1074" t="inlineStr"/>
      <c r="BH1074" t="n">
        <v>0</v>
      </c>
      <c r="BI1074" t="n">
        <v>1</v>
      </c>
      <c r="BJ1074" t="inlineStr">
        <is>
          <t>ТЕРр Московской обл., 65-9-12, приказ Минстроя России №675/пр от 28.02.2017 № 263/пр</t>
        </is>
      </c>
      <c r="BM1074" t="n">
        <v>65007</v>
      </c>
      <c r="BN1074" t="n">
        <v>0</v>
      </c>
      <c r="BO1074" t="inlineStr">
        <is>
          <t>65-9-12</t>
        </is>
      </c>
      <c r="BP1074" t="n">
        <v>1</v>
      </c>
      <c r="BQ1074" t="n">
        <v>6</v>
      </c>
      <c r="BR1074" t="n">
        <v>0</v>
      </c>
      <c r="BS1074" t="n">
        <v>52.25</v>
      </c>
      <c r="BT1074" t="n">
        <v>1</v>
      </c>
      <c r="BU1074" t="n">
        <v>1</v>
      </c>
      <c r="BV1074" t="n">
        <v>1</v>
      </c>
      <c r="BW1074" t="n">
        <v>1</v>
      </c>
      <c r="BX1074" t="n">
        <v>1</v>
      </c>
      <c r="BY1074" t="inlineStr"/>
      <c r="BZ1074" t="n">
        <v>103</v>
      </c>
      <c r="CA1074" t="n">
        <v>52</v>
      </c>
      <c r="CB1074" t="inlineStr"/>
      <c r="CE1074" t="n">
        <v>12</v>
      </c>
      <c r="CF1074" t="n">
        <v>0</v>
      </c>
      <c r="CG1074" t="n">
        <v>0</v>
      </c>
      <c r="CM1074" t="n">
        <v>0</v>
      </c>
      <c r="CN1074" t="inlineStr"/>
      <c r="CO1074" t="n">
        <v>0</v>
      </c>
      <c r="CP1074">
        <f>(P1074+Q1074+S1074)</f>
        <v/>
      </c>
      <c r="CQ1074">
        <f>AC1074*BC1074</f>
        <v/>
      </c>
      <c r="CR1074">
        <f>(ROUND((ROUND(((ET1074)*1),0)*BB1074),0)+ROUND((ROUND(((AE1074-(EU1074))*1),0)*BS1074),0))</f>
        <v/>
      </c>
      <c r="CS1074">
        <f>(ROUND((ROUND(((EU1074)*1),0)*BS1074),0)+ROUND((ROUND(((AE1074-(EU1074))*1),0)*BS1074),0))</f>
        <v/>
      </c>
      <c r="CT1074">
        <f>AF1074*BA1074</f>
        <v/>
      </c>
      <c r="CU1074">
        <f>AG1074</f>
        <v/>
      </c>
      <c r="CV1074">
        <f>AH1074</f>
        <v/>
      </c>
      <c r="CW1074">
        <f>AI1074</f>
        <v/>
      </c>
      <c r="CX1074">
        <f>AJ1074</f>
        <v/>
      </c>
      <c r="CY1074">
        <f>(((S1074+R1074)*AT1074)/100)</f>
        <v/>
      </c>
      <c r="CZ1074">
        <f>(((S1074+R1074)*AU1074)/100)</f>
        <v/>
      </c>
      <c r="DC1074" t="inlineStr"/>
      <c r="DD1074" t="inlineStr"/>
      <c r="DE1074" t="inlineStr"/>
      <c r="DF1074" t="inlineStr"/>
      <c r="DG1074" t="inlineStr"/>
      <c r="DH1074" t="inlineStr"/>
      <c r="DI1074" t="inlineStr"/>
      <c r="DJ1074" t="inlineStr"/>
      <c r="DK1074" t="inlineStr"/>
      <c r="DL1074" t="inlineStr"/>
      <c r="DM1074" t="inlineStr"/>
      <c r="DN1074" t="n">
        <v>0</v>
      </c>
      <c r="DO1074" t="n">
        <v>0</v>
      </c>
      <c r="DP1074" t="n">
        <v>1</v>
      </c>
      <c r="DQ1074" t="n">
        <v>1</v>
      </c>
      <c r="DU1074" t="n">
        <v>1013</v>
      </c>
      <c r="DV1074" t="inlineStr">
        <is>
          <t>100 м трубопровода</t>
        </is>
      </c>
      <c r="DW1074" t="inlineStr">
        <is>
          <t>100 м трубопровода</t>
        </is>
      </c>
      <c r="DX1074" t="n">
        <v>1</v>
      </c>
      <c r="DZ1074" t="inlineStr"/>
      <c r="EA1074" t="inlineStr"/>
      <c r="EB1074" t="inlineStr"/>
      <c r="EC1074" t="inlineStr"/>
      <c r="EE1074" t="n">
        <v>78726000</v>
      </c>
      <c r="EF1074" t="n">
        <v>6</v>
      </c>
      <c r="EG1074" t="inlineStr">
        <is>
          <t>Ремонтно-строительные работы</t>
        </is>
      </c>
      <c r="EH1074" t="n">
        <v>99</v>
      </c>
      <c r="EI1074" t="inlineStr">
        <is>
          <t>Внутренние санитарно-технические работы</t>
        </is>
      </c>
      <c r="EJ1074" t="n">
        <v>1</v>
      </c>
      <c r="EK1074" t="n">
        <v>65007</v>
      </c>
      <c r="EL1074" t="inlineStr">
        <is>
          <t>Внутренние санитарнотехнические работы: смена труб, санприборов, запорной арматуры и другое</t>
        </is>
      </c>
      <c r="EM1074" t="inlineStr">
        <is>
          <t>рФЕР-65</t>
        </is>
      </c>
      <c r="EO1074" t="inlineStr"/>
      <c r="EQ1074" t="n">
        <v>0</v>
      </c>
      <c r="ER1074" t="n">
        <v>4436.43</v>
      </c>
      <c r="ES1074" t="n">
        <v>2875.73</v>
      </c>
      <c r="ET1074" t="n">
        <v>69.59999999999999</v>
      </c>
      <c r="EU1074" t="n">
        <v>0</v>
      </c>
      <c r="EV1074" t="n">
        <v>1491.1</v>
      </c>
      <c r="EW1074" t="n">
        <v>155</v>
      </c>
      <c r="EX1074" t="n">
        <v>0</v>
      </c>
      <c r="EY1074" t="n">
        <v>0</v>
      </c>
      <c r="FQ1074" t="n">
        <v>0</v>
      </c>
      <c r="FR1074" t="n">
        <v>0</v>
      </c>
      <c r="FS1074" t="n">
        <v>0</v>
      </c>
      <c r="FX1074" t="n">
        <v>103</v>
      </c>
      <c r="FY1074" t="n">
        <v>52</v>
      </c>
      <c r="GA1074" t="inlineStr"/>
      <c r="GD1074" t="n">
        <v>1</v>
      </c>
      <c r="GF1074" t="n">
        <v>-823714425</v>
      </c>
      <c r="GG1074" t="n">
        <v>2</v>
      </c>
      <c r="GH1074" t="n">
        <v>1</v>
      </c>
      <c r="GI1074" t="n">
        <v>2</v>
      </c>
      <c r="GJ1074" t="n">
        <v>0</v>
      </c>
      <c r="GK1074" t="n">
        <v>0</v>
      </c>
      <c r="GL1074">
        <f>ROUND(IF(AND(BH1074=3,BI1074=3,FS1074&lt;&gt;0),P1074,0),0)</f>
        <v/>
      </c>
      <c r="GM1074">
        <f>ROUND(O1074+X1074+Y1074,0)+GX1074</f>
        <v/>
      </c>
      <c r="GN1074">
        <f>IF(OR(BI1074=0,BI1074=1),GM1074-GX1074,0)</f>
        <v/>
      </c>
      <c r="GO1074">
        <f>IF(BI1074=2,GM1074-GX1074,0)</f>
        <v/>
      </c>
      <c r="GP1074">
        <f>IF(BI1074=4,GM1074-GX1074,0)</f>
        <v/>
      </c>
      <c r="GR1074" t="n">
        <v>0</v>
      </c>
      <c r="GS1074" t="n">
        <v>3</v>
      </c>
      <c r="GT1074" t="n">
        <v>0</v>
      </c>
      <c r="GU1074" t="inlineStr"/>
      <c r="GV1074">
        <f>ROUND((GT1074),2)</f>
        <v/>
      </c>
      <c r="GW1074" t="n">
        <v>1</v>
      </c>
      <c r="GX1074">
        <f>ROUND(HC1074*I1074,0)</f>
        <v/>
      </c>
      <c r="HA1074" t="n">
        <v>0</v>
      </c>
      <c r="HB1074" t="n">
        <v>0</v>
      </c>
      <c r="HC1074">
        <f>GV1074*GW1074</f>
        <v/>
      </c>
      <c r="HE1074" t="inlineStr"/>
      <c r="HF1074" t="inlineStr"/>
      <c r="HM1074" t="inlineStr"/>
      <c r="HN1074" t="inlineStr">
        <is>
          <t>Пр/812-099.2-1</t>
        </is>
      </c>
      <c r="HO1074" t="inlineStr">
        <is>
          <t>Пр/774-099.2</t>
        </is>
      </c>
      <c r="HP1074" t="inlineStr">
        <is>
          <t>Внутренние санитарнотехнические работы: смена труб, санприборов, запорной арматуры и другое</t>
        </is>
      </c>
      <c r="HQ1074" t="inlineStr">
        <is>
          <t>Внутренние санитарнотехнические работы: смена труб, санприборов, запорной арматуры и другое</t>
        </is>
      </c>
      <c r="HS1074" t="n">
        <v>0</v>
      </c>
      <c r="IK1074" t="n">
        <v>0</v>
      </c>
    </row>
    <row r="1075">
      <c r="A1075" t="n">
        <v>18</v>
      </c>
      <c r="B1075" t="n">
        <v>0</v>
      </c>
      <c r="C1075" t="n">
        <v>341</v>
      </c>
      <c r="E1075" t="inlineStr">
        <is>
          <t>3,1</t>
        </is>
      </c>
      <c r="F1075" t="inlineStr">
        <is>
          <t>507-5020</t>
        </is>
      </c>
      <c r="G1075" t="inlineStr">
        <is>
          <t>Муфта полипропиленовая комбинированная, с внутренней резьбой диаметром 25х3/4"</t>
        </is>
      </c>
      <c r="H1075" t="inlineStr">
        <is>
          <t>10 шт.</t>
        </is>
      </c>
      <c r="I1075">
        <f>I1074*J1075</f>
        <v/>
      </c>
      <c r="J1075" t="n">
        <v>7.5</v>
      </c>
      <c r="K1075" t="n">
        <v>7.5</v>
      </c>
      <c r="O1075">
        <f>ROUND(CP1075,0)</f>
        <v/>
      </c>
      <c r="P1075">
        <f>ROUND(CQ1075*I1075,0)</f>
        <v/>
      </c>
      <c r="Q1075">
        <f>(ROUND((ROUND(((ET1075)*I1075),0)*BB1075),0)+ROUND((ROUND(((AE1075-(EU1075))*I1075),0)*BS1075),0))</f>
        <v/>
      </c>
      <c r="R1075">
        <f>(ROUND((ROUND(((EU1075)*I1075),0)*BS1075),0)+ROUND((ROUND(((AE1075-(EU1075))*I1075),0)*BS1075),0))</f>
        <v/>
      </c>
      <c r="S1075">
        <f>ROUND(CT1075*I1075,0)</f>
        <v/>
      </c>
      <c r="T1075">
        <f>ROUND(CU1075*I1075,0)</f>
        <v/>
      </c>
      <c r="U1075">
        <f>ROUND(CV1075*I1075,7)</f>
        <v/>
      </c>
      <c r="V1075">
        <f>ROUND(CW1075*I1075,7)</f>
        <v/>
      </c>
      <c r="W1075">
        <f>ROUND(CX1075*I1075,0)</f>
        <v/>
      </c>
      <c r="X1075">
        <f>ROUND(CY1075,0)</f>
        <v/>
      </c>
      <c r="Y1075">
        <f>ROUND(CZ1075,0)</f>
        <v/>
      </c>
      <c r="AA1075" t="n">
        <v>78862477</v>
      </c>
      <c r="AB1075">
        <f>ROUND((AC1075+AD1075+AF1075),2)</f>
        <v/>
      </c>
      <c r="AC1075">
        <f>ROUND((ES1075),2)</f>
        <v/>
      </c>
      <c r="AD1075">
        <f>ROUND((((ET1075)-(EU1075))+AE1075),2)</f>
        <v/>
      </c>
      <c r="AE1075">
        <f>ROUND((EU1075),2)</f>
        <v/>
      </c>
      <c r="AF1075">
        <f>ROUND((EV1075),2)</f>
        <v/>
      </c>
      <c r="AG1075">
        <f>ROUND((AP1075),2)</f>
        <v/>
      </c>
      <c r="AH1075">
        <f>(EW1075)</f>
        <v/>
      </c>
      <c r="AI1075">
        <f>(EX1075)</f>
        <v/>
      </c>
      <c r="AJ1075">
        <f>(AS1075)</f>
        <v/>
      </c>
      <c r="AK1075" t="n">
        <v>91.7</v>
      </c>
      <c r="AL1075" t="n">
        <v>91.7</v>
      </c>
      <c r="AM1075" t="n">
        <v>0</v>
      </c>
      <c r="AN1075" t="n">
        <v>0</v>
      </c>
      <c r="AO1075" t="n">
        <v>0</v>
      </c>
      <c r="AP1075" t="n">
        <v>0</v>
      </c>
      <c r="AQ1075" t="n">
        <v>0</v>
      </c>
      <c r="AR1075" t="n">
        <v>0</v>
      </c>
      <c r="AS1075" t="n">
        <v>0.05</v>
      </c>
      <c r="AT1075" t="n">
        <v>103</v>
      </c>
      <c r="AU1075" t="n">
        <v>52</v>
      </c>
      <c r="AV1075" t="n">
        <v>1</v>
      </c>
      <c r="AW1075" t="n">
        <v>1</v>
      </c>
      <c r="AZ1075" t="n">
        <v>1</v>
      </c>
      <c r="BA1075" t="n">
        <v>1</v>
      </c>
      <c r="BB1075" t="n">
        <v>1</v>
      </c>
      <c r="BC1075" t="n">
        <v>5.58</v>
      </c>
      <c r="BD1075" t="inlineStr"/>
      <c r="BE1075" t="inlineStr"/>
      <c r="BF1075" t="inlineStr"/>
      <c r="BG1075" t="inlineStr"/>
      <c r="BH1075" t="n">
        <v>3</v>
      </c>
      <c r="BI1075" t="n">
        <v>1</v>
      </c>
      <c r="BJ1075" t="inlineStr">
        <is>
          <t>ТССЦ Московской обл., 507-5020, приказ Минстроя России №675/пр от 28.02.2017 № 258/пр</t>
        </is>
      </c>
      <c r="BM1075" t="n">
        <v>65007</v>
      </c>
      <c r="BN1075" t="n">
        <v>0</v>
      </c>
      <c r="BO1075" t="inlineStr">
        <is>
          <t>507-5020</t>
        </is>
      </c>
      <c r="BP1075" t="n">
        <v>1</v>
      </c>
      <c r="BQ1075" t="n">
        <v>6</v>
      </c>
      <c r="BR1075" t="n">
        <v>0</v>
      </c>
      <c r="BS1075" t="n">
        <v>1</v>
      </c>
      <c r="BT1075" t="n">
        <v>1</v>
      </c>
      <c r="BU1075" t="n">
        <v>1</v>
      </c>
      <c r="BV1075" t="n">
        <v>1</v>
      </c>
      <c r="BW1075" t="n">
        <v>1</v>
      </c>
      <c r="BX1075" t="n">
        <v>1</v>
      </c>
      <c r="BY1075" t="inlineStr"/>
      <c r="BZ1075" t="n">
        <v>103</v>
      </c>
      <c r="CA1075" t="n">
        <v>52</v>
      </c>
      <c r="CB1075" t="inlineStr"/>
      <c r="CE1075" t="n">
        <v>12</v>
      </c>
      <c r="CF1075" t="n">
        <v>0</v>
      </c>
      <c r="CG1075" t="n">
        <v>0</v>
      </c>
      <c r="CM1075" t="n">
        <v>0</v>
      </c>
      <c r="CN1075" t="inlineStr"/>
      <c r="CO1075" t="n">
        <v>0</v>
      </c>
      <c r="CP1075">
        <f>(P1075+Q1075+S1075)</f>
        <v/>
      </c>
      <c r="CQ1075">
        <f>AC1075*BC1075</f>
        <v/>
      </c>
      <c r="CR1075">
        <f>(ROUND((ROUND(((ET1075)*1),0)*BB1075),0)+ROUND((ROUND(((AE1075-(EU1075))*1),0)*BS1075),0))</f>
        <v/>
      </c>
      <c r="CS1075">
        <f>(ROUND((ROUND(((EU1075)*1),0)*BS1075),0)+ROUND((ROUND(((AE1075-(EU1075))*1),0)*BS1075),0))</f>
        <v/>
      </c>
      <c r="CT1075">
        <f>AF1075*BA1075</f>
        <v/>
      </c>
      <c r="CU1075">
        <f>AG1075</f>
        <v/>
      </c>
      <c r="CV1075">
        <f>AH1075</f>
        <v/>
      </c>
      <c r="CW1075">
        <f>AI1075</f>
        <v/>
      </c>
      <c r="CX1075">
        <f>AJ1075</f>
        <v/>
      </c>
      <c r="CY1075">
        <f>(((S1075+R1075)*AT1075)/100)</f>
        <v/>
      </c>
      <c r="CZ1075">
        <f>(((S1075+R1075)*AU1075)/100)</f>
        <v/>
      </c>
      <c r="DC1075" t="inlineStr"/>
      <c r="DD1075" t="inlineStr"/>
      <c r="DE1075" t="inlineStr"/>
      <c r="DF1075" t="inlineStr"/>
      <c r="DG1075" t="inlineStr"/>
      <c r="DH1075" t="inlineStr"/>
      <c r="DI1075" t="inlineStr"/>
      <c r="DJ1075" t="inlineStr"/>
      <c r="DK1075" t="inlineStr"/>
      <c r="DL1075" t="inlineStr"/>
      <c r="DM1075" t="inlineStr"/>
      <c r="DN1075" t="n">
        <v>0</v>
      </c>
      <c r="DO1075" t="n">
        <v>0</v>
      </c>
      <c r="DP1075" t="n">
        <v>1</v>
      </c>
      <c r="DQ1075" t="n">
        <v>1</v>
      </c>
      <c r="DU1075" t="n">
        <v>1010</v>
      </c>
      <c r="DV1075" t="inlineStr">
        <is>
          <t>10 шт.</t>
        </is>
      </c>
      <c r="DW1075" t="inlineStr">
        <is>
          <t>10 шт.</t>
        </is>
      </c>
      <c r="DX1075" t="n">
        <v>10</v>
      </c>
      <c r="DZ1075" t="inlineStr"/>
      <c r="EA1075" t="inlineStr"/>
      <c r="EB1075" t="inlineStr"/>
      <c r="EC1075" t="inlineStr"/>
      <c r="EE1075" t="n">
        <v>78726000</v>
      </c>
      <c r="EF1075" t="n">
        <v>6</v>
      </c>
      <c r="EG1075" t="inlineStr">
        <is>
          <t>Ремонтно-строительные работы</t>
        </is>
      </c>
      <c r="EH1075" t="n">
        <v>99</v>
      </c>
      <c r="EI1075" t="inlineStr">
        <is>
          <t>Внутренние санитарно-технические работы</t>
        </is>
      </c>
      <c r="EJ1075" t="n">
        <v>1</v>
      </c>
      <c r="EK1075" t="n">
        <v>65007</v>
      </c>
      <c r="EL1075" t="inlineStr">
        <is>
          <t>Внутренние санитарнотехнические работы: смена труб, санприборов, запорной арматуры и другое</t>
        </is>
      </c>
      <c r="EM1075" t="inlineStr">
        <is>
          <t>рФЕР-65</t>
        </is>
      </c>
      <c r="EO1075" t="inlineStr"/>
      <c r="EQ1075" t="n">
        <v>0</v>
      </c>
      <c r="ER1075" t="n">
        <v>91.7</v>
      </c>
      <c r="ES1075" t="n">
        <v>91.7</v>
      </c>
      <c r="ET1075" t="n">
        <v>0</v>
      </c>
      <c r="EU1075" t="n">
        <v>0</v>
      </c>
      <c r="EV1075" t="n">
        <v>0</v>
      </c>
      <c r="EW1075" t="n">
        <v>0</v>
      </c>
      <c r="EX1075" t="n">
        <v>0</v>
      </c>
      <c r="FQ1075" t="n">
        <v>0</v>
      </c>
      <c r="FR1075" t="n">
        <v>0</v>
      </c>
      <c r="FS1075" t="n">
        <v>0</v>
      </c>
      <c r="FX1075" t="n">
        <v>103</v>
      </c>
      <c r="FY1075" t="n">
        <v>52</v>
      </c>
      <c r="GA1075" t="inlineStr"/>
      <c r="GD1075" t="n">
        <v>1</v>
      </c>
      <c r="GF1075" t="n">
        <v>-376998322</v>
      </c>
      <c r="GG1075" t="n">
        <v>2</v>
      </c>
      <c r="GH1075" t="n">
        <v>1</v>
      </c>
      <c r="GI1075" t="n">
        <v>2</v>
      </c>
      <c r="GJ1075" t="n">
        <v>0</v>
      </c>
      <c r="GK1075" t="n">
        <v>0</v>
      </c>
      <c r="GL1075">
        <f>ROUND(IF(AND(BH1075=3,BI1075=3,FS1075&lt;&gt;0),P1075,0),0)</f>
        <v/>
      </c>
      <c r="GM1075">
        <f>ROUND(O1075+X1075+Y1075,0)+GX1075</f>
        <v/>
      </c>
      <c r="GN1075">
        <f>IF(OR(BI1075=0,BI1075=1),GM1075-GX1075,0)</f>
        <v/>
      </c>
      <c r="GO1075">
        <f>IF(BI1075=2,GM1075-GX1075,0)</f>
        <v/>
      </c>
      <c r="GP1075">
        <f>IF(BI1075=4,GM1075-GX1075,0)</f>
        <v/>
      </c>
      <c r="GR1075" t="n">
        <v>0</v>
      </c>
      <c r="GS1075" t="n">
        <v>3</v>
      </c>
      <c r="GT1075" t="n">
        <v>0</v>
      </c>
      <c r="GU1075" t="inlineStr"/>
      <c r="GV1075">
        <f>ROUND((GT1075),2)</f>
        <v/>
      </c>
      <c r="GW1075" t="n">
        <v>1</v>
      </c>
      <c r="GX1075">
        <f>ROUND(HC1075*I1075,0)</f>
        <v/>
      </c>
      <c r="HA1075" t="n">
        <v>0</v>
      </c>
      <c r="HB1075" t="n">
        <v>0</v>
      </c>
      <c r="HC1075">
        <f>GV1075*GW1075</f>
        <v/>
      </c>
      <c r="HE1075" t="inlineStr"/>
      <c r="HF1075" t="inlineStr"/>
      <c r="HM1075" t="inlineStr"/>
      <c r="HN1075" t="inlineStr">
        <is>
          <t>Пр/812-099.2-1</t>
        </is>
      </c>
      <c r="HO1075" t="inlineStr">
        <is>
          <t>Пр/774-099.2</t>
        </is>
      </c>
      <c r="HP1075" t="inlineStr">
        <is>
          <t>Внутренние санитарнотехнические работы: смена труб, санприборов, запорной арматуры и другое</t>
        </is>
      </c>
      <c r="HQ1075" t="inlineStr">
        <is>
          <t>Внутренние санитарнотехнические работы: смена труб, санприборов, запорной арматуры и другое</t>
        </is>
      </c>
      <c r="HS1075" t="n">
        <v>0</v>
      </c>
      <c r="IK1075" t="n">
        <v>0</v>
      </c>
    </row>
    <row r="1076">
      <c r="A1076" t="n">
        <v>18</v>
      </c>
      <c r="B1076" t="n">
        <v>0</v>
      </c>
      <c r="C1076" t="n">
        <v>343</v>
      </c>
      <c r="E1076" t="inlineStr">
        <is>
          <t>3,2</t>
        </is>
      </c>
      <c r="F1076" t="inlineStr">
        <is>
          <t>Цена поставщика</t>
        </is>
      </c>
      <c r="G1076" t="inlineStr">
        <is>
          <t>Обойма с отводом 40/20мм</t>
        </is>
      </c>
      <c r="H1076" t="inlineStr">
        <is>
          <t>ШТ</t>
        </is>
      </c>
      <c r="I1076">
        <f>I1074*J1076</f>
        <v/>
      </c>
      <c r="J1076" t="n">
        <v>25</v>
      </c>
      <c r="K1076" t="n">
        <v>25</v>
      </c>
      <c r="O1076">
        <f>ROUND(CP1076,0)</f>
        <v/>
      </c>
      <c r="P1076">
        <f>ROUND(CQ1076*I1076,0)</f>
        <v/>
      </c>
      <c r="Q1076">
        <f>(ROUND((ROUND(((ET1076)*I1076),0)*BB1076),0)+ROUND((ROUND(((AE1076-(EU1076))*I1076),0)*BS1076),0))</f>
        <v/>
      </c>
      <c r="R1076">
        <f>(ROUND((ROUND(((EU1076)*I1076),0)*BS1076),0)+ROUND((ROUND(((AE1076-(EU1076))*I1076),0)*BS1076),0))</f>
        <v/>
      </c>
      <c r="S1076">
        <f>ROUND(CT1076*I1076,0)</f>
        <v/>
      </c>
      <c r="T1076">
        <f>ROUND(CU1076*I1076,0)</f>
        <v/>
      </c>
      <c r="U1076">
        <f>ROUND(CV1076*I1076,7)</f>
        <v/>
      </c>
      <c r="V1076">
        <f>ROUND(CW1076*I1076,7)</f>
        <v/>
      </c>
      <c r="W1076">
        <f>ROUND(CX1076*I1076,0)</f>
        <v/>
      </c>
      <c r="X1076">
        <f>ROUND(CY1076,0)</f>
        <v/>
      </c>
      <c r="Y1076">
        <f>ROUND(CZ1076,0)</f>
        <v/>
      </c>
      <c r="AA1076" t="n">
        <v>78862477</v>
      </c>
      <c r="AB1076">
        <f>ROUND((AC1076+AD1076+AF1076),2)</f>
        <v/>
      </c>
      <c r="AC1076">
        <f>ROUND((ES1076),2)</f>
        <v/>
      </c>
      <c r="AD1076">
        <f>ROUND((((ET1076)-(EU1076))+AE1076),2)</f>
        <v/>
      </c>
      <c r="AE1076">
        <f>ROUND((EU1076),2)</f>
        <v/>
      </c>
      <c r="AF1076">
        <f>ROUND((EV1076),2)</f>
        <v/>
      </c>
      <c r="AG1076">
        <f>ROUND((AP1076),2)</f>
        <v/>
      </c>
      <c r="AH1076">
        <f>(EW1076)</f>
        <v/>
      </c>
      <c r="AI1076">
        <f>(EX1076)</f>
        <v/>
      </c>
      <c r="AJ1076">
        <f>(AS1076)</f>
        <v/>
      </c>
      <c r="AK1076" t="n">
        <v>1803.28</v>
      </c>
      <c r="AL1076" t="n">
        <v>1803.28</v>
      </c>
      <c r="AM1076" t="n">
        <v>0</v>
      </c>
      <c r="AN1076" t="n">
        <v>0</v>
      </c>
      <c r="AO1076" t="n">
        <v>0</v>
      </c>
      <c r="AP1076" t="n">
        <v>0</v>
      </c>
      <c r="AQ1076" t="n">
        <v>0</v>
      </c>
      <c r="AR1076" t="n">
        <v>0</v>
      </c>
      <c r="AS1076" t="n">
        <v>0</v>
      </c>
      <c r="AT1076" t="n">
        <v>103</v>
      </c>
      <c r="AU1076" t="n">
        <v>52</v>
      </c>
      <c r="AV1076" t="n">
        <v>1</v>
      </c>
      <c r="AW1076" t="n">
        <v>1</v>
      </c>
      <c r="AZ1076" t="n">
        <v>1</v>
      </c>
      <c r="BA1076" t="n">
        <v>1</v>
      </c>
      <c r="BB1076" t="n">
        <v>1</v>
      </c>
      <c r="BC1076" t="n">
        <v>1</v>
      </c>
      <c r="BD1076" t="inlineStr"/>
      <c r="BE1076" t="inlineStr"/>
      <c r="BF1076" t="inlineStr"/>
      <c r="BG1076" t="inlineStr"/>
      <c r="BH1076" t="n">
        <v>3</v>
      </c>
      <c r="BI1076" t="n">
        <v>1</v>
      </c>
      <c r="BJ1076" t="inlineStr"/>
      <c r="BM1076" t="n">
        <v>65007</v>
      </c>
      <c r="BN1076" t="n">
        <v>0</v>
      </c>
      <c r="BO1076" t="inlineStr"/>
      <c r="BP1076" t="n">
        <v>0</v>
      </c>
      <c r="BQ1076" t="n">
        <v>6</v>
      </c>
      <c r="BR1076" t="n">
        <v>0</v>
      </c>
      <c r="BS1076" t="n">
        <v>1</v>
      </c>
      <c r="BT1076" t="n">
        <v>1</v>
      </c>
      <c r="BU1076" t="n">
        <v>1</v>
      </c>
      <c r="BV1076" t="n">
        <v>1</v>
      </c>
      <c r="BW1076" t="n">
        <v>1</v>
      </c>
      <c r="BX1076" t="n">
        <v>1</v>
      </c>
      <c r="BY1076" t="inlineStr"/>
      <c r="BZ1076" t="n">
        <v>103</v>
      </c>
      <c r="CA1076" t="n">
        <v>52</v>
      </c>
      <c r="CB1076" t="inlineStr"/>
      <c r="CE1076" t="n">
        <v>12</v>
      </c>
      <c r="CF1076" t="n">
        <v>0</v>
      </c>
      <c r="CG1076" t="n">
        <v>0</v>
      </c>
      <c r="CM1076" t="n">
        <v>0</v>
      </c>
      <c r="CN1076" t="inlineStr"/>
      <c r="CO1076" t="n">
        <v>0</v>
      </c>
      <c r="CP1076">
        <f>(P1076+Q1076+S1076)</f>
        <v/>
      </c>
      <c r="CQ1076">
        <f>AC1076</f>
        <v/>
      </c>
      <c r="CR1076">
        <f>(ROUND((ROUND(((ET1076)*1),0)*BB1076),0)+ROUND((ROUND(((AE1076-(EU1076))*1),0)*BS1076),0))</f>
        <v/>
      </c>
      <c r="CS1076">
        <f>(ROUND((ROUND(((EU1076)*1),0)*BS1076),0)+ROUND((ROUND(((AE1076-(EU1076))*1),0)*BS1076),0))</f>
        <v/>
      </c>
      <c r="CT1076">
        <f>AF1076*BA1076</f>
        <v/>
      </c>
      <c r="CU1076">
        <f>AG1076</f>
        <v/>
      </c>
      <c r="CV1076">
        <f>AH1076</f>
        <v/>
      </c>
      <c r="CW1076">
        <f>AI1076</f>
        <v/>
      </c>
      <c r="CX1076">
        <f>AJ1076</f>
        <v/>
      </c>
      <c r="CY1076">
        <f>(((S1076+R1076)*AT1076)/100)</f>
        <v/>
      </c>
      <c r="CZ1076">
        <f>(((S1076+R1076)*AU1076)/100)</f>
        <v/>
      </c>
      <c r="DC1076" t="inlineStr"/>
      <c r="DD1076" t="inlineStr"/>
      <c r="DE1076" t="inlineStr"/>
      <c r="DF1076" t="inlineStr"/>
      <c r="DG1076" t="inlineStr"/>
      <c r="DH1076" t="inlineStr"/>
      <c r="DI1076" t="inlineStr"/>
      <c r="DJ1076" t="inlineStr"/>
      <c r="DK1076" t="inlineStr"/>
      <c r="DL1076" t="inlineStr"/>
      <c r="DM1076" t="inlineStr"/>
      <c r="DN1076" t="n">
        <v>0</v>
      </c>
      <c r="DO1076" t="n">
        <v>0</v>
      </c>
      <c r="DP1076" t="n">
        <v>1</v>
      </c>
      <c r="DQ1076" t="n">
        <v>1</v>
      </c>
      <c r="DU1076" t="n">
        <v>1013</v>
      </c>
      <c r="DV1076" t="inlineStr">
        <is>
          <t>ШТ</t>
        </is>
      </c>
      <c r="DW1076" t="inlineStr">
        <is>
          <t>ШТ</t>
        </is>
      </c>
      <c r="DX1076" t="n">
        <v>1</v>
      </c>
      <c r="DZ1076" t="inlineStr"/>
      <c r="EA1076" t="inlineStr"/>
      <c r="EB1076" t="inlineStr"/>
      <c r="EC1076" t="inlineStr"/>
      <c r="EE1076" t="n">
        <v>78726000</v>
      </c>
      <c r="EF1076" t="n">
        <v>6</v>
      </c>
      <c r="EG1076" t="inlineStr">
        <is>
          <t>Ремонтно-строительные работы</t>
        </is>
      </c>
      <c r="EH1076" t="n">
        <v>99</v>
      </c>
      <c r="EI1076" t="inlineStr">
        <is>
          <t>Внутренние санитарно-технические работы</t>
        </is>
      </c>
      <c r="EJ1076" t="n">
        <v>1</v>
      </c>
      <c r="EK1076" t="n">
        <v>65007</v>
      </c>
      <c r="EL1076" t="inlineStr">
        <is>
          <t>Внутренние санитарнотехнические работы: смена труб, санприборов, запорной арматуры и другое</t>
        </is>
      </c>
      <c r="EM1076" t="inlineStr">
        <is>
          <t>рФЕР-65</t>
        </is>
      </c>
      <c r="EO1076" t="inlineStr"/>
      <c r="EQ1076" t="n">
        <v>0</v>
      </c>
      <c r="ER1076" t="n">
        <v>1803.28</v>
      </c>
      <c r="ES1076" t="n">
        <v>1803.28</v>
      </c>
      <c r="ET1076" t="n">
        <v>0</v>
      </c>
      <c r="EU1076" t="n">
        <v>0</v>
      </c>
      <c r="EV1076" t="n">
        <v>0</v>
      </c>
      <c r="EW1076" t="n">
        <v>0</v>
      </c>
      <c r="EX1076" t="n">
        <v>0</v>
      </c>
      <c r="EZ1076" t="n">
        <v>5</v>
      </c>
      <c r="FC1076" t="n">
        <v>1</v>
      </c>
      <c r="FD1076" t="n">
        <v>18</v>
      </c>
      <c r="FF1076" t="n">
        <v>2200</v>
      </c>
      <c r="FQ1076" t="n">
        <v>0</v>
      </c>
      <c r="FR1076" t="n">
        <v>0</v>
      </c>
      <c r="FS1076" t="n">
        <v>0</v>
      </c>
      <c r="FX1076" t="n">
        <v>103</v>
      </c>
      <c r="FY1076" t="n">
        <v>52</v>
      </c>
      <c r="GA1076" t="inlineStr">
        <is>
          <t>[2 200 / 1,22]</t>
        </is>
      </c>
      <c r="GD1076" t="n">
        <v>1</v>
      </c>
      <c r="GF1076" t="n">
        <v>-1390380946</v>
      </c>
      <c r="GG1076" t="n">
        <v>2</v>
      </c>
      <c r="GH1076" t="n">
        <v>3</v>
      </c>
      <c r="GI1076" t="n">
        <v>-2</v>
      </c>
      <c r="GJ1076" t="n">
        <v>0</v>
      </c>
      <c r="GK1076" t="n">
        <v>0</v>
      </c>
      <c r="GL1076">
        <f>ROUND(IF(AND(BH1076=3,BI1076=3,FS1076&lt;&gt;0),P1076,0),0)</f>
        <v/>
      </c>
      <c r="GM1076">
        <f>ROUND(O1076+X1076+Y1076,0)+GX1076</f>
        <v/>
      </c>
      <c r="GN1076">
        <f>IF(OR(BI1076=0,BI1076=1),GM1076-GX1076,0)</f>
        <v/>
      </c>
      <c r="GO1076">
        <f>IF(BI1076=2,GM1076-GX1076,0)</f>
        <v/>
      </c>
      <c r="GP1076">
        <f>IF(BI1076=4,GM1076-GX1076,0)</f>
        <v/>
      </c>
      <c r="GR1076" t="n">
        <v>1</v>
      </c>
      <c r="GS1076" t="n">
        <v>1</v>
      </c>
      <c r="GT1076" t="n">
        <v>0</v>
      </c>
      <c r="GU1076" t="inlineStr"/>
      <c r="GV1076">
        <f>ROUND((GT1076),2)</f>
        <v/>
      </c>
      <c r="GW1076" t="n">
        <v>1</v>
      </c>
      <c r="GX1076">
        <f>ROUND(HC1076*I1076,0)</f>
        <v/>
      </c>
      <c r="HA1076" t="n">
        <v>0</v>
      </c>
      <c r="HB1076" t="n">
        <v>0</v>
      </c>
      <c r="HC1076">
        <f>GV1076*GW1076</f>
        <v/>
      </c>
      <c r="HE1076" t="inlineStr">
        <is>
          <t>0</t>
        </is>
      </c>
      <c r="HF1076" t="inlineStr">
        <is>
          <t>0</t>
        </is>
      </c>
      <c r="HG1076">
        <f>ROUND(AC1076*I1076,0)</f>
        <v/>
      </c>
      <c r="HM1076" t="inlineStr"/>
      <c r="HN1076" t="inlineStr">
        <is>
          <t>Пр/812-099.2-1</t>
        </is>
      </c>
      <c r="HO1076" t="inlineStr">
        <is>
          <t>Пр/774-099.2</t>
        </is>
      </c>
      <c r="HP1076" t="inlineStr">
        <is>
          <t>Внутренние санитарнотехнические работы: смена труб, санприборов, запорной арматуры и другое</t>
        </is>
      </c>
      <c r="HQ1076" t="inlineStr">
        <is>
          <t>Внутренние санитарнотехнические работы: смена труб, санприборов, запорной арматуры и другое</t>
        </is>
      </c>
      <c r="HS1076" t="n">
        <v>0</v>
      </c>
      <c r="IK1076" t="n">
        <v>0</v>
      </c>
    </row>
    <row r="1077">
      <c r="A1077" t="n">
        <v>18</v>
      </c>
      <c r="B1077" t="n">
        <v>0</v>
      </c>
      <c r="C1077" t="n">
        <v>337</v>
      </c>
      <c r="E1077" t="inlineStr">
        <is>
          <t>3,3</t>
        </is>
      </c>
      <c r="F1077" t="inlineStr">
        <is>
          <t>302-0064</t>
        </is>
      </c>
      <c r="G1077" t="inlineStr">
        <is>
          <t>Кран шаровый муфтовый Valtec для воды диаметром 25 мм, тип в/в</t>
        </is>
      </c>
      <c r="H1077" t="inlineStr">
        <is>
          <t>шт.</t>
        </is>
      </c>
      <c r="I1077">
        <f>I1074*J1077</f>
        <v/>
      </c>
      <c r="J1077" t="n">
        <v>25</v>
      </c>
      <c r="K1077" t="n">
        <v>25</v>
      </c>
      <c r="O1077">
        <f>ROUND(CP1077,0)</f>
        <v/>
      </c>
      <c r="P1077">
        <f>ROUND(CQ1077*I1077,0)</f>
        <v/>
      </c>
      <c r="Q1077">
        <f>(ROUND((ROUND(((ET1077)*I1077),0)*BB1077),0)+ROUND((ROUND(((AE1077-(EU1077))*I1077),0)*BS1077),0))</f>
        <v/>
      </c>
      <c r="R1077">
        <f>(ROUND((ROUND(((EU1077)*I1077),0)*BS1077),0)+ROUND((ROUND(((AE1077-(EU1077))*I1077),0)*BS1077),0))</f>
        <v/>
      </c>
      <c r="S1077">
        <f>ROUND(CT1077*I1077,0)</f>
        <v/>
      </c>
      <c r="T1077">
        <f>ROUND(CU1077*I1077,0)</f>
        <v/>
      </c>
      <c r="U1077">
        <f>ROUND(CV1077*I1077,7)</f>
        <v/>
      </c>
      <c r="V1077">
        <f>ROUND(CW1077*I1077,7)</f>
        <v/>
      </c>
      <c r="W1077">
        <f>ROUND(CX1077*I1077,0)</f>
        <v/>
      </c>
      <c r="X1077">
        <f>ROUND(CY1077,0)</f>
        <v/>
      </c>
      <c r="Y1077">
        <f>ROUND(CZ1077,0)</f>
        <v/>
      </c>
      <c r="AA1077" t="n">
        <v>78862477</v>
      </c>
      <c r="AB1077">
        <f>ROUND((AC1077+AD1077+AF1077),2)</f>
        <v/>
      </c>
      <c r="AC1077">
        <f>ROUND((ES1077),2)</f>
        <v/>
      </c>
      <c r="AD1077">
        <f>ROUND((((ET1077)-(EU1077))+AE1077),2)</f>
        <v/>
      </c>
      <c r="AE1077">
        <f>ROUND((EU1077),2)</f>
        <v/>
      </c>
      <c r="AF1077">
        <f>ROUND((EV1077),2)</f>
        <v/>
      </c>
      <c r="AG1077">
        <f>ROUND((AP1077),2)</f>
        <v/>
      </c>
      <c r="AH1077">
        <f>(EW1077)</f>
        <v/>
      </c>
      <c r="AI1077">
        <f>(EX1077)</f>
        <v/>
      </c>
      <c r="AJ1077">
        <f>(AS1077)</f>
        <v/>
      </c>
      <c r="AK1077" t="n">
        <v>67.09</v>
      </c>
      <c r="AL1077" t="n">
        <v>67.09</v>
      </c>
      <c r="AM1077" t="n">
        <v>0</v>
      </c>
      <c r="AN1077" t="n">
        <v>0</v>
      </c>
      <c r="AO1077" t="n">
        <v>0</v>
      </c>
      <c r="AP1077" t="n">
        <v>0</v>
      </c>
      <c r="AQ1077" t="n">
        <v>0</v>
      </c>
      <c r="AR1077" t="n">
        <v>0</v>
      </c>
      <c r="AS1077" t="n">
        <v>0.02</v>
      </c>
      <c r="AT1077" t="n">
        <v>103</v>
      </c>
      <c r="AU1077" t="n">
        <v>52</v>
      </c>
      <c r="AV1077" t="n">
        <v>1</v>
      </c>
      <c r="AW1077" t="n">
        <v>1</v>
      </c>
      <c r="AZ1077" t="n">
        <v>1</v>
      </c>
      <c r="BA1077" t="n">
        <v>1</v>
      </c>
      <c r="BB1077" t="n">
        <v>1</v>
      </c>
      <c r="BC1077" t="n">
        <v>14.16</v>
      </c>
      <c r="BD1077" t="inlineStr"/>
      <c r="BE1077" t="inlineStr"/>
      <c r="BF1077" t="inlineStr"/>
      <c r="BG1077" t="inlineStr"/>
      <c r="BH1077" t="n">
        <v>3</v>
      </c>
      <c r="BI1077" t="n">
        <v>1</v>
      </c>
      <c r="BJ1077" t="inlineStr">
        <is>
          <t>ТССЦ Московской обл., 302-0064, приказ Минстроя России №675/пр от 28.02.2017 № 256/пр</t>
        </is>
      </c>
      <c r="BM1077" t="n">
        <v>65007</v>
      </c>
      <c r="BN1077" t="n">
        <v>0</v>
      </c>
      <c r="BO1077" t="inlineStr">
        <is>
          <t>302-0064</t>
        </is>
      </c>
      <c r="BP1077" t="n">
        <v>1</v>
      </c>
      <c r="BQ1077" t="n">
        <v>6</v>
      </c>
      <c r="BR1077" t="n">
        <v>0</v>
      </c>
      <c r="BS1077" t="n">
        <v>1</v>
      </c>
      <c r="BT1077" t="n">
        <v>1</v>
      </c>
      <c r="BU1077" t="n">
        <v>1</v>
      </c>
      <c r="BV1077" t="n">
        <v>1</v>
      </c>
      <c r="BW1077" t="n">
        <v>1</v>
      </c>
      <c r="BX1077" t="n">
        <v>1</v>
      </c>
      <c r="BY1077" t="inlineStr"/>
      <c r="BZ1077" t="n">
        <v>103</v>
      </c>
      <c r="CA1077" t="n">
        <v>52</v>
      </c>
      <c r="CB1077" t="inlineStr"/>
      <c r="CE1077" t="n">
        <v>12</v>
      </c>
      <c r="CF1077" t="n">
        <v>0</v>
      </c>
      <c r="CG1077" t="n">
        <v>0</v>
      </c>
      <c r="CM1077" t="n">
        <v>0</v>
      </c>
      <c r="CN1077" t="inlineStr"/>
      <c r="CO1077" t="n">
        <v>0</v>
      </c>
      <c r="CP1077">
        <f>(P1077+Q1077+S1077)</f>
        <v/>
      </c>
      <c r="CQ1077">
        <f>AC1077*BC1077</f>
        <v/>
      </c>
      <c r="CR1077">
        <f>(ROUND((ROUND(((ET1077)*1),0)*BB1077),0)+ROUND((ROUND(((AE1077-(EU1077))*1),0)*BS1077),0))</f>
        <v/>
      </c>
      <c r="CS1077">
        <f>(ROUND((ROUND(((EU1077)*1),0)*BS1077),0)+ROUND((ROUND(((AE1077-(EU1077))*1),0)*BS1077),0))</f>
        <v/>
      </c>
      <c r="CT1077">
        <f>AF1077*BA1077</f>
        <v/>
      </c>
      <c r="CU1077">
        <f>AG1077</f>
        <v/>
      </c>
      <c r="CV1077">
        <f>AH1077</f>
        <v/>
      </c>
      <c r="CW1077">
        <f>AI1077</f>
        <v/>
      </c>
      <c r="CX1077">
        <f>AJ1077</f>
        <v/>
      </c>
      <c r="CY1077">
        <f>(((S1077+R1077)*AT1077)/100)</f>
        <v/>
      </c>
      <c r="CZ1077">
        <f>(((S1077+R1077)*AU1077)/100)</f>
        <v/>
      </c>
      <c r="DC1077" t="inlineStr"/>
      <c r="DD1077" t="inlineStr"/>
      <c r="DE1077" t="inlineStr"/>
      <c r="DF1077" t="inlineStr"/>
      <c r="DG1077" t="inlineStr"/>
      <c r="DH1077" t="inlineStr"/>
      <c r="DI1077" t="inlineStr"/>
      <c r="DJ1077" t="inlineStr"/>
      <c r="DK1077" t="inlineStr"/>
      <c r="DL1077" t="inlineStr"/>
      <c r="DM1077" t="inlineStr"/>
      <c r="DN1077" t="n">
        <v>0</v>
      </c>
      <c r="DO1077" t="n">
        <v>0</v>
      </c>
      <c r="DP1077" t="n">
        <v>1</v>
      </c>
      <c r="DQ1077" t="n">
        <v>1</v>
      </c>
      <c r="DU1077" t="n">
        <v>1010</v>
      </c>
      <c r="DV1077" t="inlineStr">
        <is>
          <t>шт.</t>
        </is>
      </c>
      <c r="DW1077" t="inlineStr">
        <is>
          <t>шт.</t>
        </is>
      </c>
      <c r="DX1077" t="n">
        <v>1</v>
      </c>
      <c r="DZ1077" t="inlineStr"/>
      <c r="EA1077" t="inlineStr"/>
      <c r="EB1077" t="inlineStr"/>
      <c r="EC1077" t="inlineStr"/>
      <c r="EE1077" t="n">
        <v>78726000</v>
      </c>
      <c r="EF1077" t="n">
        <v>6</v>
      </c>
      <c r="EG1077" t="inlineStr">
        <is>
          <t>Ремонтно-строительные работы</t>
        </is>
      </c>
      <c r="EH1077" t="n">
        <v>99</v>
      </c>
      <c r="EI1077" t="inlineStr">
        <is>
          <t>Внутренние санитарно-технические работы</t>
        </is>
      </c>
      <c r="EJ1077" t="n">
        <v>1</v>
      </c>
      <c r="EK1077" t="n">
        <v>65007</v>
      </c>
      <c r="EL1077" t="inlineStr">
        <is>
          <t>Внутренние санитарнотехнические работы: смена труб, санприборов, запорной арматуры и другое</t>
        </is>
      </c>
      <c r="EM1077" t="inlineStr">
        <is>
          <t>рФЕР-65</t>
        </is>
      </c>
      <c r="EO1077" t="inlineStr"/>
      <c r="EQ1077" t="n">
        <v>0</v>
      </c>
      <c r="ER1077" t="n">
        <v>67.09</v>
      </c>
      <c r="ES1077" t="n">
        <v>67.09</v>
      </c>
      <c r="ET1077" t="n">
        <v>0</v>
      </c>
      <c r="EU1077" t="n">
        <v>0</v>
      </c>
      <c r="EV1077" t="n">
        <v>0</v>
      </c>
      <c r="EW1077" t="n">
        <v>0</v>
      </c>
      <c r="EX1077" t="n">
        <v>0</v>
      </c>
      <c r="FQ1077" t="n">
        <v>0</v>
      </c>
      <c r="FR1077" t="n">
        <v>0</v>
      </c>
      <c r="FS1077" t="n">
        <v>0</v>
      </c>
      <c r="FX1077" t="n">
        <v>103</v>
      </c>
      <c r="FY1077" t="n">
        <v>52</v>
      </c>
      <c r="GA1077" t="inlineStr"/>
      <c r="GD1077" t="n">
        <v>1</v>
      </c>
      <c r="GF1077" t="n">
        <v>1163367142</v>
      </c>
      <c r="GG1077" t="n">
        <v>2</v>
      </c>
      <c r="GH1077" t="n">
        <v>1</v>
      </c>
      <c r="GI1077" t="n">
        <v>2</v>
      </c>
      <c r="GJ1077" t="n">
        <v>0</v>
      </c>
      <c r="GK1077" t="n">
        <v>0</v>
      </c>
      <c r="GL1077">
        <f>ROUND(IF(AND(BH1077=3,BI1077=3,FS1077&lt;&gt;0),P1077,0),0)</f>
        <v/>
      </c>
      <c r="GM1077">
        <f>ROUND(O1077+X1077+Y1077,0)+GX1077</f>
        <v/>
      </c>
      <c r="GN1077">
        <f>IF(OR(BI1077=0,BI1077=1),GM1077-GX1077,0)</f>
        <v/>
      </c>
      <c r="GO1077">
        <f>IF(BI1077=2,GM1077-GX1077,0)</f>
        <v/>
      </c>
      <c r="GP1077">
        <f>IF(BI1077=4,GM1077-GX1077,0)</f>
        <v/>
      </c>
      <c r="GR1077" t="n">
        <v>0</v>
      </c>
      <c r="GS1077" t="n">
        <v>3</v>
      </c>
      <c r="GT1077" t="n">
        <v>0</v>
      </c>
      <c r="GU1077" t="inlineStr"/>
      <c r="GV1077">
        <f>ROUND((GT1077),2)</f>
        <v/>
      </c>
      <c r="GW1077" t="n">
        <v>1</v>
      </c>
      <c r="GX1077">
        <f>ROUND(HC1077*I1077,0)</f>
        <v/>
      </c>
      <c r="HA1077" t="n">
        <v>0</v>
      </c>
      <c r="HB1077" t="n">
        <v>0</v>
      </c>
      <c r="HC1077">
        <f>GV1077*GW1077</f>
        <v/>
      </c>
      <c r="HE1077" t="inlineStr"/>
      <c r="HF1077" t="inlineStr"/>
      <c r="HM1077" t="inlineStr"/>
      <c r="HN1077" t="inlineStr">
        <is>
          <t>Пр/812-099.2-1</t>
        </is>
      </c>
      <c r="HO1077" t="inlineStr">
        <is>
          <t>Пр/774-099.2</t>
        </is>
      </c>
      <c r="HP1077" t="inlineStr">
        <is>
          <t>Внутренние санитарнотехнические работы: смена труб, санприборов, запорной арматуры и другое</t>
        </is>
      </c>
      <c r="HQ1077" t="inlineStr">
        <is>
          <t>Внутренние санитарнотехнические работы: смена труб, санприборов, запорной арматуры и другое</t>
        </is>
      </c>
      <c r="HS1077" t="n">
        <v>0</v>
      </c>
      <c r="IK1077" t="n">
        <v>0</v>
      </c>
    </row>
    <row r="1078">
      <c r="A1078" t="n">
        <v>18</v>
      </c>
      <c r="B1078" t="n">
        <v>0</v>
      </c>
      <c r="C1078" t="n">
        <v>340</v>
      </c>
      <c r="E1078" t="inlineStr">
        <is>
          <t>3,4</t>
        </is>
      </c>
      <c r="F1078" t="inlineStr">
        <is>
          <t>507-0916</t>
        </is>
      </c>
      <c r="G1078" t="inlineStr">
        <is>
          <t>Соединительная арматура трубопроводов: угольник прямой диаметром 25 мм</t>
        </is>
      </c>
      <c r="H1078" t="inlineStr">
        <is>
          <t>10 шт.</t>
        </is>
      </c>
      <c r="I1078">
        <f>I1074*J1078</f>
        <v/>
      </c>
      <c r="J1078" t="n">
        <v>17.5</v>
      </c>
      <c r="K1078" t="n">
        <v>17.5</v>
      </c>
      <c r="O1078">
        <f>ROUND(CP1078,0)</f>
        <v/>
      </c>
      <c r="P1078">
        <f>ROUND(CQ1078*I1078,0)</f>
        <v/>
      </c>
      <c r="Q1078">
        <f>(ROUND((ROUND(((ET1078)*I1078),0)*BB1078),0)+ROUND((ROUND(((AE1078-(EU1078))*I1078),0)*BS1078),0))</f>
        <v/>
      </c>
      <c r="R1078">
        <f>(ROUND((ROUND(((EU1078)*I1078),0)*BS1078),0)+ROUND((ROUND(((AE1078-(EU1078))*I1078),0)*BS1078),0))</f>
        <v/>
      </c>
      <c r="S1078">
        <f>ROUND(CT1078*I1078,0)</f>
        <v/>
      </c>
      <c r="T1078">
        <f>ROUND(CU1078*I1078,0)</f>
        <v/>
      </c>
      <c r="U1078">
        <f>ROUND(CV1078*I1078,7)</f>
        <v/>
      </c>
      <c r="V1078">
        <f>ROUND(CW1078*I1078,7)</f>
        <v/>
      </c>
      <c r="W1078">
        <f>ROUND(CX1078*I1078,0)</f>
        <v/>
      </c>
      <c r="X1078">
        <f>ROUND(CY1078,0)</f>
        <v/>
      </c>
      <c r="Y1078">
        <f>ROUND(CZ1078,0)</f>
        <v/>
      </c>
      <c r="AA1078" t="n">
        <v>78862477</v>
      </c>
      <c r="AB1078">
        <f>ROUND((AC1078+AD1078+AF1078),2)</f>
        <v/>
      </c>
      <c r="AC1078">
        <f>ROUND((ES1078),2)</f>
        <v/>
      </c>
      <c r="AD1078">
        <f>ROUND((((ET1078)-(EU1078))+AE1078),2)</f>
        <v/>
      </c>
      <c r="AE1078">
        <f>ROUND((EU1078),2)</f>
        <v/>
      </c>
      <c r="AF1078">
        <f>ROUND((EV1078),2)</f>
        <v/>
      </c>
      <c r="AG1078">
        <f>ROUND((AP1078),2)</f>
        <v/>
      </c>
      <c r="AH1078">
        <f>(EW1078)</f>
        <v/>
      </c>
      <c r="AI1078">
        <f>(EX1078)</f>
        <v/>
      </c>
      <c r="AJ1078">
        <f>(AS1078)</f>
        <v/>
      </c>
      <c r="AK1078" t="n">
        <v>25.6</v>
      </c>
      <c r="AL1078" t="n">
        <v>25.6</v>
      </c>
      <c r="AM1078" t="n">
        <v>0</v>
      </c>
      <c r="AN1078" t="n">
        <v>0</v>
      </c>
      <c r="AO1078" t="n">
        <v>0</v>
      </c>
      <c r="AP1078" t="n">
        <v>0</v>
      </c>
      <c r="AQ1078" t="n">
        <v>0</v>
      </c>
      <c r="AR1078" t="n">
        <v>0</v>
      </c>
      <c r="AS1078" t="n">
        <v>0.01</v>
      </c>
      <c r="AT1078" t="n">
        <v>103</v>
      </c>
      <c r="AU1078" t="n">
        <v>52</v>
      </c>
      <c r="AV1078" t="n">
        <v>1</v>
      </c>
      <c r="AW1078" t="n">
        <v>1</v>
      </c>
      <c r="AZ1078" t="n">
        <v>1</v>
      </c>
      <c r="BA1078" t="n">
        <v>1</v>
      </c>
      <c r="BB1078" t="n">
        <v>1</v>
      </c>
      <c r="BC1078" t="n">
        <v>18.27</v>
      </c>
      <c r="BD1078" t="inlineStr"/>
      <c r="BE1078" t="inlineStr"/>
      <c r="BF1078" t="inlineStr"/>
      <c r="BG1078" t="inlineStr"/>
      <c r="BH1078" t="n">
        <v>3</v>
      </c>
      <c r="BI1078" t="n">
        <v>1</v>
      </c>
      <c r="BJ1078" t="inlineStr">
        <is>
          <t>ТССЦ Московской обл., 507-0916, приказ Минстроя России №675/пр от 28.02.2017 № 258/пр</t>
        </is>
      </c>
      <c r="BM1078" t="n">
        <v>65007</v>
      </c>
      <c r="BN1078" t="n">
        <v>0</v>
      </c>
      <c r="BO1078" t="inlineStr">
        <is>
          <t>507-0916</t>
        </is>
      </c>
      <c r="BP1078" t="n">
        <v>1</v>
      </c>
      <c r="BQ1078" t="n">
        <v>6</v>
      </c>
      <c r="BR1078" t="n">
        <v>0</v>
      </c>
      <c r="BS1078" t="n">
        <v>1</v>
      </c>
      <c r="BT1078" t="n">
        <v>1</v>
      </c>
      <c r="BU1078" t="n">
        <v>1</v>
      </c>
      <c r="BV1078" t="n">
        <v>1</v>
      </c>
      <c r="BW1078" t="n">
        <v>1</v>
      </c>
      <c r="BX1078" t="n">
        <v>1</v>
      </c>
      <c r="BY1078" t="inlineStr"/>
      <c r="BZ1078" t="n">
        <v>103</v>
      </c>
      <c r="CA1078" t="n">
        <v>52</v>
      </c>
      <c r="CB1078" t="inlineStr"/>
      <c r="CE1078" t="n">
        <v>12</v>
      </c>
      <c r="CF1078" t="n">
        <v>0</v>
      </c>
      <c r="CG1078" t="n">
        <v>0</v>
      </c>
      <c r="CM1078" t="n">
        <v>0</v>
      </c>
      <c r="CN1078" t="inlineStr"/>
      <c r="CO1078" t="n">
        <v>0</v>
      </c>
      <c r="CP1078">
        <f>(P1078+Q1078+S1078)</f>
        <v/>
      </c>
      <c r="CQ1078">
        <f>AC1078*BC1078</f>
        <v/>
      </c>
      <c r="CR1078">
        <f>(ROUND((ROUND(((ET1078)*1),0)*BB1078),0)+ROUND((ROUND(((AE1078-(EU1078))*1),0)*BS1078),0))</f>
        <v/>
      </c>
      <c r="CS1078">
        <f>(ROUND((ROUND(((EU1078)*1),0)*BS1078),0)+ROUND((ROUND(((AE1078-(EU1078))*1),0)*BS1078),0))</f>
        <v/>
      </c>
      <c r="CT1078">
        <f>AF1078*BA1078</f>
        <v/>
      </c>
      <c r="CU1078">
        <f>AG1078</f>
        <v/>
      </c>
      <c r="CV1078">
        <f>AH1078</f>
        <v/>
      </c>
      <c r="CW1078">
        <f>AI1078</f>
        <v/>
      </c>
      <c r="CX1078">
        <f>AJ1078</f>
        <v/>
      </c>
      <c r="CY1078">
        <f>(((S1078+R1078)*AT1078)/100)</f>
        <v/>
      </c>
      <c r="CZ1078">
        <f>(((S1078+R1078)*AU1078)/100)</f>
        <v/>
      </c>
      <c r="DC1078" t="inlineStr"/>
      <c r="DD1078" t="inlineStr"/>
      <c r="DE1078" t="inlineStr"/>
      <c r="DF1078" t="inlineStr"/>
      <c r="DG1078" t="inlineStr"/>
      <c r="DH1078" t="inlineStr"/>
      <c r="DI1078" t="inlineStr"/>
      <c r="DJ1078" t="inlineStr"/>
      <c r="DK1078" t="inlineStr"/>
      <c r="DL1078" t="inlineStr"/>
      <c r="DM1078" t="inlineStr"/>
      <c r="DN1078" t="n">
        <v>0</v>
      </c>
      <c r="DO1078" t="n">
        <v>0</v>
      </c>
      <c r="DP1078" t="n">
        <v>1</v>
      </c>
      <c r="DQ1078" t="n">
        <v>1</v>
      </c>
      <c r="DU1078" t="n">
        <v>1010</v>
      </c>
      <c r="DV1078" t="inlineStr">
        <is>
          <t>10 шт.</t>
        </is>
      </c>
      <c r="DW1078" t="inlineStr">
        <is>
          <t>10 шт.</t>
        </is>
      </c>
      <c r="DX1078" t="n">
        <v>10</v>
      </c>
      <c r="DZ1078" t="inlineStr"/>
      <c r="EA1078" t="inlineStr"/>
      <c r="EB1078" t="inlineStr"/>
      <c r="EC1078" t="inlineStr"/>
      <c r="EE1078" t="n">
        <v>78726000</v>
      </c>
      <c r="EF1078" t="n">
        <v>6</v>
      </c>
      <c r="EG1078" t="inlineStr">
        <is>
          <t>Ремонтно-строительные работы</t>
        </is>
      </c>
      <c r="EH1078" t="n">
        <v>99</v>
      </c>
      <c r="EI1078" t="inlineStr">
        <is>
          <t>Внутренние санитарно-технические работы</t>
        </is>
      </c>
      <c r="EJ1078" t="n">
        <v>1</v>
      </c>
      <c r="EK1078" t="n">
        <v>65007</v>
      </c>
      <c r="EL1078" t="inlineStr">
        <is>
          <t>Внутренние санитарнотехнические работы: смена труб, санприборов, запорной арматуры и другое</t>
        </is>
      </c>
      <c r="EM1078" t="inlineStr">
        <is>
          <t>рФЕР-65</t>
        </is>
      </c>
      <c r="EO1078" t="inlineStr"/>
      <c r="EQ1078" t="n">
        <v>0</v>
      </c>
      <c r="ER1078" t="n">
        <v>25.6</v>
      </c>
      <c r="ES1078" t="n">
        <v>25.6</v>
      </c>
      <c r="ET1078" t="n">
        <v>0</v>
      </c>
      <c r="EU1078" t="n">
        <v>0</v>
      </c>
      <c r="EV1078" t="n">
        <v>0</v>
      </c>
      <c r="EW1078" t="n">
        <v>0</v>
      </c>
      <c r="EX1078" t="n">
        <v>0</v>
      </c>
      <c r="FQ1078" t="n">
        <v>0</v>
      </c>
      <c r="FR1078" t="n">
        <v>0</v>
      </c>
      <c r="FS1078" t="n">
        <v>0</v>
      </c>
      <c r="FX1078" t="n">
        <v>103</v>
      </c>
      <c r="FY1078" t="n">
        <v>52</v>
      </c>
      <c r="GA1078" t="inlineStr"/>
      <c r="GD1078" t="n">
        <v>1</v>
      </c>
      <c r="GF1078" t="n">
        <v>-1028240467</v>
      </c>
      <c r="GG1078" t="n">
        <v>2</v>
      </c>
      <c r="GH1078" t="n">
        <v>1</v>
      </c>
      <c r="GI1078" t="n">
        <v>2</v>
      </c>
      <c r="GJ1078" t="n">
        <v>0</v>
      </c>
      <c r="GK1078" t="n">
        <v>0</v>
      </c>
      <c r="GL1078">
        <f>ROUND(IF(AND(BH1078=3,BI1078=3,FS1078&lt;&gt;0),P1078,0),0)</f>
        <v/>
      </c>
      <c r="GM1078">
        <f>ROUND(O1078+X1078+Y1078,0)+GX1078</f>
        <v/>
      </c>
      <c r="GN1078">
        <f>IF(OR(BI1078=0,BI1078=1),GM1078-GX1078,0)</f>
        <v/>
      </c>
      <c r="GO1078">
        <f>IF(BI1078=2,GM1078-GX1078,0)</f>
        <v/>
      </c>
      <c r="GP1078">
        <f>IF(BI1078=4,GM1078-GX1078,0)</f>
        <v/>
      </c>
      <c r="GR1078" t="n">
        <v>0</v>
      </c>
      <c r="GS1078" t="n">
        <v>3</v>
      </c>
      <c r="GT1078" t="n">
        <v>0</v>
      </c>
      <c r="GU1078" t="inlineStr"/>
      <c r="GV1078">
        <f>ROUND((GT1078),2)</f>
        <v/>
      </c>
      <c r="GW1078" t="n">
        <v>1</v>
      </c>
      <c r="GX1078">
        <f>ROUND(HC1078*I1078,0)</f>
        <v/>
      </c>
      <c r="HA1078" t="n">
        <v>0</v>
      </c>
      <c r="HB1078" t="n">
        <v>0</v>
      </c>
      <c r="HC1078">
        <f>GV1078*GW1078</f>
        <v/>
      </c>
      <c r="HE1078" t="inlineStr"/>
      <c r="HF1078" t="inlineStr"/>
      <c r="HM1078" t="inlineStr"/>
      <c r="HN1078" t="inlineStr">
        <is>
          <t>Пр/812-099.2-1</t>
        </is>
      </c>
      <c r="HO1078" t="inlineStr">
        <is>
          <t>Пр/774-099.2</t>
        </is>
      </c>
      <c r="HP1078" t="inlineStr">
        <is>
          <t>Внутренние санитарнотехнические работы: смена труб, санприборов, запорной арматуры и другое</t>
        </is>
      </c>
      <c r="HQ1078" t="inlineStr">
        <is>
          <t>Внутренние санитарнотехнические работы: смена труб, санприборов, запорной арматуры и другое</t>
        </is>
      </c>
      <c r="HS1078" t="n">
        <v>0</v>
      </c>
      <c r="IK1078" t="n">
        <v>0</v>
      </c>
    </row>
    <row r="1079">
      <c r="A1079" t="n">
        <v>18</v>
      </c>
      <c r="B1079" t="n">
        <v>0</v>
      </c>
      <c r="C1079" t="n">
        <v>342</v>
      </c>
      <c r="E1079" t="inlineStr">
        <is>
          <t>3,5</t>
        </is>
      </c>
      <c r="F1079" t="inlineStr">
        <is>
          <t>507-5056</t>
        </is>
      </c>
      <c r="G1079" t="inlineStr">
        <is>
          <t>Муфта полипропиленовая переходная диаметром 25х20 мм (прим. переход 25*3/4)</t>
        </is>
      </c>
      <c r="H1079" t="inlineStr">
        <is>
          <t>10 шт.</t>
        </is>
      </c>
      <c r="I1079">
        <f>I1074*J1079</f>
        <v/>
      </c>
      <c r="J1079" t="n">
        <v>2.5</v>
      </c>
      <c r="K1079" t="n">
        <v>2.5</v>
      </c>
      <c r="O1079">
        <f>ROUND(CP1079,0)</f>
        <v/>
      </c>
      <c r="P1079">
        <f>ROUND(CQ1079*I1079,0)</f>
        <v/>
      </c>
      <c r="Q1079">
        <f>(ROUND((ROUND(((ET1079)*I1079),0)*BB1079),0)+ROUND((ROUND(((AE1079-(EU1079))*I1079),0)*BS1079),0))</f>
        <v/>
      </c>
      <c r="R1079">
        <f>(ROUND((ROUND(((EU1079)*I1079),0)*BS1079),0)+ROUND((ROUND(((AE1079-(EU1079))*I1079),0)*BS1079),0))</f>
        <v/>
      </c>
      <c r="S1079">
        <f>ROUND(CT1079*I1079,0)</f>
        <v/>
      </c>
      <c r="T1079">
        <f>ROUND(CU1079*I1079,0)</f>
        <v/>
      </c>
      <c r="U1079">
        <f>ROUND(CV1079*I1079,7)</f>
        <v/>
      </c>
      <c r="V1079">
        <f>ROUND(CW1079*I1079,7)</f>
        <v/>
      </c>
      <c r="W1079">
        <f>ROUND(CX1079*I1079,0)</f>
        <v/>
      </c>
      <c r="X1079">
        <f>ROUND(CY1079,0)</f>
        <v/>
      </c>
      <c r="Y1079">
        <f>ROUND(CZ1079,0)</f>
        <v/>
      </c>
      <c r="AA1079" t="n">
        <v>78862477</v>
      </c>
      <c r="AB1079">
        <f>ROUND((AC1079+AD1079+AF1079),2)</f>
        <v/>
      </c>
      <c r="AC1079">
        <f>ROUND((ES1079),2)</f>
        <v/>
      </c>
      <c r="AD1079">
        <f>ROUND((((ET1079)-(EU1079))+AE1079),2)</f>
        <v/>
      </c>
      <c r="AE1079">
        <f>ROUND((EU1079),2)</f>
        <v/>
      </c>
      <c r="AF1079">
        <f>ROUND((EV1079),2)</f>
        <v/>
      </c>
      <c r="AG1079">
        <f>ROUND((AP1079),2)</f>
        <v/>
      </c>
      <c r="AH1079">
        <f>(EW1079)</f>
        <v/>
      </c>
      <c r="AI1079">
        <f>(EX1079)</f>
        <v/>
      </c>
      <c r="AJ1079">
        <f>(AS1079)</f>
        <v/>
      </c>
      <c r="AK1079" t="n">
        <v>10.1</v>
      </c>
      <c r="AL1079" t="n">
        <v>10.1</v>
      </c>
      <c r="AM1079" t="n">
        <v>0</v>
      </c>
      <c r="AN1079" t="n">
        <v>0</v>
      </c>
      <c r="AO1079" t="n">
        <v>0</v>
      </c>
      <c r="AP1079" t="n">
        <v>0</v>
      </c>
      <c r="AQ1079" t="n">
        <v>0</v>
      </c>
      <c r="AR1079" t="n">
        <v>0</v>
      </c>
      <c r="AS1079" t="n">
        <v>0.01</v>
      </c>
      <c r="AT1079" t="n">
        <v>103</v>
      </c>
      <c r="AU1079" t="n">
        <v>52</v>
      </c>
      <c r="AV1079" t="n">
        <v>1</v>
      </c>
      <c r="AW1079" t="n">
        <v>1</v>
      </c>
      <c r="AZ1079" t="n">
        <v>1</v>
      </c>
      <c r="BA1079" t="n">
        <v>1</v>
      </c>
      <c r="BB1079" t="n">
        <v>1</v>
      </c>
      <c r="BC1079" t="n">
        <v>5.91</v>
      </c>
      <c r="BD1079" t="inlineStr"/>
      <c r="BE1079" t="inlineStr"/>
      <c r="BF1079" t="inlineStr"/>
      <c r="BG1079" t="inlineStr"/>
      <c r="BH1079" t="n">
        <v>3</v>
      </c>
      <c r="BI1079" t="n">
        <v>1</v>
      </c>
      <c r="BJ1079" t="inlineStr">
        <is>
          <t>ТССЦ Московской обл., 507-5056, приказ Минстроя России №675/пр от 28.02.2017 № 258/пр</t>
        </is>
      </c>
      <c r="BM1079" t="n">
        <v>65007</v>
      </c>
      <c r="BN1079" t="n">
        <v>0</v>
      </c>
      <c r="BO1079" t="inlineStr">
        <is>
          <t>507-5056</t>
        </is>
      </c>
      <c r="BP1079" t="n">
        <v>1</v>
      </c>
      <c r="BQ1079" t="n">
        <v>6</v>
      </c>
      <c r="BR1079" t="n">
        <v>0</v>
      </c>
      <c r="BS1079" t="n">
        <v>1</v>
      </c>
      <c r="BT1079" t="n">
        <v>1</v>
      </c>
      <c r="BU1079" t="n">
        <v>1</v>
      </c>
      <c r="BV1079" t="n">
        <v>1</v>
      </c>
      <c r="BW1079" t="n">
        <v>1</v>
      </c>
      <c r="BX1079" t="n">
        <v>1</v>
      </c>
      <c r="BY1079" t="inlineStr"/>
      <c r="BZ1079" t="n">
        <v>103</v>
      </c>
      <c r="CA1079" t="n">
        <v>52</v>
      </c>
      <c r="CB1079" t="inlineStr"/>
      <c r="CE1079" t="n">
        <v>12</v>
      </c>
      <c r="CF1079" t="n">
        <v>0</v>
      </c>
      <c r="CG1079" t="n">
        <v>0</v>
      </c>
      <c r="CM1079" t="n">
        <v>0</v>
      </c>
      <c r="CN1079" t="inlineStr"/>
      <c r="CO1079" t="n">
        <v>0</v>
      </c>
      <c r="CP1079">
        <f>(P1079+Q1079+S1079)</f>
        <v/>
      </c>
      <c r="CQ1079">
        <f>AC1079*BC1079</f>
        <v/>
      </c>
      <c r="CR1079">
        <f>(ROUND((ROUND(((ET1079)*1),0)*BB1079),0)+ROUND((ROUND(((AE1079-(EU1079))*1),0)*BS1079),0))</f>
        <v/>
      </c>
      <c r="CS1079">
        <f>(ROUND((ROUND(((EU1079)*1),0)*BS1079),0)+ROUND((ROUND(((AE1079-(EU1079))*1),0)*BS1079),0))</f>
        <v/>
      </c>
      <c r="CT1079">
        <f>AF1079*BA1079</f>
        <v/>
      </c>
      <c r="CU1079">
        <f>AG1079</f>
        <v/>
      </c>
      <c r="CV1079">
        <f>AH1079</f>
        <v/>
      </c>
      <c r="CW1079">
        <f>AI1079</f>
        <v/>
      </c>
      <c r="CX1079">
        <f>AJ1079</f>
        <v/>
      </c>
      <c r="CY1079">
        <f>(((S1079+R1079)*AT1079)/100)</f>
        <v/>
      </c>
      <c r="CZ1079">
        <f>(((S1079+R1079)*AU1079)/100)</f>
        <v/>
      </c>
      <c r="DC1079" t="inlineStr"/>
      <c r="DD1079" t="inlineStr"/>
      <c r="DE1079" t="inlineStr"/>
      <c r="DF1079" t="inlineStr"/>
      <c r="DG1079" t="inlineStr"/>
      <c r="DH1079" t="inlineStr"/>
      <c r="DI1079" t="inlineStr"/>
      <c r="DJ1079" t="inlineStr"/>
      <c r="DK1079" t="inlineStr"/>
      <c r="DL1079" t="inlineStr"/>
      <c r="DM1079" t="inlineStr"/>
      <c r="DN1079" t="n">
        <v>0</v>
      </c>
      <c r="DO1079" t="n">
        <v>0</v>
      </c>
      <c r="DP1079" t="n">
        <v>1</v>
      </c>
      <c r="DQ1079" t="n">
        <v>1</v>
      </c>
      <c r="DU1079" t="n">
        <v>1010</v>
      </c>
      <c r="DV1079" t="inlineStr">
        <is>
          <t>10 шт.</t>
        </is>
      </c>
      <c r="DW1079" t="inlineStr">
        <is>
          <t>10 шт.</t>
        </is>
      </c>
      <c r="DX1079" t="n">
        <v>10</v>
      </c>
      <c r="DZ1079" t="inlineStr"/>
      <c r="EA1079" t="inlineStr"/>
      <c r="EB1079" t="inlineStr"/>
      <c r="EC1079" t="inlineStr"/>
      <c r="EE1079" t="n">
        <v>78726000</v>
      </c>
      <c r="EF1079" t="n">
        <v>6</v>
      </c>
      <c r="EG1079" t="inlineStr">
        <is>
          <t>Ремонтно-строительные работы</t>
        </is>
      </c>
      <c r="EH1079" t="n">
        <v>99</v>
      </c>
      <c r="EI1079" t="inlineStr">
        <is>
          <t>Внутренние санитарно-технические работы</t>
        </is>
      </c>
      <c r="EJ1079" t="n">
        <v>1</v>
      </c>
      <c r="EK1079" t="n">
        <v>65007</v>
      </c>
      <c r="EL1079" t="inlineStr">
        <is>
          <t>Внутренние санитарнотехнические работы: смена труб, санприборов, запорной арматуры и другое</t>
        </is>
      </c>
      <c r="EM1079" t="inlineStr">
        <is>
          <t>рФЕР-65</t>
        </is>
      </c>
      <c r="EO1079" t="inlineStr"/>
      <c r="EQ1079" t="n">
        <v>0</v>
      </c>
      <c r="ER1079" t="n">
        <v>10.1</v>
      </c>
      <c r="ES1079" t="n">
        <v>10.1</v>
      </c>
      <c r="ET1079" t="n">
        <v>0</v>
      </c>
      <c r="EU1079" t="n">
        <v>0</v>
      </c>
      <c r="EV1079" t="n">
        <v>0</v>
      </c>
      <c r="EW1079" t="n">
        <v>0</v>
      </c>
      <c r="EX1079" t="n">
        <v>0</v>
      </c>
      <c r="FQ1079" t="n">
        <v>0</v>
      </c>
      <c r="FR1079" t="n">
        <v>0</v>
      </c>
      <c r="FS1079" t="n">
        <v>0</v>
      </c>
      <c r="FX1079" t="n">
        <v>103</v>
      </c>
      <c r="FY1079" t="n">
        <v>52</v>
      </c>
      <c r="GA1079" t="inlineStr"/>
      <c r="GD1079" t="n">
        <v>1</v>
      </c>
      <c r="GF1079" t="n">
        <v>-1553722281</v>
      </c>
      <c r="GG1079" t="n">
        <v>2</v>
      </c>
      <c r="GH1079" t="n">
        <v>1</v>
      </c>
      <c r="GI1079" t="n">
        <v>2</v>
      </c>
      <c r="GJ1079" t="n">
        <v>0</v>
      </c>
      <c r="GK1079" t="n">
        <v>0</v>
      </c>
      <c r="GL1079">
        <f>ROUND(IF(AND(BH1079=3,BI1079=3,FS1079&lt;&gt;0),P1079,0),0)</f>
        <v/>
      </c>
      <c r="GM1079">
        <f>ROUND(O1079+X1079+Y1079,0)+GX1079</f>
        <v/>
      </c>
      <c r="GN1079">
        <f>IF(OR(BI1079=0,BI1079=1),GM1079-GX1079,0)</f>
        <v/>
      </c>
      <c r="GO1079">
        <f>IF(BI1079=2,GM1079-GX1079,0)</f>
        <v/>
      </c>
      <c r="GP1079">
        <f>IF(BI1079=4,GM1079-GX1079,0)</f>
        <v/>
      </c>
      <c r="GR1079" t="n">
        <v>0</v>
      </c>
      <c r="GS1079" t="n">
        <v>3</v>
      </c>
      <c r="GT1079" t="n">
        <v>0</v>
      </c>
      <c r="GU1079" t="inlineStr"/>
      <c r="GV1079">
        <f>ROUND((GT1079),2)</f>
        <v/>
      </c>
      <c r="GW1079" t="n">
        <v>1</v>
      </c>
      <c r="GX1079">
        <f>ROUND(HC1079*I1079,0)</f>
        <v/>
      </c>
      <c r="HA1079" t="n">
        <v>0</v>
      </c>
      <c r="HB1079" t="n">
        <v>0</v>
      </c>
      <c r="HC1079">
        <f>GV1079*GW1079</f>
        <v/>
      </c>
      <c r="HE1079" t="inlineStr"/>
      <c r="HF1079" t="inlineStr"/>
      <c r="HM1079" t="inlineStr"/>
      <c r="HN1079" t="inlineStr">
        <is>
          <t>Пр/812-099.2-1</t>
        </is>
      </c>
      <c r="HO1079" t="inlineStr">
        <is>
          <t>Пр/774-099.2</t>
        </is>
      </c>
      <c r="HP1079" t="inlineStr">
        <is>
          <t>Внутренние санитарнотехнические работы: смена труб, санприборов, запорной арматуры и другое</t>
        </is>
      </c>
      <c r="HQ1079" t="inlineStr">
        <is>
          <t>Внутренние санитарнотехнические работы: смена труб, санприборов, запорной арматуры и другое</t>
        </is>
      </c>
      <c r="HS1079" t="n">
        <v>0</v>
      </c>
      <c r="IK1079" t="n">
        <v>0</v>
      </c>
    </row>
    <row r="1080">
      <c r="A1080" t="n">
        <v>17</v>
      </c>
      <c r="B1080" t="n">
        <v>0</v>
      </c>
      <c r="C1080">
        <f>ROW(SmtRes!A350)</f>
        <v/>
      </c>
      <c r="D1080">
        <f>ROW(EtalonRes!A345)</f>
        <v/>
      </c>
      <c r="E1080" t="inlineStr">
        <is>
          <t>4</t>
        </is>
      </c>
      <c r="F1080" t="inlineStr">
        <is>
          <t>57-8-1</t>
        </is>
      </c>
      <c r="G1080" t="inlineStr">
        <is>
          <t>Смена простильных дощатых полов с добавлением новых досок до 25%</t>
        </is>
      </c>
      <c r="H1080" t="inlineStr">
        <is>
          <t>100 м2 пола</t>
        </is>
      </c>
      <c r="I1080">
        <f>ROUND(ROUND(2.5/100,4),7)</f>
        <v/>
      </c>
      <c r="J1080" t="n">
        <v>0</v>
      </c>
      <c r="K1080">
        <f>ROUND(ROUND(2.5/100,4),7)</f>
        <v/>
      </c>
      <c r="O1080">
        <f>ROUND(CP1080,0)</f>
        <v/>
      </c>
      <c r="P1080">
        <f>ROUND(CQ1080*I1080,0)</f>
        <v/>
      </c>
      <c r="Q1080">
        <f>(ROUND((ROUND(((ET1080)*I1080),0)*BB1080),0)+ROUND((ROUND(((AE1080-(EU1080))*I1080),0)*BS1080),0))</f>
        <v/>
      </c>
      <c r="R1080">
        <f>(ROUND((ROUND(((EU1080)*I1080),0)*BS1080),0)+ROUND((ROUND(((AE1080-(EU1080))*I1080),0)*BS1080),0))</f>
        <v/>
      </c>
      <c r="S1080">
        <f>ROUND(CT1080*I1080,0)</f>
        <v/>
      </c>
      <c r="T1080">
        <f>ROUND(CU1080*I1080,0)</f>
        <v/>
      </c>
      <c r="U1080">
        <f>ROUND(CV1080*I1080,7)</f>
        <v/>
      </c>
      <c r="V1080">
        <f>ROUND(CW1080*I1080,7)</f>
        <v/>
      </c>
      <c r="W1080">
        <f>ROUND(CX1080*I1080,0)</f>
        <v/>
      </c>
      <c r="X1080">
        <f>ROUND(CY1080,0)</f>
        <v/>
      </c>
      <c r="Y1080">
        <f>ROUND(CZ1080,0)</f>
        <v/>
      </c>
      <c r="AA1080" t="n">
        <v>78862477</v>
      </c>
      <c r="AB1080">
        <f>ROUND((AC1080+AD1080+AF1080),2)</f>
        <v/>
      </c>
      <c r="AC1080">
        <f>ROUND((ES1080),2)</f>
        <v/>
      </c>
      <c r="AD1080">
        <f>ROUND((((ET1080)-(EU1080))+AE1080),2)</f>
        <v/>
      </c>
      <c r="AE1080">
        <f>ROUND((EU1080),2)</f>
        <v/>
      </c>
      <c r="AF1080">
        <f>ROUND((EV1080),2)</f>
        <v/>
      </c>
      <c r="AG1080">
        <f>ROUND((AP1080),2)</f>
        <v/>
      </c>
      <c r="AH1080">
        <f>(EW1080)</f>
        <v/>
      </c>
      <c r="AI1080">
        <f>(EX1080)</f>
        <v/>
      </c>
      <c r="AJ1080">
        <f>(AS1080)</f>
        <v/>
      </c>
      <c r="AK1080" t="n">
        <v>1239.07</v>
      </c>
      <c r="AL1080" t="n">
        <v>883.36</v>
      </c>
      <c r="AM1080" t="n">
        <v>10.91</v>
      </c>
      <c r="AN1080" t="n">
        <v>0.95</v>
      </c>
      <c r="AO1080" t="n">
        <v>344.8</v>
      </c>
      <c r="AP1080" t="n">
        <v>0</v>
      </c>
      <c r="AQ1080" t="n">
        <v>42.62</v>
      </c>
      <c r="AR1080" t="n">
        <v>0.07000000000000001</v>
      </c>
      <c r="AS1080" t="n">
        <v>0</v>
      </c>
      <c r="AT1080" t="n">
        <v>89</v>
      </c>
      <c r="AU1080" t="n">
        <v>49</v>
      </c>
      <c r="AV1080" t="n">
        <v>1</v>
      </c>
      <c r="AW1080" t="n">
        <v>1</v>
      </c>
      <c r="AZ1080" t="n">
        <v>1</v>
      </c>
      <c r="BA1080" t="n">
        <v>52.25</v>
      </c>
      <c r="BB1080" t="n">
        <v>24.64</v>
      </c>
      <c r="BC1080" t="n">
        <v>9.630000000000001</v>
      </c>
      <c r="BD1080" t="inlineStr"/>
      <c r="BE1080" t="inlineStr"/>
      <c r="BF1080" t="inlineStr"/>
      <c r="BG1080" t="inlineStr"/>
      <c r="BH1080" t="n">
        <v>0</v>
      </c>
      <c r="BI1080" t="n">
        <v>1</v>
      </c>
      <c r="BJ1080" t="inlineStr">
        <is>
          <t>ТЕРр Московской обл., 57-8-1, приказ Минстроя России №675/пр от 28.02.2017 № 263/пр</t>
        </is>
      </c>
      <c r="BM1080" t="n">
        <v>57001</v>
      </c>
      <c r="BN1080" t="n">
        <v>0</v>
      </c>
      <c r="BO1080" t="inlineStr">
        <is>
          <t>57-8-1</t>
        </is>
      </c>
      <c r="BP1080" t="n">
        <v>1</v>
      </c>
      <c r="BQ1080" t="n">
        <v>6</v>
      </c>
      <c r="BR1080" t="n">
        <v>0</v>
      </c>
      <c r="BS1080" t="n">
        <v>52.25</v>
      </c>
      <c r="BT1080" t="n">
        <v>1</v>
      </c>
      <c r="BU1080" t="n">
        <v>1</v>
      </c>
      <c r="BV1080" t="n">
        <v>1</v>
      </c>
      <c r="BW1080" t="n">
        <v>1</v>
      </c>
      <c r="BX1080" t="n">
        <v>1</v>
      </c>
      <c r="BY1080" t="inlineStr"/>
      <c r="BZ1080" t="n">
        <v>89</v>
      </c>
      <c r="CA1080" t="n">
        <v>49</v>
      </c>
      <c r="CB1080" t="inlineStr"/>
      <c r="CE1080" t="n">
        <v>12</v>
      </c>
      <c r="CF1080" t="n">
        <v>0</v>
      </c>
      <c r="CG1080" t="n">
        <v>0</v>
      </c>
      <c r="CM1080" t="n">
        <v>0</v>
      </c>
      <c r="CN1080" t="inlineStr"/>
      <c r="CO1080" t="n">
        <v>0</v>
      </c>
      <c r="CP1080">
        <f>(P1080+Q1080+S1080)</f>
        <v/>
      </c>
      <c r="CQ1080">
        <f>AC1080*BC1080</f>
        <v/>
      </c>
      <c r="CR1080">
        <f>(ROUND((ROUND(((ET1080)*1),0)*BB1080),0)+ROUND((ROUND(((AE1080-(EU1080))*1),0)*BS1080),0))</f>
        <v/>
      </c>
      <c r="CS1080">
        <f>(ROUND((ROUND(((EU1080)*1),0)*BS1080),0)+ROUND((ROUND(((AE1080-(EU1080))*1),0)*BS1080),0))</f>
        <v/>
      </c>
      <c r="CT1080">
        <f>AF1080*BA1080</f>
        <v/>
      </c>
      <c r="CU1080">
        <f>AG1080</f>
        <v/>
      </c>
      <c r="CV1080">
        <f>AH1080</f>
        <v/>
      </c>
      <c r="CW1080">
        <f>AI1080</f>
        <v/>
      </c>
      <c r="CX1080">
        <f>AJ1080</f>
        <v/>
      </c>
      <c r="CY1080">
        <f>(((S1080+R1080)*AT1080)/100)</f>
        <v/>
      </c>
      <c r="CZ1080">
        <f>(((S1080+R1080)*AU1080)/100)</f>
        <v/>
      </c>
      <c r="DC1080" t="inlineStr"/>
      <c r="DD1080" t="inlineStr"/>
      <c r="DE1080" t="inlineStr"/>
      <c r="DF1080" t="inlineStr"/>
      <c r="DG1080" t="inlineStr"/>
      <c r="DH1080" t="inlineStr"/>
      <c r="DI1080" t="inlineStr"/>
      <c r="DJ1080" t="inlineStr"/>
      <c r="DK1080" t="inlineStr"/>
      <c r="DL1080" t="inlineStr"/>
      <c r="DM1080" t="inlineStr"/>
      <c r="DN1080" t="n">
        <v>0</v>
      </c>
      <c r="DO1080" t="n">
        <v>0</v>
      </c>
      <c r="DP1080" t="n">
        <v>1</v>
      </c>
      <c r="DQ1080" t="n">
        <v>1</v>
      </c>
      <c r="DU1080" t="n">
        <v>1013</v>
      </c>
      <c r="DV1080" t="inlineStr">
        <is>
          <t>100 м2 пола</t>
        </is>
      </c>
      <c r="DW1080" t="inlineStr">
        <is>
          <t>100 м2 пола</t>
        </is>
      </c>
      <c r="DX1080" t="n">
        <v>1</v>
      </c>
      <c r="DZ1080" t="inlineStr"/>
      <c r="EA1080" t="inlineStr"/>
      <c r="EB1080" t="inlineStr"/>
      <c r="EC1080" t="inlineStr"/>
      <c r="EE1080" t="n">
        <v>78725971</v>
      </c>
      <c r="EF1080" t="n">
        <v>6</v>
      </c>
      <c r="EG1080" t="inlineStr">
        <is>
          <t>Ремонтно-строительные работы</t>
        </is>
      </c>
      <c r="EH1080" t="n">
        <v>11</v>
      </c>
      <c r="EI1080" t="inlineStr">
        <is>
          <t>Полы</t>
        </is>
      </c>
      <c r="EJ1080" t="n">
        <v>1</v>
      </c>
      <c r="EK1080" t="n">
        <v>57001</v>
      </c>
      <c r="EL1080" t="inlineStr">
        <is>
          <t>Полы</t>
        </is>
      </c>
      <c r="EM1080" t="inlineStr">
        <is>
          <t>рФЕР-57</t>
        </is>
      </c>
      <c r="EO1080" t="inlineStr"/>
      <c r="EQ1080" t="n">
        <v>0</v>
      </c>
      <c r="ER1080" t="n">
        <v>1239.07</v>
      </c>
      <c r="ES1080" t="n">
        <v>883.36</v>
      </c>
      <c r="ET1080" t="n">
        <v>10.91</v>
      </c>
      <c r="EU1080" t="n">
        <v>0.95</v>
      </c>
      <c r="EV1080" t="n">
        <v>344.8</v>
      </c>
      <c r="EW1080" t="n">
        <v>42.62</v>
      </c>
      <c r="EX1080" t="n">
        <v>0.07000000000000001</v>
      </c>
      <c r="EY1080" t="n">
        <v>0</v>
      </c>
      <c r="FQ1080" t="n">
        <v>0</v>
      </c>
      <c r="FR1080" t="n">
        <v>0</v>
      </c>
      <c r="FS1080" t="n">
        <v>0</v>
      </c>
      <c r="FX1080" t="n">
        <v>89</v>
      </c>
      <c r="FY1080" t="n">
        <v>49</v>
      </c>
      <c r="GA1080" t="inlineStr"/>
      <c r="GD1080" t="n">
        <v>1</v>
      </c>
      <c r="GF1080" t="n">
        <v>1395917733</v>
      </c>
      <c r="GG1080" t="n">
        <v>2</v>
      </c>
      <c r="GH1080" t="n">
        <v>1</v>
      </c>
      <c r="GI1080" t="n">
        <v>2</v>
      </c>
      <c r="GJ1080" t="n">
        <v>0</v>
      </c>
      <c r="GK1080" t="n">
        <v>0</v>
      </c>
      <c r="GL1080">
        <f>ROUND(IF(AND(BH1080=3,BI1080=3,FS1080&lt;&gt;0),P1080,0),0)</f>
        <v/>
      </c>
      <c r="GM1080">
        <f>ROUND(O1080+X1080+Y1080,0)+GX1080</f>
        <v/>
      </c>
      <c r="GN1080">
        <f>IF(OR(BI1080=0,BI1080=1),GM1080-GX1080,0)</f>
        <v/>
      </c>
      <c r="GO1080">
        <f>IF(BI1080=2,GM1080-GX1080,0)</f>
        <v/>
      </c>
      <c r="GP1080">
        <f>IF(BI1080=4,GM1080-GX1080,0)</f>
        <v/>
      </c>
      <c r="GR1080" t="n">
        <v>0</v>
      </c>
      <c r="GS1080" t="n">
        <v>3</v>
      </c>
      <c r="GT1080" t="n">
        <v>0</v>
      </c>
      <c r="GU1080" t="inlineStr"/>
      <c r="GV1080">
        <f>ROUND((GT1080),2)</f>
        <v/>
      </c>
      <c r="GW1080" t="n">
        <v>1</v>
      </c>
      <c r="GX1080">
        <f>ROUND(HC1080*I1080,0)</f>
        <v/>
      </c>
      <c r="HA1080" t="n">
        <v>0</v>
      </c>
      <c r="HB1080" t="n">
        <v>0</v>
      </c>
      <c r="HC1080">
        <f>GV1080*GW1080</f>
        <v/>
      </c>
      <c r="HE1080" t="inlineStr"/>
      <c r="HF1080" t="inlineStr"/>
      <c r="HM1080" t="inlineStr"/>
      <c r="HN1080" t="inlineStr">
        <is>
          <t>Пр/812-091.0-1</t>
        </is>
      </c>
      <c r="HO1080" t="inlineStr">
        <is>
          <t>Пр/774-091.0</t>
        </is>
      </c>
      <c r="HP1080" t="inlineStr">
        <is>
          <t>Полы</t>
        </is>
      </c>
      <c r="HQ1080" t="inlineStr">
        <is>
          <t>Полы</t>
        </is>
      </c>
      <c r="HS1080" t="n">
        <v>0</v>
      </c>
      <c r="IK1080" t="n">
        <v>0</v>
      </c>
    </row>
    <row r="1081">
      <c r="A1081" t="n">
        <v>18</v>
      </c>
      <c r="B1081" t="n">
        <v>0</v>
      </c>
      <c r="C1081" t="n">
        <v>350</v>
      </c>
      <c r="E1081" t="inlineStr">
        <is>
          <t>4,1</t>
        </is>
      </c>
      <c r="F1081" t="inlineStr">
        <is>
          <t>509-9900</t>
        </is>
      </c>
      <c r="G1081" t="inlineStr">
        <is>
          <t>Строительный мусор</t>
        </is>
      </c>
      <c r="H1081" t="inlineStr">
        <is>
          <t>т</t>
        </is>
      </c>
      <c r="I1081">
        <f>I1080*J1081</f>
        <v/>
      </c>
      <c r="J1081" t="n">
        <v>0.39</v>
      </c>
      <c r="K1081" t="n">
        <v>0.39</v>
      </c>
      <c r="O1081">
        <f>ROUND(CP1081,0)</f>
        <v/>
      </c>
      <c r="P1081">
        <f>ROUND(CQ1081*I1081,0)</f>
        <v/>
      </c>
      <c r="Q1081">
        <f>(ROUND((ROUND(((ET1081)*I1081),0)*BB1081),0)+ROUND((ROUND(((AE1081-(EU1081))*I1081),0)*BS1081),0))</f>
        <v/>
      </c>
      <c r="R1081">
        <f>(ROUND((ROUND(((EU1081)*I1081),0)*BS1081),0)+ROUND((ROUND(((AE1081-(EU1081))*I1081),0)*BS1081),0))</f>
        <v/>
      </c>
      <c r="S1081">
        <f>ROUND(CT1081*I1081,0)</f>
        <v/>
      </c>
      <c r="T1081">
        <f>ROUND(CU1081*I1081,0)</f>
        <v/>
      </c>
      <c r="U1081">
        <f>ROUND(CV1081*I1081,7)</f>
        <v/>
      </c>
      <c r="V1081">
        <f>ROUND(CW1081*I1081,7)</f>
        <v/>
      </c>
      <c r="W1081">
        <f>ROUND(CX1081*I1081,0)</f>
        <v/>
      </c>
      <c r="X1081">
        <f>ROUND(CY1081,0)</f>
        <v/>
      </c>
      <c r="Y1081">
        <f>ROUND(CZ1081,0)</f>
        <v/>
      </c>
      <c r="AA1081" t="n">
        <v>78862477</v>
      </c>
      <c r="AB1081">
        <f>ROUND((AC1081+AD1081+AF1081),2)</f>
        <v/>
      </c>
      <c r="AC1081">
        <f>ROUND((ES1081),2)</f>
        <v/>
      </c>
      <c r="AD1081">
        <f>ROUND((((ET1081)-(EU1081))+AE1081),2)</f>
        <v/>
      </c>
      <c r="AE1081">
        <f>ROUND((EU1081),2)</f>
        <v/>
      </c>
      <c r="AF1081">
        <f>ROUND((EV1081),2)</f>
        <v/>
      </c>
      <c r="AG1081">
        <f>ROUND((AP1081),2)</f>
        <v/>
      </c>
      <c r="AH1081">
        <f>(EW1081)</f>
        <v/>
      </c>
      <c r="AI1081">
        <f>(EX1081)</f>
        <v/>
      </c>
      <c r="AJ1081">
        <f>(AS1081)</f>
        <v/>
      </c>
      <c r="AK1081" t="n">
        <v>0</v>
      </c>
      <c r="AL1081" t="n">
        <v>0</v>
      </c>
      <c r="AM1081" t="n">
        <v>0</v>
      </c>
      <c r="AN1081" t="n">
        <v>0</v>
      </c>
      <c r="AO1081" t="n">
        <v>0</v>
      </c>
      <c r="AP1081" t="n">
        <v>0</v>
      </c>
      <c r="AQ1081" t="n">
        <v>0</v>
      </c>
      <c r="AR1081" t="n">
        <v>0</v>
      </c>
      <c r="AS1081" t="n">
        <v>0</v>
      </c>
      <c r="AT1081" t="n">
        <v>89</v>
      </c>
      <c r="AU1081" t="n">
        <v>49</v>
      </c>
      <c r="AV1081" t="n">
        <v>1</v>
      </c>
      <c r="AW1081" t="n">
        <v>1</v>
      </c>
      <c r="AZ1081" t="n">
        <v>1</v>
      </c>
      <c r="BA1081" t="n">
        <v>1</v>
      </c>
      <c r="BB1081" t="n">
        <v>1</v>
      </c>
      <c r="BC1081" t="n">
        <v>1</v>
      </c>
      <c r="BD1081" t="inlineStr"/>
      <c r="BE1081" t="inlineStr"/>
      <c r="BF1081" t="inlineStr"/>
      <c r="BG1081" t="inlineStr"/>
      <c r="BH1081" t="n">
        <v>3</v>
      </c>
      <c r="BI1081" t="n">
        <v>1</v>
      </c>
      <c r="BJ1081" t="inlineStr">
        <is>
          <t>ТССЦ Московской обл., 509-9900, приказ Минстроя России №675/пр от 28.02.2017 № 258/пр</t>
        </is>
      </c>
      <c r="BM1081" t="n">
        <v>57001</v>
      </c>
      <c r="BN1081" t="n">
        <v>0</v>
      </c>
      <c r="BO1081" t="inlineStr"/>
      <c r="BP1081" t="n">
        <v>0</v>
      </c>
      <c r="BQ1081" t="n">
        <v>6</v>
      </c>
      <c r="BR1081" t="n">
        <v>0</v>
      </c>
      <c r="BS1081" t="n">
        <v>1</v>
      </c>
      <c r="BT1081" t="n">
        <v>1</v>
      </c>
      <c r="BU1081" t="n">
        <v>1</v>
      </c>
      <c r="BV1081" t="n">
        <v>1</v>
      </c>
      <c r="BW1081" t="n">
        <v>1</v>
      </c>
      <c r="BX1081" t="n">
        <v>1</v>
      </c>
      <c r="BY1081" t="inlineStr"/>
      <c r="BZ1081" t="n">
        <v>89</v>
      </c>
      <c r="CA1081" t="n">
        <v>49</v>
      </c>
      <c r="CB1081" t="inlineStr"/>
      <c r="CE1081" t="n">
        <v>12</v>
      </c>
      <c r="CF1081" t="n">
        <v>0</v>
      </c>
      <c r="CG1081" t="n">
        <v>0</v>
      </c>
      <c r="CM1081" t="n">
        <v>0</v>
      </c>
      <c r="CN1081" t="inlineStr"/>
      <c r="CO1081" t="n">
        <v>0</v>
      </c>
      <c r="CP1081">
        <f>(P1081+Q1081+S1081)</f>
        <v/>
      </c>
      <c r="CQ1081">
        <f>AC1081*BC1081</f>
        <v/>
      </c>
      <c r="CR1081">
        <f>(ROUND((ROUND(((ET1081)*1),0)*BB1081),0)+ROUND((ROUND(((AE1081-(EU1081))*1),0)*BS1081),0))</f>
        <v/>
      </c>
      <c r="CS1081">
        <f>(ROUND((ROUND(((EU1081)*1),0)*BS1081),0)+ROUND((ROUND(((AE1081-(EU1081))*1),0)*BS1081),0))</f>
        <v/>
      </c>
      <c r="CT1081">
        <f>AF1081*BA1081</f>
        <v/>
      </c>
      <c r="CU1081">
        <f>AG1081</f>
        <v/>
      </c>
      <c r="CV1081">
        <f>AH1081</f>
        <v/>
      </c>
      <c r="CW1081">
        <f>AI1081</f>
        <v/>
      </c>
      <c r="CX1081">
        <f>AJ1081</f>
        <v/>
      </c>
      <c r="CY1081">
        <f>(((S1081+R1081)*AT1081)/100)</f>
        <v/>
      </c>
      <c r="CZ1081">
        <f>(((S1081+R1081)*AU1081)/100)</f>
        <v/>
      </c>
      <c r="DC1081" t="inlineStr"/>
      <c r="DD1081" t="inlineStr"/>
      <c r="DE1081" t="inlineStr"/>
      <c r="DF1081" t="inlineStr"/>
      <c r="DG1081" t="inlineStr"/>
      <c r="DH1081" t="inlineStr"/>
      <c r="DI1081" t="inlineStr"/>
      <c r="DJ1081" t="inlineStr"/>
      <c r="DK1081" t="inlineStr"/>
      <c r="DL1081" t="inlineStr"/>
      <c r="DM1081" t="inlineStr"/>
      <c r="DN1081" t="n">
        <v>0</v>
      </c>
      <c r="DO1081" t="n">
        <v>0</v>
      </c>
      <c r="DP1081" t="n">
        <v>1</v>
      </c>
      <c r="DQ1081" t="n">
        <v>1</v>
      </c>
      <c r="DU1081" t="n">
        <v>1009</v>
      </c>
      <c r="DV1081" t="inlineStr">
        <is>
          <t>т</t>
        </is>
      </c>
      <c r="DW1081" t="inlineStr">
        <is>
          <t>т</t>
        </is>
      </c>
      <c r="DX1081" t="n">
        <v>1000</v>
      </c>
      <c r="DZ1081" t="inlineStr"/>
      <c r="EA1081" t="inlineStr"/>
      <c r="EB1081" t="inlineStr"/>
      <c r="EC1081" t="inlineStr"/>
      <c r="EE1081" t="n">
        <v>78725971</v>
      </c>
      <c r="EF1081" t="n">
        <v>6</v>
      </c>
      <c r="EG1081" t="inlineStr">
        <is>
          <t>Ремонтно-строительные работы</t>
        </is>
      </c>
      <c r="EH1081" t="n">
        <v>11</v>
      </c>
      <c r="EI1081" t="inlineStr">
        <is>
          <t>Полы</t>
        </is>
      </c>
      <c r="EJ1081" t="n">
        <v>1</v>
      </c>
      <c r="EK1081" t="n">
        <v>57001</v>
      </c>
      <c r="EL1081" t="inlineStr">
        <is>
          <t>Полы</t>
        </is>
      </c>
      <c r="EM1081" t="inlineStr">
        <is>
          <t>рФЕР-57</t>
        </is>
      </c>
      <c r="EO1081" t="inlineStr"/>
      <c r="EQ1081" t="n">
        <v>0</v>
      </c>
      <c r="ER1081" t="n">
        <v>0</v>
      </c>
      <c r="ES1081" t="n">
        <v>0</v>
      </c>
      <c r="ET1081" t="n">
        <v>0</v>
      </c>
      <c r="EU1081" t="n">
        <v>0</v>
      </c>
      <c r="EV1081" t="n">
        <v>0</v>
      </c>
      <c r="EW1081" t="n">
        <v>0</v>
      </c>
      <c r="EX1081" t="n">
        <v>0</v>
      </c>
      <c r="FQ1081" t="n">
        <v>0</v>
      </c>
      <c r="FR1081" t="n">
        <v>0</v>
      </c>
      <c r="FS1081" t="n">
        <v>0</v>
      </c>
      <c r="FX1081" t="n">
        <v>89</v>
      </c>
      <c r="FY1081" t="n">
        <v>49</v>
      </c>
      <c r="GA1081" t="inlineStr"/>
      <c r="GD1081" t="n">
        <v>1</v>
      </c>
      <c r="GF1081" t="n">
        <v>1876412176</v>
      </c>
      <c r="GG1081" t="n">
        <v>2</v>
      </c>
      <c r="GH1081" t="n">
        <v>1</v>
      </c>
      <c r="GI1081" t="n">
        <v>-2</v>
      </c>
      <c r="GJ1081" t="n">
        <v>0</v>
      </c>
      <c r="GK1081" t="n">
        <v>0</v>
      </c>
      <c r="GL1081">
        <f>ROUND(IF(AND(BH1081=3,BI1081=3,FS1081&lt;&gt;0),P1081,0),0)</f>
        <v/>
      </c>
      <c r="GM1081">
        <f>ROUND(O1081+X1081+Y1081,0)+GX1081</f>
        <v/>
      </c>
      <c r="GN1081">
        <f>IF(OR(BI1081=0,BI1081=1),GM1081-GX1081,0)</f>
        <v/>
      </c>
      <c r="GO1081">
        <f>IF(BI1081=2,GM1081-GX1081,0)</f>
        <v/>
      </c>
      <c r="GP1081">
        <f>IF(BI1081=4,GM1081-GX1081,0)</f>
        <v/>
      </c>
      <c r="GR1081" t="n">
        <v>0</v>
      </c>
      <c r="GS1081" t="n">
        <v>3</v>
      </c>
      <c r="GT1081" t="n">
        <v>0</v>
      </c>
      <c r="GU1081" t="inlineStr"/>
      <c r="GV1081">
        <f>ROUND((GT1081),2)</f>
        <v/>
      </c>
      <c r="GW1081" t="n">
        <v>1</v>
      </c>
      <c r="GX1081">
        <f>ROUND(HC1081*I1081,0)</f>
        <v/>
      </c>
      <c r="HA1081" t="n">
        <v>0</v>
      </c>
      <c r="HB1081" t="n">
        <v>0</v>
      </c>
      <c r="HC1081">
        <f>GV1081*GW1081</f>
        <v/>
      </c>
      <c r="HE1081" t="inlineStr"/>
      <c r="HF1081" t="inlineStr"/>
      <c r="HM1081" t="inlineStr"/>
      <c r="HN1081" t="inlineStr">
        <is>
          <t>Пр/812-091.0-1</t>
        </is>
      </c>
      <c r="HO1081" t="inlineStr">
        <is>
          <t>Пр/774-091.0</t>
        </is>
      </c>
      <c r="HP1081" t="inlineStr">
        <is>
          <t>Полы</t>
        </is>
      </c>
      <c r="HQ1081" t="inlineStr">
        <is>
          <t>Полы</t>
        </is>
      </c>
      <c r="HS1081" t="n">
        <v>0</v>
      </c>
      <c r="IK1081" t="n">
        <v>0</v>
      </c>
    </row>
    <row r="1082"/>
    <row r="1083">
      <c r="A1083" s="358" t="n">
        <v>51</v>
      </c>
      <c r="B1083" s="358">
        <f>B1064</f>
        <v/>
      </c>
      <c r="C1083" s="358">
        <f>A1064</f>
        <v/>
      </c>
      <c r="D1083" s="358">
        <f>ROW(A1064)</f>
        <v/>
      </c>
      <c r="E1083" s="358" t="n"/>
      <c r="F1083" s="358">
        <f>IF(F1064&lt;&gt;"",F1064,"")</f>
        <v/>
      </c>
      <c r="G1083" s="358">
        <f>IF(G1064&lt;&gt;"",G1064,"")</f>
        <v/>
      </c>
      <c r="H1083" s="358" t="n">
        <v>0</v>
      </c>
      <c r="I1083" s="358" t="n"/>
      <c r="J1083" s="358" t="n"/>
      <c r="K1083" s="358" t="n"/>
      <c r="L1083" s="358" t="n"/>
      <c r="M1083" s="358" t="n"/>
      <c r="N1083" s="358" t="n"/>
      <c r="O1083" s="358" t="n">
        <v>0</v>
      </c>
      <c r="P1083" s="358" t="n">
        <v>0</v>
      </c>
      <c r="Q1083" s="358" t="n">
        <v>0</v>
      </c>
      <c r="R1083" s="358" t="n">
        <v>0</v>
      </c>
      <c r="S1083" s="358" t="n">
        <v>0</v>
      </c>
      <c r="T1083" s="358" t="n">
        <v>0</v>
      </c>
      <c r="U1083" s="358" t="n">
        <v>0</v>
      </c>
      <c r="V1083" s="358" t="n">
        <v>0</v>
      </c>
      <c r="W1083" s="358" t="n">
        <v>0</v>
      </c>
      <c r="X1083" s="358" t="n">
        <v>0</v>
      </c>
      <c r="Y1083" s="358" t="n">
        <v>0</v>
      </c>
      <c r="Z1083" s="358" t="n"/>
      <c r="AA1083" s="358" t="n"/>
      <c r="AB1083" s="358" t="n"/>
      <c r="AC1083" s="358" t="n"/>
      <c r="AD1083" s="358" t="n"/>
      <c r="AE1083" s="358" t="n"/>
      <c r="AF1083" s="358" t="n"/>
      <c r="AG1083" s="358" t="n"/>
      <c r="AH1083" s="358" t="n"/>
      <c r="AI1083" s="358" t="n"/>
      <c r="AJ1083" s="358" t="n"/>
      <c r="AK1083" s="358" t="n"/>
      <c r="AL1083" s="358" t="n"/>
      <c r="AM1083" s="358" t="n"/>
      <c r="AN1083" s="358" t="n"/>
      <c r="AO1083" s="358">
        <f>ROUND(BX1083,0)</f>
        <v/>
      </c>
      <c r="AP1083" s="358">
        <f>ROUND(BY1083,0)</f>
        <v/>
      </c>
      <c r="AQ1083" s="358">
        <f>ROUND(BZ1083,0)</f>
        <v/>
      </c>
      <c r="AR1083" s="358">
        <f>ROUND(CA1083,0)</f>
        <v/>
      </c>
      <c r="AS1083" s="358">
        <f>ROUND(CB1083,0)</f>
        <v/>
      </c>
      <c r="AT1083" s="358">
        <f>ROUND(CC1083,0)</f>
        <v/>
      </c>
      <c r="AU1083" s="358">
        <f>ROUND(CD1083,0)</f>
        <v/>
      </c>
      <c r="AV1083" s="358">
        <f>ROUND(CE1083,0)</f>
        <v/>
      </c>
      <c r="AW1083" s="358">
        <f>ROUND(CF1083,0)</f>
        <v/>
      </c>
      <c r="AX1083" s="358">
        <f>ROUND(CG1083,0)</f>
        <v/>
      </c>
      <c r="AY1083" s="358">
        <f>ROUND(CH1083,0)</f>
        <v/>
      </c>
      <c r="AZ1083" s="358">
        <f>ROUND(CI1083,0)</f>
        <v/>
      </c>
      <c r="BA1083" s="358">
        <f>ROUND(CJ1083,0)</f>
        <v/>
      </c>
      <c r="BB1083" s="358">
        <f>ROUND(CK1083,0)</f>
        <v/>
      </c>
      <c r="BC1083" s="358">
        <f>ROUND(CL1083,0)</f>
        <v/>
      </c>
      <c r="BD1083" s="358">
        <f>ROUND(CM1083,0)</f>
        <v/>
      </c>
      <c r="BE1083" s="358" t="n"/>
      <c r="BF1083" s="358" t="n"/>
      <c r="BG1083" s="358" t="n"/>
      <c r="BH1083" s="358" t="n"/>
      <c r="BI1083" s="358" t="n"/>
      <c r="BJ1083" s="358" t="n"/>
      <c r="BK1083" s="358" t="n"/>
      <c r="BL1083" s="358" t="n"/>
      <c r="BM1083" s="358" t="n"/>
      <c r="BN1083" s="358" t="n"/>
      <c r="BO1083" s="358" t="n"/>
      <c r="BP1083" s="358" t="n"/>
      <c r="BQ1083" s="358" t="n"/>
      <c r="BR1083" s="358" t="n"/>
      <c r="BS1083" s="358" t="n"/>
      <c r="BT1083" s="358" t="n"/>
      <c r="BU1083" s="358" t="n"/>
      <c r="BV1083" s="358" t="n"/>
      <c r="BW1083" s="358" t="n"/>
      <c r="BX1083" s="358" t="n"/>
      <c r="BY1083" s="358" t="n"/>
      <c r="BZ1083" s="358" t="n"/>
      <c r="CA1083" s="358" t="n"/>
      <c r="CB1083" s="358" t="n"/>
      <c r="CC1083" s="358" t="n"/>
      <c r="CD1083" s="358" t="n"/>
      <c r="CE1083" s="358" t="n"/>
      <c r="CF1083" s="358" t="n"/>
      <c r="CG1083" s="358" t="n"/>
      <c r="CH1083" s="358" t="n"/>
      <c r="CI1083" s="358" t="n"/>
      <c r="CJ1083" s="358" t="n"/>
      <c r="CK1083" s="358" t="n"/>
      <c r="CL1083" s="358" t="n"/>
      <c r="CM1083" s="358" t="n"/>
      <c r="CN1083" s="358" t="n"/>
      <c r="CO1083" s="358" t="n"/>
      <c r="CP1083" s="358" t="n"/>
      <c r="CQ1083" s="358" t="n"/>
      <c r="CR1083" s="358" t="n"/>
      <c r="CS1083" s="358" t="n"/>
      <c r="CT1083" s="358" t="n"/>
      <c r="CU1083" s="358" t="n"/>
      <c r="CV1083" s="358" t="n"/>
      <c r="CW1083" s="358" t="n"/>
      <c r="CX1083" s="358" t="n"/>
      <c r="CY1083" s="358" t="n"/>
      <c r="CZ1083" s="358" t="n"/>
      <c r="DA1083" s="358" t="n"/>
      <c r="DB1083" s="358" t="n"/>
      <c r="DC1083" s="358" t="n"/>
      <c r="DD1083" s="358" t="n"/>
      <c r="DE1083" s="358" t="n"/>
      <c r="DF1083" s="358" t="n"/>
      <c r="DG1083" s="359" t="n"/>
      <c r="DH1083" s="359" t="n"/>
      <c r="DI1083" s="359" t="n"/>
      <c r="DJ1083" s="359" t="n"/>
      <c r="DK1083" s="359" t="n"/>
      <c r="DL1083" s="359" t="n"/>
      <c r="DM1083" s="359" t="n"/>
      <c r="DN1083" s="359" t="n"/>
      <c r="DO1083" s="359" t="n"/>
      <c r="DP1083" s="359" t="n"/>
      <c r="DQ1083" s="359" t="n"/>
      <c r="DR1083" s="359" t="n"/>
      <c r="DS1083" s="359" t="n"/>
      <c r="DT1083" s="359" t="n"/>
      <c r="DU1083" s="359" t="n"/>
      <c r="DV1083" s="359" t="n"/>
      <c r="DW1083" s="359" t="n"/>
      <c r="DX1083" s="359" t="n"/>
      <c r="DY1083" s="359" t="n"/>
      <c r="DZ1083" s="359" t="n"/>
      <c r="EA1083" s="359" t="n"/>
      <c r="EB1083" s="359" t="n"/>
      <c r="EC1083" s="359" t="n"/>
      <c r="ED1083" s="359" t="n"/>
      <c r="EE1083" s="359" t="n"/>
      <c r="EF1083" s="359" t="n"/>
      <c r="EG1083" s="359" t="n"/>
      <c r="EH1083" s="359" t="n"/>
      <c r="EI1083" s="359" t="n"/>
      <c r="EJ1083" s="359" t="n"/>
      <c r="EK1083" s="359" t="n"/>
      <c r="EL1083" s="359" t="n"/>
      <c r="EM1083" s="359" t="n"/>
      <c r="EN1083" s="359" t="n"/>
      <c r="EO1083" s="359" t="n"/>
      <c r="EP1083" s="359" t="n"/>
      <c r="EQ1083" s="359" t="n"/>
      <c r="ER1083" s="359" t="n"/>
      <c r="ES1083" s="359" t="n"/>
      <c r="ET1083" s="359" t="n"/>
      <c r="EU1083" s="359" t="n"/>
      <c r="EV1083" s="359" t="n"/>
      <c r="EW1083" s="359" t="n"/>
      <c r="EX1083" s="359" t="n"/>
      <c r="EY1083" s="359" t="n"/>
      <c r="EZ1083" s="359" t="n"/>
      <c r="FA1083" s="359" t="n"/>
      <c r="FB1083" s="359" t="n"/>
      <c r="FC1083" s="359" t="n"/>
      <c r="FD1083" s="359" t="n"/>
      <c r="FE1083" s="359" t="n"/>
      <c r="FF1083" s="359" t="n"/>
      <c r="FG1083" s="359" t="n"/>
      <c r="FH1083" s="359" t="n"/>
      <c r="FI1083" s="359" t="n"/>
      <c r="FJ1083" s="359" t="n"/>
      <c r="FK1083" s="359" t="n"/>
      <c r="FL1083" s="359" t="n"/>
      <c r="FM1083" s="359" t="n"/>
      <c r="FN1083" s="359" t="n"/>
      <c r="FO1083" s="359" t="n"/>
      <c r="FP1083" s="359" t="n"/>
      <c r="FQ1083" s="359" t="n"/>
      <c r="FR1083" s="359" t="n"/>
      <c r="FS1083" s="359" t="n"/>
      <c r="FT1083" s="359" t="n"/>
      <c r="FU1083" s="359" t="n"/>
      <c r="FV1083" s="359" t="n"/>
      <c r="FW1083" s="359" t="n"/>
      <c r="FX1083" s="359" t="n"/>
      <c r="FY1083" s="359" t="n"/>
      <c r="FZ1083" s="359" t="n"/>
      <c r="GA1083" s="359" t="n"/>
      <c r="GB1083" s="359" t="n"/>
      <c r="GC1083" s="359" t="n"/>
      <c r="GD1083" s="359" t="n"/>
      <c r="GE1083" s="359" t="n"/>
      <c r="GF1083" s="359" t="n"/>
      <c r="GG1083" s="359" t="n"/>
      <c r="GH1083" s="359" t="n"/>
      <c r="GI1083" s="359" t="n"/>
      <c r="GJ1083" s="359" t="n"/>
      <c r="GK1083" s="359" t="n"/>
      <c r="GL1083" s="359" t="n"/>
      <c r="GM1083" s="359" t="n"/>
      <c r="GN1083" s="359" t="n"/>
      <c r="GO1083" s="359" t="n"/>
      <c r="GP1083" s="359" t="n"/>
      <c r="GQ1083" s="359" t="n"/>
      <c r="GR1083" s="359" t="n"/>
      <c r="GS1083" s="359" t="n"/>
      <c r="GT1083" s="359" t="n"/>
      <c r="GU1083" s="359" t="n"/>
      <c r="GV1083" s="359" t="n"/>
      <c r="GW1083" s="359" t="n"/>
      <c r="GX1083" s="359" t="n">
        <v>0</v>
      </c>
    </row>
    <row r="1084"/>
    <row r="1085">
      <c r="A1085" s="360" t="n">
        <v>50</v>
      </c>
      <c r="B1085" s="360" t="n">
        <v>0</v>
      </c>
      <c r="C1085" s="360" t="n">
        <v>0</v>
      </c>
      <c r="D1085" s="360" t="n">
        <v>1</v>
      </c>
      <c r="E1085" s="360" t="n">
        <v>201</v>
      </c>
      <c r="F1085" s="360">
        <f>ROUND(Source!O1083,O1085)</f>
        <v/>
      </c>
      <c r="G1085" s="360" t="inlineStr">
        <is>
          <t>ПЗ</t>
        </is>
      </c>
      <c r="H1085" s="360" t="inlineStr">
        <is>
          <t>Прямые затраты</t>
        </is>
      </c>
      <c r="I1085" s="360" t="n"/>
      <c r="J1085" s="360" t="n"/>
      <c r="K1085" s="360" t="n">
        <v>201</v>
      </c>
      <c r="L1085" s="360" t="n">
        <v>1</v>
      </c>
      <c r="M1085" s="360" t="n">
        <v>3</v>
      </c>
      <c r="N1085" s="360" t="inlineStr"/>
      <c r="O1085" s="360" t="n">
        <v>0</v>
      </c>
      <c r="P1085" s="360" t="n"/>
      <c r="Q1085" s="360" t="n"/>
      <c r="R1085" s="360" t="n"/>
      <c r="S1085" s="360" t="n"/>
      <c r="T1085" s="360" t="n"/>
      <c r="U1085" s="360" t="n"/>
      <c r="V1085" s="360" t="n"/>
      <c r="W1085" s="360" t="n">
        <v>0</v>
      </c>
      <c r="X1085" s="360" t="n">
        <v>1</v>
      </c>
      <c r="Y1085" s="360" t="n">
        <v>0</v>
      </c>
      <c r="Z1085" s="360" t="n"/>
      <c r="AA1085" s="360" t="n"/>
      <c r="AB1085" s="360" t="n"/>
    </row>
    <row r="1086">
      <c r="A1086" s="360" t="n">
        <v>50</v>
      </c>
      <c r="B1086" s="360" t="n">
        <v>0</v>
      </c>
      <c r="C1086" s="360" t="n">
        <v>0</v>
      </c>
      <c r="D1086" s="360" t="n">
        <v>1</v>
      </c>
      <c r="E1086" s="360" t="n">
        <v>202</v>
      </c>
      <c r="F1086" s="360">
        <f>ROUND(Source!P1083,O1086)</f>
        <v/>
      </c>
      <c r="G1086" s="360" t="inlineStr">
        <is>
          <t>СтМатОб</t>
        </is>
      </c>
      <c r="H1086" s="360" t="inlineStr">
        <is>
          <t>Стоимость материальных ресурсов (всего)</t>
        </is>
      </c>
      <c r="I1086" s="360" t="n"/>
      <c r="J1086" s="360" t="n"/>
      <c r="K1086" s="360" t="n">
        <v>202</v>
      </c>
      <c r="L1086" s="360" t="n">
        <v>2</v>
      </c>
      <c r="M1086" s="360" t="n">
        <v>3</v>
      </c>
      <c r="N1086" s="360" t="inlineStr"/>
      <c r="O1086" s="360" t="n">
        <v>0</v>
      </c>
      <c r="P1086" s="360" t="n"/>
      <c r="Q1086" s="360" t="n"/>
      <c r="R1086" s="360" t="n"/>
      <c r="S1086" s="360" t="n"/>
      <c r="T1086" s="360" t="n"/>
      <c r="U1086" s="360" t="n"/>
      <c r="V1086" s="360" t="n"/>
      <c r="W1086" s="360" t="n">
        <v>0</v>
      </c>
      <c r="X1086" s="360" t="n">
        <v>1</v>
      </c>
      <c r="Y1086" s="360" t="n">
        <v>0</v>
      </c>
      <c r="Z1086" s="360" t="n"/>
      <c r="AA1086" s="360" t="n"/>
      <c r="AB1086" s="360" t="n"/>
    </row>
    <row r="1087">
      <c r="A1087" s="360" t="n">
        <v>50</v>
      </c>
      <c r="B1087" s="360" t="n">
        <v>0</v>
      </c>
      <c r="C1087" s="360" t="n">
        <v>0</v>
      </c>
      <c r="D1087" s="360" t="n">
        <v>1</v>
      </c>
      <c r="E1087" s="360" t="n">
        <v>222</v>
      </c>
      <c r="F1087" s="360">
        <f>ROUND(Source!AO1083,O1087)</f>
        <v/>
      </c>
      <c r="G1087" s="360" t="inlineStr">
        <is>
          <t>СтМатОбЗак</t>
        </is>
      </c>
      <c r="H1087" s="360" t="inlineStr">
        <is>
          <t>Стоимость материалов и оборудования заказчика</t>
        </is>
      </c>
      <c r="I1087" s="360" t="n"/>
      <c r="J1087" s="360" t="n"/>
      <c r="K1087" s="360" t="n">
        <v>222</v>
      </c>
      <c r="L1087" s="360" t="n">
        <v>3</v>
      </c>
      <c r="M1087" s="360" t="n">
        <v>3</v>
      </c>
      <c r="N1087" s="360" t="inlineStr"/>
      <c r="O1087" s="360" t="n">
        <v>0</v>
      </c>
      <c r="P1087" s="360" t="n"/>
      <c r="Q1087" s="360" t="n"/>
      <c r="R1087" s="360" t="n"/>
      <c r="S1087" s="360" t="n"/>
      <c r="T1087" s="360" t="n"/>
      <c r="U1087" s="360" t="n"/>
      <c r="V1087" s="360" t="n"/>
      <c r="W1087" s="360" t="n">
        <v>0</v>
      </c>
      <c r="X1087" s="360" t="n">
        <v>1</v>
      </c>
      <c r="Y1087" s="360" t="n">
        <v>0</v>
      </c>
      <c r="Z1087" s="360" t="n"/>
      <c r="AA1087" s="360" t="n"/>
      <c r="AB1087" s="360" t="n"/>
    </row>
    <row r="1088">
      <c r="A1088" s="360" t="n">
        <v>50</v>
      </c>
      <c r="B1088" s="360" t="n">
        <v>0</v>
      </c>
      <c r="C1088" s="360" t="n">
        <v>0</v>
      </c>
      <c r="D1088" s="360" t="n">
        <v>1</v>
      </c>
      <c r="E1088" s="360" t="n">
        <v>225</v>
      </c>
      <c r="F1088" s="360">
        <f>ROUND(Source!AV1083,O1088)</f>
        <v/>
      </c>
      <c r="G1088" s="360" t="inlineStr">
        <is>
          <t>СтМатОбПод</t>
        </is>
      </c>
      <c r="H1088" s="360" t="inlineStr">
        <is>
          <t>Стоимость материалов и оборудования подрядчика</t>
        </is>
      </c>
      <c r="I1088" s="360" t="n"/>
      <c r="J1088" s="360" t="n"/>
      <c r="K1088" s="360" t="n">
        <v>225</v>
      </c>
      <c r="L1088" s="360" t="n">
        <v>4</v>
      </c>
      <c r="M1088" s="360" t="n">
        <v>3</v>
      </c>
      <c r="N1088" s="360" t="inlineStr"/>
      <c r="O1088" s="360" t="n">
        <v>0</v>
      </c>
      <c r="P1088" s="360" t="n"/>
      <c r="Q1088" s="360" t="n"/>
      <c r="R1088" s="360" t="n"/>
      <c r="S1088" s="360" t="n"/>
      <c r="T1088" s="360" t="n"/>
      <c r="U1088" s="360" t="n"/>
      <c r="V1088" s="360" t="n"/>
      <c r="W1088" s="360" t="n">
        <v>0</v>
      </c>
      <c r="X1088" s="360" t="n">
        <v>1</v>
      </c>
      <c r="Y1088" s="360" t="n">
        <v>0</v>
      </c>
      <c r="Z1088" s="360" t="n"/>
      <c r="AA1088" s="360" t="n"/>
      <c r="AB1088" s="360" t="n"/>
    </row>
    <row r="1089">
      <c r="A1089" s="360" t="n">
        <v>50</v>
      </c>
      <c r="B1089" s="360" t="n">
        <v>0</v>
      </c>
      <c r="C1089" s="360" t="n">
        <v>0</v>
      </c>
      <c r="D1089" s="360" t="n">
        <v>1</v>
      </c>
      <c r="E1089" s="360" t="n">
        <v>226</v>
      </c>
      <c r="F1089" s="360">
        <f>ROUND(Source!AW1083,O1089)</f>
        <v/>
      </c>
      <c r="G1089" s="360" t="inlineStr">
        <is>
          <t>СтМат</t>
        </is>
      </c>
      <c r="H1089" s="360" t="inlineStr">
        <is>
          <t>Стоимость материалов (всего)</t>
        </is>
      </c>
      <c r="I1089" s="360" t="n"/>
      <c r="J1089" s="360" t="n"/>
      <c r="K1089" s="360" t="n">
        <v>226</v>
      </c>
      <c r="L1089" s="360" t="n">
        <v>5</v>
      </c>
      <c r="M1089" s="360" t="n">
        <v>3</v>
      </c>
      <c r="N1089" s="360" t="inlineStr"/>
      <c r="O1089" s="360" t="n">
        <v>0</v>
      </c>
      <c r="P1089" s="360" t="n"/>
      <c r="Q1089" s="360" t="n"/>
      <c r="R1089" s="360" t="n"/>
      <c r="S1089" s="360" t="n"/>
      <c r="T1089" s="360" t="n"/>
      <c r="U1089" s="360" t="n"/>
      <c r="V1089" s="360" t="n"/>
      <c r="W1089" s="360" t="n">
        <v>0</v>
      </c>
      <c r="X1089" s="360" t="n">
        <v>1</v>
      </c>
      <c r="Y1089" s="360" t="n">
        <v>0</v>
      </c>
      <c r="Z1089" s="360" t="n"/>
      <c r="AA1089" s="360" t="n"/>
      <c r="AB1089" s="360" t="n"/>
    </row>
    <row r="1090">
      <c r="A1090" s="360" t="n">
        <v>50</v>
      </c>
      <c r="B1090" s="360" t="n">
        <v>0</v>
      </c>
      <c r="C1090" s="360" t="n">
        <v>0</v>
      </c>
      <c r="D1090" s="360" t="n">
        <v>1</v>
      </c>
      <c r="E1090" s="360" t="n">
        <v>227</v>
      </c>
      <c r="F1090" s="360">
        <f>ROUND(Source!AX1083,O1090)</f>
        <v/>
      </c>
      <c r="G1090" s="360" t="inlineStr">
        <is>
          <t>СтМатЗак</t>
        </is>
      </c>
      <c r="H1090" s="360" t="inlineStr">
        <is>
          <t>Стоимость материалов заказчика</t>
        </is>
      </c>
      <c r="I1090" s="360" t="n"/>
      <c r="J1090" s="360" t="n"/>
      <c r="K1090" s="360" t="n">
        <v>227</v>
      </c>
      <c r="L1090" s="360" t="n">
        <v>6</v>
      </c>
      <c r="M1090" s="360" t="n">
        <v>3</v>
      </c>
      <c r="N1090" s="360" t="inlineStr"/>
      <c r="O1090" s="360" t="n">
        <v>0</v>
      </c>
      <c r="P1090" s="360" t="n"/>
      <c r="Q1090" s="360" t="n"/>
      <c r="R1090" s="360" t="n"/>
      <c r="S1090" s="360" t="n"/>
      <c r="T1090" s="360" t="n"/>
      <c r="U1090" s="360" t="n"/>
      <c r="V1090" s="360" t="n"/>
      <c r="W1090" s="360" t="n">
        <v>0</v>
      </c>
      <c r="X1090" s="360" t="n">
        <v>1</v>
      </c>
      <c r="Y1090" s="360" t="n">
        <v>0</v>
      </c>
      <c r="Z1090" s="360" t="n"/>
      <c r="AA1090" s="360" t="n"/>
      <c r="AB1090" s="360" t="n"/>
    </row>
    <row r="1091">
      <c r="A1091" s="360" t="n">
        <v>50</v>
      </c>
      <c r="B1091" s="360" t="n">
        <v>0</v>
      </c>
      <c r="C1091" s="360" t="n">
        <v>0</v>
      </c>
      <c r="D1091" s="360" t="n">
        <v>1</v>
      </c>
      <c r="E1091" s="360" t="n">
        <v>228</v>
      </c>
      <c r="F1091" s="360">
        <f>ROUND(Source!AY1083,O1091)</f>
        <v/>
      </c>
      <c r="G1091" s="360" t="inlineStr">
        <is>
          <t>СтМатПод</t>
        </is>
      </c>
      <c r="H1091" s="360" t="inlineStr">
        <is>
          <t>Стоимость материалов подрядчика</t>
        </is>
      </c>
      <c r="I1091" s="360" t="n"/>
      <c r="J1091" s="360" t="n"/>
      <c r="K1091" s="360" t="n">
        <v>228</v>
      </c>
      <c r="L1091" s="360" t="n">
        <v>7</v>
      </c>
      <c r="M1091" s="360" t="n">
        <v>3</v>
      </c>
      <c r="N1091" s="360" t="inlineStr"/>
      <c r="O1091" s="360" t="n">
        <v>0</v>
      </c>
      <c r="P1091" s="360" t="n"/>
      <c r="Q1091" s="360" t="n"/>
      <c r="R1091" s="360" t="n"/>
      <c r="S1091" s="360" t="n"/>
      <c r="T1091" s="360" t="n"/>
      <c r="U1091" s="360" t="n"/>
      <c r="V1091" s="360" t="n"/>
      <c r="W1091" s="360" t="n">
        <v>0</v>
      </c>
      <c r="X1091" s="360" t="n">
        <v>1</v>
      </c>
      <c r="Y1091" s="360" t="n">
        <v>0</v>
      </c>
      <c r="Z1091" s="360" t="n"/>
      <c r="AA1091" s="360" t="n"/>
      <c r="AB1091" s="360" t="n"/>
    </row>
    <row r="1092">
      <c r="A1092" s="360" t="n">
        <v>50</v>
      </c>
      <c r="B1092" s="360" t="n">
        <v>0</v>
      </c>
      <c r="C1092" s="360" t="n">
        <v>0</v>
      </c>
      <c r="D1092" s="360" t="n">
        <v>1</v>
      </c>
      <c r="E1092" s="360" t="n">
        <v>216</v>
      </c>
      <c r="F1092" s="360">
        <f>ROUND(Source!AP1083,O1092)</f>
        <v/>
      </c>
      <c r="G1092" s="360" t="inlineStr">
        <is>
          <t>Оборуд</t>
        </is>
      </c>
      <c r="H1092" s="360" t="inlineStr">
        <is>
          <t>Стоимость оборудования (всего)</t>
        </is>
      </c>
      <c r="I1092" s="360" t="n"/>
      <c r="J1092" s="360" t="n"/>
      <c r="K1092" s="360" t="n">
        <v>216</v>
      </c>
      <c r="L1092" s="360" t="n">
        <v>8</v>
      </c>
      <c r="M1092" s="360" t="n">
        <v>3</v>
      </c>
      <c r="N1092" s="360" t="inlineStr"/>
      <c r="O1092" s="360" t="n">
        <v>0</v>
      </c>
      <c r="P1092" s="360" t="n"/>
      <c r="Q1092" s="360" t="n"/>
      <c r="R1092" s="360" t="n"/>
      <c r="S1092" s="360" t="n"/>
      <c r="T1092" s="360" t="n"/>
      <c r="U1092" s="360" t="n"/>
      <c r="V1092" s="360" t="n"/>
      <c r="W1092" s="360" t="n">
        <v>0</v>
      </c>
      <c r="X1092" s="360" t="n">
        <v>1</v>
      </c>
      <c r="Y1092" s="360" t="n">
        <v>0</v>
      </c>
      <c r="Z1092" s="360" t="n"/>
      <c r="AA1092" s="360" t="n"/>
      <c r="AB1092" s="360" t="n"/>
    </row>
    <row r="1093">
      <c r="A1093" s="360" t="n">
        <v>50</v>
      </c>
      <c r="B1093" s="360" t="n">
        <v>0</v>
      </c>
      <c r="C1093" s="360" t="n">
        <v>0</v>
      </c>
      <c r="D1093" s="360" t="n">
        <v>1</v>
      </c>
      <c r="E1093" s="360" t="n">
        <v>223</v>
      </c>
      <c r="F1093" s="360">
        <f>ROUND(Source!AQ1083,O1093)</f>
        <v/>
      </c>
      <c r="G1093" s="360" t="inlineStr">
        <is>
          <t>ОборудЗак</t>
        </is>
      </c>
      <c r="H1093" s="360" t="inlineStr">
        <is>
          <t>Стоимость оборудования заказчика</t>
        </is>
      </c>
      <c r="I1093" s="360" t="n"/>
      <c r="J1093" s="360" t="n"/>
      <c r="K1093" s="360" t="n">
        <v>223</v>
      </c>
      <c r="L1093" s="360" t="n">
        <v>9</v>
      </c>
      <c r="M1093" s="360" t="n">
        <v>3</v>
      </c>
      <c r="N1093" s="360" t="inlineStr"/>
      <c r="O1093" s="360" t="n">
        <v>0</v>
      </c>
      <c r="P1093" s="360" t="n"/>
      <c r="Q1093" s="360" t="n"/>
      <c r="R1093" s="360" t="n"/>
      <c r="S1093" s="360" t="n"/>
      <c r="T1093" s="360" t="n"/>
      <c r="U1093" s="360" t="n"/>
      <c r="V1093" s="360" t="n"/>
      <c r="W1093" s="360" t="n">
        <v>0</v>
      </c>
      <c r="X1093" s="360" t="n">
        <v>1</v>
      </c>
      <c r="Y1093" s="360" t="n">
        <v>0</v>
      </c>
      <c r="Z1093" s="360" t="n"/>
      <c r="AA1093" s="360" t="n"/>
      <c r="AB1093" s="360" t="n"/>
    </row>
    <row r="1094">
      <c r="A1094" s="360" t="n">
        <v>50</v>
      </c>
      <c r="B1094" s="360" t="n">
        <v>0</v>
      </c>
      <c r="C1094" s="360" t="n">
        <v>0</v>
      </c>
      <c r="D1094" s="360" t="n">
        <v>1</v>
      </c>
      <c r="E1094" s="360" t="n">
        <v>229</v>
      </c>
      <c r="F1094" s="360">
        <f>ROUND(Source!AZ1083,O1094)</f>
        <v/>
      </c>
      <c r="G1094" s="360" t="inlineStr">
        <is>
          <t>ОборудПод</t>
        </is>
      </c>
      <c r="H1094" s="360" t="inlineStr">
        <is>
          <t>Стоимость оборудования подрядчика</t>
        </is>
      </c>
      <c r="I1094" s="360" t="n"/>
      <c r="J1094" s="360" t="n"/>
      <c r="K1094" s="360" t="n">
        <v>229</v>
      </c>
      <c r="L1094" s="360" t="n">
        <v>10</v>
      </c>
      <c r="M1094" s="360" t="n">
        <v>3</v>
      </c>
      <c r="N1094" s="360" t="inlineStr"/>
      <c r="O1094" s="360" t="n">
        <v>0</v>
      </c>
      <c r="P1094" s="360" t="n"/>
      <c r="Q1094" s="360" t="n"/>
      <c r="R1094" s="360" t="n"/>
      <c r="S1094" s="360" t="n"/>
      <c r="T1094" s="360" t="n"/>
      <c r="U1094" s="360" t="n"/>
      <c r="V1094" s="360" t="n"/>
      <c r="W1094" s="360" t="n">
        <v>0</v>
      </c>
      <c r="X1094" s="360" t="n">
        <v>1</v>
      </c>
      <c r="Y1094" s="360" t="n">
        <v>0</v>
      </c>
      <c r="Z1094" s="360" t="n"/>
      <c r="AA1094" s="360" t="n"/>
      <c r="AB1094" s="360" t="n"/>
    </row>
    <row r="1095">
      <c r="A1095" s="360" t="n">
        <v>50</v>
      </c>
      <c r="B1095" s="360" t="n">
        <v>0</v>
      </c>
      <c r="C1095" s="360" t="n">
        <v>0</v>
      </c>
      <c r="D1095" s="360" t="n">
        <v>1</v>
      </c>
      <c r="E1095" s="360" t="n">
        <v>203</v>
      </c>
      <c r="F1095" s="360">
        <f>ROUND(Source!Q1083,O1095)</f>
        <v/>
      </c>
      <c r="G1095" s="360" t="inlineStr">
        <is>
          <t>ЭММ</t>
        </is>
      </c>
      <c r="H1095" s="360" t="inlineStr">
        <is>
          <t>Эксплуатация машин</t>
        </is>
      </c>
      <c r="I1095" s="360" t="n"/>
      <c r="J1095" s="360" t="n"/>
      <c r="K1095" s="360" t="n">
        <v>203</v>
      </c>
      <c r="L1095" s="360" t="n">
        <v>11</v>
      </c>
      <c r="M1095" s="360" t="n">
        <v>3</v>
      </c>
      <c r="N1095" s="360" t="inlineStr"/>
      <c r="O1095" s="360" t="n">
        <v>0</v>
      </c>
      <c r="P1095" s="360" t="n"/>
      <c r="Q1095" s="360" t="n"/>
      <c r="R1095" s="360" t="n"/>
      <c r="S1095" s="360" t="n"/>
      <c r="T1095" s="360" t="n"/>
      <c r="U1095" s="360" t="n"/>
      <c r="V1095" s="360" t="n"/>
      <c r="W1095" s="360" t="n">
        <v>0</v>
      </c>
      <c r="X1095" s="360" t="n">
        <v>1</v>
      </c>
      <c r="Y1095" s="360" t="n">
        <v>0</v>
      </c>
      <c r="Z1095" s="360" t="n"/>
      <c r="AA1095" s="360" t="n"/>
      <c r="AB1095" s="360" t="n"/>
    </row>
    <row r="1096">
      <c r="A1096" s="360" t="n">
        <v>50</v>
      </c>
      <c r="B1096" s="360" t="n">
        <v>0</v>
      </c>
      <c r="C1096" s="360" t="n">
        <v>0</v>
      </c>
      <c r="D1096" s="360" t="n">
        <v>1</v>
      </c>
      <c r="E1096" s="360" t="n">
        <v>231</v>
      </c>
      <c r="F1096" s="360">
        <f>ROUND(Source!BB1083,O1096)</f>
        <v/>
      </c>
      <c r="G1096" s="360" t="inlineStr">
        <is>
          <t>ЭММсНРиСП</t>
        </is>
      </c>
      <c r="H1096" s="360" t="inlineStr">
        <is>
          <t>Эксплуатация машин по ТСН-2001.16</t>
        </is>
      </c>
      <c r="I1096" s="360" t="n"/>
      <c r="J1096" s="360" t="n"/>
      <c r="K1096" s="360" t="n">
        <v>231</v>
      </c>
      <c r="L1096" s="360" t="n">
        <v>12</v>
      </c>
      <c r="M1096" s="360" t="n">
        <v>3</v>
      </c>
      <c r="N1096" s="360" t="inlineStr"/>
      <c r="O1096" s="360" t="n">
        <v>0</v>
      </c>
      <c r="P1096" s="360" t="n"/>
      <c r="Q1096" s="360" t="n"/>
      <c r="R1096" s="360" t="n"/>
      <c r="S1096" s="360" t="n"/>
      <c r="T1096" s="360" t="n"/>
      <c r="U1096" s="360" t="n"/>
      <c r="V1096" s="360" t="n"/>
      <c r="W1096" s="360" t="n">
        <v>0</v>
      </c>
      <c r="X1096" s="360" t="n">
        <v>1</v>
      </c>
      <c r="Y1096" s="360" t="n">
        <v>0</v>
      </c>
      <c r="Z1096" s="360" t="n"/>
      <c r="AA1096" s="360" t="n"/>
      <c r="AB1096" s="360" t="n"/>
    </row>
    <row r="1097">
      <c r="A1097" s="360" t="n">
        <v>50</v>
      </c>
      <c r="B1097" s="360" t="n">
        <v>0</v>
      </c>
      <c r="C1097" s="360" t="n">
        <v>0</v>
      </c>
      <c r="D1097" s="360" t="n">
        <v>1</v>
      </c>
      <c r="E1097" s="360" t="n">
        <v>204</v>
      </c>
      <c r="F1097" s="360">
        <f>ROUND(Source!R1083,O1097)</f>
        <v/>
      </c>
      <c r="G1097" s="360" t="inlineStr">
        <is>
          <t>ЗПМ</t>
        </is>
      </c>
      <c r="H1097" s="360" t="inlineStr">
        <is>
          <t>ЗП машинистов</t>
        </is>
      </c>
      <c r="I1097" s="360" t="n"/>
      <c r="J1097" s="360" t="n"/>
      <c r="K1097" s="360" t="n">
        <v>204</v>
      </c>
      <c r="L1097" s="360" t="n">
        <v>13</v>
      </c>
      <c r="M1097" s="360" t="n">
        <v>3</v>
      </c>
      <c r="N1097" s="360" t="inlineStr"/>
      <c r="O1097" s="360" t="n">
        <v>0</v>
      </c>
      <c r="P1097" s="360" t="n"/>
      <c r="Q1097" s="360" t="n"/>
      <c r="R1097" s="360" t="n"/>
      <c r="S1097" s="360" t="n"/>
      <c r="T1097" s="360" t="n"/>
      <c r="U1097" s="360" t="n"/>
      <c r="V1097" s="360" t="n"/>
      <c r="W1097" s="360" t="n">
        <v>0</v>
      </c>
      <c r="X1097" s="360" t="n">
        <v>1</v>
      </c>
      <c r="Y1097" s="360" t="n">
        <v>0</v>
      </c>
      <c r="Z1097" s="360" t="n"/>
      <c r="AA1097" s="360" t="n"/>
      <c r="AB1097" s="360" t="n"/>
    </row>
    <row r="1098">
      <c r="A1098" s="360" t="n">
        <v>50</v>
      </c>
      <c r="B1098" s="360" t="n">
        <v>0</v>
      </c>
      <c r="C1098" s="360" t="n">
        <v>0</v>
      </c>
      <c r="D1098" s="360" t="n">
        <v>1</v>
      </c>
      <c r="E1098" s="360" t="n">
        <v>205</v>
      </c>
      <c r="F1098" s="360">
        <f>ROUND(Source!S1083,O1098)</f>
        <v/>
      </c>
      <c r="G1098" s="360" t="inlineStr">
        <is>
          <t>ОЗП</t>
        </is>
      </c>
      <c r="H1098" s="360" t="inlineStr">
        <is>
          <t>Основная ЗП рабочих</t>
        </is>
      </c>
      <c r="I1098" s="360" t="n"/>
      <c r="J1098" s="360" t="n"/>
      <c r="K1098" s="360" t="n">
        <v>205</v>
      </c>
      <c r="L1098" s="360" t="n">
        <v>14</v>
      </c>
      <c r="M1098" s="360" t="n">
        <v>3</v>
      </c>
      <c r="N1098" s="360" t="inlineStr"/>
      <c r="O1098" s="360" t="n">
        <v>0</v>
      </c>
      <c r="P1098" s="360" t="n"/>
      <c r="Q1098" s="360" t="n"/>
      <c r="R1098" s="360" t="n"/>
      <c r="S1098" s="360" t="n"/>
      <c r="T1098" s="360" t="n"/>
      <c r="U1098" s="360" t="n"/>
      <c r="V1098" s="360" t="n"/>
      <c r="W1098" s="360" t="n">
        <v>0</v>
      </c>
      <c r="X1098" s="360" t="n">
        <v>1</v>
      </c>
      <c r="Y1098" s="360" t="n">
        <v>0</v>
      </c>
      <c r="Z1098" s="360" t="n"/>
      <c r="AA1098" s="360" t="n"/>
      <c r="AB1098" s="360" t="n"/>
    </row>
    <row r="1099">
      <c r="A1099" s="360" t="n">
        <v>50</v>
      </c>
      <c r="B1099" s="360" t="n">
        <v>0</v>
      </c>
      <c r="C1099" s="360" t="n">
        <v>0</v>
      </c>
      <c r="D1099" s="360" t="n">
        <v>1</v>
      </c>
      <c r="E1099" s="360" t="n">
        <v>232</v>
      </c>
      <c r="F1099" s="360">
        <f>ROUND(Source!BC1083,O1099)</f>
        <v/>
      </c>
      <c r="G1099" s="360" t="inlineStr">
        <is>
          <t>ОЗПсНРиСП</t>
        </is>
      </c>
      <c r="H1099" s="360" t="inlineStr">
        <is>
          <t>Основная ЗП рабочих по ТСН-2001.16</t>
        </is>
      </c>
      <c r="I1099" s="360" t="n"/>
      <c r="J1099" s="360" t="n"/>
      <c r="K1099" s="360" t="n">
        <v>232</v>
      </c>
      <c r="L1099" s="360" t="n">
        <v>15</v>
      </c>
      <c r="M1099" s="360" t="n">
        <v>3</v>
      </c>
      <c r="N1099" s="360" t="inlineStr"/>
      <c r="O1099" s="360" t="n">
        <v>0</v>
      </c>
      <c r="P1099" s="360" t="n"/>
      <c r="Q1099" s="360" t="n"/>
      <c r="R1099" s="360" t="n"/>
      <c r="S1099" s="360" t="n"/>
      <c r="T1099" s="360" t="n"/>
      <c r="U1099" s="360" t="n"/>
      <c r="V1099" s="360" t="n"/>
      <c r="W1099" s="360" t="n">
        <v>0</v>
      </c>
      <c r="X1099" s="360" t="n">
        <v>1</v>
      </c>
      <c r="Y1099" s="360" t="n">
        <v>0</v>
      </c>
      <c r="Z1099" s="360" t="n"/>
      <c r="AA1099" s="360" t="n"/>
      <c r="AB1099" s="360" t="n"/>
    </row>
    <row r="1100">
      <c r="A1100" s="360" t="n">
        <v>50</v>
      </c>
      <c r="B1100" s="360" t="n">
        <v>0</v>
      </c>
      <c r="C1100" s="360" t="n">
        <v>0</v>
      </c>
      <c r="D1100" s="360" t="n">
        <v>1</v>
      </c>
      <c r="E1100" s="360" t="n">
        <v>214</v>
      </c>
      <c r="F1100" s="360">
        <f>ROUND(Source!AS1083,O1100)</f>
        <v/>
      </c>
      <c r="G1100" s="360" t="inlineStr">
        <is>
          <t>Строит</t>
        </is>
      </c>
      <c r="H1100" s="360" t="inlineStr">
        <is>
          <t>Строительные работы с НР и СП</t>
        </is>
      </c>
      <c r="I1100" s="360" t="n"/>
      <c r="J1100" s="360" t="n"/>
      <c r="K1100" s="360" t="n">
        <v>214</v>
      </c>
      <c r="L1100" s="360" t="n">
        <v>16</v>
      </c>
      <c r="M1100" s="360" t="n">
        <v>3</v>
      </c>
      <c r="N1100" s="360" t="inlineStr"/>
      <c r="O1100" s="360" t="n">
        <v>0</v>
      </c>
      <c r="P1100" s="360" t="n"/>
      <c r="Q1100" s="360" t="n"/>
      <c r="R1100" s="360" t="n"/>
      <c r="S1100" s="360" t="n"/>
      <c r="T1100" s="360" t="n"/>
      <c r="U1100" s="360" t="n"/>
      <c r="V1100" s="360" t="n"/>
      <c r="W1100" s="360" t="n">
        <v>0</v>
      </c>
      <c r="X1100" s="360" t="n">
        <v>1</v>
      </c>
      <c r="Y1100" s="360" t="n">
        <v>0</v>
      </c>
      <c r="Z1100" s="360" t="n"/>
      <c r="AA1100" s="360" t="n"/>
      <c r="AB1100" s="360" t="n"/>
    </row>
    <row r="1101">
      <c r="A1101" s="360" t="n">
        <v>50</v>
      </c>
      <c r="B1101" s="360" t="n">
        <v>0</v>
      </c>
      <c r="C1101" s="360" t="n">
        <v>0</v>
      </c>
      <c r="D1101" s="360" t="n">
        <v>1</v>
      </c>
      <c r="E1101" s="360" t="n">
        <v>215</v>
      </c>
      <c r="F1101" s="360">
        <f>ROUND(Source!AT1083,O1101)</f>
        <v/>
      </c>
      <c r="G1101" s="360" t="inlineStr">
        <is>
          <t>Монтаж</t>
        </is>
      </c>
      <c r="H1101" s="360" t="inlineStr">
        <is>
          <t>Монтажные работы с НР и СП</t>
        </is>
      </c>
      <c r="I1101" s="360" t="n"/>
      <c r="J1101" s="360" t="n"/>
      <c r="K1101" s="360" t="n">
        <v>215</v>
      </c>
      <c r="L1101" s="360" t="n">
        <v>17</v>
      </c>
      <c r="M1101" s="360" t="n">
        <v>3</v>
      </c>
      <c r="N1101" s="360" t="inlineStr"/>
      <c r="O1101" s="360" t="n">
        <v>0</v>
      </c>
      <c r="P1101" s="360" t="n"/>
      <c r="Q1101" s="360" t="n"/>
      <c r="R1101" s="360" t="n"/>
      <c r="S1101" s="360" t="n"/>
      <c r="T1101" s="360" t="n"/>
      <c r="U1101" s="360" t="n"/>
      <c r="V1101" s="360" t="n"/>
      <c r="W1101" s="360" t="n">
        <v>0</v>
      </c>
      <c r="X1101" s="360" t="n">
        <v>1</v>
      </c>
      <c r="Y1101" s="360" t="n">
        <v>0</v>
      </c>
      <c r="Z1101" s="360" t="n"/>
      <c r="AA1101" s="360" t="n"/>
      <c r="AB1101" s="360" t="n"/>
    </row>
    <row r="1102">
      <c r="A1102" s="360" t="n">
        <v>50</v>
      </c>
      <c r="B1102" s="360" t="n">
        <v>0</v>
      </c>
      <c r="C1102" s="360" t="n">
        <v>0</v>
      </c>
      <c r="D1102" s="360" t="n">
        <v>1</v>
      </c>
      <c r="E1102" s="360" t="n">
        <v>217</v>
      </c>
      <c r="F1102" s="360">
        <f>ROUND(Source!AU1083,O1102)</f>
        <v/>
      </c>
      <c r="G1102" s="360" t="inlineStr">
        <is>
          <t>Прочие</t>
        </is>
      </c>
      <c r="H1102" s="360" t="inlineStr">
        <is>
          <t>Прочие работы с НР и СП</t>
        </is>
      </c>
      <c r="I1102" s="360" t="n"/>
      <c r="J1102" s="360" t="n"/>
      <c r="K1102" s="360" t="n">
        <v>217</v>
      </c>
      <c r="L1102" s="360" t="n">
        <v>18</v>
      </c>
      <c r="M1102" s="360" t="n">
        <v>3</v>
      </c>
      <c r="N1102" s="360" t="inlineStr"/>
      <c r="O1102" s="360" t="n">
        <v>0</v>
      </c>
      <c r="P1102" s="360" t="n"/>
      <c r="Q1102" s="360" t="n"/>
      <c r="R1102" s="360" t="n"/>
      <c r="S1102" s="360" t="n"/>
      <c r="T1102" s="360" t="n"/>
      <c r="U1102" s="360" t="n"/>
      <c r="V1102" s="360" t="n"/>
      <c r="W1102" s="360" t="n">
        <v>0</v>
      </c>
      <c r="X1102" s="360" t="n">
        <v>1</v>
      </c>
      <c r="Y1102" s="360" t="n">
        <v>0</v>
      </c>
      <c r="Z1102" s="360" t="n"/>
      <c r="AA1102" s="360" t="n"/>
      <c r="AB1102" s="360" t="n"/>
    </row>
    <row r="1103">
      <c r="A1103" s="360" t="n">
        <v>50</v>
      </c>
      <c r="B1103" s="360" t="n">
        <v>0</v>
      </c>
      <c r="C1103" s="360" t="n">
        <v>0</v>
      </c>
      <c r="D1103" s="360" t="n">
        <v>1</v>
      </c>
      <c r="E1103" s="360" t="n">
        <v>230</v>
      </c>
      <c r="F1103" s="360">
        <f>ROUND(Source!BA1083,O1103)</f>
        <v/>
      </c>
      <c r="G1103" s="360" t="inlineStr">
        <is>
          <t>ПрочиеЗатр</t>
        </is>
      </c>
      <c r="H1103" s="360" t="inlineStr">
        <is>
          <t>Прочие затраты по ТСН-2001.16</t>
        </is>
      </c>
      <c r="I1103" s="360" t="n"/>
      <c r="J1103" s="360" t="n"/>
      <c r="K1103" s="360" t="n">
        <v>230</v>
      </c>
      <c r="L1103" s="360" t="n">
        <v>19</v>
      </c>
      <c r="M1103" s="360" t="n">
        <v>3</v>
      </c>
      <c r="N1103" s="360" t="inlineStr"/>
      <c r="O1103" s="360" t="n">
        <v>0</v>
      </c>
      <c r="P1103" s="360" t="n"/>
      <c r="Q1103" s="360" t="n"/>
      <c r="R1103" s="360" t="n"/>
      <c r="S1103" s="360" t="n"/>
      <c r="T1103" s="360" t="n"/>
      <c r="U1103" s="360" t="n"/>
      <c r="V1103" s="360" t="n"/>
      <c r="W1103" s="360" t="n">
        <v>0</v>
      </c>
      <c r="X1103" s="360" t="n">
        <v>1</v>
      </c>
      <c r="Y1103" s="360" t="n">
        <v>0</v>
      </c>
      <c r="Z1103" s="360" t="n"/>
      <c r="AA1103" s="360" t="n"/>
      <c r="AB1103" s="360" t="n"/>
    </row>
    <row r="1104">
      <c r="A1104" s="360" t="n">
        <v>50</v>
      </c>
      <c r="B1104" s="360" t="n">
        <v>0</v>
      </c>
      <c r="C1104" s="360" t="n">
        <v>0</v>
      </c>
      <c r="D1104" s="360" t="n">
        <v>1</v>
      </c>
      <c r="E1104" s="360" t="n">
        <v>206</v>
      </c>
      <c r="F1104" s="360">
        <f>ROUND(Source!T1083,O1104)</f>
        <v/>
      </c>
      <c r="G1104" s="360" t="inlineStr">
        <is>
          <t>ВозврМат</t>
        </is>
      </c>
      <c r="H1104" s="360" t="inlineStr">
        <is>
          <t>Возврат материалов</t>
        </is>
      </c>
      <c r="I1104" s="360" t="n"/>
      <c r="J1104" s="360" t="n"/>
      <c r="K1104" s="360" t="n">
        <v>206</v>
      </c>
      <c r="L1104" s="360" t="n">
        <v>20</v>
      </c>
      <c r="M1104" s="360" t="n">
        <v>3</v>
      </c>
      <c r="N1104" s="360" t="inlineStr"/>
      <c r="O1104" s="360" t="n">
        <v>0</v>
      </c>
      <c r="P1104" s="360" t="n"/>
      <c r="Q1104" s="360" t="n"/>
      <c r="R1104" s="360" t="n"/>
      <c r="S1104" s="360" t="n"/>
      <c r="T1104" s="360" t="n"/>
      <c r="U1104" s="360" t="n"/>
      <c r="V1104" s="360" t="n"/>
      <c r="W1104" s="360" t="n">
        <v>0</v>
      </c>
      <c r="X1104" s="360" t="n">
        <v>1</v>
      </c>
      <c r="Y1104" s="360" t="n">
        <v>0</v>
      </c>
      <c r="Z1104" s="360" t="n"/>
      <c r="AA1104" s="360" t="n"/>
      <c r="AB1104" s="360" t="n"/>
    </row>
    <row r="1105">
      <c r="A1105" s="360" t="n">
        <v>50</v>
      </c>
      <c r="B1105" s="360" t="n">
        <v>0</v>
      </c>
      <c r="C1105" s="360" t="n">
        <v>0</v>
      </c>
      <c r="D1105" s="360" t="n">
        <v>1</v>
      </c>
      <c r="E1105" s="360" t="n">
        <v>207</v>
      </c>
      <c r="F1105" s="360">
        <f>ROUND(Source!U1083,O1105)</f>
        <v/>
      </c>
      <c r="G1105" s="360" t="inlineStr">
        <is>
          <t>ТрудСтр</t>
        </is>
      </c>
      <c r="H1105" s="360" t="inlineStr">
        <is>
          <t>Трудозатраты строителей</t>
        </is>
      </c>
      <c r="I1105" s="360" t="n"/>
      <c r="J1105" s="360" t="n"/>
      <c r="K1105" s="360" t="n">
        <v>207</v>
      </c>
      <c r="L1105" s="360" t="n">
        <v>21</v>
      </c>
      <c r="M1105" s="360" t="n">
        <v>3</v>
      </c>
      <c r="N1105" s="360" t="inlineStr"/>
      <c r="O1105" s="360" t="n">
        <v>7</v>
      </c>
      <c r="P1105" s="360" t="n"/>
      <c r="Q1105" s="360" t="n"/>
      <c r="R1105" s="360" t="n"/>
      <c r="S1105" s="360" t="n"/>
      <c r="T1105" s="360" t="n"/>
      <c r="U1105" s="360" t="n"/>
      <c r="V1105" s="360" t="n"/>
      <c r="W1105" s="360" t="n">
        <v>0</v>
      </c>
      <c r="X1105" s="360" t="n">
        <v>1</v>
      </c>
      <c r="Y1105" s="360" t="n">
        <v>0</v>
      </c>
      <c r="Z1105" s="360" t="n"/>
      <c r="AA1105" s="360" t="n"/>
      <c r="AB1105" s="360" t="n"/>
    </row>
    <row r="1106">
      <c r="A1106" s="360" t="n">
        <v>50</v>
      </c>
      <c r="B1106" s="360" t="n">
        <v>0</v>
      </c>
      <c r="C1106" s="360" t="n">
        <v>0</v>
      </c>
      <c r="D1106" s="360" t="n">
        <v>1</v>
      </c>
      <c r="E1106" s="360" t="n">
        <v>208</v>
      </c>
      <c r="F1106" s="360">
        <f>ROUND(Source!V1083,O1106)</f>
        <v/>
      </c>
      <c r="G1106" s="360" t="inlineStr">
        <is>
          <t>ТрудМаш</t>
        </is>
      </c>
      <c r="H1106" s="360" t="inlineStr">
        <is>
          <t>Трудозатраты машинистов</t>
        </is>
      </c>
      <c r="I1106" s="360" t="n"/>
      <c r="J1106" s="360" t="n"/>
      <c r="K1106" s="360" t="n">
        <v>208</v>
      </c>
      <c r="L1106" s="360" t="n">
        <v>22</v>
      </c>
      <c r="M1106" s="360" t="n">
        <v>3</v>
      </c>
      <c r="N1106" s="360" t="inlineStr"/>
      <c r="O1106" s="360" t="n">
        <v>7</v>
      </c>
      <c r="P1106" s="360" t="n"/>
      <c r="Q1106" s="360" t="n"/>
      <c r="R1106" s="360" t="n"/>
      <c r="S1106" s="360" t="n"/>
      <c r="T1106" s="360" t="n"/>
      <c r="U1106" s="360" t="n"/>
      <c r="V1106" s="360" t="n"/>
      <c r="W1106" s="360" t="n">
        <v>0</v>
      </c>
      <c r="X1106" s="360" t="n">
        <v>1</v>
      </c>
      <c r="Y1106" s="360" t="n">
        <v>0</v>
      </c>
      <c r="Z1106" s="360" t="n"/>
      <c r="AA1106" s="360" t="n"/>
      <c r="AB1106" s="360" t="n"/>
    </row>
    <row r="1107">
      <c r="A1107" s="360" t="n">
        <v>50</v>
      </c>
      <c r="B1107" s="360" t="n">
        <v>0</v>
      </c>
      <c r="C1107" s="360" t="n">
        <v>0</v>
      </c>
      <c r="D1107" s="360" t="n">
        <v>1</v>
      </c>
      <c r="E1107" s="360" t="n">
        <v>209</v>
      </c>
      <c r="F1107" s="360">
        <f>ROUND(Source!W1083,O1107)</f>
        <v/>
      </c>
      <c r="G1107" s="360" t="inlineStr">
        <is>
          <t>ТранспМат</t>
        </is>
      </c>
      <c r="H1107" s="360" t="inlineStr">
        <is>
          <t>Транспорт материалов</t>
        </is>
      </c>
      <c r="I1107" s="360" t="n"/>
      <c r="J1107" s="360" t="n"/>
      <c r="K1107" s="360" t="n">
        <v>209</v>
      </c>
      <c r="L1107" s="360" t="n">
        <v>23</v>
      </c>
      <c r="M1107" s="360" t="n">
        <v>3</v>
      </c>
      <c r="N1107" s="360" t="inlineStr"/>
      <c r="O1107" s="360" t="n">
        <v>0</v>
      </c>
      <c r="P1107" s="360" t="n"/>
      <c r="Q1107" s="360" t="n"/>
      <c r="R1107" s="360" t="n"/>
      <c r="S1107" s="360" t="n"/>
      <c r="T1107" s="360" t="n"/>
      <c r="U1107" s="360" t="n"/>
      <c r="V1107" s="360" t="n"/>
      <c r="W1107" s="360" t="n">
        <v>0</v>
      </c>
      <c r="X1107" s="360" t="n">
        <v>1</v>
      </c>
      <c r="Y1107" s="360" t="n">
        <v>0</v>
      </c>
      <c r="Z1107" s="360" t="n"/>
      <c r="AA1107" s="360" t="n"/>
      <c r="AB1107" s="360" t="n"/>
    </row>
    <row r="1108">
      <c r="A1108" s="360" t="n">
        <v>50</v>
      </c>
      <c r="B1108" s="360" t="n">
        <v>0</v>
      </c>
      <c r="C1108" s="360" t="n">
        <v>0</v>
      </c>
      <c r="D1108" s="360" t="n">
        <v>1</v>
      </c>
      <c r="E1108" s="360" t="n">
        <v>233</v>
      </c>
      <c r="F1108" s="360">
        <f>ROUND(Source!BD1083,O1108)</f>
        <v/>
      </c>
      <c r="G1108" s="360" t="inlineStr">
        <is>
          <t>Перевозка</t>
        </is>
      </c>
      <c r="H1108" s="360" t="inlineStr">
        <is>
          <t>Перевозка грузов</t>
        </is>
      </c>
      <c r="I1108" s="360" t="n"/>
      <c r="J1108" s="360" t="n"/>
      <c r="K1108" s="360" t="n">
        <v>233</v>
      </c>
      <c r="L1108" s="360" t="n">
        <v>24</v>
      </c>
      <c r="M1108" s="360" t="n">
        <v>3</v>
      </c>
      <c r="N1108" s="360" t="inlineStr"/>
      <c r="O1108" s="360" t="n">
        <v>0</v>
      </c>
      <c r="P1108" s="360" t="n"/>
      <c r="Q1108" s="360" t="n"/>
      <c r="R1108" s="360" t="n"/>
      <c r="S1108" s="360" t="n"/>
      <c r="T1108" s="360" t="n"/>
      <c r="U1108" s="360" t="n"/>
      <c r="V1108" s="360" t="n"/>
      <c r="W1108" s="360" t="n">
        <v>0</v>
      </c>
      <c r="X1108" s="360" t="n">
        <v>1</v>
      </c>
      <c r="Y1108" s="360" t="n">
        <v>0</v>
      </c>
      <c r="Z1108" s="360" t="n"/>
      <c r="AA1108" s="360" t="n"/>
      <c r="AB1108" s="360" t="n"/>
    </row>
    <row r="1109">
      <c r="A1109" s="360" t="n">
        <v>50</v>
      </c>
      <c r="B1109" s="360" t="n">
        <v>0</v>
      </c>
      <c r="C1109" s="360" t="n">
        <v>0</v>
      </c>
      <c r="D1109" s="360" t="n">
        <v>1</v>
      </c>
      <c r="E1109" s="360" t="n">
        <v>210</v>
      </c>
      <c r="F1109" s="360">
        <f>ROUND(Source!X1083,O1109)</f>
        <v/>
      </c>
      <c r="G1109" s="360" t="inlineStr">
        <is>
          <t>НР</t>
        </is>
      </c>
      <c r="H1109" s="360" t="inlineStr">
        <is>
          <t>Накладные расходы</t>
        </is>
      </c>
      <c r="I1109" s="360" t="n"/>
      <c r="J1109" s="360" t="n"/>
      <c r="K1109" s="360" t="n">
        <v>210</v>
      </c>
      <c r="L1109" s="360" t="n">
        <v>25</v>
      </c>
      <c r="M1109" s="360" t="n">
        <v>3</v>
      </c>
      <c r="N1109" s="360" t="inlineStr"/>
      <c r="O1109" s="360" t="n">
        <v>0</v>
      </c>
      <c r="P1109" s="360" t="n"/>
      <c r="Q1109" s="360" t="n"/>
      <c r="R1109" s="360" t="n"/>
      <c r="S1109" s="360" t="n"/>
      <c r="T1109" s="360" t="n"/>
      <c r="U1109" s="360" t="n"/>
      <c r="V1109" s="360" t="n"/>
      <c r="W1109" s="360" t="n">
        <v>0</v>
      </c>
      <c r="X1109" s="360" t="n">
        <v>1</v>
      </c>
      <c r="Y1109" s="360" t="n">
        <v>0</v>
      </c>
      <c r="Z1109" s="360" t="n"/>
      <c r="AA1109" s="360" t="n"/>
      <c r="AB1109" s="360" t="n"/>
    </row>
    <row r="1110">
      <c r="A1110" s="360" t="n">
        <v>50</v>
      </c>
      <c r="B1110" s="360" t="n">
        <v>0</v>
      </c>
      <c r="C1110" s="360" t="n">
        <v>0</v>
      </c>
      <c r="D1110" s="360" t="n">
        <v>1</v>
      </c>
      <c r="E1110" s="360" t="n">
        <v>211</v>
      </c>
      <c r="F1110" s="360">
        <f>ROUND(Source!Y1083,O1110)</f>
        <v/>
      </c>
      <c r="G1110" s="360" t="inlineStr">
        <is>
          <t>СмПриб</t>
        </is>
      </c>
      <c r="H1110" s="360" t="inlineStr">
        <is>
          <t>Сметная прибыль</t>
        </is>
      </c>
      <c r="I1110" s="360" t="n"/>
      <c r="J1110" s="360" t="n"/>
      <c r="K1110" s="360" t="n">
        <v>211</v>
      </c>
      <c r="L1110" s="360" t="n">
        <v>26</v>
      </c>
      <c r="M1110" s="360" t="n">
        <v>3</v>
      </c>
      <c r="N1110" s="360" t="inlineStr"/>
      <c r="O1110" s="360" t="n">
        <v>0</v>
      </c>
      <c r="P1110" s="360" t="n"/>
      <c r="Q1110" s="360" t="n"/>
      <c r="R1110" s="360" t="n"/>
      <c r="S1110" s="360" t="n"/>
      <c r="T1110" s="360" t="n"/>
      <c r="U1110" s="360" t="n"/>
      <c r="V1110" s="360" t="n"/>
      <c r="W1110" s="360" t="n">
        <v>0</v>
      </c>
      <c r="X1110" s="360" t="n">
        <v>1</v>
      </c>
      <c r="Y1110" s="360" t="n">
        <v>0</v>
      </c>
      <c r="Z1110" s="360" t="n"/>
      <c r="AA1110" s="360" t="n"/>
      <c r="AB1110" s="360" t="n"/>
    </row>
    <row r="1111">
      <c r="A1111" s="360" t="n">
        <v>50</v>
      </c>
      <c r="B1111" s="360" t="n">
        <v>0</v>
      </c>
      <c r="C1111" s="360" t="n">
        <v>0</v>
      </c>
      <c r="D1111" s="360" t="n">
        <v>1</v>
      </c>
      <c r="E1111" s="360" t="n">
        <v>224</v>
      </c>
      <c r="F1111" s="360">
        <f>ROUND(Source!AR1083,O1111)</f>
        <v/>
      </c>
      <c r="G1111" s="360" t="inlineStr">
        <is>
          <t>Всего</t>
        </is>
      </c>
      <c r="H1111" s="360" t="inlineStr">
        <is>
          <t>Всего с НР и СП</t>
        </is>
      </c>
      <c r="I1111" s="360" t="n"/>
      <c r="J1111" s="360" t="n"/>
      <c r="K1111" s="360" t="n">
        <v>224</v>
      </c>
      <c r="L1111" s="360" t="n">
        <v>27</v>
      </c>
      <c r="M1111" s="360" t="n">
        <v>3</v>
      </c>
      <c r="N1111" s="360" t="inlineStr"/>
      <c r="O1111" s="360" t="n">
        <v>0</v>
      </c>
      <c r="P1111" s="360" t="n"/>
      <c r="Q1111" s="360" t="n"/>
      <c r="R1111" s="360" t="n"/>
      <c r="S1111" s="360" t="n"/>
      <c r="T1111" s="360" t="n"/>
      <c r="U1111" s="360" t="n"/>
      <c r="V1111" s="360" t="n"/>
      <c r="W1111" s="360" t="n">
        <v>0</v>
      </c>
      <c r="X1111" s="360" t="n">
        <v>1</v>
      </c>
      <c r="Y1111" s="360" t="n">
        <v>0</v>
      </c>
      <c r="Z1111" s="360" t="n"/>
      <c r="AA1111" s="360" t="n"/>
      <c r="AB1111" s="360" t="n"/>
    </row>
    <row r="1112">
      <c r="A1112" s="360" t="n">
        <v>50</v>
      </c>
      <c r="B1112" s="360" t="n">
        <v>0</v>
      </c>
      <c r="C1112" s="360" t="n">
        <v>0</v>
      </c>
      <c r="D1112" s="360" t="n">
        <v>2</v>
      </c>
      <c r="E1112" s="360" t="n">
        <v>0</v>
      </c>
      <c r="F1112" s="360">
        <f>ROUND(F1111,O1112)</f>
        <v/>
      </c>
      <c r="G1112" s="360" t="inlineStr">
        <is>
          <t>и1</t>
        </is>
      </c>
      <c r="H1112" s="360" t="inlineStr">
        <is>
          <t>Итого</t>
        </is>
      </c>
      <c r="I1112" s="360" t="n"/>
      <c r="J1112" s="360" t="n"/>
      <c r="K1112" s="360" t="n">
        <v>212</v>
      </c>
      <c r="L1112" s="360" t="n">
        <v>28</v>
      </c>
      <c r="M1112" s="360" t="n">
        <v>0</v>
      </c>
      <c r="N1112" s="360" t="inlineStr"/>
      <c r="O1112" s="360" t="n">
        <v>0</v>
      </c>
      <c r="P1112" s="360" t="n"/>
      <c r="Q1112" s="360" t="n"/>
      <c r="R1112" s="360" t="n"/>
      <c r="S1112" s="360" t="n"/>
      <c r="T1112" s="360" t="n"/>
      <c r="U1112" s="360" t="n"/>
      <c r="V1112" s="360" t="n"/>
      <c r="W1112" s="360" t="n">
        <v>0</v>
      </c>
      <c r="X1112" s="360" t="n">
        <v>1</v>
      </c>
      <c r="Y1112" s="360" t="n">
        <v>0</v>
      </c>
      <c r="Z1112" s="360" t="n"/>
      <c r="AA1112" s="360" t="n"/>
      <c r="AB1112" s="360" t="n"/>
    </row>
    <row r="1113">
      <c r="A1113" s="360" t="n">
        <v>50</v>
      </c>
      <c r="B1113" s="360" t="n">
        <v>0</v>
      </c>
      <c r="C1113" s="360" t="n">
        <v>0</v>
      </c>
      <c r="D1113" s="360" t="n">
        <v>2</v>
      </c>
      <c r="E1113" s="360" t="n">
        <v>0</v>
      </c>
      <c r="F1113" s="360">
        <f>ROUND(F1112*0.22,O1113)</f>
        <v/>
      </c>
      <c r="G1113" s="360" t="inlineStr">
        <is>
          <t>и2</t>
        </is>
      </c>
      <c r="H1113" s="360" t="inlineStr">
        <is>
          <t>НДС 22%</t>
        </is>
      </c>
      <c r="I1113" s="360" t="n"/>
      <c r="J1113" s="360" t="n"/>
      <c r="K1113" s="360" t="n">
        <v>212</v>
      </c>
      <c r="L1113" s="360" t="n">
        <v>29</v>
      </c>
      <c r="M1113" s="360" t="n">
        <v>0</v>
      </c>
      <c r="N1113" s="360" t="inlineStr"/>
      <c r="O1113" s="360" t="n">
        <v>0</v>
      </c>
      <c r="P1113" s="360" t="n"/>
      <c r="Q1113" s="360" t="n"/>
      <c r="R1113" s="360" t="n"/>
      <c r="S1113" s="360" t="n"/>
      <c r="T1113" s="360" t="n"/>
      <c r="U1113" s="360" t="n"/>
      <c r="V1113" s="360" t="n"/>
      <c r="W1113" s="360" t="n">
        <v>0</v>
      </c>
      <c r="X1113" s="360" t="n">
        <v>1</v>
      </c>
      <c r="Y1113" s="360" t="n">
        <v>0</v>
      </c>
      <c r="Z1113" s="360" t="n"/>
      <c r="AA1113" s="360" t="n"/>
      <c r="AB1113" s="360" t="n"/>
    </row>
    <row r="1114">
      <c r="A1114" s="360" t="n">
        <v>50</v>
      </c>
      <c r="B1114" s="360" t="n">
        <v>0</v>
      </c>
      <c r="C1114" s="360" t="n">
        <v>0</v>
      </c>
      <c r="D1114" s="360" t="n">
        <v>2</v>
      </c>
      <c r="E1114" s="360" t="n">
        <v>213</v>
      </c>
      <c r="F1114" s="360">
        <f>ROUND(F1112+F1113,O1114)</f>
        <v/>
      </c>
      <c r="G1114" s="360" t="inlineStr">
        <is>
          <t>и3</t>
        </is>
      </c>
      <c r="H1114" s="360" t="inlineStr">
        <is>
          <t>Всего</t>
        </is>
      </c>
      <c r="I1114" s="360" t="n"/>
      <c r="J1114" s="360" t="n"/>
      <c r="K1114" s="360" t="n">
        <v>212</v>
      </c>
      <c r="L1114" s="360" t="n">
        <v>30</v>
      </c>
      <c r="M1114" s="360" t="n">
        <v>0</v>
      </c>
      <c r="N1114" s="360" t="inlineStr"/>
      <c r="O1114" s="360" t="n">
        <v>0</v>
      </c>
      <c r="P1114" s="360" t="n"/>
      <c r="Q1114" s="360" t="n"/>
      <c r="R1114" s="360" t="n"/>
      <c r="S1114" s="360" t="n"/>
      <c r="T1114" s="360" t="n"/>
      <c r="U1114" s="360" t="n"/>
      <c r="V1114" s="360" t="n"/>
      <c r="W1114" s="360" t="n">
        <v>0</v>
      </c>
      <c r="X1114" s="360" t="n">
        <v>1</v>
      </c>
      <c r="Y1114" s="360" t="n">
        <v>0</v>
      </c>
      <c r="Z1114" s="360" t="n"/>
      <c r="AA1114" s="360" t="n"/>
      <c r="AB1114" s="360" t="n"/>
    </row>
    <row r="1115"/>
    <row r="1116">
      <c r="A1116" s="357" t="n">
        <v>3</v>
      </c>
      <c r="B1116" s="357" t="n">
        <v>0</v>
      </c>
      <c r="C1116" s="357" t="n"/>
      <c r="D1116" s="357">
        <f>ROW(A1123)</f>
        <v/>
      </c>
      <c r="E1116" s="357" t="n"/>
      <c r="F1116" s="357" t="inlineStr">
        <is>
          <t>Новая локальная смета</t>
        </is>
      </c>
      <c r="G1116" s="357" t="inlineStr">
        <is>
          <t>Первомайская, д.1</t>
        </is>
      </c>
      <c r="H1116" s="357" t="inlineStr"/>
      <c r="I1116" s="357" t="n">
        <v>0</v>
      </c>
      <c r="J1116" s="357" t="inlineStr"/>
      <c r="K1116" s="357" t="n">
        <v>0</v>
      </c>
      <c r="L1116" s="357" t="inlineStr">
        <is>
          <t>Новая локальная смета</t>
        </is>
      </c>
      <c r="M1116" s="357" t="inlineStr"/>
      <c r="N1116" s="357" t="n"/>
      <c r="O1116" s="357" t="n"/>
      <c r="P1116" s="357" t="n"/>
      <c r="Q1116" s="357" t="n"/>
      <c r="R1116" s="357" t="n"/>
      <c r="S1116" s="357" t="n">
        <v>0</v>
      </c>
      <c r="T1116" s="357" t="n"/>
      <c r="U1116" s="357" t="inlineStr"/>
      <c r="V1116" s="357" t="n">
        <v>0</v>
      </c>
      <c r="W1116" s="357" t="n"/>
      <c r="X1116" s="357" t="n"/>
      <c r="Y1116" s="357" t="n"/>
      <c r="Z1116" s="357" t="n"/>
      <c r="AA1116" s="357" t="n"/>
      <c r="AB1116" s="357" t="inlineStr"/>
      <c r="AC1116" s="357" t="inlineStr"/>
      <c r="AD1116" s="357" t="inlineStr"/>
      <c r="AE1116" s="357" t="inlineStr"/>
      <c r="AF1116" s="357" t="inlineStr"/>
      <c r="AG1116" s="357" t="inlineStr"/>
      <c r="AH1116" s="357" t="n"/>
      <c r="AI1116" s="357" t="n"/>
      <c r="AJ1116" s="357" t="n"/>
      <c r="AK1116" s="357" t="n"/>
      <c r="AL1116" s="357" t="n"/>
      <c r="AM1116" s="357" t="n"/>
      <c r="AN1116" s="357" t="n"/>
      <c r="AO1116" s="357" t="n"/>
      <c r="AP1116" s="357" t="inlineStr"/>
      <c r="AQ1116" s="357" t="inlineStr"/>
      <c r="AR1116" s="357" t="inlineStr"/>
      <c r="AS1116" s="357" t="n"/>
      <c r="AT1116" s="357" t="n"/>
      <c r="AU1116" s="357" t="n"/>
      <c r="AV1116" s="357" t="n"/>
      <c r="AW1116" s="357" t="n"/>
      <c r="AX1116" s="357" t="n"/>
      <c r="AY1116" s="357" t="n"/>
      <c r="AZ1116" s="357" t="inlineStr"/>
      <c r="BA1116" s="357" t="n"/>
      <c r="BB1116" s="357" t="inlineStr"/>
      <c r="BC1116" s="357" t="inlineStr"/>
      <c r="BD1116" s="357" t="inlineStr"/>
      <c r="BE1116" s="357" t="inlineStr"/>
      <c r="BF1116" s="357" t="inlineStr"/>
      <c r="BG1116" s="357" t="inlineStr"/>
      <c r="BH1116" s="357" t="inlineStr"/>
      <c r="BI1116" s="357" t="inlineStr"/>
      <c r="BJ1116" s="357" t="inlineStr"/>
      <c r="BK1116" s="357" t="inlineStr"/>
      <c r="BL1116" s="357" t="inlineStr"/>
      <c r="BM1116" s="357" t="inlineStr"/>
      <c r="BN1116" s="357" t="inlineStr"/>
      <c r="BO1116" s="357" t="inlineStr"/>
      <c r="BP1116" s="357" t="inlineStr"/>
      <c r="BQ1116" s="357" t="n"/>
      <c r="BR1116" s="357" t="n"/>
      <c r="BS1116" s="357" t="n"/>
      <c r="BT1116" s="357" t="n"/>
      <c r="BU1116" s="357" t="n"/>
      <c r="BV1116" s="357" t="n"/>
      <c r="BW1116" s="357" t="n"/>
      <c r="BX1116" s="357" t="n">
        <v>0</v>
      </c>
      <c r="BY1116" s="357" t="n"/>
      <c r="BZ1116" s="357" t="n"/>
      <c r="CA1116" s="357" t="n"/>
      <c r="CB1116" s="357" t="n"/>
      <c r="CC1116" s="357" t="n"/>
      <c r="CD1116" s="357" t="n"/>
      <c r="CE1116" s="357" t="n"/>
      <c r="CF1116" s="357" t="n">
        <v>0</v>
      </c>
      <c r="CG1116" s="357" t="n">
        <v>0</v>
      </c>
      <c r="CH1116" s="357" t="n"/>
      <c r="CI1116" s="357" t="inlineStr"/>
      <c r="CJ1116" s="357" t="inlineStr"/>
      <c r="CK1116" t="inlineStr"/>
      <c r="CL1116" t="inlineStr"/>
      <c r="CM1116" t="inlineStr"/>
      <c r="CN1116" t="inlineStr"/>
      <c r="CO1116" t="inlineStr"/>
      <c r="CP1116" t="inlineStr"/>
      <c r="CQ1116" t="inlineStr"/>
    </row>
    <row r="1117"/>
    <row r="1118">
      <c r="A1118" s="358" t="n">
        <v>52</v>
      </c>
      <c r="B1118" s="358">
        <f>B1123</f>
        <v/>
      </c>
      <c r="C1118" s="358">
        <f>C1123</f>
        <v/>
      </c>
      <c r="D1118" s="358">
        <f>D1123</f>
        <v/>
      </c>
      <c r="E1118" s="358">
        <f>E1123</f>
        <v/>
      </c>
      <c r="F1118" s="358">
        <f>F1123</f>
        <v/>
      </c>
      <c r="G1118" s="358">
        <f>G1123</f>
        <v/>
      </c>
      <c r="H1118" s="358" t="n"/>
      <c r="I1118" s="358" t="n"/>
      <c r="J1118" s="358" t="n"/>
      <c r="K1118" s="358" t="n"/>
      <c r="L1118" s="358" t="n"/>
      <c r="M1118" s="358" t="n"/>
      <c r="N1118" s="358" t="n"/>
      <c r="O1118" s="358">
        <f>O1123</f>
        <v/>
      </c>
      <c r="P1118" s="358">
        <f>P1123</f>
        <v/>
      </c>
      <c r="Q1118" s="358">
        <f>Q1123</f>
        <v/>
      </c>
      <c r="R1118" s="358">
        <f>R1123</f>
        <v/>
      </c>
      <c r="S1118" s="358">
        <f>S1123</f>
        <v/>
      </c>
      <c r="T1118" s="358">
        <f>T1123</f>
        <v/>
      </c>
      <c r="U1118" s="358">
        <f>U1123</f>
        <v/>
      </c>
      <c r="V1118" s="358">
        <f>V1123</f>
        <v/>
      </c>
      <c r="W1118" s="358">
        <f>W1123</f>
        <v/>
      </c>
      <c r="X1118" s="358">
        <f>X1123</f>
        <v/>
      </c>
      <c r="Y1118" s="358">
        <f>Y1123</f>
        <v/>
      </c>
      <c r="Z1118" s="358">
        <f>Z1123</f>
        <v/>
      </c>
      <c r="AA1118" s="358">
        <f>AA1123</f>
        <v/>
      </c>
      <c r="AB1118" s="358">
        <f>AB1123</f>
        <v/>
      </c>
      <c r="AC1118" s="358">
        <f>AC1123</f>
        <v/>
      </c>
      <c r="AD1118" s="358">
        <f>AD1123</f>
        <v/>
      </c>
      <c r="AE1118" s="358">
        <f>AE1123</f>
        <v/>
      </c>
      <c r="AF1118" s="358">
        <f>AF1123</f>
        <v/>
      </c>
      <c r="AG1118" s="358">
        <f>AG1123</f>
        <v/>
      </c>
      <c r="AH1118" s="358">
        <f>AH1123</f>
        <v/>
      </c>
      <c r="AI1118" s="358">
        <f>AI1123</f>
        <v/>
      </c>
      <c r="AJ1118" s="358">
        <f>AJ1123</f>
        <v/>
      </c>
      <c r="AK1118" s="358">
        <f>AK1123</f>
        <v/>
      </c>
      <c r="AL1118" s="358">
        <f>AL1123</f>
        <v/>
      </c>
      <c r="AM1118" s="358">
        <f>AM1123</f>
        <v/>
      </c>
      <c r="AN1118" s="358">
        <f>AN1123</f>
        <v/>
      </c>
      <c r="AO1118" s="358">
        <f>AO1123</f>
        <v/>
      </c>
      <c r="AP1118" s="358">
        <f>AP1123</f>
        <v/>
      </c>
      <c r="AQ1118" s="358">
        <f>AQ1123</f>
        <v/>
      </c>
      <c r="AR1118" s="358">
        <f>AR1123</f>
        <v/>
      </c>
      <c r="AS1118" s="358">
        <f>AS1123</f>
        <v/>
      </c>
      <c r="AT1118" s="358">
        <f>AT1123</f>
        <v/>
      </c>
      <c r="AU1118" s="358">
        <f>AU1123</f>
        <v/>
      </c>
      <c r="AV1118" s="358">
        <f>AV1123</f>
        <v/>
      </c>
      <c r="AW1118" s="358">
        <f>AW1123</f>
        <v/>
      </c>
      <c r="AX1118" s="358">
        <f>AX1123</f>
        <v/>
      </c>
      <c r="AY1118" s="358">
        <f>AY1123</f>
        <v/>
      </c>
      <c r="AZ1118" s="358">
        <f>AZ1123</f>
        <v/>
      </c>
      <c r="BA1118" s="358">
        <f>BA1123</f>
        <v/>
      </c>
      <c r="BB1118" s="358">
        <f>BB1123</f>
        <v/>
      </c>
      <c r="BC1118" s="358">
        <f>BC1123</f>
        <v/>
      </c>
      <c r="BD1118" s="358">
        <f>BD1123</f>
        <v/>
      </c>
      <c r="BE1118" s="358">
        <f>BE1123</f>
        <v/>
      </c>
      <c r="BF1118" s="358">
        <f>BF1123</f>
        <v/>
      </c>
      <c r="BG1118" s="358">
        <f>BG1123</f>
        <v/>
      </c>
      <c r="BH1118" s="358">
        <f>BH1123</f>
        <v/>
      </c>
      <c r="BI1118" s="358">
        <f>BI1123</f>
        <v/>
      </c>
      <c r="BJ1118" s="358">
        <f>BJ1123</f>
        <v/>
      </c>
      <c r="BK1118" s="358">
        <f>BK1123</f>
        <v/>
      </c>
      <c r="BL1118" s="358">
        <f>BL1123</f>
        <v/>
      </c>
      <c r="BM1118" s="358">
        <f>BM1123</f>
        <v/>
      </c>
      <c r="BN1118" s="358">
        <f>BN1123</f>
        <v/>
      </c>
      <c r="BO1118" s="358">
        <f>BO1123</f>
        <v/>
      </c>
      <c r="BP1118" s="358">
        <f>BP1123</f>
        <v/>
      </c>
      <c r="BQ1118" s="358">
        <f>BQ1123</f>
        <v/>
      </c>
      <c r="BR1118" s="358">
        <f>BR1123</f>
        <v/>
      </c>
      <c r="BS1118" s="358">
        <f>BS1123</f>
        <v/>
      </c>
      <c r="BT1118" s="358">
        <f>BT1123</f>
        <v/>
      </c>
      <c r="BU1118" s="358">
        <f>BU1123</f>
        <v/>
      </c>
      <c r="BV1118" s="358">
        <f>BV1123</f>
        <v/>
      </c>
      <c r="BW1118" s="358">
        <f>BW1123</f>
        <v/>
      </c>
      <c r="BX1118" s="358">
        <f>BX1123</f>
        <v/>
      </c>
      <c r="BY1118" s="358">
        <f>BY1123</f>
        <v/>
      </c>
      <c r="BZ1118" s="358">
        <f>BZ1123</f>
        <v/>
      </c>
      <c r="CA1118" s="358">
        <f>CA1123</f>
        <v/>
      </c>
      <c r="CB1118" s="358">
        <f>CB1123</f>
        <v/>
      </c>
      <c r="CC1118" s="358">
        <f>CC1123</f>
        <v/>
      </c>
      <c r="CD1118" s="358">
        <f>CD1123</f>
        <v/>
      </c>
      <c r="CE1118" s="358">
        <f>CE1123</f>
        <v/>
      </c>
      <c r="CF1118" s="358">
        <f>CF1123</f>
        <v/>
      </c>
      <c r="CG1118" s="358">
        <f>CG1123</f>
        <v/>
      </c>
      <c r="CH1118" s="358">
        <f>CH1123</f>
        <v/>
      </c>
      <c r="CI1118" s="358">
        <f>CI1123</f>
        <v/>
      </c>
      <c r="CJ1118" s="358">
        <f>CJ1123</f>
        <v/>
      </c>
      <c r="CK1118" s="358">
        <f>CK1123</f>
        <v/>
      </c>
      <c r="CL1118" s="358">
        <f>CL1123</f>
        <v/>
      </c>
      <c r="CM1118" s="358">
        <f>CM1123</f>
        <v/>
      </c>
      <c r="CN1118" s="358">
        <f>CN1123</f>
        <v/>
      </c>
      <c r="CO1118" s="358">
        <f>CO1123</f>
        <v/>
      </c>
      <c r="CP1118" s="358">
        <f>CP1123</f>
        <v/>
      </c>
      <c r="CQ1118" s="358">
        <f>CQ1123</f>
        <v/>
      </c>
      <c r="CR1118" s="358">
        <f>CR1123</f>
        <v/>
      </c>
      <c r="CS1118" s="358">
        <f>CS1123</f>
        <v/>
      </c>
      <c r="CT1118" s="358">
        <f>CT1123</f>
        <v/>
      </c>
      <c r="CU1118" s="358">
        <f>CU1123</f>
        <v/>
      </c>
      <c r="CV1118" s="358">
        <f>CV1123</f>
        <v/>
      </c>
      <c r="CW1118" s="358">
        <f>CW1123</f>
        <v/>
      </c>
      <c r="CX1118" s="358">
        <f>CX1123</f>
        <v/>
      </c>
      <c r="CY1118" s="358">
        <f>CY1123</f>
        <v/>
      </c>
      <c r="CZ1118" s="358">
        <f>CZ1123</f>
        <v/>
      </c>
      <c r="DA1118" s="358">
        <f>DA1123</f>
        <v/>
      </c>
      <c r="DB1118" s="358">
        <f>DB1123</f>
        <v/>
      </c>
      <c r="DC1118" s="358">
        <f>DC1123</f>
        <v/>
      </c>
      <c r="DD1118" s="358">
        <f>DD1123</f>
        <v/>
      </c>
      <c r="DE1118" s="358">
        <f>DE1123</f>
        <v/>
      </c>
      <c r="DF1118" s="358">
        <f>DF1123</f>
        <v/>
      </c>
      <c r="DG1118" s="359">
        <f>DG1123</f>
        <v/>
      </c>
      <c r="DH1118" s="359">
        <f>DH1123</f>
        <v/>
      </c>
      <c r="DI1118" s="359">
        <f>DI1123</f>
        <v/>
      </c>
      <c r="DJ1118" s="359">
        <f>DJ1123</f>
        <v/>
      </c>
      <c r="DK1118" s="359">
        <f>DK1123</f>
        <v/>
      </c>
      <c r="DL1118" s="359">
        <f>DL1123</f>
        <v/>
      </c>
      <c r="DM1118" s="359">
        <f>DM1123</f>
        <v/>
      </c>
      <c r="DN1118" s="359">
        <f>DN1123</f>
        <v/>
      </c>
      <c r="DO1118" s="359">
        <f>DO1123</f>
        <v/>
      </c>
      <c r="DP1118" s="359">
        <f>DP1123</f>
        <v/>
      </c>
      <c r="DQ1118" s="359">
        <f>DQ1123</f>
        <v/>
      </c>
      <c r="DR1118" s="359">
        <f>DR1123</f>
        <v/>
      </c>
      <c r="DS1118" s="359">
        <f>DS1123</f>
        <v/>
      </c>
      <c r="DT1118" s="359">
        <f>DT1123</f>
        <v/>
      </c>
      <c r="DU1118" s="359">
        <f>DU1123</f>
        <v/>
      </c>
      <c r="DV1118" s="359">
        <f>DV1123</f>
        <v/>
      </c>
      <c r="DW1118" s="359">
        <f>DW1123</f>
        <v/>
      </c>
      <c r="DX1118" s="359">
        <f>DX1123</f>
        <v/>
      </c>
      <c r="DY1118" s="359">
        <f>DY1123</f>
        <v/>
      </c>
      <c r="DZ1118" s="359">
        <f>DZ1123</f>
        <v/>
      </c>
      <c r="EA1118" s="359">
        <f>EA1123</f>
        <v/>
      </c>
      <c r="EB1118" s="359">
        <f>EB1123</f>
        <v/>
      </c>
      <c r="EC1118" s="359">
        <f>EC1123</f>
        <v/>
      </c>
      <c r="ED1118" s="359">
        <f>ED1123</f>
        <v/>
      </c>
      <c r="EE1118" s="359">
        <f>EE1123</f>
        <v/>
      </c>
      <c r="EF1118" s="359">
        <f>EF1123</f>
        <v/>
      </c>
      <c r="EG1118" s="359">
        <f>EG1123</f>
        <v/>
      </c>
      <c r="EH1118" s="359">
        <f>EH1123</f>
        <v/>
      </c>
      <c r="EI1118" s="359">
        <f>EI1123</f>
        <v/>
      </c>
      <c r="EJ1118" s="359">
        <f>EJ1123</f>
        <v/>
      </c>
      <c r="EK1118" s="359">
        <f>EK1123</f>
        <v/>
      </c>
      <c r="EL1118" s="359">
        <f>EL1123</f>
        <v/>
      </c>
      <c r="EM1118" s="359">
        <f>EM1123</f>
        <v/>
      </c>
      <c r="EN1118" s="359">
        <f>EN1123</f>
        <v/>
      </c>
      <c r="EO1118" s="359">
        <f>EO1123</f>
        <v/>
      </c>
      <c r="EP1118" s="359">
        <f>EP1123</f>
        <v/>
      </c>
      <c r="EQ1118" s="359">
        <f>EQ1123</f>
        <v/>
      </c>
      <c r="ER1118" s="359">
        <f>ER1123</f>
        <v/>
      </c>
      <c r="ES1118" s="359">
        <f>ES1123</f>
        <v/>
      </c>
      <c r="ET1118" s="359">
        <f>ET1123</f>
        <v/>
      </c>
      <c r="EU1118" s="359">
        <f>EU1123</f>
        <v/>
      </c>
      <c r="EV1118" s="359">
        <f>EV1123</f>
        <v/>
      </c>
      <c r="EW1118" s="359">
        <f>EW1123</f>
        <v/>
      </c>
      <c r="EX1118" s="359">
        <f>EX1123</f>
        <v/>
      </c>
      <c r="EY1118" s="359">
        <f>EY1123</f>
        <v/>
      </c>
      <c r="EZ1118" s="359">
        <f>EZ1123</f>
        <v/>
      </c>
      <c r="FA1118" s="359">
        <f>FA1123</f>
        <v/>
      </c>
      <c r="FB1118" s="359">
        <f>FB1123</f>
        <v/>
      </c>
      <c r="FC1118" s="359">
        <f>FC1123</f>
        <v/>
      </c>
      <c r="FD1118" s="359">
        <f>FD1123</f>
        <v/>
      </c>
      <c r="FE1118" s="359">
        <f>FE1123</f>
        <v/>
      </c>
      <c r="FF1118" s="359">
        <f>FF1123</f>
        <v/>
      </c>
      <c r="FG1118" s="359">
        <f>FG1123</f>
        <v/>
      </c>
      <c r="FH1118" s="359">
        <f>FH1123</f>
        <v/>
      </c>
      <c r="FI1118" s="359">
        <f>FI1123</f>
        <v/>
      </c>
      <c r="FJ1118" s="359">
        <f>FJ1123</f>
        <v/>
      </c>
      <c r="FK1118" s="359">
        <f>FK1123</f>
        <v/>
      </c>
      <c r="FL1118" s="359">
        <f>FL1123</f>
        <v/>
      </c>
      <c r="FM1118" s="359">
        <f>FM1123</f>
        <v/>
      </c>
      <c r="FN1118" s="359">
        <f>FN1123</f>
        <v/>
      </c>
      <c r="FO1118" s="359">
        <f>FO1123</f>
        <v/>
      </c>
      <c r="FP1118" s="359">
        <f>FP1123</f>
        <v/>
      </c>
      <c r="FQ1118" s="359">
        <f>FQ1123</f>
        <v/>
      </c>
      <c r="FR1118" s="359">
        <f>FR1123</f>
        <v/>
      </c>
      <c r="FS1118" s="359">
        <f>FS1123</f>
        <v/>
      </c>
      <c r="FT1118" s="359">
        <f>FT1123</f>
        <v/>
      </c>
      <c r="FU1118" s="359">
        <f>FU1123</f>
        <v/>
      </c>
      <c r="FV1118" s="359">
        <f>FV1123</f>
        <v/>
      </c>
      <c r="FW1118" s="359">
        <f>FW1123</f>
        <v/>
      </c>
      <c r="FX1118" s="359">
        <f>FX1123</f>
        <v/>
      </c>
      <c r="FY1118" s="359">
        <f>FY1123</f>
        <v/>
      </c>
      <c r="FZ1118" s="359">
        <f>FZ1123</f>
        <v/>
      </c>
      <c r="GA1118" s="359">
        <f>GA1123</f>
        <v/>
      </c>
      <c r="GB1118" s="359">
        <f>GB1123</f>
        <v/>
      </c>
      <c r="GC1118" s="359">
        <f>GC1123</f>
        <v/>
      </c>
      <c r="GD1118" s="359">
        <f>GD1123</f>
        <v/>
      </c>
      <c r="GE1118" s="359">
        <f>GE1123</f>
        <v/>
      </c>
      <c r="GF1118" s="359">
        <f>GF1123</f>
        <v/>
      </c>
      <c r="GG1118" s="359">
        <f>GG1123</f>
        <v/>
      </c>
      <c r="GH1118" s="359">
        <f>GH1123</f>
        <v/>
      </c>
      <c r="GI1118" s="359">
        <f>GI1123</f>
        <v/>
      </c>
      <c r="GJ1118" s="359">
        <f>GJ1123</f>
        <v/>
      </c>
      <c r="GK1118" s="359">
        <f>GK1123</f>
        <v/>
      </c>
      <c r="GL1118" s="359">
        <f>GL1123</f>
        <v/>
      </c>
      <c r="GM1118" s="359">
        <f>GM1123</f>
        <v/>
      </c>
      <c r="GN1118" s="359">
        <f>GN1123</f>
        <v/>
      </c>
      <c r="GO1118" s="359">
        <f>GO1123</f>
        <v/>
      </c>
      <c r="GP1118" s="359">
        <f>GP1123</f>
        <v/>
      </c>
      <c r="GQ1118" s="359">
        <f>GQ1123</f>
        <v/>
      </c>
      <c r="GR1118" s="359">
        <f>GR1123</f>
        <v/>
      </c>
      <c r="GS1118" s="359">
        <f>GS1123</f>
        <v/>
      </c>
      <c r="GT1118" s="359">
        <f>GT1123</f>
        <v/>
      </c>
      <c r="GU1118" s="359">
        <f>GU1123</f>
        <v/>
      </c>
      <c r="GV1118" s="359">
        <f>GV1123</f>
        <v/>
      </c>
      <c r="GW1118" s="359">
        <f>GW1123</f>
        <v/>
      </c>
      <c r="GX1118" s="359">
        <f>GX1123</f>
        <v/>
      </c>
    </row>
    <row r="1119"/>
    <row r="1120">
      <c r="A1120" t="n">
        <v>17</v>
      </c>
      <c r="B1120" t="n">
        <v>0</v>
      </c>
      <c r="C1120">
        <f>ROW(SmtRes!A361)</f>
        <v/>
      </c>
      <c r="D1120">
        <f>ROW(EtalonRes!A358)</f>
        <v/>
      </c>
      <c r="E1120" t="inlineStr">
        <is>
          <t>1</t>
        </is>
      </c>
      <c r="F1120" t="inlineStr">
        <is>
          <t>65-9-12</t>
        </is>
      </c>
      <c r="G1120" t="inlineStr">
        <is>
          <t>Замена внутренних трубопроводов водоснабжения из стальных труб на многослойные металл-полимерные трубы диаметром до 25 мм</t>
        </is>
      </c>
      <c r="H1120" t="inlineStr">
        <is>
          <t>100 м трубопровода</t>
        </is>
      </c>
      <c r="I1120">
        <f>ROUND(ROUND(3/100,4),7)</f>
        <v/>
      </c>
      <c r="J1120" t="n">
        <v>0</v>
      </c>
      <c r="K1120">
        <f>ROUND(ROUND(3/100,4),7)</f>
        <v/>
      </c>
      <c r="O1120">
        <f>ROUND(CP1120,0)</f>
        <v/>
      </c>
      <c r="P1120">
        <f>ROUND(CQ1120*I1120,0)</f>
        <v/>
      </c>
      <c r="Q1120">
        <f>(ROUND((ROUND(((ET1120)*I1120),0)*BB1120),0)+ROUND((ROUND(((AE1120-(EU1120))*I1120),0)*BS1120),0))</f>
        <v/>
      </c>
      <c r="R1120">
        <f>(ROUND((ROUND(((EU1120)*I1120),0)*BS1120),0)+ROUND((ROUND(((AE1120-(EU1120))*I1120),0)*BS1120),0))</f>
        <v/>
      </c>
      <c r="S1120">
        <f>ROUND(CT1120*I1120,0)</f>
        <v/>
      </c>
      <c r="T1120">
        <f>ROUND(CU1120*I1120,0)</f>
        <v/>
      </c>
      <c r="U1120">
        <f>ROUND(CV1120*I1120,7)</f>
        <v/>
      </c>
      <c r="V1120">
        <f>ROUND(CW1120*I1120,7)</f>
        <v/>
      </c>
      <c r="W1120">
        <f>ROUND(CX1120*I1120,0)</f>
        <v/>
      </c>
      <c r="X1120">
        <f>ROUND(CY1120,0)</f>
        <v/>
      </c>
      <c r="Y1120">
        <f>ROUND(CZ1120,0)</f>
        <v/>
      </c>
      <c r="AA1120" t="n">
        <v>78862477</v>
      </c>
      <c r="AB1120">
        <f>ROUND((AC1120+AD1120+AF1120),2)</f>
        <v/>
      </c>
      <c r="AC1120">
        <f>ROUND((ES1120),2)</f>
        <v/>
      </c>
      <c r="AD1120">
        <f>ROUND((((ET1120)-(EU1120))+AE1120),2)</f>
        <v/>
      </c>
      <c r="AE1120">
        <f>ROUND((EU1120),2)</f>
        <v/>
      </c>
      <c r="AF1120">
        <f>ROUND((EV1120),2)</f>
        <v/>
      </c>
      <c r="AG1120">
        <f>ROUND((AP1120),2)</f>
        <v/>
      </c>
      <c r="AH1120">
        <f>(EW1120)</f>
        <v/>
      </c>
      <c r="AI1120">
        <f>(EX1120)</f>
        <v/>
      </c>
      <c r="AJ1120">
        <f>(AS1120)</f>
        <v/>
      </c>
      <c r="AK1120" t="n">
        <v>4436.43</v>
      </c>
      <c r="AL1120" t="n">
        <v>2875.73</v>
      </c>
      <c r="AM1120" t="n">
        <v>69.59999999999999</v>
      </c>
      <c r="AN1120" t="n">
        <v>0</v>
      </c>
      <c r="AO1120" t="n">
        <v>1491.1</v>
      </c>
      <c r="AP1120" t="n">
        <v>0</v>
      </c>
      <c r="AQ1120" t="n">
        <v>155</v>
      </c>
      <c r="AR1120" t="n">
        <v>0</v>
      </c>
      <c r="AS1120" t="n">
        <v>0</v>
      </c>
      <c r="AT1120" t="n">
        <v>103</v>
      </c>
      <c r="AU1120" t="n">
        <v>52</v>
      </c>
      <c r="AV1120" t="n">
        <v>1</v>
      </c>
      <c r="AW1120" t="n">
        <v>1</v>
      </c>
      <c r="AZ1120" t="n">
        <v>1</v>
      </c>
      <c r="BA1120" t="n">
        <v>52.25</v>
      </c>
      <c r="BB1120" t="n">
        <v>21.32</v>
      </c>
      <c r="BC1120" t="n">
        <v>10.86</v>
      </c>
      <c r="BD1120" t="inlineStr"/>
      <c r="BE1120" t="inlineStr"/>
      <c r="BF1120" t="inlineStr"/>
      <c r="BG1120" t="inlineStr"/>
      <c r="BH1120" t="n">
        <v>0</v>
      </c>
      <c r="BI1120" t="n">
        <v>1</v>
      </c>
      <c r="BJ1120" t="inlineStr">
        <is>
          <t>ТЕРр Московской обл., 65-9-12, приказ Минстроя России №675/пр от 28.02.2017 № 263/пр</t>
        </is>
      </c>
      <c r="BM1120" t="n">
        <v>65007</v>
      </c>
      <c r="BN1120" t="n">
        <v>0</v>
      </c>
      <c r="BO1120" t="inlineStr">
        <is>
          <t>65-9-12</t>
        </is>
      </c>
      <c r="BP1120" t="n">
        <v>1</v>
      </c>
      <c r="BQ1120" t="n">
        <v>6</v>
      </c>
      <c r="BR1120" t="n">
        <v>0</v>
      </c>
      <c r="BS1120" t="n">
        <v>52.25</v>
      </c>
      <c r="BT1120" t="n">
        <v>1</v>
      </c>
      <c r="BU1120" t="n">
        <v>1</v>
      </c>
      <c r="BV1120" t="n">
        <v>1</v>
      </c>
      <c r="BW1120" t="n">
        <v>1</v>
      </c>
      <c r="BX1120" t="n">
        <v>1</v>
      </c>
      <c r="BY1120" t="inlineStr"/>
      <c r="BZ1120" t="n">
        <v>103</v>
      </c>
      <c r="CA1120" t="n">
        <v>52</v>
      </c>
      <c r="CB1120" t="inlineStr"/>
      <c r="CE1120" t="n">
        <v>12</v>
      </c>
      <c r="CF1120" t="n">
        <v>0</v>
      </c>
      <c r="CG1120" t="n">
        <v>0</v>
      </c>
      <c r="CM1120" t="n">
        <v>0</v>
      </c>
      <c r="CN1120" t="inlineStr"/>
      <c r="CO1120" t="n">
        <v>0</v>
      </c>
      <c r="CP1120">
        <f>(P1120+Q1120+S1120)</f>
        <v/>
      </c>
      <c r="CQ1120">
        <f>AC1120*BC1120</f>
        <v/>
      </c>
      <c r="CR1120">
        <f>(ROUND((ROUND(((ET1120)*1),0)*BB1120),0)+ROUND((ROUND(((AE1120-(EU1120))*1),0)*BS1120),0))</f>
        <v/>
      </c>
      <c r="CS1120">
        <f>(ROUND((ROUND(((EU1120)*1),0)*BS1120),0)+ROUND((ROUND(((AE1120-(EU1120))*1),0)*BS1120),0))</f>
        <v/>
      </c>
      <c r="CT1120">
        <f>AF1120*BA1120</f>
        <v/>
      </c>
      <c r="CU1120">
        <f>AG1120</f>
        <v/>
      </c>
      <c r="CV1120">
        <f>AH1120</f>
        <v/>
      </c>
      <c r="CW1120">
        <f>AI1120</f>
        <v/>
      </c>
      <c r="CX1120">
        <f>AJ1120</f>
        <v/>
      </c>
      <c r="CY1120">
        <f>(((S1120+R1120)*AT1120)/100)</f>
        <v/>
      </c>
      <c r="CZ1120">
        <f>(((S1120+R1120)*AU1120)/100)</f>
        <v/>
      </c>
      <c r="DC1120" t="inlineStr"/>
      <c r="DD1120" t="inlineStr"/>
      <c r="DE1120" t="inlineStr"/>
      <c r="DF1120" t="inlineStr"/>
      <c r="DG1120" t="inlineStr"/>
      <c r="DH1120" t="inlineStr"/>
      <c r="DI1120" t="inlineStr"/>
      <c r="DJ1120" t="inlineStr"/>
      <c r="DK1120" t="inlineStr"/>
      <c r="DL1120" t="inlineStr"/>
      <c r="DM1120" t="inlineStr"/>
      <c r="DN1120" t="n">
        <v>0</v>
      </c>
      <c r="DO1120" t="n">
        <v>0</v>
      </c>
      <c r="DP1120" t="n">
        <v>1</v>
      </c>
      <c r="DQ1120" t="n">
        <v>1</v>
      </c>
      <c r="DU1120" t="n">
        <v>1013</v>
      </c>
      <c r="DV1120" t="inlineStr">
        <is>
          <t>100 м трубопровода</t>
        </is>
      </c>
      <c r="DW1120" t="inlineStr">
        <is>
          <t>100 м трубопровода</t>
        </is>
      </c>
      <c r="DX1120" t="n">
        <v>1</v>
      </c>
      <c r="DZ1120" t="inlineStr"/>
      <c r="EA1120" t="inlineStr"/>
      <c r="EB1120" t="inlineStr"/>
      <c r="EC1120" t="inlineStr"/>
      <c r="EE1120" t="n">
        <v>78726000</v>
      </c>
      <c r="EF1120" t="n">
        <v>6</v>
      </c>
      <c r="EG1120" t="inlineStr">
        <is>
          <t>Ремонтно-строительные работы</t>
        </is>
      </c>
      <c r="EH1120" t="n">
        <v>99</v>
      </c>
      <c r="EI1120" t="inlineStr">
        <is>
          <t>Внутренние санитарно-технические работы</t>
        </is>
      </c>
      <c r="EJ1120" t="n">
        <v>1</v>
      </c>
      <c r="EK1120" t="n">
        <v>65007</v>
      </c>
      <c r="EL1120" t="inlineStr">
        <is>
          <t>Внутренние санитарнотехнические работы: смена труб, санприборов, запорной арматуры и другое</t>
        </is>
      </c>
      <c r="EM1120" t="inlineStr">
        <is>
          <t>рФЕР-65</t>
        </is>
      </c>
      <c r="EO1120" t="inlineStr"/>
      <c r="EQ1120" t="n">
        <v>0</v>
      </c>
      <c r="ER1120" t="n">
        <v>4436.43</v>
      </c>
      <c r="ES1120" t="n">
        <v>2875.73</v>
      </c>
      <c r="ET1120" t="n">
        <v>69.59999999999999</v>
      </c>
      <c r="EU1120" t="n">
        <v>0</v>
      </c>
      <c r="EV1120" t="n">
        <v>1491.1</v>
      </c>
      <c r="EW1120" t="n">
        <v>155</v>
      </c>
      <c r="EX1120" t="n">
        <v>0</v>
      </c>
      <c r="EY1120" t="n">
        <v>0</v>
      </c>
      <c r="FQ1120" t="n">
        <v>0</v>
      </c>
      <c r="FR1120" t="n">
        <v>0</v>
      </c>
      <c r="FS1120" t="n">
        <v>0</v>
      </c>
      <c r="FX1120" t="n">
        <v>103</v>
      </c>
      <c r="FY1120" t="n">
        <v>52</v>
      </c>
      <c r="GA1120" t="inlineStr"/>
      <c r="GD1120" t="n">
        <v>1</v>
      </c>
      <c r="GF1120" t="n">
        <v>-823714425</v>
      </c>
      <c r="GG1120" t="n">
        <v>2</v>
      </c>
      <c r="GH1120" t="n">
        <v>1</v>
      </c>
      <c r="GI1120" t="n">
        <v>2</v>
      </c>
      <c r="GJ1120" t="n">
        <v>0</v>
      </c>
      <c r="GK1120" t="n">
        <v>0</v>
      </c>
      <c r="GL1120">
        <f>ROUND(IF(AND(BH1120=3,BI1120=3,FS1120&lt;&gt;0),P1120,0),0)</f>
        <v/>
      </c>
      <c r="GM1120">
        <f>ROUND(O1120+X1120+Y1120,0)+GX1120</f>
        <v/>
      </c>
      <c r="GN1120">
        <f>IF(OR(BI1120=0,BI1120=1),GM1120-GX1120,0)</f>
        <v/>
      </c>
      <c r="GO1120">
        <f>IF(BI1120=2,GM1120-GX1120,0)</f>
        <v/>
      </c>
      <c r="GP1120">
        <f>IF(BI1120=4,GM1120-GX1120,0)</f>
        <v/>
      </c>
      <c r="GR1120" t="n">
        <v>0</v>
      </c>
      <c r="GS1120" t="n">
        <v>3</v>
      </c>
      <c r="GT1120" t="n">
        <v>0</v>
      </c>
      <c r="GU1120" t="inlineStr"/>
      <c r="GV1120">
        <f>ROUND((GT1120),2)</f>
        <v/>
      </c>
      <c r="GW1120" t="n">
        <v>1</v>
      </c>
      <c r="GX1120">
        <f>ROUND(HC1120*I1120,0)</f>
        <v/>
      </c>
      <c r="HA1120" t="n">
        <v>0</v>
      </c>
      <c r="HB1120" t="n">
        <v>0</v>
      </c>
      <c r="HC1120">
        <f>GV1120*GW1120</f>
        <v/>
      </c>
      <c r="HE1120" t="inlineStr"/>
      <c r="HF1120" t="inlineStr"/>
      <c r="HM1120" t="inlineStr"/>
      <c r="HN1120" t="inlineStr">
        <is>
          <t>Пр/812-099.2-1</t>
        </is>
      </c>
      <c r="HO1120" t="inlineStr">
        <is>
          <t>Пр/774-099.2</t>
        </is>
      </c>
      <c r="HP1120" t="inlineStr">
        <is>
          <t>Внутренние санитарнотехнические работы: смена труб, санприборов, запорной арматуры и другое</t>
        </is>
      </c>
      <c r="HQ1120" t="inlineStr">
        <is>
          <t>Внутренние санитарнотехнические работы: смена труб, санприборов, запорной арматуры и другое</t>
        </is>
      </c>
      <c r="HS1120" t="n">
        <v>0</v>
      </c>
      <c r="IK1120" t="n">
        <v>0</v>
      </c>
    </row>
    <row r="1121">
      <c r="A1121" t="n">
        <v>18</v>
      </c>
      <c r="B1121" t="n">
        <v>0</v>
      </c>
      <c r="C1121" t="n">
        <v>361</v>
      </c>
      <c r="E1121" t="inlineStr">
        <is>
          <t>1,1</t>
        </is>
      </c>
      <c r="F1121" t="inlineStr">
        <is>
          <t>507-5019</t>
        </is>
      </c>
      <c r="G1121" t="inlineStr">
        <is>
          <t>Муфта полипропиленовая комбинированная, с внутренней резьбой диаметром 25х1/2"</t>
        </is>
      </c>
      <c r="H1121" t="inlineStr">
        <is>
          <t>10 шт.</t>
        </is>
      </c>
      <c r="I1121">
        <f>I1120*J1121</f>
        <v/>
      </c>
      <c r="J1121" t="n">
        <v>10</v>
      </c>
      <c r="K1121" t="n">
        <v>10</v>
      </c>
      <c r="O1121">
        <f>ROUND(CP1121,0)</f>
        <v/>
      </c>
      <c r="P1121">
        <f>ROUND(CQ1121*I1121,0)</f>
        <v/>
      </c>
      <c r="Q1121">
        <f>(ROUND((ROUND(((ET1121)*I1121),0)*BB1121),0)+ROUND((ROUND(((AE1121-(EU1121))*I1121),0)*BS1121),0))</f>
        <v/>
      </c>
      <c r="R1121">
        <f>(ROUND((ROUND(((EU1121)*I1121),0)*BS1121),0)+ROUND((ROUND(((AE1121-(EU1121))*I1121),0)*BS1121),0))</f>
        <v/>
      </c>
      <c r="S1121">
        <f>ROUND(CT1121*I1121,0)</f>
        <v/>
      </c>
      <c r="T1121">
        <f>ROUND(CU1121*I1121,0)</f>
        <v/>
      </c>
      <c r="U1121">
        <f>ROUND(CV1121*I1121,7)</f>
        <v/>
      </c>
      <c r="V1121">
        <f>ROUND(CW1121*I1121,7)</f>
        <v/>
      </c>
      <c r="W1121">
        <f>ROUND(CX1121*I1121,0)</f>
        <v/>
      </c>
      <c r="X1121">
        <f>ROUND(CY1121,0)</f>
        <v/>
      </c>
      <c r="Y1121">
        <f>ROUND(CZ1121,0)</f>
        <v/>
      </c>
      <c r="AA1121" t="n">
        <v>78862477</v>
      </c>
      <c r="AB1121">
        <f>ROUND((AC1121+AD1121+AF1121),2)</f>
        <v/>
      </c>
      <c r="AC1121">
        <f>ROUND((ES1121),2)</f>
        <v/>
      </c>
      <c r="AD1121">
        <f>ROUND((((ET1121)-(EU1121))+AE1121),2)</f>
        <v/>
      </c>
      <c r="AE1121">
        <f>ROUND((EU1121),2)</f>
        <v/>
      </c>
      <c r="AF1121">
        <f>ROUND((EV1121),2)</f>
        <v/>
      </c>
      <c r="AG1121">
        <f>ROUND((AP1121),2)</f>
        <v/>
      </c>
      <c r="AH1121">
        <f>(EW1121)</f>
        <v/>
      </c>
      <c r="AI1121">
        <f>(EX1121)</f>
        <v/>
      </c>
      <c r="AJ1121">
        <f>(AS1121)</f>
        <v/>
      </c>
      <c r="AK1121" t="n">
        <v>74.3</v>
      </c>
      <c r="AL1121" t="n">
        <v>74.3</v>
      </c>
      <c r="AM1121" t="n">
        <v>0</v>
      </c>
      <c r="AN1121" t="n">
        <v>0</v>
      </c>
      <c r="AO1121" t="n">
        <v>0</v>
      </c>
      <c r="AP1121" t="n">
        <v>0</v>
      </c>
      <c r="AQ1121" t="n">
        <v>0</v>
      </c>
      <c r="AR1121" t="n">
        <v>0</v>
      </c>
      <c r="AS1121" t="n">
        <v>0.04</v>
      </c>
      <c r="AT1121" t="n">
        <v>103</v>
      </c>
      <c r="AU1121" t="n">
        <v>52</v>
      </c>
      <c r="AV1121" t="n">
        <v>1</v>
      </c>
      <c r="AW1121" t="n">
        <v>1</v>
      </c>
      <c r="AZ1121" t="n">
        <v>1</v>
      </c>
      <c r="BA1121" t="n">
        <v>1</v>
      </c>
      <c r="BB1121" t="n">
        <v>1</v>
      </c>
      <c r="BC1121" t="n">
        <v>5.73</v>
      </c>
      <c r="BD1121" t="inlineStr"/>
      <c r="BE1121" t="inlineStr"/>
      <c r="BF1121" t="inlineStr"/>
      <c r="BG1121" t="inlineStr"/>
      <c r="BH1121" t="n">
        <v>3</v>
      </c>
      <c r="BI1121" t="n">
        <v>1</v>
      </c>
      <c r="BJ1121" t="inlineStr">
        <is>
          <t>ТССЦ Московской обл., 507-5019, приказ Минстроя России №675/пр от 28.02.2017 № 258/пр</t>
        </is>
      </c>
      <c r="BM1121" t="n">
        <v>65007</v>
      </c>
      <c r="BN1121" t="n">
        <v>0</v>
      </c>
      <c r="BO1121" t="inlineStr">
        <is>
          <t>507-5019</t>
        </is>
      </c>
      <c r="BP1121" t="n">
        <v>1</v>
      </c>
      <c r="BQ1121" t="n">
        <v>6</v>
      </c>
      <c r="BR1121" t="n">
        <v>0</v>
      </c>
      <c r="BS1121" t="n">
        <v>1</v>
      </c>
      <c r="BT1121" t="n">
        <v>1</v>
      </c>
      <c r="BU1121" t="n">
        <v>1</v>
      </c>
      <c r="BV1121" t="n">
        <v>1</v>
      </c>
      <c r="BW1121" t="n">
        <v>1</v>
      </c>
      <c r="BX1121" t="n">
        <v>1</v>
      </c>
      <c r="BY1121" t="inlineStr"/>
      <c r="BZ1121" t="n">
        <v>103</v>
      </c>
      <c r="CA1121" t="n">
        <v>52</v>
      </c>
      <c r="CB1121" t="inlineStr"/>
      <c r="CE1121" t="n">
        <v>12</v>
      </c>
      <c r="CF1121" t="n">
        <v>0</v>
      </c>
      <c r="CG1121" t="n">
        <v>0</v>
      </c>
      <c r="CM1121" t="n">
        <v>0</v>
      </c>
      <c r="CN1121" t="inlineStr"/>
      <c r="CO1121" t="n">
        <v>0</v>
      </c>
      <c r="CP1121">
        <f>(P1121+Q1121+S1121)</f>
        <v/>
      </c>
      <c r="CQ1121">
        <f>AC1121*BC1121</f>
        <v/>
      </c>
      <c r="CR1121">
        <f>(ROUND((ROUND(((ET1121)*1),0)*BB1121),0)+ROUND((ROUND(((AE1121-(EU1121))*1),0)*BS1121),0))</f>
        <v/>
      </c>
      <c r="CS1121">
        <f>(ROUND((ROUND(((EU1121)*1),0)*BS1121),0)+ROUND((ROUND(((AE1121-(EU1121))*1),0)*BS1121),0))</f>
        <v/>
      </c>
      <c r="CT1121">
        <f>AF1121*BA1121</f>
        <v/>
      </c>
      <c r="CU1121">
        <f>AG1121</f>
        <v/>
      </c>
      <c r="CV1121">
        <f>AH1121</f>
        <v/>
      </c>
      <c r="CW1121">
        <f>AI1121</f>
        <v/>
      </c>
      <c r="CX1121">
        <f>AJ1121</f>
        <v/>
      </c>
      <c r="CY1121">
        <f>(((S1121+R1121)*AT1121)/100)</f>
        <v/>
      </c>
      <c r="CZ1121">
        <f>(((S1121+R1121)*AU1121)/100)</f>
        <v/>
      </c>
      <c r="DC1121" t="inlineStr"/>
      <c r="DD1121" t="inlineStr"/>
      <c r="DE1121" t="inlineStr"/>
      <c r="DF1121" t="inlineStr"/>
      <c r="DG1121" t="inlineStr"/>
      <c r="DH1121" t="inlineStr"/>
      <c r="DI1121" t="inlineStr"/>
      <c r="DJ1121" t="inlineStr"/>
      <c r="DK1121" t="inlineStr"/>
      <c r="DL1121" t="inlineStr"/>
      <c r="DM1121" t="inlineStr"/>
      <c r="DN1121" t="n">
        <v>0</v>
      </c>
      <c r="DO1121" t="n">
        <v>0</v>
      </c>
      <c r="DP1121" t="n">
        <v>1</v>
      </c>
      <c r="DQ1121" t="n">
        <v>1</v>
      </c>
      <c r="DU1121" t="n">
        <v>1010</v>
      </c>
      <c r="DV1121" t="inlineStr">
        <is>
          <t>10 шт.</t>
        </is>
      </c>
      <c r="DW1121" t="inlineStr">
        <is>
          <t>10 шт.</t>
        </is>
      </c>
      <c r="DX1121" t="n">
        <v>10</v>
      </c>
      <c r="DZ1121" t="inlineStr"/>
      <c r="EA1121" t="inlineStr"/>
      <c r="EB1121" t="inlineStr"/>
      <c r="EC1121" t="inlineStr"/>
      <c r="EE1121" t="n">
        <v>78726000</v>
      </c>
      <c r="EF1121" t="n">
        <v>6</v>
      </c>
      <c r="EG1121" t="inlineStr">
        <is>
          <t>Ремонтно-строительные работы</t>
        </is>
      </c>
      <c r="EH1121" t="n">
        <v>99</v>
      </c>
      <c r="EI1121" t="inlineStr">
        <is>
          <t>Внутренние санитарно-технические работы</t>
        </is>
      </c>
      <c r="EJ1121" t="n">
        <v>1</v>
      </c>
      <c r="EK1121" t="n">
        <v>65007</v>
      </c>
      <c r="EL1121" t="inlineStr">
        <is>
          <t>Внутренние санитарнотехнические работы: смена труб, санприборов, запорной арматуры и другое</t>
        </is>
      </c>
      <c r="EM1121" t="inlineStr">
        <is>
          <t>рФЕР-65</t>
        </is>
      </c>
      <c r="EO1121" t="inlineStr"/>
      <c r="EQ1121" t="n">
        <v>0</v>
      </c>
      <c r="ER1121" t="n">
        <v>74.3</v>
      </c>
      <c r="ES1121" t="n">
        <v>74.3</v>
      </c>
      <c r="ET1121" t="n">
        <v>0</v>
      </c>
      <c r="EU1121" t="n">
        <v>0</v>
      </c>
      <c r="EV1121" t="n">
        <v>0</v>
      </c>
      <c r="EW1121" t="n">
        <v>0</v>
      </c>
      <c r="EX1121" t="n">
        <v>0</v>
      </c>
      <c r="FQ1121" t="n">
        <v>0</v>
      </c>
      <c r="FR1121" t="n">
        <v>0</v>
      </c>
      <c r="FS1121" t="n">
        <v>0</v>
      </c>
      <c r="FX1121" t="n">
        <v>103</v>
      </c>
      <c r="FY1121" t="n">
        <v>52</v>
      </c>
      <c r="GA1121" t="inlineStr"/>
      <c r="GD1121" t="n">
        <v>1</v>
      </c>
      <c r="GF1121" t="n">
        <v>-919061291</v>
      </c>
      <c r="GG1121" t="n">
        <v>2</v>
      </c>
      <c r="GH1121" t="n">
        <v>1</v>
      </c>
      <c r="GI1121" t="n">
        <v>2</v>
      </c>
      <c r="GJ1121" t="n">
        <v>0</v>
      </c>
      <c r="GK1121" t="n">
        <v>0</v>
      </c>
      <c r="GL1121">
        <f>ROUND(IF(AND(BH1121=3,BI1121=3,FS1121&lt;&gt;0),P1121,0),0)</f>
        <v/>
      </c>
      <c r="GM1121">
        <f>ROUND(O1121+X1121+Y1121,0)+GX1121</f>
        <v/>
      </c>
      <c r="GN1121">
        <f>IF(OR(BI1121=0,BI1121=1),GM1121-GX1121,0)</f>
        <v/>
      </c>
      <c r="GO1121">
        <f>IF(BI1121=2,GM1121-GX1121,0)</f>
        <v/>
      </c>
      <c r="GP1121">
        <f>IF(BI1121=4,GM1121-GX1121,0)</f>
        <v/>
      </c>
      <c r="GR1121" t="n">
        <v>0</v>
      </c>
      <c r="GS1121" t="n">
        <v>3</v>
      </c>
      <c r="GT1121" t="n">
        <v>0</v>
      </c>
      <c r="GU1121" t="inlineStr"/>
      <c r="GV1121">
        <f>ROUND((GT1121),2)</f>
        <v/>
      </c>
      <c r="GW1121" t="n">
        <v>1</v>
      </c>
      <c r="GX1121">
        <f>ROUND(HC1121*I1121,0)</f>
        <v/>
      </c>
      <c r="HA1121" t="n">
        <v>0</v>
      </c>
      <c r="HB1121" t="n">
        <v>0</v>
      </c>
      <c r="HC1121">
        <f>GV1121*GW1121</f>
        <v/>
      </c>
      <c r="HE1121" t="inlineStr"/>
      <c r="HF1121" t="inlineStr"/>
      <c r="HM1121" t="inlineStr"/>
      <c r="HN1121" t="inlineStr">
        <is>
          <t>Пр/812-099.2-1</t>
        </is>
      </c>
      <c r="HO1121" t="inlineStr">
        <is>
          <t>Пр/774-099.2</t>
        </is>
      </c>
      <c r="HP1121" t="inlineStr">
        <is>
          <t>Внутренние санитарнотехнические работы: смена труб, санприборов, запорной арматуры и другое</t>
        </is>
      </c>
      <c r="HQ1121" t="inlineStr">
        <is>
          <t>Внутренние санитарнотехнические работы: смена труб, санприборов, запорной арматуры и другое</t>
        </is>
      </c>
      <c r="HS1121" t="n">
        <v>0</v>
      </c>
      <c r="IK1121" t="n">
        <v>0</v>
      </c>
    </row>
    <row r="1122"/>
    <row r="1123">
      <c r="A1123" s="358" t="n">
        <v>51</v>
      </c>
      <c r="B1123" s="358">
        <f>B1116</f>
        <v/>
      </c>
      <c r="C1123" s="358">
        <f>A1116</f>
        <v/>
      </c>
      <c r="D1123" s="358">
        <f>ROW(A1116)</f>
        <v/>
      </c>
      <c r="E1123" s="358" t="n"/>
      <c r="F1123" s="358">
        <f>IF(F1116&lt;&gt;"",F1116,"")</f>
        <v/>
      </c>
      <c r="G1123" s="358">
        <f>IF(G1116&lt;&gt;"",G1116,"")</f>
        <v/>
      </c>
      <c r="H1123" s="358" t="n">
        <v>0</v>
      </c>
      <c r="I1123" s="358" t="n"/>
      <c r="J1123" s="358" t="n"/>
      <c r="K1123" s="358" t="n"/>
      <c r="L1123" s="358" t="n"/>
      <c r="M1123" s="358" t="n"/>
      <c r="N1123" s="358" t="n"/>
      <c r="O1123" s="358" t="n">
        <v>0</v>
      </c>
      <c r="P1123" s="358" t="n">
        <v>0</v>
      </c>
      <c r="Q1123" s="358" t="n">
        <v>0</v>
      </c>
      <c r="R1123" s="358" t="n">
        <v>0</v>
      </c>
      <c r="S1123" s="358" t="n">
        <v>0</v>
      </c>
      <c r="T1123" s="358" t="n">
        <v>0</v>
      </c>
      <c r="U1123" s="358" t="n">
        <v>0</v>
      </c>
      <c r="V1123" s="358" t="n">
        <v>0</v>
      </c>
      <c r="W1123" s="358" t="n">
        <v>0</v>
      </c>
      <c r="X1123" s="358" t="n">
        <v>0</v>
      </c>
      <c r="Y1123" s="358" t="n">
        <v>0</v>
      </c>
      <c r="Z1123" s="358" t="n"/>
      <c r="AA1123" s="358" t="n"/>
      <c r="AB1123" s="358" t="n"/>
      <c r="AC1123" s="358" t="n"/>
      <c r="AD1123" s="358" t="n"/>
      <c r="AE1123" s="358" t="n"/>
      <c r="AF1123" s="358" t="n"/>
      <c r="AG1123" s="358" t="n"/>
      <c r="AH1123" s="358" t="n"/>
      <c r="AI1123" s="358" t="n"/>
      <c r="AJ1123" s="358" t="n"/>
      <c r="AK1123" s="358" t="n"/>
      <c r="AL1123" s="358" t="n"/>
      <c r="AM1123" s="358" t="n"/>
      <c r="AN1123" s="358" t="n"/>
      <c r="AO1123" s="358">
        <f>ROUND(BX1123,0)</f>
        <v/>
      </c>
      <c r="AP1123" s="358">
        <f>ROUND(BY1123,0)</f>
        <v/>
      </c>
      <c r="AQ1123" s="358">
        <f>ROUND(BZ1123,0)</f>
        <v/>
      </c>
      <c r="AR1123" s="358">
        <f>ROUND(CA1123,0)</f>
        <v/>
      </c>
      <c r="AS1123" s="358">
        <f>ROUND(CB1123,0)</f>
        <v/>
      </c>
      <c r="AT1123" s="358">
        <f>ROUND(CC1123,0)</f>
        <v/>
      </c>
      <c r="AU1123" s="358">
        <f>ROUND(CD1123,0)</f>
        <v/>
      </c>
      <c r="AV1123" s="358">
        <f>ROUND(CE1123,0)</f>
        <v/>
      </c>
      <c r="AW1123" s="358">
        <f>ROUND(CF1123,0)</f>
        <v/>
      </c>
      <c r="AX1123" s="358">
        <f>ROUND(CG1123,0)</f>
        <v/>
      </c>
      <c r="AY1123" s="358">
        <f>ROUND(CH1123,0)</f>
        <v/>
      </c>
      <c r="AZ1123" s="358">
        <f>ROUND(CI1123,0)</f>
        <v/>
      </c>
      <c r="BA1123" s="358">
        <f>ROUND(CJ1123,0)</f>
        <v/>
      </c>
      <c r="BB1123" s="358">
        <f>ROUND(CK1123,0)</f>
        <v/>
      </c>
      <c r="BC1123" s="358">
        <f>ROUND(CL1123,0)</f>
        <v/>
      </c>
      <c r="BD1123" s="358">
        <f>ROUND(CM1123,0)</f>
        <v/>
      </c>
      <c r="BE1123" s="358" t="n"/>
      <c r="BF1123" s="358" t="n"/>
      <c r="BG1123" s="358" t="n"/>
      <c r="BH1123" s="358" t="n"/>
      <c r="BI1123" s="358" t="n"/>
      <c r="BJ1123" s="358" t="n"/>
      <c r="BK1123" s="358" t="n"/>
      <c r="BL1123" s="358" t="n"/>
      <c r="BM1123" s="358" t="n"/>
      <c r="BN1123" s="358" t="n"/>
      <c r="BO1123" s="358" t="n"/>
      <c r="BP1123" s="358" t="n"/>
      <c r="BQ1123" s="358" t="n"/>
      <c r="BR1123" s="358" t="n"/>
      <c r="BS1123" s="358" t="n"/>
      <c r="BT1123" s="358" t="n"/>
      <c r="BU1123" s="358" t="n"/>
      <c r="BV1123" s="358" t="n"/>
      <c r="BW1123" s="358" t="n"/>
      <c r="BX1123" s="358" t="n"/>
      <c r="BY1123" s="358" t="n"/>
      <c r="BZ1123" s="358" t="n"/>
      <c r="CA1123" s="358" t="n"/>
      <c r="CB1123" s="358" t="n"/>
      <c r="CC1123" s="358" t="n"/>
      <c r="CD1123" s="358" t="n"/>
      <c r="CE1123" s="358" t="n"/>
      <c r="CF1123" s="358" t="n"/>
      <c r="CG1123" s="358" t="n"/>
      <c r="CH1123" s="358" t="n"/>
      <c r="CI1123" s="358" t="n"/>
      <c r="CJ1123" s="358" t="n"/>
      <c r="CK1123" s="358" t="n"/>
      <c r="CL1123" s="358" t="n"/>
      <c r="CM1123" s="358" t="n"/>
      <c r="CN1123" s="358" t="n"/>
      <c r="CO1123" s="358" t="n"/>
      <c r="CP1123" s="358" t="n"/>
      <c r="CQ1123" s="358" t="n"/>
      <c r="CR1123" s="358" t="n"/>
      <c r="CS1123" s="358" t="n"/>
      <c r="CT1123" s="358" t="n"/>
      <c r="CU1123" s="358" t="n"/>
      <c r="CV1123" s="358" t="n"/>
      <c r="CW1123" s="358" t="n"/>
      <c r="CX1123" s="358" t="n"/>
      <c r="CY1123" s="358" t="n"/>
      <c r="CZ1123" s="358" t="n"/>
      <c r="DA1123" s="358" t="n"/>
      <c r="DB1123" s="358" t="n"/>
      <c r="DC1123" s="358" t="n"/>
      <c r="DD1123" s="358" t="n"/>
      <c r="DE1123" s="358" t="n"/>
      <c r="DF1123" s="358" t="n"/>
      <c r="DG1123" s="359" t="n"/>
      <c r="DH1123" s="359" t="n"/>
      <c r="DI1123" s="359" t="n"/>
      <c r="DJ1123" s="359" t="n"/>
      <c r="DK1123" s="359" t="n"/>
      <c r="DL1123" s="359" t="n"/>
      <c r="DM1123" s="359" t="n"/>
      <c r="DN1123" s="359" t="n"/>
      <c r="DO1123" s="359" t="n"/>
      <c r="DP1123" s="359" t="n"/>
      <c r="DQ1123" s="359" t="n"/>
      <c r="DR1123" s="359" t="n"/>
      <c r="DS1123" s="359" t="n"/>
      <c r="DT1123" s="359" t="n"/>
      <c r="DU1123" s="359" t="n"/>
      <c r="DV1123" s="359" t="n"/>
      <c r="DW1123" s="359" t="n"/>
      <c r="DX1123" s="359" t="n"/>
      <c r="DY1123" s="359" t="n"/>
      <c r="DZ1123" s="359" t="n"/>
      <c r="EA1123" s="359" t="n"/>
      <c r="EB1123" s="359" t="n"/>
      <c r="EC1123" s="359" t="n"/>
      <c r="ED1123" s="359" t="n"/>
      <c r="EE1123" s="359" t="n"/>
      <c r="EF1123" s="359" t="n"/>
      <c r="EG1123" s="359" t="n"/>
      <c r="EH1123" s="359" t="n"/>
      <c r="EI1123" s="359" t="n"/>
      <c r="EJ1123" s="359" t="n"/>
      <c r="EK1123" s="359" t="n"/>
      <c r="EL1123" s="359" t="n"/>
      <c r="EM1123" s="359" t="n"/>
      <c r="EN1123" s="359" t="n"/>
      <c r="EO1123" s="359" t="n"/>
      <c r="EP1123" s="359" t="n"/>
      <c r="EQ1123" s="359" t="n"/>
      <c r="ER1123" s="359" t="n"/>
      <c r="ES1123" s="359" t="n"/>
      <c r="ET1123" s="359" t="n"/>
      <c r="EU1123" s="359" t="n"/>
      <c r="EV1123" s="359" t="n"/>
      <c r="EW1123" s="359" t="n"/>
      <c r="EX1123" s="359" t="n"/>
      <c r="EY1123" s="359" t="n"/>
      <c r="EZ1123" s="359" t="n"/>
      <c r="FA1123" s="359" t="n"/>
      <c r="FB1123" s="359" t="n"/>
      <c r="FC1123" s="359" t="n"/>
      <c r="FD1123" s="359" t="n"/>
      <c r="FE1123" s="359" t="n"/>
      <c r="FF1123" s="359" t="n"/>
      <c r="FG1123" s="359" t="n"/>
      <c r="FH1123" s="359" t="n"/>
      <c r="FI1123" s="359" t="n"/>
      <c r="FJ1123" s="359" t="n"/>
      <c r="FK1123" s="359" t="n"/>
      <c r="FL1123" s="359" t="n"/>
      <c r="FM1123" s="359" t="n"/>
      <c r="FN1123" s="359" t="n"/>
      <c r="FO1123" s="359" t="n"/>
      <c r="FP1123" s="359" t="n"/>
      <c r="FQ1123" s="359" t="n"/>
      <c r="FR1123" s="359" t="n"/>
      <c r="FS1123" s="359" t="n"/>
      <c r="FT1123" s="359" t="n"/>
      <c r="FU1123" s="359" t="n"/>
      <c r="FV1123" s="359" t="n"/>
      <c r="FW1123" s="359" t="n"/>
      <c r="FX1123" s="359" t="n"/>
      <c r="FY1123" s="359" t="n"/>
      <c r="FZ1123" s="359" t="n"/>
      <c r="GA1123" s="359" t="n"/>
      <c r="GB1123" s="359" t="n"/>
      <c r="GC1123" s="359" t="n"/>
      <c r="GD1123" s="359" t="n"/>
      <c r="GE1123" s="359" t="n"/>
      <c r="GF1123" s="359" t="n"/>
      <c r="GG1123" s="359" t="n"/>
      <c r="GH1123" s="359" t="n"/>
      <c r="GI1123" s="359" t="n"/>
      <c r="GJ1123" s="359" t="n"/>
      <c r="GK1123" s="359" t="n"/>
      <c r="GL1123" s="359" t="n"/>
      <c r="GM1123" s="359" t="n"/>
      <c r="GN1123" s="359" t="n"/>
      <c r="GO1123" s="359" t="n"/>
      <c r="GP1123" s="359" t="n"/>
      <c r="GQ1123" s="359" t="n"/>
      <c r="GR1123" s="359" t="n"/>
      <c r="GS1123" s="359" t="n"/>
      <c r="GT1123" s="359" t="n"/>
      <c r="GU1123" s="359" t="n"/>
      <c r="GV1123" s="359" t="n"/>
      <c r="GW1123" s="359" t="n"/>
      <c r="GX1123" s="359" t="n">
        <v>0</v>
      </c>
    </row>
    <row r="1124"/>
    <row r="1125">
      <c r="A1125" s="360" t="n">
        <v>50</v>
      </c>
      <c r="B1125" s="360" t="n">
        <v>0</v>
      </c>
      <c r="C1125" s="360" t="n">
        <v>0</v>
      </c>
      <c r="D1125" s="360" t="n">
        <v>1</v>
      </c>
      <c r="E1125" s="360" t="n">
        <v>201</v>
      </c>
      <c r="F1125" s="360">
        <f>ROUND(Source!O1123,O1125)</f>
        <v/>
      </c>
      <c r="G1125" s="360" t="inlineStr">
        <is>
          <t>ПЗ</t>
        </is>
      </c>
      <c r="H1125" s="360" t="inlineStr">
        <is>
          <t>Прямые затраты</t>
        </is>
      </c>
      <c r="I1125" s="360" t="n"/>
      <c r="J1125" s="360" t="n"/>
      <c r="K1125" s="360" t="n">
        <v>201</v>
      </c>
      <c r="L1125" s="360" t="n">
        <v>1</v>
      </c>
      <c r="M1125" s="360" t="n">
        <v>3</v>
      </c>
      <c r="N1125" s="360" t="inlineStr"/>
      <c r="O1125" s="360" t="n">
        <v>0</v>
      </c>
      <c r="P1125" s="360" t="n"/>
      <c r="Q1125" s="360" t="n"/>
      <c r="R1125" s="360" t="n"/>
      <c r="S1125" s="360" t="n"/>
      <c r="T1125" s="360" t="n"/>
      <c r="U1125" s="360" t="n"/>
      <c r="V1125" s="360" t="n"/>
      <c r="W1125" s="360" t="n">
        <v>0</v>
      </c>
      <c r="X1125" s="360" t="n">
        <v>1</v>
      </c>
      <c r="Y1125" s="360" t="n">
        <v>0</v>
      </c>
      <c r="Z1125" s="360" t="n"/>
      <c r="AA1125" s="360" t="n"/>
      <c r="AB1125" s="360" t="n"/>
    </row>
    <row r="1126">
      <c r="A1126" s="360" t="n">
        <v>50</v>
      </c>
      <c r="B1126" s="360" t="n">
        <v>0</v>
      </c>
      <c r="C1126" s="360" t="n">
        <v>0</v>
      </c>
      <c r="D1126" s="360" t="n">
        <v>1</v>
      </c>
      <c r="E1126" s="360" t="n">
        <v>202</v>
      </c>
      <c r="F1126" s="360">
        <f>ROUND(Source!P1123,O1126)</f>
        <v/>
      </c>
      <c r="G1126" s="360" t="inlineStr">
        <is>
          <t>СтМатОб</t>
        </is>
      </c>
      <c r="H1126" s="360" t="inlineStr">
        <is>
          <t>Стоимость материальных ресурсов (всего)</t>
        </is>
      </c>
      <c r="I1126" s="360" t="n"/>
      <c r="J1126" s="360" t="n"/>
      <c r="K1126" s="360" t="n">
        <v>202</v>
      </c>
      <c r="L1126" s="360" t="n">
        <v>2</v>
      </c>
      <c r="M1126" s="360" t="n">
        <v>3</v>
      </c>
      <c r="N1126" s="360" t="inlineStr"/>
      <c r="O1126" s="360" t="n">
        <v>0</v>
      </c>
      <c r="P1126" s="360" t="n"/>
      <c r="Q1126" s="360" t="n"/>
      <c r="R1126" s="360" t="n"/>
      <c r="S1126" s="360" t="n"/>
      <c r="T1126" s="360" t="n"/>
      <c r="U1126" s="360" t="n"/>
      <c r="V1126" s="360" t="n"/>
      <c r="W1126" s="360" t="n">
        <v>0</v>
      </c>
      <c r="X1126" s="360" t="n">
        <v>1</v>
      </c>
      <c r="Y1126" s="360" t="n">
        <v>0</v>
      </c>
      <c r="Z1126" s="360" t="n"/>
      <c r="AA1126" s="360" t="n"/>
      <c r="AB1126" s="360" t="n"/>
    </row>
    <row r="1127">
      <c r="A1127" s="360" t="n">
        <v>50</v>
      </c>
      <c r="B1127" s="360" t="n">
        <v>0</v>
      </c>
      <c r="C1127" s="360" t="n">
        <v>0</v>
      </c>
      <c r="D1127" s="360" t="n">
        <v>1</v>
      </c>
      <c r="E1127" s="360" t="n">
        <v>222</v>
      </c>
      <c r="F1127" s="360">
        <f>ROUND(Source!AO1123,O1127)</f>
        <v/>
      </c>
      <c r="G1127" s="360" t="inlineStr">
        <is>
          <t>СтМатОбЗак</t>
        </is>
      </c>
      <c r="H1127" s="360" t="inlineStr">
        <is>
          <t>Стоимость материалов и оборудования заказчика</t>
        </is>
      </c>
      <c r="I1127" s="360" t="n"/>
      <c r="J1127" s="360" t="n"/>
      <c r="K1127" s="360" t="n">
        <v>222</v>
      </c>
      <c r="L1127" s="360" t="n">
        <v>3</v>
      </c>
      <c r="M1127" s="360" t="n">
        <v>3</v>
      </c>
      <c r="N1127" s="360" t="inlineStr"/>
      <c r="O1127" s="360" t="n">
        <v>0</v>
      </c>
      <c r="P1127" s="360" t="n"/>
      <c r="Q1127" s="360" t="n"/>
      <c r="R1127" s="360" t="n"/>
      <c r="S1127" s="360" t="n"/>
      <c r="T1127" s="360" t="n"/>
      <c r="U1127" s="360" t="n"/>
      <c r="V1127" s="360" t="n"/>
      <c r="W1127" s="360" t="n">
        <v>0</v>
      </c>
      <c r="X1127" s="360" t="n">
        <v>1</v>
      </c>
      <c r="Y1127" s="360" t="n">
        <v>0</v>
      </c>
      <c r="Z1127" s="360" t="n"/>
      <c r="AA1127" s="360" t="n"/>
      <c r="AB1127" s="360" t="n"/>
    </row>
    <row r="1128">
      <c r="A1128" s="360" t="n">
        <v>50</v>
      </c>
      <c r="B1128" s="360" t="n">
        <v>0</v>
      </c>
      <c r="C1128" s="360" t="n">
        <v>0</v>
      </c>
      <c r="D1128" s="360" t="n">
        <v>1</v>
      </c>
      <c r="E1128" s="360" t="n">
        <v>225</v>
      </c>
      <c r="F1128" s="360">
        <f>ROUND(Source!AV1123,O1128)</f>
        <v/>
      </c>
      <c r="G1128" s="360" t="inlineStr">
        <is>
          <t>СтМатОбПод</t>
        </is>
      </c>
      <c r="H1128" s="360" t="inlineStr">
        <is>
          <t>Стоимость материалов и оборудования подрядчика</t>
        </is>
      </c>
      <c r="I1128" s="360" t="n"/>
      <c r="J1128" s="360" t="n"/>
      <c r="K1128" s="360" t="n">
        <v>225</v>
      </c>
      <c r="L1128" s="360" t="n">
        <v>4</v>
      </c>
      <c r="M1128" s="360" t="n">
        <v>3</v>
      </c>
      <c r="N1128" s="360" t="inlineStr"/>
      <c r="O1128" s="360" t="n">
        <v>0</v>
      </c>
      <c r="P1128" s="360" t="n"/>
      <c r="Q1128" s="360" t="n"/>
      <c r="R1128" s="360" t="n"/>
      <c r="S1128" s="360" t="n"/>
      <c r="T1128" s="360" t="n"/>
      <c r="U1128" s="360" t="n"/>
      <c r="V1128" s="360" t="n"/>
      <c r="W1128" s="360" t="n">
        <v>0</v>
      </c>
      <c r="X1128" s="360" t="n">
        <v>1</v>
      </c>
      <c r="Y1128" s="360" t="n">
        <v>0</v>
      </c>
      <c r="Z1128" s="360" t="n"/>
      <c r="AA1128" s="360" t="n"/>
      <c r="AB1128" s="360" t="n"/>
    </row>
    <row r="1129">
      <c r="A1129" s="360" t="n">
        <v>50</v>
      </c>
      <c r="B1129" s="360" t="n">
        <v>0</v>
      </c>
      <c r="C1129" s="360" t="n">
        <v>0</v>
      </c>
      <c r="D1129" s="360" t="n">
        <v>1</v>
      </c>
      <c r="E1129" s="360" t="n">
        <v>226</v>
      </c>
      <c r="F1129" s="360">
        <f>ROUND(Source!AW1123,O1129)</f>
        <v/>
      </c>
      <c r="G1129" s="360" t="inlineStr">
        <is>
          <t>СтМат</t>
        </is>
      </c>
      <c r="H1129" s="360" t="inlineStr">
        <is>
          <t>Стоимость материалов (всего)</t>
        </is>
      </c>
      <c r="I1129" s="360" t="n"/>
      <c r="J1129" s="360" t="n"/>
      <c r="K1129" s="360" t="n">
        <v>226</v>
      </c>
      <c r="L1129" s="360" t="n">
        <v>5</v>
      </c>
      <c r="M1129" s="360" t="n">
        <v>3</v>
      </c>
      <c r="N1129" s="360" t="inlineStr"/>
      <c r="O1129" s="360" t="n">
        <v>0</v>
      </c>
      <c r="P1129" s="360" t="n"/>
      <c r="Q1129" s="360" t="n"/>
      <c r="R1129" s="360" t="n"/>
      <c r="S1129" s="360" t="n"/>
      <c r="T1129" s="360" t="n"/>
      <c r="U1129" s="360" t="n"/>
      <c r="V1129" s="360" t="n"/>
      <c r="W1129" s="360" t="n">
        <v>0</v>
      </c>
      <c r="X1129" s="360" t="n">
        <v>1</v>
      </c>
      <c r="Y1129" s="360" t="n">
        <v>0</v>
      </c>
      <c r="Z1129" s="360" t="n"/>
      <c r="AA1129" s="360" t="n"/>
      <c r="AB1129" s="360" t="n"/>
    </row>
    <row r="1130">
      <c r="A1130" s="360" t="n">
        <v>50</v>
      </c>
      <c r="B1130" s="360" t="n">
        <v>0</v>
      </c>
      <c r="C1130" s="360" t="n">
        <v>0</v>
      </c>
      <c r="D1130" s="360" t="n">
        <v>1</v>
      </c>
      <c r="E1130" s="360" t="n">
        <v>227</v>
      </c>
      <c r="F1130" s="360">
        <f>ROUND(Source!AX1123,O1130)</f>
        <v/>
      </c>
      <c r="G1130" s="360" t="inlineStr">
        <is>
          <t>СтМатЗак</t>
        </is>
      </c>
      <c r="H1130" s="360" t="inlineStr">
        <is>
          <t>Стоимость материалов заказчика</t>
        </is>
      </c>
      <c r="I1130" s="360" t="n"/>
      <c r="J1130" s="360" t="n"/>
      <c r="K1130" s="360" t="n">
        <v>227</v>
      </c>
      <c r="L1130" s="360" t="n">
        <v>6</v>
      </c>
      <c r="M1130" s="360" t="n">
        <v>3</v>
      </c>
      <c r="N1130" s="360" t="inlineStr"/>
      <c r="O1130" s="360" t="n">
        <v>0</v>
      </c>
      <c r="P1130" s="360" t="n"/>
      <c r="Q1130" s="360" t="n"/>
      <c r="R1130" s="360" t="n"/>
      <c r="S1130" s="360" t="n"/>
      <c r="T1130" s="360" t="n"/>
      <c r="U1130" s="360" t="n"/>
      <c r="V1130" s="360" t="n"/>
      <c r="W1130" s="360" t="n">
        <v>0</v>
      </c>
      <c r="X1130" s="360" t="n">
        <v>1</v>
      </c>
      <c r="Y1130" s="360" t="n">
        <v>0</v>
      </c>
      <c r="Z1130" s="360" t="n"/>
      <c r="AA1130" s="360" t="n"/>
      <c r="AB1130" s="360" t="n"/>
    </row>
    <row r="1131">
      <c r="A1131" s="360" t="n">
        <v>50</v>
      </c>
      <c r="B1131" s="360" t="n">
        <v>0</v>
      </c>
      <c r="C1131" s="360" t="n">
        <v>0</v>
      </c>
      <c r="D1131" s="360" t="n">
        <v>1</v>
      </c>
      <c r="E1131" s="360" t="n">
        <v>228</v>
      </c>
      <c r="F1131" s="360">
        <f>ROUND(Source!AY1123,O1131)</f>
        <v/>
      </c>
      <c r="G1131" s="360" t="inlineStr">
        <is>
          <t>СтМатПод</t>
        </is>
      </c>
      <c r="H1131" s="360" t="inlineStr">
        <is>
          <t>Стоимость материалов подрядчика</t>
        </is>
      </c>
      <c r="I1131" s="360" t="n"/>
      <c r="J1131" s="360" t="n"/>
      <c r="K1131" s="360" t="n">
        <v>228</v>
      </c>
      <c r="L1131" s="360" t="n">
        <v>7</v>
      </c>
      <c r="M1131" s="360" t="n">
        <v>3</v>
      </c>
      <c r="N1131" s="360" t="inlineStr"/>
      <c r="O1131" s="360" t="n">
        <v>0</v>
      </c>
      <c r="P1131" s="360" t="n"/>
      <c r="Q1131" s="360" t="n"/>
      <c r="R1131" s="360" t="n"/>
      <c r="S1131" s="360" t="n"/>
      <c r="T1131" s="360" t="n"/>
      <c r="U1131" s="360" t="n"/>
      <c r="V1131" s="360" t="n"/>
      <c r="W1131" s="360" t="n">
        <v>0</v>
      </c>
      <c r="X1131" s="360" t="n">
        <v>1</v>
      </c>
      <c r="Y1131" s="360" t="n">
        <v>0</v>
      </c>
      <c r="Z1131" s="360" t="n"/>
      <c r="AA1131" s="360" t="n"/>
      <c r="AB1131" s="360" t="n"/>
    </row>
    <row r="1132">
      <c r="A1132" s="360" t="n">
        <v>50</v>
      </c>
      <c r="B1132" s="360" t="n">
        <v>0</v>
      </c>
      <c r="C1132" s="360" t="n">
        <v>0</v>
      </c>
      <c r="D1132" s="360" t="n">
        <v>1</v>
      </c>
      <c r="E1132" s="360" t="n">
        <v>216</v>
      </c>
      <c r="F1132" s="360">
        <f>ROUND(Source!AP1123,O1132)</f>
        <v/>
      </c>
      <c r="G1132" s="360" t="inlineStr">
        <is>
          <t>Оборуд</t>
        </is>
      </c>
      <c r="H1132" s="360" t="inlineStr">
        <is>
          <t>Стоимость оборудования (всего)</t>
        </is>
      </c>
      <c r="I1132" s="360" t="n"/>
      <c r="J1132" s="360" t="n"/>
      <c r="K1132" s="360" t="n">
        <v>216</v>
      </c>
      <c r="L1132" s="360" t="n">
        <v>8</v>
      </c>
      <c r="M1132" s="360" t="n">
        <v>3</v>
      </c>
      <c r="N1132" s="360" t="inlineStr"/>
      <c r="O1132" s="360" t="n">
        <v>0</v>
      </c>
      <c r="P1132" s="360" t="n"/>
      <c r="Q1132" s="360" t="n"/>
      <c r="R1132" s="360" t="n"/>
      <c r="S1132" s="360" t="n"/>
      <c r="T1132" s="360" t="n"/>
      <c r="U1132" s="360" t="n"/>
      <c r="V1132" s="360" t="n"/>
      <c r="W1132" s="360" t="n">
        <v>0</v>
      </c>
      <c r="X1132" s="360" t="n">
        <v>1</v>
      </c>
      <c r="Y1132" s="360" t="n">
        <v>0</v>
      </c>
      <c r="Z1132" s="360" t="n"/>
      <c r="AA1132" s="360" t="n"/>
      <c r="AB1132" s="360" t="n"/>
    </row>
    <row r="1133">
      <c r="A1133" s="360" t="n">
        <v>50</v>
      </c>
      <c r="B1133" s="360" t="n">
        <v>0</v>
      </c>
      <c r="C1133" s="360" t="n">
        <v>0</v>
      </c>
      <c r="D1133" s="360" t="n">
        <v>1</v>
      </c>
      <c r="E1133" s="360" t="n">
        <v>223</v>
      </c>
      <c r="F1133" s="360">
        <f>ROUND(Source!AQ1123,O1133)</f>
        <v/>
      </c>
      <c r="G1133" s="360" t="inlineStr">
        <is>
          <t>ОборудЗак</t>
        </is>
      </c>
      <c r="H1133" s="360" t="inlineStr">
        <is>
          <t>Стоимость оборудования заказчика</t>
        </is>
      </c>
      <c r="I1133" s="360" t="n"/>
      <c r="J1133" s="360" t="n"/>
      <c r="K1133" s="360" t="n">
        <v>223</v>
      </c>
      <c r="L1133" s="360" t="n">
        <v>9</v>
      </c>
      <c r="M1133" s="360" t="n">
        <v>3</v>
      </c>
      <c r="N1133" s="360" t="inlineStr"/>
      <c r="O1133" s="360" t="n">
        <v>0</v>
      </c>
      <c r="P1133" s="360" t="n"/>
      <c r="Q1133" s="360" t="n"/>
      <c r="R1133" s="360" t="n"/>
      <c r="S1133" s="360" t="n"/>
      <c r="T1133" s="360" t="n"/>
      <c r="U1133" s="360" t="n"/>
      <c r="V1133" s="360" t="n"/>
      <c r="W1133" s="360" t="n">
        <v>0</v>
      </c>
      <c r="X1133" s="360" t="n">
        <v>1</v>
      </c>
      <c r="Y1133" s="360" t="n">
        <v>0</v>
      </c>
      <c r="Z1133" s="360" t="n"/>
      <c r="AA1133" s="360" t="n"/>
      <c r="AB1133" s="360" t="n"/>
    </row>
    <row r="1134">
      <c r="A1134" s="360" t="n">
        <v>50</v>
      </c>
      <c r="B1134" s="360" t="n">
        <v>0</v>
      </c>
      <c r="C1134" s="360" t="n">
        <v>0</v>
      </c>
      <c r="D1134" s="360" t="n">
        <v>1</v>
      </c>
      <c r="E1134" s="360" t="n">
        <v>229</v>
      </c>
      <c r="F1134" s="360">
        <f>ROUND(Source!AZ1123,O1134)</f>
        <v/>
      </c>
      <c r="G1134" s="360" t="inlineStr">
        <is>
          <t>ОборудПод</t>
        </is>
      </c>
      <c r="H1134" s="360" t="inlineStr">
        <is>
          <t>Стоимость оборудования подрядчика</t>
        </is>
      </c>
      <c r="I1134" s="360" t="n"/>
      <c r="J1134" s="360" t="n"/>
      <c r="K1134" s="360" t="n">
        <v>229</v>
      </c>
      <c r="L1134" s="360" t="n">
        <v>10</v>
      </c>
      <c r="M1134" s="360" t="n">
        <v>3</v>
      </c>
      <c r="N1134" s="360" t="inlineStr"/>
      <c r="O1134" s="360" t="n">
        <v>0</v>
      </c>
      <c r="P1134" s="360" t="n"/>
      <c r="Q1134" s="360" t="n"/>
      <c r="R1134" s="360" t="n"/>
      <c r="S1134" s="360" t="n"/>
      <c r="T1134" s="360" t="n"/>
      <c r="U1134" s="360" t="n"/>
      <c r="V1134" s="360" t="n"/>
      <c r="W1134" s="360" t="n">
        <v>0</v>
      </c>
      <c r="X1134" s="360" t="n">
        <v>1</v>
      </c>
      <c r="Y1134" s="360" t="n">
        <v>0</v>
      </c>
      <c r="Z1134" s="360" t="n"/>
      <c r="AA1134" s="360" t="n"/>
      <c r="AB1134" s="360" t="n"/>
    </row>
    <row r="1135">
      <c r="A1135" s="360" t="n">
        <v>50</v>
      </c>
      <c r="B1135" s="360" t="n">
        <v>0</v>
      </c>
      <c r="C1135" s="360" t="n">
        <v>0</v>
      </c>
      <c r="D1135" s="360" t="n">
        <v>1</v>
      </c>
      <c r="E1135" s="360" t="n">
        <v>203</v>
      </c>
      <c r="F1135" s="360">
        <f>ROUND(Source!Q1123,O1135)</f>
        <v/>
      </c>
      <c r="G1135" s="360" t="inlineStr">
        <is>
          <t>ЭММ</t>
        </is>
      </c>
      <c r="H1135" s="360" t="inlineStr">
        <is>
          <t>Эксплуатация машин</t>
        </is>
      </c>
      <c r="I1135" s="360" t="n"/>
      <c r="J1135" s="360" t="n"/>
      <c r="K1135" s="360" t="n">
        <v>203</v>
      </c>
      <c r="L1135" s="360" t="n">
        <v>11</v>
      </c>
      <c r="M1135" s="360" t="n">
        <v>3</v>
      </c>
      <c r="N1135" s="360" t="inlineStr"/>
      <c r="O1135" s="360" t="n">
        <v>0</v>
      </c>
      <c r="P1135" s="360" t="n"/>
      <c r="Q1135" s="360" t="n"/>
      <c r="R1135" s="360" t="n"/>
      <c r="S1135" s="360" t="n"/>
      <c r="T1135" s="360" t="n"/>
      <c r="U1135" s="360" t="n"/>
      <c r="V1135" s="360" t="n"/>
      <c r="W1135" s="360" t="n">
        <v>0</v>
      </c>
      <c r="X1135" s="360" t="n">
        <v>1</v>
      </c>
      <c r="Y1135" s="360" t="n">
        <v>0</v>
      </c>
      <c r="Z1135" s="360" t="n"/>
      <c r="AA1135" s="360" t="n"/>
      <c r="AB1135" s="360" t="n"/>
    </row>
    <row r="1136">
      <c r="A1136" s="360" t="n">
        <v>50</v>
      </c>
      <c r="B1136" s="360" t="n">
        <v>0</v>
      </c>
      <c r="C1136" s="360" t="n">
        <v>0</v>
      </c>
      <c r="D1136" s="360" t="n">
        <v>1</v>
      </c>
      <c r="E1136" s="360" t="n">
        <v>231</v>
      </c>
      <c r="F1136" s="360">
        <f>ROUND(Source!BB1123,O1136)</f>
        <v/>
      </c>
      <c r="G1136" s="360" t="inlineStr">
        <is>
          <t>ЭММсНРиСП</t>
        </is>
      </c>
      <c r="H1136" s="360" t="inlineStr">
        <is>
          <t>Эксплуатация машин по ТСН-2001.16</t>
        </is>
      </c>
      <c r="I1136" s="360" t="n"/>
      <c r="J1136" s="360" t="n"/>
      <c r="K1136" s="360" t="n">
        <v>231</v>
      </c>
      <c r="L1136" s="360" t="n">
        <v>12</v>
      </c>
      <c r="M1136" s="360" t="n">
        <v>3</v>
      </c>
      <c r="N1136" s="360" t="inlineStr"/>
      <c r="O1136" s="360" t="n">
        <v>0</v>
      </c>
      <c r="P1136" s="360" t="n"/>
      <c r="Q1136" s="360" t="n"/>
      <c r="R1136" s="360" t="n"/>
      <c r="S1136" s="360" t="n"/>
      <c r="T1136" s="360" t="n"/>
      <c r="U1136" s="360" t="n"/>
      <c r="V1136" s="360" t="n"/>
      <c r="W1136" s="360" t="n">
        <v>0</v>
      </c>
      <c r="X1136" s="360" t="n">
        <v>1</v>
      </c>
      <c r="Y1136" s="360" t="n">
        <v>0</v>
      </c>
      <c r="Z1136" s="360" t="n"/>
      <c r="AA1136" s="360" t="n"/>
      <c r="AB1136" s="360" t="n"/>
    </row>
    <row r="1137">
      <c r="A1137" s="360" t="n">
        <v>50</v>
      </c>
      <c r="B1137" s="360" t="n">
        <v>0</v>
      </c>
      <c r="C1137" s="360" t="n">
        <v>0</v>
      </c>
      <c r="D1137" s="360" t="n">
        <v>1</v>
      </c>
      <c r="E1137" s="360" t="n">
        <v>204</v>
      </c>
      <c r="F1137" s="360">
        <f>ROUND(Source!R1123,O1137)</f>
        <v/>
      </c>
      <c r="G1137" s="360" t="inlineStr">
        <is>
          <t>ЗПМ</t>
        </is>
      </c>
      <c r="H1137" s="360" t="inlineStr">
        <is>
          <t>ЗП машинистов</t>
        </is>
      </c>
      <c r="I1137" s="360" t="n"/>
      <c r="J1137" s="360" t="n"/>
      <c r="K1137" s="360" t="n">
        <v>204</v>
      </c>
      <c r="L1137" s="360" t="n">
        <v>13</v>
      </c>
      <c r="M1137" s="360" t="n">
        <v>3</v>
      </c>
      <c r="N1137" s="360" t="inlineStr"/>
      <c r="O1137" s="360" t="n">
        <v>0</v>
      </c>
      <c r="P1137" s="360" t="n"/>
      <c r="Q1137" s="360" t="n"/>
      <c r="R1137" s="360" t="n"/>
      <c r="S1137" s="360" t="n"/>
      <c r="T1137" s="360" t="n"/>
      <c r="U1137" s="360" t="n"/>
      <c r="V1137" s="360" t="n"/>
      <c r="W1137" s="360" t="n">
        <v>0</v>
      </c>
      <c r="X1137" s="360" t="n">
        <v>1</v>
      </c>
      <c r="Y1137" s="360" t="n">
        <v>0</v>
      </c>
      <c r="Z1137" s="360" t="n"/>
      <c r="AA1137" s="360" t="n"/>
      <c r="AB1137" s="360" t="n"/>
    </row>
    <row r="1138">
      <c r="A1138" s="360" t="n">
        <v>50</v>
      </c>
      <c r="B1138" s="360" t="n">
        <v>0</v>
      </c>
      <c r="C1138" s="360" t="n">
        <v>0</v>
      </c>
      <c r="D1138" s="360" t="n">
        <v>1</v>
      </c>
      <c r="E1138" s="360" t="n">
        <v>205</v>
      </c>
      <c r="F1138" s="360">
        <f>ROUND(Source!S1123,O1138)</f>
        <v/>
      </c>
      <c r="G1138" s="360" t="inlineStr">
        <is>
          <t>ОЗП</t>
        </is>
      </c>
      <c r="H1138" s="360" t="inlineStr">
        <is>
          <t>Основная ЗП рабочих</t>
        </is>
      </c>
      <c r="I1138" s="360" t="n"/>
      <c r="J1138" s="360" t="n"/>
      <c r="K1138" s="360" t="n">
        <v>205</v>
      </c>
      <c r="L1138" s="360" t="n">
        <v>14</v>
      </c>
      <c r="M1138" s="360" t="n">
        <v>3</v>
      </c>
      <c r="N1138" s="360" t="inlineStr"/>
      <c r="O1138" s="360" t="n">
        <v>0</v>
      </c>
      <c r="P1138" s="360" t="n"/>
      <c r="Q1138" s="360" t="n"/>
      <c r="R1138" s="360" t="n"/>
      <c r="S1138" s="360" t="n"/>
      <c r="T1138" s="360" t="n"/>
      <c r="U1138" s="360" t="n"/>
      <c r="V1138" s="360" t="n"/>
      <c r="W1138" s="360" t="n">
        <v>0</v>
      </c>
      <c r="X1138" s="360" t="n">
        <v>1</v>
      </c>
      <c r="Y1138" s="360" t="n">
        <v>0</v>
      </c>
      <c r="Z1138" s="360" t="n"/>
      <c r="AA1138" s="360" t="n"/>
      <c r="AB1138" s="360" t="n"/>
    </row>
    <row r="1139">
      <c r="A1139" s="360" t="n">
        <v>50</v>
      </c>
      <c r="B1139" s="360" t="n">
        <v>0</v>
      </c>
      <c r="C1139" s="360" t="n">
        <v>0</v>
      </c>
      <c r="D1139" s="360" t="n">
        <v>1</v>
      </c>
      <c r="E1139" s="360" t="n">
        <v>232</v>
      </c>
      <c r="F1139" s="360">
        <f>ROUND(Source!BC1123,O1139)</f>
        <v/>
      </c>
      <c r="G1139" s="360" t="inlineStr">
        <is>
          <t>ОЗПсНРиСП</t>
        </is>
      </c>
      <c r="H1139" s="360" t="inlineStr">
        <is>
          <t>Основная ЗП рабочих по ТСН-2001.16</t>
        </is>
      </c>
      <c r="I1139" s="360" t="n"/>
      <c r="J1139" s="360" t="n"/>
      <c r="K1139" s="360" t="n">
        <v>232</v>
      </c>
      <c r="L1139" s="360" t="n">
        <v>15</v>
      </c>
      <c r="M1139" s="360" t="n">
        <v>3</v>
      </c>
      <c r="N1139" s="360" t="inlineStr"/>
      <c r="O1139" s="360" t="n">
        <v>0</v>
      </c>
      <c r="P1139" s="360" t="n"/>
      <c r="Q1139" s="360" t="n"/>
      <c r="R1139" s="360" t="n"/>
      <c r="S1139" s="360" t="n"/>
      <c r="T1139" s="360" t="n"/>
      <c r="U1139" s="360" t="n"/>
      <c r="V1139" s="360" t="n"/>
      <c r="W1139" s="360" t="n">
        <v>0</v>
      </c>
      <c r="X1139" s="360" t="n">
        <v>1</v>
      </c>
      <c r="Y1139" s="360" t="n">
        <v>0</v>
      </c>
      <c r="Z1139" s="360" t="n"/>
      <c r="AA1139" s="360" t="n"/>
      <c r="AB1139" s="360" t="n"/>
    </row>
    <row r="1140">
      <c r="A1140" s="360" t="n">
        <v>50</v>
      </c>
      <c r="B1140" s="360" t="n">
        <v>0</v>
      </c>
      <c r="C1140" s="360" t="n">
        <v>0</v>
      </c>
      <c r="D1140" s="360" t="n">
        <v>1</v>
      </c>
      <c r="E1140" s="360" t="n">
        <v>214</v>
      </c>
      <c r="F1140" s="360">
        <f>ROUND(Source!AS1123,O1140)</f>
        <v/>
      </c>
      <c r="G1140" s="360" t="inlineStr">
        <is>
          <t>Строит</t>
        </is>
      </c>
      <c r="H1140" s="360" t="inlineStr">
        <is>
          <t>Строительные работы с НР и СП</t>
        </is>
      </c>
      <c r="I1140" s="360" t="n"/>
      <c r="J1140" s="360" t="n"/>
      <c r="K1140" s="360" t="n">
        <v>214</v>
      </c>
      <c r="L1140" s="360" t="n">
        <v>16</v>
      </c>
      <c r="M1140" s="360" t="n">
        <v>3</v>
      </c>
      <c r="N1140" s="360" t="inlineStr"/>
      <c r="O1140" s="360" t="n">
        <v>0</v>
      </c>
      <c r="P1140" s="360" t="n"/>
      <c r="Q1140" s="360" t="n"/>
      <c r="R1140" s="360" t="n"/>
      <c r="S1140" s="360" t="n"/>
      <c r="T1140" s="360" t="n"/>
      <c r="U1140" s="360" t="n"/>
      <c r="V1140" s="360" t="n"/>
      <c r="W1140" s="360" t="n">
        <v>0</v>
      </c>
      <c r="X1140" s="360" t="n">
        <v>1</v>
      </c>
      <c r="Y1140" s="360" t="n">
        <v>0</v>
      </c>
      <c r="Z1140" s="360" t="n"/>
      <c r="AA1140" s="360" t="n"/>
      <c r="AB1140" s="360" t="n"/>
    </row>
    <row r="1141">
      <c r="A1141" s="360" t="n">
        <v>50</v>
      </c>
      <c r="B1141" s="360" t="n">
        <v>0</v>
      </c>
      <c r="C1141" s="360" t="n">
        <v>0</v>
      </c>
      <c r="D1141" s="360" t="n">
        <v>1</v>
      </c>
      <c r="E1141" s="360" t="n">
        <v>215</v>
      </c>
      <c r="F1141" s="360">
        <f>ROUND(Source!AT1123,O1141)</f>
        <v/>
      </c>
      <c r="G1141" s="360" t="inlineStr">
        <is>
          <t>Монтаж</t>
        </is>
      </c>
      <c r="H1141" s="360" t="inlineStr">
        <is>
          <t>Монтажные работы с НР и СП</t>
        </is>
      </c>
      <c r="I1141" s="360" t="n"/>
      <c r="J1141" s="360" t="n"/>
      <c r="K1141" s="360" t="n">
        <v>215</v>
      </c>
      <c r="L1141" s="360" t="n">
        <v>17</v>
      </c>
      <c r="M1141" s="360" t="n">
        <v>3</v>
      </c>
      <c r="N1141" s="360" t="inlineStr"/>
      <c r="O1141" s="360" t="n">
        <v>0</v>
      </c>
      <c r="P1141" s="360" t="n"/>
      <c r="Q1141" s="360" t="n"/>
      <c r="R1141" s="360" t="n"/>
      <c r="S1141" s="360" t="n"/>
      <c r="T1141" s="360" t="n"/>
      <c r="U1141" s="360" t="n"/>
      <c r="V1141" s="360" t="n"/>
      <c r="W1141" s="360" t="n">
        <v>0</v>
      </c>
      <c r="X1141" s="360" t="n">
        <v>1</v>
      </c>
      <c r="Y1141" s="360" t="n">
        <v>0</v>
      </c>
      <c r="Z1141" s="360" t="n"/>
      <c r="AA1141" s="360" t="n"/>
      <c r="AB1141" s="360" t="n"/>
    </row>
    <row r="1142">
      <c r="A1142" s="360" t="n">
        <v>50</v>
      </c>
      <c r="B1142" s="360" t="n">
        <v>0</v>
      </c>
      <c r="C1142" s="360" t="n">
        <v>0</v>
      </c>
      <c r="D1142" s="360" t="n">
        <v>1</v>
      </c>
      <c r="E1142" s="360" t="n">
        <v>217</v>
      </c>
      <c r="F1142" s="360">
        <f>ROUND(Source!AU1123,O1142)</f>
        <v/>
      </c>
      <c r="G1142" s="360" t="inlineStr">
        <is>
          <t>Прочие</t>
        </is>
      </c>
      <c r="H1142" s="360" t="inlineStr">
        <is>
          <t>Прочие работы с НР и СП</t>
        </is>
      </c>
      <c r="I1142" s="360" t="n"/>
      <c r="J1142" s="360" t="n"/>
      <c r="K1142" s="360" t="n">
        <v>217</v>
      </c>
      <c r="L1142" s="360" t="n">
        <v>18</v>
      </c>
      <c r="M1142" s="360" t="n">
        <v>3</v>
      </c>
      <c r="N1142" s="360" t="inlineStr"/>
      <c r="O1142" s="360" t="n">
        <v>0</v>
      </c>
      <c r="P1142" s="360" t="n"/>
      <c r="Q1142" s="360" t="n"/>
      <c r="R1142" s="360" t="n"/>
      <c r="S1142" s="360" t="n"/>
      <c r="T1142" s="360" t="n"/>
      <c r="U1142" s="360" t="n"/>
      <c r="V1142" s="360" t="n"/>
      <c r="W1142" s="360" t="n">
        <v>0</v>
      </c>
      <c r="X1142" s="360" t="n">
        <v>1</v>
      </c>
      <c r="Y1142" s="360" t="n">
        <v>0</v>
      </c>
      <c r="Z1142" s="360" t="n"/>
      <c r="AA1142" s="360" t="n"/>
      <c r="AB1142" s="360" t="n"/>
    </row>
    <row r="1143">
      <c r="A1143" s="360" t="n">
        <v>50</v>
      </c>
      <c r="B1143" s="360" t="n">
        <v>0</v>
      </c>
      <c r="C1143" s="360" t="n">
        <v>0</v>
      </c>
      <c r="D1143" s="360" t="n">
        <v>1</v>
      </c>
      <c r="E1143" s="360" t="n">
        <v>230</v>
      </c>
      <c r="F1143" s="360">
        <f>ROUND(Source!BA1123,O1143)</f>
        <v/>
      </c>
      <c r="G1143" s="360" t="inlineStr">
        <is>
          <t>ПрочиеЗатр</t>
        </is>
      </c>
      <c r="H1143" s="360" t="inlineStr">
        <is>
          <t>Прочие затраты по ТСН-2001.16</t>
        </is>
      </c>
      <c r="I1143" s="360" t="n"/>
      <c r="J1143" s="360" t="n"/>
      <c r="K1143" s="360" t="n">
        <v>230</v>
      </c>
      <c r="L1143" s="360" t="n">
        <v>19</v>
      </c>
      <c r="M1143" s="360" t="n">
        <v>3</v>
      </c>
      <c r="N1143" s="360" t="inlineStr"/>
      <c r="O1143" s="360" t="n">
        <v>0</v>
      </c>
      <c r="P1143" s="360" t="n"/>
      <c r="Q1143" s="360" t="n"/>
      <c r="R1143" s="360" t="n"/>
      <c r="S1143" s="360" t="n"/>
      <c r="T1143" s="360" t="n"/>
      <c r="U1143" s="360" t="n"/>
      <c r="V1143" s="360" t="n"/>
      <c r="W1143" s="360" t="n">
        <v>0</v>
      </c>
      <c r="X1143" s="360" t="n">
        <v>1</v>
      </c>
      <c r="Y1143" s="360" t="n">
        <v>0</v>
      </c>
      <c r="Z1143" s="360" t="n"/>
      <c r="AA1143" s="360" t="n"/>
      <c r="AB1143" s="360" t="n"/>
    </row>
    <row r="1144">
      <c r="A1144" s="360" t="n">
        <v>50</v>
      </c>
      <c r="B1144" s="360" t="n">
        <v>0</v>
      </c>
      <c r="C1144" s="360" t="n">
        <v>0</v>
      </c>
      <c r="D1144" s="360" t="n">
        <v>1</v>
      </c>
      <c r="E1144" s="360" t="n">
        <v>206</v>
      </c>
      <c r="F1144" s="360">
        <f>ROUND(Source!T1123,O1144)</f>
        <v/>
      </c>
      <c r="G1144" s="360" t="inlineStr">
        <is>
          <t>ВозврМат</t>
        </is>
      </c>
      <c r="H1144" s="360" t="inlineStr">
        <is>
          <t>Возврат материалов</t>
        </is>
      </c>
      <c r="I1144" s="360" t="n"/>
      <c r="J1144" s="360" t="n"/>
      <c r="K1144" s="360" t="n">
        <v>206</v>
      </c>
      <c r="L1144" s="360" t="n">
        <v>20</v>
      </c>
      <c r="M1144" s="360" t="n">
        <v>3</v>
      </c>
      <c r="N1144" s="360" t="inlineStr"/>
      <c r="O1144" s="360" t="n">
        <v>0</v>
      </c>
      <c r="P1144" s="360" t="n"/>
      <c r="Q1144" s="360" t="n"/>
      <c r="R1144" s="360" t="n"/>
      <c r="S1144" s="360" t="n"/>
      <c r="T1144" s="360" t="n"/>
      <c r="U1144" s="360" t="n"/>
      <c r="V1144" s="360" t="n"/>
      <c r="W1144" s="360" t="n">
        <v>0</v>
      </c>
      <c r="X1144" s="360" t="n">
        <v>1</v>
      </c>
      <c r="Y1144" s="360" t="n">
        <v>0</v>
      </c>
      <c r="Z1144" s="360" t="n"/>
      <c r="AA1144" s="360" t="n"/>
      <c r="AB1144" s="360" t="n"/>
    </row>
    <row r="1145">
      <c r="A1145" s="360" t="n">
        <v>50</v>
      </c>
      <c r="B1145" s="360" t="n">
        <v>0</v>
      </c>
      <c r="C1145" s="360" t="n">
        <v>0</v>
      </c>
      <c r="D1145" s="360" t="n">
        <v>1</v>
      </c>
      <c r="E1145" s="360" t="n">
        <v>207</v>
      </c>
      <c r="F1145" s="360">
        <f>ROUND(Source!U1123,O1145)</f>
        <v/>
      </c>
      <c r="G1145" s="360" t="inlineStr">
        <is>
          <t>ТрудСтр</t>
        </is>
      </c>
      <c r="H1145" s="360" t="inlineStr">
        <is>
          <t>Трудозатраты строителей</t>
        </is>
      </c>
      <c r="I1145" s="360" t="n"/>
      <c r="J1145" s="360" t="n"/>
      <c r="K1145" s="360" t="n">
        <v>207</v>
      </c>
      <c r="L1145" s="360" t="n">
        <v>21</v>
      </c>
      <c r="M1145" s="360" t="n">
        <v>3</v>
      </c>
      <c r="N1145" s="360" t="inlineStr"/>
      <c r="O1145" s="360" t="n">
        <v>7</v>
      </c>
      <c r="P1145" s="360" t="n"/>
      <c r="Q1145" s="360" t="n"/>
      <c r="R1145" s="360" t="n"/>
      <c r="S1145" s="360" t="n"/>
      <c r="T1145" s="360" t="n"/>
      <c r="U1145" s="360" t="n"/>
      <c r="V1145" s="360" t="n"/>
      <c r="W1145" s="360" t="n">
        <v>0</v>
      </c>
      <c r="X1145" s="360" t="n">
        <v>1</v>
      </c>
      <c r="Y1145" s="360" t="n">
        <v>0</v>
      </c>
      <c r="Z1145" s="360" t="n"/>
      <c r="AA1145" s="360" t="n"/>
      <c r="AB1145" s="360" t="n"/>
    </row>
    <row r="1146">
      <c r="A1146" s="360" t="n">
        <v>50</v>
      </c>
      <c r="B1146" s="360" t="n">
        <v>0</v>
      </c>
      <c r="C1146" s="360" t="n">
        <v>0</v>
      </c>
      <c r="D1146" s="360" t="n">
        <v>1</v>
      </c>
      <c r="E1146" s="360" t="n">
        <v>208</v>
      </c>
      <c r="F1146" s="360">
        <f>ROUND(Source!V1123,O1146)</f>
        <v/>
      </c>
      <c r="G1146" s="360" t="inlineStr">
        <is>
          <t>ТрудМаш</t>
        </is>
      </c>
      <c r="H1146" s="360" t="inlineStr">
        <is>
          <t>Трудозатраты машинистов</t>
        </is>
      </c>
      <c r="I1146" s="360" t="n"/>
      <c r="J1146" s="360" t="n"/>
      <c r="K1146" s="360" t="n">
        <v>208</v>
      </c>
      <c r="L1146" s="360" t="n">
        <v>22</v>
      </c>
      <c r="M1146" s="360" t="n">
        <v>3</v>
      </c>
      <c r="N1146" s="360" t="inlineStr"/>
      <c r="O1146" s="360" t="n">
        <v>7</v>
      </c>
      <c r="P1146" s="360" t="n"/>
      <c r="Q1146" s="360" t="n"/>
      <c r="R1146" s="360" t="n"/>
      <c r="S1146" s="360" t="n"/>
      <c r="T1146" s="360" t="n"/>
      <c r="U1146" s="360" t="n"/>
      <c r="V1146" s="360" t="n"/>
      <c r="W1146" s="360" t="n">
        <v>0</v>
      </c>
      <c r="X1146" s="360" t="n">
        <v>1</v>
      </c>
      <c r="Y1146" s="360" t="n">
        <v>0</v>
      </c>
      <c r="Z1146" s="360" t="n"/>
      <c r="AA1146" s="360" t="n"/>
      <c r="AB1146" s="360" t="n"/>
    </row>
    <row r="1147">
      <c r="A1147" s="360" t="n">
        <v>50</v>
      </c>
      <c r="B1147" s="360" t="n">
        <v>0</v>
      </c>
      <c r="C1147" s="360" t="n">
        <v>0</v>
      </c>
      <c r="D1147" s="360" t="n">
        <v>1</v>
      </c>
      <c r="E1147" s="360" t="n">
        <v>209</v>
      </c>
      <c r="F1147" s="360">
        <f>ROUND(Source!W1123,O1147)</f>
        <v/>
      </c>
      <c r="G1147" s="360" t="inlineStr">
        <is>
          <t>ТранспМат</t>
        </is>
      </c>
      <c r="H1147" s="360" t="inlineStr">
        <is>
          <t>Транспорт материалов</t>
        </is>
      </c>
      <c r="I1147" s="360" t="n"/>
      <c r="J1147" s="360" t="n"/>
      <c r="K1147" s="360" t="n">
        <v>209</v>
      </c>
      <c r="L1147" s="360" t="n">
        <v>23</v>
      </c>
      <c r="M1147" s="360" t="n">
        <v>3</v>
      </c>
      <c r="N1147" s="360" t="inlineStr"/>
      <c r="O1147" s="360" t="n">
        <v>0</v>
      </c>
      <c r="P1147" s="360" t="n"/>
      <c r="Q1147" s="360" t="n"/>
      <c r="R1147" s="360" t="n"/>
      <c r="S1147" s="360" t="n"/>
      <c r="T1147" s="360" t="n"/>
      <c r="U1147" s="360" t="n"/>
      <c r="V1147" s="360" t="n"/>
      <c r="W1147" s="360" t="n">
        <v>0</v>
      </c>
      <c r="X1147" s="360" t="n">
        <v>1</v>
      </c>
      <c r="Y1147" s="360" t="n">
        <v>0</v>
      </c>
      <c r="Z1147" s="360" t="n"/>
      <c r="AA1147" s="360" t="n"/>
      <c r="AB1147" s="360" t="n"/>
    </row>
    <row r="1148">
      <c r="A1148" s="360" t="n">
        <v>50</v>
      </c>
      <c r="B1148" s="360" t="n">
        <v>0</v>
      </c>
      <c r="C1148" s="360" t="n">
        <v>0</v>
      </c>
      <c r="D1148" s="360" t="n">
        <v>1</v>
      </c>
      <c r="E1148" s="360" t="n">
        <v>233</v>
      </c>
      <c r="F1148" s="360">
        <f>ROUND(Source!BD1123,O1148)</f>
        <v/>
      </c>
      <c r="G1148" s="360" t="inlineStr">
        <is>
          <t>Перевозка</t>
        </is>
      </c>
      <c r="H1148" s="360" t="inlineStr">
        <is>
          <t>Перевозка грузов</t>
        </is>
      </c>
      <c r="I1148" s="360" t="n"/>
      <c r="J1148" s="360" t="n"/>
      <c r="K1148" s="360" t="n">
        <v>233</v>
      </c>
      <c r="L1148" s="360" t="n">
        <v>24</v>
      </c>
      <c r="M1148" s="360" t="n">
        <v>3</v>
      </c>
      <c r="N1148" s="360" t="inlineStr"/>
      <c r="O1148" s="360" t="n">
        <v>0</v>
      </c>
      <c r="P1148" s="360" t="n"/>
      <c r="Q1148" s="360" t="n"/>
      <c r="R1148" s="360" t="n"/>
      <c r="S1148" s="360" t="n"/>
      <c r="T1148" s="360" t="n"/>
      <c r="U1148" s="360" t="n"/>
      <c r="V1148" s="360" t="n"/>
      <c r="W1148" s="360" t="n">
        <v>0</v>
      </c>
      <c r="X1148" s="360" t="n">
        <v>1</v>
      </c>
      <c r="Y1148" s="360" t="n">
        <v>0</v>
      </c>
      <c r="Z1148" s="360" t="n"/>
      <c r="AA1148" s="360" t="n"/>
      <c r="AB1148" s="360" t="n"/>
    </row>
    <row r="1149">
      <c r="A1149" s="360" t="n">
        <v>50</v>
      </c>
      <c r="B1149" s="360" t="n">
        <v>0</v>
      </c>
      <c r="C1149" s="360" t="n">
        <v>0</v>
      </c>
      <c r="D1149" s="360" t="n">
        <v>1</v>
      </c>
      <c r="E1149" s="360" t="n">
        <v>210</v>
      </c>
      <c r="F1149" s="360">
        <f>ROUND(Source!X1123,O1149)</f>
        <v/>
      </c>
      <c r="G1149" s="360" t="inlineStr">
        <is>
          <t>НР</t>
        </is>
      </c>
      <c r="H1149" s="360" t="inlineStr">
        <is>
          <t>Накладные расходы</t>
        </is>
      </c>
      <c r="I1149" s="360" t="n"/>
      <c r="J1149" s="360" t="n"/>
      <c r="K1149" s="360" t="n">
        <v>210</v>
      </c>
      <c r="L1149" s="360" t="n">
        <v>25</v>
      </c>
      <c r="M1149" s="360" t="n">
        <v>3</v>
      </c>
      <c r="N1149" s="360" t="inlineStr"/>
      <c r="O1149" s="360" t="n">
        <v>0</v>
      </c>
      <c r="P1149" s="360" t="n"/>
      <c r="Q1149" s="360" t="n"/>
      <c r="R1149" s="360" t="n"/>
      <c r="S1149" s="360" t="n"/>
      <c r="T1149" s="360" t="n"/>
      <c r="U1149" s="360" t="n"/>
      <c r="V1149" s="360" t="n"/>
      <c r="W1149" s="360" t="n">
        <v>0</v>
      </c>
      <c r="X1149" s="360" t="n">
        <v>1</v>
      </c>
      <c r="Y1149" s="360" t="n">
        <v>0</v>
      </c>
      <c r="Z1149" s="360" t="n"/>
      <c r="AA1149" s="360" t="n"/>
      <c r="AB1149" s="360" t="n"/>
    </row>
    <row r="1150">
      <c r="A1150" s="360" t="n">
        <v>50</v>
      </c>
      <c r="B1150" s="360" t="n">
        <v>0</v>
      </c>
      <c r="C1150" s="360" t="n">
        <v>0</v>
      </c>
      <c r="D1150" s="360" t="n">
        <v>1</v>
      </c>
      <c r="E1150" s="360" t="n">
        <v>211</v>
      </c>
      <c r="F1150" s="360">
        <f>ROUND(Source!Y1123,O1150)</f>
        <v/>
      </c>
      <c r="G1150" s="360" t="inlineStr">
        <is>
          <t>СмПриб</t>
        </is>
      </c>
      <c r="H1150" s="360" t="inlineStr">
        <is>
          <t>Сметная прибыль</t>
        </is>
      </c>
      <c r="I1150" s="360" t="n"/>
      <c r="J1150" s="360" t="n"/>
      <c r="K1150" s="360" t="n">
        <v>211</v>
      </c>
      <c r="L1150" s="360" t="n">
        <v>26</v>
      </c>
      <c r="M1150" s="360" t="n">
        <v>3</v>
      </c>
      <c r="N1150" s="360" t="inlineStr"/>
      <c r="O1150" s="360" t="n">
        <v>0</v>
      </c>
      <c r="P1150" s="360" t="n"/>
      <c r="Q1150" s="360" t="n"/>
      <c r="R1150" s="360" t="n"/>
      <c r="S1150" s="360" t="n"/>
      <c r="T1150" s="360" t="n"/>
      <c r="U1150" s="360" t="n"/>
      <c r="V1150" s="360" t="n"/>
      <c r="W1150" s="360" t="n">
        <v>0</v>
      </c>
      <c r="X1150" s="360" t="n">
        <v>1</v>
      </c>
      <c r="Y1150" s="360" t="n">
        <v>0</v>
      </c>
      <c r="Z1150" s="360" t="n"/>
      <c r="AA1150" s="360" t="n"/>
      <c r="AB1150" s="360" t="n"/>
    </row>
    <row r="1151">
      <c r="A1151" s="360" t="n">
        <v>50</v>
      </c>
      <c r="B1151" s="360" t="n">
        <v>0</v>
      </c>
      <c r="C1151" s="360" t="n">
        <v>0</v>
      </c>
      <c r="D1151" s="360" t="n">
        <v>1</v>
      </c>
      <c r="E1151" s="360" t="n">
        <v>224</v>
      </c>
      <c r="F1151" s="360">
        <f>ROUND(Source!AR1123,O1151)</f>
        <v/>
      </c>
      <c r="G1151" s="360" t="inlineStr">
        <is>
          <t>Всего</t>
        </is>
      </c>
      <c r="H1151" s="360" t="inlineStr">
        <is>
          <t>Всего с НР и СП</t>
        </is>
      </c>
      <c r="I1151" s="360" t="n"/>
      <c r="J1151" s="360" t="n"/>
      <c r="K1151" s="360" t="n">
        <v>224</v>
      </c>
      <c r="L1151" s="360" t="n">
        <v>27</v>
      </c>
      <c r="M1151" s="360" t="n">
        <v>3</v>
      </c>
      <c r="N1151" s="360" t="inlineStr"/>
      <c r="O1151" s="360" t="n">
        <v>0</v>
      </c>
      <c r="P1151" s="360" t="n"/>
      <c r="Q1151" s="360" t="n"/>
      <c r="R1151" s="360" t="n"/>
      <c r="S1151" s="360" t="n"/>
      <c r="T1151" s="360" t="n"/>
      <c r="U1151" s="360" t="n"/>
      <c r="V1151" s="360" t="n"/>
      <c r="W1151" s="360" t="n">
        <v>0</v>
      </c>
      <c r="X1151" s="360" t="n">
        <v>1</v>
      </c>
      <c r="Y1151" s="360" t="n">
        <v>0</v>
      </c>
      <c r="Z1151" s="360" t="n"/>
      <c r="AA1151" s="360" t="n"/>
      <c r="AB1151" s="360" t="n"/>
    </row>
    <row r="1152">
      <c r="A1152" s="360" t="n">
        <v>50</v>
      </c>
      <c r="B1152" s="360" t="n">
        <v>0</v>
      </c>
      <c r="C1152" s="360" t="n">
        <v>0</v>
      </c>
      <c r="D1152" s="360" t="n">
        <v>2</v>
      </c>
      <c r="E1152" s="360" t="n">
        <v>0</v>
      </c>
      <c r="F1152" s="360">
        <f>ROUND(F1151,O1152)</f>
        <v/>
      </c>
      <c r="G1152" s="360" t="inlineStr">
        <is>
          <t>и1</t>
        </is>
      </c>
      <c r="H1152" s="360" t="inlineStr">
        <is>
          <t>Итого</t>
        </is>
      </c>
      <c r="I1152" s="360" t="n"/>
      <c r="J1152" s="360" t="n"/>
      <c r="K1152" s="360" t="n">
        <v>212</v>
      </c>
      <c r="L1152" s="360" t="n">
        <v>28</v>
      </c>
      <c r="M1152" s="360" t="n">
        <v>0</v>
      </c>
      <c r="N1152" s="360" t="inlineStr"/>
      <c r="O1152" s="360" t="n">
        <v>0</v>
      </c>
      <c r="P1152" s="360" t="n"/>
      <c r="Q1152" s="360" t="n"/>
      <c r="R1152" s="360" t="n"/>
      <c r="S1152" s="360" t="n"/>
      <c r="T1152" s="360" t="n"/>
      <c r="U1152" s="360" t="n"/>
      <c r="V1152" s="360" t="n"/>
      <c r="W1152" s="360" t="n">
        <v>0</v>
      </c>
      <c r="X1152" s="360" t="n">
        <v>1</v>
      </c>
      <c r="Y1152" s="360" t="n">
        <v>0</v>
      </c>
      <c r="Z1152" s="360" t="n"/>
      <c r="AA1152" s="360" t="n"/>
      <c r="AB1152" s="360" t="n"/>
    </row>
    <row r="1153">
      <c r="A1153" s="360" t="n">
        <v>50</v>
      </c>
      <c r="B1153" s="360" t="n">
        <v>0</v>
      </c>
      <c r="C1153" s="360" t="n">
        <v>0</v>
      </c>
      <c r="D1153" s="360" t="n">
        <v>2</v>
      </c>
      <c r="E1153" s="360" t="n">
        <v>0</v>
      </c>
      <c r="F1153" s="360">
        <f>ROUND(F1152*0.22,O1153)</f>
        <v/>
      </c>
      <c r="G1153" s="360" t="inlineStr">
        <is>
          <t>и2</t>
        </is>
      </c>
      <c r="H1153" s="360" t="inlineStr">
        <is>
          <t>НДС 22%</t>
        </is>
      </c>
      <c r="I1153" s="360" t="n"/>
      <c r="J1153" s="360" t="n"/>
      <c r="K1153" s="360" t="n">
        <v>212</v>
      </c>
      <c r="L1153" s="360" t="n">
        <v>29</v>
      </c>
      <c r="M1153" s="360" t="n">
        <v>0</v>
      </c>
      <c r="N1153" s="360" t="inlineStr"/>
      <c r="O1153" s="360" t="n">
        <v>0</v>
      </c>
      <c r="P1153" s="360" t="n"/>
      <c r="Q1153" s="360" t="n"/>
      <c r="R1153" s="360" t="n"/>
      <c r="S1153" s="360" t="n"/>
      <c r="T1153" s="360" t="n"/>
      <c r="U1153" s="360" t="n"/>
      <c r="V1153" s="360" t="n"/>
      <c r="W1153" s="360" t="n">
        <v>0</v>
      </c>
      <c r="X1153" s="360" t="n">
        <v>1</v>
      </c>
      <c r="Y1153" s="360" t="n">
        <v>0</v>
      </c>
      <c r="Z1153" s="360" t="n"/>
      <c r="AA1153" s="360" t="n"/>
      <c r="AB1153" s="360" t="n"/>
    </row>
    <row r="1154">
      <c r="A1154" s="360" t="n">
        <v>50</v>
      </c>
      <c r="B1154" s="360" t="n">
        <v>0</v>
      </c>
      <c r="C1154" s="360" t="n">
        <v>0</v>
      </c>
      <c r="D1154" s="360" t="n">
        <v>2</v>
      </c>
      <c r="E1154" s="360" t="n">
        <v>213</v>
      </c>
      <c r="F1154" s="360">
        <f>ROUND(F1152+F1153,O1154)</f>
        <v/>
      </c>
      <c r="G1154" s="360" t="inlineStr">
        <is>
          <t>и3</t>
        </is>
      </c>
      <c r="H1154" s="360" t="inlineStr">
        <is>
          <t>Всего</t>
        </is>
      </c>
      <c r="I1154" s="360" t="n"/>
      <c r="J1154" s="360" t="n"/>
      <c r="K1154" s="360" t="n">
        <v>212</v>
      </c>
      <c r="L1154" s="360" t="n">
        <v>30</v>
      </c>
      <c r="M1154" s="360" t="n">
        <v>0</v>
      </c>
      <c r="N1154" s="360" t="inlineStr"/>
      <c r="O1154" s="360" t="n">
        <v>0</v>
      </c>
      <c r="P1154" s="360" t="n"/>
      <c r="Q1154" s="360" t="n"/>
      <c r="R1154" s="360" t="n"/>
      <c r="S1154" s="360" t="n"/>
      <c r="T1154" s="360" t="n"/>
      <c r="U1154" s="360" t="n"/>
      <c r="V1154" s="360" t="n"/>
      <c r="W1154" s="360" t="n">
        <v>0</v>
      </c>
      <c r="X1154" s="360" t="n">
        <v>1</v>
      </c>
      <c r="Y1154" s="360" t="n">
        <v>0</v>
      </c>
      <c r="Z1154" s="360" t="n"/>
      <c r="AA1154" s="360" t="n"/>
      <c r="AB1154" s="360" t="n"/>
    </row>
    <row r="1155"/>
    <row r="1156">
      <c r="A1156" s="357" t="n">
        <v>3</v>
      </c>
      <c r="B1156" s="357" t="n">
        <v>0</v>
      </c>
      <c r="C1156" s="357" t="n"/>
      <c r="D1156" s="357">
        <f>ROW(A1176)</f>
        <v/>
      </c>
      <c r="E1156" s="357" t="n"/>
      <c r="F1156" s="357" t="inlineStr">
        <is>
          <t>Новая локальная смета</t>
        </is>
      </c>
      <c r="G1156" s="357" t="inlineStr">
        <is>
          <t>Первомайская, д.39-12</t>
        </is>
      </c>
      <c r="H1156" s="357" t="inlineStr"/>
      <c r="I1156" s="357" t="n">
        <v>0</v>
      </c>
      <c r="J1156" s="357" t="inlineStr"/>
      <c r="K1156" s="357" t="n">
        <v>0</v>
      </c>
      <c r="L1156" s="357" t="inlineStr">
        <is>
          <t>Новая локальная смета</t>
        </is>
      </c>
      <c r="M1156" s="357" t="inlineStr"/>
      <c r="N1156" s="357" t="n"/>
      <c r="O1156" s="357" t="n"/>
      <c r="P1156" s="357" t="n"/>
      <c r="Q1156" s="357" t="n"/>
      <c r="R1156" s="357" t="n"/>
      <c r="S1156" s="357" t="n">
        <v>0</v>
      </c>
      <c r="T1156" s="357" t="n"/>
      <c r="U1156" s="357" t="inlineStr"/>
      <c r="V1156" s="357" t="n">
        <v>0</v>
      </c>
      <c r="W1156" s="357" t="n"/>
      <c r="X1156" s="357" t="n"/>
      <c r="Y1156" s="357" t="n"/>
      <c r="Z1156" s="357" t="n"/>
      <c r="AA1156" s="357" t="n"/>
      <c r="AB1156" s="357" t="inlineStr"/>
      <c r="AC1156" s="357" t="inlineStr"/>
      <c r="AD1156" s="357" t="inlineStr"/>
      <c r="AE1156" s="357" t="inlineStr"/>
      <c r="AF1156" s="357" t="inlineStr"/>
      <c r="AG1156" s="357" t="inlineStr"/>
      <c r="AH1156" s="357" t="n"/>
      <c r="AI1156" s="357" t="n"/>
      <c r="AJ1156" s="357" t="n"/>
      <c r="AK1156" s="357" t="n"/>
      <c r="AL1156" s="357" t="n"/>
      <c r="AM1156" s="357" t="n"/>
      <c r="AN1156" s="357" t="n"/>
      <c r="AO1156" s="357" t="n"/>
      <c r="AP1156" s="357" t="inlineStr"/>
      <c r="AQ1156" s="357" t="inlineStr"/>
      <c r="AR1156" s="357" t="inlineStr"/>
      <c r="AS1156" s="357" t="n"/>
      <c r="AT1156" s="357" t="n"/>
      <c r="AU1156" s="357" t="n"/>
      <c r="AV1156" s="357" t="n"/>
      <c r="AW1156" s="357" t="n"/>
      <c r="AX1156" s="357" t="n"/>
      <c r="AY1156" s="357" t="n"/>
      <c r="AZ1156" s="357" t="inlineStr"/>
      <c r="BA1156" s="357" t="n"/>
      <c r="BB1156" s="357" t="inlineStr"/>
      <c r="BC1156" s="357" t="inlineStr"/>
      <c r="BD1156" s="357" t="inlineStr"/>
      <c r="BE1156" s="357" t="inlineStr"/>
      <c r="BF1156" s="357" t="inlineStr"/>
      <c r="BG1156" s="357" t="inlineStr"/>
      <c r="BH1156" s="357" t="inlineStr"/>
      <c r="BI1156" s="357" t="inlineStr"/>
      <c r="BJ1156" s="357" t="inlineStr"/>
      <c r="BK1156" s="357" t="inlineStr"/>
      <c r="BL1156" s="357" t="inlineStr"/>
      <c r="BM1156" s="357" t="inlineStr"/>
      <c r="BN1156" s="357" t="inlineStr"/>
      <c r="BO1156" s="357" t="inlineStr"/>
      <c r="BP1156" s="357" t="inlineStr"/>
      <c r="BQ1156" s="357" t="n"/>
      <c r="BR1156" s="357" t="n"/>
      <c r="BS1156" s="357" t="n"/>
      <c r="BT1156" s="357" t="n"/>
      <c r="BU1156" s="357" t="n"/>
      <c r="BV1156" s="357" t="n"/>
      <c r="BW1156" s="357" t="n"/>
      <c r="BX1156" s="357" t="n">
        <v>0</v>
      </c>
      <c r="BY1156" s="357" t="n"/>
      <c r="BZ1156" s="357" t="n"/>
      <c r="CA1156" s="357" t="n"/>
      <c r="CB1156" s="357" t="n"/>
      <c r="CC1156" s="357" t="n"/>
      <c r="CD1156" s="357" t="n"/>
      <c r="CE1156" s="357" t="n"/>
      <c r="CF1156" s="357" t="n">
        <v>0</v>
      </c>
      <c r="CG1156" s="357" t="n">
        <v>0</v>
      </c>
      <c r="CH1156" s="357" t="n"/>
      <c r="CI1156" s="357" t="inlineStr"/>
      <c r="CJ1156" s="357" t="inlineStr"/>
      <c r="CK1156" t="inlineStr"/>
      <c r="CL1156" t="inlineStr"/>
      <c r="CM1156" t="inlineStr"/>
      <c r="CN1156" t="inlineStr"/>
      <c r="CO1156" t="inlineStr"/>
      <c r="CP1156" t="inlineStr"/>
      <c r="CQ1156" t="inlineStr"/>
    </row>
    <row r="1157"/>
    <row r="1158">
      <c r="A1158" s="358" t="n">
        <v>52</v>
      </c>
      <c r="B1158" s="358">
        <f>B1176</f>
        <v/>
      </c>
      <c r="C1158" s="358">
        <f>C1176</f>
        <v/>
      </c>
      <c r="D1158" s="358">
        <f>D1176</f>
        <v/>
      </c>
      <c r="E1158" s="358">
        <f>E1176</f>
        <v/>
      </c>
      <c r="F1158" s="358">
        <f>F1176</f>
        <v/>
      </c>
      <c r="G1158" s="358">
        <f>G1176</f>
        <v/>
      </c>
      <c r="H1158" s="358" t="n"/>
      <c r="I1158" s="358" t="n"/>
      <c r="J1158" s="358" t="n"/>
      <c r="K1158" s="358" t="n"/>
      <c r="L1158" s="358" t="n"/>
      <c r="M1158" s="358" t="n"/>
      <c r="N1158" s="358" t="n"/>
      <c r="O1158" s="358">
        <f>O1176</f>
        <v/>
      </c>
      <c r="P1158" s="358">
        <f>P1176</f>
        <v/>
      </c>
      <c r="Q1158" s="358">
        <f>Q1176</f>
        <v/>
      </c>
      <c r="R1158" s="358">
        <f>R1176</f>
        <v/>
      </c>
      <c r="S1158" s="358">
        <f>S1176</f>
        <v/>
      </c>
      <c r="T1158" s="358">
        <f>T1176</f>
        <v/>
      </c>
      <c r="U1158" s="358">
        <f>U1176</f>
        <v/>
      </c>
      <c r="V1158" s="358">
        <f>V1176</f>
        <v/>
      </c>
      <c r="W1158" s="358">
        <f>W1176</f>
        <v/>
      </c>
      <c r="X1158" s="358">
        <f>X1176</f>
        <v/>
      </c>
      <c r="Y1158" s="358">
        <f>Y1176</f>
        <v/>
      </c>
      <c r="Z1158" s="358">
        <f>Z1176</f>
        <v/>
      </c>
      <c r="AA1158" s="358">
        <f>AA1176</f>
        <v/>
      </c>
      <c r="AB1158" s="358">
        <f>AB1176</f>
        <v/>
      </c>
      <c r="AC1158" s="358">
        <f>AC1176</f>
        <v/>
      </c>
      <c r="AD1158" s="358">
        <f>AD1176</f>
        <v/>
      </c>
      <c r="AE1158" s="358">
        <f>AE1176</f>
        <v/>
      </c>
      <c r="AF1158" s="358">
        <f>AF1176</f>
        <v/>
      </c>
      <c r="AG1158" s="358">
        <f>AG1176</f>
        <v/>
      </c>
      <c r="AH1158" s="358">
        <f>AH1176</f>
        <v/>
      </c>
      <c r="AI1158" s="358">
        <f>AI1176</f>
        <v/>
      </c>
      <c r="AJ1158" s="358">
        <f>AJ1176</f>
        <v/>
      </c>
      <c r="AK1158" s="358">
        <f>AK1176</f>
        <v/>
      </c>
      <c r="AL1158" s="358">
        <f>AL1176</f>
        <v/>
      </c>
      <c r="AM1158" s="358">
        <f>AM1176</f>
        <v/>
      </c>
      <c r="AN1158" s="358">
        <f>AN1176</f>
        <v/>
      </c>
      <c r="AO1158" s="358">
        <f>AO1176</f>
        <v/>
      </c>
      <c r="AP1158" s="358">
        <f>AP1176</f>
        <v/>
      </c>
      <c r="AQ1158" s="358">
        <f>AQ1176</f>
        <v/>
      </c>
      <c r="AR1158" s="358">
        <f>AR1176</f>
        <v/>
      </c>
      <c r="AS1158" s="358">
        <f>AS1176</f>
        <v/>
      </c>
      <c r="AT1158" s="358">
        <f>AT1176</f>
        <v/>
      </c>
      <c r="AU1158" s="358">
        <f>AU1176</f>
        <v/>
      </c>
      <c r="AV1158" s="358">
        <f>AV1176</f>
        <v/>
      </c>
      <c r="AW1158" s="358">
        <f>AW1176</f>
        <v/>
      </c>
      <c r="AX1158" s="358">
        <f>AX1176</f>
        <v/>
      </c>
      <c r="AY1158" s="358">
        <f>AY1176</f>
        <v/>
      </c>
      <c r="AZ1158" s="358">
        <f>AZ1176</f>
        <v/>
      </c>
      <c r="BA1158" s="358">
        <f>BA1176</f>
        <v/>
      </c>
      <c r="BB1158" s="358">
        <f>BB1176</f>
        <v/>
      </c>
      <c r="BC1158" s="358">
        <f>BC1176</f>
        <v/>
      </c>
      <c r="BD1158" s="358">
        <f>BD1176</f>
        <v/>
      </c>
      <c r="BE1158" s="358">
        <f>BE1176</f>
        <v/>
      </c>
      <c r="BF1158" s="358">
        <f>BF1176</f>
        <v/>
      </c>
      <c r="BG1158" s="358">
        <f>BG1176</f>
        <v/>
      </c>
      <c r="BH1158" s="358">
        <f>BH1176</f>
        <v/>
      </c>
      <c r="BI1158" s="358">
        <f>BI1176</f>
        <v/>
      </c>
      <c r="BJ1158" s="358">
        <f>BJ1176</f>
        <v/>
      </c>
      <c r="BK1158" s="358">
        <f>BK1176</f>
        <v/>
      </c>
      <c r="BL1158" s="358">
        <f>BL1176</f>
        <v/>
      </c>
      <c r="BM1158" s="358">
        <f>BM1176</f>
        <v/>
      </c>
      <c r="BN1158" s="358">
        <f>BN1176</f>
        <v/>
      </c>
      <c r="BO1158" s="358">
        <f>BO1176</f>
        <v/>
      </c>
      <c r="BP1158" s="358">
        <f>BP1176</f>
        <v/>
      </c>
      <c r="BQ1158" s="358">
        <f>BQ1176</f>
        <v/>
      </c>
      <c r="BR1158" s="358">
        <f>BR1176</f>
        <v/>
      </c>
      <c r="BS1158" s="358">
        <f>BS1176</f>
        <v/>
      </c>
      <c r="BT1158" s="358">
        <f>BT1176</f>
        <v/>
      </c>
      <c r="BU1158" s="358">
        <f>BU1176</f>
        <v/>
      </c>
      <c r="BV1158" s="358">
        <f>BV1176</f>
        <v/>
      </c>
      <c r="BW1158" s="358">
        <f>BW1176</f>
        <v/>
      </c>
      <c r="BX1158" s="358">
        <f>BX1176</f>
        <v/>
      </c>
      <c r="BY1158" s="358">
        <f>BY1176</f>
        <v/>
      </c>
      <c r="BZ1158" s="358">
        <f>BZ1176</f>
        <v/>
      </c>
      <c r="CA1158" s="358">
        <f>CA1176</f>
        <v/>
      </c>
      <c r="CB1158" s="358">
        <f>CB1176</f>
        <v/>
      </c>
      <c r="CC1158" s="358">
        <f>CC1176</f>
        <v/>
      </c>
      <c r="CD1158" s="358">
        <f>CD1176</f>
        <v/>
      </c>
      <c r="CE1158" s="358">
        <f>CE1176</f>
        <v/>
      </c>
      <c r="CF1158" s="358">
        <f>CF1176</f>
        <v/>
      </c>
      <c r="CG1158" s="358">
        <f>CG1176</f>
        <v/>
      </c>
      <c r="CH1158" s="358">
        <f>CH1176</f>
        <v/>
      </c>
      <c r="CI1158" s="358">
        <f>CI1176</f>
        <v/>
      </c>
      <c r="CJ1158" s="358">
        <f>CJ1176</f>
        <v/>
      </c>
      <c r="CK1158" s="358">
        <f>CK1176</f>
        <v/>
      </c>
      <c r="CL1158" s="358">
        <f>CL1176</f>
        <v/>
      </c>
      <c r="CM1158" s="358">
        <f>CM1176</f>
        <v/>
      </c>
      <c r="CN1158" s="358">
        <f>CN1176</f>
        <v/>
      </c>
      <c r="CO1158" s="358">
        <f>CO1176</f>
        <v/>
      </c>
      <c r="CP1158" s="358">
        <f>CP1176</f>
        <v/>
      </c>
      <c r="CQ1158" s="358">
        <f>CQ1176</f>
        <v/>
      </c>
      <c r="CR1158" s="358">
        <f>CR1176</f>
        <v/>
      </c>
      <c r="CS1158" s="358">
        <f>CS1176</f>
        <v/>
      </c>
      <c r="CT1158" s="358">
        <f>CT1176</f>
        <v/>
      </c>
      <c r="CU1158" s="358">
        <f>CU1176</f>
        <v/>
      </c>
      <c r="CV1158" s="358">
        <f>CV1176</f>
        <v/>
      </c>
      <c r="CW1158" s="358">
        <f>CW1176</f>
        <v/>
      </c>
      <c r="CX1158" s="358">
        <f>CX1176</f>
        <v/>
      </c>
      <c r="CY1158" s="358">
        <f>CY1176</f>
        <v/>
      </c>
      <c r="CZ1158" s="358">
        <f>CZ1176</f>
        <v/>
      </c>
      <c r="DA1158" s="358">
        <f>DA1176</f>
        <v/>
      </c>
      <c r="DB1158" s="358">
        <f>DB1176</f>
        <v/>
      </c>
      <c r="DC1158" s="358">
        <f>DC1176</f>
        <v/>
      </c>
      <c r="DD1158" s="358">
        <f>DD1176</f>
        <v/>
      </c>
      <c r="DE1158" s="358">
        <f>DE1176</f>
        <v/>
      </c>
      <c r="DF1158" s="358">
        <f>DF1176</f>
        <v/>
      </c>
      <c r="DG1158" s="359">
        <f>DG1176</f>
        <v/>
      </c>
      <c r="DH1158" s="359">
        <f>DH1176</f>
        <v/>
      </c>
      <c r="DI1158" s="359">
        <f>DI1176</f>
        <v/>
      </c>
      <c r="DJ1158" s="359">
        <f>DJ1176</f>
        <v/>
      </c>
      <c r="DK1158" s="359">
        <f>DK1176</f>
        <v/>
      </c>
      <c r="DL1158" s="359">
        <f>DL1176</f>
        <v/>
      </c>
      <c r="DM1158" s="359">
        <f>DM1176</f>
        <v/>
      </c>
      <c r="DN1158" s="359">
        <f>DN1176</f>
        <v/>
      </c>
      <c r="DO1158" s="359">
        <f>DO1176</f>
        <v/>
      </c>
      <c r="DP1158" s="359">
        <f>DP1176</f>
        <v/>
      </c>
      <c r="DQ1158" s="359">
        <f>DQ1176</f>
        <v/>
      </c>
      <c r="DR1158" s="359">
        <f>DR1176</f>
        <v/>
      </c>
      <c r="DS1158" s="359">
        <f>DS1176</f>
        <v/>
      </c>
      <c r="DT1158" s="359">
        <f>DT1176</f>
        <v/>
      </c>
      <c r="DU1158" s="359">
        <f>DU1176</f>
        <v/>
      </c>
      <c r="DV1158" s="359">
        <f>DV1176</f>
        <v/>
      </c>
      <c r="DW1158" s="359">
        <f>DW1176</f>
        <v/>
      </c>
      <c r="DX1158" s="359">
        <f>DX1176</f>
        <v/>
      </c>
      <c r="DY1158" s="359">
        <f>DY1176</f>
        <v/>
      </c>
      <c r="DZ1158" s="359">
        <f>DZ1176</f>
        <v/>
      </c>
      <c r="EA1158" s="359">
        <f>EA1176</f>
        <v/>
      </c>
      <c r="EB1158" s="359">
        <f>EB1176</f>
        <v/>
      </c>
      <c r="EC1158" s="359">
        <f>EC1176</f>
        <v/>
      </c>
      <c r="ED1158" s="359">
        <f>ED1176</f>
        <v/>
      </c>
      <c r="EE1158" s="359">
        <f>EE1176</f>
        <v/>
      </c>
      <c r="EF1158" s="359">
        <f>EF1176</f>
        <v/>
      </c>
      <c r="EG1158" s="359">
        <f>EG1176</f>
        <v/>
      </c>
      <c r="EH1158" s="359">
        <f>EH1176</f>
        <v/>
      </c>
      <c r="EI1158" s="359">
        <f>EI1176</f>
        <v/>
      </c>
      <c r="EJ1158" s="359">
        <f>EJ1176</f>
        <v/>
      </c>
      <c r="EK1158" s="359">
        <f>EK1176</f>
        <v/>
      </c>
      <c r="EL1158" s="359">
        <f>EL1176</f>
        <v/>
      </c>
      <c r="EM1158" s="359">
        <f>EM1176</f>
        <v/>
      </c>
      <c r="EN1158" s="359">
        <f>EN1176</f>
        <v/>
      </c>
      <c r="EO1158" s="359">
        <f>EO1176</f>
        <v/>
      </c>
      <c r="EP1158" s="359">
        <f>EP1176</f>
        <v/>
      </c>
      <c r="EQ1158" s="359">
        <f>EQ1176</f>
        <v/>
      </c>
      <c r="ER1158" s="359">
        <f>ER1176</f>
        <v/>
      </c>
      <c r="ES1158" s="359">
        <f>ES1176</f>
        <v/>
      </c>
      <c r="ET1158" s="359">
        <f>ET1176</f>
        <v/>
      </c>
      <c r="EU1158" s="359">
        <f>EU1176</f>
        <v/>
      </c>
      <c r="EV1158" s="359">
        <f>EV1176</f>
        <v/>
      </c>
      <c r="EW1158" s="359">
        <f>EW1176</f>
        <v/>
      </c>
      <c r="EX1158" s="359">
        <f>EX1176</f>
        <v/>
      </c>
      <c r="EY1158" s="359">
        <f>EY1176</f>
        <v/>
      </c>
      <c r="EZ1158" s="359">
        <f>EZ1176</f>
        <v/>
      </c>
      <c r="FA1158" s="359">
        <f>FA1176</f>
        <v/>
      </c>
      <c r="FB1158" s="359">
        <f>FB1176</f>
        <v/>
      </c>
      <c r="FC1158" s="359">
        <f>FC1176</f>
        <v/>
      </c>
      <c r="FD1158" s="359">
        <f>FD1176</f>
        <v/>
      </c>
      <c r="FE1158" s="359">
        <f>FE1176</f>
        <v/>
      </c>
      <c r="FF1158" s="359">
        <f>FF1176</f>
        <v/>
      </c>
      <c r="FG1158" s="359">
        <f>FG1176</f>
        <v/>
      </c>
      <c r="FH1158" s="359">
        <f>FH1176</f>
        <v/>
      </c>
      <c r="FI1158" s="359">
        <f>FI1176</f>
        <v/>
      </c>
      <c r="FJ1158" s="359">
        <f>FJ1176</f>
        <v/>
      </c>
      <c r="FK1158" s="359">
        <f>FK1176</f>
        <v/>
      </c>
      <c r="FL1158" s="359">
        <f>FL1176</f>
        <v/>
      </c>
      <c r="FM1158" s="359">
        <f>FM1176</f>
        <v/>
      </c>
      <c r="FN1158" s="359">
        <f>FN1176</f>
        <v/>
      </c>
      <c r="FO1158" s="359">
        <f>FO1176</f>
        <v/>
      </c>
      <c r="FP1158" s="359">
        <f>FP1176</f>
        <v/>
      </c>
      <c r="FQ1158" s="359">
        <f>FQ1176</f>
        <v/>
      </c>
      <c r="FR1158" s="359">
        <f>FR1176</f>
        <v/>
      </c>
      <c r="FS1158" s="359">
        <f>FS1176</f>
        <v/>
      </c>
      <c r="FT1158" s="359">
        <f>FT1176</f>
        <v/>
      </c>
      <c r="FU1158" s="359">
        <f>FU1176</f>
        <v/>
      </c>
      <c r="FV1158" s="359">
        <f>FV1176</f>
        <v/>
      </c>
      <c r="FW1158" s="359">
        <f>FW1176</f>
        <v/>
      </c>
      <c r="FX1158" s="359">
        <f>FX1176</f>
        <v/>
      </c>
      <c r="FY1158" s="359">
        <f>FY1176</f>
        <v/>
      </c>
      <c r="FZ1158" s="359">
        <f>FZ1176</f>
        <v/>
      </c>
      <c r="GA1158" s="359">
        <f>GA1176</f>
        <v/>
      </c>
      <c r="GB1158" s="359">
        <f>GB1176</f>
        <v/>
      </c>
      <c r="GC1158" s="359">
        <f>GC1176</f>
        <v/>
      </c>
      <c r="GD1158" s="359">
        <f>GD1176</f>
        <v/>
      </c>
      <c r="GE1158" s="359">
        <f>GE1176</f>
        <v/>
      </c>
      <c r="GF1158" s="359">
        <f>GF1176</f>
        <v/>
      </c>
      <c r="GG1158" s="359">
        <f>GG1176</f>
        <v/>
      </c>
      <c r="GH1158" s="359">
        <f>GH1176</f>
        <v/>
      </c>
      <c r="GI1158" s="359">
        <f>GI1176</f>
        <v/>
      </c>
      <c r="GJ1158" s="359">
        <f>GJ1176</f>
        <v/>
      </c>
      <c r="GK1158" s="359">
        <f>GK1176</f>
        <v/>
      </c>
      <c r="GL1158" s="359">
        <f>GL1176</f>
        <v/>
      </c>
      <c r="GM1158" s="359">
        <f>GM1176</f>
        <v/>
      </c>
      <c r="GN1158" s="359">
        <f>GN1176</f>
        <v/>
      </c>
      <c r="GO1158" s="359">
        <f>GO1176</f>
        <v/>
      </c>
      <c r="GP1158" s="359">
        <f>GP1176</f>
        <v/>
      </c>
      <c r="GQ1158" s="359">
        <f>GQ1176</f>
        <v/>
      </c>
      <c r="GR1158" s="359">
        <f>GR1176</f>
        <v/>
      </c>
      <c r="GS1158" s="359">
        <f>GS1176</f>
        <v/>
      </c>
      <c r="GT1158" s="359">
        <f>GT1176</f>
        <v/>
      </c>
      <c r="GU1158" s="359">
        <f>GU1176</f>
        <v/>
      </c>
      <c r="GV1158" s="359">
        <f>GV1176</f>
        <v/>
      </c>
      <c r="GW1158" s="359">
        <f>GW1176</f>
        <v/>
      </c>
      <c r="GX1158" s="359">
        <f>GX1176</f>
        <v/>
      </c>
    </row>
    <row r="1159"/>
    <row r="1160">
      <c r="A1160" t="n">
        <v>17</v>
      </c>
      <c r="B1160" t="n">
        <v>0</v>
      </c>
      <c r="C1160">
        <f>ROW(SmtRes!A362)</f>
        <v/>
      </c>
      <c r="D1160">
        <f>ROW(EtalonRes!A359)</f>
        <v/>
      </c>
      <c r="E1160" t="inlineStr">
        <is>
          <t>1</t>
        </is>
      </c>
      <c r="F1160" t="inlineStr">
        <is>
          <t>65-14-1</t>
        </is>
      </c>
      <c r="G1160" t="inlineStr">
        <is>
          <t>Разборка трубопроводов из водогазопроводных труб в зданиях и сооружениях на резьбе диаметром до 32 мм</t>
        </is>
      </c>
      <c r="H1160" t="inlineStr">
        <is>
          <t>100 м трубопровода</t>
        </is>
      </c>
      <c r="I1160">
        <f>ROUND(ROUND(6/100,4),7)</f>
        <v/>
      </c>
      <c r="J1160" t="n">
        <v>0</v>
      </c>
      <c r="K1160">
        <f>ROUND(ROUND(6/100,4),7)</f>
        <v/>
      </c>
      <c r="O1160">
        <f>ROUND(CP1160,0)</f>
        <v/>
      </c>
      <c r="P1160">
        <f>ROUND(CQ1160*I1160,0)</f>
        <v/>
      </c>
      <c r="Q1160">
        <f>(ROUND((ROUND(((ET1160)*I1160),0)*BB1160),0)+ROUND((ROUND(((AE1160-(EU1160))*I1160),0)*BS1160),0))</f>
        <v/>
      </c>
      <c r="R1160">
        <f>(ROUND((ROUND(((EU1160)*I1160),0)*BS1160),0)+ROUND((ROUND(((AE1160-(EU1160))*I1160),0)*BS1160),0))</f>
        <v/>
      </c>
      <c r="S1160">
        <f>ROUND(CT1160*I1160,0)</f>
        <v/>
      </c>
      <c r="T1160">
        <f>ROUND(CU1160*I1160,0)</f>
        <v/>
      </c>
      <c r="U1160">
        <f>ROUND(CV1160*I1160,7)</f>
        <v/>
      </c>
      <c r="V1160">
        <f>ROUND(CW1160*I1160,7)</f>
        <v/>
      </c>
      <c r="W1160">
        <f>ROUND(CX1160*I1160,0)</f>
        <v/>
      </c>
      <c r="X1160">
        <f>ROUND(CY1160,0)</f>
        <v/>
      </c>
      <c r="Y1160">
        <f>ROUND(CZ1160,0)</f>
        <v/>
      </c>
      <c r="AA1160" t="n">
        <v>78862477</v>
      </c>
      <c r="AB1160">
        <f>ROUND((AC1160+AD1160+AF1160),2)</f>
        <v/>
      </c>
      <c r="AC1160">
        <f>ROUND((ES1160),2)</f>
        <v/>
      </c>
      <c r="AD1160">
        <f>ROUND((((ET1160)-(EU1160))+AE1160),2)</f>
        <v/>
      </c>
      <c r="AE1160">
        <f>ROUND((EU1160),2)</f>
        <v/>
      </c>
      <c r="AF1160">
        <f>ROUND((EV1160),2)</f>
        <v/>
      </c>
      <c r="AG1160">
        <f>ROUND((AP1160),2)</f>
        <v/>
      </c>
      <c r="AH1160">
        <f>(EW1160)</f>
        <v/>
      </c>
      <c r="AI1160">
        <f>(EX1160)</f>
        <v/>
      </c>
      <c r="AJ1160">
        <f>(AS1160)</f>
        <v/>
      </c>
      <c r="AK1160" t="n">
        <v>322.43</v>
      </c>
      <c r="AL1160" t="n">
        <v>0</v>
      </c>
      <c r="AM1160" t="n">
        <v>0</v>
      </c>
      <c r="AN1160" t="n">
        <v>0</v>
      </c>
      <c r="AO1160" t="n">
        <v>322.43</v>
      </c>
      <c r="AP1160" t="n">
        <v>0</v>
      </c>
      <c r="AQ1160" t="n">
        <v>37.8</v>
      </c>
      <c r="AR1160" t="n">
        <v>0</v>
      </c>
      <c r="AS1160" t="n">
        <v>0</v>
      </c>
      <c r="AT1160" t="n">
        <v>87</v>
      </c>
      <c r="AU1160" t="n">
        <v>44</v>
      </c>
      <c r="AV1160" t="n">
        <v>1</v>
      </c>
      <c r="AW1160" t="n">
        <v>1</v>
      </c>
      <c r="AZ1160" t="n">
        <v>1</v>
      </c>
      <c r="BA1160" t="n">
        <v>52.25</v>
      </c>
      <c r="BB1160" t="n">
        <v>1</v>
      </c>
      <c r="BC1160" t="n">
        <v>1</v>
      </c>
      <c r="BD1160" t="inlineStr"/>
      <c r="BE1160" t="inlineStr"/>
      <c r="BF1160" t="inlineStr"/>
      <c r="BG1160" t="inlineStr"/>
      <c r="BH1160" t="n">
        <v>0</v>
      </c>
      <c r="BI1160" t="n">
        <v>1</v>
      </c>
      <c r="BJ1160" t="inlineStr">
        <is>
          <t>ТЕРр Московской обл., 65-14-1, приказ Минстроя России №675/пр от 28.02.2017 № 263/пр</t>
        </is>
      </c>
      <c r="BM1160" t="n">
        <v>65002</v>
      </c>
      <c r="BN1160" t="n">
        <v>0</v>
      </c>
      <c r="BO1160" t="inlineStr">
        <is>
          <t>65-14-1</t>
        </is>
      </c>
      <c r="BP1160" t="n">
        <v>1</v>
      </c>
      <c r="BQ1160" t="n">
        <v>6</v>
      </c>
      <c r="BR1160" t="n">
        <v>0</v>
      </c>
      <c r="BS1160" t="n">
        <v>52.25</v>
      </c>
      <c r="BT1160" t="n">
        <v>1</v>
      </c>
      <c r="BU1160" t="n">
        <v>1</v>
      </c>
      <c r="BV1160" t="n">
        <v>1</v>
      </c>
      <c r="BW1160" t="n">
        <v>1</v>
      </c>
      <c r="BX1160" t="n">
        <v>1</v>
      </c>
      <c r="BY1160" t="inlineStr"/>
      <c r="BZ1160" t="n">
        <v>87</v>
      </c>
      <c r="CA1160" t="n">
        <v>44</v>
      </c>
      <c r="CB1160" t="inlineStr"/>
      <c r="CE1160" t="n">
        <v>12</v>
      </c>
      <c r="CF1160" t="n">
        <v>0</v>
      </c>
      <c r="CG1160" t="n">
        <v>0</v>
      </c>
      <c r="CM1160" t="n">
        <v>0</v>
      </c>
      <c r="CN1160" t="inlineStr"/>
      <c r="CO1160" t="n">
        <v>0</v>
      </c>
      <c r="CP1160">
        <f>(P1160+Q1160+S1160)</f>
        <v/>
      </c>
      <c r="CQ1160">
        <f>AC1160*BC1160</f>
        <v/>
      </c>
      <c r="CR1160">
        <f>(ROUND((ROUND(((ET1160)*1),0)*BB1160),0)+ROUND((ROUND(((AE1160-(EU1160))*1),0)*BS1160),0))</f>
        <v/>
      </c>
      <c r="CS1160">
        <f>(ROUND((ROUND(((EU1160)*1),0)*BS1160),0)+ROUND((ROUND(((AE1160-(EU1160))*1),0)*BS1160),0))</f>
        <v/>
      </c>
      <c r="CT1160">
        <f>AF1160*BA1160</f>
        <v/>
      </c>
      <c r="CU1160">
        <f>AG1160</f>
        <v/>
      </c>
      <c r="CV1160">
        <f>AH1160</f>
        <v/>
      </c>
      <c r="CW1160">
        <f>AI1160</f>
        <v/>
      </c>
      <c r="CX1160">
        <f>AJ1160</f>
        <v/>
      </c>
      <c r="CY1160">
        <f>(((S1160+R1160)*AT1160)/100)</f>
        <v/>
      </c>
      <c r="CZ1160">
        <f>(((S1160+R1160)*AU1160)/100)</f>
        <v/>
      </c>
      <c r="DC1160" t="inlineStr"/>
      <c r="DD1160" t="inlineStr"/>
      <c r="DE1160" t="inlineStr"/>
      <c r="DF1160" t="inlineStr"/>
      <c r="DG1160" t="inlineStr"/>
      <c r="DH1160" t="inlineStr"/>
      <c r="DI1160" t="inlineStr"/>
      <c r="DJ1160" t="inlineStr"/>
      <c r="DK1160" t="inlineStr"/>
      <c r="DL1160" t="inlineStr"/>
      <c r="DM1160" t="inlineStr"/>
      <c r="DN1160" t="n">
        <v>0</v>
      </c>
      <c r="DO1160" t="n">
        <v>0</v>
      </c>
      <c r="DP1160" t="n">
        <v>1</v>
      </c>
      <c r="DQ1160" t="n">
        <v>1</v>
      </c>
      <c r="DU1160" t="n">
        <v>1013</v>
      </c>
      <c r="DV1160" t="inlineStr">
        <is>
          <t>100 м трубопровода</t>
        </is>
      </c>
      <c r="DW1160" t="inlineStr">
        <is>
          <t>100 м трубопровода</t>
        </is>
      </c>
      <c r="DX1160" t="n">
        <v>1</v>
      </c>
      <c r="DZ1160" t="inlineStr"/>
      <c r="EA1160" t="inlineStr"/>
      <c r="EB1160" t="inlineStr"/>
      <c r="EC1160" t="inlineStr"/>
      <c r="EE1160" t="n">
        <v>78725991</v>
      </c>
      <c r="EF1160" t="n">
        <v>6</v>
      </c>
      <c r="EG1160" t="inlineStr">
        <is>
          <t>Ремонтно-строительные работы</t>
        </is>
      </c>
      <c r="EH1160" t="n">
        <v>99</v>
      </c>
      <c r="EI1160" t="inlineStr">
        <is>
          <t>Внутренние санитарно-технические работы</t>
        </is>
      </c>
      <c r="EJ1160" t="n">
        <v>1</v>
      </c>
      <c r="EK1160" t="n">
        <v>65002</v>
      </c>
      <c r="EL1160" t="inlineStr">
        <is>
          <t>Внутренние санитарнотехнические работы: демонтаж и разборка</t>
        </is>
      </c>
      <c r="EM1160" t="inlineStr">
        <is>
          <t>рФЕР-65</t>
        </is>
      </c>
      <c r="EO1160" t="inlineStr"/>
      <c r="EQ1160" t="n">
        <v>0</v>
      </c>
      <c r="ER1160" t="n">
        <v>322.43</v>
      </c>
      <c r="ES1160" t="n">
        <v>0</v>
      </c>
      <c r="ET1160" t="n">
        <v>0</v>
      </c>
      <c r="EU1160" t="n">
        <v>0</v>
      </c>
      <c r="EV1160" t="n">
        <v>322.43</v>
      </c>
      <c r="EW1160" t="n">
        <v>37.8</v>
      </c>
      <c r="EX1160" t="n">
        <v>0</v>
      </c>
      <c r="EY1160" t="n">
        <v>0</v>
      </c>
      <c r="FQ1160" t="n">
        <v>0</v>
      </c>
      <c r="FR1160" t="n">
        <v>0</v>
      </c>
      <c r="FS1160" t="n">
        <v>0</v>
      </c>
      <c r="FX1160" t="n">
        <v>87</v>
      </c>
      <c r="FY1160" t="n">
        <v>44</v>
      </c>
      <c r="GA1160" t="inlineStr"/>
      <c r="GD1160" t="n">
        <v>1</v>
      </c>
      <c r="GF1160" t="n">
        <v>-2021722353</v>
      </c>
      <c r="GG1160" t="n">
        <v>2</v>
      </c>
      <c r="GH1160" t="n">
        <v>1</v>
      </c>
      <c r="GI1160" t="n">
        <v>2</v>
      </c>
      <c r="GJ1160" t="n">
        <v>0</v>
      </c>
      <c r="GK1160" t="n">
        <v>0</v>
      </c>
      <c r="GL1160">
        <f>ROUND(IF(AND(BH1160=3,BI1160=3,FS1160&lt;&gt;0),P1160,0),0)</f>
        <v/>
      </c>
      <c r="GM1160">
        <f>ROUND(O1160+X1160+Y1160,0)+GX1160</f>
        <v/>
      </c>
      <c r="GN1160">
        <f>IF(OR(BI1160=0,BI1160=1),GM1160-GX1160,0)</f>
        <v/>
      </c>
      <c r="GO1160">
        <f>IF(BI1160=2,GM1160-GX1160,0)</f>
        <v/>
      </c>
      <c r="GP1160">
        <f>IF(BI1160=4,GM1160-GX1160,0)</f>
        <v/>
      </c>
      <c r="GR1160" t="n">
        <v>0</v>
      </c>
      <c r="GS1160" t="n">
        <v>3</v>
      </c>
      <c r="GT1160" t="n">
        <v>0</v>
      </c>
      <c r="GU1160" t="inlineStr"/>
      <c r="GV1160">
        <f>ROUND((GT1160),2)</f>
        <v/>
      </c>
      <c r="GW1160" t="n">
        <v>1</v>
      </c>
      <c r="GX1160">
        <f>ROUND(HC1160*I1160,0)</f>
        <v/>
      </c>
      <c r="HA1160" t="n">
        <v>0</v>
      </c>
      <c r="HB1160" t="n">
        <v>0</v>
      </c>
      <c r="HC1160">
        <f>GV1160*GW1160</f>
        <v/>
      </c>
      <c r="HE1160" t="inlineStr"/>
      <c r="HF1160" t="inlineStr"/>
      <c r="HM1160" t="inlineStr"/>
      <c r="HN1160" t="inlineStr">
        <is>
          <t>Пр/812-099.1-1</t>
        </is>
      </c>
      <c r="HO1160" t="inlineStr">
        <is>
          <t>Пр/774-099.1</t>
        </is>
      </c>
      <c r="HP1160" t="inlineStr">
        <is>
          <t>Внутренние санитарнотехнические работы: демонтаж и разборка</t>
        </is>
      </c>
      <c r="HQ1160" t="inlineStr">
        <is>
          <t>Внутренние санитарнотехнические работы: демонтаж и разборка</t>
        </is>
      </c>
      <c r="HS1160" t="n">
        <v>0</v>
      </c>
      <c r="IK1160" t="n">
        <v>0</v>
      </c>
    </row>
    <row r="1161">
      <c r="A1161" t="n">
        <v>17</v>
      </c>
      <c r="B1161" t="n">
        <v>0</v>
      </c>
      <c r="C1161">
        <f>ROW(SmtRes!A378)</f>
        <v/>
      </c>
      <c r="D1161">
        <f>ROW(EtalonRes!A376)</f>
        <v/>
      </c>
      <c r="E1161" t="inlineStr">
        <is>
          <t>2</t>
        </is>
      </c>
      <c r="F1161" t="inlineStr">
        <is>
          <t>16-04-002-3</t>
        </is>
      </c>
      <c r="G1161" t="inlineStr">
        <is>
          <t>Прокладка трубопроводов водоснабжения из напорных полиэтиленовых труб наружным диаметром 32 мм</t>
        </is>
      </c>
      <c r="H1161" t="inlineStr">
        <is>
          <t>100 м трубопровода</t>
        </is>
      </c>
      <c r="I1161">
        <f>ROUND(ROUND(6/100,4),7)</f>
        <v/>
      </c>
      <c r="J1161" t="n">
        <v>0</v>
      </c>
      <c r="K1161">
        <f>ROUND(ROUND(6/100,4),7)</f>
        <v/>
      </c>
      <c r="O1161">
        <f>ROUND(CP1161,0)</f>
        <v/>
      </c>
      <c r="P1161">
        <f>ROUND(CQ1161*I1161,0)</f>
        <v/>
      </c>
      <c r="Q1161">
        <f>(ROUND((ROUND(((ET1161)*I1161),0)*BB1161),0)+ROUND((ROUND(((AE1161-(EU1161))*I1161),0)*BS1161),0))</f>
        <v/>
      </c>
      <c r="R1161">
        <f>(ROUND((ROUND(((EU1161)*I1161),0)*BS1161),0)+ROUND((ROUND(((AE1161-(EU1161))*I1161),0)*BS1161),0))</f>
        <v/>
      </c>
      <c r="S1161">
        <f>ROUND(CT1161*I1161,0)</f>
        <v/>
      </c>
      <c r="T1161">
        <f>ROUND(CU1161*I1161,0)</f>
        <v/>
      </c>
      <c r="U1161">
        <f>ROUND(CV1161*I1161,7)</f>
        <v/>
      </c>
      <c r="V1161">
        <f>ROUND(CW1161*I1161,7)</f>
        <v/>
      </c>
      <c r="W1161">
        <f>ROUND(CX1161*I1161,0)</f>
        <v/>
      </c>
      <c r="X1161">
        <f>ROUND(CY1161,0)</f>
        <v/>
      </c>
      <c r="Y1161">
        <f>ROUND(CZ1161,0)</f>
        <v/>
      </c>
      <c r="AA1161" t="n">
        <v>78862477</v>
      </c>
      <c r="AB1161">
        <f>ROUND((AC1161+AD1161+AF1161),2)</f>
        <v/>
      </c>
      <c r="AC1161">
        <f>ROUND((ES1161),2)</f>
        <v/>
      </c>
      <c r="AD1161">
        <f>ROUND((((ET1161)-(EU1161))+AE1161),2)</f>
        <v/>
      </c>
      <c r="AE1161">
        <f>ROUND((EU1161),2)</f>
        <v/>
      </c>
      <c r="AF1161">
        <f>ROUND((EV1161),2)</f>
        <v/>
      </c>
      <c r="AG1161">
        <f>ROUND((AP1161),2)</f>
        <v/>
      </c>
      <c r="AH1161">
        <f>(EW1161)</f>
        <v/>
      </c>
      <c r="AI1161">
        <f>(EX1161)</f>
        <v/>
      </c>
      <c r="AJ1161">
        <f>(AS1161)</f>
        <v/>
      </c>
      <c r="AK1161" t="n">
        <v>3294.45</v>
      </c>
      <c r="AL1161" t="n">
        <v>1594.87</v>
      </c>
      <c r="AM1161" t="n">
        <v>491.32</v>
      </c>
      <c r="AN1161" t="n">
        <v>63.72</v>
      </c>
      <c r="AO1161" t="n">
        <v>1208.26</v>
      </c>
      <c r="AP1161" t="n">
        <v>0</v>
      </c>
      <c r="AQ1161" t="n">
        <v>121.8</v>
      </c>
      <c r="AR1161" t="n">
        <v>4.72</v>
      </c>
      <c r="AS1161" t="n">
        <v>0</v>
      </c>
      <c r="AT1161" t="n">
        <v>121</v>
      </c>
      <c r="AU1161" t="n">
        <v>72</v>
      </c>
      <c r="AV1161" t="n">
        <v>1</v>
      </c>
      <c r="AW1161" t="n">
        <v>1</v>
      </c>
      <c r="AZ1161" t="n">
        <v>1</v>
      </c>
      <c r="BA1161" t="n">
        <v>52.25</v>
      </c>
      <c r="BB1161" t="n">
        <v>12.46</v>
      </c>
      <c r="BC1161" t="n">
        <v>3.21</v>
      </c>
      <c r="BD1161" t="inlineStr"/>
      <c r="BE1161" t="inlineStr"/>
      <c r="BF1161" t="inlineStr"/>
      <c r="BG1161" t="inlineStr"/>
      <c r="BH1161" t="n">
        <v>0</v>
      </c>
      <c r="BI1161" t="n">
        <v>1</v>
      </c>
      <c r="BJ1161" t="inlineStr">
        <is>
          <t>ТЕР Московской обл., 16-04-002-3, приказ Минстроя России №675/пр от 28.02.2017 № 260/пр</t>
        </is>
      </c>
      <c r="BM1161" t="n">
        <v>16001</v>
      </c>
      <c r="BN1161" t="n">
        <v>0</v>
      </c>
      <c r="BO1161" t="inlineStr">
        <is>
          <t>16-04-002-3</t>
        </is>
      </c>
      <c r="BP1161" t="n">
        <v>1</v>
      </c>
      <c r="BQ1161" t="n">
        <v>2</v>
      </c>
      <c r="BR1161" t="n">
        <v>0</v>
      </c>
      <c r="BS1161" t="n">
        <v>52.25</v>
      </c>
      <c r="BT1161" t="n">
        <v>1</v>
      </c>
      <c r="BU1161" t="n">
        <v>1</v>
      </c>
      <c r="BV1161" t="n">
        <v>1</v>
      </c>
      <c r="BW1161" t="n">
        <v>1</v>
      </c>
      <c r="BX1161" t="n">
        <v>1</v>
      </c>
      <c r="BY1161" t="inlineStr"/>
      <c r="BZ1161" t="n">
        <v>121</v>
      </c>
      <c r="CA1161" t="n">
        <v>72</v>
      </c>
      <c r="CB1161" t="inlineStr"/>
      <c r="CE1161" t="n">
        <v>12</v>
      </c>
      <c r="CF1161" t="n">
        <v>0</v>
      </c>
      <c r="CG1161" t="n">
        <v>0</v>
      </c>
      <c r="CM1161" t="n">
        <v>0</v>
      </c>
      <c r="CN1161" t="inlineStr"/>
      <c r="CO1161" t="n">
        <v>0</v>
      </c>
      <c r="CP1161">
        <f>(P1161+Q1161+S1161)</f>
        <v/>
      </c>
      <c r="CQ1161">
        <f>AC1161*BC1161</f>
        <v/>
      </c>
      <c r="CR1161">
        <f>(ROUND((ROUND(((ET1161)*1),0)*BB1161),0)+ROUND((ROUND(((AE1161-(EU1161))*1),0)*BS1161),0))</f>
        <v/>
      </c>
      <c r="CS1161">
        <f>(ROUND((ROUND(((EU1161)*1),0)*BS1161),0)+ROUND((ROUND(((AE1161-(EU1161))*1),0)*BS1161),0))</f>
        <v/>
      </c>
      <c r="CT1161">
        <f>AF1161*BA1161</f>
        <v/>
      </c>
      <c r="CU1161">
        <f>AG1161</f>
        <v/>
      </c>
      <c r="CV1161">
        <f>AH1161</f>
        <v/>
      </c>
      <c r="CW1161">
        <f>AI1161</f>
        <v/>
      </c>
      <c r="CX1161">
        <f>AJ1161</f>
        <v/>
      </c>
      <c r="CY1161">
        <f>(((S1161+R1161)*AT1161)/100)</f>
        <v/>
      </c>
      <c r="CZ1161">
        <f>(((S1161+R1161)*AU1161)/100)</f>
        <v/>
      </c>
      <c r="DC1161" t="inlineStr"/>
      <c r="DD1161" t="inlineStr"/>
      <c r="DE1161" t="inlineStr"/>
      <c r="DF1161" t="inlineStr"/>
      <c r="DG1161" t="inlineStr"/>
      <c r="DH1161" t="inlineStr"/>
      <c r="DI1161" t="inlineStr"/>
      <c r="DJ1161" t="inlineStr"/>
      <c r="DK1161" t="inlineStr"/>
      <c r="DL1161" t="inlineStr"/>
      <c r="DM1161" t="inlineStr"/>
      <c r="DN1161" t="n">
        <v>0</v>
      </c>
      <c r="DO1161" t="n">
        <v>0</v>
      </c>
      <c r="DP1161" t="n">
        <v>1</v>
      </c>
      <c r="DQ1161" t="n">
        <v>1</v>
      </c>
      <c r="DU1161" t="n">
        <v>1013</v>
      </c>
      <c r="DV1161" t="inlineStr">
        <is>
          <t>100 м трубопровода</t>
        </is>
      </c>
      <c r="DW1161" t="inlineStr">
        <is>
          <t>100 м трубопровода</t>
        </is>
      </c>
      <c r="DX1161" t="n">
        <v>1</v>
      </c>
      <c r="DZ1161" t="inlineStr"/>
      <c r="EA1161" t="inlineStr"/>
      <c r="EB1161" t="inlineStr"/>
      <c r="EC1161" t="inlineStr"/>
      <c r="EE1161" t="n">
        <v>78725882</v>
      </c>
      <c r="EF1161" t="n">
        <v>2</v>
      </c>
      <c r="EG1161" t="inlineStr">
        <is>
          <t>Общестроительные работы</t>
        </is>
      </c>
      <c r="EH1161" t="n">
        <v>16</v>
      </c>
      <c r="EI1161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161" t="n">
        <v>1</v>
      </c>
      <c r="EK1161" t="n">
        <v>16001</v>
      </c>
      <c r="EL1161" t="inlineStr">
        <is>
          <t>Трубопроводы внутренние</t>
        </is>
      </c>
      <c r="EM1161" t="inlineStr">
        <is>
          <t>ФЕР-16</t>
        </is>
      </c>
      <c r="EO1161" t="inlineStr"/>
      <c r="EQ1161" t="n">
        <v>0</v>
      </c>
      <c r="ER1161" t="n">
        <v>3294.45</v>
      </c>
      <c r="ES1161" t="n">
        <v>1594.87</v>
      </c>
      <c r="ET1161" t="n">
        <v>491.32</v>
      </c>
      <c r="EU1161" t="n">
        <v>63.72</v>
      </c>
      <c r="EV1161" t="n">
        <v>1208.26</v>
      </c>
      <c r="EW1161" t="n">
        <v>121.8</v>
      </c>
      <c r="EX1161" t="n">
        <v>4.72</v>
      </c>
      <c r="EY1161" t="n">
        <v>0</v>
      </c>
      <c r="FQ1161" t="n">
        <v>0</v>
      </c>
      <c r="FR1161" t="n">
        <v>0</v>
      </c>
      <c r="FS1161" t="n">
        <v>0</v>
      </c>
      <c r="FX1161" t="n">
        <v>121</v>
      </c>
      <c r="FY1161" t="n">
        <v>72</v>
      </c>
      <c r="GA1161" t="inlineStr"/>
      <c r="GD1161" t="n">
        <v>1</v>
      </c>
      <c r="GF1161" t="n">
        <v>-323073205</v>
      </c>
      <c r="GG1161" t="n">
        <v>2</v>
      </c>
      <c r="GH1161" t="n">
        <v>1</v>
      </c>
      <c r="GI1161" t="n">
        <v>2</v>
      </c>
      <c r="GJ1161" t="n">
        <v>0</v>
      </c>
      <c r="GK1161" t="n">
        <v>0</v>
      </c>
      <c r="GL1161">
        <f>ROUND(IF(AND(BH1161=3,BI1161=3,FS1161&lt;&gt;0),P1161,0),0)</f>
        <v/>
      </c>
      <c r="GM1161">
        <f>ROUND(O1161+X1161+Y1161,0)+GX1161</f>
        <v/>
      </c>
      <c r="GN1161">
        <f>IF(OR(BI1161=0,BI1161=1),GM1161-GX1161,0)</f>
        <v/>
      </c>
      <c r="GO1161">
        <f>IF(BI1161=2,GM1161-GX1161,0)</f>
        <v/>
      </c>
      <c r="GP1161">
        <f>IF(BI1161=4,GM1161-GX1161,0)</f>
        <v/>
      </c>
      <c r="GR1161" t="n">
        <v>0</v>
      </c>
      <c r="GS1161" t="n">
        <v>3</v>
      </c>
      <c r="GT1161" t="n">
        <v>0</v>
      </c>
      <c r="GU1161" t="inlineStr"/>
      <c r="GV1161">
        <f>ROUND((GT1161),2)</f>
        <v/>
      </c>
      <c r="GW1161" t="n">
        <v>1</v>
      </c>
      <c r="GX1161">
        <f>ROUND(HC1161*I1161,0)</f>
        <v/>
      </c>
      <c r="HA1161" t="n">
        <v>0</v>
      </c>
      <c r="HB1161" t="n">
        <v>0</v>
      </c>
      <c r="HC1161">
        <f>GV1161*GW1161</f>
        <v/>
      </c>
      <c r="HE1161" t="inlineStr"/>
      <c r="HF1161" t="inlineStr"/>
      <c r="HM1161" t="inlineStr"/>
      <c r="HN1161" t="inlineStr">
        <is>
          <t>Пр/812-016.0-1</t>
        </is>
      </c>
      <c r="HO1161" t="inlineStr">
        <is>
          <t>Пр/774-016.0</t>
        </is>
      </c>
      <c r="HP1161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161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161" t="n">
        <v>0</v>
      </c>
      <c r="IK1161" t="n">
        <v>0</v>
      </c>
    </row>
    <row r="1162">
      <c r="A1162" t="n">
        <v>18</v>
      </c>
      <c r="B1162" t="n">
        <v>0</v>
      </c>
      <c r="C1162" t="n">
        <v>378</v>
      </c>
      <c r="E1162" t="inlineStr">
        <is>
          <t>2,1</t>
        </is>
      </c>
      <c r="F1162" t="inlineStr">
        <is>
          <t>507-5058</t>
        </is>
      </c>
      <c r="G1162" t="inlineStr">
        <is>
          <t>Муфта полипропиленовая переходная диаметром 32х25 мм</t>
        </is>
      </c>
      <c r="H1162" t="inlineStr">
        <is>
          <t>10 шт.</t>
        </is>
      </c>
      <c r="I1162">
        <f>I1161*J1162</f>
        <v/>
      </c>
      <c r="J1162" t="n">
        <v>3.333333333333333</v>
      </c>
      <c r="K1162" t="n">
        <v>3.3333333</v>
      </c>
      <c r="O1162">
        <f>ROUND(CP1162,0)</f>
        <v/>
      </c>
      <c r="P1162">
        <f>ROUND(CQ1162*I1162,0)</f>
        <v/>
      </c>
      <c r="Q1162">
        <f>(ROUND((ROUND(((ET1162)*I1162),0)*BB1162),0)+ROUND((ROUND(((AE1162-(EU1162))*I1162),0)*BS1162),0))</f>
        <v/>
      </c>
      <c r="R1162">
        <f>(ROUND((ROUND(((EU1162)*I1162),0)*BS1162),0)+ROUND((ROUND(((AE1162-(EU1162))*I1162),0)*BS1162),0))</f>
        <v/>
      </c>
      <c r="S1162">
        <f>ROUND(CT1162*I1162,0)</f>
        <v/>
      </c>
      <c r="T1162">
        <f>ROUND(CU1162*I1162,0)</f>
        <v/>
      </c>
      <c r="U1162">
        <f>ROUND(CV1162*I1162,7)</f>
        <v/>
      </c>
      <c r="V1162">
        <f>ROUND(CW1162*I1162,7)</f>
        <v/>
      </c>
      <c r="W1162">
        <f>ROUND(CX1162*I1162,0)</f>
        <v/>
      </c>
      <c r="X1162">
        <f>ROUND(CY1162,0)</f>
        <v/>
      </c>
      <c r="Y1162">
        <f>ROUND(CZ1162,0)</f>
        <v/>
      </c>
      <c r="AA1162" t="n">
        <v>78862477</v>
      </c>
      <c r="AB1162">
        <f>ROUND((AC1162+AD1162+AF1162),2)</f>
        <v/>
      </c>
      <c r="AC1162">
        <f>ROUND((ES1162),2)</f>
        <v/>
      </c>
      <c r="AD1162">
        <f>ROUND((((ET1162)-(EU1162))+AE1162),2)</f>
        <v/>
      </c>
      <c r="AE1162">
        <f>ROUND((EU1162),2)</f>
        <v/>
      </c>
      <c r="AF1162">
        <f>ROUND((EV1162),2)</f>
        <v/>
      </c>
      <c r="AG1162">
        <f>ROUND((AP1162),2)</f>
        <v/>
      </c>
      <c r="AH1162">
        <f>(EW1162)</f>
        <v/>
      </c>
      <c r="AI1162">
        <f>(EX1162)</f>
        <v/>
      </c>
      <c r="AJ1162">
        <f>(AS1162)</f>
        <v/>
      </c>
      <c r="AK1162" t="n">
        <v>13.8</v>
      </c>
      <c r="AL1162" t="n">
        <v>13.8</v>
      </c>
      <c r="AM1162" t="n">
        <v>0</v>
      </c>
      <c r="AN1162" t="n">
        <v>0</v>
      </c>
      <c r="AO1162" t="n">
        <v>0</v>
      </c>
      <c r="AP1162" t="n">
        <v>0</v>
      </c>
      <c r="AQ1162" t="n">
        <v>0</v>
      </c>
      <c r="AR1162" t="n">
        <v>0</v>
      </c>
      <c r="AS1162" t="n">
        <v>0.01</v>
      </c>
      <c r="AT1162" t="n">
        <v>121</v>
      </c>
      <c r="AU1162" t="n">
        <v>72</v>
      </c>
      <c r="AV1162" t="n">
        <v>1</v>
      </c>
      <c r="AW1162" t="n">
        <v>1</v>
      </c>
      <c r="AZ1162" t="n">
        <v>1</v>
      </c>
      <c r="BA1162" t="n">
        <v>1</v>
      </c>
      <c r="BB1162" t="n">
        <v>1</v>
      </c>
      <c r="BC1162" t="n">
        <v>6.18</v>
      </c>
      <c r="BD1162" t="inlineStr"/>
      <c r="BE1162" t="inlineStr"/>
      <c r="BF1162" t="inlineStr"/>
      <c r="BG1162" t="inlineStr"/>
      <c r="BH1162" t="n">
        <v>3</v>
      </c>
      <c r="BI1162" t="n">
        <v>1</v>
      </c>
      <c r="BJ1162" t="inlineStr">
        <is>
          <t>ТССЦ Московской обл., 507-5058, приказ Минстроя России №675/пр от 28.02.2017 № 258/пр</t>
        </is>
      </c>
      <c r="BM1162" t="n">
        <v>16001</v>
      </c>
      <c r="BN1162" t="n">
        <v>0</v>
      </c>
      <c r="BO1162" t="inlineStr">
        <is>
          <t>507-5058</t>
        </is>
      </c>
      <c r="BP1162" t="n">
        <v>1</v>
      </c>
      <c r="BQ1162" t="n">
        <v>2</v>
      </c>
      <c r="BR1162" t="n">
        <v>0</v>
      </c>
      <c r="BS1162" t="n">
        <v>1</v>
      </c>
      <c r="BT1162" t="n">
        <v>1</v>
      </c>
      <c r="BU1162" t="n">
        <v>1</v>
      </c>
      <c r="BV1162" t="n">
        <v>1</v>
      </c>
      <c r="BW1162" t="n">
        <v>1</v>
      </c>
      <c r="BX1162" t="n">
        <v>1</v>
      </c>
      <c r="BY1162" t="inlineStr"/>
      <c r="BZ1162" t="n">
        <v>121</v>
      </c>
      <c r="CA1162" t="n">
        <v>72</v>
      </c>
      <c r="CB1162" t="inlineStr"/>
      <c r="CE1162" t="n">
        <v>12</v>
      </c>
      <c r="CF1162" t="n">
        <v>0</v>
      </c>
      <c r="CG1162" t="n">
        <v>0</v>
      </c>
      <c r="CM1162" t="n">
        <v>0</v>
      </c>
      <c r="CN1162" t="inlineStr"/>
      <c r="CO1162" t="n">
        <v>0</v>
      </c>
      <c r="CP1162">
        <f>(P1162+Q1162+S1162)</f>
        <v/>
      </c>
      <c r="CQ1162">
        <f>AC1162*BC1162</f>
        <v/>
      </c>
      <c r="CR1162">
        <f>(ROUND((ROUND(((ET1162)*1),0)*BB1162),0)+ROUND((ROUND(((AE1162-(EU1162))*1),0)*BS1162),0))</f>
        <v/>
      </c>
      <c r="CS1162">
        <f>(ROUND((ROUND(((EU1162)*1),0)*BS1162),0)+ROUND((ROUND(((AE1162-(EU1162))*1),0)*BS1162),0))</f>
        <v/>
      </c>
      <c r="CT1162">
        <f>AF1162*BA1162</f>
        <v/>
      </c>
      <c r="CU1162">
        <f>AG1162</f>
        <v/>
      </c>
      <c r="CV1162">
        <f>AH1162</f>
        <v/>
      </c>
      <c r="CW1162">
        <f>AI1162</f>
        <v/>
      </c>
      <c r="CX1162">
        <f>AJ1162</f>
        <v/>
      </c>
      <c r="CY1162">
        <f>(((S1162+R1162)*AT1162)/100)</f>
        <v/>
      </c>
      <c r="CZ1162">
        <f>(((S1162+R1162)*AU1162)/100)</f>
        <v/>
      </c>
      <c r="DC1162" t="inlineStr"/>
      <c r="DD1162" t="inlineStr"/>
      <c r="DE1162" t="inlineStr"/>
      <c r="DF1162" t="inlineStr"/>
      <c r="DG1162" t="inlineStr"/>
      <c r="DH1162" t="inlineStr"/>
      <c r="DI1162" t="inlineStr"/>
      <c r="DJ1162" t="inlineStr"/>
      <c r="DK1162" t="inlineStr"/>
      <c r="DL1162" t="inlineStr"/>
      <c r="DM1162" t="inlineStr"/>
      <c r="DN1162" t="n">
        <v>0</v>
      </c>
      <c r="DO1162" t="n">
        <v>0</v>
      </c>
      <c r="DP1162" t="n">
        <v>1</v>
      </c>
      <c r="DQ1162" t="n">
        <v>1</v>
      </c>
      <c r="DU1162" t="n">
        <v>1010</v>
      </c>
      <c r="DV1162" t="inlineStr">
        <is>
          <t>10 шт.</t>
        </is>
      </c>
      <c r="DW1162" t="inlineStr">
        <is>
          <t>10 шт.</t>
        </is>
      </c>
      <c r="DX1162" t="n">
        <v>10</v>
      </c>
      <c r="DZ1162" t="inlineStr"/>
      <c r="EA1162" t="inlineStr"/>
      <c r="EB1162" t="inlineStr"/>
      <c r="EC1162" t="inlineStr"/>
      <c r="EE1162" t="n">
        <v>78725882</v>
      </c>
      <c r="EF1162" t="n">
        <v>2</v>
      </c>
      <c r="EG1162" t="inlineStr">
        <is>
          <t>Общестроительные работы</t>
        </is>
      </c>
      <c r="EH1162" t="n">
        <v>16</v>
      </c>
      <c r="EI116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162" t="n">
        <v>1</v>
      </c>
      <c r="EK1162" t="n">
        <v>16001</v>
      </c>
      <c r="EL1162" t="inlineStr">
        <is>
          <t>Трубопроводы внутренние</t>
        </is>
      </c>
      <c r="EM1162" t="inlineStr">
        <is>
          <t>ФЕР-16</t>
        </is>
      </c>
      <c r="EO1162" t="inlineStr"/>
      <c r="EQ1162" t="n">
        <v>0</v>
      </c>
      <c r="ER1162" t="n">
        <v>13.8</v>
      </c>
      <c r="ES1162" t="n">
        <v>13.8</v>
      </c>
      <c r="ET1162" t="n">
        <v>0</v>
      </c>
      <c r="EU1162" t="n">
        <v>0</v>
      </c>
      <c r="EV1162" t="n">
        <v>0</v>
      </c>
      <c r="EW1162" t="n">
        <v>0</v>
      </c>
      <c r="EX1162" t="n">
        <v>0</v>
      </c>
      <c r="FQ1162" t="n">
        <v>0</v>
      </c>
      <c r="FR1162" t="n">
        <v>0</v>
      </c>
      <c r="FS1162" t="n">
        <v>0</v>
      </c>
      <c r="FX1162" t="n">
        <v>121</v>
      </c>
      <c r="FY1162" t="n">
        <v>72</v>
      </c>
      <c r="GA1162" t="inlineStr"/>
      <c r="GD1162" t="n">
        <v>1</v>
      </c>
      <c r="GF1162" t="n">
        <v>241276038</v>
      </c>
      <c r="GG1162" t="n">
        <v>2</v>
      </c>
      <c r="GH1162" t="n">
        <v>1</v>
      </c>
      <c r="GI1162" t="n">
        <v>2</v>
      </c>
      <c r="GJ1162" t="n">
        <v>0</v>
      </c>
      <c r="GK1162" t="n">
        <v>0</v>
      </c>
      <c r="GL1162">
        <f>ROUND(IF(AND(BH1162=3,BI1162=3,FS1162&lt;&gt;0),P1162,0),0)</f>
        <v/>
      </c>
      <c r="GM1162">
        <f>ROUND(O1162+X1162+Y1162,0)+GX1162</f>
        <v/>
      </c>
      <c r="GN1162">
        <f>IF(OR(BI1162=0,BI1162=1),GM1162-GX1162,0)</f>
        <v/>
      </c>
      <c r="GO1162">
        <f>IF(BI1162=2,GM1162-GX1162,0)</f>
        <v/>
      </c>
      <c r="GP1162">
        <f>IF(BI1162=4,GM1162-GX1162,0)</f>
        <v/>
      </c>
      <c r="GR1162" t="n">
        <v>0</v>
      </c>
      <c r="GS1162" t="n">
        <v>3</v>
      </c>
      <c r="GT1162" t="n">
        <v>0</v>
      </c>
      <c r="GU1162" t="inlineStr"/>
      <c r="GV1162">
        <f>ROUND((GT1162),2)</f>
        <v/>
      </c>
      <c r="GW1162" t="n">
        <v>1</v>
      </c>
      <c r="GX1162">
        <f>ROUND(HC1162*I1162,0)</f>
        <v/>
      </c>
      <c r="HA1162" t="n">
        <v>0</v>
      </c>
      <c r="HB1162" t="n">
        <v>0</v>
      </c>
      <c r="HC1162">
        <f>GV1162*GW1162</f>
        <v/>
      </c>
      <c r="HE1162" t="inlineStr"/>
      <c r="HF1162" t="inlineStr"/>
      <c r="HM1162" t="inlineStr"/>
      <c r="HN1162" t="inlineStr">
        <is>
          <t>Пр/812-016.0-1</t>
        </is>
      </c>
      <c r="HO1162" t="inlineStr">
        <is>
          <t>Пр/774-016.0</t>
        </is>
      </c>
      <c r="HP116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16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162" t="n">
        <v>0</v>
      </c>
      <c r="IK1162" t="n">
        <v>0</v>
      </c>
    </row>
    <row r="1163">
      <c r="A1163" t="n">
        <v>18</v>
      </c>
      <c r="B1163" t="n">
        <v>0</v>
      </c>
      <c r="C1163" t="n">
        <v>377</v>
      </c>
      <c r="E1163" t="inlineStr">
        <is>
          <t>2,2</t>
        </is>
      </c>
      <c r="F1163" t="inlineStr">
        <is>
          <t>507-5018</t>
        </is>
      </c>
      <c r="G1163" t="inlineStr">
        <is>
          <t>Муфта полипропиленовая комбинированная, с внутренней резьбой диаметром 20х1"</t>
        </is>
      </c>
      <c r="H1163" t="inlineStr">
        <is>
          <t>10 шт.</t>
        </is>
      </c>
      <c r="I1163">
        <f>I1161*J1163</f>
        <v/>
      </c>
      <c r="J1163" t="n">
        <v>5</v>
      </c>
      <c r="K1163" t="n">
        <v>5</v>
      </c>
      <c r="O1163">
        <f>ROUND(CP1163,0)</f>
        <v/>
      </c>
      <c r="P1163">
        <f>ROUND(CQ1163*I1163,0)</f>
        <v/>
      </c>
      <c r="Q1163">
        <f>(ROUND((ROUND(((ET1163)*I1163),0)*BB1163),0)+ROUND((ROUND(((AE1163-(EU1163))*I1163),0)*BS1163),0))</f>
        <v/>
      </c>
      <c r="R1163">
        <f>(ROUND((ROUND(((EU1163)*I1163),0)*BS1163),0)+ROUND((ROUND(((AE1163-(EU1163))*I1163),0)*BS1163),0))</f>
        <v/>
      </c>
      <c r="S1163">
        <f>ROUND(CT1163*I1163,0)</f>
        <v/>
      </c>
      <c r="T1163">
        <f>ROUND(CU1163*I1163,0)</f>
        <v/>
      </c>
      <c r="U1163">
        <f>ROUND(CV1163*I1163,7)</f>
        <v/>
      </c>
      <c r="V1163">
        <f>ROUND(CW1163*I1163,7)</f>
        <v/>
      </c>
      <c r="W1163">
        <f>ROUND(CX1163*I1163,0)</f>
        <v/>
      </c>
      <c r="X1163">
        <f>ROUND(CY1163,0)</f>
        <v/>
      </c>
      <c r="Y1163">
        <f>ROUND(CZ1163,0)</f>
        <v/>
      </c>
      <c r="AA1163" t="n">
        <v>78862477</v>
      </c>
      <c r="AB1163">
        <f>ROUND((AC1163+AD1163+AF1163),2)</f>
        <v/>
      </c>
      <c r="AC1163">
        <f>ROUND((ES1163),2)</f>
        <v/>
      </c>
      <c r="AD1163">
        <f>ROUND((((ET1163)-(EU1163))+AE1163),2)</f>
        <v/>
      </c>
      <c r="AE1163">
        <f>ROUND((EU1163),2)</f>
        <v/>
      </c>
      <c r="AF1163">
        <f>ROUND((EV1163),2)</f>
        <v/>
      </c>
      <c r="AG1163">
        <f>ROUND((AP1163),2)</f>
        <v/>
      </c>
      <c r="AH1163">
        <f>(EW1163)</f>
        <v/>
      </c>
      <c r="AI1163">
        <f>(EX1163)</f>
        <v/>
      </c>
      <c r="AJ1163">
        <f>(AS1163)</f>
        <v/>
      </c>
      <c r="AK1163" t="n">
        <v>117.4</v>
      </c>
      <c r="AL1163" t="n">
        <v>117.4</v>
      </c>
      <c r="AM1163" t="n">
        <v>0</v>
      </c>
      <c r="AN1163" t="n">
        <v>0</v>
      </c>
      <c r="AO1163" t="n">
        <v>0</v>
      </c>
      <c r="AP1163" t="n">
        <v>0</v>
      </c>
      <c r="AQ1163" t="n">
        <v>0</v>
      </c>
      <c r="AR1163" t="n">
        <v>0</v>
      </c>
      <c r="AS1163" t="n">
        <v>0.06</v>
      </c>
      <c r="AT1163" t="n">
        <v>121</v>
      </c>
      <c r="AU1163" t="n">
        <v>72</v>
      </c>
      <c r="AV1163" t="n">
        <v>1</v>
      </c>
      <c r="AW1163" t="n">
        <v>1</v>
      </c>
      <c r="AZ1163" t="n">
        <v>1</v>
      </c>
      <c r="BA1163" t="n">
        <v>1</v>
      </c>
      <c r="BB1163" t="n">
        <v>1</v>
      </c>
      <c r="BC1163" t="n">
        <v>20.43</v>
      </c>
      <c r="BD1163" t="inlineStr"/>
      <c r="BE1163" t="inlineStr"/>
      <c r="BF1163" t="inlineStr"/>
      <c r="BG1163" t="inlineStr"/>
      <c r="BH1163" t="n">
        <v>3</v>
      </c>
      <c r="BI1163" t="n">
        <v>1</v>
      </c>
      <c r="BJ1163" t="inlineStr">
        <is>
          <t>ТССЦ Московской обл., 507-5018, приказ Минстроя России №675/пр от 28.02.2017 № 258/пр</t>
        </is>
      </c>
      <c r="BM1163" t="n">
        <v>16001</v>
      </c>
      <c r="BN1163" t="n">
        <v>0</v>
      </c>
      <c r="BO1163" t="inlineStr">
        <is>
          <t>507-5018</t>
        </is>
      </c>
      <c r="BP1163" t="n">
        <v>1</v>
      </c>
      <c r="BQ1163" t="n">
        <v>2</v>
      </c>
      <c r="BR1163" t="n">
        <v>0</v>
      </c>
      <c r="BS1163" t="n">
        <v>1</v>
      </c>
      <c r="BT1163" t="n">
        <v>1</v>
      </c>
      <c r="BU1163" t="n">
        <v>1</v>
      </c>
      <c r="BV1163" t="n">
        <v>1</v>
      </c>
      <c r="BW1163" t="n">
        <v>1</v>
      </c>
      <c r="BX1163" t="n">
        <v>1</v>
      </c>
      <c r="BY1163" t="inlineStr"/>
      <c r="BZ1163" t="n">
        <v>121</v>
      </c>
      <c r="CA1163" t="n">
        <v>72</v>
      </c>
      <c r="CB1163" t="inlineStr"/>
      <c r="CE1163" t="n">
        <v>12</v>
      </c>
      <c r="CF1163" t="n">
        <v>0</v>
      </c>
      <c r="CG1163" t="n">
        <v>0</v>
      </c>
      <c r="CM1163" t="n">
        <v>0</v>
      </c>
      <c r="CN1163" t="inlineStr"/>
      <c r="CO1163" t="n">
        <v>0</v>
      </c>
      <c r="CP1163">
        <f>(P1163+Q1163+S1163)</f>
        <v/>
      </c>
      <c r="CQ1163">
        <f>AC1163*BC1163</f>
        <v/>
      </c>
      <c r="CR1163">
        <f>(ROUND((ROUND(((ET1163)*1),0)*BB1163),0)+ROUND((ROUND(((AE1163-(EU1163))*1),0)*BS1163),0))</f>
        <v/>
      </c>
      <c r="CS1163">
        <f>(ROUND((ROUND(((EU1163)*1),0)*BS1163),0)+ROUND((ROUND(((AE1163-(EU1163))*1),0)*BS1163),0))</f>
        <v/>
      </c>
      <c r="CT1163">
        <f>AF1163*BA1163</f>
        <v/>
      </c>
      <c r="CU1163">
        <f>AG1163</f>
        <v/>
      </c>
      <c r="CV1163">
        <f>AH1163</f>
        <v/>
      </c>
      <c r="CW1163">
        <f>AI1163</f>
        <v/>
      </c>
      <c r="CX1163">
        <f>AJ1163</f>
        <v/>
      </c>
      <c r="CY1163">
        <f>(((S1163+R1163)*AT1163)/100)</f>
        <v/>
      </c>
      <c r="CZ1163">
        <f>(((S1163+R1163)*AU1163)/100)</f>
        <v/>
      </c>
      <c r="DC1163" t="inlineStr"/>
      <c r="DD1163" t="inlineStr"/>
      <c r="DE1163" t="inlineStr"/>
      <c r="DF1163" t="inlineStr"/>
      <c r="DG1163" t="inlineStr"/>
      <c r="DH1163" t="inlineStr"/>
      <c r="DI1163" t="inlineStr"/>
      <c r="DJ1163" t="inlineStr"/>
      <c r="DK1163" t="inlineStr"/>
      <c r="DL1163" t="inlineStr"/>
      <c r="DM1163" t="inlineStr"/>
      <c r="DN1163" t="n">
        <v>0</v>
      </c>
      <c r="DO1163" t="n">
        <v>0</v>
      </c>
      <c r="DP1163" t="n">
        <v>1</v>
      </c>
      <c r="DQ1163" t="n">
        <v>1</v>
      </c>
      <c r="DU1163" t="n">
        <v>1010</v>
      </c>
      <c r="DV1163" t="inlineStr">
        <is>
          <t>10 шт.</t>
        </is>
      </c>
      <c r="DW1163" t="inlineStr">
        <is>
          <t>10 шт.</t>
        </is>
      </c>
      <c r="DX1163" t="n">
        <v>10</v>
      </c>
      <c r="DZ1163" t="inlineStr"/>
      <c r="EA1163" t="inlineStr"/>
      <c r="EB1163" t="inlineStr"/>
      <c r="EC1163" t="inlineStr"/>
      <c r="EE1163" t="n">
        <v>78725882</v>
      </c>
      <c r="EF1163" t="n">
        <v>2</v>
      </c>
      <c r="EG1163" t="inlineStr">
        <is>
          <t>Общестроительные работы</t>
        </is>
      </c>
      <c r="EH1163" t="n">
        <v>16</v>
      </c>
      <c r="EI1163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163" t="n">
        <v>1</v>
      </c>
      <c r="EK1163" t="n">
        <v>16001</v>
      </c>
      <c r="EL1163" t="inlineStr">
        <is>
          <t>Трубопроводы внутренние</t>
        </is>
      </c>
      <c r="EM1163" t="inlineStr">
        <is>
          <t>ФЕР-16</t>
        </is>
      </c>
      <c r="EO1163" t="inlineStr"/>
      <c r="EQ1163" t="n">
        <v>0</v>
      </c>
      <c r="ER1163" t="n">
        <v>117.4</v>
      </c>
      <c r="ES1163" t="n">
        <v>117.4</v>
      </c>
      <c r="ET1163" t="n">
        <v>0</v>
      </c>
      <c r="EU1163" t="n">
        <v>0</v>
      </c>
      <c r="EV1163" t="n">
        <v>0</v>
      </c>
      <c r="EW1163" t="n">
        <v>0</v>
      </c>
      <c r="EX1163" t="n">
        <v>0</v>
      </c>
      <c r="FQ1163" t="n">
        <v>0</v>
      </c>
      <c r="FR1163" t="n">
        <v>0</v>
      </c>
      <c r="FS1163" t="n">
        <v>0</v>
      </c>
      <c r="FX1163" t="n">
        <v>121</v>
      </c>
      <c r="FY1163" t="n">
        <v>72</v>
      </c>
      <c r="GA1163" t="inlineStr"/>
      <c r="GD1163" t="n">
        <v>1</v>
      </c>
      <c r="GF1163" t="n">
        <v>1280113126</v>
      </c>
      <c r="GG1163" t="n">
        <v>2</v>
      </c>
      <c r="GH1163" t="n">
        <v>1</v>
      </c>
      <c r="GI1163" t="n">
        <v>2</v>
      </c>
      <c r="GJ1163" t="n">
        <v>0</v>
      </c>
      <c r="GK1163" t="n">
        <v>0</v>
      </c>
      <c r="GL1163">
        <f>ROUND(IF(AND(BH1163=3,BI1163=3,FS1163&lt;&gt;0),P1163,0),0)</f>
        <v/>
      </c>
      <c r="GM1163">
        <f>ROUND(O1163+X1163+Y1163,0)+GX1163</f>
        <v/>
      </c>
      <c r="GN1163">
        <f>IF(OR(BI1163=0,BI1163=1),GM1163-GX1163,0)</f>
        <v/>
      </c>
      <c r="GO1163">
        <f>IF(BI1163=2,GM1163-GX1163,0)</f>
        <v/>
      </c>
      <c r="GP1163">
        <f>IF(BI1163=4,GM1163-GX1163,0)</f>
        <v/>
      </c>
      <c r="GR1163" t="n">
        <v>0</v>
      </c>
      <c r="GS1163" t="n">
        <v>3</v>
      </c>
      <c r="GT1163" t="n">
        <v>0</v>
      </c>
      <c r="GU1163" t="inlineStr"/>
      <c r="GV1163">
        <f>ROUND((GT1163),2)</f>
        <v/>
      </c>
      <c r="GW1163" t="n">
        <v>1</v>
      </c>
      <c r="GX1163">
        <f>ROUND(HC1163*I1163,0)</f>
        <v/>
      </c>
      <c r="HA1163" t="n">
        <v>0</v>
      </c>
      <c r="HB1163" t="n">
        <v>0</v>
      </c>
      <c r="HC1163">
        <f>GV1163*GW1163</f>
        <v/>
      </c>
      <c r="HE1163" t="inlineStr"/>
      <c r="HF1163" t="inlineStr"/>
      <c r="HM1163" t="inlineStr"/>
      <c r="HN1163" t="inlineStr">
        <is>
          <t>Пр/812-016.0-1</t>
        </is>
      </c>
      <c r="HO1163" t="inlineStr">
        <is>
          <t>Пр/774-016.0</t>
        </is>
      </c>
      <c r="HP1163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163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163" t="n">
        <v>0</v>
      </c>
      <c r="IK1163" t="n">
        <v>0</v>
      </c>
    </row>
    <row r="1164">
      <c r="A1164" t="n">
        <v>17</v>
      </c>
      <c r="B1164" t="n">
        <v>0</v>
      </c>
      <c r="C1164">
        <f>ROW(SmtRes!A390)</f>
        <v/>
      </c>
      <c r="D1164">
        <f>ROW(EtalonRes!A383)</f>
        <v/>
      </c>
      <c r="E1164" t="inlineStr">
        <is>
          <t>3</t>
        </is>
      </c>
      <c r="F1164" t="inlineStr">
        <is>
          <t>65-16-3</t>
        </is>
      </c>
      <c r="G1164" t="inlineStr">
        <is>
          <t>Смена сгонов у трубопроводов диаметром до 50 мм / прим муфта 25мм</t>
        </is>
      </c>
      <c r="H1164" t="inlineStr">
        <is>
          <t>100 сгонов</t>
        </is>
      </c>
      <c r="I1164">
        <f>ROUND(ROUND(1/100,4),7)</f>
        <v/>
      </c>
      <c r="J1164" t="n">
        <v>0</v>
      </c>
      <c r="K1164">
        <f>ROUND(ROUND(1/100,4),7)</f>
        <v/>
      </c>
      <c r="O1164">
        <f>ROUND(CP1164,0)</f>
        <v/>
      </c>
      <c r="P1164">
        <f>ROUND(CQ1164*I1164,0)</f>
        <v/>
      </c>
      <c r="Q1164">
        <f>(ROUND((ROUND(((ET1164)*I1164),0)*BB1164),0)+ROUND((ROUND(((AE1164-(EU1164))*I1164),0)*BS1164),0))</f>
        <v/>
      </c>
      <c r="R1164">
        <f>(ROUND((ROUND(((EU1164)*I1164),0)*BS1164),0)+ROUND((ROUND(((AE1164-(EU1164))*I1164),0)*BS1164),0))</f>
        <v/>
      </c>
      <c r="S1164">
        <f>ROUND(CT1164*I1164,0)</f>
        <v/>
      </c>
      <c r="T1164">
        <f>ROUND(CU1164*I1164,0)</f>
        <v/>
      </c>
      <c r="U1164">
        <f>ROUND(CV1164*I1164,7)</f>
        <v/>
      </c>
      <c r="V1164">
        <f>ROUND(CW1164*I1164,7)</f>
        <v/>
      </c>
      <c r="W1164">
        <f>ROUND(CX1164*I1164,0)</f>
        <v/>
      </c>
      <c r="X1164">
        <f>ROUND(CY1164,0)</f>
        <v/>
      </c>
      <c r="Y1164">
        <f>ROUND(CZ1164,0)</f>
        <v/>
      </c>
      <c r="AA1164" t="n">
        <v>78862477</v>
      </c>
      <c r="AB1164">
        <f>ROUND((AC1164+AD1164+AF1164),2)</f>
        <v/>
      </c>
      <c r="AC1164">
        <f>ROUND((ES1164),2)</f>
        <v/>
      </c>
      <c r="AD1164">
        <f>ROUND((((ET1164)-(EU1164))+AE1164),2)</f>
        <v/>
      </c>
      <c r="AE1164">
        <f>ROUND((EU1164),2)</f>
        <v/>
      </c>
      <c r="AF1164">
        <f>ROUND((EV1164),2)</f>
        <v/>
      </c>
      <c r="AG1164">
        <f>ROUND((AP1164),2)</f>
        <v/>
      </c>
      <c r="AH1164">
        <f>(EW1164)</f>
        <v/>
      </c>
      <c r="AI1164">
        <f>(EX1164)</f>
        <v/>
      </c>
      <c r="AJ1164">
        <f>(AS1164)</f>
        <v/>
      </c>
      <c r="AK1164" t="n">
        <v>3617.87</v>
      </c>
      <c r="AL1164" t="n">
        <v>2939.22</v>
      </c>
      <c r="AM1164" t="n">
        <v>3.44</v>
      </c>
      <c r="AN1164" t="n">
        <v>1.49</v>
      </c>
      <c r="AO1164" t="n">
        <v>675.21</v>
      </c>
      <c r="AP1164" t="n">
        <v>0</v>
      </c>
      <c r="AQ1164" t="n">
        <v>71</v>
      </c>
      <c r="AR1164" t="n">
        <v>0.11</v>
      </c>
      <c r="AS1164" t="n">
        <v>0</v>
      </c>
      <c r="AT1164" t="n">
        <v>103</v>
      </c>
      <c r="AU1164" t="n">
        <v>52</v>
      </c>
      <c r="AV1164" t="n">
        <v>1</v>
      </c>
      <c r="AW1164" t="n">
        <v>1</v>
      </c>
      <c r="AZ1164" t="n">
        <v>1</v>
      </c>
      <c r="BA1164" t="n">
        <v>52.25</v>
      </c>
      <c r="BB1164" t="n">
        <v>23.31</v>
      </c>
      <c r="BC1164" t="n">
        <v>13.54</v>
      </c>
      <c r="BD1164" t="inlineStr"/>
      <c r="BE1164" t="inlineStr"/>
      <c r="BF1164" t="inlineStr"/>
      <c r="BG1164" t="inlineStr"/>
      <c r="BH1164" t="n">
        <v>0</v>
      </c>
      <c r="BI1164" t="n">
        <v>1</v>
      </c>
      <c r="BJ1164" t="inlineStr">
        <is>
          <t>ТЕРр Московской обл., 65-16-3, приказ Минстроя России №675/пр от 28.02.2017 № 263/пр</t>
        </is>
      </c>
      <c r="BM1164" t="n">
        <v>65008</v>
      </c>
      <c r="BN1164" t="n">
        <v>0</v>
      </c>
      <c r="BO1164" t="inlineStr">
        <is>
          <t>65-16-3</t>
        </is>
      </c>
      <c r="BP1164" t="n">
        <v>1</v>
      </c>
      <c r="BQ1164" t="n">
        <v>6</v>
      </c>
      <c r="BR1164" t="n">
        <v>0</v>
      </c>
      <c r="BS1164" t="n">
        <v>52.25</v>
      </c>
      <c r="BT1164" t="n">
        <v>1</v>
      </c>
      <c r="BU1164" t="n">
        <v>1</v>
      </c>
      <c r="BV1164" t="n">
        <v>1</v>
      </c>
      <c r="BW1164" t="n">
        <v>1</v>
      </c>
      <c r="BX1164" t="n">
        <v>1</v>
      </c>
      <c r="BY1164" t="inlineStr"/>
      <c r="BZ1164" t="n">
        <v>103</v>
      </c>
      <c r="CA1164" t="n">
        <v>52</v>
      </c>
      <c r="CB1164" t="inlineStr"/>
      <c r="CE1164" t="n">
        <v>12</v>
      </c>
      <c r="CF1164" t="n">
        <v>0</v>
      </c>
      <c r="CG1164" t="n">
        <v>0</v>
      </c>
      <c r="CM1164" t="n">
        <v>0</v>
      </c>
      <c r="CN1164" t="inlineStr"/>
      <c r="CO1164" t="n">
        <v>0</v>
      </c>
      <c r="CP1164">
        <f>(P1164+Q1164+S1164)</f>
        <v/>
      </c>
      <c r="CQ1164">
        <f>AC1164*BC1164</f>
        <v/>
      </c>
      <c r="CR1164">
        <f>(ROUND((ROUND(((ET1164)*1),0)*BB1164),0)+ROUND((ROUND(((AE1164-(EU1164))*1),0)*BS1164),0))</f>
        <v/>
      </c>
      <c r="CS1164">
        <f>(ROUND((ROUND(((EU1164)*1),0)*BS1164),0)+ROUND((ROUND(((AE1164-(EU1164))*1),0)*BS1164),0))</f>
        <v/>
      </c>
      <c r="CT1164">
        <f>AF1164*BA1164</f>
        <v/>
      </c>
      <c r="CU1164">
        <f>AG1164</f>
        <v/>
      </c>
      <c r="CV1164">
        <f>AH1164</f>
        <v/>
      </c>
      <c r="CW1164">
        <f>AI1164</f>
        <v/>
      </c>
      <c r="CX1164">
        <f>AJ1164</f>
        <v/>
      </c>
      <c r="CY1164">
        <f>(((S1164+R1164)*AT1164)/100)</f>
        <v/>
      </c>
      <c r="CZ1164">
        <f>(((S1164+R1164)*AU1164)/100)</f>
        <v/>
      </c>
      <c r="DC1164" t="inlineStr"/>
      <c r="DD1164" t="inlineStr"/>
      <c r="DE1164" t="inlineStr"/>
      <c r="DF1164" t="inlineStr"/>
      <c r="DG1164" t="inlineStr"/>
      <c r="DH1164" t="inlineStr"/>
      <c r="DI1164" t="inlineStr"/>
      <c r="DJ1164" t="inlineStr"/>
      <c r="DK1164" t="inlineStr"/>
      <c r="DL1164" t="inlineStr"/>
      <c r="DM1164" t="inlineStr"/>
      <c r="DN1164" t="n">
        <v>0</v>
      </c>
      <c r="DO1164" t="n">
        <v>0</v>
      </c>
      <c r="DP1164" t="n">
        <v>1</v>
      </c>
      <c r="DQ1164" t="n">
        <v>1</v>
      </c>
      <c r="DU1164" t="n">
        <v>1013</v>
      </c>
      <c r="DV1164" t="inlineStr">
        <is>
          <t>100 сгонов</t>
        </is>
      </c>
      <c r="DW1164" t="inlineStr">
        <is>
          <t>100 сгонов</t>
        </is>
      </c>
      <c r="DX1164" t="n">
        <v>1</v>
      </c>
      <c r="DZ1164" t="inlineStr"/>
      <c r="EA1164" t="inlineStr"/>
      <c r="EB1164" t="inlineStr"/>
      <c r="EC1164" t="inlineStr"/>
      <c r="EE1164" t="n">
        <v>78726002</v>
      </c>
      <c r="EF1164" t="n">
        <v>6</v>
      </c>
      <c r="EG1164" t="inlineStr">
        <is>
          <t>Ремонтно-строительные работы</t>
        </is>
      </c>
      <c r="EH1164" t="n">
        <v>99</v>
      </c>
      <c r="EI1164" t="inlineStr">
        <is>
          <t>Внутренние санитарно-технические работы</t>
        </is>
      </c>
      <c r="EJ1164" t="n">
        <v>1</v>
      </c>
      <c r="EK1164" t="n">
        <v>65008</v>
      </c>
      <c r="EL1164" t="inlineStr">
        <is>
          <t>Внутренние санитарнотехнические работы: смена труб, санприборов, запорной арматуры и другое</t>
        </is>
      </c>
      <c r="EM1164" t="inlineStr">
        <is>
          <t>рФЕР-65</t>
        </is>
      </c>
      <c r="EO1164" t="inlineStr"/>
      <c r="EQ1164" t="n">
        <v>0</v>
      </c>
      <c r="ER1164" t="n">
        <v>3617.87</v>
      </c>
      <c r="ES1164" t="n">
        <v>2939.22</v>
      </c>
      <c r="ET1164" t="n">
        <v>3.44</v>
      </c>
      <c r="EU1164" t="n">
        <v>1.49</v>
      </c>
      <c r="EV1164" t="n">
        <v>675.21</v>
      </c>
      <c r="EW1164" t="n">
        <v>71</v>
      </c>
      <c r="EX1164" t="n">
        <v>0.11</v>
      </c>
      <c r="EY1164" t="n">
        <v>0</v>
      </c>
      <c r="FQ1164" t="n">
        <v>0</v>
      </c>
      <c r="FR1164" t="n">
        <v>0</v>
      </c>
      <c r="FS1164" t="n">
        <v>0</v>
      </c>
      <c r="FX1164" t="n">
        <v>103</v>
      </c>
      <c r="FY1164" t="n">
        <v>52</v>
      </c>
      <c r="GA1164" t="inlineStr"/>
      <c r="GD1164" t="n">
        <v>1</v>
      </c>
      <c r="GF1164" t="n">
        <v>1968820588</v>
      </c>
      <c r="GG1164" t="n">
        <v>2</v>
      </c>
      <c r="GH1164" t="n">
        <v>1</v>
      </c>
      <c r="GI1164" t="n">
        <v>2</v>
      </c>
      <c r="GJ1164" t="n">
        <v>0</v>
      </c>
      <c r="GK1164" t="n">
        <v>0</v>
      </c>
      <c r="GL1164">
        <f>ROUND(IF(AND(BH1164=3,BI1164=3,FS1164&lt;&gt;0),P1164,0),0)</f>
        <v/>
      </c>
      <c r="GM1164">
        <f>ROUND(O1164+X1164+Y1164,0)+GX1164</f>
        <v/>
      </c>
      <c r="GN1164">
        <f>IF(OR(BI1164=0,BI1164=1),GM1164-GX1164,0)</f>
        <v/>
      </c>
      <c r="GO1164">
        <f>IF(BI1164=2,GM1164-GX1164,0)</f>
        <v/>
      </c>
      <c r="GP1164">
        <f>IF(BI1164=4,GM1164-GX1164,0)</f>
        <v/>
      </c>
      <c r="GR1164" t="n">
        <v>0</v>
      </c>
      <c r="GS1164" t="n">
        <v>3</v>
      </c>
      <c r="GT1164" t="n">
        <v>0</v>
      </c>
      <c r="GU1164" t="inlineStr"/>
      <c r="GV1164">
        <f>ROUND((GT1164),2)</f>
        <v/>
      </c>
      <c r="GW1164" t="n">
        <v>1</v>
      </c>
      <c r="GX1164">
        <f>ROUND(HC1164*I1164,0)</f>
        <v/>
      </c>
      <c r="HA1164" t="n">
        <v>0</v>
      </c>
      <c r="HB1164" t="n">
        <v>0</v>
      </c>
      <c r="HC1164">
        <f>GV1164*GW1164</f>
        <v/>
      </c>
      <c r="HE1164" t="inlineStr"/>
      <c r="HF1164" t="inlineStr"/>
      <c r="HM1164" t="inlineStr"/>
      <c r="HN1164" t="inlineStr">
        <is>
          <t>Пр/812-099.2-1</t>
        </is>
      </c>
      <c r="HO1164" t="inlineStr">
        <is>
          <t>Пр/774-099.2</t>
        </is>
      </c>
      <c r="HP1164" t="inlineStr">
        <is>
          <t>Внутренние санитарнотехнические работы: смена труб, санприборов, запорной арматуры и другое</t>
        </is>
      </c>
      <c r="HQ1164" t="inlineStr">
        <is>
          <t>Внутренние санитарнотехнические работы: смена труб, санприборов, запорной арматуры и другое</t>
        </is>
      </c>
      <c r="HS1164" t="n">
        <v>0</v>
      </c>
      <c r="IK1164" t="n">
        <v>0</v>
      </c>
    </row>
    <row r="1165">
      <c r="A1165" t="n">
        <v>18</v>
      </c>
      <c r="B1165" t="n">
        <v>0</v>
      </c>
      <c r="C1165" t="n">
        <v>387</v>
      </c>
      <c r="E1165" t="inlineStr">
        <is>
          <t>3,1</t>
        </is>
      </c>
      <c r="F1165" t="inlineStr">
        <is>
          <t>302-1241</t>
        </is>
      </c>
      <c r="G1165" t="inlineStr">
        <is>
          <t>Сгоны стальные с муфтой и контргайкой, диаметром 50 мм</t>
        </is>
      </c>
      <c r="H1165" t="inlineStr">
        <is>
          <t>шт.</t>
        </is>
      </c>
      <c r="I1165">
        <f>I1164*J1165</f>
        <v/>
      </c>
      <c r="J1165" t="n">
        <v>-100</v>
      </c>
      <c r="K1165" t="n">
        <v>-100</v>
      </c>
      <c r="O1165">
        <f>ROUND(CP1165,0)</f>
        <v/>
      </c>
      <c r="P1165">
        <f>ROUND(CQ1165*I1165,0)</f>
        <v/>
      </c>
      <c r="Q1165">
        <f>(ROUND((ROUND(((ET1165)*I1165),0)*BB1165),0)+ROUND((ROUND(((AE1165-(EU1165))*I1165),0)*BS1165),0))</f>
        <v/>
      </c>
      <c r="R1165">
        <f>(ROUND((ROUND(((EU1165)*I1165),0)*BS1165),0)+ROUND((ROUND(((AE1165-(EU1165))*I1165),0)*BS1165),0))</f>
        <v/>
      </c>
      <c r="S1165">
        <f>ROUND(CT1165*I1165,0)</f>
        <v/>
      </c>
      <c r="T1165">
        <f>ROUND(CU1165*I1165,0)</f>
        <v/>
      </c>
      <c r="U1165">
        <f>ROUND(CV1165*I1165,7)</f>
        <v/>
      </c>
      <c r="V1165">
        <f>ROUND(CW1165*I1165,7)</f>
        <v/>
      </c>
      <c r="W1165">
        <f>ROUND(CX1165*I1165,0)</f>
        <v/>
      </c>
      <c r="X1165">
        <f>ROUND(CY1165,0)</f>
        <v/>
      </c>
      <c r="Y1165">
        <f>ROUND(CZ1165,0)</f>
        <v/>
      </c>
      <c r="AA1165" t="n">
        <v>78862477</v>
      </c>
      <c r="AB1165">
        <f>ROUND((AC1165+AD1165+AF1165),2)</f>
        <v/>
      </c>
      <c r="AC1165">
        <f>ROUND((ES1165),2)</f>
        <v/>
      </c>
      <c r="AD1165">
        <f>ROUND((((ET1165)-(EU1165))+AE1165),2)</f>
        <v/>
      </c>
      <c r="AE1165">
        <f>ROUND((EU1165),2)</f>
        <v/>
      </c>
      <c r="AF1165">
        <f>ROUND((EV1165),2)</f>
        <v/>
      </c>
      <c r="AG1165">
        <f>ROUND((AP1165),2)</f>
        <v/>
      </c>
      <c r="AH1165">
        <f>(EW1165)</f>
        <v/>
      </c>
      <c r="AI1165">
        <f>(EX1165)</f>
        <v/>
      </c>
      <c r="AJ1165">
        <f>(AS1165)</f>
        <v/>
      </c>
      <c r="AK1165" t="n">
        <v>28.58</v>
      </c>
      <c r="AL1165" t="n">
        <v>28.58</v>
      </c>
      <c r="AM1165" t="n">
        <v>0</v>
      </c>
      <c r="AN1165" t="n">
        <v>0</v>
      </c>
      <c r="AO1165" t="n">
        <v>0</v>
      </c>
      <c r="AP1165" t="n">
        <v>0</v>
      </c>
      <c r="AQ1165" t="n">
        <v>0</v>
      </c>
      <c r="AR1165" t="n">
        <v>0</v>
      </c>
      <c r="AS1165" t="n">
        <v>0</v>
      </c>
      <c r="AT1165" t="n">
        <v>103</v>
      </c>
      <c r="AU1165" t="n">
        <v>52</v>
      </c>
      <c r="AV1165" t="n">
        <v>1</v>
      </c>
      <c r="AW1165" t="n">
        <v>1</v>
      </c>
      <c r="AZ1165" t="n">
        <v>1</v>
      </c>
      <c r="BA1165" t="n">
        <v>1</v>
      </c>
      <c r="BB1165" t="n">
        <v>1</v>
      </c>
      <c r="BC1165" t="n">
        <v>13.7</v>
      </c>
      <c r="BD1165" t="inlineStr"/>
      <c r="BE1165" t="inlineStr"/>
      <c r="BF1165" t="inlineStr"/>
      <c r="BG1165" t="inlineStr"/>
      <c r="BH1165" t="n">
        <v>3</v>
      </c>
      <c r="BI1165" t="n">
        <v>1</v>
      </c>
      <c r="BJ1165" t="inlineStr">
        <is>
          <t>ТССЦ Московской обл., 302-1241, приказ Минстроя России №675/пр от 28.02.2017 № 256/пр</t>
        </is>
      </c>
      <c r="BM1165" t="n">
        <v>65008</v>
      </c>
      <c r="BN1165" t="n">
        <v>0</v>
      </c>
      <c r="BO1165" t="inlineStr">
        <is>
          <t>302-1241</t>
        </is>
      </c>
      <c r="BP1165" t="n">
        <v>1</v>
      </c>
      <c r="BQ1165" t="n">
        <v>6</v>
      </c>
      <c r="BR1165" t="n">
        <v>1</v>
      </c>
      <c r="BS1165" t="n">
        <v>1</v>
      </c>
      <c r="BT1165" t="n">
        <v>1</v>
      </c>
      <c r="BU1165" t="n">
        <v>1</v>
      </c>
      <c r="BV1165" t="n">
        <v>1</v>
      </c>
      <c r="BW1165" t="n">
        <v>1</v>
      </c>
      <c r="BX1165" t="n">
        <v>1</v>
      </c>
      <c r="BY1165" t="inlineStr"/>
      <c r="BZ1165" t="n">
        <v>103</v>
      </c>
      <c r="CA1165" t="n">
        <v>52</v>
      </c>
      <c r="CB1165" t="inlineStr"/>
      <c r="CE1165" t="n">
        <v>12</v>
      </c>
      <c r="CF1165" t="n">
        <v>0</v>
      </c>
      <c r="CG1165" t="n">
        <v>0</v>
      </c>
      <c r="CM1165" t="n">
        <v>0</v>
      </c>
      <c r="CN1165" t="inlineStr"/>
      <c r="CO1165" t="n">
        <v>0</v>
      </c>
      <c r="CP1165">
        <f>(P1165+Q1165+S1165)</f>
        <v/>
      </c>
      <c r="CQ1165">
        <f>AC1165*BC1165</f>
        <v/>
      </c>
      <c r="CR1165">
        <f>(ROUND((ROUND(((ET1165)*1),0)*BB1165),0)+ROUND((ROUND(((AE1165-(EU1165))*1),0)*BS1165),0))</f>
        <v/>
      </c>
      <c r="CS1165">
        <f>(ROUND((ROUND(((EU1165)*1),0)*BS1165),0)+ROUND((ROUND(((AE1165-(EU1165))*1),0)*BS1165),0))</f>
        <v/>
      </c>
      <c r="CT1165">
        <f>AF1165*BA1165</f>
        <v/>
      </c>
      <c r="CU1165">
        <f>AG1165</f>
        <v/>
      </c>
      <c r="CV1165">
        <f>AH1165</f>
        <v/>
      </c>
      <c r="CW1165">
        <f>AI1165</f>
        <v/>
      </c>
      <c r="CX1165">
        <f>AJ1165</f>
        <v/>
      </c>
      <c r="CY1165">
        <f>(((S1165+R1165)*AT1165)/100)</f>
        <v/>
      </c>
      <c r="CZ1165">
        <f>(((S1165+R1165)*AU1165)/100)</f>
        <v/>
      </c>
      <c r="DC1165" t="inlineStr"/>
      <c r="DD1165" t="inlineStr"/>
      <c r="DE1165" t="inlineStr"/>
      <c r="DF1165" t="inlineStr"/>
      <c r="DG1165" t="inlineStr"/>
      <c r="DH1165" t="inlineStr"/>
      <c r="DI1165" t="inlineStr"/>
      <c r="DJ1165" t="inlineStr"/>
      <c r="DK1165" t="inlineStr"/>
      <c r="DL1165" t="inlineStr"/>
      <c r="DM1165" t="inlineStr"/>
      <c r="DN1165" t="n">
        <v>0</v>
      </c>
      <c r="DO1165" t="n">
        <v>0</v>
      </c>
      <c r="DP1165" t="n">
        <v>1</v>
      </c>
      <c r="DQ1165" t="n">
        <v>1</v>
      </c>
      <c r="DU1165" t="n">
        <v>1010</v>
      </c>
      <c r="DV1165" t="inlineStr">
        <is>
          <t>шт.</t>
        </is>
      </c>
      <c r="DW1165" t="inlineStr">
        <is>
          <t>шт.</t>
        </is>
      </c>
      <c r="DX1165" t="n">
        <v>1</v>
      </c>
      <c r="DZ1165" t="inlineStr"/>
      <c r="EA1165" t="inlineStr"/>
      <c r="EB1165" t="inlineStr"/>
      <c r="EC1165" t="inlineStr"/>
      <c r="EE1165" t="n">
        <v>78726002</v>
      </c>
      <c r="EF1165" t="n">
        <v>6</v>
      </c>
      <c r="EG1165" t="inlineStr">
        <is>
          <t>Ремонтно-строительные работы</t>
        </is>
      </c>
      <c r="EH1165" t="n">
        <v>99</v>
      </c>
      <c r="EI1165" t="inlineStr">
        <is>
          <t>Внутренние санитарно-технические работы</t>
        </is>
      </c>
      <c r="EJ1165" t="n">
        <v>1</v>
      </c>
      <c r="EK1165" t="n">
        <v>65008</v>
      </c>
      <c r="EL1165" t="inlineStr">
        <is>
          <t>Внутренние санитарнотехнические работы: смена труб, санприборов, запорной арматуры и другое</t>
        </is>
      </c>
      <c r="EM1165" t="inlineStr">
        <is>
          <t>рФЕР-65</t>
        </is>
      </c>
      <c r="EO1165" t="inlineStr"/>
      <c r="EQ1165" t="n">
        <v>32768</v>
      </c>
      <c r="ER1165" t="n">
        <v>28.58</v>
      </c>
      <c r="ES1165" t="n">
        <v>28.58</v>
      </c>
      <c r="ET1165" t="n">
        <v>0</v>
      </c>
      <c r="EU1165" t="n">
        <v>0</v>
      </c>
      <c r="EV1165" t="n">
        <v>0</v>
      </c>
      <c r="EW1165" t="n">
        <v>0</v>
      </c>
      <c r="EX1165" t="n">
        <v>0</v>
      </c>
      <c r="FQ1165" t="n">
        <v>0</v>
      </c>
      <c r="FR1165" t="n">
        <v>0</v>
      </c>
      <c r="FS1165" t="n">
        <v>0</v>
      </c>
      <c r="FX1165" t="n">
        <v>103</v>
      </c>
      <c r="FY1165" t="n">
        <v>52</v>
      </c>
      <c r="GA1165" t="inlineStr"/>
      <c r="GD1165" t="n">
        <v>1</v>
      </c>
      <c r="GF1165" t="n">
        <v>-1108176549</v>
      </c>
      <c r="GG1165" t="n">
        <v>2</v>
      </c>
      <c r="GH1165" t="n">
        <v>1</v>
      </c>
      <c r="GI1165" t="n">
        <v>2</v>
      </c>
      <c r="GJ1165" t="n">
        <v>0</v>
      </c>
      <c r="GK1165" t="n">
        <v>0</v>
      </c>
      <c r="GL1165">
        <f>ROUND(IF(AND(BH1165=3,BI1165=3,FS1165&lt;&gt;0),P1165,0),0)</f>
        <v/>
      </c>
      <c r="GM1165">
        <f>ROUND(O1165+X1165+Y1165,0)+GX1165</f>
        <v/>
      </c>
      <c r="GN1165">
        <f>IF(OR(BI1165=0,BI1165=1),GM1165-GX1165,0)</f>
        <v/>
      </c>
      <c r="GO1165">
        <f>IF(BI1165=2,GM1165-GX1165,0)</f>
        <v/>
      </c>
      <c r="GP1165">
        <f>IF(BI1165=4,GM1165-GX1165,0)</f>
        <v/>
      </c>
      <c r="GR1165" t="n">
        <v>0</v>
      </c>
      <c r="GS1165" t="n">
        <v>3</v>
      </c>
      <c r="GT1165" t="n">
        <v>0</v>
      </c>
      <c r="GU1165" t="inlineStr"/>
      <c r="GV1165">
        <f>ROUND((GT1165),2)</f>
        <v/>
      </c>
      <c r="GW1165" t="n">
        <v>1</v>
      </c>
      <c r="GX1165">
        <f>ROUND(HC1165*I1165,0)</f>
        <v/>
      </c>
      <c r="HA1165" t="n">
        <v>0</v>
      </c>
      <c r="HB1165" t="n">
        <v>0</v>
      </c>
      <c r="HC1165">
        <f>GV1165*GW1165</f>
        <v/>
      </c>
      <c r="HE1165" t="inlineStr"/>
      <c r="HF1165" t="inlineStr"/>
      <c r="HM1165" t="inlineStr"/>
      <c r="HN1165" t="inlineStr">
        <is>
          <t>Пр/812-099.2-1</t>
        </is>
      </c>
      <c r="HO1165" t="inlineStr">
        <is>
          <t>Пр/774-099.2</t>
        </is>
      </c>
      <c r="HP1165" t="inlineStr">
        <is>
          <t>Внутренние санитарнотехнические работы: смена труб, санприборов, запорной арматуры и другое</t>
        </is>
      </c>
      <c r="HQ1165" t="inlineStr">
        <is>
          <t>Внутренние санитарнотехнические работы: смена труб, санприборов, запорной арматуры и другое</t>
        </is>
      </c>
      <c r="HS1165" t="n">
        <v>0</v>
      </c>
      <c r="IK1165" t="n">
        <v>0</v>
      </c>
    </row>
    <row r="1166">
      <c r="A1166" t="n">
        <v>18</v>
      </c>
      <c r="B1166" t="n">
        <v>0</v>
      </c>
      <c r="C1166" t="n">
        <v>390</v>
      </c>
      <c r="E1166" t="inlineStr">
        <is>
          <t>3,2</t>
        </is>
      </c>
      <c r="F1166" t="inlineStr">
        <is>
          <t>507-4994</t>
        </is>
      </c>
      <c r="G1166" t="inlineStr">
        <is>
          <t>Муфты стальные прямые диаметром 50 мм</t>
        </is>
      </c>
      <c r="H1166" t="inlineStr">
        <is>
          <t>10 шт.</t>
        </is>
      </c>
      <c r="I1166">
        <f>I1164*J1166</f>
        <v/>
      </c>
      <c r="J1166" t="n">
        <v>100</v>
      </c>
      <c r="K1166" t="n">
        <v>100</v>
      </c>
      <c r="O1166">
        <f>ROUND(CP1166,0)</f>
        <v/>
      </c>
      <c r="P1166">
        <f>ROUND(CQ1166*I1166,0)</f>
        <v/>
      </c>
      <c r="Q1166">
        <f>(ROUND((ROUND(((ET1166)*I1166),0)*BB1166),0)+ROUND((ROUND(((AE1166-(EU1166))*I1166),0)*BS1166),0))</f>
        <v/>
      </c>
      <c r="R1166">
        <f>(ROUND((ROUND(((EU1166)*I1166),0)*BS1166),0)+ROUND((ROUND(((AE1166-(EU1166))*I1166),0)*BS1166),0))</f>
        <v/>
      </c>
      <c r="S1166">
        <f>ROUND(CT1166*I1166,0)</f>
        <v/>
      </c>
      <c r="T1166">
        <f>ROUND(CU1166*I1166,0)</f>
        <v/>
      </c>
      <c r="U1166">
        <f>ROUND(CV1166*I1166,7)</f>
        <v/>
      </c>
      <c r="V1166">
        <f>ROUND(CW1166*I1166,7)</f>
        <v/>
      </c>
      <c r="W1166">
        <f>ROUND(CX1166*I1166,0)</f>
        <v/>
      </c>
      <c r="X1166">
        <f>ROUND(CY1166,0)</f>
        <v/>
      </c>
      <c r="Y1166">
        <f>ROUND(CZ1166,0)</f>
        <v/>
      </c>
      <c r="AA1166" t="n">
        <v>78862477</v>
      </c>
      <c r="AB1166">
        <f>ROUND((AC1166+AD1166+AF1166),2)</f>
        <v/>
      </c>
      <c r="AC1166">
        <f>ROUND((ES1166),2)</f>
        <v/>
      </c>
      <c r="AD1166">
        <f>ROUND((((ET1166)-(EU1166))+AE1166),2)</f>
        <v/>
      </c>
      <c r="AE1166">
        <f>ROUND((EU1166),2)</f>
        <v/>
      </c>
      <c r="AF1166">
        <f>ROUND((EV1166),2)</f>
        <v/>
      </c>
      <c r="AG1166">
        <f>ROUND((AP1166),2)</f>
        <v/>
      </c>
      <c r="AH1166">
        <f>(EW1166)</f>
        <v/>
      </c>
      <c r="AI1166">
        <f>(EX1166)</f>
        <v/>
      </c>
      <c r="AJ1166">
        <f>(AS1166)</f>
        <v/>
      </c>
      <c r="AK1166" t="n">
        <v>205.52</v>
      </c>
      <c r="AL1166" t="n">
        <v>205.52</v>
      </c>
      <c r="AM1166" t="n">
        <v>0</v>
      </c>
      <c r="AN1166" t="n">
        <v>0</v>
      </c>
      <c r="AO1166" t="n">
        <v>0</v>
      </c>
      <c r="AP1166" t="n">
        <v>0</v>
      </c>
      <c r="AQ1166" t="n">
        <v>0</v>
      </c>
      <c r="AR1166" t="n">
        <v>0</v>
      </c>
      <c r="AS1166" t="n">
        <v>0.14</v>
      </c>
      <c r="AT1166" t="n">
        <v>103</v>
      </c>
      <c r="AU1166" t="n">
        <v>52</v>
      </c>
      <c r="AV1166" t="n">
        <v>1</v>
      </c>
      <c r="AW1166" t="n">
        <v>1</v>
      </c>
      <c r="AZ1166" t="n">
        <v>1</v>
      </c>
      <c r="BA1166" t="n">
        <v>1</v>
      </c>
      <c r="BB1166" t="n">
        <v>1</v>
      </c>
      <c r="BC1166" t="n">
        <v>6.54</v>
      </c>
      <c r="BD1166" t="inlineStr"/>
      <c r="BE1166" t="inlineStr"/>
      <c r="BF1166" t="inlineStr"/>
      <c r="BG1166" t="inlineStr"/>
      <c r="BH1166" t="n">
        <v>3</v>
      </c>
      <c r="BI1166" t="n">
        <v>1</v>
      </c>
      <c r="BJ1166" t="inlineStr">
        <is>
          <t>ТССЦ Московской обл., 507-4994, приказ Минстроя России №675/пр от 28.02.2017 № 258/пр</t>
        </is>
      </c>
      <c r="BM1166" t="n">
        <v>65008</v>
      </c>
      <c r="BN1166" t="n">
        <v>0</v>
      </c>
      <c r="BO1166" t="inlineStr">
        <is>
          <t>507-4994</t>
        </is>
      </c>
      <c r="BP1166" t="n">
        <v>1</v>
      </c>
      <c r="BQ1166" t="n">
        <v>6</v>
      </c>
      <c r="BR1166" t="n">
        <v>0</v>
      </c>
      <c r="BS1166" t="n">
        <v>1</v>
      </c>
      <c r="BT1166" t="n">
        <v>1</v>
      </c>
      <c r="BU1166" t="n">
        <v>1</v>
      </c>
      <c r="BV1166" t="n">
        <v>1</v>
      </c>
      <c r="BW1166" t="n">
        <v>1</v>
      </c>
      <c r="BX1166" t="n">
        <v>1</v>
      </c>
      <c r="BY1166" t="inlineStr"/>
      <c r="BZ1166" t="n">
        <v>103</v>
      </c>
      <c r="CA1166" t="n">
        <v>52</v>
      </c>
      <c r="CB1166" t="inlineStr"/>
      <c r="CE1166" t="n">
        <v>12</v>
      </c>
      <c r="CF1166" t="n">
        <v>0</v>
      </c>
      <c r="CG1166" t="n">
        <v>0</v>
      </c>
      <c r="CM1166" t="n">
        <v>0</v>
      </c>
      <c r="CN1166" t="inlineStr"/>
      <c r="CO1166" t="n">
        <v>0</v>
      </c>
      <c r="CP1166">
        <f>(P1166+Q1166+S1166)</f>
        <v/>
      </c>
      <c r="CQ1166">
        <f>AC1166*BC1166</f>
        <v/>
      </c>
      <c r="CR1166">
        <f>(ROUND((ROUND(((ET1166)*1),0)*BB1166),0)+ROUND((ROUND(((AE1166-(EU1166))*1),0)*BS1166),0))</f>
        <v/>
      </c>
      <c r="CS1166">
        <f>(ROUND((ROUND(((EU1166)*1),0)*BS1166),0)+ROUND((ROUND(((AE1166-(EU1166))*1),0)*BS1166),0))</f>
        <v/>
      </c>
      <c r="CT1166">
        <f>AF1166*BA1166</f>
        <v/>
      </c>
      <c r="CU1166">
        <f>AG1166</f>
        <v/>
      </c>
      <c r="CV1166">
        <f>AH1166</f>
        <v/>
      </c>
      <c r="CW1166">
        <f>AI1166</f>
        <v/>
      </c>
      <c r="CX1166">
        <f>AJ1166</f>
        <v/>
      </c>
      <c r="CY1166">
        <f>(((S1166+R1166)*AT1166)/100)</f>
        <v/>
      </c>
      <c r="CZ1166">
        <f>(((S1166+R1166)*AU1166)/100)</f>
        <v/>
      </c>
      <c r="DC1166" t="inlineStr"/>
      <c r="DD1166" t="inlineStr"/>
      <c r="DE1166" t="inlineStr"/>
      <c r="DF1166" t="inlineStr"/>
      <c r="DG1166" t="inlineStr"/>
      <c r="DH1166" t="inlineStr"/>
      <c r="DI1166" t="inlineStr"/>
      <c r="DJ1166" t="inlineStr"/>
      <c r="DK1166" t="inlineStr"/>
      <c r="DL1166" t="inlineStr"/>
      <c r="DM1166" t="inlineStr"/>
      <c r="DN1166" t="n">
        <v>0</v>
      </c>
      <c r="DO1166" t="n">
        <v>0</v>
      </c>
      <c r="DP1166" t="n">
        <v>1</v>
      </c>
      <c r="DQ1166" t="n">
        <v>1</v>
      </c>
      <c r="DU1166" t="n">
        <v>1010</v>
      </c>
      <c r="DV1166" t="inlineStr">
        <is>
          <t>10 шт.</t>
        </is>
      </c>
      <c r="DW1166" t="inlineStr">
        <is>
          <t>10 шт.</t>
        </is>
      </c>
      <c r="DX1166" t="n">
        <v>10</v>
      </c>
      <c r="DZ1166" t="inlineStr"/>
      <c r="EA1166" t="inlineStr"/>
      <c r="EB1166" t="inlineStr"/>
      <c r="EC1166" t="inlineStr"/>
      <c r="EE1166" t="n">
        <v>78726002</v>
      </c>
      <c r="EF1166" t="n">
        <v>6</v>
      </c>
      <c r="EG1166" t="inlineStr">
        <is>
          <t>Ремонтно-строительные работы</t>
        </is>
      </c>
      <c r="EH1166" t="n">
        <v>99</v>
      </c>
      <c r="EI1166" t="inlineStr">
        <is>
          <t>Внутренние санитарно-технические работы</t>
        </is>
      </c>
      <c r="EJ1166" t="n">
        <v>1</v>
      </c>
      <c r="EK1166" t="n">
        <v>65008</v>
      </c>
      <c r="EL1166" t="inlineStr">
        <is>
          <t>Внутренние санитарнотехнические работы: смена труб, санприборов, запорной арматуры и другое</t>
        </is>
      </c>
      <c r="EM1166" t="inlineStr">
        <is>
          <t>рФЕР-65</t>
        </is>
      </c>
      <c r="EO1166" t="inlineStr"/>
      <c r="EQ1166" t="n">
        <v>0</v>
      </c>
      <c r="ER1166" t="n">
        <v>205.52</v>
      </c>
      <c r="ES1166" t="n">
        <v>205.52</v>
      </c>
      <c r="ET1166" t="n">
        <v>0</v>
      </c>
      <c r="EU1166" t="n">
        <v>0</v>
      </c>
      <c r="EV1166" t="n">
        <v>0</v>
      </c>
      <c r="EW1166" t="n">
        <v>0</v>
      </c>
      <c r="EX1166" t="n">
        <v>0</v>
      </c>
      <c r="FQ1166" t="n">
        <v>0</v>
      </c>
      <c r="FR1166" t="n">
        <v>0</v>
      </c>
      <c r="FS1166" t="n">
        <v>0</v>
      </c>
      <c r="FX1166" t="n">
        <v>103</v>
      </c>
      <c r="FY1166" t="n">
        <v>52</v>
      </c>
      <c r="GA1166" t="inlineStr"/>
      <c r="GD1166" t="n">
        <v>1</v>
      </c>
      <c r="GF1166" t="n">
        <v>-506320507</v>
      </c>
      <c r="GG1166" t="n">
        <v>2</v>
      </c>
      <c r="GH1166" t="n">
        <v>1</v>
      </c>
      <c r="GI1166" t="n">
        <v>2</v>
      </c>
      <c r="GJ1166" t="n">
        <v>0</v>
      </c>
      <c r="GK1166" t="n">
        <v>0</v>
      </c>
      <c r="GL1166">
        <f>ROUND(IF(AND(BH1166=3,BI1166=3,FS1166&lt;&gt;0),P1166,0),0)</f>
        <v/>
      </c>
      <c r="GM1166">
        <f>ROUND(O1166+X1166+Y1166,0)+GX1166</f>
        <v/>
      </c>
      <c r="GN1166">
        <f>IF(OR(BI1166=0,BI1166=1),GM1166-GX1166,0)</f>
        <v/>
      </c>
      <c r="GO1166">
        <f>IF(BI1166=2,GM1166-GX1166,0)</f>
        <v/>
      </c>
      <c r="GP1166">
        <f>IF(BI1166=4,GM1166-GX1166,0)</f>
        <v/>
      </c>
      <c r="GR1166" t="n">
        <v>0</v>
      </c>
      <c r="GS1166" t="n">
        <v>3</v>
      </c>
      <c r="GT1166" t="n">
        <v>0</v>
      </c>
      <c r="GU1166" t="inlineStr"/>
      <c r="GV1166">
        <f>ROUND((GT1166),2)</f>
        <v/>
      </c>
      <c r="GW1166" t="n">
        <v>1</v>
      </c>
      <c r="GX1166">
        <f>ROUND(HC1166*I1166,0)</f>
        <v/>
      </c>
      <c r="HA1166" t="n">
        <v>0</v>
      </c>
      <c r="HB1166" t="n">
        <v>0</v>
      </c>
      <c r="HC1166">
        <f>GV1166*GW1166</f>
        <v/>
      </c>
      <c r="HE1166" t="inlineStr"/>
      <c r="HF1166" t="inlineStr"/>
      <c r="HM1166" t="inlineStr"/>
      <c r="HN1166" t="inlineStr">
        <is>
          <t>Пр/812-099.2-1</t>
        </is>
      </c>
      <c r="HO1166" t="inlineStr">
        <is>
          <t>Пр/774-099.2</t>
        </is>
      </c>
      <c r="HP1166" t="inlineStr">
        <is>
          <t>Внутренние санитарнотехнические работы: смена труб, санприборов, запорной арматуры и другое</t>
        </is>
      </c>
      <c r="HQ1166" t="inlineStr">
        <is>
          <t>Внутренние санитарнотехнические работы: смена труб, санприборов, запорной арматуры и другое</t>
        </is>
      </c>
      <c r="HS1166" t="n">
        <v>0</v>
      </c>
      <c r="IK1166" t="n">
        <v>0</v>
      </c>
    </row>
    <row r="1167">
      <c r="A1167" t="n">
        <v>18</v>
      </c>
      <c r="B1167" t="n">
        <v>0</v>
      </c>
      <c r="C1167" t="n">
        <v>385</v>
      </c>
      <c r="E1167" t="inlineStr">
        <is>
          <t>3,3</t>
        </is>
      </c>
      <c r="F1167" t="inlineStr">
        <is>
          <t>302-0068</t>
        </is>
      </c>
      <c r="G1167" t="inlineStr">
        <is>
          <t>Кран шаровый муфтовый Valtec для воды диаметром 15 мм, тип в/н</t>
        </is>
      </c>
      <c r="H1167" t="inlineStr">
        <is>
          <t>шт.</t>
        </is>
      </c>
      <c r="I1167">
        <f>I1164*J1167</f>
        <v/>
      </c>
      <c r="J1167" t="n">
        <v>100</v>
      </c>
      <c r="K1167" t="n">
        <v>100</v>
      </c>
      <c r="O1167">
        <f>ROUND(CP1167,0)</f>
        <v/>
      </c>
      <c r="P1167">
        <f>ROUND(CQ1167*I1167,0)</f>
        <v/>
      </c>
      <c r="Q1167">
        <f>(ROUND((ROUND(((ET1167)*I1167),0)*BB1167),0)+ROUND((ROUND(((AE1167-(EU1167))*I1167),0)*BS1167),0))</f>
        <v/>
      </c>
      <c r="R1167">
        <f>(ROUND((ROUND(((EU1167)*I1167),0)*BS1167),0)+ROUND((ROUND(((AE1167-(EU1167))*I1167),0)*BS1167),0))</f>
        <v/>
      </c>
      <c r="S1167">
        <f>ROUND(CT1167*I1167,0)</f>
        <v/>
      </c>
      <c r="T1167">
        <f>ROUND(CU1167*I1167,0)</f>
        <v/>
      </c>
      <c r="U1167">
        <f>ROUND(CV1167*I1167,7)</f>
        <v/>
      </c>
      <c r="V1167">
        <f>ROUND(CW1167*I1167,7)</f>
        <v/>
      </c>
      <c r="W1167">
        <f>ROUND(CX1167*I1167,0)</f>
        <v/>
      </c>
      <c r="X1167">
        <f>ROUND(CY1167,0)</f>
        <v/>
      </c>
      <c r="Y1167">
        <f>ROUND(CZ1167,0)</f>
        <v/>
      </c>
      <c r="AA1167" t="n">
        <v>78862477</v>
      </c>
      <c r="AB1167">
        <f>ROUND((AC1167+AD1167+AF1167),2)</f>
        <v/>
      </c>
      <c r="AC1167">
        <f>ROUND((ES1167),2)</f>
        <v/>
      </c>
      <c r="AD1167">
        <f>ROUND((((ET1167)-(EU1167))+AE1167),2)</f>
        <v/>
      </c>
      <c r="AE1167">
        <f>ROUND((EU1167),2)</f>
        <v/>
      </c>
      <c r="AF1167">
        <f>ROUND((EV1167),2)</f>
        <v/>
      </c>
      <c r="AG1167">
        <f>ROUND((AP1167),2)</f>
        <v/>
      </c>
      <c r="AH1167">
        <f>(EW1167)</f>
        <v/>
      </c>
      <c r="AI1167">
        <f>(EX1167)</f>
        <v/>
      </c>
      <c r="AJ1167">
        <f>(AS1167)</f>
        <v/>
      </c>
      <c r="AK1167" t="n">
        <v>33.78</v>
      </c>
      <c r="AL1167" t="n">
        <v>33.78</v>
      </c>
      <c r="AM1167" t="n">
        <v>0</v>
      </c>
      <c r="AN1167" t="n">
        <v>0</v>
      </c>
      <c r="AO1167" t="n">
        <v>0</v>
      </c>
      <c r="AP1167" t="n">
        <v>0</v>
      </c>
      <c r="AQ1167" t="n">
        <v>0</v>
      </c>
      <c r="AR1167" t="n">
        <v>0</v>
      </c>
      <c r="AS1167" t="n">
        <v>0.01</v>
      </c>
      <c r="AT1167" t="n">
        <v>103</v>
      </c>
      <c r="AU1167" t="n">
        <v>52</v>
      </c>
      <c r="AV1167" t="n">
        <v>1</v>
      </c>
      <c r="AW1167" t="n">
        <v>1</v>
      </c>
      <c r="AZ1167" t="n">
        <v>1</v>
      </c>
      <c r="BA1167" t="n">
        <v>1</v>
      </c>
      <c r="BB1167" t="n">
        <v>1</v>
      </c>
      <c r="BC1167" t="n">
        <v>12.26</v>
      </c>
      <c r="BD1167" t="inlineStr"/>
      <c r="BE1167" t="inlineStr"/>
      <c r="BF1167" t="inlineStr"/>
      <c r="BG1167" t="inlineStr"/>
      <c r="BH1167" t="n">
        <v>3</v>
      </c>
      <c r="BI1167" t="n">
        <v>1</v>
      </c>
      <c r="BJ1167" t="inlineStr">
        <is>
          <t>ТССЦ Московской обл., 302-0068, приказ Минстроя России №675/пр от 28.02.2017 № 256/пр</t>
        </is>
      </c>
      <c r="BM1167" t="n">
        <v>65007</v>
      </c>
      <c r="BN1167" t="n">
        <v>0</v>
      </c>
      <c r="BO1167" t="inlineStr">
        <is>
          <t>302-0068</t>
        </is>
      </c>
      <c r="BP1167" t="n">
        <v>1</v>
      </c>
      <c r="BQ1167" t="n">
        <v>6</v>
      </c>
      <c r="BR1167" t="n">
        <v>0</v>
      </c>
      <c r="BS1167" t="n">
        <v>1</v>
      </c>
      <c r="BT1167" t="n">
        <v>1</v>
      </c>
      <c r="BU1167" t="n">
        <v>1</v>
      </c>
      <c r="BV1167" t="n">
        <v>1</v>
      </c>
      <c r="BW1167" t="n">
        <v>1</v>
      </c>
      <c r="BX1167" t="n">
        <v>1</v>
      </c>
      <c r="BY1167" t="inlineStr"/>
      <c r="BZ1167" t="n">
        <v>103</v>
      </c>
      <c r="CA1167" t="n">
        <v>52</v>
      </c>
      <c r="CB1167" t="inlineStr"/>
      <c r="CE1167" t="n">
        <v>12</v>
      </c>
      <c r="CF1167" t="n">
        <v>0</v>
      </c>
      <c r="CG1167" t="n">
        <v>0</v>
      </c>
      <c r="CM1167" t="n">
        <v>0</v>
      </c>
      <c r="CN1167" t="inlineStr"/>
      <c r="CO1167" t="n">
        <v>0</v>
      </c>
      <c r="CP1167">
        <f>(P1167+Q1167+S1167)</f>
        <v/>
      </c>
      <c r="CQ1167">
        <f>AC1167*BC1167</f>
        <v/>
      </c>
      <c r="CR1167">
        <f>(ROUND((ROUND(((ET1167)*1),0)*BB1167),0)+ROUND((ROUND(((AE1167-(EU1167))*1),0)*BS1167),0))</f>
        <v/>
      </c>
      <c r="CS1167">
        <f>(ROUND((ROUND(((EU1167)*1),0)*BS1167),0)+ROUND((ROUND(((AE1167-(EU1167))*1),0)*BS1167),0))</f>
        <v/>
      </c>
      <c r="CT1167">
        <f>AF1167*BA1167</f>
        <v/>
      </c>
      <c r="CU1167">
        <f>AG1167</f>
        <v/>
      </c>
      <c r="CV1167">
        <f>AH1167</f>
        <v/>
      </c>
      <c r="CW1167">
        <f>AI1167</f>
        <v/>
      </c>
      <c r="CX1167">
        <f>AJ1167</f>
        <v/>
      </c>
      <c r="CY1167">
        <f>(((S1167+R1167)*AT1167)/100)</f>
        <v/>
      </c>
      <c r="CZ1167">
        <f>(((S1167+R1167)*AU1167)/100)</f>
        <v/>
      </c>
      <c r="DC1167" t="inlineStr"/>
      <c r="DD1167" t="inlineStr"/>
      <c r="DE1167" t="inlineStr"/>
      <c r="DF1167" t="inlineStr"/>
      <c r="DG1167" t="inlineStr"/>
      <c r="DH1167" t="inlineStr"/>
      <c r="DI1167" t="inlineStr"/>
      <c r="DJ1167" t="inlineStr"/>
      <c r="DK1167" t="inlineStr"/>
      <c r="DL1167" t="inlineStr"/>
      <c r="DM1167" t="inlineStr"/>
      <c r="DN1167" t="n">
        <v>0</v>
      </c>
      <c r="DO1167" t="n">
        <v>0</v>
      </c>
      <c r="DP1167" t="n">
        <v>1</v>
      </c>
      <c r="DQ1167" t="n">
        <v>1</v>
      </c>
      <c r="DU1167" t="n">
        <v>1010</v>
      </c>
      <c r="DV1167" t="inlineStr">
        <is>
          <t>шт.</t>
        </is>
      </c>
      <c r="DW1167" t="inlineStr">
        <is>
          <t>шт.</t>
        </is>
      </c>
      <c r="DX1167" t="n">
        <v>1</v>
      </c>
      <c r="DZ1167" t="inlineStr"/>
      <c r="EA1167" t="inlineStr"/>
      <c r="EB1167" t="inlineStr"/>
      <c r="EC1167" t="inlineStr"/>
      <c r="EE1167" t="n">
        <v>78726000</v>
      </c>
      <c r="EF1167" t="n">
        <v>6</v>
      </c>
      <c r="EG1167" t="inlineStr">
        <is>
          <t>Ремонтно-строительные работы</t>
        </is>
      </c>
      <c r="EH1167" t="n">
        <v>99</v>
      </c>
      <c r="EI1167" t="inlineStr">
        <is>
          <t>Внутренние санитарно-технические работы</t>
        </is>
      </c>
      <c r="EJ1167" t="n">
        <v>1</v>
      </c>
      <c r="EK1167" t="n">
        <v>65007</v>
      </c>
      <c r="EL1167" t="inlineStr">
        <is>
          <t>Внутренние санитарнотехнические работы: смена труб, санприборов, запорной арматуры и другое</t>
        </is>
      </c>
      <c r="EM1167" t="inlineStr">
        <is>
          <t>рФЕР-65</t>
        </is>
      </c>
      <c r="EO1167" t="inlineStr"/>
      <c r="EQ1167" t="n">
        <v>0</v>
      </c>
      <c r="ER1167" t="n">
        <v>33.78</v>
      </c>
      <c r="ES1167" t="n">
        <v>33.78</v>
      </c>
      <c r="ET1167" t="n">
        <v>0</v>
      </c>
      <c r="EU1167" t="n">
        <v>0</v>
      </c>
      <c r="EV1167" t="n">
        <v>0</v>
      </c>
      <c r="EW1167" t="n">
        <v>0</v>
      </c>
      <c r="EX1167" t="n">
        <v>0</v>
      </c>
      <c r="FQ1167" t="n">
        <v>0</v>
      </c>
      <c r="FR1167" t="n">
        <v>0</v>
      </c>
      <c r="FS1167" t="n">
        <v>0</v>
      </c>
      <c r="FX1167" t="n">
        <v>103</v>
      </c>
      <c r="FY1167" t="n">
        <v>52</v>
      </c>
      <c r="GA1167" t="inlineStr"/>
      <c r="GD1167" t="n">
        <v>1</v>
      </c>
      <c r="GF1167" t="n">
        <v>-22704264</v>
      </c>
      <c r="GG1167" t="n">
        <v>2</v>
      </c>
      <c r="GH1167" t="n">
        <v>1</v>
      </c>
      <c r="GI1167" t="n">
        <v>2</v>
      </c>
      <c r="GJ1167" t="n">
        <v>0</v>
      </c>
      <c r="GK1167" t="n">
        <v>0</v>
      </c>
      <c r="GL1167">
        <f>ROUND(IF(AND(BH1167=3,BI1167=3,FS1167&lt;&gt;0),P1167,0),0)</f>
        <v/>
      </c>
      <c r="GM1167">
        <f>ROUND(O1167+X1167+Y1167,0)+GX1167</f>
        <v/>
      </c>
      <c r="GN1167">
        <f>IF(OR(BI1167=0,BI1167=1),GM1167-GX1167,0)</f>
        <v/>
      </c>
      <c r="GO1167">
        <f>IF(BI1167=2,GM1167-GX1167,0)</f>
        <v/>
      </c>
      <c r="GP1167">
        <f>IF(BI1167=4,GM1167-GX1167,0)</f>
        <v/>
      </c>
      <c r="GR1167" t="n">
        <v>0</v>
      </c>
      <c r="GS1167" t="n">
        <v>3</v>
      </c>
      <c r="GT1167" t="n">
        <v>0</v>
      </c>
      <c r="GU1167" t="inlineStr"/>
      <c r="GV1167">
        <f>ROUND((GT1167),2)</f>
        <v/>
      </c>
      <c r="GW1167" t="n">
        <v>1</v>
      </c>
      <c r="GX1167">
        <f>ROUND(HC1167*I1167,0)</f>
        <v/>
      </c>
      <c r="HA1167" t="n">
        <v>0</v>
      </c>
      <c r="HB1167" t="n">
        <v>0</v>
      </c>
      <c r="HC1167">
        <f>GV1167*GW1167</f>
        <v/>
      </c>
      <c r="HE1167" t="inlineStr"/>
      <c r="HF1167" t="inlineStr"/>
      <c r="HM1167" t="inlineStr"/>
      <c r="HN1167" t="inlineStr">
        <is>
          <t>Пр/812-099.2-1</t>
        </is>
      </c>
      <c r="HO1167" t="inlineStr">
        <is>
          <t>Пр/774-099.2</t>
        </is>
      </c>
      <c r="HP1167" t="inlineStr">
        <is>
          <t>Внутренние санитарнотехнические работы: смена труб, санприборов, запорной арматуры и другое</t>
        </is>
      </c>
      <c r="HQ1167" t="inlineStr">
        <is>
          <t>Внутренние санитарнотехнические работы: смена труб, санприборов, запорной арматуры и другое</t>
        </is>
      </c>
      <c r="HS1167" t="n">
        <v>0</v>
      </c>
      <c r="IK1167" t="n">
        <v>0</v>
      </c>
    </row>
    <row r="1168">
      <c r="A1168" t="n">
        <v>18</v>
      </c>
      <c r="B1168" t="n">
        <v>0</v>
      </c>
      <c r="C1168" t="n">
        <v>386</v>
      </c>
      <c r="E1168" t="inlineStr">
        <is>
          <t>3,4</t>
        </is>
      </c>
      <c r="F1168" t="inlineStr">
        <is>
          <t>302-0070</t>
        </is>
      </c>
      <c r="G1168" t="inlineStr">
        <is>
          <t>Кран шаровый муфтовый Valtec для воды диаметром 25 мм, тип в/н</t>
        </is>
      </c>
      <c r="H1168" t="inlineStr">
        <is>
          <t>шт.</t>
        </is>
      </c>
      <c r="I1168">
        <f>I1164*J1168</f>
        <v/>
      </c>
      <c r="J1168" t="n">
        <v>100</v>
      </c>
      <c r="K1168" t="n">
        <v>100</v>
      </c>
      <c r="O1168">
        <f>ROUND(CP1168,0)</f>
        <v/>
      </c>
      <c r="P1168">
        <f>ROUND(CQ1168*I1168,0)</f>
        <v/>
      </c>
      <c r="Q1168">
        <f>(ROUND((ROUND(((ET1168)*I1168),0)*BB1168),0)+ROUND((ROUND(((AE1168-(EU1168))*I1168),0)*BS1168),0))</f>
        <v/>
      </c>
      <c r="R1168">
        <f>(ROUND((ROUND(((EU1168)*I1168),0)*BS1168),0)+ROUND((ROUND(((AE1168-(EU1168))*I1168),0)*BS1168),0))</f>
        <v/>
      </c>
      <c r="S1168">
        <f>ROUND(CT1168*I1168,0)</f>
        <v/>
      </c>
      <c r="T1168">
        <f>ROUND(CU1168*I1168,0)</f>
        <v/>
      </c>
      <c r="U1168">
        <f>ROUND(CV1168*I1168,7)</f>
        <v/>
      </c>
      <c r="V1168">
        <f>ROUND(CW1168*I1168,7)</f>
        <v/>
      </c>
      <c r="W1168">
        <f>ROUND(CX1168*I1168,0)</f>
        <v/>
      </c>
      <c r="X1168">
        <f>ROUND(CY1168,0)</f>
        <v/>
      </c>
      <c r="Y1168">
        <f>ROUND(CZ1168,0)</f>
        <v/>
      </c>
      <c r="AA1168" t="n">
        <v>78862477</v>
      </c>
      <c r="AB1168">
        <f>ROUND((AC1168+AD1168+AF1168),2)</f>
        <v/>
      </c>
      <c r="AC1168">
        <f>ROUND((ES1168),2)</f>
        <v/>
      </c>
      <c r="AD1168">
        <f>ROUND((((ET1168)-(EU1168))+AE1168),2)</f>
        <v/>
      </c>
      <c r="AE1168">
        <f>ROUND((EU1168),2)</f>
        <v/>
      </c>
      <c r="AF1168">
        <f>ROUND((EV1168),2)</f>
        <v/>
      </c>
      <c r="AG1168">
        <f>ROUND((AP1168),2)</f>
        <v/>
      </c>
      <c r="AH1168">
        <f>(EW1168)</f>
        <v/>
      </c>
      <c r="AI1168">
        <f>(EX1168)</f>
        <v/>
      </c>
      <c r="AJ1168">
        <f>(AS1168)</f>
        <v/>
      </c>
      <c r="AK1168" t="n">
        <v>81.75</v>
      </c>
      <c r="AL1168" t="n">
        <v>81.75</v>
      </c>
      <c r="AM1168" t="n">
        <v>0</v>
      </c>
      <c r="AN1168" t="n">
        <v>0</v>
      </c>
      <c r="AO1168" t="n">
        <v>0</v>
      </c>
      <c r="AP1168" t="n">
        <v>0</v>
      </c>
      <c r="AQ1168" t="n">
        <v>0</v>
      </c>
      <c r="AR1168" t="n">
        <v>0</v>
      </c>
      <c r="AS1168" t="n">
        <v>0.02</v>
      </c>
      <c r="AT1168" t="n">
        <v>103</v>
      </c>
      <c r="AU1168" t="n">
        <v>52</v>
      </c>
      <c r="AV1168" t="n">
        <v>1</v>
      </c>
      <c r="AW1168" t="n">
        <v>1</v>
      </c>
      <c r="AZ1168" t="n">
        <v>1</v>
      </c>
      <c r="BA1168" t="n">
        <v>1</v>
      </c>
      <c r="BB1168" t="n">
        <v>1</v>
      </c>
      <c r="BC1168" t="n">
        <v>12.35</v>
      </c>
      <c r="BD1168" t="inlineStr"/>
      <c r="BE1168" t="inlineStr"/>
      <c r="BF1168" t="inlineStr"/>
      <c r="BG1168" t="inlineStr"/>
      <c r="BH1168" t="n">
        <v>3</v>
      </c>
      <c r="BI1168" t="n">
        <v>1</v>
      </c>
      <c r="BJ1168" t="inlineStr">
        <is>
          <t>ТССЦ Московской обл., 302-0070, приказ Минстроя России №675/пр от 28.02.2017 № 256/пр</t>
        </is>
      </c>
      <c r="BM1168" t="n">
        <v>65008</v>
      </c>
      <c r="BN1168" t="n">
        <v>0</v>
      </c>
      <c r="BO1168" t="inlineStr">
        <is>
          <t>302-0070</t>
        </is>
      </c>
      <c r="BP1168" t="n">
        <v>1</v>
      </c>
      <c r="BQ1168" t="n">
        <v>6</v>
      </c>
      <c r="BR1168" t="n">
        <v>0</v>
      </c>
      <c r="BS1168" t="n">
        <v>1</v>
      </c>
      <c r="BT1168" t="n">
        <v>1</v>
      </c>
      <c r="BU1168" t="n">
        <v>1</v>
      </c>
      <c r="BV1168" t="n">
        <v>1</v>
      </c>
      <c r="BW1168" t="n">
        <v>1</v>
      </c>
      <c r="BX1168" t="n">
        <v>1</v>
      </c>
      <c r="BY1168" t="inlineStr"/>
      <c r="BZ1168" t="n">
        <v>103</v>
      </c>
      <c r="CA1168" t="n">
        <v>52</v>
      </c>
      <c r="CB1168" t="inlineStr"/>
      <c r="CE1168" t="n">
        <v>12</v>
      </c>
      <c r="CF1168" t="n">
        <v>0</v>
      </c>
      <c r="CG1168" t="n">
        <v>0</v>
      </c>
      <c r="CM1168" t="n">
        <v>0</v>
      </c>
      <c r="CN1168" t="inlineStr"/>
      <c r="CO1168" t="n">
        <v>0</v>
      </c>
      <c r="CP1168">
        <f>(P1168+Q1168+S1168)</f>
        <v/>
      </c>
      <c r="CQ1168">
        <f>AC1168*BC1168</f>
        <v/>
      </c>
      <c r="CR1168">
        <f>(ROUND((ROUND(((ET1168)*1),0)*BB1168),0)+ROUND((ROUND(((AE1168-(EU1168))*1),0)*BS1168),0))</f>
        <v/>
      </c>
      <c r="CS1168">
        <f>(ROUND((ROUND(((EU1168)*1),0)*BS1168),0)+ROUND((ROUND(((AE1168-(EU1168))*1),0)*BS1168),0))</f>
        <v/>
      </c>
      <c r="CT1168">
        <f>AF1168*BA1168</f>
        <v/>
      </c>
      <c r="CU1168">
        <f>AG1168</f>
        <v/>
      </c>
      <c r="CV1168">
        <f>AH1168</f>
        <v/>
      </c>
      <c r="CW1168">
        <f>AI1168</f>
        <v/>
      </c>
      <c r="CX1168">
        <f>AJ1168</f>
        <v/>
      </c>
      <c r="CY1168">
        <f>(((S1168+R1168)*AT1168)/100)</f>
        <v/>
      </c>
      <c r="CZ1168">
        <f>(((S1168+R1168)*AU1168)/100)</f>
        <v/>
      </c>
      <c r="DC1168" t="inlineStr"/>
      <c r="DD1168" t="inlineStr"/>
      <c r="DE1168" t="inlineStr"/>
      <c r="DF1168" t="inlineStr"/>
      <c r="DG1168" t="inlineStr"/>
      <c r="DH1168" t="inlineStr"/>
      <c r="DI1168" t="inlineStr"/>
      <c r="DJ1168" t="inlineStr"/>
      <c r="DK1168" t="inlineStr"/>
      <c r="DL1168" t="inlineStr"/>
      <c r="DM1168" t="inlineStr"/>
      <c r="DN1168" t="n">
        <v>0</v>
      </c>
      <c r="DO1168" t="n">
        <v>0</v>
      </c>
      <c r="DP1168" t="n">
        <v>1</v>
      </c>
      <c r="DQ1168" t="n">
        <v>1</v>
      </c>
      <c r="DU1168" t="n">
        <v>1010</v>
      </c>
      <c r="DV1168" t="inlineStr">
        <is>
          <t>шт.</t>
        </is>
      </c>
      <c r="DW1168" t="inlineStr">
        <is>
          <t>шт.</t>
        </is>
      </c>
      <c r="DX1168" t="n">
        <v>1</v>
      </c>
      <c r="DZ1168" t="inlineStr"/>
      <c r="EA1168" t="inlineStr"/>
      <c r="EB1168" t="inlineStr"/>
      <c r="EC1168" t="inlineStr"/>
      <c r="EE1168" t="n">
        <v>78726002</v>
      </c>
      <c r="EF1168" t="n">
        <v>6</v>
      </c>
      <c r="EG1168" t="inlineStr">
        <is>
          <t>Ремонтно-строительные работы</t>
        </is>
      </c>
      <c r="EH1168" t="n">
        <v>99</v>
      </c>
      <c r="EI1168" t="inlineStr">
        <is>
          <t>Внутренние санитарно-технические работы</t>
        </is>
      </c>
      <c r="EJ1168" t="n">
        <v>1</v>
      </c>
      <c r="EK1168" t="n">
        <v>65008</v>
      </c>
      <c r="EL1168" t="inlineStr">
        <is>
          <t>Внутренние санитарнотехнические работы: смена труб, санприборов, запорной арматуры и другое</t>
        </is>
      </c>
      <c r="EM1168" t="inlineStr">
        <is>
          <t>рФЕР-65</t>
        </is>
      </c>
      <c r="EO1168" t="inlineStr"/>
      <c r="EQ1168" t="n">
        <v>0</v>
      </c>
      <c r="ER1168" t="n">
        <v>81.75</v>
      </c>
      <c r="ES1168" t="n">
        <v>81.75</v>
      </c>
      <c r="ET1168" t="n">
        <v>0</v>
      </c>
      <c r="EU1168" t="n">
        <v>0</v>
      </c>
      <c r="EV1168" t="n">
        <v>0</v>
      </c>
      <c r="EW1168" t="n">
        <v>0</v>
      </c>
      <c r="EX1168" t="n">
        <v>0</v>
      </c>
      <c r="FQ1168" t="n">
        <v>0</v>
      </c>
      <c r="FR1168" t="n">
        <v>0</v>
      </c>
      <c r="FS1168" t="n">
        <v>0</v>
      </c>
      <c r="FX1168" t="n">
        <v>103</v>
      </c>
      <c r="FY1168" t="n">
        <v>52</v>
      </c>
      <c r="GA1168" t="inlineStr"/>
      <c r="GD1168" t="n">
        <v>1</v>
      </c>
      <c r="GF1168" t="n">
        <v>1318284931</v>
      </c>
      <c r="GG1168" t="n">
        <v>2</v>
      </c>
      <c r="GH1168" t="n">
        <v>1</v>
      </c>
      <c r="GI1168" t="n">
        <v>2</v>
      </c>
      <c r="GJ1168" t="n">
        <v>0</v>
      </c>
      <c r="GK1168" t="n">
        <v>0</v>
      </c>
      <c r="GL1168">
        <f>ROUND(IF(AND(BH1168=3,BI1168=3,FS1168&lt;&gt;0),P1168,0),0)</f>
        <v/>
      </c>
      <c r="GM1168">
        <f>ROUND(O1168+X1168+Y1168,0)+GX1168</f>
        <v/>
      </c>
      <c r="GN1168">
        <f>IF(OR(BI1168=0,BI1168=1),GM1168-GX1168,0)</f>
        <v/>
      </c>
      <c r="GO1168">
        <f>IF(BI1168=2,GM1168-GX1168,0)</f>
        <v/>
      </c>
      <c r="GP1168">
        <f>IF(BI1168=4,GM1168-GX1168,0)</f>
        <v/>
      </c>
      <c r="GR1168" t="n">
        <v>0</v>
      </c>
      <c r="GS1168" t="n">
        <v>3</v>
      </c>
      <c r="GT1168" t="n">
        <v>0</v>
      </c>
      <c r="GU1168" t="inlineStr"/>
      <c r="GV1168">
        <f>ROUND((GT1168),2)</f>
        <v/>
      </c>
      <c r="GW1168" t="n">
        <v>1</v>
      </c>
      <c r="GX1168">
        <f>ROUND(HC1168*I1168,0)</f>
        <v/>
      </c>
      <c r="HA1168" t="n">
        <v>0</v>
      </c>
      <c r="HB1168" t="n">
        <v>0</v>
      </c>
      <c r="HC1168">
        <f>GV1168*GW1168</f>
        <v/>
      </c>
      <c r="HE1168" t="inlineStr"/>
      <c r="HF1168" t="inlineStr"/>
      <c r="HM1168" t="inlineStr"/>
      <c r="HN1168" t="inlineStr">
        <is>
          <t>Пр/812-099.2-1</t>
        </is>
      </c>
      <c r="HO1168" t="inlineStr">
        <is>
          <t>Пр/774-099.2</t>
        </is>
      </c>
      <c r="HP1168" t="inlineStr">
        <is>
          <t>Внутренние санитарнотехнические работы: смена труб, санприборов, запорной арматуры и другое</t>
        </is>
      </c>
      <c r="HQ1168" t="inlineStr">
        <is>
          <t>Внутренние санитарнотехнические работы: смена труб, санприборов, запорной арматуры и другое</t>
        </is>
      </c>
      <c r="HS1168" t="n">
        <v>0</v>
      </c>
      <c r="IK1168" t="n">
        <v>0</v>
      </c>
    </row>
    <row r="1169">
      <c r="A1169" t="n">
        <v>18</v>
      </c>
      <c r="B1169" t="n">
        <v>0</v>
      </c>
      <c r="C1169" t="n">
        <v>389</v>
      </c>
      <c r="E1169" t="inlineStr">
        <is>
          <t>3,5</t>
        </is>
      </c>
      <c r="F1169" t="inlineStr">
        <is>
          <t>507-3620</t>
        </is>
      </c>
      <c r="G1169" t="inlineStr">
        <is>
          <t>Тройник полипропиленовый переходной диаметром 32х20х32 мм</t>
        </is>
      </c>
      <c r="H1169" t="inlineStr">
        <is>
          <t>10 шт.</t>
        </is>
      </c>
      <c r="I1169">
        <f>I1164*J1169</f>
        <v/>
      </c>
      <c r="J1169" t="n">
        <v>10</v>
      </c>
      <c r="K1169" t="n">
        <v>10</v>
      </c>
      <c r="O1169">
        <f>ROUND(CP1169,0)</f>
        <v/>
      </c>
      <c r="P1169">
        <f>ROUND(CQ1169*I1169,0)</f>
        <v/>
      </c>
      <c r="Q1169">
        <f>(ROUND((ROUND(((ET1169)*I1169),0)*BB1169),0)+ROUND((ROUND(((AE1169-(EU1169))*I1169),0)*BS1169),0))</f>
        <v/>
      </c>
      <c r="R1169">
        <f>(ROUND((ROUND(((EU1169)*I1169),0)*BS1169),0)+ROUND((ROUND(((AE1169-(EU1169))*I1169),0)*BS1169),0))</f>
        <v/>
      </c>
      <c r="S1169">
        <f>ROUND(CT1169*I1169,0)</f>
        <v/>
      </c>
      <c r="T1169">
        <f>ROUND(CU1169*I1169,0)</f>
        <v/>
      </c>
      <c r="U1169">
        <f>ROUND(CV1169*I1169,7)</f>
        <v/>
      </c>
      <c r="V1169">
        <f>ROUND(CW1169*I1169,7)</f>
        <v/>
      </c>
      <c r="W1169">
        <f>ROUND(CX1169*I1169,0)</f>
        <v/>
      </c>
      <c r="X1169">
        <f>ROUND(CY1169,0)</f>
        <v/>
      </c>
      <c r="Y1169">
        <f>ROUND(CZ1169,0)</f>
        <v/>
      </c>
      <c r="AA1169" t="n">
        <v>78862477</v>
      </c>
      <c r="AB1169">
        <f>ROUND((AC1169+AD1169+AF1169),2)</f>
        <v/>
      </c>
      <c r="AC1169">
        <f>ROUND((ES1169),2)</f>
        <v/>
      </c>
      <c r="AD1169">
        <f>ROUND((((ET1169)-(EU1169))+AE1169),2)</f>
        <v/>
      </c>
      <c r="AE1169">
        <f>ROUND((EU1169),2)</f>
        <v/>
      </c>
      <c r="AF1169">
        <f>ROUND((EV1169),2)</f>
        <v/>
      </c>
      <c r="AG1169">
        <f>ROUND((AP1169),2)</f>
        <v/>
      </c>
      <c r="AH1169">
        <f>(EW1169)</f>
        <v/>
      </c>
      <c r="AI1169">
        <f>(EX1169)</f>
        <v/>
      </c>
      <c r="AJ1169">
        <f>(AS1169)</f>
        <v/>
      </c>
      <c r="AK1169" t="n">
        <v>36.6</v>
      </c>
      <c r="AL1169" t="n">
        <v>36.6</v>
      </c>
      <c r="AM1169" t="n">
        <v>0</v>
      </c>
      <c r="AN1169" t="n">
        <v>0</v>
      </c>
      <c r="AO1169" t="n">
        <v>0</v>
      </c>
      <c r="AP1169" t="n">
        <v>0</v>
      </c>
      <c r="AQ1169" t="n">
        <v>0</v>
      </c>
      <c r="AR1169" t="n">
        <v>0</v>
      </c>
      <c r="AS1169" t="n">
        <v>0.03</v>
      </c>
      <c r="AT1169" t="n">
        <v>103</v>
      </c>
      <c r="AU1169" t="n">
        <v>52</v>
      </c>
      <c r="AV1169" t="n">
        <v>1</v>
      </c>
      <c r="AW1169" t="n">
        <v>1</v>
      </c>
      <c r="AZ1169" t="n">
        <v>1</v>
      </c>
      <c r="BA1169" t="n">
        <v>1</v>
      </c>
      <c r="BB1169" t="n">
        <v>1</v>
      </c>
      <c r="BC1169" t="n">
        <v>5.24</v>
      </c>
      <c r="BD1169" t="inlineStr"/>
      <c r="BE1169" t="inlineStr"/>
      <c r="BF1169" t="inlineStr"/>
      <c r="BG1169" t="inlineStr"/>
      <c r="BH1169" t="n">
        <v>3</v>
      </c>
      <c r="BI1169" t="n">
        <v>1</v>
      </c>
      <c r="BJ1169" t="inlineStr">
        <is>
          <t>ТССЦ Московской обл., 507-3620, приказ Минстроя России №675/пр от 28.02.2017 № 258/пр</t>
        </is>
      </c>
      <c r="BM1169" t="n">
        <v>65008</v>
      </c>
      <c r="BN1169" t="n">
        <v>0</v>
      </c>
      <c r="BO1169" t="inlineStr">
        <is>
          <t>507-3620</t>
        </is>
      </c>
      <c r="BP1169" t="n">
        <v>1</v>
      </c>
      <c r="BQ1169" t="n">
        <v>6</v>
      </c>
      <c r="BR1169" t="n">
        <v>0</v>
      </c>
      <c r="BS1169" t="n">
        <v>1</v>
      </c>
      <c r="BT1169" t="n">
        <v>1</v>
      </c>
      <c r="BU1169" t="n">
        <v>1</v>
      </c>
      <c r="BV1169" t="n">
        <v>1</v>
      </c>
      <c r="BW1169" t="n">
        <v>1</v>
      </c>
      <c r="BX1169" t="n">
        <v>1</v>
      </c>
      <c r="BY1169" t="inlineStr"/>
      <c r="BZ1169" t="n">
        <v>103</v>
      </c>
      <c r="CA1169" t="n">
        <v>52</v>
      </c>
      <c r="CB1169" t="inlineStr"/>
      <c r="CE1169" t="n">
        <v>12</v>
      </c>
      <c r="CF1169" t="n">
        <v>0</v>
      </c>
      <c r="CG1169" t="n">
        <v>0</v>
      </c>
      <c r="CM1169" t="n">
        <v>0</v>
      </c>
      <c r="CN1169" t="inlineStr"/>
      <c r="CO1169" t="n">
        <v>0</v>
      </c>
      <c r="CP1169">
        <f>(P1169+Q1169+S1169)</f>
        <v/>
      </c>
      <c r="CQ1169">
        <f>AC1169*BC1169</f>
        <v/>
      </c>
      <c r="CR1169">
        <f>(ROUND((ROUND(((ET1169)*1),0)*BB1169),0)+ROUND((ROUND(((AE1169-(EU1169))*1),0)*BS1169),0))</f>
        <v/>
      </c>
      <c r="CS1169">
        <f>(ROUND((ROUND(((EU1169)*1),0)*BS1169),0)+ROUND((ROUND(((AE1169-(EU1169))*1),0)*BS1169),0))</f>
        <v/>
      </c>
      <c r="CT1169">
        <f>AF1169*BA1169</f>
        <v/>
      </c>
      <c r="CU1169">
        <f>AG1169</f>
        <v/>
      </c>
      <c r="CV1169">
        <f>AH1169</f>
        <v/>
      </c>
      <c r="CW1169">
        <f>AI1169</f>
        <v/>
      </c>
      <c r="CX1169">
        <f>AJ1169</f>
        <v/>
      </c>
      <c r="CY1169">
        <f>(((S1169+R1169)*AT1169)/100)</f>
        <v/>
      </c>
      <c r="CZ1169">
        <f>(((S1169+R1169)*AU1169)/100)</f>
        <v/>
      </c>
      <c r="DC1169" t="inlineStr"/>
      <c r="DD1169" t="inlineStr"/>
      <c r="DE1169" t="inlineStr"/>
      <c r="DF1169" t="inlineStr"/>
      <c r="DG1169" t="inlineStr"/>
      <c r="DH1169" t="inlineStr"/>
      <c r="DI1169" t="inlineStr"/>
      <c r="DJ1169" t="inlineStr"/>
      <c r="DK1169" t="inlineStr"/>
      <c r="DL1169" t="inlineStr"/>
      <c r="DM1169" t="inlineStr"/>
      <c r="DN1169" t="n">
        <v>0</v>
      </c>
      <c r="DO1169" t="n">
        <v>0</v>
      </c>
      <c r="DP1169" t="n">
        <v>1</v>
      </c>
      <c r="DQ1169" t="n">
        <v>1</v>
      </c>
      <c r="DU1169" t="n">
        <v>1010</v>
      </c>
      <c r="DV1169" t="inlineStr">
        <is>
          <t>10 шт.</t>
        </is>
      </c>
      <c r="DW1169" t="inlineStr">
        <is>
          <t>10 шт.</t>
        </is>
      </c>
      <c r="DX1169" t="n">
        <v>10</v>
      </c>
      <c r="DZ1169" t="inlineStr"/>
      <c r="EA1169" t="inlineStr"/>
      <c r="EB1169" t="inlineStr"/>
      <c r="EC1169" t="inlineStr"/>
      <c r="EE1169" t="n">
        <v>78726002</v>
      </c>
      <c r="EF1169" t="n">
        <v>6</v>
      </c>
      <c r="EG1169" t="inlineStr">
        <is>
          <t>Ремонтно-строительные работы</t>
        </is>
      </c>
      <c r="EH1169" t="n">
        <v>99</v>
      </c>
      <c r="EI1169" t="inlineStr">
        <is>
          <t>Внутренние санитарно-технические работы</t>
        </is>
      </c>
      <c r="EJ1169" t="n">
        <v>1</v>
      </c>
      <c r="EK1169" t="n">
        <v>65008</v>
      </c>
      <c r="EL1169" t="inlineStr">
        <is>
          <t>Внутренние санитарнотехнические работы: смена труб, санприборов, запорной арматуры и другое</t>
        </is>
      </c>
      <c r="EM1169" t="inlineStr">
        <is>
          <t>рФЕР-65</t>
        </is>
      </c>
      <c r="EO1169" t="inlineStr"/>
      <c r="EQ1169" t="n">
        <v>0</v>
      </c>
      <c r="ER1169" t="n">
        <v>36.6</v>
      </c>
      <c r="ES1169" t="n">
        <v>36.6</v>
      </c>
      <c r="ET1169" t="n">
        <v>0</v>
      </c>
      <c r="EU1169" t="n">
        <v>0</v>
      </c>
      <c r="EV1169" t="n">
        <v>0</v>
      </c>
      <c r="EW1169" t="n">
        <v>0</v>
      </c>
      <c r="EX1169" t="n">
        <v>0</v>
      </c>
      <c r="FQ1169" t="n">
        <v>0</v>
      </c>
      <c r="FR1169" t="n">
        <v>0</v>
      </c>
      <c r="FS1169" t="n">
        <v>0</v>
      </c>
      <c r="FX1169" t="n">
        <v>103</v>
      </c>
      <c r="FY1169" t="n">
        <v>52</v>
      </c>
      <c r="GA1169" t="inlineStr"/>
      <c r="GD1169" t="n">
        <v>1</v>
      </c>
      <c r="GF1169" t="n">
        <v>-1836955246</v>
      </c>
      <c r="GG1169" t="n">
        <v>2</v>
      </c>
      <c r="GH1169" t="n">
        <v>1</v>
      </c>
      <c r="GI1169" t="n">
        <v>2</v>
      </c>
      <c r="GJ1169" t="n">
        <v>0</v>
      </c>
      <c r="GK1169" t="n">
        <v>0</v>
      </c>
      <c r="GL1169">
        <f>ROUND(IF(AND(BH1169=3,BI1169=3,FS1169&lt;&gt;0),P1169,0),0)</f>
        <v/>
      </c>
      <c r="GM1169">
        <f>ROUND(O1169+X1169+Y1169,0)+GX1169</f>
        <v/>
      </c>
      <c r="GN1169">
        <f>IF(OR(BI1169=0,BI1169=1),GM1169-GX1169,0)</f>
        <v/>
      </c>
      <c r="GO1169">
        <f>IF(BI1169=2,GM1169-GX1169,0)</f>
        <v/>
      </c>
      <c r="GP1169">
        <f>IF(BI1169=4,GM1169-GX1169,0)</f>
        <v/>
      </c>
      <c r="GR1169" t="n">
        <v>0</v>
      </c>
      <c r="GS1169" t="n">
        <v>3</v>
      </c>
      <c r="GT1169" t="n">
        <v>0</v>
      </c>
      <c r="GU1169" t="inlineStr"/>
      <c r="GV1169">
        <f>ROUND((GT1169),2)</f>
        <v/>
      </c>
      <c r="GW1169" t="n">
        <v>1</v>
      </c>
      <c r="GX1169">
        <f>ROUND(HC1169*I1169,0)</f>
        <v/>
      </c>
      <c r="HA1169" t="n">
        <v>0</v>
      </c>
      <c r="HB1169" t="n">
        <v>0</v>
      </c>
      <c r="HC1169">
        <f>GV1169*GW1169</f>
        <v/>
      </c>
      <c r="HE1169" t="inlineStr"/>
      <c r="HF1169" t="inlineStr"/>
      <c r="HM1169" t="inlineStr"/>
      <c r="HN1169" t="inlineStr">
        <is>
          <t>Пр/812-099.2-1</t>
        </is>
      </c>
      <c r="HO1169" t="inlineStr">
        <is>
          <t>Пр/774-099.2</t>
        </is>
      </c>
      <c r="HP1169" t="inlineStr">
        <is>
          <t>Внутренние санитарнотехнические работы: смена труб, санприборов, запорной арматуры и другое</t>
        </is>
      </c>
      <c r="HQ1169" t="inlineStr">
        <is>
          <t>Внутренние санитарнотехнические работы: смена труб, санприборов, запорной арматуры и другое</t>
        </is>
      </c>
      <c r="HS1169" t="n">
        <v>0</v>
      </c>
      <c r="IK1169" t="n">
        <v>0</v>
      </c>
    </row>
    <row r="1170">
      <c r="A1170" t="n">
        <v>18</v>
      </c>
      <c r="B1170" t="n">
        <v>0</v>
      </c>
      <c r="C1170" t="n">
        <v>388</v>
      </c>
      <c r="E1170" t="inlineStr">
        <is>
          <t>3,6</t>
        </is>
      </c>
      <c r="F1170" t="inlineStr">
        <is>
          <t>507-0921</t>
        </is>
      </c>
      <c r="G1170" t="inlineStr">
        <is>
          <t>Угольник 90° полиэтиленовый с удлиненным хвостовиком, SDR 11, диаметр 32 мм (ТУ2248-001-18425183-01)</t>
        </is>
      </c>
      <c r="H1170" t="inlineStr">
        <is>
          <t>шт.</t>
        </is>
      </c>
      <c r="I1170">
        <f>I1164*J1170</f>
        <v/>
      </c>
      <c r="J1170" t="n">
        <v>300</v>
      </c>
      <c r="K1170" t="n">
        <v>300</v>
      </c>
      <c r="O1170">
        <f>ROUND(CP1170,0)</f>
        <v/>
      </c>
      <c r="P1170">
        <f>ROUND(CQ1170*I1170,0)</f>
        <v/>
      </c>
      <c r="Q1170">
        <f>(ROUND((ROUND(((ET1170)*I1170),0)*BB1170),0)+ROUND((ROUND(((AE1170-(EU1170))*I1170),0)*BS1170),0))</f>
        <v/>
      </c>
      <c r="R1170">
        <f>(ROUND((ROUND(((EU1170)*I1170),0)*BS1170),0)+ROUND((ROUND(((AE1170-(EU1170))*I1170),0)*BS1170),0))</f>
        <v/>
      </c>
      <c r="S1170">
        <f>ROUND(CT1170*I1170,0)</f>
        <v/>
      </c>
      <c r="T1170">
        <f>ROUND(CU1170*I1170,0)</f>
        <v/>
      </c>
      <c r="U1170">
        <f>ROUND(CV1170*I1170,7)</f>
        <v/>
      </c>
      <c r="V1170">
        <f>ROUND(CW1170*I1170,7)</f>
        <v/>
      </c>
      <c r="W1170">
        <f>ROUND(CX1170*I1170,0)</f>
        <v/>
      </c>
      <c r="X1170">
        <f>ROUND(CY1170,0)</f>
        <v/>
      </c>
      <c r="Y1170">
        <f>ROUND(CZ1170,0)</f>
        <v/>
      </c>
      <c r="AA1170" t="n">
        <v>78862477</v>
      </c>
      <c r="AB1170">
        <f>ROUND((AC1170+AD1170+AF1170),2)</f>
        <v/>
      </c>
      <c r="AC1170">
        <f>ROUND((ES1170),2)</f>
        <v/>
      </c>
      <c r="AD1170">
        <f>ROUND((((ET1170)-(EU1170))+AE1170),2)</f>
        <v/>
      </c>
      <c r="AE1170">
        <f>ROUND((EU1170),2)</f>
        <v/>
      </c>
      <c r="AF1170">
        <f>ROUND((EV1170),2)</f>
        <v/>
      </c>
      <c r="AG1170">
        <f>ROUND((AP1170),2)</f>
        <v/>
      </c>
      <c r="AH1170">
        <f>(EW1170)</f>
        <v/>
      </c>
      <c r="AI1170">
        <f>(EX1170)</f>
        <v/>
      </c>
      <c r="AJ1170">
        <f>(AS1170)</f>
        <v/>
      </c>
      <c r="AK1170" t="n">
        <v>25.79</v>
      </c>
      <c r="AL1170" t="n">
        <v>25.79</v>
      </c>
      <c r="AM1170" t="n">
        <v>0</v>
      </c>
      <c r="AN1170" t="n">
        <v>0</v>
      </c>
      <c r="AO1170" t="n">
        <v>0</v>
      </c>
      <c r="AP1170" t="n">
        <v>0</v>
      </c>
      <c r="AQ1170" t="n">
        <v>0</v>
      </c>
      <c r="AR1170" t="n">
        <v>0</v>
      </c>
      <c r="AS1170" t="n">
        <v>0.01</v>
      </c>
      <c r="AT1170" t="n">
        <v>103</v>
      </c>
      <c r="AU1170" t="n">
        <v>52</v>
      </c>
      <c r="AV1170" t="n">
        <v>1</v>
      </c>
      <c r="AW1170" t="n">
        <v>1</v>
      </c>
      <c r="AZ1170" t="n">
        <v>1</v>
      </c>
      <c r="BA1170" t="n">
        <v>1</v>
      </c>
      <c r="BB1170" t="n">
        <v>1</v>
      </c>
      <c r="BC1170" t="n">
        <v>3.05</v>
      </c>
      <c r="BD1170" t="inlineStr"/>
      <c r="BE1170" t="inlineStr"/>
      <c r="BF1170" t="inlineStr"/>
      <c r="BG1170" t="inlineStr"/>
      <c r="BH1170" t="n">
        <v>3</v>
      </c>
      <c r="BI1170" t="n">
        <v>1</v>
      </c>
      <c r="BJ1170" t="inlineStr">
        <is>
          <t>ТССЦ Московской обл., 507-0921, приказ Минстроя России №675/пр от 28.02.2017 № 258/пр</t>
        </is>
      </c>
      <c r="BM1170" t="n">
        <v>65008</v>
      </c>
      <c r="BN1170" t="n">
        <v>0</v>
      </c>
      <c r="BO1170" t="inlineStr">
        <is>
          <t>507-0921</t>
        </is>
      </c>
      <c r="BP1170" t="n">
        <v>1</v>
      </c>
      <c r="BQ1170" t="n">
        <v>6</v>
      </c>
      <c r="BR1170" t="n">
        <v>0</v>
      </c>
      <c r="BS1170" t="n">
        <v>1</v>
      </c>
      <c r="BT1170" t="n">
        <v>1</v>
      </c>
      <c r="BU1170" t="n">
        <v>1</v>
      </c>
      <c r="BV1170" t="n">
        <v>1</v>
      </c>
      <c r="BW1170" t="n">
        <v>1</v>
      </c>
      <c r="BX1170" t="n">
        <v>1</v>
      </c>
      <c r="BY1170" t="inlineStr"/>
      <c r="BZ1170" t="n">
        <v>103</v>
      </c>
      <c r="CA1170" t="n">
        <v>52</v>
      </c>
      <c r="CB1170" t="inlineStr"/>
      <c r="CE1170" t="n">
        <v>12</v>
      </c>
      <c r="CF1170" t="n">
        <v>0</v>
      </c>
      <c r="CG1170" t="n">
        <v>0</v>
      </c>
      <c r="CM1170" t="n">
        <v>0</v>
      </c>
      <c r="CN1170" t="inlineStr"/>
      <c r="CO1170" t="n">
        <v>0</v>
      </c>
      <c r="CP1170">
        <f>(P1170+Q1170+S1170)</f>
        <v/>
      </c>
      <c r="CQ1170">
        <f>AC1170*BC1170</f>
        <v/>
      </c>
      <c r="CR1170">
        <f>(ROUND((ROUND(((ET1170)*1),0)*BB1170),0)+ROUND((ROUND(((AE1170-(EU1170))*1),0)*BS1170),0))</f>
        <v/>
      </c>
      <c r="CS1170">
        <f>(ROUND((ROUND(((EU1170)*1),0)*BS1170),0)+ROUND((ROUND(((AE1170-(EU1170))*1),0)*BS1170),0))</f>
        <v/>
      </c>
      <c r="CT1170">
        <f>AF1170*BA1170</f>
        <v/>
      </c>
      <c r="CU1170">
        <f>AG1170</f>
        <v/>
      </c>
      <c r="CV1170">
        <f>AH1170</f>
        <v/>
      </c>
      <c r="CW1170">
        <f>AI1170</f>
        <v/>
      </c>
      <c r="CX1170">
        <f>AJ1170</f>
        <v/>
      </c>
      <c r="CY1170">
        <f>(((S1170+R1170)*AT1170)/100)</f>
        <v/>
      </c>
      <c r="CZ1170">
        <f>(((S1170+R1170)*AU1170)/100)</f>
        <v/>
      </c>
      <c r="DC1170" t="inlineStr"/>
      <c r="DD1170" t="inlineStr"/>
      <c r="DE1170" t="inlineStr"/>
      <c r="DF1170" t="inlineStr"/>
      <c r="DG1170" t="inlineStr"/>
      <c r="DH1170" t="inlineStr"/>
      <c r="DI1170" t="inlineStr"/>
      <c r="DJ1170" t="inlineStr"/>
      <c r="DK1170" t="inlineStr"/>
      <c r="DL1170" t="inlineStr"/>
      <c r="DM1170" t="inlineStr"/>
      <c r="DN1170" t="n">
        <v>0</v>
      </c>
      <c r="DO1170" t="n">
        <v>0</v>
      </c>
      <c r="DP1170" t="n">
        <v>1</v>
      </c>
      <c r="DQ1170" t="n">
        <v>1</v>
      </c>
      <c r="DU1170" t="n">
        <v>1010</v>
      </c>
      <c r="DV1170" t="inlineStr">
        <is>
          <t>шт.</t>
        </is>
      </c>
      <c r="DW1170" t="inlineStr">
        <is>
          <t>шт.</t>
        </is>
      </c>
      <c r="DX1170" t="n">
        <v>1</v>
      </c>
      <c r="DZ1170" t="inlineStr"/>
      <c r="EA1170" t="inlineStr"/>
      <c r="EB1170" t="inlineStr"/>
      <c r="EC1170" t="inlineStr"/>
      <c r="EE1170" t="n">
        <v>78726002</v>
      </c>
      <c r="EF1170" t="n">
        <v>6</v>
      </c>
      <c r="EG1170" t="inlineStr">
        <is>
          <t>Ремонтно-строительные работы</t>
        </is>
      </c>
      <c r="EH1170" t="n">
        <v>99</v>
      </c>
      <c r="EI1170" t="inlineStr">
        <is>
          <t>Внутренние санитарно-технические работы</t>
        </is>
      </c>
      <c r="EJ1170" t="n">
        <v>1</v>
      </c>
      <c r="EK1170" t="n">
        <v>65008</v>
      </c>
      <c r="EL1170" t="inlineStr">
        <is>
          <t>Внутренние санитарнотехнические работы: смена труб, санприборов, запорной арматуры и другое</t>
        </is>
      </c>
      <c r="EM1170" t="inlineStr">
        <is>
          <t>рФЕР-65</t>
        </is>
      </c>
      <c r="EO1170" t="inlineStr"/>
      <c r="EQ1170" t="n">
        <v>0</v>
      </c>
      <c r="ER1170" t="n">
        <v>25.79</v>
      </c>
      <c r="ES1170" t="n">
        <v>25.79</v>
      </c>
      <c r="ET1170" t="n">
        <v>0</v>
      </c>
      <c r="EU1170" t="n">
        <v>0</v>
      </c>
      <c r="EV1170" t="n">
        <v>0</v>
      </c>
      <c r="EW1170" t="n">
        <v>0</v>
      </c>
      <c r="EX1170" t="n">
        <v>0</v>
      </c>
      <c r="FQ1170" t="n">
        <v>0</v>
      </c>
      <c r="FR1170" t="n">
        <v>0</v>
      </c>
      <c r="FS1170" t="n">
        <v>0</v>
      </c>
      <c r="FX1170" t="n">
        <v>103</v>
      </c>
      <c r="FY1170" t="n">
        <v>52</v>
      </c>
      <c r="GA1170" t="inlineStr"/>
      <c r="GD1170" t="n">
        <v>1</v>
      </c>
      <c r="GF1170" t="n">
        <v>1487161760</v>
      </c>
      <c r="GG1170" t="n">
        <v>2</v>
      </c>
      <c r="GH1170" t="n">
        <v>1</v>
      </c>
      <c r="GI1170" t="n">
        <v>2</v>
      </c>
      <c r="GJ1170" t="n">
        <v>0</v>
      </c>
      <c r="GK1170" t="n">
        <v>0</v>
      </c>
      <c r="GL1170">
        <f>ROUND(IF(AND(BH1170=3,BI1170=3,FS1170&lt;&gt;0),P1170,0),0)</f>
        <v/>
      </c>
      <c r="GM1170">
        <f>ROUND(O1170+X1170+Y1170,0)+GX1170</f>
        <v/>
      </c>
      <c r="GN1170">
        <f>IF(OR(BI1170=0,BI1170=1),GM1170-GX1170,0)</f>
        <v/>
      </c>
      <c r="GO1170">
        <f>IF(BI1170=2,GM1170-GX1170,0)</f>
        <v/>
      </c>
      <c r="GP1170">
        <f>IF(BI1170=4,GM1170-GX1170,0)</f>
        <v/>
      </c>
      <c r="GR1170" t="n">
        <v>0</v>
      </c>
      <c r="GS1170" t="n">
        <v>3</v>
      </c>
      <c r="GT1170" t="n">
        <v>0</v>
      </c>
      <c r="GU1170" t="inlineStr"/>
      <c r="GV1170">
        <f>ROUND((GT1170),2)</f>
        <v/>
      </c>
      <c r="GW1170" t="n">
        <v>1</v>
      </c>
      <c r="GX1170">
        <f>ROUND(HC1170*I1170,0)</f>
        <v/>
      </c>
      <c r="HA1170" t="n">
        <v>0</v>
      </c>
      <c r="HB1170" t="n">
        <v>0</v>
      </c>
      <c r="HC1170">
        <f>GV1170*GW1170</f>
        <v/>
      </c>
      <c r="HE1170" t="inlineStr"/>
      <c r="HF1170" t="inlineStr"/>
      <c r="HM1170" t="inlineStr"/>
      <c r="HN1170" t="inlineStr">
        <is>
          <t>Пр/812-099.2-1</t>
        </is>
      </c>
      <c r="HO1170" t="inlineStr">
        <is>
          <t>Пр/774-099.2</t>
        </is>
      </c>
      <c r="HP1170" t="inlineStr">
        <is>
          <t>Внутренние санитарнотехнические работы: смена труб, санприборов, запорной арматуры и другое</t>
        </is>
      </c>
      <c r="HQ1170" t="inlineStr">
        <is>
          <t>Внутренние санитарнотехнические работы: смена труб, санприборов, запорной арматуры и другое</t>
        </is>
      </c>
      <c r="HS1170" t="n">
        <v>0</v>
      </c>
      <c r="IK1170" t="n">
        <v>0</v>
      </c>
    </row>
    <row r="1171">
      <c r="A1171" t="n">
        <v>17</v>
      </c>
      <c r="B1171" t="n">
        <v>0</v>
      </c>
      <c r="C1171">
        <f>ROW(SmtRes!A400)</f>
        <v/>
      </c>
      <c r="D1171">
        <f>ROW(EtalonRes!A396)</f>
        <v/>
      </c>
      <c r="E1171" t="inlineStr">
        <is>
          <t>4</t>
        </is>
      </c>
      <c r="F1171" t="inlineStr">
        <is>
          <t>65-9-11</t>
        </is>
      </c>
      <c r="G1171" t="inlineStr">
        <is>
          <t>Замена внутренних трубопроводов водоснабжения из стальных труб на многослойные металл-полимерные трубы диаметром до 20 мм</t>
        </is>
      </c>
      <c r="H1171" t="inlineStr">
        <is>
          <t>100 м трубопровода</t>
        </is>
      </c>
      <c r="I1171">
        <f>ROUND(ROUND(1/100,4),7)</f>
        <v/>
      </c>
      <c r="J1171" t="n">
        <v>0</v>
      </c>
      <c r="K1171">
        <f>ROUND(ROUND(1/100,4),7)</f>
        <v/>
      </c>
      <c r="O1171">
        <f>ROUND(CP1171,0)</f>
        <v/>
      </c>
      <c r="P1171">
        <f>ROUND(CQ1171*I1171,0)</f>
        <v/>
      </c>
      <c r="Q1171">
        <f>(ROUND((ROUND(((ET1171)*I1171),0)*BB1171),0)+ROUND((ROUND(((AE1171-(EU1171))*I1171),0)*BS1171),0))</f>
        <v/>
      </c>
      <c r="R1171">
        <f>(ROUND((ROUND(((EU1171)*I1171),0)*BS1171),0)+ROUND((ROUND(((AE1171-(EU1171))*I1171),0)*BS1171),0))</f>
        <v/>
      </c>
      <c r="S1171">
        <f>ROUND(CT1171*I1171,0)</f>
        <v/>
      </c>
      <c r="T1171">
        <f>ROUND(CU1171*I1171,0)</f>
        <v/>
      </c>
      <c r="U1171">
        <f>ROUND(CV1171*I1171,7)</f>
        <v/>
      </c>
      <c r="V1171">
        <f>ROUND(CW1171*I1171,7)</f>
        <v/>
      </c>
      <c r="W1171">
        <f>ROUND(CX1171*I1171,0)</f>
        <v/>
      </c>
      <c r="X1171">
        <f>ROUND(CY1171,0)</f>
        <v/>
      </c>
      <c r="Y1171">
        <f>ROUND(CZ1171,0)</f>
        <v/>
      </c>
      <c r="AA1171" t="n">
        <v>78862477</v>
      </c>
      <c r="AB1171">
        <f>ROUND((AC1171+AD1171+AF1171),2)</f>
        <v/>
      </c>
      <c r="AC1171">
        <f>ROUND((ES1171),2)</f>
        <v/>
      </c>
      <c r="AD1171">
        <f>ROUND((((ET1171)-(EU1171))+AE1171),2)</f>
        <v/>
      </c>
      <c r="AE1171">
        <f>ROUND((EU1171),2)</f>
        <v/>
      </c>
      <c r="AF1171">
        <f>ROUND((EV1171),2)</f>
        <v/>
      </c>
      <c r="AG1171">
        <f>ROUND((AP1171),2)</f>
        <v/>
      </c>
      <c r="AH1171">
        <f>(EW1171)</f>
        <v/>
      </c>
      <c r="AI1171">
        <f>(EX1171)</f>
        <v/>
      </c>
      <c r="AJ1171">
        <f>(AS1171)</f>
        <v/>
      </c>
      <c r="AK1171" t="n">
        <v>3697.44</v>
      </c>
      <c r="AL1171" t="n">
        <v>2141.76</v>
      </c>
      <c r="AM1171" t="n">
        <v>64.58</v>
      </c>
      <c r="AN1171" t="n">
        <v>0</v>
      </c>
      <c r="AO1171" t="n">
        <v>1491.1</v>
      </c>
      <c r="AP1171" t="n">
        <v>0</v>
      </c>
      <c r="AQ1171" t="n">
        <v>155</v>
      </c>
      <c r="AR1171" t="n">
        <v>0</v>
      </c>
      <c r="AS1171" t="n">
        <v>0</v>
      </c>
      <c r="AT1171" t="n">
        <v>103</v>
      </c>
      <c r="AU1171" t="n">
        <v>52</v>
      </c>
      <c r="AV1171" t="n">
        <v>1</v>
      </c>
      <c r="AW1171" t="n">
        <v>1</v>
      </c>
      <c r="AZ1171" t="n">
        <v>1</v>
      </c>
      <c r="BA1171" t="n">
        <v>52.25</v>
      </c>
      <c r="BB1171" t="n">
        <v>21.25</v>
      </c>
      <c r="BC1171" t="n">
        <v>7.42</v>
      </c>
      <c r="BD1171" t="inlineStr"/>
      <c r="BE1171" t="inlineStr"/>
      <c r="BF1171" t="inlineStr"/>
      <c r="BG1171" t="inlineStr"/>
      <c r="BH1171" t="n">
        <v>0</v>
      </c>
      <c r="BI1171" t="n">
        <v>1</v>
      </c>
      <c r="BJ1171" t="inlineStr">
        <is>
          <t>ТЕРр Московской обл., 65-9-11, приказ Минстроя России №675/пр от 28.02.2017 № 263/пр</t>
        </is>
      </c>
      <c r="BM1171" t="n">
        <v>65007</v>
      </c>
      <c r="BN1171" t="n">
        <v>0</v>
      </c>
      <c r="BO1171" t="inlineStr">
        <is>
          <t>65-9-11</t>
        </is>
      </c>
      <c r="BP1171" t="n">
        <v>1</v>
      </c>
      <c r="BQ1171" t="n">
        <v>6</v>
      </c>
      <c r="BR1171" t="n">
        <v>0</v>
      </c>
      <c r="BS1171" t="n">
        <v>52.25</v>
      </c>
      <c r="BT1171" t="n">
        <v>1</v>
      </c>
      <c r="BU1171" t="n">
        <v>1</v>
      </c>
      <c r="BV1171" t="n">
        <v>1</v>
      </c>
      <c r="BW1171" t="n">
        <v>1</v>
      </c>
      <c r="BX1171" t="n">
        <v>1</v>
      </c>
      <c r="BY1171" t="inlineStr"/>
      <c r="BZ1171" t="n">
        <v>103</v>
      </c>
      <c r="CA1171" t="n">
        <v>52</v>
      </c>
      <c r="CB1171" t="inlineStr"/>
      <c r="CE1171" t="n">
        <v>12</v>
      </c>
      <c r="CF1171" t="n">
        <v>0</v>
      </c>
      <c r="CG1171" t="n">
        <v>0</v>
      </c>
      <c r="CM1171" t="n">
        <v>0</v>
      </c>
      <c r="CN1171" t="inlineStr"/>
      <c r="CO1171" t="n">
        <v>0</v>
      </c>
      <c r="CP1171">
        <f>(P1171+Q1171+S1171)</f>
        <v/>
      </c>
      <c r="CQ1171">
        <f>AC1171*BC1171</f>
        <v/>
      </c>
      <c r="CR1171">
        <f>(ROUND((ROUND(((ET1171)*1),0)*BB1171),0)+ROUND((ROUND(((AE1171-(EU1171))*1),0)*BS1171),0))</f>
        <v/>
      </c>
      <c r="CS1171">
        <f>(ROUND((ROUND(((EU1171)*1),0)*BS1171),0)+ROUND((ROUND(((AE1171-(EU1171))*1),0)*BS1171),0))</f>
        <v/>
      </c>
      <c r="CT1171">
        <f>AF1171*BA1171</f>
        <v/>
      </c>
      <c r="CU1171">
        <f>AG1171</f>
        <v/>
      </c>
      <c r="CV1171">
        <f>AH1171</f>
        <v/>
      </c>
      <c r="CW1171">
        <f>AI1171</f>
        <v/>
      </c>
      <c r="CX1171">
        <f>AJ1171</f>
        <v/>
      </c>
      <c r="CY1171">
        <f>(((S1171+R1171)*AT1171)/100)</f>
        <v/>
      </c>
      <c r="CZ1171">
        <f>(((S1171+R1171)*AU1171)/100)</f>
        <v/>
      </c>
      <c r="DC1171" t="inlineStr"/>
      <c r="DD1171" t="inlineStr"/>
      <c r="DE1171" t="inlineStr"/>
      <c r="DF1171" t="inlineStr"/>
      <c r="DG1171" t="inlineStr"/>
      <c r="DH1171" t="inlineStr"/>
      <c r="DI1171" t="inlineStr"/>
      <c r="DJ1171" t="inlineStr"/>
      <c r="DK1171" t="inlineStr"/>
      <c r="DL1171" t="inlineStr"/>
      <c r="DM1171" t="inlineStr"/>
      <c r="DN1171" t="n">
        <v>0</v>
      </c>
      <c r="DO1171" t="n">
        <v>0</v>
      </c>
      <c r="DP1171" t="n">
        <v>1</v>
      </c>
      <c r="DQ1171" t="n">
        <v>1</v>
      </c>
      <c r="DU1171" t="n">
        <v>1013</v>
      </c>
      <c r="DV1171" t="inlineStr">
        <is>
          <t>100 м трубопровода</t>
        </is>
      </c>
      <c r="DW1171" t="inlineStr">
        <is>
          <t>100 м трубопровода</t>
        </is>
      </c>
      <c r="DX1171" t="n">
        <v>1</v>
      </c>
      <c r="DZ1171" t="inlineStr"/>
      <c r="EA1171" t="inlineStr"/>
      <c r="EB1171" t="inlineStr"/>
      <c r="EC1171" t="inlineStr"/>
      <c r="EE1171" t="n">
        <v>78726000</v>
      </c>
      <c r="EF1171" t="n">
        <v>6</v>
      </c>
      <c r="EG1171" t="inlineStr">
        <is>
          <t>Ремонтно-строительные работы</t>
        </is>
      </c>
      <c r="EH1171" t="n">
        <v>99</v>
      </c>
      <c r="EI1171" t="inlineStr">
        <is>
          <t>Внутренние санитарно-технические работы</t>
        </is>
      </c>
      <c r="EJ1171" t="n">
        <v>1</v>
      </c>
      <c r="EK1171" t="n">
        <v>65007</v>
      </c>
      <c r="EL1171" t="inlineStr">
        <is>
          <t>Внутренние санитарнотехнические работы: смена труб, санприборов, запорной арматуры и другое</t>
        </is>
      </c>
      <c r="EM1171" t="inlineStr">
        <is>
          <t>рФЕР-65</t>
        </is>
      </c>
      <c r="EO1171" t="inlineStr"/>
      <c r="EQ1171" t="n">
        <v>0</v>
      </c>
      <c r="ER1171" t="n">
        <v>3697.44</v>
      </c>
      <c r="ES1171" t="n">
        <v>2141.76</v>
      </c>
      <c r="ET1171" t="n">
        <v>64.58</v>
      </c>
      <c r="EU1171" t="n">
        <v>0</v>
      </c>
      <c r="EV1171" t="n">
        <v>1491.1</v>
      </c>
      <c r="EW1171" t="n">
        <v>155</v>
      </c>
      <c r="EX1171" t="n">
        <v>0</v>
      </c>
      <c r="EY1171" t="n">
        <v>0</v>
      </c>
      <c r="FQ1171" t="n">
        <v>0</v>
      </c>
      <c r="FR1171" t="n">
        <v>0</v>
      </c>
      <c r="FS1171" t="n">
        <v>0</v>
      </c>
      <c r="FX1171" t="n">
        <v>103</v>
      </c>
      <c r="FY1171" t="n">
        <v>52</v>
      </c>
      <c r="GA1171" t="inlineStr"/>
      <c r="GD1171" t="n">
        <v>1</v>
      </c>
      <c r="GF1171" t="n">
        <v>1691132207</v>
      </c>
      <c r="GG1171" t="n">
        <v>2</v>
      </c>
      <c r="GH1171" t="n">
        <v>1</v>
      </c>
      <c r="GI1171" t="n">
        <v>2</v>
      </c>
      <c r="GJ1171" t="n">
        <v>0</v>
      </c>
      <c r="GK1171" t="n">
        <v>0</v>
      </c>
      <c r="GL1171">
        <f>ROUND(IF(AND(BH1171=3,BI1171=3,FS1171&lt;&gt;0),P1171,0),0)</f>
        <v/>
      </c>
      <c r="GM1171">
        <f>ROUND(O1171+X1171+Y1171,0)+GX1171</f>
        <v/>
      </c>
      <c r="GN1171">
        <f>IF(OR(BI1171=0,BI1171=1),GM1171-GX1171,0)</f>
        <v/>
      </c>
      <c r="GO1171">
        <f>IF(BI1171=2,GM1171-GX1171,0)</f>
        <v/>
      </c>
      <c r="GP1171">
        <f>IF(BI1171=4,GM1171-GX1171,0)</f>
        <v/>
      </c>
      <c r="GR1171" t="n">
        <v>0</v>
      </c>
      <c r="GS1171" t="n">
        <v>3</v>
      </c>
      <c r="GT1171" t="n">
        <v>0</v>
      </c>
      <c r="GU1171" t="inlineStr"/>
      <c r="GV1171">
        <f>ROUND((GT1171),2)</f>
        <v/>
      </c>
      <c r="GW1171" t="n">
        <v>1</v>
      </c>
      <c r="GX1171">
        <f>ROUND(HC1171*I1171,0)</f>
        <v/>
      </c>
      <c r="HA1171" t="n">
        <v>0</v>
      </c>
      <c r="HB1171" t="n">
        <v>0</v>
      </c>
      <c r="HC1171">
        <f>GV1171*GW1171</f>
        <v/>
      </c>
      <c r="HE1171" t="inlineStr"/>
      <c r="HF1171" t="inlineStr"/>
      <c r="HM1171" t="inlineStr"/>
      <c r="HN1171" t="inlineStr">
        <is>
          <t>Пр/812-099.2-1</t>
        </is>
      </c>
      <c r="HO1171" t="inlineStr">
        <is>
          <t>Пр/774-099.2</t>
        </is>
      </c>
      <c r="HP1171" t="inlineStr">
        <is>
          <t>Внутренние санитарнотехнические работы: смена труб, санприборов, запорной арматуры и другое</t>
        </is>
      </c>
      <c r="HQ1171" t="inlineStr">
        <is>
          <t>Внутренние санитарнотехнические работы: смена труб, санприборов, запорной арматуры и другое</t>
        </is>
      </c>
      <c r="HS1171" t="n">
        <v>0</v>
      </c>
      <c r="IK1171" t="n">
        <v>0</v>
      </c>
    </row>
    <row r="1172">
      <c r="A1172" t="n">
        <v>17</v>
      </c>
      <c r="B1172" t="n">
        <v>0</v>
      </c>
      <c r="C1172">
        <f>ROW(SmtRes!A408)</f>
        <v/>
      </c>
      <c r="D1172">
        <f>ROW(EtalonRes!A403)</f>
        <v/>
      </c>
      <c r="E1172" t="inlineStr">
        <is>
          <t>5</t>
        </is>
      </c>
      <c r="F1172" t="inlineStr">
        <is>
          <t>53-16-1</t>
        </is>
      </c>
      <c r="G1172" t="inlineStr">
        <is>
          <t>Ремонт кирпичной кладки стен отдельными местами</t>
        </is>
      </c>
      <c r="H1172" t="inlineStr">
        <is>
          <t>1 м3 кладки</t>
        </is>
      </c>
      <c r="I1172">
        <f>ROUND(ROUND(0.25*0.12*0.065*12,4),7)</f>
        <v/>
      </c>
      <c r="J1172" t="n">
        <v>0</v>
      </c>
      <c r="K1172">
        <f>ROUND(ROUND(0.25*0.12*0.065*12,4),7)</f>
        <v/>
      </c>
      <c r="O1172">
        <f>ROUND(CP1172,0)</f>
        <v/>
      </c>
      <c r="P1172">
        <f>ROUND(CQ1172*I1172,0)</f>
        <v/>
      </c>
      <c r="Q1172">
        <f>(ROUND((ROUND(((ET1172)*I1172),0)*BB1172),0)+ROUND((ROUND(((AE1172-(EU1172))*I1172),0)*BS1172),0))</f>
        <v/>
      </c>
      <c r="R1172">
        <f>(ROUND((ROUND(((EU1172)*I1172),0)*BS1172),0)+ROUND((ROUND(((AE1172-(EU1172))*I1172),0)*BS1172),0))</f>
        <v/>
      </c>
      <c r="S1172">
        <f>ROUND(CT1172*I1172,0)</f>
        <v/>
      </c>
      <c r="T1172">
        <f>ROUND(CU1172*I1172,0)</f>
        <v/>
      </c>
      <c r="U1172">
        <f>ROUND(CV1172*I1172,7)</f>
        <v/>
      </c>
      <c r="V1172">
        <f>ROUND(CW1172*I1172,7)</f>
        <v/>
      </c>
      <c r="W1172">
        <f>ROUND(CX1172*I1172,0)</f>
        <v/>
      </c>
      <c r="X1172">
        <f>ROUND(CY1172,0)</f>
        <v/>
      </c>
      <c r="Y1172">
        <f>ROUND(CZ1172,0)</f>
        <v/>
      </c>
      <c r="AA1172" t="n">
        <v>78862477</v>
      </c>
      <c r="AB1172">
        <f>ROUND((AC1172+AD1172+AF1172),2)</f>
        <v/>
      </c>
      <c r="AC1172">
        <f>ROUND((ES1172),2)</f>
        <v/>
      </c>
      <c r="AD1172">
        <f>ROUND((((ET1172)-(EU1172))+AE1172),2)</f>
        <v/>
      </c>
      <c r="AE1172">
        <f>ROUND((EU1172),2)</f>
        <v/>
      </c>
      <c r="AF1172">
        <f>ROUND((EV1172),2)</f>
        <v/>
      </c>
      <c r="AG1172">
        <f>ROUND((AP1172),2)</f>
        <v/>
      </c>
      <c r="AH1172">
        <f>(EW1172)</f>
        <v/>
      </c>
      <c r="AI1172">
        <f>(EX1172)</f>
        <v/>
      </c>
      <c r="AJ1172">
        <f>(AS1172)</f>
        <v/>
      </c>
      <c r="AK1172" t="n">
        <v>1149.58</v>
      </c>
      <c r="AL1172" t="n">
        <v>836.16</v>
      </c>
      <c r="AM1172" t="n">
        <v>29.59</v>
      </c>
      <c r="AN1172" t="n">
        <v>5.81</v>
      </c>
      <c r="AO1172" t="n">
        <v>283.83</v>
      </c>
      <c r="AP1172" t="n">
        <v>0</v>
      </c>
      <c r="AQ1172" t="n">
        <v>35.39</v>
      </c>
      <c r="AR1172" t="n">
        <v>0.43</v>
      </c>
      <c r="AS1172" t="n">
        <v>0</v>
      </c>
      <c r="AT1172" t="n">
        <v>92</v>
      </c>
      <c r="AU1172" t="n">
        <v>52</v>
      </c>
      <c r="AV1172" t="n">
        <v>1</v>
      </c>
      <c r="AW1172" t="n">
        <v>1</v>
      </c>
      <c r="AZ1172" t="n">
        <v>1</v>
      </c>
      <c r="BA1172" t="n">
        <v>52.25</v>
      </c>
      <c r="BB1172" t="n">
        <v>15.74</v>
      </c>
      <c r="BC1172" t="n">
        <v>8.58</v>
      </c>
      <c r="BD1172" t="inlineStr"/>
      <c r="BE1172" t="inlineStr"/>
      <c r="BF1172" t="inlineStr"/>
      <c r="BG1172" t="inlineStr"/>
      <c r="BH1172" t="n">
        <v>0</v>
      </c>
      <c r="BI1172" t="n">
        <v>1</v>
      </c>
      <c r="BJ1172" t="inlineStr">
        <is>
          <t>ТЕРр Московской обл., 53-16-1, приказ Минстроя России №675/пр от 28.02.2017 № 263/пр</t>
        </is>
      </c>
      <c r="BM1172" t="n">
        <v>53001</v>
      </c>
      <c r="BN1172" t="n">
        <v>0</v>
      </c>
      <c r="BO1172" t="inlineStr">
        <is>
          <t>53-16-1</t>
        </is>
      </c>
      <c r="BP1172" t="n">
        <v>1</v>
      </c>
      <c r="BQ1172" t="n">
        <v>6</v>
      </c>
      <c r="BR1172" t="n">
        <v>0</v>
      </c>
      <c r="BS1172" t="n">
        <v>52.25</v>
      </c>
      <c r="BT1172" t="n">
        <v>1</v>
      </c>
      <c r="BU1172" t="n">
        <v>1</v>
      </c>
      <c r="BV1172" t="n">
        <v>1</v>
      </c>
      <c r="BW1172" t="n">
        <v>1</v>
      </c>
      <c r="BX1172" t="n">
        <v>1</v>
      </c>
      <c r="BY1172" t="inlineStr"/>
      <c r="BZ1172" t="n">
        <v>92</v>
      </c>
      <c r="CA1172" t="n">
        <v>52</v>
      </c>
      <c r="CB1172" t="inlineStr"/>
      <c r="CE1172" t="n">
        <v>12</v>
      </c>
      <c r="CF1172" t="n">
        <v>0</v>
      </c>
      <c r="CG1172" t="n">
        <v>0</v>
      </c>
      <c r="CM1172" t="n">
        <v>0</v>
      </c>
      <c r="CN1172" t="inlineStr"/>
      <c r="CO1172" t="n">
        <v>0</v>
      </c>
      <c r="CP1172">
        <f>(P1172+Q1172+S1172)</f>
        <v/>
      </c>
      <c r="CQ1172">
        <f>AC1172*BC1172</f>
        <v/>
      </c>
      <c r="CR1172">
        <f>(ROUND((ROUND(((ET1172)*1),0)*BB1172),0)+ROUND((ROUND(((AE1172-(EU1172))*1),0)*BS1172),0))</f>
        <v/>
      </c>
      <c r="CS1172">
        <f>(ROUND((ROUND(((EU1172)*1),0)*BS1172),0)+ROUND((ROUND(((AE1172-(EU1172))*1),0)*BS1172),0))</f>
        <v/>
      </c>
      <c r="CT1172">
        <f>AF1172*BA1172</f>
        <v/>
      </c>
      <c r="CU1172">
        <f>AG1172</f>
        <v/>
      </c>
      <c r="CV1172">
        <f>AH1172</f>
        <v/>
      </c>
      <c r="CW1172">
        <f>AI1172</f>
        <v/>
      </c>
      <c r="CX1172">
        <f>AJ1172</f>
        <v/>
      </c>
      <c r="CY1172">
        <f>(((S1172+R1172)*AT1172)/100)</f>
        <v/>
      </c>
      <c r="CZ1172">
        <f>(((S1172+R1172)*AU1172)/100)</f>
        <v/>
      </c>
      <c r="DC1172" t="inlineStr"/>
      <c r="DD1172" t="inlineStr"/>
      <c r="DE1172" t="inlineStr"/>
      <c r="DF1172" t="inlineStr"/>
      <c r="DG1172" t="inlineStr"/>
      <c r="DH1172" t="inlineStr"/>
      <c r="DI1172" t="inlineStr"/>
      <c r="DJ1172" t="inlineStr"/>
      <c r="DK1172" t="inlineStr"/>
      <c r="DL1172" t="inlineStr"/>
      <c r="DM1172" t="inlineStr"/>
      <c r="DN1172" t="n">
        <v>0</v>
      </c>
      <c r="DO1172" t="n">
        <v>0</v>
      </c>
      <c r="DP1172" t="n">
        <v>1</v>
      </c>
      <c r="DQ1172" t="n">
        <v>1</v>
      </c>
      <c r="DU1172" t="n">
        <v>1013</v>
      </c>
      <c r="DV1172" t="inlineStr">
        <is>
          <t>1 м3 кладки</t>
        </is>
      </c>
      <c r="DW1172" t="inlineStr">
        <is>
          <t>1 м3 кладки</t>
        </is>
      </c>
      <c r="DX1172" t="n">
        <v>1</v>
      </c>
      <c r="DZ1172" t="inlineStr"/>
      <c r="EA1172" t="inlineStr"/>
      <c r="EB1172" t="inlineStr"/>
      <c r="EC1172" t="inlineStr"/>
      <c r="EE1172" t="n">
        <v>78725963</v>
      </c>
      <c r="EF1172" t="n">
        <v>6</v>
      </c>
      <c r="EG1172" t="inlineStr">
        <is>
          <t>Ремонтно-строительные работы</t>
        </is>
      </c>
      <c r="EH1172" t="n">
        <v>87</v>
      </c>
      <c r="EI1172" t="inlineStr">
        <is>
          <t>Стены</t>
        </is>
      </c>
      <c r="EJ1172" t="n">
        <v>1</v>
      </c>
      <c r="EK1172" t="n">
        <v>53001</v>
      </c>
      <c r="EL1172" t="inlineStr">
        <is>
          <t>Стены</t>
        </is>
      </c>
      <c r="EM1172" t="inlineStr">
        <is>
          <t>рФЕР-53</t>
        </is>
      </c>
      <c r="EO1172" t="inlineStr"/>
      <c r="EQ1172" t="n">
        <v>0</v>
      </c>
      <c r="ER1172" t="n">
        <v>1149.58</v>
      </c>
      <c r="ES1172" t="n">
        <v>836.16</v>
      </c>
      <c r="ET1172" t="n">
        <v>29.59</v>
      </c>
      <c r="EU1172" t="n">
        <v>5.81</v>
      </c>
      <c r="EV1172" t="n">
        <v>283.83</v>
      </c>
      <c r="EW1172" t="n">
        <v>35.39</v>
      </c>
      <c r="EX1172" t="n">
        <v>0.43</v>
      </c>
      <c r="EY1172" t="n">
        <v>0</v>
      </c>
      <c r="FQ1172" t="n">
        <v>0</v>
      </c>
      <c r="FR1172" t="n">
        <v>0</v>
      </c>
      <c r="FS1172" t="n">
        <v>0</v>
      </c>
      <c r="FX1172" t="n">
        <v>92</v>
      </c>
      <c r="FY1172" t="n">
        <v>52</v>
      </c>
      <c r="GA1172" t="inlineStr"/>
      <c r="GD1172" t="n">
        <v>1</v>
      </c>
      <c r="GF1172" t="n">
        <v>1778658550</v>
      </c>
      <c r="GG1172" t="n">
        <v>2</v>
      </c>
      <c r="GH1172" t="n">
        <v>1</v>
      </c>
      <c r="GI1172" t="n">
        <v>2</v>
      </c>
      <c r="GJ1172" t="n">
        <v>0</v>
      </c>
      <c r="GK1172" t="n">
        <v>0</v>
      </c>
      <c r="GL1172">
        <f>ROUND(IF(AND(BH1172=3,BI1172=3,FS1172&lt;&gt;0),P1172,0),0)</f>
        <v/>
      </c>
      <c r="GM1172">
        <f>ROUND(O1172+X1172+Y1172,0)+GX1172</f>
        <v/>
      </c>
      <c r="GN1172">
        <f>IF(OR(BI1172=0,BI1172=1),GM1172-GX1172,0)</f>
        <v/>
      </c>
      <c r="GO1172">
        <f>IF(BI1172=2,GM1172-GX1172,0)</f>
        <v/>
      </c>
      <c r="GP1172">
        <f>IF(BI1172=4,GM1172-GX1172,0)</f>
        <v/>
      </c>
      <c r="GR1172" t="n">
        <v>0</v>
      </c>
      <c r="GS1172" t="n">
        <v>3</v>
      </c>
      <c r="GT1172" t="n">
        <v>0</v>
      </c>
      <c r="GU1172" t="inlineStr"/>
      <c r="GV1172">
        <f>ROUND((GT1172),2)</f>
        <v/>
      </c>
      <c r="GW1172" t="n">
        <v>1</v>
      </c>
      <c r="GX1172">
        <f>ROUND(HC1172*I1172,0)</f>
        <v/>
      </c>
      <c r="HA1172" t="n">
        <v>0</v>
      </c>
      <c r="HB1172" t="n">
        <v>0</v>
      </c>
      <c r="HC1172">
        <f>GV1172*GW1172</f>
        <v/>
      </c>
      <c r="HE1172" t="inlineStr"/>
      <c r="HF1172" t="inlineStr"/>
      <c r="HM1172" t="inlineStr"/>
      <c r="HN1172" t="inlineStr">
        <is>
          <t>Пр/812-087.0-1</t>
        </is>
      </c>
      <c r="HO1172" t="inlineStr">
        <is>
          <t>Пр/774-087.0</t>
        </is>
      </c>
      <c r="HP1172" t="inlineStr">
        <is>
          <t>Стены</t>
        </is>
      </c>
      <c r="HQ1172" t="inlineStr">
        <is>
          <t>Стены</t>
        </is>
      </c>
      <c r="HS1172" t="n">
        <v>0</v>
      </c>
      <c r="IK1172" t="n">
        <v>0</v>
      </c>
    </row>
    <row r="1173">
      <c r="A1173" t="n">
        <v>18</v>
      </c>
      <c r="B1173" t="n">
        <v>0</v>
      </c>
      <c r="C1173" t="n">
        <v>406</v>
      </c>
      <c r="E1173" t="inlineStr">
        <is>
          <t>5,1</t>
        </is>
      </c>
      <c r="F1173" t="inlineStr">
        <is>
          <t>402-0531</t>
        </is>
      </c>
      <c r="G1173" t="inlineStr">
        <is>
          <t>Смесь сухая (пескобетон) для устройства прочных оснований пола "БИРСС 8М"</t>
        </is>
      </c>
      <c r="H1173" t="inlineStr">
        <is>
          <t>т</t>
        </is>
      </c>
      <c r="I1173">
        <f>I1172*J1173</f>
        <v/>
      </c>
      <c r="J1173" t="n">
        <v>1.709401709401709</v>
      </c>
      <c r="K1173" t="n">
        <v>1.7094017</v>
      </c>
      <c r="O1173">
        <f>ROUND(CP1173,0)</f>
        <v/>
      </c>
      <c r="P1173">
        <f>ROUND(CQ1173*I1173,0)</f>
        <v/>
      </c>
      <c r="Q1173">
        <f>(ROUND((ROUND(((ET1173)*I1173),0)*BB1173),0)+ROUND((ROUND(((AE1173-(EU1173))*I1173),0)*BS1173),0))</f>
        <v/>
      </c>
      <c r="R1173">
        <f>(ROUND((ROUND(((EU1173)*I1173),0)*BS1173),0)+ROUND((ROUND(((AE1173-(EU1173))*I1173),0)*BS1173),0))</f>
        <v/>
      </c>
      <c r="S1173">
        <f>ROUND(CT1173*I1173,0)</f>
        <v/>
      </c>
      <c r="T1173">
        <f>ROUND(CU1173*I1173,0)</f>
        <v/>
      </c>
      <c r="U1173">
        <f>ROUND(CV1173*I1173,7)</f>
        <v/>
      </c>
      <c r="V1173">
        <f>ROUND(CW1173*I1173,7)</f>
        <v/>
      </c>
      <c r="W1173">
        <f>ROUND(CX1173*I1173,0)</f>
        <v/>
      </c>
      <c r="X1173">
        <f>ROUND(CY1173,0)</f>
        <v/>
      </c>
      <c r="Y1173">
        <f>ROUND(CZ1173,0)</f>
        <v/>
      </c>
      <c r="AA1173" t="n">
        <v>78862477</v>
      </c>
      <c r="AB1173">
        <f>ROUND((AC1173+AD1173+AF1173),2)</f>
        <v/>
      </c>
      <c r="AC1173">
        <f>ROUND((ES1173),2)</f>
        <v/>
      </c>
      <c r="AD1173">
        <f>ROUND((((ET1173)-(EU1173))+AE1173),2)</f>
        <v/>
      </c>
      <c r="AE1173">
        <f>ROUND((EU1173),2)</f>
        <v/>
      </c>
      <c r="AF1173">
        <f>ROUND((EV1173),2)</f>
        <v/>
      </c>
      <c r="AG1173">
        <f>ROUND((AP1173),2)</f>
        <v/>
      </c>
      <c r="AH1173">
        <f>(EW1173)</f>
        <v/>
      </c>
      <c r="AI1173">
        <f>(EX1173)</f>
        <v/>
      </c>
      <c r="AJ1173">
        <f>(AS1173)</f>
        <v/>
      </c>
      <c r="AK1173" t="n">
        <v>1570.33</v>
      </c>
      <c r="AL1173" t="n">
        <v>1570.33</v>
      </c>
      <c r="AM1173" t="n">
        <v>0</v>
      </c>
      <c r="AN1173" t="n">
        <v>0</v>
      </c>
      <c r="AO1173" t="n">
        <v>0</v>
      </c>
      <c r="AP1173" t="n">
        <v>0</v>
      </c>
      <c r="AQ1173" t="n">
        <v>0</v>
      </c>
      <c r="AR1173" t="n">
        <v>0</v>
      </c>
      <c r="AS1173" t="n">
        <v>34.51</v>
      </c>
      <c r="AT1173" t="n">
        <v>92</v>
      </c>
      <c r="AU1173" t="n">
        <v>52</v>
      </c>
      <c r="AV1173" t="n">
        <v>1</v>
      </c>
      <c r="AW1173" t="n">
        <v>1</v>
      </c>
      <c r="AZ1173" t="n">
        <v>1</v>
      </c>
      <c r="BA1173" t="n">
        <v>1</v>
      </c>
      <c r="BB1173" t="n">
        <v>1</v>
      </c>
      <c r="BC1173" t="n">
        <v>6.14</v>
      </c>
      <c r="BD1173" t="inlineStr"/>
      <c r="BE1173" t="inlineStr"/>
      <c r="BF1173" t="inlineStr"/>
      <c r="BG1173" t="inlineStr"/>
      <c r="BH1173" t="n">
        <v>3</v>
      </c>
      <c r="BI1173" t="n">
        <v>1</v>
      </c>
      <c r="BJ1173" t="inlineStr">
        <is>
          <t>ТССЦ Московской обл., 402-0531, приказ Минстроя России №675/пр от 28.02.2017 № 257/пр</t>
        </is>
      </c>
      <c r="BM1173" t="n">
        <v>53001</v>
      </c>
      <c r="BN1173" t="n">
        <v>0</v>
      </c>
      <c r="BO1173" t="inlineStr">
        <is>
          <t>402-0531</t>
        </is>
      </c>
      <c r="BP1173" t="n">
        <v>1</v>
      </c>
      <c r="BQ1173" t="n">
        <v>6</v>
      </c>
      <c r="BR1173" t="n">
        <v>0</v>
      </c>
      <c r="BS1173" t="n">
        <v>1</v>
      </c>
      <c r="BT1173" t="n">
        <v>1</v>
      </c>
      <c r="BU1173" t="n">
        <v>1</v>
      </c>
      <c r="BV1173" t="n">
        <v>1</v>
      </c>
      <c r="BW1173" t="n">
        <v>1</v>
      </c>
      <c r="BX1173" t="n">
        <v>1</v>
      </c>
      <c r="BY1173" t="inlineStr"/>
      <c r="BZ1173" t="n">
        <v>92</v>
      </c>
      <c r="CA1173" t="n">
        <v>52</v>
      </c>
      <c r="CB1173" t="inlineStr"/>
      <c r="CE1173" t="n">
        <v>12</v>
      </c>
      <c r="CF1173" t="n">
        <v>0</v>
      </c>
      <c r="CG1173" t="n">
        <v>0</v>
      </c>
      <c r="CM1173" t="n">
        <v>0</v>
      </c>
      <c r="CN1173" t="inlineStr"/>
      <c r="CO1173" t="n">
        <v>0</v>
      </c>
      <c r="CP1173">
        <f>(P1173+Q1173+S1173)</f>
        <v/>
      </c>
      <c r="CQ1173">
        <f>AC1173*BC1173</f>
        <v/>
      </c>
      <c r="CR1173">
        <f>(ROUND((ROUND(((ET1173)*1),0)*BB1173),0)+ROUND((ROUND(((AE1173-(EU1173))*1),0)*BS1173),0))</f>
        <v/>
      </c>
      <c r="CS1173">
        <f>(ROUND((ROUND(((EU1173)*1),0)*BS1173),0)+ROUND((ROUND(((AE1173-(EU1173))*1),0)*BS1173),0))</f>
        <v/>
      </c>
      <c r="CT1173">
        <f>AF1173*BA1173</f>
        <v/>
      </c>
      <c r="CU1173">
        <f>AG1173</f>
        <v/>
      </c>
      <c r="CV1173">
        <f>AH1173</f>
        <v/>
      </c>
      <c r="CW1173">
        <f>AI1173</f>
        <v/>
      </c>
      <c r="CX1173">
        <f>AJ1173</f>
        <v/>
      </c>
      <c r="CY1173">
        <f>(((S1173+R1173)*AT1173)/100)</f>
        <v/>
      </c>
      <c r="CZ1173">
        <f>(((S1173+R1173)*AU1173)/100)</f>
        <v/>
      </c>
      <c r="DC1173" t="inlineStr"/>
      <c r="DD1173" t="inlineStr"/>
      <c r="DE1173" t="inlineStr"/>
      <c r="DF1173" t="inlineStr"/>
      <c r="DG1173" t="inlineStr"/>
      <c r="DH1173" t="inlineStr"/>
      <c r="DI1173" t="inlineStr"/>
      <c r="DJ1173" t="inlineStr"/>
      <c r="DK1173" t="inlineStr"/>
      <c r="DL1173" t="inlineStr"/>
      <c r="DM1173" t="inlineStr"/>
      <c r="DN1173" t="n">
        <v>0</v>
      </c>
      <c r="DO1173" t="n">
        <v>0</v>
      </c>
      <c r="DP1173" t="n">
        <v>1</v>
      </c>
      <c r="DQ1173" t="n">
        <v>1</v>
      </c>
      <c r="DU1173" t="n">
        <v>1009</v>
      </c>
      <c r="DV1173" t="inlineStr">
        <is>
          <t>т</t>
        </is>
      </c>
      <c r="DW1173" t="inlineStr">
        <is>
          <t>т</t>
        </is>
      </c>
      <c r="DX1173" t="n">
        <v>1000</v>
      </c>
      <c r="DZ1173" t="inlineStr"/>
      <c r="EA1173" t="inlineStr"/>
      <c r="EB1173" t="inlineStr"/>
      <c r="EC1173" t="inlineStr"/>
      <c r="EE1173" t="n">
        <v>78725963</v>
      </c>
      <c r="EF1173" t="n">
        <v>6</v>
      </c>
      <c r="EG1173" t="inlineStr">
        <is>
          <t>Ремонтно-строительные работы</t>
        </is>
      </c>
      <c r="EH1173" t="n">
        <v>87</v>
      </c>
      <c r="EI1173" t="inlineStr">
        <is>
          <t>Стены</t>
        </is>
      </c>
      <c r="EJ1173" t="n">
        <v>1</v>
      </c>
      <c r="EK1173" t="n">
        <v>53001</v>
      </c>
      <c r="EL1173" t="inlineStr">
        <is>
          <t>Стены</t>
        </is>
      </c>
      <c r="EM1173" t="inlineStr">
        <is>
          <t>рФЕР-53</t>
        </is>
      </c>
      <c r="EO1173" t="inlineStr"/>
      <c r="EQ1173" t="n">
        <v>0</v>
      </c>
      <c r="ER1173" t="n">
        <v>1570.33</v>
      </c>
      <c r="ES1173" t="n">
        <v>1570.33</v>
      </c>
      <c r="ET1173" t="n">
        <v>0</v>
      </c>
      <c r="EU1173" t="n">
        <v>0</v>
      </c>
      <c r="EV1173" t="n">
        <v>0</v>
      </c>
      <c r="EW1173" t="n">
        <v>0</v>
      </c>
      <c r="EX1173" t="n">
        <v>0</v>
      </c>
      <c r="FQ1173" t="n">
        <v>0</v>
      </c>
      <c r="FR1173" t="n">
        <v>0</v>
      </c>
      <c r="FS1173" t="n">
        <v>0</v>
      </c>
      <c r="FX1173" t="n">
        <v>92</v>
      </c>
      <c r="FY1173" t="n">
        <v>52</v>
      </c>
      <c r="GA1173" t="inlineStr"/>
      <c r="GD1173" t="n">
        <v>1</v>
      </c>
      <c r="GF1173" t="n">
        <v>1078089787</v>
      </c>
      <c r="GG1173" t="n">
        <v>2</v>
      </c>
      <c r="GH1173" t="n">
        <v>1</v>
      </c>
      <c r="GI1173" t="n">
        <v>2</v>
      </c>
      <c r="GJ1173" t="n">
        <v>0</v>
      </c>
      <c r="GK1173" t="n">
        <v>0</v>
      </c>
      <c r="GL1173">
        <f>ROUND(IF(AND(BH1173=3,BI1173=3,FS1173&lt;&gt;0),P1173,0),0)</f>
        <v/>
      </c>
      <c r="GM1173">
        <f>ROUND(O1173+X1173+Y1173,0)+GX1173</f>
        <v/>
      </c>
      <c r="GN1173">
        <f>IF(OR(BI1173=0,BI1173=1),GM1173-GX1173,0)</f>
        <v/>
      </c>
      <c r="GO1173">
        <f>IF(BI1173=2,GM1173-GX1173,0)</f>
        <v/>
      </c>
      <c r="GP1173">
        <f>IF(BI1173=4,GM1173-GX1173,0)</f>
        <v/>
      </c>
      <c r="GR1173" t="n">
        <v>0</v>
      </c>
      <c r="GS1173" t="n">
        <v>3</v>
      </c>
      <c r="GT1173" t="n">
        <v>0</v>
      </c>
      <c r="GU1173" t="inlineStr"/>
      <c r="GV1173">
        <f>ROUND((GT1173),2)</f>
        <v/>
      </c>
      <c r="GW1173" t="n">
        <v>1</v>
      </c>
      <c r="GX1173">
        <f>ROUND(HC1173*I1173,0)</f>
        <v/>
      </c>
      <c r="HA1173" t="n">
        <v>0</v>
      </c>
      <c r="HB1173" t="n">
        <v>0</v>
      </c>
      <c r="HC1173">
        <f>GV1173*GW1173</f>
        <v/>
      </c>
      <c r="HE1173" t="inlineStr"/>
      <c r="HF1173" t="inlineStr"/>
      <c r="HM1173" t="inlineStr"/>
      <c r="HN1173" t="inlineStr">
        <is>
          <t>Пр/812-087.0-1</t>
        </is>
      </c>
      <c r="HO1173" t="inlineStr">
        <is>
          <t>Пр/774-087.0</t>
        </is>
      </c>
      <c r="HP1173" t="inlineStr">
        <is>
          <t>Стены</t>
        </is>
      </c>
      <c r="HQ1173" t="inlineStr">
        <is>
          <t>Стены</t>
        </is>
      </c>
      <c r="HS1173" t="n">
        <v>0</v>
      </c>
      <c r="IK1173" t="n">
        <v>0</v>
      </c>
    </row>
    <row r="1174">
      <c r="A1174" t="n">
        <v>18</v>
      </c>
      <c r="B1174" t="n">
        <v>0</v>
      </c>
      <c r="C1174" t="n">
        <v>405</v>
      </c>
      <c r="E1174" t="inlineStr">
        <is>
          <t>5,2</t>
        </is>
      </c>
      <c r="F1174" t="inlineStr">
        <is>
          <t>402-0013</t>
        </is>
      </c>
      <c r="G1174" t="inlineStr">
        <is>
          <t>Раствор готовый кладочный цементно-известковый марки 50</t>
        </is>
      </c>
      <c r="H1174" t="inlineStr">
        <is>
          <t>м3</t>
        </is>
      </c>
      <c r="I1174">
        <f>I1172*J1174</f>
        <v/>
      </c>
      <c r="J1174" t="n">
        <v>-0.253</v>
      </c>
      <c r="K1174" t="n">
        <v>-0.253</v>
      </c>
      <c r="O1174">
        <f>ROUND(CP1174,0)</f>
        <v/>
      </c>
      <c r="P1174">
        <f>ROUND(CQ1174*I1174,0)</f>
        <v/>
      </c>
      <c r="Q1174">
        <f>(ROUND((ROUND(((ET1174)*I1174),0)*BB1174),0)+ROUND((ROUND(((AE1174-(EU1174))*I1174),0)*BS1174),0))</f>
        <v/>
      </c>
      <c r="R1174">
        <f>(ROUND((ROUND(((EU1174)*I1174),0)*BS1174),0)+ROUND((ROUND(((AE1174-(EU1174))*I1174),0)*BS1174),0))</f>
        <v/>
      </c>
      <c r="S1174">
        <f>ROUND(CT1174*I1174,0)</f>
        <v/>
      </c>
      <c r="T1174">
        <f>ROUND(CU1174*I1174,0)</f>
        <v/>
      </c>
      <c r="U1174">
        <f>ROUND(CV1174*I1174,7)</f>
        <v/>
      </c>
      <c r="V1174">
        <f>ROUND(CW1174*I1174,7)</f>
        <v/>
      </c>
      <c r="W1174">
        <f>ROUND(CX1174*I1174,0)</f>
        <v/>
      </c>
      <c r="X1174">
        <f>ROUND(CY1174,0)</f>
        <v/>
      </c>
      <c r="Y1174">
        <f>ROUND(CZ1174,0)</f>
        <v/>
      </c>
      <c r="AA1174" t="n">
        <v>78862477</v>
      </c>
      <c r="AB1174">
        <f>ROUND((AC1174+AD1174+AF1174),2)</f>
        <v/>
      </c>
      <c r="AC1174">
        <f>ROUND((ES1174),2)</f>
        <v/>
      </c>
      <c r="AD1174">
        <f>ROUND((((ET1174)-(EU1174))+AE1174),2)</f>
        <v/>
      </c>
      <c r="AE1174">
        <f>ROUND((EU1174),2)</f>
        <v/>
      </c>
      <c r="AF1174">
        <f>ROUND((EV1174),2)</f>
        <v/>
      </c>
      <c r="AG1174">
        <f>ROUND((AP1174),2)</f>
        <v/>
      </c>
      <c r="AH1174">
        <f>(EW1174)</f>
        <v/>
      </c>
      <c r="AI1174">
        <f>(EX1174)</f>
        <v/>
      </c>
      <c r="AJ1174">
        <f>(AS1174)</f>
        <v/>
      </c>
      <c r="AK1174" t="n">
        <v>519.8</v>
      </c>
      <c r="AL1174" t="n">
        <v>519.8</v>
      </c>
      <c r="AM1174" t="n">
        <v>0</v>
      </c>
      <c r="AN1174" t="n">
        <v>0</v>
      </c>
      <c r="AO1174" t="n">
        <v>0</v>
      </c>
      <c r="AP1174" t="n">
        <v>0</v>
      </c>
      <c r="AQ1174" t="n">
        <v>0</v>
      </c>
      <c r="AR1174" t="n">
        <v>0</v>
      </c>
      <c r="AS1174" t="n">
        <v>0</v>
      </c>
      <c r="AT1174" t="n">
        <v>92</v>
      </c>
      <c r="AU1174" t="n">
        <v>52</v>
      </c>
      <c r="AV1174" t="n">
        <v>1</v>
      </c>
      <c r="AW1174" t="n">
        <v>1</v>
      </c>
      <c r="AZ1174" t="n">
        <v>1</v>
      </c>
      <c r="BA1174" t="n">
        <v>1</v>
      </c>
      <c r="BB1174" t="n">
        <v>1</v>
      </c>
      <c r="BC1174" t="n">
        <v>9.44</v>
      </c>
      <c r="BD1174" t="inlineStr"/>
      <c r="BE1174" t="inlineStr"/>
      <c r="BF1174" t="inlineStr"/>
      <c r="BG1174" t="inlineStr"/>
      <c r="BH1174" t="n">
        <v>3</v>
      </c>
      <c r="BI1174" t="n">
        <v>1</v>
      </c>
      <c r="BJ1174" t="inlineStr">
        <is>
          <t>ТССЦ Московской обл., 402-0013, приказ Минстроя России №675/пр от 28.02.2017 № 257/пр</t>
        </is>
      </c>
      <c r="BM1174" t="n">
        <v>53001</v>
      </c>
      <c r="BN1174" t="n">
        <v>0</v>
      </c>
      <c r="BO1174" t="inlineStr">
        <is>
          <t>402-0013</t>
        </is>
      </c>
      <c r="BP1174" t="n">
        <v>1</v>
      </c>
      <c r="BQ1174" t="n">
        <v>6</v>
      </c>
      <c r="BR1174" t="n">
        <v>1</v>
      </c>
      <c r="BS1174" t="n">
        <v>1</v>
      </c>
      <c r="BT1174" t="n">
        <v>1</v>
      </c>
      <c r="BU1174" t="n">
        <v>1</v>
      </c>
      <c r="BV1174" t="n">
        <v>1</v>
      </c>
      <c r="BW1174" t="n">
        <v>1</v>
      </c>
      <c r="BX1174" t="n">
        <v>1</v>
      </c>
      <c r="BY1174" t="inlineStr"/>
      <c r="BZ1174" t="n">
        <v>92</v>
      </c>
      <c r="CA1174" t="n">
        <v>52</v>
      </c>
      <c r="CB1174" t="inlineStr"/>
      <c r="CE1174" t="n">
        <v>12</v>
      </c>
      <c r="CF1174" t="n">
        <v>0</v>
      </c>
      <c r="CG1174" t="n">
        <v>0</v>
      </c>
      <c r="CM1174" t="n">
        <v>0</v>
      </c>
      <c r="CN1174" t="inlineStr"/>
      <c r="CO1174" t="n">
        <v>0</v>
      </c>
      <c r="CP1174">
        <f>(P1174+Q1174+S1174)</f>
        <v/>
      </c>
      <c r="CQ1174">
        <f>AC1174*BC1174</f>
        <v/>
      </c>
      <c r="CR1174">
        <f>(ROUND((ROUND(((ET1174)*1),0)*BB1174),0)+ROUND((ROUND(((AE1174-(EU1174))*1),0)*BS1174),0))</f>
        <v/>
      </c>
      <c r="CS1174">
        <f>(ROUND((ROUND(((EU1174)*1),0)*BS1174),0)+ROUND((ROUND(((AE1174-(EU1174))*1),0)*BS1174),0))</f>
        <v/>
      </c>
      <c r="CT1174">
        <f>AF1174*BA1174</f>
        <v/>
      </c>
      <c r="CU1174">
        <f>AG1174</f>
        <v/>
      </c>
      <c r="CV1174">
        <f>AH1174</f>
        <v/>
      </c>
      <c r="CW1174">
        <f>AI1174</f>
        <v/>
      </c>
      <c r="CX1174">
        <f>AJ1174</f>
        <v/>
      </c>
      <c r="CY1174">
        <f>(((S1174+R1174)*AT1174)/100)</f>
        <v/>
      </c>
      <c r="CZ1174">
        <f>(((S1174+R1174)*AU1174)/100)</f>
        <v/>
      </c>
      <c r="DC1174" t="inlineStr"/>
      <c r="DD1174" t="inlineStr"/>
      <c r="DE1174" t="inlineStr"/>
      <c r="DF1174" t="inlineStr"/>
      <c r="DG1174" t="inlineStr"/>
      <c r="DH1174" t="inlineStr"/>
      <c r="DI1174" t="inlineStr"/>
      <c r="DJ1174" t="inlineStr"/>
      <c r="DK1174" t="inlineStr"/>
      <c r="DL1174" t="inlineStr"/>
      <c r="DM1174" t="inlineStr"/>
      <c r="DN1174" t="n">
        <v>0</v>
      </c>
      <c r="DO1174" t="n">
        <v>0</v>
      </c>
      <c r="DP1174" t="n">
        <v>1</v>
      </c>
      <c r="DQ1174" t="n">
        <v>1</v>
      </c>
      <c r="DU1174" t="n">
        <v>1007</v>
      </c>
      <c r="DV1174" t="inlineStr">
        <is>
          <t>м3</t>
        </is>
      </c>
      <c r="DW1174" t="inlineStr">
        <is>
          <t>м3</t>
        </is>
      </c>
      <c r="DX1174" t="n">
        <v>1</v>
      </c>
      <c r="DZ1174" t="inlineStr"/>
      <c r="EA1174" t="inlineStr"/>
      <c r="EB1174" t="inlineStr"/>
      <c r="EC1174" t="inlineStr"/>
      <c r="EE1174" t="n">
        <v>78725963</v>
      </c>
      <c r="EF1174" t="n">
        <v>6</v>
      </c>
      <c r="EG1174" t="inlineStr">
        <is>
          <t>Ремонтно-строительные работы</t>
        </is>
      </c>
      <c r="EH1174" t="n">
        <v>87</v>
      </c>
      <c r="EI1174" t="inlineStr">
        <is>
          <t>Стены</t>
        </is>
      </c>
      <c r="EJ1174" t="n">
        <v>1</v>
      </c>
      <c r="EK1174" t="n">
        <v>53001</v>
      </c>
      <c r="EL1174" t="inlineStr">
        <is>
          <t>Стены</t>
        </is>
      </c>
      <c r="EM1174" t="inlineStr">
        <is>
          <t>рФЕР-53</t>
        </is>
      </c>
      <c r="EO1174" t="inlineStr"/>
      <c r="EQ1174" t="n">
        <v>0</v>
      </c>
      <c r="ER1174" t="n">
        <v>519.8</v>
      </c>
      <c r="ES1174" t="n">
        <v>519.8</v>
      </c>
      <c r="ET1174" t="n">
        <v>0</v>
      </c>
      <c r="EU1174" t="n">
        <v>0</v>
      </c>
      <c r="EV1174" t="n">
        <v>0</v>
      </c>
      <c r="EW1174" t="n">
        <v>0</v>
      </c>
      <c r="EX1174" t="n">
        <v>0</v>
      </c>
      <c r="FQ1174" t="n">
        <v>0</v>
      </c>
      <c r="FR1174" t="n">
        <v>0</v>
      </c>
      <c r="FS1174" t="n">
        <v>0</v>
      </c>
      <c r="FX1174" t="n">
        <v>92</v>
      </c>
      <c r="FY1174" t="n">
        <v>52</v>
      </c>
      <c r="GA1174" t="inlineStr"/>
      <c r="GD1174" t="n">
        <v>1</v>
      </c>
      <c r="GF1174" t="n">
        <v>277969142</v>
      </c>
      <c r="GG1174" t="n">
        <v>2</v>
      </c>
      <c r="GH1174" t="n">
        <v>1</v>
      </c>
      <c r="GI1174" t="n">
        <v>2</v>
      </c>
      <c r="GJ1174" t="n">
        <v>0</v>
      </c>
      <c r="GK1174" t="n">
        <v>0</v>
      </c>
      <c r="GL1174">
        <f>ROUND(IF(AND(BH1174=3,BI1174=3,FS1174&lt;&gt;0),P1174,0),0)</f>
        <v/>
      </c>
      <c r="GM1174">
        <f>ROUND(O1174+X1174+Y1174,0)+GX1174</f>
        <v/>
      </c>
      <c r="GN1174">
        <f>IF(OR(BI1174=0,BI1174=1),GM1174-GX1174,0)</f>
        <v/>
      </c>
      <c r="GO1174">
        <f>IF(BI1174=2,GM1174-GX1174,0)</f>
        <v/>
      </c>
      <c r="GP1174">
        <f>IF(BI1174=4,GM1174-GX1174,0)</f>
        <v/>
      </c>
      <c r="GR1174" t="n">
        <v>0</v>
      </c>
      <c r="GS1174" t="n">
        <v>3</v>
      </c>
      <c r="GT1174" t="n">
        <v>0</v>
      </c>
      <c r="GU1174" t="inlineStr"/>
      <c r="GV1174">
        <f>ROUND((GT1174),2)</f>
        <v/>
      </c>
      <c r="GW1174" t="n">
        <v>1</v>
      </c>
      <c r="GX1174">
        <f>ROUND(HC1174*I1174,0)</f>
        <v/>
      </c>
      <c r="HA1174" t="n">
        <v>0</v>
      </c>
      <c r="HB1174" t="n">
        <v>0</v>
      </c>
      <c r="HC1174">
        <f>GV1174*GW1174</f>
        <v/>
      </c>
      <c r="HE1174" t="inlineStr"/>
      <c r="HF1174" t="inlineStr"/>
      <c r="HM1174" t="inlineStr"/>
      <c r="HN1174" t="inlineStr">
        <is>
          <t>Пр/812-087.0-1</t>
        </is>
      </c>
      <c r="HO1174" t="inlineStr">
        <is>
          <t>Пр/774-087.0</t>
        </is>
      </c>
      <c r="HP1174" t="inlineStr">
        <is>
          <t>Стены</t>
        </is>
      </c>
      <c r="HQ1174" t="inlineStr">
        <is>
          <t>Стены</t>
        </is>
      </c>
      <c r="HS1174" t="n">
        <v>0</v>
      </c>
      <c r="IK1174" t="n">
        <v>0</v>
      </c>
    </row>
    <row r="1175"/>
    <row r="1176">
      <c r="A1176" s="358" t="n">
        <v>51</v>
      </c>
      <c r="B1176" s="358">
        <f>B1156</f>
        <v/>
      </c>
      <c r="C1176" s="358">
        <f>A1156</f>
        <v/>
      </c>
      <c r="D1176" s="358">
        <f>ROW(A1156)</f>
        <v/>
      </c>
      <c r="E1176" s="358" t="n"/>
      <c r="F1176" s="358">
        <f>IF(F1156&lt;&gt;"",F1156,"")</f>
        <v/>
      </c>
      <c r="G1176" s="358">
        <f>IF(G1156&lt;&gt;"",G1156,"")</f>
        <v/>
      </c>
      <c r="H1176" s="358" t="n">
        <v>0</v>
      </c>
      <c r="I1176" s="358" t="n"/>
      <c r="J1176" s="358" t="n"/>
      <c r="K1176" s="358" t="n"/>
      <c r="L1176" s="358" t="n"/>
      <c r="M1176" s="358" t="n"/>
      <c r="N1176" s="358" t="n"/>
      <c r="O1176" s="358" t="n">
        <v>0</v>
      </c>
      <c r="P1176" s="358" t="n">
        <v>0</v>
      </c>
      <c r="Q1176" s="358" t="n">
        <v>0</v>
      </c>
      <c r="R1176" s="358" t="n">
        <v>0</v>
      </c>
      <c r="S1176" s="358" t="n">
        <v>0</v>
      </c>
      <c r="T1176" s="358" t="n">
        <v>0</v>
      </c>
      <c r="U1176" s="358" t="n">
        <v>0</v>
      </c>
      <c r="V1176" s="358" t="n">
        <v>0</v>
      </c>
      <c r="W1176" s="358" t="n">
        <v>0</v>
      </c>
      <c r="X1176" s="358" t="n">
        <v>0</v>
      </c>
      <c r="Y1176" s="358" t="n">
        <v>0</v>
      </c>
      <c r="Z1176" s="358" t="n"/>
      <c r="AA1176" s="358" t="n"/>
      <c r="AB1176" s="358" t="n"/>
      <c r="AC1176" s="358" t="n"/>
      <c r="AD1176" s="358" t="n"/>
      <c r="AE1176" s="358" t="n"/>
      <c r="AF1176" s="358" t="n"/>
      <c r="AG1176" s="358" t="n"/>
      <c r="AH1176" s="358" t="n"/>
      <c r="AI1176" s="358" t="n"/>
      <c r="AJ1176" s="358" t="n"/>
      <c r="AK1176" s="358" t="n"/>
      <c r="AL1176" s="358" t="n"/>
      <c r="AM1176" s="358" t="n"/>
      <c r="AN1176" s="358" t="n"/>
      <c r="AO1176" s="358">
        <f>ROUND(BX1176,0)</f>
        <v/>
      </c>
      <c r="AP1176" s="358">
        <f>ROUND(BY1176,0)</f>
        <v/>
      </c>
      <c r="AQ1176" s="358">
        <f>ROUND(BZ1176,0)</f>
        <v/>
      </c>
      <c r="AR1176" s="358">
        <f>ROUND(CA1176,0)</f>
        <v/>
      </c>
      <c r="AS1176" s="358">
        <f>ROUND(CB1176,0)</f>
        <v/>
      </c>
      <c r="AT1176" s="358">
        <f>ROUND(CC1176,0)</f>
        <v/>
      </c>
      <c r="AU1176" s="358">
        <f>ROUND(CD1176,0)</f>
        <v/>
      </c>
      <c r="AV1176" s="358">
        <f>ROUND(CE1176,0)</f>
        <v/>
      </c>
      <c r="AW1176" s="358">
        <f>ROUND(CF1176,0)</f>
        <v/>
      </c>
      <c r="AX1176" s="358">
        <f>ROUND(CG1176,0)</f>
        <v/>
      </c>
      <c r="AY1176" s="358">
        <f>ROUND(CH1176,0)</f>
        <v/>
      </c>
      <c r="AZ1176" s="358">
        <f>ROUND(CI1176,0)</f>
        <v/>
      </c>
      <c r="BA1176" s="358">
        <f>ROUND(CJ1176,0)</f>
        <v/>
      </c>
      <c r="BB1176" s="358">
        <f>ROUND(CK1176,0)</f>
        <v/>
      </c>
      <c r="BC1176" s="358">
        <f>ROUND(CL1176,0)</f>
        <v/>
      </c>
      <c r="BD1176" s="358">
        <f>ROUND(CM1176,0)</f>
        <v/>
      </c>
      <c r="BE1176" s="358" t="n"/>
      <c r="BF1176" s="358" t="n"/>
      <c r="BG1176" s="358" t="n"/>
      <c r="BH1176" s="358" t="n"/>
      <c r="BI1176" s="358" t="n"/>
      <c r="BJ1176" s="358" t="n"/>
      <c r="BK1176" s="358" t="n"/>
      <c r="BL1176" s="358" t="n"/>
      <c r="BM1176" s="358" t="n"/>
      <c r="BN1176" s="358" t="n"/>
      <c r="BO1176" s="358" t="n"/>
      <c r="BP1176" s="358" t="n"/>
      <c r="BQ1176" s="358" t="n"/>
      <c r="BR1176" s="358" t="n"/>
      <c r="BS1176" s="358" t="n"/>
      <c r="BT1176" s="358" t="n"/>
      <c r="BU1176" s="358" t="n"/>
      <c r="BV1176" s="358" t="n"/>
      <c r="BW1176" s="358" t="n"/>
      <c r="BX1176" s="358" t="n"/>
      <c r="BY1176" s="358" t="n"/>
      <c r="BZ1176" s="358" t="n"/>
      <c r="CA1176" s="358" t="n"/>
      <c r="CB1176" s="358" t="n"/>
      <c r="CC1176" s="358" t="n"/>
      <c r="CD1176" s="358" t="n"/>
      <c r="CE1176" s="358" t="n"/>
      <c r="CF1176" s="358" t="n"/>
      <c r="CG1176" s="358" t="n"/>
      <c r="CH1176" s="358" t="n"/>
      <c r="CI1176" s="358" t="n"/>
      <c r="CJ1176" s="358" t="n"/>
      <c r="CK1176" s="358" t="n"/>
      <c r="CL1176" s="358" t="n"/>
      <c r="CM1176" s="358" t="n"/>
      <c r="CN1176" s="358" t="n"/>
      <c r="CO1176" s="358" t="n"/>
      <c r="CP1176" s="358" t="n"/>
      <c r="CQ1176" s="358" t="n"/>
      <c r="CR1176" s="358" t="n"/>
      <c r="CS1176" s="358" t="n"/>
      <c r="CT1176" s="358" t="n"/>
      <c r="CU1176" s="358" t="n"/>
      <c r="CV1176" s="358" t="n"/>
      <c r="CW1176" s="358" t="n"/>
      <c r="CX1176" s="358" t="n"/>
      <c r="CY1176" s="358" t="n"/>
      <c r="CZ1176" s="358" t="n"/>
      <c r="DA1176" s="358" t="n"/>
      <c r="DB1176" s="358" t="n"/>
      <c r="DC1176" s="358" t="n"/>
      <c r="DD1176" s="358" t="n"/>
      <c r="DE1176" s="358" t="n"/>
      <c r="DF1176" s="358" t="n"/>
      <c r="DG1176" s="359" t="n"/>
      <c r="DH1176" s="359" t="n"/>
      <c r="DI1176" s="359" t="n"/>
      <c r="DJ1176" s="359" t="n"/>
      <c r="DK1176" s="359" t="n"/>
      <c r="DL1176" s="359" t="n"/>
      <c r="DM1176" s="359" t="n"/>
      <c r="DN1176" s="359" t="n"/>
      <c r="DO1176" s="359" t="n"/>
      <c r="DP1176" s="359" t="n"/>
      <c r="DQ1176" s="359" t="n"/>
      <c r="DR1176" s="359" t="n"/>
      <c r="DS1176" s="359" t="n"/>
      <c r="DT1176" s="359" t="n"/>
      <c r="DU1176" s="359" t="n"/>
      <c r="DV1176" s="359" t="n"/>
      <c r="DW1176" s="359" t="n"/>
      <c r="DX1176" s="359" t="n"/>
      <c r="DY1176" s="359" t="n"/>
      <c r="DZ1176" s="359" t="n"/>
      <c r="EA1176" s="359" t="n"/>
      <c r="EB1176" s="359" t="n"/>
      <c r="EC1176" s="359" t="n"/>
      <c r="ED1176" s="359" t="n"/>
      <c r="EE1176" s="359" t="n"/>
      <c r="EF1176" s="359" t="n"/>
      <c r="EG1176" s="359" t="n"/>
      <c r="EH1176" s="359" t="n"/>
      <c r="EI1176" s="359" t="n"/>
      <c r="EJ1176" s="359" t="n"/>
      <c r="EK1176" s="359" t="n"/>
      <c r="EL1176" s="359" t="n"/>
      <c r="EM1176" s="359" t="n"/>
      <c r="EN1176" s="359" t="n"/>
      <c r="EO1176" s="359" t="n"/>
      <c r="EP1176" s="359" t="n"/>
      <c r="EQ1176" s="359" t="n"/>
      <c r="ER1176" s="359" t="n"/>
      <c r="ES1176" s="359" t="n"/>
      <c r="ET1176" s="359" t="n"/>
      <c r="EU1176" s="359" t="n"/>
      <c r="EV1176" s="359" t="n"/>
      <c r="EW1176" s="359" t="n"/>
      <c r="EX1176" s="359" t="n"/>
      <c r="EY1176" s="359" t="n"/>
      <c r="EZ1176" s="359" t="n"/>
      <c r="FA1176" s="359" t="n"/>
      <c r="FB1176" s="359" t="n"/>
      <c r="FC1176" s="359" t="n"/>
      <c r="FD1176" s="359" t="n"/>
      <c r="FE1176" s="359" t="n"/>
      <c r="FF1176" s="359" t="n"/>
      <c r="FG1176" s="359" t="n"/>
      <c r="FH1176" s="359" t="n"/>
      <c r="FI1176" s="359" t="n"/>
      <c r="FJ1176" s="359" t="n"/>
      <c r="FK1176" s="359" t="n"/>
      <c r="FL1176" s="359" t="n"/>
      <c r="FM1176" s="359" t="n"/>
      <c r="FN1176" s="359" t="n"/>
      <c r="FO1176" s="359" t="n"/>
      <c r="FP1176" s="359" t="n"/>
      <c r="FQ1176" s="359" t="n"/>
      <c r="FR1176" s="359" t="n"/>
      <c r="FS1176" s="359" t="n"/>
      <c r="FT1176" s="359" t="n"/>
      <c r="FU1176" s="359" t="n"/>
      <c r="FV1176" s="359" t="n"/>
      <c r="FW1176" s="359" t="n"/>
      <c r="FX1176" s="359" t="n"/>
      <c r="FY1176" s="359" t="n"/>
      <c r="FZ1176" s="359" t="n"/>
      <c r="GA1176" s="359" t="n"/>
      <c r="GB1176" s="359" t="n"/>
      <c r="GC1176" s="359" t="n"/>
      <c r="GD1176" s="359" t="n"/>
      <c r="GE1176" s="359" t="n"/>
      <c r="GF1176" s="359" t="n"/>
      <c r="GG1176" s="359" t="n"/>
      <c r="GH1176" s="359" t="n"/>
      <c r="GI1176" s="359" t="n"/>
      <c r="GJ1176" s="359" t="n"/>
      <c r="GK1176" s="359" t="n"/>
      <c r="GL1176" s="359" t="n"/>
      <c r="GM1176" s="359" t="n"/>
      <c r="GN1176" s="359" t="n"/>
      <c r="GO1176" s="359" t="n"/>
      <c r="GP1176" s="359" t="n"/>
      <c r="GQ1176" s="359" t="n"/>
      <c r="GR1176" s="359" t="n"/>
      <c r="GS1176" s="359" t="n"/>
      <c r="GT1176" s="359" t="n"/>
      <c r="GU1176" s="359" t="n"/>
      <c r="GV1176" s="359" t="n"/>
      <c r="GW1176" s="359" t="n"/>
      <c r="GX1176" s="359" t="n">
        <v>0</v>
      </c>
    </row>
    <row r="1177"/>
    <row r="1178">
      <c r="A1178" s="360" t="n">
        <v>50</v>
      </c>
      <c r="B1178" s="360" t="n">
        <v>0</v>
      </c>
      <c r="C1178" s="360" t="n">
        <v>0</v>
      </c>
      <c r="D1178" s="360" t="n">
        <v>1</v>
      </c>
      <c r="E1178" s="360" t="n">
        <v>201</v>
      </c>
      <c r="F1178" s="360">
        <f>ROUND(Source!O1176,O1178)</f>
        <v/>
      </c>
      <c r="G1178" s="360" t="inlineStr">
        <is>
          <t>ПЗ</t>
        </is>
      </c>
      <c r="H1178" s="360" t="inlineStr">
        <is>
          <t>Прямые затраты</t>
        </is>
      </c>
      <c r="I1178" s="360" t="n"/>
      <c r="J1178" s="360" t="n"/>
      <c r="K1178" s="360" t="n">
        <v>201</v>
      </c>
      <c r="L1178" s="360" t="n">
        <v>1</v>
      </c>
      <c r="M1178" s="360" t="n">
        <v>3</v>
      </c>
      <c r="N1178" s="360" t="inlineStr"/>
      <c r="O1178" s="360" t="n">
        <v>0</v>
      </c>
      <c r="P1178" s="360" t="n"/>
      <c r="Q1178" s="360" t="n"/>
      <c r="R1178" s="360" t="n"/>
      <c r="S1178" s="360" t="n"/>
      <c r="T1178" s="360" t="n"/>
      <c r="U1178" s="360" t="n"/>
      <c r="V1178" s="360" t="n"/>
      <c r="W1178" s="360" t="n">
        <v>0</v>
      </c>
      <c r="X1178" s="360" t="n">
        <v>1</v>
      </c>
      <c r="Y1178" s="360" t="n">
        <v>0</v>
      </c>
      <c r="Z1178" s="360" t="n"/>
      <c r="AA1178" s="360" t="n"/>
      <c r="AB1178" s="360" t="n"/>
    </row>
    <row r="1179">
      <c r="A1179" s="360" t="n">
        <v>50</v>
      </c>
      <c r="B1179" s="360" t="n">
        <v>0</v>
      </c>
      <c r="C1179" s="360" t="n">
        <v>0</v>
      </c>
      <c r="D1179" s="360" t="n">
        <v>1</v>
      </c>
      <c r="E1179" s="360" t="n">
        <v>202</v>
      </c>
      <c r="F1179" s="360">
        <f>ROUND(Source!P1176,O1179)</f>
        <v/>
      </c>
      <c r="G1179" s="360" t="inlineStr">
        <is>
          <t>СтМатОб</t>
        </is>
      </c>
      <c r="H1179" s="360" t="inlineStr">
        <is>
          <t>Стоимость материальных ресурсов (всего)</t>
        </is>
      </c>
      <c r="I1179" s="360" t="n"/>
      <c r="J1179" s="360" t="n"/>
      <c r="K1179" s="360" t="n">
        <v>202</v>
      </c>
      <c r="L1179" s="360" t="n">
        <v>2</v>
      </c>
      <c r="M1179" s="360" t="n">
        <v>3</v>
      </c>
      <c r="N1179" s="360" t="inlineStr"/>
      <c r="O1179" s="360" t="n">
        <v>0</v>
      </c>
      <c r="P1179" s="360" t="n"/>
      <c r="Q1179" s="360" t="n"/>
      <c r="R1179" s="360" t="n"/>
      <c r="S1179" s="360" t="n"/>
      <c r="T1179" s="360" t="n"/>
      <c r="U1179" s="360" t="n"/>
      <c r="V1179" s="360" t="n"/>
      <c r="W1179" s="360" t="n">
        <v>0</v>
      </c>
      <c r="X1179" s="360" t="n">
        <v>1</v>
      </c>
      <c r="Y1179" s="360" t="n">
        <v>0</v>
      </c>
      <c r="Z1179" s="360" t="n"/>
      <c r="AA1179" s="360" t="n"/>
      <c r="AB1179" s="360" t="n"/>
    </row>
    <row r="1180">
      <c r="A1180" s="360" t="n">
        <v>50</v>
      </c>
      <c r="B1180" s="360" t="n">
        <v>0</v>
      </c>
      <c r="C1180" s="360" t="n">
        <v>0</v>
      </c>
      <c r="D1180" s="360" t="n">
        <v>1</v>
      </c>
      <c r="E1180" s="360" t="n">
        <v>222</v>
      </c>
      <c r="F1180" s="360">
        <f>ROUND(Source!AO1176,O1180)</f>
        <v/>
      </c>
      <c r="G1180" s="360" t="inlineStr">
        <is>
          <t>СтМатОбЗак</t>
        </is>
      </c>
      <c r="H1180" s="360" t="inlineStr">
        <is>
          <t>Стоимость материалов и оборудования заказчика</t>
        </is>
      </c>
      <c r="I1180" s="360" t="n"/>
      <c r="J1180" s="360" t="n"/>
      <c r="K1180" s="360" t="n">
        <v>222</v>
      </c>
      <c r="L1180" s="360" t="n">
        <v>3</v>
      </c>
      <c r="M1180" s="360" t="n">
        <v>3</v>
      </c>
      <c r="N1180" s="360" t="inlineStr"/>
      <c r="O1180" s="360" t="n">
        <v>0</v>
      </c>
      <c r="P1180" s="360" t="n"/>
      <c r="Q1180" s="360" t="n"/>
      <c r="R1180" s="360" t="n"/>
      <c r="S1180" s="360" t="n"/>
      <c r="T1180" s="360" t="n"/>
      <c r="U1180" s="360" t="n"/>
      <c r="V1180" s="360" t="n"/>
      <c r="W1180" s="360" t="n">
        <v>0</v>
      </c>
      <c r="X1180" s="360" t="n">
        <v>1</v>
      </c>
      <c r="Y1180" s="360" t="n">
        <v>0</v>
      </c>
      <c r="Z1180" s="360" t="n"/>
      <c r="AA1180" s="360" t="n"/>
      <c r="AB1180" s="360" t="n"/>
    </row>
    <row r="1181">
      <c r="A1181" s="360" t="n">
        <v>50</v>
      </c>
      <c r="B1181" s="360" t="n">
        <v>0</v>
      </c>
      <c r="C1181" s="360" t="n">
        <v>0</v>
      </c>
      <c r="D1181" s="360" t="n">
        <v>1</v>
      </c>
      <c r="E1181" s="360" t="n">
        <v>225</v>
      </c>
      <c r="F1181" s="360">
        <f>ROUND(Source!AV1176,O1181)</f>
        <v/>
      </c>
      <c r="G1181" s="360" t="inlineStr">
        <is>
          <t>СтМатОбПод</t>
        </is>
      </c>
      <c r="H1181" s="360" t="inlineStr">
        <is>
          <t>Стоимость материалов и оборудования подрядчика</t>
        </is>
      </c>
      <c r="I1181" s="360" t="n"/>
      <c r="J1181" s="360" t="n"/>
      <c r="K1181" s="360" t="n">
        <v>225</v>
      </c>
      <c r="L1181" s="360" t="n">
        <v>4</v>
      </c>
      <c r="M1181" s="360" t="n">
        <v>3</v>
      </c>
      <c r="N1181" s="360" t="inlineStr"/>
      <c r="O1181" s="360" t="n">
        <v>0</v>
      </c>
      <c r="P1181" s="360" t="n"/>
      <c r="Q1181" s="360" t="n"/>
      <c r="R1181" s="360" t="n"/>
      <c r="S1181" s="360" t="n"/>
      <c r="T1181" s="360" t="n"/>
      <c r="U1181" s="360" t="n"/>
      <c r="V1181" s="360" t="n"/>
      <c r="W1181" s="360" t="n">
        <v>0</v>
      </c>
      <c r="X1181" s="360" t="n">
        <v>1</v>
      </c>
      <c r="Y1181" s="360" t="n">
        <v>0</v>
      </c>
      <c r="Z1181" s="360" t="n"/>
      <c r="AA1181" s="360" t="n"/>
      <c r="AB1181" s="360" t="n"/>
    </row>
    <row r="1182">
      <c r="A1182" s="360" t="n">
        <v>50</v>
      </c>
      <c r="B1182" s="360" t="n">
        <v>0</v>
      </c>
      <c r="C1182" s="360" t="n">
        <v>0</v>
      </c>
      <c r="D1182" s="360" t="n">
        <v>1</v>
      </c>
      <c r="E1182" s="360" t="n">
        <v>226</v>
      </c>
      <c r="F1182" s="360">
        <f>ROUND(Source!AW1176,O1182)</f>
        <v/>
      </c>
      <c r="G1182" s="360" t="inlineStr">
        <is>
          <t>СтМат</t>
        </is>
      </c>
      <c r="H1182" s="360" t="inlineStr">
        <is>
          <t>Стоимость материалов (всего)</t>
        </is>
      </c>
      <c r="I1182" s="360" t="n"/>
      <c r="J1182" s="360" t="n"/>
      <c r="K1182" s="360" t="n">
        <v>226</v>
      </c>
      <c r="L1182" s="360" t="n">
        <v>5</v>
      </c>
      <c r="M1182" s="360" t="n">
        <v>3</v>
      </c>
      <c r="N1182" s="360" t="inlineStr"/>
      <c r="O1182" s="360" t="n">
        <v>0</v>
      </c>
      <c r="P1182" s="360" t="n"/>
      <c r="Q1182" s="360" t="n"/>
      <c r="R1182" s="360" t="n"/>
      <c r="S1182" s="360" t="n"/>
      <c r="T1182" s="360" t="n"/>
      <c r="U1182" s="360" t="n"/>
      <c r="V1182" s="360" t="n"/>
      <c r="W1182" s="360" t="n">
        <v>0</v>
      </c>
      <c r="X1182" s="360" t="n">
        <v>1</v>
      </c>
      <c r="Y1182" s="360" t="n">
        <v>0</v>
      </c>
      <c r="Z1182" s="360" t="n"/>
      <c r="AA1182" s="360" t="n"/>
      <c r="AB1182" s="360" t="n"/>
    </row>
    <row r="1183">
      <c r="A1183" s="360" t="n">
        <v>50</v>
      </c>
      <c r="B1183" s="360" t="n">
        <v>0</v>
      </c>
      <c r="C1183" s="360" t="n">
        <v>0</v>
      </c>
      <c r="D1183" s="360" t="n">
        <v>1</v>
      </c>
      <c r="E1183" s="360" t="n">
        <v>227</v>
      </c>
      <c r="F1183" s="360">
        <f>ROUND(Source!AX1176,O1183)</f>
        <v/>
      </c>
      <c r="G1183" s="360" t="inlineStr">
        <is>
          <t>СтМатЗак</t>
        </is>
      </c>
      <c r="H1183" s="360" t="inlineStr">
        <is>
          <t>Стоимость материалов заказчика</t>
        </is>
      </c>
      <c r="I1183" s="360" t="n"/>
      <c r="J1183" s="360" t="n"/>
      <c r="K1183" s="360" t="n">
        <v>227</v>
      </c>
      <c r="L1183" s="360" t="n">
        <v>6</v>
      </c>
      <c r="M1183" s="360" t="n">
        <v>3</v>
      </c>
      <c r="N1183" s="360" t="inlineStr"/>
      <c r="O1183" s="360" t="n">
        <v>0</v>
      </c>
      <c r="P1183" s="360" t="n"/>
      <c r="Q1183" s="360" t="n"/>
      <c r="R1183" s="360" t="n"/>
      <c r="S1183" s="360" t="n"/>
      <c r="T1183" s="360" t="n"/>
      <c r="U1183" s="360" t="n"/>
      <c r="V1183" s="360" t="n"/>
      <c r="W1183" s="360" t="n">
        <v>0</v>
      </c>
      <c r="X1183" s="360" t="n">
        <v>1</v>
      </c>
      <c r="Y1183" s="360" t="n">
        <v>0</v>
      </c>
      <c r="Z1183" s="360" t="n"/>
      <c r="AA1183" s="360" t="n"/>
      <c r="AB1183" s="360" t="n"/>
    </row>
    <row r="1184">
      <c r="A1184" s="360" t="n">
        <v>50</v>
      </c>
      <c r="B1184" s="360" t="n">
        <v>0</v>
      </c>
      <c r="C1184" s="360" t="n">
        <v>0</v>
      </c>
      <c r="D1184" s="360" t="n">
        <v>1</v>
      </c>
      <c r="E1184" s="360" t="n">
        <v>228</v>
      </c>
      <c r="F1184" s="360">
        <f>ROUND(Source!AY1176,O1184)</f>
        <v/>
      </c>
      <c r="G1184" s="360" t="inlineStr">
        <is>
          <t>СтМатПод</t>
        </is>
      </c>
      <c r="H1184" s="360" t="inlineStr">
        <is>
          <t>Стоимость материалов подрядчика</t>
        </is>
      </c>
      <c r="I1184" s="360" t="n"/>
      <c r="J1184" s="360" t="n"/>
      <c r="K1184" s="360" t="n">
        <v>228</v>
      </c>
      <c r="L1184" s="360" t="n">
        <v>7</v>
      </c>
      <c r="M1184" s="360" t="n">
        <v>3</v>
      </c>
      <c r="N1184" s="360" t="inlineStr"/>
      <c r="O1184" s="360" t="n">
        <v>0</v>
      </c>
      <c r="P1184" s="360" t="n"/>
      <c r="Q1184" s="360" t="n"/>
      <c r="R1184" s="360" t="n"/>
      <c r="S1184" s="360" t="n"/>
      <c r="T1184" s="360" t="n"/>
      <c r="U1184" s="360" t="n"/>
      <c r="V1184" s="360" t="n"/>
      <c r="W1184" s="360" t="n">
        <v>0</v>
      </c>
      <c r="X1184" s="360" t="n">
        <v>1</v>
      </c>
      <c r="Y1184" s="360" t="n">
        <v>0</v>
      </c>
      <c r="Z1184" s="360" t="n"/>
      <c r="AA1184" s="360" t="n"/>
      <c r="AB1184" s="360" t="n"/>
    </row>
    <row r="1185">
      <c r="A1185" s="360" t="n">
        <v>50</v>
      </c>
      <c r="B1185" s="360" t="n">
        <v>0</v>
      </c>
      <c r="C1185" s="360" t="n">
        <v>0</v>
      </c>
      <c r="D1185" s="360" t="n">
        <v>1</v>
      </c>
      <c r="E1185" s="360" t="n">
        <v>216</v>
      </c>
      <c r="F1185" s="360">
        <f>ROUND(Source!AP1176,O1185)</f>
        <v/>
      </c>
      <c r="G1185" s="360" t="inlineStr">
        <is>
          <t>Оборуд</t>
        </is>
      </c>
      <c r="H1185" s="360" t="inlineStr">
        <is>
          <t>Стоимость оборудования (всего)</t>
        </is>
      </c>
      <c r="I1185" s="360" t="n"/>
      <c r="J1185" s="360" t="n"/>
      <c r="K1185" s="360" t="n">
        <v>216</v>
      </c>
      <c r="L1185" s="360" t="n">
        <v>8</v>
      </c>
      <c r="M1185" s="360" t="n">
        <v>3</v>
      </c>
      <c r="N1185" s="360" t="inlineStr"/>
      <c r="O1185" s="360" t="n">
        <v>0</v>
      </c>
      <c r="P1185" s="360" t="n"/>
      <c r="Q1185" s="360" t="n"/>
      <c r="R1185" s="360" t="n"/>
      <c r="S1185" s="360" t="n"/>
      <c r="T1185" s="360" t="n"/>
      <c r="U1185" s="360" t="n"/>
      <c r="V1185" s="360" t="n"/>
      <c r="W1185" s="360" t="n">
        <v>0</v>
      </c>
      <c r="X1185" s="360" t="n">
        <v>1</v>
      </c>
      <c r="Y1185" s="360" t="n">
        <v>0</v>
      </c>
      <c r="Z1185" s="360" t="n"/>
      <c r="AA1185" s="360" t="n"/>
      <c r="AB1185" s="360" t="n"/>
    </row>
    <row r="1186">
      <c r="A1186" s="360" t="n">
        <v>50</v>
      </c>
      <c r="B1186" s="360" t="n">
        <v>0</v>
      </c>
      <c r="C1186" s="360" t="n">
        <v>0</v>
      </c>
      <c r="D1186" s="360" t="n">
        <v>1</v>
      </c>
      <c r="E1186" s="360" t="n">
        <v>223</v>
      </c>
      <c r="F1186" s="360">
        <f>ROUND(Source!AQ1176,O1186)</f>
        <v/>
      </c>
      <c r="G1186" s="360" t="inlineStr">
        <is>
          <t>ОборудЗак</t>
        </is>
      </c>
      <c r="H1186" s="360" t="inlineStr">
        <is>
          <t>Стоимость оборудования заказчика</t>
        </is>
      </c>
      <c r="I1186" s="360" t="n"/>
      <c r="J1186" s="360" t="n"/>
      <c r="K1186" s="360" t="n">
        <v>223</v>
      </c>
      <c r="L1186" s="360" t="n">
        <v>9</v>
      </c>
      <c r="M1186" s="360" t="n">
        <v>3</v>
      </c>
      <c r="N1186" s="360" t="inlineStr"/>
      <c r="O1186" s="360" t="n">
        <v>0</v>
      </c>
      <c r="P1186" s="360" t="n"/>
      <c r="Q1186" s="360" t="n"/>
      <c r="R1186" s="360" t="n"/>
      <c r="S1186" s="360" t="n"/>
      <c r="T1186" s="360" t="n"/>
      <c r="U1186" s="360" t="n"/>
      <c r="V1186" s="360" t="n"/>
      <c r="W1186" s="360" t="n">
        <v>0</v>
      </c>
      <c r="X1186" s="360" t="n">
        <v>1</v>
      </c>
      <c r="Y1186" s="360" t="n">
        <v>0</v>
      </c>
      <c r="Z1186" s="360" t="n"/>
      <c r="AA1186" s="360" t="n"/>
      <c r="AB1186" s="360" t="n"/>
    </row>
    <row r="1187">
      <c r="A1187" s="360" t="n">
        <v>50</v>
      </c>
      <c r="B1187" s="360" t="n">
        <v>0</v>
      </c>
      <c r="C1187" s="360" t="n">
        <v>0</v>
      </c>
      <c r="D1187" s="360" t="n">
        <v>1</v>
      </c>
      <c r="E1187" s="360" t="n">
        <v>229</v>
      </c>
      <c r="F1187" s="360">
        <f>ROUND(Source!AZ1176,O1187)</f>
        <v/>
      </c>
      <c r="G1187" s="360" t="inlineStr">
        <is>
          <t>ОборудПод</t>
        </is>
      </c>
      <c r="H1187" s="360" t="inlineStr">
        <is>
          <t>Стоимость оборудования подрядчика</t>
        </is>
      </c>
      <c r="I1187" s="360" t="n"/>
      <c r="J1187" s="360" t="n"/>
      <c r="K1187" s="360" t="n">
        <v>229</v>
      </c>
      <c r="L1187" s="360" t="n">
        <v>10</v>
      </c>
      <c r="M1187" s="360" t="n">
        <v>3</v>
      </c>
      <c r="N1187" s="360" t="inlineStr"/>
      <c r="O1187" s="360" t="n">
        <v>0</v>
      </c>
      <c r="P1187" s="360" t="n"/>
      <c r="Q1187" s="360" t="n"/>
      <c r="R1187" s="360" t="n"/>
      <c r="S1187" s="360" t="n"/>
      <c r="T1187" s="360" t="n"/>
      <c r="U1187" s="360" t="n"/>
      <c r="V1187" s="360" t="n"/>
      <c r="W1187" s="360" t="n">
        <v>0</v>
      </c>
      <c r="X1187" s="360" t="n">
        <v>1</v>
      </c>
      <c r="Y1187" s="360" t="n">
        <v>0</v>
      </c>
      <c r="Z1187" s="360" t="n"/>
      <c r="AA1187" s="360" t="n"/>
      <c r="AB1187" s="360" t="n"/>
    </row>
    <row r="1188">
      <c r="A1188" s="360" t="n">
        <v>50</v>
      </c>
      <c r="B1188" s="360" t="n">
        <v>0</v>
      </c>
      <c r="C1188" s="360" t="n">
        <v>0</v>
      </c>
      <c r="D1188" s="360" t="n">
        <v>1</v>
      </c>
      <c r="E1188" s="360" t="n">
        <v>203</v>
      </c>
      <c r="F1188" s="360">
        <f>ROUND(Source!Q1176,O1188)</f>
        <v/>
      </c>
      <c r="G1188" s="360" t="inlineStr">
        <is>
          <t>ЭММ</t>
        </is>
      </c>
      <c r="H1188" s="360" t="inlineStr">
        <is>
          <t>Эксплуатация машин</t>
        </is>
      </c>
      <c r="I1188" s="360" t="n"/>
      <c r="J1188" s="360" t="n"/>
      <c r="K1188" s="360" t="n">
        <v>203</v>
      </c>
      <c r="L1188" s="360" t="n">
        <v>11</v>
      </c>
      <c r="M1188" s="360" t="n">
        <v>3</v>
      </c>
      <c r="N1188" s="360" t="inlineStr"/>
      <c r="O1188" s="360" t="n">
        <v>0</v>
      </c>
      <c r="P1188" s="360" t="n"/>
      <c r="Q1188" s="360" t="n"/>
      <c r="R1188" s="360" t="n"/>
      <c r="S1188" s="360" t="n"/>
      <c r="T1188" s="360" t="n"/>
      <c r="U1188" s="360" t="n"/>
      <c r="V1188" s="360" t="n"/>
      <c r="W1188" s="360" t="n">
        <v>0</v>
      </c>
      <c r="X1188" s="360" t="n">
        <v>1</v>
      </c>
      <c r="Y1188" s="360" t="n">
        <v>0</v>
      </c>
      <c r="Z1188" s="360" t="n"/>
      <c r="AA1188" s="360" t="n"/>
      <c r="AB1188" s="360" t="n"/>
    </row>
    <row r="1189">
      <c r="A1189" s="360" t="n">
        <v>50</v>
      </c>
      <c r="B1189" s="360" t="n">
        <v>0</v>
      </c>
      <c r="C1189" s="360" t="n">
        <v>0</v>
      </c>
      <c r="D1189" s="360" t="n">
        <v>1</v>
      </c>
      <c r="E1189" s="360" t="n">
        <v>231</v>
      </c>
      <c r="F1189" s="360">
        <f>ROUND(Source!BB1176,O1189)</f>
        <v/>
      </c>
      <c r="G1189" s="360" t="inlineStr">
        <is>
          <t>ЭММсНРиСП</t>
        </is>
      </c>
      <c r="H1189" s="360" t="inlineStr">
        <is>
          <t>Эксплуатация машин по ТСН-2001.16</t>
        </is>
      </c>
      <c r="I1189" s="360" t="n"/>
      <c r="J1189" s="360" t="n"/>
      <c r="K1189" s="360" t="n">
        <v>231</v>
      </c>
      <c r="L1189" s="360" t="n">
        <v>12</v>
      </c>
      <c r="M1189" s="360" t="n">
        <v>3</v>
      </c>
      <c r="N1189" s="360" t="inlineStr"/>
      <c r="O1189" s="360" t="n">
        <v>0</v>
      </c>
      <c r="P1189" s="360" t="n"/>
      <c r="Q1189" s="360" t="n"/>
      <c r="R1189" s="360" t="n"/>
      <c r="S1189" s="360" t="n"/>
      <c r="T1189" s="360" t="n"/>
      <c r="U1189" s="360" t="n"/>
      <c r="V1189" s="360" t="n"/>
      <c r="W1189" s="360" t="n">
        <v>0</v>
      </c>
      <c r="X1189" s="360" t="n">
        <v>1</v>
      </c>
      <c r="Y1189" s="360" t="n">
        <v>0</v>
      </c>
      <c r="Z1189" s="360" t="n"/>
      <c r="AA1189" s="360" t="n"/>
      <c r="AB1189" s="360" t="n"/>
    </row>
    <row r="1190">
      <c r="A1190" s="360" t="n">
        <v>50</v>
      </c>
      <c r="B1190" s="360" t="n">
        <v>0</v>
      </c>
      <c r="C1190" s="360" t="n">
        <v>0</v>
      </c>
      <c r="D1190" s="360" t="n">
        <v>1</v>
      </c>
      <c r="E1190" s="360" t="n">
        <v>204</v>
      </c>
      <c r="F1190" s="360">
        <f>ROUND(Source!R1176,O1190)</f>
        <v/>
      </c>
      <c r="G1190" s="360" t="inlineStr">
        <is>
          <t>ЗПМ</t>
        </is>
      </c>
      <c r="H1190" s="360" t="inlineStr">
        <is>
          <t>ЗП машинистов</t>
        </is>
      </c>
      <c r="I1190" s="360" t="n"/>
      <c r="J1190" s="360" t="n"/>
      <c r="K1190" s="360" t="n">
        <v>204</v>
      </c>
      <c r="L1190" s="360" t="n">
        <v>13</v>
      </c>
      <c r="M1190" s="360" t="n">
        <v>3</v>
      </c>
      <c r="N1190" s="360" t="inlineStr"/>
      <c r="O1190" s="360" t="n">
        <v>0</v>
      </c>
      <c r="P1190" s="360" t="n"/>
      <c r="Q1190" s="360" t="n"/>
      <c r="R1190" s="360" t="n"/>
      <c r="S1190" s="360" t="n"/>
      <c r="T1190" s="360" t="n"/>
      <c r="U1190" s="360" t="n"/>
      <c r="V1190" s="360" t="n"/>
      <c r="W1190" s="360" t="n">
        <v>0</v>
      </c>
      <c r="X1190" s="360" t="n">
        <v>1</v>
      </c>
      <c r="Y1190" s="360" t="n">
        <v>0</v>
      </c>
      <c r="Z1190" s="360" t="n"/>
      <c r="AA1190" s="360" t="n"/>
      <c r="AB1190" s="360" t="n"/>
    </row>
    <row r="1191">
      <c r="A1191" s="360" t="n">
        <v>50</v>
      </c>
      <c r="B1191" s="360" t="n">
        <v>0</v>
      </c>
      <c r="C1191" s="360" t="n">
        <v>0</v>
      </c>
      <c r="D1191" s="360" t="n">
        <v>1</v>
      </c>
      <c r="E1191" s="360" t="n">
        <v>205</v>
      </c>
      <c r="F1191" s="360">
        <f>ROUND(Source!S1176,O1191)</f>
        <v/>
      </c>
      <c r="G1191" s="360" t="inlineStr">
        <is>
          <t>ОЗП</t>
        </is>
      </c>
      <c r="H1191" s="360" t="inlineStr">
        <is>
          <t>Основная ЗП рабочих</t>
        </is>
      </c>
      <c r="I1191" s="360" t="n"/>
      <c r="J1191" s="360" t="n"/>
      <c r="K1191" s="360" t="n">
        <v>205</v>
      </c>
      <c r="L1191" s="360" t="n">
        <v>14</v>
      </c>
      <c r="M1191" s="360" t="n">
        <v>3</v>
      </c>
      <c r="N1191" s="360" t="inlineStr"/>
      <c r="O1191" s="360" t="n">
        <v>0</v>
      </c>
      <c r="P1191" s="360" t="n"/>
      <c r="Q1191" s="360" t="n"/>
      <c r="R1191" s="360" t="n"/>
      <c r="S1191" s="360" t="n"/>
      <c r="T1191" s="360" t="n"/>
      <c r="U1191" s="360" t="n"/>
      <c r="V1191" s="360" t="n"/>
      <c r="W1191" s="360" t="n">
        <v>0</v>
      </c>
      <c r="X1191" s="360" t="n">
        <v>1</v>
      </c>
      <c r="Y1191" s="360" t="n">
        <v>0</v>
      </c>
      <c r="Z1191" s="360" t="n"/>
      <c r="AA1191" s="360" t="n"/>
      <c r="AB1191" s="360" t="n"/>
    </row>
    <row r="1192">
      <c r="A1192" s="360" t="n">
        <v>50</v>
      </c>
      <c r="B1192" s="360" t="n">
        <v>0</v>
      </c>
      <c r="C1192" s="360" t="n">
        <v>0</v>
      </c>
      <c r="D1192" s="360" t="n">
        <v>1</v>
      </c>
      <c r="E1192" s="360" t="n">
        <v>232</v>
      </c>
      <c r="F1192" s="360">
        <f>ROUND(Source!BC1176,O1192)</f>
        <v/>
      </c>
      <c r="G1192" s="360" t="inlineStr">
        <is>
          <t>ОЗПсНРиСП</t>
        </is>
      </c>
      <c r="H1192" s="360" t="inlineStr">
        <is>
          <t>Основная ЗП рабочих по ТСН-2001.16</t>
        </is>
      </c>
      <c r="I1192" s="360" t="n"/>
      <c r="J1192" s="360" t="n"/>
      <c r="K1192" s="360" t="n">
        <v>232</v>
      </c>
      <c r="L1192" s="360" t="n">
        <v>15</v>
      </c>
      <c r="M1192" s="360" t="n">
        <v>3</v>
      </c>
      <c r="N1192" s="360" t="inlineStr"/>
      <c r="O1192" s="360" t="n">
        <v>0</v>
      </c>
      <c r="P1192" s="360" t="n"/>
      <c r="Q1192" s="360" t="n"/>
      <c r="R1192" s="360" t="n"/>
      <c r="S1192" s="360" t="n"/>
      <c r="T1192" s="360" t="n"/>
      <c r="U1192" s="360" t="n"/>
      <c r="V1192" s="360" t="n"/>
      <c r="W1192" s="360" t="n">
        <v>0</v>
      </c>
      <c r="X1192" s="360" t="n">
        <v>1</v>
      </c>
      <c r="Y1192" s="360" t="n">
        <v>0</v>
      </c>
      <c r="Z1192" s="360" t="n"/>
      <c r="AA1192" s="360" t="n"/>
      <c r="AB1192" s="360" t="n"/>
    </row>
    <row r="1193">
      <c r="A1193" s="360" t="n">
        <v>50</v>
      </c>
      <c r="B1193" s="360" t="n">
        <v>0</v>
      </c>
      <c r="C1193" s="360" t="n">
        <v>0</v>
      </c>
      <c r="D1193" s="360" t="n">
        <v>1</v>
      </c>
      <c r="E1193" s="360" t="n">
        <v>214</v>
      </c>
      <c r="F1193" s="360">
        <f>ROUND(Source!AS1176,O1193)</f>
        <v/>
      </c>
      <c r="G1193" s="360" t="inlineStr">
        <is>
          <t>Строит</t>
        </is>
      </c>
      <c r="H1193" s="360" t="inlineStr">
        <is>
          <t>Строительные работы с НР и СП</t>
        </is>
      </c>
      <c r="I1193" s="360" t="n"/>
      <c r="J1193" s="360" t="n"/>
      <c r="K1193" s="360" t="n">
        <v>214</v>
      </c>
      <c r="L1193" s="360" t="n">
        <v>16</v>
      </c>
      <c r="M1193" s="360" t="n">
        <v>3</v>
      </c>
      <c r="N1193" s="360" t="inlineStr"/>
      <c r="O1193" s="360" t="n">
        <v>0</v>
      </c>
      <c r="P1193" s="360" t="n"/>
      <c r="Q1193" s="360" t="n"/>
      <c r="R1193" s="360" t="n"/>
      <c r="S1193" s="360" t="n"/>
      <c r="T1193" s="360" t="n"/>
      <c r="U1193" s="360" t="n"/>
      <c r="V1193" s="360" t="n"/>
      <c r="W1193" s="360" t="n">
        <v>0</v>
      </c>
      <c r="X1193" s="360" t="n">
        <v>1</v>
      </c>
      <c r="Y1193" s="360" t="n">
        <v>0</v>
      </c>
      <c r="Z1193" s="360" t="n"/>
      <c r="AA1193" s="360" t="n"/>
      <c r="AB1193" s="360" t="n"/>
    </row>
    <row r="1194">
      <c r="A1194" s="360" t="n">
        <v>50</v>
      </c>
      <c r="B1194" s="360" t="n">
        <v>0</v>
      </c>
      <c r="C1194" s="360" t="n">
        <v>0</v>
      </c>
      <c r="D1194" s="360" t="n">
        <v>1</v>
      </c>
      <c r="E1194" s="360" t="n">
        <v>215</v>
      </c>
      <c r="F1194" s="360">
        <f>ROUND(Source!AT1176,O1194)</f>
        <v/>
      </c>
      <c r="G1194" s="360" t="inlineStr">
        <is>
          <t>Монтаж</t>
        </is>
      </c>
      <c r="H1194" s="360" t="inlineStr">
        <is>
          <t>Монтажные работы с НР и СП</t>
        </is>
      </c>
      <c r="I1194" s="360" t="n"/>
      <c r="J1194" s="360" t="n"/>
      <c r="K1194" s="360" t="n">
        <v>215</v>
      </c>
      <c r="L1194" s="360" t="n">
        <v>17</v>
      </c>
      <c r="M1194" s="360" t="n">
        <v>3</v>
      </c>
      <c r="N1194" s="360" t="inlineStr"/>
      <c r="O1194" s="360" t="n">
        <v>0</v>
      </c>
      <c r="P1194" s="360" t="n"/>
      <c r="Q1194" s="360" t="n"/>
      <c r="R1194" s="360" t="n"/>
      <c r="S1194" s="360" t="n"/>
      <c r="T1194" s="360" t="n"/>
      <c r="U1194" s="360" t="n"/>
      <c r="V1194" s="360" t="n"/>
      <c r="W1194" s="360" t="n">
        <v>0</v>
      </c>
      <c r="X1194" s="360" t="n">
        <v>1</v>
      </c>
      <c r="Y1194" s="360" t="n">
        <v>0</v>
      </c>
      <c r="Z1194" s="360" t="n"/>
      <c r="AA1194" s="360" t="n"/>
      <c r="AB1194" s="360" t="n"/>
    </row>
    <row r="1195">
      <c r="A1195" s="360" t="n">
        <v>50</v>
      </c>
      <c r="B1195" s="360" t="n">
        <v>0</v>
      </c>
      <c r="C1195" s="360" t="n">
        <v>0</v>
      </c>
      <c r="D1195" s="360" t="n">
        <v>1</v>
      </c>
      <c r="E1195" s="360" t="n">
        <v>217</v>
      </c>
      <c r="F1195" s="360">
        <f>ROUND(Source!AU1176,O1195)</f>
        <v/>
      </c>
      <c r="G1195" s="360" t="inlineStr">
        <is>
          <t>Прочие</t>
        </is>
      </c>
      <c r="H1195" s="360" t="inlineStr">
        <is>
          <t>Прочие работы с НР и СП</t>
        </is>
      </c>
      <c r="I1195" s="360" t="n"/>
      <c r="J1195" s="360" t="n"/>
      <c r="K1195" s="360" t="n">
        <v>217</v>
      </c>
      <c r="L1195" s="360" t="n">
        <v>18</v>
      </c>
      <c r="M1195" s="360" t="n">
        <v>3</v>
      </c>
      <c r="N1195" s="360" t="inlineStr"/>
      <c r="O1195" s="360" t="n">
        <v>0</v>
      </c>
      <c r="P1195" s="360" t="n"/>
      <c r="Q1195" s="360" t="n"/>
      <c r="R1195" s="360" t="n"/>
      <c r="S1195" s="360" t="n"/>
      <c r="T1195" s="360" t="n"/>
      <c r="U1195" s="360" t="n"/>
      <c r="V1195" s="360" t="n"/>
      <c r="W1195" s="360" t="n">
        <v>0</v>
      </c>
      <c r="X1195" s="360" t="n">
        <v>1</v>
      </c>
      <c r="Y1195" s="360" t="n">
        <v>0</v>
      </c>
      <c r="Z1195" s="360" t="n"/>
      <c r="AA1195" s="360" t="n"/>
      <c r="AB1195" s="360" t="n"/>
    </row>
    <row r="1196">
      <c r="A1196" s="360" t="n">
        <v>50</v>
      </c>
      <c r="B1196" s="360" t="n">
        <v>0</v>
      </c>
      <c r="C1196" s="360" t="n">
        <v>0</v>
      </c>
      <c r="D1196" s="360" t="n">
        <v>1</v>
      </c>
      <c r="E1196" s="360" t="n">
        <v>230</v>
      </c>
      <c r="F1196" s="360">
        <f>ROUND(Source!BA1176,O1196)</f>
        <v/>
      </c>
      <c r="G1196" s="360" t="inlineStr">
        <is>
          <t>ПрочиеЗатр</t>
        </is>
      </c>
      <c r="H1196" s="360" t="inlineStr">
        <is>
          <t>Прочие затраты по ТСН-2001.16</t>
        </is>
      </c>
      <c r="I1196" s="360" t="n"/>
      <c r="J1196" s="360" t="n"/>
      <c r="K1196" s="360" t="n">
        <v>230</v>
      </c>
      <c r="L1196" s="360" t="n">
        <v>19</v>
      </c>
      <c r="M1196" s="360" t="n">
        <v>3</v>
      </c>
      <c r="N1196" s="360" t="inlineStr"/>
      <c r="O1196" s="360" t="n">
        <v>0</v>
      </c>
      <c r="P1196" s="360" t="n"/>
      <c r="Q1196" s="360" t="n"/>
      <c r="R1196" s="360" t="n"/>
      <c r="S1196" s="360" t="n"/>
      <c r="T1196" s="360" t="n"/>
      <c r="U1196" s="360" t="n"/>
      <c r="V1196" s="360" t="n"/>
      <c r="W1196" s="360" t="n">
        <v>0</v>
      </c>
      <c r="X1196" s="360" t="n">
        <v>1</v>
      </c>
      <c r="Y1196" s="360" t="n">
        <v>0</v>
      </c>
      <c r="Z1196" s="360" t="n"/>
      <c r="AA1196" s="360" t="n"/>
      <c r="AB1196" s="360" t="n"/>
    </row>
    <row r="1197">
      <c r="A1197" s="360" t="n">
        <v>50</v>
      </c>
      <c r="B1197" s="360" t="n">
        <v>0</v>
      </c>
      <c r="C1197" s="360" t="n">
        <v>0</v>
      </c>
      <c r="D1197" s="360" t="n">
        <v>1</v>
      </c>
      <c r="E1197" s="360" t="n">
        <v>206</v>
      </c>
      <c r="F1197" s="360">
        <f>ROUND(Source!T1176,O1197)</f>
        <v/>
      </c>
      <c r="G1197" s="360" t="inlineStr">
        <is>
          <t>ВозврМат</t>
        </is>
      </c>
      <c r="H1197" s="360" t="inlineStr">
        <is>
          <t>Возврат материалов</t>
        </is>
      </c>
      <c r="I1197" s="360" t="n"/>
      <c r="J1197" s="360" t="n"/>
      <c r="K1197" s="360" t="n">
        <v>206</v>
      </c>
      <c r="L1197" s="360" t="n">
        <v>20</v>
      </c>
      <c r="M1197" s="360" t="n">
        <v>3</v>
      </c>
      <c r="N1197" s="360" t="inlineStr"/>
      <c r="O1197" s="360" t="n">
        <v>0</v>
      </c>
      <c r="P1197" s="360" t="n"/>
      <c r="Q1197" s="360" t="n"/>
      <c r="R1197" s="360" t="n"/>
      <c r="S1197" s="360" t="n"/>
      <c r="T1197" s="360" t="n"/>
      <c r="U1197" s="360" t="n"/>
      <c r="V1197" s="360" t="n"/>
      <c r="W1197" s="360" t="n">
        <v>0</v>
      </c>
      <c r="X1197" s="360" t="n">
        <v>1</v>
      </c>
      <c r="Y1197" s="360" t="n">
        <v>0</v>
      </c>
      <c r="Z1197" s="360" t="n"/>
      <c r="AA1197" s="360" t="n"/>
      <c r="AB1197" s="360" t="n"/>
    </row>
    <row r="1198">
      <c r="A1198" s="360" t="n">
        <v>50</v>
      </c>
      <c r="B1198" s="360" t="n">
        <v>0</v>
      </c>
      <c r="C1198" s="360" t="n">
        <v>0</v>
      </c>
      <c r="D1198" s="360" t="n">
        <v>1</v>
      </c>
      <c r="E1198" s="360" t="n">
        <v>207</v>
      </c>
      <c r="F1198" s="360">
        <f>ROUND(Source!U1176,O1198)</f>
        <v/>
      </c>
      <c r="G1198" s="360" t="inlineStr">
        <is>
          <t>ТрудСтр</t>
        </is>
      </c>
      <c r="H1198" s="360" t="inlineStr">
        <is>
          <t>Трудозатраты строителей</t>
        </is>
      </c>
      <c r="I1198" s="360" t="n"/>
      <c r="J1198" s="360" t="n"/>
      <c r="K1198" s="360" t="n">
        <v>207</v>
      </c>
      <c r="L1198" s="360" t="n">
        <v>21</v>
      </c>
      <c r="M1198" s="360" t="n">
        <v>3</v>
      </c>
      <c r="N1198" s="360" t="inlineStr"/>
      <c r="O1198" s="360" t="n">
        <v>7</v>
      </c>
      <c r="P1198" s="360" t="n"/>
      <c r="Q1198" s="360" t="n"/>
      <c r="R1198" s="360" t="n"/>
      <c r="S1198" s="360" t="n"/>
      <c r="T1198" s="360" t="n"/>
      <c r="U1198" s="360" t="n"/>
      <c r="V1198" s="360" t="n"/>
      <c r="W1198" s="360" t="n">
        <v>0</v>
      </c>
      <c r="X1198" s="360" t="n">
        <v>1</v>
      </c>
      <c r="Y1198" s="360" t="n">
        <v>0</v>
      </c>
      <c r="Z1198" s="360" t="n"/>
      <c r="AA1198" s="360" t="n"/>
      <c r="AB1198" s="360" t="n"/>
    </row>
    <row r="1199">
      <c r="A1199" s="360" t="n">
        <v>50</v>
      </c>
      <c r="B1199" s="360" t="n">
        <v>0</v>
      </c>
      <c r="C1199" s="360" t="n">
        <v>0</v>
      </c>
      <c r="D1199" s="360" t="n">
        <v>1</v>
      </c>
      <c r="E1199" s="360" t="n">
        <v>208</v>
      </c>
      <c r="F1199" s="360">
        <f>ROUND(Source!V1176,O1199)</f>
        <v/>
      </c>
      <c r="G1199" s="360" t="inlineStr">
        <is>
          <t>ТрудМаш</t>
        </is>
      </c>
      <c r="H1199" s="360" t="inlineStr">
        <is>
          <t>Трудозатраты машинистов</t>
        </is>
      </c>
      <c r="I1199" s="360" t="n"/>
      <c r="J1199" s="360" t="n"/>
      <c r="K1199" s="360" t="n">
        <v>208</v>
      </c>
      <c r="L1199" s="360" t="n">
        <v>22</v>
      </c>
      <c r="M1199" s="360" t="n">
        <v>3</v>
      </c>
      <c r="N1199" s="360" t="inlineStr"/>
      <c r="O1199" s="360" t="n">
        <v>7</v>
      </c>
      <c r="P1199" s="360" t="n"/>
      <c r="Q1199" s="360" t="n"/>
      <c r="R1199" s="360" t="n"/>
      <c r="S1199" s="360" t="n"/>
      <c r="T1199" s="360" t="n"/>
      <c r="U1199" s="360" t="n"/>
      <c r="V1199" s="360" t="n"/>
      <c r="W1199" s="360" t="n">
        <v>0</v>
      </c>
      <c r="X1199" s="360" t="n">
        <v>1</v>
      </c>
      <c r="Y1199" s="360" t="n">
        <v>0</v>
      </c>
      <c r="Z1199" s="360" t="n"/>
      <c r="AA1199" s="360" t="n"/>
      <c r="AB1199" s="360" t="n"/>
    </row>
    <row r="1200">
      <c r="A1200" s="360" t="n">
        <v>50</v>
      </c>
      <c r="B1200" s="360" t="n">
        <v>0</v>
      </c>
      <c r="C1200" s="360" t="n">
        <v>0</v>
      </c>
      <c r="D1200" s="360" t="n">
        <v>1</v>
      </c>
      <c r="E1200" s="360" t="n">
        <v>209</v>
      </c>
      <c r="F1200" s="360">
        <f>ROUND(Source!W1176,O1200)</f>
        <v/>
      </c>
      <c r="G1200" s="360" t="inlineStr">
        <is>
          <t>ТранспМат</t>
        </is>
      </c>
      <c r="H1200" s="360" t="inlineStr">
        <is>
          <t>Транспорт материалов</t>
        </is>
      </c>
      <c r="I1200" s="360" t="n"/>
      <c r="J1200" s="360" t="n"/>
      <c r="K1200" s="360" t="n">
        <v>209</v>
      </c>
      <c r="L1200" s="360" t="n">
        <v>23</v>
      </c>
      <c r="M1200" s="360" t="n">
        <v>3</v>
      </c>
      <c r="N1200" s="360" t="inlineStr"/>
      <c r="O1200" s="360" t="n">
        <v>0</v>
      </c>
      <c r="P1200" s="360" t="n"/>
      <c r="Q1200" s="360" t="n"/>
      <c r="R1200" s="360" t="n"/>
      <c r="S1200" s="360" t="n"/>
      <c r="T1200" s="360" t="n"/>
      <c r="U1200" s="360" t="n"/>
      <c r="V1200" s="360" t="n"/>
      <c r="W1200" s="360" t="n">
        <v>0</v>
      </c>
      <c r="X1200" s="360" t="n">
        <v>1</v>
      </c>
      <c r="Y1200" s="360" t="n">
        <v>0</v>
      </c>
      <c r="Z1200" s="360" t="n"/>
      <c r="AA1200" s="360" t="n"/>
      <c r="AB1200" s="360" t="n"/>
    </row>
    <row r="1201">
      <c r="A1201" s="360" t="n">
        <v>50</v>
      </c>
      <c r="B1201" s="360" t="n">
        <v>0</v>
      </c>
      <c r="C1201" s="360" t="n">
        <v>0</v>
      </c>
      <c r="D1201" s="360" t="n">
        <v>1</v>
      </c>
      <c r="E1201" s="360" t="n">
        <v>233</v>
      </c>
      <c r="F1201" s="360">
        <f>ROUND(Source!BD1176,O1201)</f>
        <v/>
      </c>
      <c r="G1201" s="360" t="inlineStr">
        <is>
          <t>Перевозка</t>
        </is>
      </c>
      <c r="H1201" s="360" t="inlineStr">
        <is>
          <t>Перевозка грузов</t>
        </is>
      </c>
      <c r="I1201" s="360" t="n"/>
      <c r="J1201" s="360" t="n"/>
      <c r="K1201" s="360" t="n">
        <v>233</v>
      </c>
      <c r="L1201" s="360" t="n">
        <v>24</v>
      </c>
      <c r="M1201" s="360" t="n">
        <v>3</v>
      </c>
      <c r="N1201" s="360" t="inlineStr"/>
      <c r="O1201" s="360" t="n">
        <v>0</v>
      </c>
      <c r="P1201" s="360" t="n"/>
      <c r="Q1201" s="360" t="n"/>
      <c r="R1201" s="360" t="n"/>
      <c r="S1201" s="360" t="n"/>
      <c r="T1201" s="360" t="n"/>
      <c r="U1201" s="360" t="n"/>
      <c r="V1201" s="360" t="n"/>
      <c r="W1201" s="360" t="n">
        <v>0</v>
      </c>
      <c r="X1201" s="360" t="n">
        <v>1</v>
      </c>
      <c r="Y1201" s="360" t="n">
        <v>0</v>
      </c>
      <c r="Z1201" s="360" t="n"/>
      <c r="AA1201" s="360" t="n"/>
      <c r="AB1201" s="360" t="n"/>
    </row>
    <row r="1202">
      <c r="A1202" s="360" t="n">
        <v>50</v>
      </c>
      <c r="B1202" s="360" t="n">
        <v>0</v>
      </c>
      <c r="C1202" s="360" t="n">
        <v>0</v>
      </c>
      <c r="D1202" s="360" t="n">
        <v>1</v>
      </c>
      <c r="E1202" s="360" t="n">
        <v>210</v>
      </c>
      <c r="F1202" s="360">
        <f>ROUND(Source!X1176,O1202)</f>
        <v/>
      </c>
      <c r="G1202" s="360" t="inlineStr">
        <is>
          <t>НР</t>
        </is>
      </c>
      <c r="H1202" s="360" t="inlineStr">
        <is>
          <t>Накладные расходы</t>
        </is>
      </c>
      <c r="I1202" s="360" t="n"/>
      <c r="J1202" s="360" t="n"/>
      <c r="K1202" s="360" t="n">
        <v>210</v>
      </c>
      <c r="L1202" s="360" t="n">
        <v>25</v>
      </c>
      <c r="M1202" s="360" t="n">
        <v>3</v>
      </c>
      <c r="N1202" s="360" t="inlineStr"/>
      <c r="O1202" s="360" t="n">
        <v>0</v>
      </c>
      <c r="P1202" s="360" t="n"/>
      <c r="Q1202" s="360" t="n"/>
      <c r="R1202" s="360" t="n"/>
      <c r="S1202" s="360" t="n"/>
      <c r="T1202" s="360" t="n"/>
      <c r="U1202" s="360" t="n"/>
      <c r="V1202" s="360" t="n"/>
      <c r="W1202" s="360" t="n">
        <v>0</v>
      </c>
      <c r="X1202" s="360" t="n">
        <v>1</v>
      </c>
      <c r="Y1202" s="360" t="n">
        <v>0</v>
      </c>
      <c r="Z1202" s="360" t="n"/>
      <c r="AA1202" s="360" t="n"/>
      <c r="AB1202" s="360" t="n"/>
    </row>
    <row r="1203">
      <c r="A1203" s="360" t="n">
        <v>50</v>
      </c>
      <c r="B1203" s="360" t="n">
        <v>0</v>
      </c>
      <c r="C1203" s="360" t="n">
        <v>0</v>
      </c>
      <c r="D1203" s="360" t="n">
        <v>1</v>
      </c>
      <c r="E1203" s="360" t="n">
        <v>211</v>
      </c>
      <c r="F1203" s="360">
        <f>ROUND(Source!Y1176,O1203)</f>
        <v/>
      </c>
      <c r="G1203" s="360" t="inlineStr">
        <is>
          <t>СмПриб</t>
        </is>
      </c>
      <c r="H1203" s="360" t="inlineStr">
        <is>
          <t>Сметная прибыль</t>
        </is>
      </c>
      <c r="I1203" s="360" t="n"/>
      <c r="J1203" s="360" t="n"/>
      <c r="K1203" s="360" t="n">
        <v>211</v>
      </c>
      <c r="L1203" s="360" t="n">
        <v>26</v>
      </c>
      <c r="M1203" s="360" t="n">
        <v>3</v>
      </c>
      <c r="N1203" s="360" t="inlineStr"/>
      <c r="O1203" s="360" t="n">
        <v>0</v>
      </c>
      <c r="P1203" s="360" t="n"/>
      <c r="Q1203" s="360" t="n"/>
      <c r="R1203" s="360" t="n"/>
      <c r="S1203" s="360" t="n"/>
      <c r="T1203" s="360" t="n"/>
      <c r="U1203" s="360" t="n"/>
      <c r="V1203" s="360" t="n"/>
      <c r="W1203" s="360" t="n">
        <v>0</v>
      </c>
      <c r="X1203" s="360" t="n">
        <v>1</v>
      </c>
      <c r="Y1203" s="360" t="n">
        <v>0</v>
      </c>
      <c r="Z1203" s="360" t="n"/>
      <c r="AA1203" s="360" t="n"/>
      <c r="AB1203" s="360" t="n"/>
    </row>
    <row r="1204">
      <c r="A1204" s="360" t="n">
        <v>50</v>
      </c>
      <c r="B1204" s="360" t="n">
        <v>0</v>
      </c>
      <c r="C1204" s="360" t="n">
        <v>0</v>
      </c>
      <c r="D1204" s="360" t="n">
        <v>1</v>
      </c>
      <c r="E1204" s="360" t="n">
        <v>224</v>
      </c>
      <c r="F1204" s="360">
        <f>ROUND(Source!AR1176,O1204)</f>
        <v/>
      </c>
      <c r="G1204" s="360" t="inlineStr">
        <is>
          <t>Всего</t>
        </is>
      </c>
      <c r="H1204" s="360" t="inlineStr">
        <is>
          <t>Всего с НР и СП</t>
        </is>
      </c>
      <c r="I1204" s="360" t="n"/>
      <c r="J1204" s="360" t="n"/>
      <c r="K1204" s="360" t="n">
        <v>224</v>
      </c>
      <c r="L1204" s="360" t="n">
        <v>27</v>
      </c>
      <c r="M1204" s="360" t="n">
        <v>3</v>
      </c>
      <c r="N1204" s="360" t="inlineStr"/>
      <c r="O1204" s="360" t="n">
        <v>0</v>
      </c>
      <c r="P1204" s="360" t="n"/>
      <c r="Q1204" s="360" t="n"/>
      <c r="R1204" s="360" t="n"/>
      <c r="S1204" s="360" t="n"/>
      <c r="T1204" s="360" t="n"/>
      <c r="U1204" s="360" t="n"/>
      <c r="V1204" s="360" t="n"/>
      <c r="W1204" s="360" t="n">
        <v>0</v>
      </c>
      <c r="X1204" s="360" t="n">
        <v>1</v>
      </c>
      <c r="Y1204" s="360" t="n">
        <v>0</v>
      </c>
      <c r="Z1204" s="360" t="n"/>
      <c r="AA1204" s="360" t="n"/>
      <c r="AB1204" s="360" t="n"/>
    </row>
    <row r="1205">
      <c r="A1205" s="360" t="n">
        <v>50</v>
      </c>
      <c r="B1205" s="360" t="n">
        <v>0</v>
      </c>
      <c r="C1205" s="360" t="n">
        <v>0</v>
      </c>
      <c r="D1205" s="360" t="n">
        <v>2</v>
      </c>
      <c r="E1205" s="360" t="n">
        <v>0</v>
      </c>
      <c r="F1205" s="360">
        <f>ROUND(F1204,O1205)</f>
        <v/>
      </c>
      <c r="G1205" s="360" t="inlineStr">
        <is>
          <t>и1</t>
        </is>
      </c>
      <c r="H1205" s="360" t="inlineStr">
        <is>
          <t>Итого</t>
        </is>
      </c>
      <c r="I1205" s="360" t="n"/>
      <c r="J1205" s="360" t="n"/>
      <c r="K1205" s="360" t="n">
        <v>212</v>
      </c>
      <c r="L1205" s="360" t="n">
        <v>28</v>
      </c>
      <c r="M1205" s="360" t="n">
        <v>0</v>
      </c>
      <c r="N1205" s="360" t="inlineStr"/>
      <c r="O1205" s="360" t="n">
        <v>0</v>
      </c>
      <c r="P1205" s="360" t="n"/>
      <c r="Q1205" s="360" t="n"/>
      <c r="R1205" s="360" t="n"/>
      <c r="S1205" s="360" t="n"/>
      <c r="T1205" s="360" t="n"/>
      <c r="U1205" s="360" t="n"/>
      <c r="V1205" s="360" t="n"/>
      <c r="W1205" s="360" t="n">
        <v>0</v>
      </c>
      <c r="X1205" s="360" t="n">
        <v>1</v>
      </c>
      <c r="Y1205" s="360" t="n">
        <v>0</v>
      </c>
      <c r="Z1205" s="360" t="n"/>
      <c r="AA1205" s="360" t="n"/>
      <c r="AB1205" s="360" t="n"/>
    </row>
    <row r="1206">
      <c r="A1206" s="360" t="n">
        <v>50</v>
      </c>
      <c r="B1206" s="360" t="n">
        <v>0</v>
      </c>
      <c r="C1206" s="360" t="n">
        <v>0</v>
      </c>
      <c r="D1206" s="360" t="n">
        <v>2</v>
      </c>
      <c r="E1206" s="360" t="n">
        <v>0</v>
      </c>
      <c r="F1206" s="360">
        <f>ROUND(F1205*0.22,O1206)</f>
        <v/>
      </c>
      <c r="G1206" s="360" t="inlineStr">
        <is>
          <t>и2</t>
        </is>
      </c>
      <c r="H1206" s="360" t="inlineStr">
        <is>
          <t>НДС 22%</t>
        </is>
      </c>
      <c r="I1206" s="360" t="n"/>
      <c r="J1206" s="360" t="n"/>
      <c r="K1206" s="360" t="n">
        <v>212</v>
      </c>
      <c r="L1206" s="360" t="n">
        <v>29</v>
      </c>
      <c r="M1206" s="360" t="n">
        <v>0</v>
      </c>
      <c r="N1206" s="360" t="inlineStr"/>
      <c r="O1206" s="360" t="n">
        <v>0</v>
      </c>
      <c r="P1206" s="360" t="n"/>
      <c r="Q1206" s="360" t="n"/>
      <c r="R1206" s="360" t="n"/>
      <c r="S1206" s="360" t="n"/>
      <c r="T1206" s="360" t="n"/>
      <c r="U1206" s="360" t="n"/>
      <c r="V1206" s="360" t="n"/>
      <c r="W1206" s="360" t="n">
        <v>0</v>
      </c>
      <c r="X1206" s="360" t="n">
        <v>1</v>
      </c>
      <c r="Y1206" s="360" t="n">
        <v>0</v>
      </c>
      <c r="Z1206" s="360" t="n"/>
      <c r="AA1206" s="360" t="n"/>
      <c r="AB1206" s="360" t="n"/>
    </row>
    <row r="1207">
      <c r="A1207" s="360" t="n">
        <v>50</v>
      </c>
      <c r="B1207" s="360" t="n">
        <v>0</v>
      </c>
      <c r="C1207" s="360" t="n">
        <v>0</v>
      </c>
      <c r="D1207" s="360" t="n">
        <v>2</v>
      </c>
      <c r="E1207" s="360" t="n">
        <v>213</v>
      </c>
      <c r="F1207" s="360">
        <f>ROUND(F1205+F1206,O1207)</f>
        <v/>
      </c>
      <c r="G1207" s="360" t="inlineStr">
        <is>
          <t>и3</t>
        </is>
      </c>
      <c r="H1207" s="360" t="inlineStr">
        <is>
          <t>Всего</t>
        </is>
      </c>
      <c r="I1207" s="360" t="n"/>
      <c r="J1207" s="360" t="n"/>
      <c r="K1207" s="360" t="n">
        <v>212</v>
      </c>
      <c r="L1207" s="360" t="n">
        <v>30</v>
      </c>
      <c r="M1207" s="360" t="n">
        <v>0</v>
      </c>
      <c r="N1207" s="360" t="inlineStr"/>
      <c r="O1207" s="360" t="n">
        <v>0</v>
      </c>
      <c r="P1207" s="360" t="n"/>
      <c r="Q1207" s="360" t="n"/>
      <c r="R1207" s="360" t="n"/>
      <c r="S1207" s="360" t="n"/>
      <c r="T1207" s="360" t="n"/>
      <c r="U1207" s="360" t="n"/>
      <c r="V1207" s="360" t="n"/>
      <c r="W1207" s="360" t="n">
        <v>0</v>
      </c>
      <c r="X1207" s="360" t="n">
        <v>1</v>
      </c>
      <c r="Y1207" s="360" t="n">
        <v>0</v>
      </c>
      <c r="Z1207" s="360" t="n"/>
      <c r="AA1207" s="360" t="n"/>
      <c r="AB1207" s="360" t="n"/>
    </row>
    <row r="1208"/>
    <row r="1209">
      <c r="A1209" s="357" t="n">
        <v>3</v>
      </c>
      <c r="B1209" s="357" t="n">
        <v>0</v>
      </c>
      <c r="C1209" s="357" t="n"/>
      <c r="D1209" s="357">
        <f>ROW(A1224)</f>
        <v/>
      </c>
      <c r="E1209" s="357" t="n"/>
      <c r="F1209" s="357" t="inlineStr">
        <is>
          <t>Новая локальная смета</t>
        </is>
      </c>
      <c r="G1209" s="357" t="inlineStr">
        <is>
          <t>Первомайская, д.42-45</t>
        </is>
      </c>
      <c r="H1209" s="357" t="inlineStr"/>
      <c r="I1209" s="357" t="n">
        <v>0</v>
      </c>
      <c r="J1209" s="357" t="inlineStr"/>
      <c r="K1209" s="357" t="n">
        <v>0</v>
      </c>
      <c r="L1209" s="357" t="inlineStr">
        <is>
          <t>Новая локальная смета</t>
        </is>
      </c>
      <c r="M1209" s="357" t="inlineStr"/>
      <c r="N1209" s="357" t="n"/>
      <c r="O1209" s="357" t="n"/>
      <c r="P1209" s="357" t="n"/>
      <c r="Q1209" s="357" t="n"/>
      <c r="R1209" s="357" t="n"/>
      <c r="S1209" s="357" t="n">
        <v>0</v>
      </c>
      <c r="T1209" s="357" t="n"/>
      <c r="U1209" s="357" t="inlineStr"/>
      <c r="V1209" s="357" t="n">
        <v>0</v>
      </c>
      <c r="W1209" s="357" t="n"/>
      <c r="X1209" s="357" t="n"/>
      <c r="Y1209" s="357" t="n"/>
      <c r="Z1209" s="357" t="n"/>
      <c r="AA1209" s="357" t="n"/>
      <c r="AB1209" s="357" t="inlineStr"/>
      <c r="AC1209" s="357" t="inlineStr"/>
      <c r="AD1209" s="357" t="inlineStr"/>
      <c r="AE1209" s="357" t="inlineStr"/>
      <c r="AF1209" s="357" t="inlineStr"/>
      <c r="AG1209" s="357" t="inlineStr"/>
      <c r="AH1209" s="357" t="n"/>
      <c r="AI1209" s="357" t="n"/>
      <c r="AJ1209" s="357" t="n"/>
      <c r="AK1209" s="357" t="n"/>
      <c r="AL1209" s="357" t="n"/>
      <c r="AM1209" s="357" t="n"/>
      <c r="AN1209" s="357" t="n"/>
      <c r="AO1209" s="357" t="n"/>
      <c r="AP1209" s="357" t="inlineStr"/>
      <c r="AQ1209" s="357" t="inlineStr"/>
      <c r="AR1209" s="357" t="inlineStr"/>
      <c r="AS1209" s="357" t="n"/>
      <c r="AT1209" s="357" t="n"/>
      <c r="AU1209" s="357" t="n"/>
      <c r="AV1209" s="357" t="n"/>
      <c r="AW1209" s="357" t="n"/>
      <c r="AX1209" s="357" t="n"/>
      <c r="AY1209" s="357" t="n"/>
      <c r="AZ1209" s="357" t="inlineStr"/>
      <c r="BA1209" s="357" t="n"/>
      <c r="BB1209" s="357" t="inlineStr"/>
      <c r="BC1209" s="357" t="inlineStr"/>
      <c r="BD1209" s="357" t="inlineStr"/>
      <c r="BE1209" s="357" t="inlineStr"/>
      <c r="BF1209" s="357" t="inlineStr"/>
      <c r="BG1209" s="357" t="inlineStr"/>
      <c r="BH1209" s="357" t="inlineStr"/>
      <c r="BI1209" s="357" t="inlineStr"/>
      <c r="BJ1209" s="357" t="inlineStr"/>
      <c r="BK1209" s="357" t="inlineStr"/>
      <c r="BL1209" s="357" t="inlineStr"/>
      <c r="BM1209" s="357" t="inlineStr"/>
      <c r="BN1209" s="357" t="inlineStr"/>
      <c r="BO1209" s="357" t="inlineStr"/>
      <c r="BP1209" s="357" t="inlineStr"/>
      <c r="BQ1209" s="357" t="n"/>
      <c r="BR1209" s="357" t="n"/>
      <c r="BS1209" s="357" t="n"/>
      <c r="BT1209" s="357" t="n"/>
      <c r="BU1209" s="357" t="n"/>
      <c r="BV1209" s="357" t="n"/>
      <c r="BW1209" s="357" t="n"/>
      <c r="BX1209" s="357" t="n">
        <v>0</v>
      </c>
      <c r="BY1209" s="357" t="n"/>
      <c r="BZ1209" s="357" t="n"/>
      <c r="CA1209" s="357" t="n"/>
      <c r="CB1209" s="357" t="n"/>
      <c r="CC1209" s="357" t="n"/>
      <c r="CD1209" s="357" t="n"/>
      <c r="CE1209" s="357" t="n"/>
      <c r="CF1209" s="357" t="n">
        <v>0</v>
      </c>
      <c r="CG1209" s="357" t="n">
        <v>0</v>
      </c>
      <c r="CH1209" s="357" t="n"/>
      <c r="CI1209" s="357" t="inlineStr"/>
      <c r="CJ1209" s="357" t="inlineStr"/>
      <c r="CK1209" t="inlineStr"/>
      <c r="CL1209" t="inlineStr"/>
      <c r="CM1209" t="inlineStr"/>
      <c r="CN1209" t="inlineStr"/>
      <c r="CO1209" t="inlineStr"/>
      <c r="CP1209" t="inlineStr"/>
      <c r="CQ1209" t="inlineStr"/>
    </row>
    <row r="1210"/>
    <row r="1211">
      <c r="A1211" s="358" t="n">
        <v>52</v>
      </c>
      <c r="B1211" s="358">
        <f>B1224</f>
        <v/>
      </c>
      <c r="C1211" s="358">
        <f>C1224</f>
        <v/>
      </c>
      <c r="D1211" s="358">
        <f>D1224</f>
        <v/>
      </c>
      <c r="E1211" s="358">
        <f>E1224</f>
        <v/>
      </c>
      <c r="F1211" s="358">
        <f>F1224</f>
        <v/>
      </c>
      <c r="G1211" s="358">
        <f>G1224</f>
        <v/>
      </c>
      <c r="H1211" s="358" t="n"/>
      <c r="I1211" s="358" t="n"/>
      <c r="J1211" s="358" t="n"/>
      <c r="K1211" s="358" t="n"/>
      <c r="L1211" s="358" t="n"/>
      <c r="M1211" s="358" t="n"/>
      <c r="N1211" s="358" t="n"/>
      <c r="O1211" s="358">
        <f>O1224</f>
        <v/>
      </c>
      <c r="P1211" s="358">
        <f>P1224</f>
        <v/>
      </c>
      <c r="Q1211" s="358">
        <f>Q1224</f>
        <v/>
      </c>
      <c r="R1211" s="358">
        <f>R1224</f>
        <v/>
      </c>
      <c r="S1211" s="358">
        <f>S1224</f>
        <v/>
      </c>
      <c r="T1211" s="358">
        <f>T1224</f>
        <v/>
      </c>
      <c r="U1211" s="358">
        <f>U1224</f>
        <v/>
      </c>
      <c r="V1211" s="358">
        <f>V1224</f>
        <v/>
      </c>
      <c r="W1211" s="358">
        <f>W1224</f>
        <v/>
      </c>
      <c r="X1211" s="358">
        <f>X1224</f>
        <v/>
      </c>
      <c r="Y1211" s="358">
        <f>Y1224</f>
        <v/>
      </c>
      <c r="Z1211" s="358">
        <f>Z1224</f>
        <v/>
      </c>
      <c r="AA1211" s="358">
        <f>AA1224</f>
        <v/>
      </c>
      <c r="AB1211" s="358">
        <f>AB1224</f>
        <v/>
      </c>
      <c r="AC1211" s="358">
        <f>AC1224</f>
        <v/>
      </c>
      <c r="AD1211" s="358">
        <f>AD1224</f>
        <v/>
      </c>
      <c r="AE1211" s="358">
        <f>AE1224</f>
        <v/>
      </c>
      <c r="AF1211" s="358">
        <f>AF1224</f>
        <v/>
      </c>
      <c r="AG1211" s="358">
        <f>AG1224</f>
        <v/>
      </c>
      <c r="AH1211" s="358">
        <f>AH1224</f>
        <v/>
      </c>
      <c r="AI1211" s="358">
        <f>AI1224</f>
        <v/>
      </c>
      <c r="AJ1211" s="358">
        <f>AJ1224</f>
        <v/>
      </c>
      <c r="AK1211" s="358">
        <f>AK1224</f>
        <v/>
      </c>
      <c r="AL1211" s="358">
        <f>AL1224</f>
        <v/>
      </c>
      <c r="AM1211" s="358">
        <f>AM1224</f>
        <v/>
      </c>
      <c r="AN1211" s="358">
        <f>AN1224</f>
        <v/>
      </c>
      <c r="AO1211" s="358">
        <f>AO1224</f>
        <v/>
      </c>
      <c r="AP1211" s="358">
        <f>AP1224</f>
        <v/>
      </c>
      <c r="AQ1211" s="358">
        <f>AQ1224</f>
        <v/>
      </c>
      <c r="AR1211" s="358">
        <f>AR1224</f>
        <v/>
      </c>
      <c r="AS1211" s="358">
        <f>AS1224</f>
        <v/>
      </c>
      <c r="AT1211" s="358">
        <f>AT1224</f>
        <v/>
      </c>
      <c r="AU1211" s="358">
        <f>AU1224</f>
        <v/>
      </c>
      <c r="AV1211" s="358">
        <f>AV1224</f>
        <v/>
      </c>
      <c r="AW1211" s="358">
        <f>AW1224</f>
        <v/>
      </c>
      <c r="AX1211" s="358">
        <f>AX1224</f>
        <v/>
      </c>
      <c r="AY1211" s="358">
        <f>AY1224</f>
        <v/>
      </c>
      <c r="AZ1211" s="358">
        <f>AZ1224</f>
        <v/>
      </c>
      <c r="BA1211" s="358">
        <f>BA1224</f>
        <v/>
      </c>
      <c r="BB1211" s="358">
        <f>BB1224</f>
        <v/>
      </c>
      <c r="BC1211" s="358">
        <f>BC1224</f>
        <v/>
      </c>
      <c r="BD1211" s="358">
        <f>BD1224</f>
        <v/>
      </c>
      <c r="BE1211" s="358">
        <f>BE1224</f>
        <v/>
      </c>
      <c r="BF1211" s="358">
        <f>BF1224</f>
        <v/>
      </c>
      <c r="BG1211" s="358">
        <f>BG1224</f>
        <v/>
      </c>
      <c r="BH1211" s="358">
        <f>BH1224</f>
        <v/>
      </c>
      <c r="BI1211" s="358">
        <f>BI1224</f>
        <v/>
      </c>
      <c r="BJ1211" s="358">
        <f>BJ1224</f>
        <v/>
      </c>
      <c r="BK1211" s="358">
        <f>BK1224</f>
        <v/>
      </c>
      <c r="BL1211" s="358">
        <f>BL1224</f>
        <v/>
      </c>
      <c r="BM1211" s="358">
        <f>BM1224</f>
        <v/>
      </c>
      <c r="BN1211" s="358">
        <f>BN1224</f>
        <v/>
      </c>
      <c r="BO1211" s="358">
        <f>BO1224</f>
        <v/>
      </c>
      <c r="BP1211" s="358">
        <f>BP1224</f>
        <v/>
      </c>
      <c r="BQ1211" s="358">
        <f>BQ1224</f>
        <v/>
      </c>
      <c r="BR1211" s="358">
        <f>BR1224</f>
        <v/>
      </c>
      <c r="BS1211" s="358">
        <f>BS1224</f>
        <v/>
      </c>
      <c r="BT1211" s="358">
        <f>BT1224</f>
        <v/>
      </c>
      <c r="BU1211" s="358">
        <f>BU1224</f>
        <v/>
      </c>
      <c r="BV1211" s="358">
        <f>BV1224</f>
        <v/>
      </c>
      <c r="BW1211" s="358">
        <f>BW1224</f>
        <v/>
      </c>
      <c r="BX1211" s="358">
        <f>BX1224</f>
        <v/>
      </c>
      <c r="BY1211" s="358">
        <f>BY1224</f>
        <v/>
      </c>
      <c r="BZ1211" s="358">
        <f>BZ1224</f>
        <v/>
      </c>
      <c r="CA1211" s="358">
        <f>CA1224</f>
        <v/>
      </c>
      <c r="CB1211" s="358">
        <f>CB1224</f>
        <v/>
      </c>
      <c r="CC1211" s="358">
        <f>CC1224</f>
        <v/>
      </c>
      <c r="CD1211" s="358">
        <f>CD1224</f>
        <v/>
      </c>
      <c r="CE1211" s="358">
        <f>CE1224</f>
        <v/>
      </c>
      <c r="CF1211" s="358">
        <f>CF1224</f>
        <v/>
      </c>
      <c r="CG1211" s="358">
        <f>CG1224</f>
        <v/>
      </c>
      <c r="CH1211" s="358">
        <f>CH1224</f>
        <v/>
      </c>
      <c r="CI1211" s="358">
        <f>CI1224</f>
        <v/>
      </c>
      <c r="CJ1211" s="358">
        <f>CJ1224</f>
        <v/>
      </c>
      <c r="CK1211" s="358">
        <f>CK1224</f>
        <v/>
      </c>
      <c r="CL1211" s="358">
        <f>CL1224</f>
        <v/>
      </c>
      <c r="CM1211" s="358">
        <f>CM1224</f>
        <v/>
      </c>
      <c r="CN1211" s="358">
        <f>CN1224</f>
        <v/>
      </c>
      <c r="CO1211" s="358">
        <f>CO1224</f>
        <v/>
      </c>
      <c r="CP1211" s="358">
        <f>CP1224</f>
        <v/>
      </c>
      <c r="CQ1211" s="358">
        <f>CQ1224</f>
        <v/>
      </c>
      <c r="CR1211" s="358">
        <f>CR1224</f>
        <v/>
      </c>
      <c r="CS1211" s="358">
        <f>CS1224</f>
        <v/>
      </c>
      <c r="CT1211" s="358">
        <f>CT1224</f>
        <v/>
      </c>
      <c r="CU1211" s="358">
        <f>CU1224</f>
        <v/>
      </c>
      <c r="CV1211" s="358">
        <f>CV1224</f>
        <v/>
      </c>
      <c r="CW1211" s="358">
        <f>CW1224</f>
        <v/>
      </c>
      <c r="CX1211" s="358">
        <f>CX1224</f>
        <v/>
      </c>
      <c r="CY1211" s="358">
        <f>CY1224</f>
        <v/>
      </c>
      <c r="CZ1211" s="358">
        <f>CZ1224</f>
        <v/>
      </c>
      <c r="DA1211" s="358">
        <f>DA1224</f>
        <v/>
      </c>
      <c r="DB1211" s="358">
        <f>DB1224</f>
        <v/>
      </c>
      <c r="DC1211" s="358">
        <f>DC1224</f>
        <v/>
      </c>
      <c r="DD1211" s="358">
        <f>DD1224</f>
        <v/>
      </c>
      <c r="DE1211" s="358">
        <f>DE1224</f>
        <v/>
      </c>
      <c r="DF1211" s="358">
        <f>DF1224</f>
        <v/>
      </c>
      <c r="DG1211" s="359">
        <f>DG1224</f>
        <v/>
      </c>
      <c r="DH1211" s="359">
        <f>DH1224</f>
        <v/>
      </c>
      <c r="DI1211" s="359">
        <f>DI1224</f>
        <v/>
      </c>
      <c r="DJ1211" s="359">
        <f>DJ1224</f>
        <v/>
      </c>
      <c r="DK1211" s="359">
        <f>DK1224</f>
        <v/>
      </c>
      <c r="DL1211" s="359">
        <f>DL1224</f>
        <v/>
      </c>
      <c r="DM1211" s="359">
        <f>DM1224</f>
        <v/>
      </c>
      <c r="DN1211" s="359">
        <f>DN1224</f>
        <v/>
      </c>
      <c r="DO1211" s="359">
        <f>DO1224</f>
        <v/>
      </c>
      <c r="DP1211" s="359">
        <f>DP1224</f>
        <v/>
      </c>
      <c r="DQ1211" s="359">
        <f>DQ1224</f>
        <v/>
      </c>
      <c r="DR1211" s="359">
        <f>DR1224</f>
        <v/>
      </c>
      <c r="DS1211" s="359">
        <f>DS1224</f>
        <v/>
      </c>
      <c r="DT1211" s="359">
        <f>DT1224</f>
        <v/>
      </c>
      <c r="DU1211" s="359">
        <f>DU1224</f>
        <v/>
      </c>
      <c r="DV1211" s="359">
        <f>DV1224</f>
        <v/>
      </c>
      <c r="DW1211" s="359">
        <f>DW1224</f>
        <v/>
      </c>
      <c r="DX1211" s="359">
        <f>DX1224</f>
        <v/>
      </c>
      <c r="DY1211" s="359">
        <f>DY1224</f>
        <v/>
      </c>
      <c r="DZ1211" s="359">
        <f>DZ1224</f>
        <v/>
      </c>
      <c r="EA1211" s="359">
        <f>EA1224</f>
        <v/>
      </c>
      <c r="EB1211" s="359">
        <f>EB1224</f>
        <v/>
      </c>
      <c r="EC1211" s="359">
        <f>EC1224</f>
        <v/>
      </c>
      <c r="ED1211" s="359">
        <f>ED1224</f>
        <v/>
      </c>
      <c r="EE1211" s="359">
        <f>EE1224</f>
        <v/>
      </c>
      <c r="EF1211" s="359">
        <f>EF1224</f>
        <v/>
      </c>
      <c r="EG1211" s="359">
        <f>EG1224</f>
        <v/>
      </c>
      <c r="EH1211" s="359">
        <f>EH1224</f>
        <v/>
      </c>
      <c r="EI1211" s="359">
        <f>EI1224</f>
        <v/>
      </c>
      <c r="EJ1211" s="359">
        <f>EJ1224</f>
        <v/>
      </c>
      <c r="EK1211" s="359">
        <f>EK1224</f>
        <v/>
      </c>
      <c r="EL1211" s="359">
        <f>EL1224</f>
        <v/>
      </c>
      <c r="EM1211" s="359">
        <f>EM1224</f>
        <v/>
      </c>
      <c r="EN1211" s="359">
        <f>EN1224</f>
        <v/>
      </c>
      <c r="EO1211" s="359">
        <f>EO1224</f>
        <v/>
      </c>
      <c r="EP1211" s="359">
        <f>EP1224</f>
        <v/>
      </c>
      <c r="EQ1211" s="359">
        <f>EQ1224</f>
        <v/>
      </c>
      <c r="ER1211" s="359">
        <f>ER1224</f>
        <v/>
      </c>
      <c r="ES1211" s="359">
        <f>ES1224</f>
        <v/>
      </c>
      <c r="ET1211" s="359">
        <f>ET1224</f>
        <v/>
      </c>
      <c r="EU1211" s="359">
        <f>EU1224</f>
        <v/>
      </c>
      <c r="EV1211" s="359">
        <f>EV1224</f>
        <v/>
      </c>
      <c r="EW1211" s="359">
        <f>EW1224</f>
        <v/>
      </c>
      <c r="EX1211" s="359">
        <f>EX1224</f>
        <v/>
      </c>
      <c r="EY1211" s="359">
        <f>EY1224</f>
        <v/>
      </c>
      <c r="EZ1211" s="359">
        <f>EZ1224</f>
        <v/>
      </c>
      <c r="FA1211" s="359">
        <f>FA1224</f>
        <v/>
      </c>
      <c r="FB1211" s="359">
        <f>FB1224</f>
        <v/>
      </c>
      <c r="FC1211" s="359">
        <f>FC1224</f>
        <v/>
      </c>
      <c r="FD1211" s="359">
        <f>FD1224</f>
        <v/>
      </c>
      <c r="FE1211" s="359">
        <f>FE1224</f>
        <v/>
      </c>
      <c r="FF1211" s="359">
        <f>FF1224</f>
        <v/>
      </c>
      <c r="FG1211" s="359">
        <f>FG1224</f>
        <v/>
      </c>
      <c r="FH1211" s="359">
        <f>FH1224</f>
        <v/>
      </c>
      <c r="FI1211" s="359">
        <f>FI1224</f>
        <v/>
      </c>
      <c r="FJ1211" s="359">
        <f>FJ1224</f>
        <v/>
      </c>
      <c r="FK1211" s="359">
        <f>FK1224</f>
        <v/>
      </c>
      <c r="FL1211" s="359">
        <f>FL1224</f>
        <v/>
      </c>
      <c r="FM1211" s="359">
        <f>FM1224</f>
        <v/>
      </c>
      <c r="FN1211" s="359">
        <f>FN1224</f>
        <v/>
      </c>
      <c r="FO1211" s="359">
        <f>FO1224</f>
        <v/>
      </c>
      <c r="FP1211" s="359">
        <f>FP1224</f>
        <v/>
      </c>
      <c r="FQ1211" s="359">
        <f>FQ1224</f>
        <v/>
      </c>
      <c r="FR1211" s="359">
        <f>FR1224</f>
        <v/>
      </c>
      <c r="FS1211" s="359">
        <f>FS1224</f>
        <v/>
      </c>
      <c r="FT1211" s="359">
        <f>FT1224</f>
        <v/>
      </c>
      <c r="FU1211" s="359">
        <f>FU1224</f>
        <v/>
      </c>
      <c r="FV1211" s="359">
        <f>FV1224</f>
        <v/>
      </c>
      <c r="FW1211" s="359">
        <f>FW1224</f>
        <v/>
      </c>
      <c r="FX1211" s="359">
        <f>FX1224</f>
        <v/>
      </c>
      <c r="FY1211" s="359">
        <f>FY1224</f>
        <v/>
      </c>
      <c r="FZ1211" s="359">
        <f>FZ1224</f>
        <v/>
      </c>
      <c r="GA1211" s="359">
        <f>GA1224</f>
        <v/>
      </c>
      <c r="GB1211" s="359">
        <f>GB1224</f>
        <v/>
      </c>
      <c r="GC1211" s="359">
        <f>GC1224</f>
        <v/>
      </c>
      <c r="GD1211" s="359">
        <f>GD1224</f>
        <v/>
      </c>
      <c r="GE1211" s="359">
        <f>GE1224</f>
        <v/>
      </c>
      <c r="GF1211" s="359">
        <f>GF1224</f>
        <v/>
      </c>
      <c r="GG1211" s="359">
        <f>GG1224</f>
        <v/>
      </c>
      <c r="GH1211" s="359">
        <f>GH1224</f>
        <v/>
      </c>
      <c r="GI1211" s="359">
        <f>GI1224</f>
        <v/>
      </c>
      <c r="GJ1211" s="359">
        <f>GJ1224</f>
        <v/>
      </c>
      <c r="GK1211" s="359">
        <f>GK1224</f>
        <v/>
      </c>
      <c r="GL1211" s="359">
        <f>GL1224</f>
        <v/>
      </c>
      <c r="GM1211" s="359">
        <f>GM1224</f>
        <v/>
      </c>
      <c r="GN1211" s="359">
        <f>GN1224</f>
        <v/>
      </c>
      <c r="GO1211" s="359">
        <f>GO1224</f>
        <v/>
      </c>
      <c r="GP1211" s="359">
        <f>GP1224</f>
        <v/>
      </c>
      <c r="GQ1211" s="359">
        <f>GQ1224</f>
        <v/>
      </c>
      <c r="GR1211" s="359">
        <f>GR1224</f>
        <v/>
      </c>
      <c r="GS1211" s="359">
        <f>GS1224</f>
        <v/>
      </c>
      <c r="GT1211" s="359">
        <f>GT1224</f>
        <v/>
      </c>
      <c r="GU1211" s="359">
        <f>GU1224</f>
        <v/>
      </c>
      <c r="GV1211" s="359">
        <f>GV1224</f>
        <v/>
      </c>
      <c r="GW1211" s="359">
        <f>GW1224</f>
        <v/>
      </c>
      <c r="GX1211" s="359">
        <f>GX1224</f>
        <v/>
      </c>
    </row>
    <row r="1212"/>
    <row r="1213">
      <c r="A1213" t="n">
        <v>17</v>
      </c>
      <c r="B1213" t="n">
        <v>0</v>
      </c>
      <c r="C1213">
        <f>ROW(SmtRes!A409)</f>
        <v/>
      </c>
      <c r="D1213">
        <f>ROW(EtalonRes!A404)</f>
        <v/>
      </c>
      <c r="E1213" t="inlineStr">
        <is>
          <t>1</t>
        </is>
      </c>
      <c r="F1213" t="inlineStr">
        <is>
          <t>65-14-1</t>
        </is>
      </c>
      <c r="G1213" t="inlineStr">
        <is>
          <t>Разборка трубопроводов из водогазопроводных труб в зданиях и сооружениях на резьбе диаметром до 32 мм</t>
        </is>
      </c>
      <c r="H1213" t="inlineStr">
        <is>
          <t>100 м трубопровода</t>
        </is>
      </c>
      <c r="I1213">
        <f>ROUND(ROUND(6/100,4),7)</f>
        <v/>
      </c>
      <c r="J1213" t="n">
        <v>0</v>
      </c>
      <c r="K1213">
        <f>ROUND(ROUND(6/100,4),7)</f>
        <v/>
      </c>
      <c r="O1213">
        <f>ROUND(CP1213,0)</f>
        <v/>
      </c>
      <c r="P1213">
        <f>ROUND(CQ1213*I1213,0)</f>
        <v/>
      </c>
      <c r="Q1213">
        <f>(ROUND((ROUND(((ET1213)*I1213),0)*BB1213),0)+ROUND((ROUND(((AE1213-(EU1213))*I1213),0)*BS1213),0))</f>
        <v/>
      </c>
      <c r="R1213">
        <f>(ROUND((ROUND(((EU1213)*I1213),0)*BS1213),0)+ROUND((ROUND(((AE1213-(EU1213))*I1213),0)*BS1213),0))</f>
        <v/>
      </c>
      <c r="S1213">
        <f>ROUND(CT1213*I1213,0)</f>
        <v/>
      </c>
      <c r="T1213">
        <f>ROUND(CU1213*I1213,0)</f>
        <v/>
      </c>
      <c r="U1213">
        <f>ROUND(CV1213*I1213,7)</f>
        <v/>
      </c>
      <c r="V1213">
        <f>ROUND(CW1213*I1213,7)</f>
        <v/>
      </c>
      <c r="W1213">
        <f>ROUND(CX1213*I1213,0)</f>
        <v/>
      </c>
      <c r="X1213">
        <f>ROUND(CY1213,0)</f>
        <v/>
      </c>
      <c r="Y1213">
        <f>ROUND(CZ1213,0)</f>
        <v/>
      </c>
      <c r="AA1213" t="n">
        <v>78862477</v>
      </c>
      <c r="AB1213">
        <f>ROUND((AC1213+AD1213+AF1213),2)</f>
        <v/>
      </c>
      <c r="AC1213">
        <f>ROUND((ES1213),2)</f>
        <v/>
      </c>
      <c r="AD1213">
        <f>ROUND((((ET1213)-(EU1213))+AE1213),2)</f>
        <v/>
      </c>
      <c r="AE1213">
        <f>ROUND((EU1213),2)</f>
        <v/>
      </c>
      <c r="AF1213">
        <f>ROUND((EV1213),2)</f>
        <v/>
      </c>
      <c r="AG1213">
        <f>ROUND((AP1213),2)</f>
        <v/>
      </c>
      <c r="AH1213">
        <f>(EW1213)</f>
        <v/>
      </c>
      <c r="AI1213">
        <f>(EX1213)</f>
        <v/>
      </c>
      <c r="AJ1213">
        <f>(AS1213)</f>
        <v/>
      </c>
      <c r="AK1213" t="n">
        <v>322.43</v>
      </c>
      <c r="AL1213" t="n">
        <v>0</v>
      </c>
      <c r="AM1213" t="n">
        <v>0</v>
      </c>
      <c r="AN1213" t="n">
        <v>0</v>
      </c>
      <c r="AO1213" t="n">
        <v>322.43</v>
      </c>
      <c r="AP1213" t="n">
        <v>0</v>
      </c>
      <c r="AQ1213" t="n">
        <v>37.8</v>
      </c>
      <c r="AR1213" t="n">
        <v>0</v>
      </c>
      <c r="AS1213" t="n">
        <v>0</v>
      </c>
      <c r="AT1213" t="n">
        <v>87</v>
      </c>
      <c r="AU1213" t="n">
        <v>44</v>
      </c>
      <c r="AV1213" t="n">
        <v>1</v>
      </c>
      <c r="AW1213" t="n">
        <v>1</v>
      </c>
      <c r="AZ1213" t="n">
        <v>1</v>
      </c>
      <c r="BA1213" t="n">
        <v>52.25</v>
      </c>
      <c r="BB1213" t="n">
        <v>1</v>
      </c>
      <c r="BC1213" t="n">
        <v>1</v>
      </c>
      <c r="BD1213" t="inlineStr"/>
      <c r="BE1213" t="inlineStr"/>
      <c r="BF1213" t="inlineStr"/>
      <c r="BG1213" t="inlineStr"/>
      <c r="BH1213" t="n">
        <v>0</v>
      </c>
      <c r="BI1213" t="n">
        <v>1</v>
      </c>
      <c r="BJ1213" t="inlineStr">
        <is>
          <t>ТЕРр Московской обл., 65-14-1, приказ Минстроя России №675/пр от 28.02.2017 № 263/пр</t>
        </is>
      </c>
      <c r="BM1213" t="n">
        <v>65002</v>
      </c>
      <c r="BN1213" t="n">
        <v>0</v>
      </c>
      <c r="BO1213" t="inlineStr">
        <is>
          <t>65-14-1</t>
        </is>
      </c>
      <c r="BP1213" t="n">
        <v>1</v>
      </c>
      <c r="BQ1213" t="n">
        <v>6</v>
      </c>
      <c r="BR1213" t="n">
        <v>0</v>
      </c>
      <c r="BS1213" t="n">
        <v>52.25</v>
      </c>
      <c r="BT1213" t="n">
        <v>1</v>
      </c>
      <c r="BU1213" t="n">
        <v>1</v>
      </c>
      <c r="BV1213" t="n">
        <v>1</v>
      </c>
      <c r="BW1213" t="n">
        <v>1</v>
      </c>
      <c r="BX1213" t="n">
        <v>1</v>
      </c>
      <c r="BY1213" t="inlineStr"/>
      <c r="BZ1213" t="n">
        <v>87</v>
      </c>
      <c r="CA1213" t="n">
        <v>44</v>
      </c>
      <c r="CB1213" t="inlineStr"/>
      <c r="CE1213" t="n">
        <v>12</v>
      </c>
      <c r="CF1213" t="n">
        <v>0</v>
      </c>
      <c r="CG1213" t="n">
        <v>0</v>
      </c>
      <c r="CM1213" t="n">
        <v>0</v>
      </c>
      <c r="CN1213" t="inlineStr"/>
      <c r="CO1213" t="n">
        <v>0</v>
      </c>
      <c r="CP1213">
        <f>(P1213+Q1213+S1213)</f>
        <v/>
      </c>
      <c r="CQ1213">
        <f>AC1213*BC1213</f>
        <v/>
      </c>
      <c r="CR1213">
        <f>(ROUND((ROUND(((ET1213)*1),0)*BB1213),0)+ROUND((ROUND(((AE1213-(EU1213))*1),0)*BS1213),0))</f>
        <v/>
      </c>
      <c r="CS1213">
        <f>(ROUND((ROUND(((EU1213)*1),0)*BS1213),0)+ROUND((ROUND(((AE1213-(EU1213))*1),0)*BS1213),0))</f>
        <v/>
      </c>
      <c r="CT1213">
        <f>AF1213*BA1213</f>
        <v/>
      </c>
      <c r="CU1213">
        <f>AG1213</f>
        <v/>
      </c>
      <c r="CV1213">
        <f>AH1213</f>
        <v/>
      </c>
      <c r="CW1213">
        <f>AI1213</f>
        <v/>
      </c>
      <c r="CX1213">
        <f>AJ1213</f>
        <v/>
      </c>
      <c r="CY1213">
        <f>(((S1213+R1213)*AT1213)/100)</f>
        <v/>
      </c>
      <c r="CZ1213">
        <f>(((S1213+R1213)*AU1213)/100)</f>
        <v/>
      </c>
      <c r="DC1213" t="inlineStr"/>
      <c r="DD1213" t="inlineStr"/>
      <c r="DE1213" t="inlineStr"/>
      <c r="DF1213" t="inlineStr"/>
      <c r="DG1213" t="inlineStr"/>
      <c r="DH1213" t="inlineStr"/>
      <c r="DI1213" t="inlineStr"/>
      <c r="DJ1213" t="inlineStr"/>
      <c r="DK1213" t="inlineStr"/>
      <c r="DL1213" t="inlineStr"/>
      <c r="DM1213" t="inlineStr"/>
      <c r="DN1213" t="n">
        <v>0</v>
      </c>
      <c r="DO1213" t="n">
        <v>0</v>
      </c>
      <c r="DP1213" t="n">
        <v>1</v>
      </c>
      <c r="DQ1213" t="n">
        <v>1</v>
      </c>
      <c r="DU1213" t="n">
        <v>1013</v>
      </c>
      <c r="DV1213" t="inlineStr">
        <is>
          <t>100 м трубопровода</t>
        </is>
      </c>
      <c r="DW1213" t="inlineStr">
        <is>
          <t>100 м трубопровода</t>
        </is>
      </c>
      <c r="DX1213" t="n">
        <v>1</v>
      </c>
      <c r="DZ1213" t="inlineStr"/>
      <c r="EA1213" t="inlineStr"/>
      <c r="EB1213" t="inlineStr"/>
      <c r="EC1213" t="inlineStr"/>
      <c r="EE1213" t="n">
        <v>78725991</v>
      </c>
      <c r="EF1213" t="n">
        <v>6</v>
      </c>
      <c r="EG1213" t="inlineStr">
        <is>
          <t>Ремонтно-строительные работы</t>
        </is>
      </c>
      <c r="EH1213" t="n">
        <v>99</v>
      </c>
      <c r="EI1213" t="inlineStr">
        <is>
          <t>Внутренние санитарно-технические работы</t>
        </is>
      </c>
      <c r="EJ1213" t="n">
        <v>1</v>
      </c>
      <c r="EK1213" t="n">
        <v>65002</v>
      </c>
      <c r="EL1213" t="inlineStr">
        <is>
          <t>Внутренние санитарнотехнические работы: демонтаж и разборка</t>
        </is>
      </c>
      <c r="EM1213" t="inlineStr">
        <is>
          <t>рФЕР-65</t>
        </is>
      </c>
      <c r="EO1213" t="inlineStr"/>
      <c r="EQ1213" t="n">
        <v>0</v>
      </c>
      <c r="ER1213" t="n">
        <v>322.43</v>
      </c>
      <c r="ES1213" t="n">
        <v>0</v>
      </c>
      <c r="ET1213" t="n">
        <v>0</v>
      </c>
      <c r="EU1213" t="n">
        <v>0</v>
      </c>
      <c r="EV1213" t="n">
        <v>322.43</v>
      </c>
      <c r="EW1213" t="n">
        <v>37.8</v>
      </c>
      <c r="EX1213" t="n">
        <v>0</v>
      </c>
      <c r="EY1213" t="n">
        <v>0</v>
      </c>
      <c r="FQ1213" t="n">
        <v>0</v>
      </c>
      <c r="FR1213" t="n">
        <v>0</v>
      </c>
      <c r="FS1213" t="n">
        <v>0</v>
      </c>
      <c r="FX1213" t="n">
        <v>87</v>
      </c>
      <c r="FY1213" t="n">
        <v>44</v>
      </c>
      <c r="GA1213" t="inlineStr"/>
      <c r="GD1213" t="n">
        <v>1</v>
      </c>
      <c r="GF1213" t="n">
        <v>-2021722353</v>
      </c>
      <c r="GG1213" t="n">
        <v>2</v>
      </c>
      <c r="GH1213" t="n">
        <v>1</v>
      </c>
      <c r="GI1213" t="n">
        <v>2</v>
      </c>
      <c r="GJ1213" t="n">
        <v>0</v>
      </c>
      <c r="GK1213" t="n">
        <v>0</v>
      </c>
      <c r="GL1213">
        <f>ROUND(IF(AND(BH1213=3,BI1213=3,FS1213&lt;&gt;0),P1213,0),0)</f>
        <v/>
      </c>
      <c r="GM1213">
        <f>ROUND(O1213+X1213+Y1213,0)+GX1213</f>
        <v/>
      </c>
      <c r="GN1213">
        <f>IF(OR(BI1213=0,BI1213=1),GM1213-GX1213,0)</f>
        <v/>
      </c>
      <c r="GO1213">
        <f>IF(BI1213=2,GM1213-GX1213,0)</f>
        <v/>
      </c>
      <c r="GP1213">
        <f>IF(BI1213=4,GM1213-GX1213,0)</f>
        <v/>
      </c>
      <c r="GR1213" t="n">
        <v>0</v>
      </c>
      <c r="GS1213" t="n">
        <v>3</v>
      </c>
      <c r="GT1213" t="n">
        <v>0</v>
      </c>
      <c r="GU1213" t="inlineStr"/>
      <c r="GV1213">
        <f>ROUND((GT1213),2)</f>
        <v/>
      </c>
      <c r="GW1213" t="n">
        <v>1</v>
      </c>
      <c r="GX1213">
        <f>ROUND(HC1213*I1213,0)</f>
        <v/>
      </c>
      <c r="HA1213" t="n">
        <v>0</v>
      </c>
      <c r="HB1213" t="n">
        <v>0</v>
      </c>
      <c r="HC1213">
        <f>GV1213*GW1213</f>
        <v/>
      </c>
      <c r="HE1213" t="inlineStr"/>
      <c r="HF1213" t="inlineStr"/>
      <c r="HM1213" t="inlineStr"/>
      <c r="HN1213" t="inlineStr">
        <is>
          <t>Пр/812-099.1-1</t>
        </is>
      </c>
      <c r="HO1213" t="inlineStr">
        <is>
          <t>Пр/774-099.1</t>
        </is>
      </c>
      <c r="HP1213" t="inlineStr">
        <is>
          <t>Внутренние санитарнотехнические работы: демонтаж и разборка</t>
        </is>
      </c>
      <c r="HQ1213" t="inlineStr">
        <is>
          <t>Внутренние санитарнотехнические работы: демонтаж и разборка</t>
        </is>
      </c>
      <c r="HS1213" t="n">
        <v>0</v>
      </c>
      <c r="IK1213" t="n">
        <v>0</v>
      </c>
    </row>
    <row r="1214">
      <c r="A1214" t="n">
        <v>17</v>
      </c>
      <c r="B1214" t="n">
        <v>0</v>
      </c>
      <c r="C1214">
        <f>ROW(SmtRes!A425)</f>
        <v/>
      </c>
      <c r="D1214">
        <f>ROW(EtalonRes!A421)</f>
        <v/>
      </c>
      <c r="E1214" t="inlineStr">
        <is>
          <t>2</t>
        </is>
      </c>
      <c r="F1214" t="inlineStr">
        <is>
          <t>16-04-002-3</t>
        </is>
      </c>
      <c r="G1214" t="inlineStr">
        <is>
          <t>Прокладка трубопроводов водоснабжения из напорных полиэтиленовых труб наружным диаметром 32 мм</t>
        </is>
      </c>
      <c r="H1214" t="inlineStr">
        <is>
          <t>100 м трубопровода</t>
        </is>
      </c>
      <c r="I1214">
        <f>ROUND(ROUND(6/100,4),7)</f>
        <v/>
      </c>
      <c r="J1214" t="n">
        <v>0</v>
      </c>
      <c r="K1214">
        <f>ROUND(ROUND(6/100,4),7)</f>
        <v/>
      </c>
      <c r="O1214">
        <f>ROUND(CP1214,0)</f>
        <v/>
      </c>
      <c r="P1214">
        <f>ROUND(CQ1214*I1214,0)</f>
        <v/>
      </c>
      <c r="Q1214">
        <f>(ROUND((ROUND(((ET1214)*I1214),0)*BB1214),0)+ROUND((ROUND(((AE1214-(EU1214))*I1214),0)*BS1214),0))</f>
        <v/>
      </c>
      <c r="R1214">
        <f>(ROUND((ROUND(((EU1214)*I1214),0)*BS1214),0)+ROUND((ROUND(((AE1214-(EU1214))*I1214),0)*BS1214),0))</f>
        <v/>
      </c>
      <c r="S1214">
        <f>ROUND(CT1214*I1214,0)</f>
        <v/>
      </c>
      <c r="T1214">
        <f>ROUND(CU1214*I1214,0)</f>
        <v/>
      </c>
      <c r="U1214">
        <f>ROUND(CV1214*I1214,7)</f>
        <v/>
      </c>
      <c r="V1214">
        <f>ROUND(CW1214*I1214,7)</f>
        <v/>
      </c>
      <c r="W1214">
        <f>ROUND(CX1214*I1214,0)</f>
        <v/>
      </c>
      <c r="X1214">
        <f>ROUND(CY1214,0)</f>
        <v/>
      </c>
      <c r="Y1214">
        <f>ROUND(CZ1214,0)</f>
        <v/>
      </c>
      <c r="AA1214" t="n">
        <v>78862477</v>
      </c>
      <c r="AB1214">
        <f>ROUND((AC1214+AD1214+AF1214),2)</f>
        <v/>
      </c>
      <c r="AC1214">
        <f>ROUND((ES1214),2)</f>
        <v/>
      </c>
      <c r="AD1214">
        <f>ROUND((((ET1214)-(EU1214))+AE1214),2)</f>
        <v/>
      </c>
      <c r="AE1214">
        <f>ROUND((EU1214),2)</f>
        <v/>
      </c>
      <c r="AF1214">
        <f>ROUND((EV1214),2)</f>
        <v/>
      </c>
      <c r="AG1214">
        <f>ROUND((AP1214),2)</f>
        <v/>
      </c>
      <c r="AH1214">
        <f>(EW1214)</f>
        <v/>
      </c>
      <c r="AI1214">
        <f>(EX1214)</f>
        <v/>
      </c>
      <c r="AJ1214">
        <f>(AS1214)</f>
        <v/>
      </c>
      <c r="AK1214" t="n">
        <v>3294.45</v>
      </c>
      <c r="AL1214" t="n">
        <v>1594.87</v>
      </c>
      <c r="AM1214" t="n">
        <v>491.32</v>
      </c>
      <c r="AN1214" t="n">
        <v>63.72</v>
      </c>
      <c r="AO1214" t="n">
        <v>1208.26</v>
      </c>
      <c r="AP1214" t="n">
        <v>0</v>
      </c>
      <c r="AQ1214" t="n">
        <v>121.8</v>
      </c>
      <c r="AR1214" t="n">
        <v>4.72</v>
      </c>
      <c r="AS1214" t="n">
        <v>0</v>
      </c>
      <c r="AT1214" t="n">
        <v>121</v>
      </c>
      <c r="AU1214" t="n">
        <v>72</v>
      </c>
      <c r="AV1214" t="n">
        <v>1</v>
      </c>
      <c r="AW1214" t="n">
        <v>1</v>
      </c>
      <c r="AZ1214" t="n">
        <v>1</v>
      </c>
      <c r="BA1214" t="n">
        <v>52.25</v>
      </c>
      <c r="BB1214" t="n">
        <v>12.46</v>
      </c>
      <c r="BC1214" t="n">
        <v>3.21</v>
      </c>
      <c r="BD1214" t="inlineStr"/>
      <c r="BE1214" t="inlineStr"/>
      <c r="BF1214" t="inlineStr"/>
      <c r="BG1214" t="inlineStr"/>
      <c r="BH1214" t="n">
        <v>0</v>
      </c>
      <c r="BI1214" t="n">
        <v>1</v>
      </c>
      <c r="BJ1214" t="inlineStr">
        <is>
          <t>ТЕР Московской обл., 16-04-002-3, приказ Минстроя России №675/пр от 28.02.2017 № 260/пр</t>
        </is>
      </c>
      <c r="BM1214" t="n">
        <v>16001</v>
      </c>
      <c r="BN1214" t="n">
        <v>0</v>
      </c>
      <c r="BO1214" t="inlineStr">
        <is>
          <t>16-04-002-3</t>
        </is>
      </c>
      <c r="BP1214" t="n">
        <v>1</v>
      </c>
      <c r="BQ1214" t="n">
        <v>2</v>
      </c>
      <c r="BR1214" t="n">
        <v>0</v>
      </c>
      <c r="BS1214" t="n">
        <v>52.25</v>
      </c>
      <c r="BT1214" t="n">
        <v>1</v>
      </c>
      <c r="BU1214" t="n">
        <v>1</v>
      </c>
      <c r="BV1214" t="n">
        <v>1</v>
      </c>
      <c r="BW1214" t="n">
        <v>1</v>
      </c>
      <c r="BX1214" t="n">
        <v>1</v>
      </c>
      <c r="BY1214" t="inlineStr"/>
      <c r="BZ1214" t="n">
        <v>121</v>
      </c>
      <c r="CA1214" t="n">
        <v>72</v>
      </c>
      <c r="CB1214" t="inlineStr"/>
      <c r="CE1214" t="n">
        <v>12</v>
      </c>
      <c r="CF1214" t="n">
        <v>0</v>
      </c>
      <c r="CG1214" t="n">
        <v>0</v>
      </c>
      <c r="CM1214" t="n">
        <v>0</v>
      </c>
      <c r="CN1214" t="inlineStr"/>
      <c r="CO1214" t="n">
        <v>0</v>
      </c>
      <c r="CP1214">
        <f>(P1214+Q1214+S1214)</f>
        <v/>
      </c>
      <c r="CQ1214">
        <f>AC1214*BC1214</f>
        <v/>
      </c>
      <c r="CR1214">
        <f>(ROUND((ROUND(((ET1214)*1),0)*BB1214),0)+ROUND((ROUND(((AE1214-(EU1214))*1),0)*BS1214),0))</f>
        <v/>
      </c>
      <c r="CS1214">
        <f>(ROUND((ROUND(((EU1214)*1),0)*BS1214),0)+ROUND((ROUND(((AE1214-(EU1214))*1),0)*BS1214),0))</f>
        <v/>
      </c>
      <c r="CT1214">
        <f>AF1214*BA1214</f>
        <v/>
      </c>
      <c r="CU1214">
        <f>AG1214</f>
        <v/>
      </c>
      <c r="CV1214">
        <f>AH1214</f>
        <v/>
      </c>
      <c r="CW1214">
        <f>AI1214</f>
        <v/>
      </c>
      <c r="CX1214">
        <f>AJ1214</f>
        <v/>
      </c>
      <c r="CY1214">
        <f>(((S1214+R1214)*AT1214)/100)</f>
        <v/>
      </c>
      <c r="CZ1214">
        <f>(((S1214+R1214)*AU1214)/100)</f>
        <v/>
      </c>
      <c r="DC1214" t="inlineStr"/>
      <c r="DD1214" t="inlineStr"/>
      <c r="DE1214" t="inlineStr"/>
      <c r="DF1214" t="inlineStr"/>
      <c r="DG1214" t="inlineStr"/>
      <c r="DH1214" t="inlineStr"/>
      <c r="DI1214" t="inlineStr"/>
      <c r="DJ1214" t="inlineStr"/>
      <c r="DK1214" t="inlineStr"/>
      <c r="DL1214" t="inlineStr"/>
      <c r="DM1214" t="inlineStr"/>
      <c r="DN1214" t="n">
        <v>0</v>
      </c>
      <c r="DO1214" t="n">
        <v>0</v>
      </c>
      <c r="DP1214" t="n">
        <v>1</v>
      </c>
      <c r="DQ1214" t="n">
        <v>1</v>
      </c>
      <c r="DU1214" t="n">
        <v>1013</v>
      </c>
      <c r="DV1214" t="inlineStr">
        <is>
          <t>100 м трубопровода</t>
        </is>
      </c>
      <c r="DW1214" t="inlineStr">
        <is>
          <t>100 м трубопровода</t>
        </is>
      </c>
      <c r="DX1214" t="n">
        <v>1</v>
      </c>
      <c r="DZ1214" t="inlineStr"/>
      <c r="EA1214" t="inlineStr"/>
      <c r="EB1214" t="inlineStr"/>
      <c r="EC1214" t="inlineStr"/>
      <c r="EE1214" t="n">
        <v>78725882</v>
      </c>
      <c r="EF1214" t="n">
        <v>2</v>
      </c>
      <c r="EG1214" t="inlineStr">
        <is>
          <t>Общестроительные работы</t>
        </is>
      </c>
      <c r="EH1214" t="n">
        <v>16</v>
      </c>
      <c r="EI1214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214" t="n">
        <v>1</v>
      </c>
      <c r="EK1214" t="n">
        <v>16001</v>
      </c>
      <c r="EL1214" t="inlineStr">
        <is>
          <t>Трубопроводы внутренние</t>
        </is>
      </c>
      <c r="EM1214" t="inlineStr">
        <is>
          <t>ФЕР-16</t>
        </is>
      </c>
      <c r="EO1214" t="inlineStr"/>
      <c r="EQ1214" t="n">
        <v>0</v>
      </c>
      <c r="ER1214" t="n">
        <v>3294.45</v>
      </c>
      <c r="ES1214" t="n">
        <v>1594.87</v>
      </c>
      <c r="ET1214" t="n">
        <v>491.32</v>
      </c>
      <c r="EU1214" t="n">
        <v>63.72</v>
      </c>
      <c r="EV1214" t="n">
        <v>1208.26</v>
      </c>
      <c r="EW1214" t="n">
        <v>121.8</v>
      </c>
      <c r="EX1214" t="n">
        <v>4.72</v>
      </c>
      <c r="EY1214" t="n">
        <v>0</v>
      </c>
      <c r="FQ1214" t="n">
        <v>0</v>
      </c>
      <c r="FR1214" t="n">
        <v>0</v>
      </c>
      <c r="FS1214" t="n">
        <v>0</v>
      </c>
      <c r="FX1214" t="n">
        <v>121</v>
      </c>
      <c r="FY1214" t="n">
        <v>72</v>
      </c>
      <c r="GA1214" t="inlineStr"/>
      <c r="GD1214" t="n">
        <v>1</v>
      </c>
      <c r="GF1214" t="n">
        <v>-323073205</v>
      </c>
      <c r="GG1214" t="n">
        <v>2</v>
      </c>
      <c r="GH1214" t="n">
        <v>1</v>
      </c>
      <c r="GI1214" t="n">
        <v>2</v>
      </c>
      <c r="GJ1214" t="n">
        <v>0</v>
      </c>
      <c r="GK1214" t="n">
        <v>0</v>
      </c>
      <c r="GL1214">
        <f>ROUND(IF(AND(BH1214=3,BI1214=3,FS1214&lt;&gt;0),P1214,0),0)</f>
        <v/>
      </c>
      <c r="GM1214">
        <f>ROUND(O1214+X1214+Y1214,0)+GX1214</f>
        <v/>
      </c>
      <c r="GN1214">
        <f>IF(OR(BI1214=0,BI1214=1),GM1214-GX1214,0)</f>
        <v/>
      </c>
      <c r="GO1214">
        <f>IF(BI1214=2,GM1214-GX1214,0)</f>
        <v/>
      </c>
      <c r="GP1214">
        <f>IF(BI1214=4,GM1214-GX1214,0)</f>
        <v/>
      </c>
      <c r="GR1214" t="n">
        <v>0</v>
      </c>
      <c r="GS1214" t="n">
        <v>3</v>
      </c>
      <c r="GT1214" t="n">
        <v>0</v>
      </c>
      <c r="GU1214" t="inlineStr"/>
      <c r="GV1214">
        <f>ROUND((GT1214),2)</f>
        <v/>
      </c>
      <c r="GW1214" t="n">
        <v>1</v>
      </c>
      <c r="GX1214">
        <f>ROUND(HC1214*I1214,0)</f>
        <v/>
      </c>
      <c r="HA1214" t="n">
        <v>0</v>
      </c>
      <c r="HB1214" t="n">
        <v>0</v>
      </c>
      <c r="HC1214">
        <f>GV1214*GW1214</f>
        <v/>
      </c>
      <c r="HE1214" t="inlineStr"/>
      <c r="HF1214" t="inlineStr"/>
      <c r="HM1214" t="inlineStr"/>
      <c r="HN1214" t="inlineStr">
        <is>
          <t>Пр/812-016.0-1</t>
        </is>
      </c>
      <c r="HO1214" t="inlineStr">
        <is>
          <t>Пр/774-016.0</t>
        </is>
      </c>
      <c r="HP1214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214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214" t="n">
        <v>0</v>
      </c>
      <c r="IK1214" t="n">
        <v>0</v>
      </c>
    </row>
    <row r="1215">
      <c r="A1215" t="n">
        <v>18</v>
      </c>
      <c r="B1215" t="n">
        <v>0</v>
      </c>
      <c r="C1215" t="n">
        <v>425</v>
      </c>
      <c r="E1215" t="inlineStr">
        <is>
          <t>2,1</t>
        </is>
      </c>
      <c r="F1215" t="inlineStr">
        <is>
          <t>507-5058</t>
        </is>
      </c>
      <c r="G1215" t="inlineStr">
        <is>
          <t>Муфта полипропиленовая переходная диаметром 32х25 мм</t>
        </is>
      </c>
      <c r="H1215" t="inlineStr">
        <is>
          <t>10 шт.</t>
        </is>
      </c>
      <c r="I1215">
        <f>I1214*J1215</f>
        <v/>
      </c>
      <c r="J1215" t="n">
        <v>1.666666666666667</v>
      </c>
      <c r="K1215" t="n">
        <v>1.6666667</v>
      </c>
      <c r="O1215">
        <f>ROUND(CP1215,0)</f>
        <v/>
      </c>
      <c r="P1215">
        <f>ROUND(CQ1215*I1215,0)</f>
        <v/>
      </c>
      <c r="Q1215">
        <f>(ROUND((ROUND(((ET1215)*I1215),0)*BB1215),0)+ROUND((ROUND(((AE1215-(EU1215))*I1215),0)*BS1215),0))</f>
        <v/>
      </c>
      <c r="R1215">
        <f>(ROUND((ROUND(((EU1215)*I1215),0)*BS1215),0)+ROUND((ROUND(((AE1215-(EU1215))*I1215),0)*BS1215),0))</f>
        <v/>
      </c>
      <c r="S1215">
        <f>ROUND(CT1215*I1215,0)</f>
        <v/>
      </c>
      <c r="T1215">
        <f>ROUND(CU1215*I1215,0)</f>
        <v/>
      </c>
      <c r="U1215">
        <f>ROUND(CV1215*I1215,7)</f>
        <v/>
      </c>
      <c r="V1215">
        <f>ROUND(CW1215*I1215,7)</f>
        <v/>
      </c>
      <c r="W1215">
        <f>ROUND(CX1215*I1215,0)</f>
        <v/>
      </c>
      <c r="X1215">
        <f>ROUND(CY1215,0)</f>
        <v/>
      </c>
      <c r="Y1215">
        <f>ROUND(CZ1215,0)</f>
        <v/>
      </c>
      <c r="AA1215" t="n">
        <v>78862477</v>
      </c>
      <c r="AB1215">
        <f>ROUND((AC1215+AD1215+AF1215),2)</f>
        <v/>
      </c>
      <c r="AC1215">
        <f>ROUND((ES1215),2)</f>
        <v/>
      </c>
      <c r="AD1215">
        <f>ROUND((((ET1215)-(EU1215))+AE1215),2)</f>
        <v/>
      </c>
      <c r="AE1215">
        <f>ROUND((EU1215),2)</f>
        <v/>
      </c>
      <c r="AF1215">
        <f>ROUND((EV1215),2)</f>
        <v/>
      </c>
      <c r="AG1215">
        <f>ROUND((AP1215),2)</f>
        <v/>
      </c>
      <c r="AH1215">
        <f>(EW1215)</f>
        <v/>
      </c>
      <c r="AI1215">
        <f>(EX1215)</f>
        <v/>
      </c>
      <c r="AJ1215">
        <f>(AS1215)</f>
        <v/>
      </c>
      <c r="AK1215" t="n">
        <v>13.8</v>
      </c>
      <c r="AL1215" t="n">
        <v>13.8</v>
      </c>
      <c r="AM1215" t="n">
        <v>0</v>
      </c>
      <c r="AN1215" t="n">
        <v>0</v>
      </c>
      <c r="AO1215" t="n">
        <v>0</v>
      </c>
      <c r="AP1215" t="n">
        <v>0</v>
      </c>
      <c r="AQ1215" t="n">
        <v>0</v>
      </c>
      <c r="AR1215" t="n">
        <v>0</v>
      </c>
      <c r="AS1215" t="n">
        <v>0.01</v>
      </c>
      <c r="AT1215" t="n">
        <v>121</v>
      </c>
      <c r="AU1215" t="n">
        <v>72</v>
      </c>
      <c r="AV1215" t="n">
        <v>1</v>
      </c>
      <c r="AW1215" t="n">
        <v>1</v>
      </c>
      <c r="AZ1215" t="n">
        <v>1</v>
      </c>
      <c r="BA1215" t="n">
        <v>1</v>
      </c>
      <c r="BB1215" t="n">
        <v>1</v>
      </c>
      <c r="BC1215" t="n">
        <v>6.18</v>
      </c>
      <c r="BD1215" t="inlineStr"/>
      <c r="BE1215" t="inlineStr"/>
      <c r="BF1215" t="inlineStr"/>
      <c r="BG1215" t="inlineStr"/>
      <c r="BH1215" t="n">
        <v>3</v>
      </c>
      <c r="BI1215" t="n">
        <v>1</v>
      </c>
      <c r="BJ1215" t="inlineStr">
        <is>
          <t>ТССЦ Московской обл., 507-5058, приказ Минстроя России №675/пр от 28.02.2017 № 258/пр</t>
        </is>
      </c>
      <c r="BM1215" t="n">
        <v>16001</v>
      </c>
      <c r="BN1215" t="n">
        <v>0</v>
      </c>
      <c r="BO1215" t="inlineStr">
        <is>
          <t>507-5058</t>
        </is>
      </c>
      <c r="BP1215" t="n">
        <v>1</v>
      </c>
      <c r="BQ1215" t="n">
        <v>2</v>
      </c>
      <c r="BR1215" t="n">
        <v>0</v>
      </c>
      <c r="BS1215" t="n">
        <v>1</v>
      </c>
      <c r="BT1215" t="n">
        <v>1</v>
      </c>
      <c r="BU1215" t="n">
        <v>1</v>
      </c>
      <c r="BV1215" t="n">
        <v>1</v>
      </c>
      <c r="BW1215" t="n">
        <v>1</v>
      </c>
      <c r="BX1215" t="n">
        <v>1</v>
      </c>
      <c r="BY1215" t="inlineStr"/>
      <c r="BZ1215" t="n">
        <v>121</v>
      </c>
      <c r="CA1215" t="n">
        <v>72</v>
      </c>
      <c r="CB1215" t="inlineStr"/>
      <c r="CE1215" t="n">
        <v>12</v>
      </c>
      <c r="CF1215" t="n">
        <v>0</v>
      </c>
      <c r="CG1215" t="n">
        <v>0</v>
      </c>
      <c r="CM1215" t="n">
        <v>0</v>
      </c>
      <c r="CN1215" t="inlineStr"/>
      <c r="CO1215" t="n">
        <v>0</v>
      </c>
      <c r="CP1215">
        <f>(P1215+Q1215+S1215)</f>
        <v/>
      </c>
      <c r="CQ1215">
        <f>AC1215*BC1215</f>
        <v/>
      </c>
      <c r="CR1215">
        <f>(ROUND((ROUND(((ET1215)*1),0)*BB1215),0)+ROUND((ROUND(((AE1215-(EU1215))*1),0)*BS1215),0))</f>
        <v/>
      </c>
      <c r="CS1215">
        <f>(ROUND((ROUND(((EU1215)*1),0)*BS1215),0)+ROUND((ROUND(((AE1215-(EU1215))*1),0)*BS1215),0))</f>
        <v/>
      </c>
      <c r="CT1215">
        <f>AF1215*BA1215</f>
        <v/>
      </c>
      <c r="CU1215">
        <f>AG1215</f>
        <v/>
      </c>
      <c r="CV1215">
        <f>AH1215</f>
        <v/>
      </c>
      <c r="CW1215">
        <f>AI1215</f>
        <v/>
      </c>
      <c r="CX1215">
        <f>AJ1215</f>
        <v/>
      </c>
      <c r="CY1215">
        <f>(((S1215+R1215)*AT1215)/100)</f>
        <v/>
      </c>
      <c r="CZ1215">
        <f>(((S1215+R1215)*AU1215)/100)</f>
        <v/>
      </c>
      <c r="DC1215" t="inlineStr"/>
      <c r="DD1215" t="inlineStr"/>
      <c r="DE1215" t="inlineStr"/>
      <c r="DF1215" t="inlineStr"/>
      <c r="DG1215" t="inlineStr"/>
      <c r="DH1215" t="inlineStr"/>
      <c r="DI1215" t="inlineStr"/>
      <c r="DJ1215" t="inlineStr"/>
      <c r="DK1215" t="inlineStr"/>
      <c r="DL1215" t="inlineStr"/>
      <c r="DM1215" t="inlineStr"/>
      <c r="DN1215" t="n">
        <v>0</v>
      </c>
      <c r="DO1215" t="n">
        <v>0</v>
      </c>
      <c r="DP1215" t="n">
        <v>1</v>
      </c>
      <c r="DQ1215" t="n">
        <v>1</v>
      </c>
      <c r="DU1215" t="n">
        <v>1010</v>
      </c>
      <c r="DV1215" t="inlineStr">
        <is>
          <t>10 шт.</t>
        </is>
      </c>
      <c r="DW1215" t="inlineStr">
        <is>
          <t>10 шт.</t>
        </is>
      </c>
      <c r="DX1215" t="n">
        <v>10</v>
      </c>
      <c r="DZ1215" t="inlineStr"/>
      <c r="EA1215" t="inlineStr"/>
      <c r="EB1215" t="inlineStr"/>
      <c r="EC1215" t="inlineStr"/>
      <c r="EE1215" t="n">
        <v>78725882</v>
      </c>
      <c r="EF1215" t="n">
        <v>2</v>
      </c>
      <c r="EG1215" t="inlineStr">
        <is>
          <t>Общестроительные работы</t>
        </is>
      </c>
      <c r="EH1215" t="n">
        <v>16</v>
      </c>
      <c r="EI121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215" t="n">
        <v>1</v>
      </c>
      <c r="EK1215" t="n">
        <v>16001</v>
      </c>
      <c r="EL1215" t="inlineStr">
        <is>
          <t>Трубопроводы внутренние</t>
        </is>
      </c>
      <c r="EM1215" t="inlineStr">
        <is>
          <t>ФЕР-16</t>
        </is>
      </c>
      <c r="EO1215" t="inlineStr"/>
      <c r="EQ1215" t="n">
        <v>0</v>
      </c>
      <c r="ER1215" t="n">
        <v>13.8</v>
      </c>
      <c r="ES1215" t="n">
        <v>13.8</v>
      </c>
      <c r="ET1215" t="n">
        <v>0</v>
      </c>
      <c r="EU1215" t="n">
        <v>0</v>
      </c>
      <c r="EV1215" t="n">
        <v>0</v>
      </c>
      <c r="EW1215" t="n">
        <v>0</v>
      </c>
      <c r="EX1215" t="n">
        <v>0</v>
      </c>
      <c r="FQ1215" t="n">
        <v>0</v>
      </c>
      <c r="FR1215" t="n">
        <v>0</v>
      </c>
      <c r="FS1215" t="n">
        <v>0</v>
      </c>
      <c r="FX1215" t="n">
        <v>121</v>
      </c>
      <c r="FY1215" t="n">
        <v>72</v>
      </c>
      <c r="GA1215" t="inlineStr"/>
      <c r="GD1215" t="n">
        <v>1</v>
      </c>
      <c r="GF1215" t="n">
        <v>241276038</v>
      </c>
      <c r="GG1215" t="n">
        <v>2</v>
      </c>
      <c r="GH1215" t="n">
        <v>1</v>
      </c>
      <c r="GI1215" t="n">
        <v>2</v>
      </c>
      <c r="GJ1215" t="n">
        <v>0</v>
      </c>
      <c r="GK1215" t="n">
        <v>0</v>
      </c>
      <c r="GL1215">
        <f>ROUND(IF(AND(BH1215=3,BI1215=3,FS1215&lt;&gt;0),P1215,0),0)</f>
        <v/>
      </c>
      <c r="GM1215">
        <f>ROUND(O1215+X1215+Y1215,0)+GX1215</f>
        <v/>
      </c>
      <c r="GN1215">
        <f>IF(OR(BI1215=0,BI1215=1),GM1215-GX1215,0)</f>
        <v/>
      </c>
      <c r="GO1215">
        <f>IF(BI1215=2,GM1215-GX1215,0)</f>
        <v/>
      </c>
      <c r="GP1215">
        <f>IF(BI1215=4,GM1215-GX1215,0)</f>
        <v/>
      </c>
      <c r="GR1215" t="n">
        <v>0</v>
      </c>
      <c r="GS1215" t="n">
        <v>3</v>
      </c>
      <c r="GT1215" t="n">
        <v>0</v>
      </c>
      <c r="GU1215" t="inlineStr"/>
      <c r="GV1215">
        <f>ROUND((GT1215),2)</f>
        <v/>
      </c>
      <c r="GW1215" t="n">
        <v>1</v>
      </c>
      <c r="GX1215">
        <f>ROUND(HC1215*I1215,0)</f>
        <v/>
      </c>
      <c r="HA1215" t="n">
        <v>0</v>
      </c>
      <c r="HB1215" t="n">
        <v>0</v>
      </c>
      <c r="HC1215">
        <f>GV1215*GW1215</f>
        <v/>
      </c>
      <c r="HE1215" t="inlineStr"/>
      <c r="HF1215" t="inlineStr"/>
      <c r="HM1215" t="inlineStr"/>
      <c r="HN1215" t="inlineStr">
        <is>
          <t>Пр/812-016.0-1</t>
        </is>
      </c>
      <c r="HO1215" t="inlineStr">
        <is>
          <t>Пр/774-016.0</t>
        </is>
      </c>
      <c r="HP121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21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215" t="n">
        <v>0</v>
      </c>
      <c r="IK1215" t="n">
        <v>0</v>
      </c>
    </row>
    <row r="1216">
      <c r="A1216" t="n">
        <v>18</v>
      </c>
      <c r="B1216" t="n">
        <v>0</v>
      </c>
      <c r="C1216" t="n">
        <v>424</v>
      </c>
      <c r="E1216" t="inlineStr">
        <is>
          <t>2,2</t>
        </is>
      </c>
      <c r="F1216" t="inlineStr">
        <is>
          <t>507-5016</t>
        </is>
      </c>
      <c r="G1216" t="inlineStr">
        <is>
          <t>Муфта полипропиленовая комбинированная, с внутренней резьбой диаметром 20х1/2"</t>
        </is>
      </c>
      <c r="H1216" t="inlineStr">
        <is>
          <t>10 шт.</t>
        </is>
      </c>
      <c r="I1216">
        <f>I1214*J1216</f>
        <v/>
      </c>
      <c r="J1216" t="n">
        <v>3.333333333333333</v>
      </c>
      <c r="K1216" t="n">
        <v>3.3333333</v>
      </c>
      <c r="O1216">
        <f>ROUND(CP1216,0)</f>
        <v/>
      </c>
      <c r="P1216">
        <f>ROUND(CQ1216*I1216,0)</f>
        <v/>
      </c>
      <c r="Q1216">
        <f>(ROUND((ROUND(((ET1216)*I1216),0)*BB1216),0)+ROUND((ROUND(((AE1216-(EU1216))*I1216),0)*BS1216),0))</f>
        <v/>
      </c>
      <c r="R1216">
        <f>(ROUND((ROUND(((EU1216)*I1216),0)*BS1216),0)+ROUND((ROUND(((AE1216-(EU1216))*I1216),0)*BS1216),0))</f>
        <v/>
      </c>
      <c r="S1216">
        <f>ROUND(CT1216*I1216,0)</f>
        <v/>
      </c>
      <c r="T1216">
        <f>ROUND(CU1216*I1216,0)</f>
        <v/>
      </c>
      <c r="U1216">
        <f>ROUND(CV1216*I1216,7)</f>
        <v/>
      </c>
      <c r="V1216">
        <f>ROUND(CW1216*I1216,7)</f>
        <v/>
      </c>
      <c r="W1216">
        <f>ROUND(CX1216*I1216,0)</f>
        <v/>
      </c>
      <c r="X1216">
        <f>ROUND(CY1216,0)</f>
        <v/>
      </c>
      <c r="Y1216">
        <f>ROUND(CZ1216,0)</f>
        <v/>
      </c>
      <c r="AA1216" t="n">
        <v>78862477</v>
      </c>
      <c r="AB1216">
        <f>ROUND((AC1216+AD1216+AF1216),2)</f>
        <v/>
      </c>
      <c r="AC1216">
        <f>ROUND((ES1216),2)</f>
        <v/>
      </c>
      <c r="AD1216">
        <f>ROUND((((ET1216)-(EU1216))+AE1216),2)</f>
        <v/>
      </c>
      <c r="AE1216">
        <f>ROUND((EU1216),2)</f>
        <v/>
      </c>
      <c r="AF1216">
        <f>ROUND((EV1216),2)</f>
        <v/>
      </c>
      <c r="AG1216">
        <f>ROUND((AP1216),2)</f>
        <v/>
      </c>
      <c r="AH1216">
        <f>(EW1216)</f>
        <v/>
      </c>
      <c r="AI1216">
        <f>(EX1216)</f>
        <v/>
      </c>
      <c r="AJ1216">
        <f>(AS1216)</f>
        <v/>
      </c>
      <c r="AK1216" t="n">
        <v>63.5</v>
      </c>
      <c r="AL1216" t="n">
        <v>63.5</v>
      </c>
      <c r="AM1216" t="n">
        <v>0</v>
      </c>
      <c r="AN1216" t="n">
        <v>0</v>
      </c>
      <c r="AO1216" t="n">
        <v>0</v>
      </c>
      <c r="AP1216" t="n">
        <v>0</v>
      </c>
      <c r="AQ1216" t="n">
        <v>0</v>
      </c>
      <c r="AR1216" t="n">
        <v>0</v>
      </c>
      <c r="AS1216" t="n">
        <v>0.04</v>
      </c>
      <c r="AT1216" t="n">
        <v>121</v>
      </c>
      <c r="AU1216" t="n">
        <v>72</v>
      </c>
      <c r="AV1216" t="n">
        <v>1</v>
      </c>
      <c r="AW1216" t="n">
        <v>1</v>
      </c>
      <c r="AZ1216" t="n">
        <v>1</v>
      </c>
      <c r="BA1216" t="n">
        <v>1</v>
      </c>
      <c r="BB1216" t="n">
        <v>1</v>
      </c>
      <c r="BC1216" t="n">
        <v>5.4</v>
      </c>
      <c r="BD1216" t="inlineStr"/>
      <c r="BE1216" t="inlineStr"/>
      <c r="BF1216" t="inlineStr"/>
      <c r="BG1216" t="inlineStr"/>
      <c r="BH1216" t="n">
        <v>3</v>
      </c>
      <c r="BI1216" t="n">
        <v>1</v>
      </c>
      <c r="BJ1216" t="inlineStr">
        <is>
          <t>ТССЦ Московской обл., 507-5016, приказ Минстроя России №675/пр от 28.02.2017 № 258/пр</t>
        </is>
      </c>
      <c r="BM1216" t="n">
        <v>16001</v>
      </c>
      <c r="BN1216" t="n">
        <v>0</v>
      </c>
      <c r="BO1216" t="inlineStr">
        <is>
          <t>507-5016</t>
        </is>
      </c>
      <c r="BP1216" t="n">
        <v>1</v>
      </c>
      <c r="BQ1216" t="n">
        <v>2</v>
      </c>
      <c r="BR1216" t="n">
        <v>0</v>
      </c>
      <c r="BS1216" t="n">
        <v>1</v>
      </c>
      <c r="BT1216" t="n">
        <v>1</v>
      </c>
      <c r="BU1216" t="n">
        <v>1</v>
      </c>
      <c r="BV1216" t="n">
        <v>1</v>
      </c>
      <c r="BW1216" t="n">
        <v>1</v>
      </c>
      <c r="BX1216" t="n">
        <v>1</v>
      </c>
      <c r="BY1216" t="inlineStr"/>
      <c r="BZ1216" t="n">
        <v>121</v>
      </c>
      <c r="CA1216" t="n">
        <v>72</v>
      </c>
      <c r="CB1216" t="inlineStr"/>
      <c r="CE1216" t="n">
        <v>12</v>
      </c>
      <c r="CF1216" t="n">
        <v>0</v>
      </c>
      <c r="CG1216" t="n">
        <v>0</v>
      </c>
      <c r="CM1216" t="n">
        <v>0</v>
      </c>
      <c r="CN1216" t="inlineStr"/>
      <c r="CO1216" t="n">
        <v>0</v>
      </c>
      <c r="CP1216">
        <f>(P1216+Q1216+S1216)</f>
        <v/>
      </c>
      <c r="CQ1216">
        <f>AC1216*BC1216</f>
        <v/>
      </c>
      <c r="CR1216">
        <f>(ROUND((ROUND(((ET1216)*1),0)*BB1216),0)+ROUND((ROUND(((AE1216-(EU1216))*1),0)*BS1216),0))</f>
        <v/>
      </c>
      <c r="CS1216">
        <f>(ROUND((ROUND(((EU1216)*1),0)*BS1216),0)+ROUND((ROUND(((AE1216-(EU1216))*1),0)*BS1216),0))</f>
        <v/>
      </c>
      <c r="CT1216">
        <f>AF1216*BA1216</f>
        <v/>
      </c>
      <c r="CU1216">
        <f>AG1216</f>
        <v/>
      </c>
      <c r="CV1216">
        <f>AH1216</f>
        <v/>
      </c>
      <c r="CW1216">
        <f>AI1216</f>
        <v/>
      </c>
      <c r="CX1216">
        <f>AJ1216</f>
        <v/>
      </c>
      <c r="CY1216">
        <f>(((S1216+R1216)*AT1216)/100)</f>
        <v/>
      </c>
      <c r="CZ1216">
        <f>(((S1216+R1216)*AU1216)/100)</f>
        <v/>
      </c>
      <c r="DC1216" t="inlineStr"/>
      <c r="DD1216" t="inlineStr"/>
      <c r="DE1216" t="inlineStr"/>
      <c r="DF1216" t="inlineStr"/>
      <c r="DG1216" t="inlineStr"/>
      <c r="DH1216" t="inlineStr"/>
      <c r="DI1216" t="inlineStr"/>
      <c r="DJ1216" t="inlineStr"/>
      <c r="DK1216" t="inlineStr"/>
      <c r="DL1216" t="inlineStr"/>
      <c r="DM1216" t="inlineStr"/>
      <c r="DN1216" t="n">
        <v>0</v>
      </c>
      <c r="DO1216" t="n">
        <v>0</v>
      </c>
      <c r="DP1216" t="n">
        <v>1</v>
      </c>
      <c r="DQ1216" t="n">
        <v>1</v>
      </c>
      <c r="DU1216" t="n">
        <v>1010</v>
      </c>
      <c r="DV1216" t="inlineStr">
        <is>
          <t>10 шт.</t>
        </is>
      </c>
      <c r="DW1216" t="inlineStr">
        <is>
          <t>10 шт.</t>
        </is>
      </c>
      <c r="DX1216" t="n">
        <v>10</v>
      </c>
      <c r="DZ1216" t="inlineStr"/>
      <c r="EA1216" t="inlineStr"/>
      <c r="EB1216" t="inlineStr"/>
      <c r="EC1216" t="inlineStr"/>
      <c r="EE1216" t="n">
        <v>78725882</v>
      </c>
      <c r="EF1216" t="n">
        <v>2</v>
      </c>
      <c r="EG1216" t="inlineStr">
        <is>
          <t>Общестроительные работы</t>
        </is>
      </c>
      <c r="EH1216" t="n">
        <v>16</v>
      </c>
      <c r="EI1216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216" t="n">
        <v>1</v>
      </c>
      <c r="EK1216" t="n">
        <v>16001</v>
      </c>
      <c r="EL1216" t="inlineStr">
        <is>
          <t>Трубопроводы внутренние</t>
        </is>
      </c>
      <c r="EM1216" t="inlineStr">
        <is>
          <t>ФЕР-16</t>
        </is>
      </c>
      <c r="EO1216" t="inlineStr"/>
      <c r="EQ1216" t="n">
        <v>0</v>
      </c>
      <c r="ER1216" t="n">
        <v>63.5</v>
      </c>
      <c r="ES1216" t="n">
        <v>63.5</v>
      </c>
      <c r="ET1216" t="n">
        <v>0</v>
      </c>
      <c r="EU1216" t="n">
        <v>0</v>
      </c>
      <c r="EV1216" t="n">
        <v>0</v>
      </c>
      <c r="EW1216" t="n">
        <v>0</v>
      </c>
      <c r="EX1216" t="n">
        <v>0</v>
      </c>
      <c r="FQ1216" t="n">
        <v>0</v>
      </c>
      <c r="FR1216" t="n">
        <v>0</v>
      </c>
      <c r="FS1216" t="n">
        <v>0</v>
      </c>
      <c r="FX1216" t="n">
        <v>121</v>
      </c>
      <c r="FY1216" t="n">
        <v>72</v>
      </c>
      <c r="GA1216" t="inlineStr"/>
      <c r="GD1216" t="n">
        <v>1</v>
      </c>
      <c r="GF1216" t="n">
        <v>153523957</v>
      </c>
      <c r="GG1216" t="n">
        <v>2</v>
      </c>
      <c r="GH1216" t="n">
        <v>1</v>
      </c>
      <c r="GI1216" t="n">
        <v>2</v>
      </c>
      <c r="GJ1216" t="n">
        <v>0</v>
      </c>
      <c r="GK1216" t="n">
        <v>0</v>
      </c>
      <c r="GL1216">
        <f>ROUND(IF(AND(BH1216=3,BI1216=3,FS1216&lt;&gt;0),P1216,0),0)</f>
        <v/>
      </c>
      <c r="GM1216">
        <f>ROUND(O1216+X1216+Y1216,0)+GX1216</f>
        <v/>
      </c>
      <c r="GN1216">
        <f>IF(OR(BI1216=0,BI1216=1),GM1216-GX1216,0)</f>
        <v/>
      </c>
      <c r="GO1216">
        <f>IF(BI1216=2,GM1216-GX1216,0)</f>
        <v/>
      </c>
      <c r="GP1216">
        <f>IF(BI1216=4,GM1216-GX1216,0)</f>
        <v/>
      </c>
      <c r="GR1216" t="n">
        <v>0</v>
      </c>
      <c r="GS1216" t="n">
        <v>3</v>
      </c>
      <c r="GT1216" t="n">
        <v>0</v>
      </c>
      <c r="GU1216" t="inlineStr"/>
      <c r="GV1216">
        <f>ROUND((GT1216),2)</f>
        <v/>
      </c>
      <c r="GW1216" t="n">
        <v>1</v>
      </c>
      <c r="GX1216">
        <f>ROUND(HC1216*I1216,0)</f>
        <v/>
      </c>
      <c r="HA1216" t="n">
        <v>0</v>
      </c>
      <c r="HB1216" t="n">
        <v>0</v>
      </c>
      <c r="HC1216">
        <f>GV1216*GW1216</f>
        <v/>
      </c>
      <c r="HE1216" t="inlineStr"/>
      <c r="HF1216" t="inlineStr"/>
      <c r="HM1216" t="inlineStr"/>
      <c r="HN1216" t="inlineStr">
        <is>
          <t>Пр/812-016.0-1</t>
        </is>
      </c>
      <c r="HO1216" t="inlineStr">
        <is>
          <t>Пр/774-016.0</t>
        </is>
      </c>
      <c r="HP1216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216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216" t="n">
        <v>0</v>
      </c>
      <c r="IK1216" t="n">
        <v>0</v>
      </c>
    </row>
    <row r="1217">
      <c r="A1217" t="n">
        <v>17</v>
      </c>
      <c r="B1217" t="n">
        <v>0</v>
      </c>
      <c r="C1217">
        <f>ROW(SmtRes!A436)</f>
        <v/>
      </c>
      <c r="D1217">
        <f>ROW(EtalonRes!A428)</f>
        <v/>
      </c>
      <c r="E1217" t="inlineStr">
        <is>
          <t>3</t>
        </is>
      </c>
      <c r="F1217" t="inlineStr">
        <is>
          <t>65-16-3</t>
        </is>
      </c>
      <c r="G1217" t="inlineStr">
        <is>
          <t>Смена сгонов у трубопроводов диаметром до 50 мм / прим муфта 25мм</t>
        </is>
      </c>
      <c r="H1217" t="inlineStr">
        <is>
          <t>100 сгонов</t>
        </is>
      </c>
      <c r="I1217">
        <f>ROUND(ROUND(2/100,4),7)</f>
        <v/>
      </c>
      <c r="J1217" t="n">
        <v>0</v>
      </c>
      <c r="K1217">
        <f>ROUND(ROUND(2/100,4),7)</f>
        <v/>
      </c>
      <c r="O1217">
        <f>ROUND(CP1217,0)</f>
        <v/>
      </c>
      <c r="P1217">
        <f>ROUND(CQ1217*I1217,0)</f>
        <v/>
      </c>
      <c r="Q1217">
        <f>(ROUND((ROUND(((ET1217)*I1217),0)*BB1217),0)+ROUND((ROUND(((AE1217-(EU1217))*I1217),0)*BS1217),0))</f>
        <v/>
      </c>
      <c r="R1217">
        <f>(ROUND((ROUND(((EU1217)*I1217),0)*BS1217),0)+ROUND((ROUND(((AE1217-(EU1217))*I1217),0)*BS1217),0))</f>
        <v/>
      </c>
      <c r="S1217">
        <f>ROUND(CT1217*I1217,0)</f>
        <v/>
      </c>
      <c r="T1217">
        <f>ROUND(CU1217*I1217,0)</f>
        <v/>
      </c>
      <c r="U1217">
        <f>ROUND(CV1217*I1217,7)</f>
        <v/>
      </c>
      <c r="V1217">
        <f>ROUND(CW1217*I1217,7)</f>
        <v/>
      </c>
      <c r="W1217">
        <f>ROUND(CX1217*I1217,0)</f>
        <v/>
      </c>
      <c r="X1217">
        <f>ROUND(CY1217,0)</f>
        <v/>
      </c>
      <c r="Y1217">
        <f>ROUND(CZ1217,0)</f>
        <v/>
      </c>
      <c r="AA1217" t="n">
        <v>78862477</v>
      </c>
      <c r="AB1217">
        <f>ROUND((AC1217+AD1217+AF1217),2)</f>
        <v/>
      </c>
      <c r="AC1217">
        <f>ROUND((ES1217),2)</f>
        <v/>
      </c>
      <c r="AD1217">
        <f>ROUND((((ET1217)-(EU1217))+AE1217),2)</f>
        <v/>
      </c>
      <c r="AE1217">
        <f>ROUND((EU1217),2)</f>
        <v/>
      </c>
      <c r="AF1217">
        <f>ROUND((EV1217),2)</f>
        <v/>
      </c>
      <c r="AG1217">
        <f>ROUND((AP1217),2)</f>
        <v/>
      </c>
      <c r="AH1217">
        <f>(EW1217)</f>
        <v/>
      </c>
      <c r="AI1217">
        <f>(EX1217)</f>
        <v/>
      </c>
      <c r="AJ1217">
        <f>(AS1217)</f>
        <v/>
      </c>
      <c r="AK1217" t="n">
        <v>3617.87</v>
      </c>
      <c r="AL1217" t="n">
        <v>2939.22</v>
      </c>
      <c r="AM1217" t="n">
        <v>3.44</v>
      </c>
      <c r="AN1217" t="n">
        <v>1.49</v>
      </c>
      <c r="AO1217" t="n">
        <v>675.21</v>
      </c>
      <c r="AP1217" t="n">
        <v>0</v>
      </c>
      <c r="AQ1217" t="n">
        <v>71</v>
      </c>
      <c r="AR1217" t="n">
        <v>0.11</v>
      </c>
      <c r="AS1217" t="n">
        <v>0</v>
      </c>
      <c r="AT1217" t="n">
        <v>103</v>
      </c>
      <c r="AU1217" t="n">
        <v>52</v>
      </c>
      <c r="AV1217" t="n">
        <v>1</v>
      </c>
      <c r="AW1217" t="n">
        <v>1</v>
      </c>
      <c r="AZ1217" t="n">
        <v>1</v>
      </c>
      <c r="BA1217" t="n">
        <v>52.25</v>
      </c>
      <c r="BB1217" t="n">
        <v>23.31</v>
      </c>
      <c r="BC1217" t="n">
        <v>13.54</v>
      </c>
      <c r="BD1217" t="inlineStr"/>
      <c r="BE1217" t="inlineStr"/>
      <c r="BF1217" t="inlineStr"/>
      <c r="BG1217" t="inlineStr"/>
      <c r="BH1217" t="n">
        <v>0</v>
      </c>
      <c r="BI1217" t="n">
        <v>1</v>
      </c>
      <c r="BJ1217" t="inlineStr">
        <is>
          <t>ТЕРр Московской обл., 65-16-3, приказ Минстроя России №675/пр от 28.02.2017 № 263/пр</t>
        </is>
      </c>
      <c r="BM1217" t="n">
        <v>65008</v>
      </c>
      <c r="BN1217" t="n">
        <v>0</v>
      </c>
      <c r="BO1217" t="inlineStr">
        <is>
          <t>65-16-3</t>
        </is>
      </c>
      <c r="BP1217" t="n">
        <v>1</v>
      </c>
      <c r="BQ1217" t="n">
        <v>6</v>
      </c>
      <c r="BR1217" t="n">
        <v>0</v>
      </c>
      <c r="BS1217" t="n">
        <v>52.25</v>
      </c>
      <c r="BT1217" t="n">
        <v>1</v>
      </c>
      <c r="BU1217" t="n">
        <v>1</v>
      </c>
      <c r="BV1217" t="n">
        <v>1</v>
      </c>
      <c r="BW1217" t="n">
        <v>1</v>
      </c>
      <c r="BX1217" t="n">
        <v>1</v>
      </c>
      <c r="BY1217" t="inlineStr"/>
      <c r="BZ1217" t="n">
        <v>103</v>
      </c>
      <c r="CA1217" t="n">
        <v>52</v>
      </c>
      <c r="CB1217" t="inlineStr"/>
      <c r="CE1217" t="n">
        <v>12</v>
      </c>
      <c r="CF1217" t="n">
        <v>0</v>
      </c>
      <c r="CG1217" t="n">
        <v>0</v>
      </c>
      <c r="CM1217" t="n">
        <v>0</v>
      </c>
      <c r="CN1217" t="inlineStr"/>
      <c r="CO1217" t="n">
        <v>0</v>
      </c>
      <c r="CP1217">
        <f>(P1217+Q1217+S1217)</f>
        <v/>
      </c>
      <c r="CQ1217">
        <f>AC1217*BC1217</f>
        <v/>
      </c>
      <c r="CR1217">
        <f>(ROUND((ROUND(((ET1217)*1),0)*BB1217),0)+ROUND((ROUND(((AE1217-(EU1217))*1),0)*BS1217),0))</f>
        <v/>
      </c>
      <c r="CS1217">
        <f>(ROUND((ROUND(((EU1217)*1),0)*BS1217),0)+ROUND((ROUND(((AE1217-(EU1217))*1),0)*BS1217),0))</f>
        <v/>
      </c>
      <c r="CT1217">
        <f>AF1217*BA1217</f>
        <v/>
      </c>
      <c r="CU1217">
        <f>AG1217</f>
        <v/>
      </c>
      <c r="CV1217">
        <f>AH1217</f>
        <v/>
      </c>
      <c r="CW1217">
        <f>AI1217</f>
        <v/>
      </c>
      <c r="CX1217">
        <f>AJ1217</f>
        <v/>
      </c>
      <c r="CY1217">
        <f>(((S1217+R1217)*AT1217)/100)</f>
        <v/>
      </c>
      <c r="CZ1217">
        <f>(((S1217+R1217)*AU1217)/100)</f>
        <v/>
      </c>
      <c r="DC1217" t="inlineStr"/>
      <c r="DD1217" t="inlineStr"/>
      <c r="DE1217" t="inlineStr"/>
      <c r="DF1217" t="inlineStr"/>
      <c r="DG1217" t="inlineStr"/>
      <c r="DH1217" t="inlineStr"/>
      <c r="DI1217" t="inlineStr"/>
      <c r="DJ1217" t="inlineStr"/>
      <c r="DK1217" t="inlineStr"/>
      <c r="DL1217" t="inlineStr"/>
      <c r="DM1217" t="inlineStr"/>
      <c r="DN1217" t="n">
        <v>0</v>
      </c>
      <c r="DO1217" t="n">
        <v>0</v>
      </c>
      <c r="DP1217" t="n">
        <v>1</v>
      </c>
      <c r="DQ1217" t="n">
        <v>1</v>
      </c>
      <c r="DU1217" t="n">
        <v>1013</v>
      </c>
      <c r="DV1217" t="inlineStr">
        <is>
          <t>100 сгонов</t>
        </is>
      </c>
      <c r="DW1217" t="inlineStr">
        <is>
          <t>100 сгонов</t>
        </is>
      </c>
      <c r="DX1217" t="n">
        <v>1</v>
      </c>
      <c r="DZ1217" t="inlineStr"/>
      <c r="EA1217" t="inlineStr"/>
      <c r="EB1217" t="inlineStr"/>
      <c r="EC1217" t="inlineStr"/>
      <c r="EE1217" t="n">
        <v>78726002</v>
      </c>
      <c r="EF1217" t="n">
        <v>6</v>
      </c>
      <c r="EG1217" t="inlineStr">
        <is>
          <t>Ремонтно-строительные работы</t>
        </is>
      </c>
      <c r="EH1217" t="n">
        <v>99</v>
      </c>
      <c r="EI1217" t="inlineStr">
        <is>
          <t>Внутренние санитарно-технические работы</t>
        </is>
      </c>
      <c r="EJ1217" t="n">
        <v>1</v>
      </c>
      <c r="EK1217" t="n">
        <v>65008</v>
      </c>
      <c r="EL1217" t="inlineStr">
        <is>
          <t>Внутренние санитарнотехнические работы: смена труб, санприборов, запорной арматуры и другое</t>
        </is>
      </c>
      <c r="EM1217" t="inlineStr">
        <is>
          <t>рФЕР-65</t>
        </is>
      </c>
      <c r="EO1217" t="inlineStr"/>
      <c r="EQ1217" t="n">
        <v>0</v>
      </c>
      <c r="ER1217" t="n">
        <v>3617.87</v>
      </c>
      <c r="ES1217" t="n">
        <v>2939.22</v>
      </c>
      <c r="ET1217" t="n">
        <v>3.44</v>
      </c>
      <c r="EU1217" t="n">
        <v>1.49</v>
      </c>
      <c r="EV1217" t="n">
        <v>675.21</v>
      </c>
      <c r="EW1217" t="n">
        <v>71</v>
      </c>
      <c r="EX1217" t="n">
        <v>0.11</v>
      </c>
      <c r="EY1217" t="n">
        <v>0</v>
      </c>
      <c r="FQ1217" t="n">
        <v>0</v>
      </c>
      <c r="FR1217" t="n">
        <v>0</v>
      </c>
      <c r="FS1217" t="n">
        <v>0</v>
      </c>
      <c r="FX1217" t="n">
        <v>103</v>
      </c>
      <c r="FY1217" t="n">
        <v>52</v>
      </c>
      <c r="GA1217" t="inlineStr"/>
      <c r="GD1217" t="n">
        <v>1</v>
      </c>
      <c r="GF1217" t="n">
        <v>1968820588</v>
      </c>
      <c r="GG1217" t="n">
        <v>2</v>
      </c>
      <c r="GH1217" t="n">
        <v>1</v>
      </c>
      <c r="GI1217" t="n">
        <v>2</v>
      </c>
      <c r="GJ1217" t="n">
        <v>0</v>
      </c>
      <c r="GK1217" t="n">
        <v>0</v>
      </c>
      <c r="GL1217">
        <f>ROUND(IF(AND(BH1217=3,BI1217=3,FS1217&lt;&gt;0),P1217,0),0)</f>
        <v/>
      </c>
      <c r="GM1217">
        <f>ROUND(O1217+X1217+Y1217,0)+GX1217</f>
        <v/>
      </c>
      <c r="GN1217">
        <f>IF(OR(BI1217=0,BI1217=1),GM1217-GX1217,0)</f>
        <v/>
      </c>
      <c r="GO1217">
        <f>IF(BI1217=2,GM1217-GX1217,0)</f>
        <v/>
      </c>
      <c r="GP1217">
        <f>IF(BI1217=4,GM1217-GX1217,0)</f>
        <v/>
      </c>
      <c r="GR1217" t="n">
        <v>0</v>
      </c>
      <c r="GS1217" t="n">
        <v>3</v>
      </c>
      <c r="GT1217" t="n">
        <v>0</v>
      </c>
      <c r="GU1217" t="inlineStr"/>
      <c r="GV1217">
        <f>ROUND((GT1217),2)</f>
        <v/>
      </c>
      <c r="GW1217" t="n">
        <v>1</v>
      </c>
      <c r="GX1217">
        <f>ROUND(HC1217*I1217,0)</f>
        <v/>
      </c>
      <c r="HA1217" t="n">
        <v>0</v>
      </c>
      <c r="HB1217" t="n">
        <v>0</v>
      </c>
      <c r="HC1217">
        <f>GV1217*GW1217</f>
        <v/>
      </c>
      <c r="HE1217" t="inlineStr"/>
      <c r="HF1217" t="inlineStr"/>
      <c r="HM1217" t="inlineStr"/>
      <c r="HN1217" t="inlineStr">
        <is>
          <t>Пр/812-099.2-1</t>
        </is>
      </c>
      <c r="HO1217" t="inlineStr">
        <is>
          <t>Пр/774-099.2</t>
        </is>
      </c>
      <c r="HP1217" t="inlineStr">
        <is>
          <t>Внутренние санитарнотехнические работы: смена труб, санприборов, запорной арматуры и другое</t>
        </is>
      </c>
      <c r="HQ1217" t="inlineStr">
        <is>
          <t>Внутренние санитарнотехнические работы: смена труб, санприборов, запорной арматуры и другое</t>
        </is>
      </c>
      <c r="HS1217" t="n">
        <v>0</v>
      </c>
      <c r="IK1217" t="n">
        <v>0</v>
      </c>
    </row>
    <row r="1218">
      <c r="A1218" t="n">
        <v>18</v>
      </c>
      <c r="B1218" t="n">
        <v>0</v>
      </c>
      <c r="C1218" t="n">
        <v>433</v>
      </c>
      <c r="E1218" t="inlineStr">
        <is>
          <t>3,1</t>
        </is>
      </c>
      <c r="F1218" t="inlineStr">
        <is>
          <t>302-1241</t>
        </is>
      </c>
      <c r="G1218" t="inlineStr">
        <is>
          <t>Сгоны стальные с муфтой и контргайкой, диаметром 50 мм</t>
        </is>
      </c>
      <c r="H1218" t="inlineStr">
        <is>
          <t>шт.</t>
        </is>
      </c>
      <c r="I1218">
        <f>I1217*J1218</f>
        <v/>
      </c>
      <c r="J1218" t="n">
        <v>-100</v>
      </c>
      <c r="K1218" t="n">
        <v>-100</v>
      </c>
      <c r="O1218">
        <f>ROUND(CP1218,0)</f>
        <v/>
      </c>
      <c r="P1218">
        <f>ROUND(CQ1218*I1218,0)</f>
        <v/>
      </c>
      <c r="Q1218">
        <f>(ROUND((ROUND(((ET1218)*I1218),0)*BB1218),0)+ROUND((ROUND(((AE1218-(EU1218))*I1218),0)*BS1218),0))</f>
        <v/>
      </c>
      <c r="R1218">
        <f>(ROUND((ROUND(((EU1218)*I1218),0)*BS1218),0)+ROUND((ROUND(((AE1218-(EU1218))*I1218),0)*BS1218),0))</f>
        <v/>
      </c>
      <c r="S1218">
        <f>ROUND(CT1218*I1218,0)</f>
        <v/>
      </c>
      <c r="T1218">
        <f>ROUND(CU1218*I1218,0)</f>
        <v/>
      </c>
      <c r="U1218">
        <f>ROUND(CV1218*I1218,7)</f>
        <v/>
      </c>
      <c r="V1218">
        <f>ROUND(CW1218*I1218,7)</f>
        <v/>
      </c>
      <c r="W1218">
        <f>ROUND(CX1218*I1218,0)</f>
        <v/>
      </c>
      <c r="X1218">
        <f>ROUND(CY1218,0)</f>
        <v/>
      </c>
      <c r="Y1218">
        <f>ROUND(CZ1218,0)</f>
        <v/>
      </c>
      <c r="AA1218" t="n">
        <v>78862477</v>
      </c>
      <c r="AB1218">
        <f>ROUND((AC1218+AD1218+AF1218),2)</f>
        <v/>
      </c>
      <c r="AC1218">
        <f>ROUND((ES1218),2)</f>
        <v/>
      </c>
      <c r="AD1218">
        <f>ROUND((((ET1218)-(EU1218))+AE1218),2)</f>
        <v/>
      </c>
      <c r="AE1218">
        <f>ROUND((EU1218),2)</f>
        <v/>
      </c>
      <c r="AF1218">
        <f>ROUND((EV1218),2)</f>
        <v/>
      </c>
      <c r="AG1218">
        <f>ROUND((AP1218),2)</f>
        <v/>
      </c>
      <c r="AH1218">
        <f>(EW1218)</f>
        <v/>
      </c>
      <c r="AI1218">
        <f>(EX1218)</f>
        <v/>
      </c>
      <c r="AJ1218">
        <f>(AS1218)</f>
        <v/>
      </c>
      <c r="AK1218" t="n">
        <v>28.58</v>
      </c>
      <c r="AL1218" t="n">
        <v>28.58</v>
      </c>
      <c r="AM1218" t="n">
        <v>0</v>
      </c>
      <c r="AN1218" t="n">
        <v>0</v>
      </c>
      <c r="AO1218" t="n">
        <v>0</v>
      </c>
      <c r="AP1218" t="n">
        <v>0</v>
      </c>
      <c r="AQ1218" t="n">
        <v>0</v>
      </c>
      <c r="AR1218" t="n">
        <v>0</v>
      </c>
      <c r="AS1218" t="n">
        <v>0</v>
      </c>
      <c r="AT1218" t="n">
        <v>103</v>
      </c>
      <c r="AU1218" t="n">
        <v>52</v>
      </c>
      <c r="AV1218" t="n">
        <v>1</v>
      </c>
      <c r="AW1218" t="n">
        <v>1</v>
      </c>
      <c r="AZ1218" t="n">
        <v>1</v>
      </c>
      <c r="BA1218" t="n">
        <v>1</v>
      </c>
      <c r="BB1218" t="n">
        <v>1</v>
      </c>
      <c r="BC1218" t="n">
        <v>13.7</v>
      </c>
      <c r="BD1218" t="inlineStr"/>
      <c r="BE1218" t="inlineStr"/>
      <c r="BF1218" t="inlineStr"/>
      <c r="BG1218" t="inlineStr"/>
      <c r="BH1218" t="n">
        <v>3</v>
      </c>
      <c r="BI1218" t="n">
        <v>1</v>
      </c>
      <c r="BJ1218" t="inlineStr">
        <is>
          <t>ТССЦ Московской обл., 302-1241, приказ Минстроя России №675/пр от 28.02.2017 № 256/пр</t>
        </is>
      </c>
      <c r="BM1218" t="n">
        <v>65008</v>
      </c>
      <c r="BN1218" t="n">
        <v>0</v>
      </c>
      <c r="BO1218" t="inlineStr">
        <is>
          <t>302-1241</t>
        </is>
      </c>
      <c r="BP1218" t="n">
        <v>1</v>
      </c>
      <c r="BQ1218" t="n">
        <v>6</v>
      </c>
      <c r="BR1218" t="n">
        <v>1</v>
      </c>
      <c r="BS1218" t="n">
        <v>1</v>
      </c>
      <c r="BT1218" t="n">
        <v>1</v>
      </c>
      <c r="BU1218" t="n">
        <v>1</v>
      </c>
      <c r="BV1218" t="n">
        <v>1</v>
      </c>
      <c r="BW1218" t="n">
        <v>1</v>
      </c>
      <c r="BX1218" t="n">
        <v>1</v>
      </c>
      <c r="BY1218" t="inlineStr"/>
      <c r="BZ1218" t="n">
        <v>103</v>
      </c>
      <c r="CA1218" t="n">
        <v>52</v>
      </c>
      <c r="CB1218" t="inlineStr"/>
      <c r="CE1218" t="n">
        <v>12</v>
      </c>
      <c r="CF1218" t="n">
        <v>0</v>
      </c>
      <c r="CG1218" t="n">
        <v>0</v>
      </c>
      <c r="CM1218" t="n">
        <v>0</v>
      </c>
      <c r="CN1218" t="inlineStr"/>
      <c r="CO1218" t="n">
        <v>0</v>
      </c>
      <c r="CP1218">
        <f>(P1218+Q1218+S1218)</f>
        <v/>
      </c>
      <c r="CQ1218">
        <f>AC1218*BC1218</f>
        <v/>
      </c>
      <c r="CR1218">
        <f>(ROUND((ROUND(((ET1218)*1),0)*BB1218),0)+ROUND((ROUND(((AE1218-(EU1218))*1),0)*BS1218),0))</f>
        <v/>
      </c>
      <c r="CS1218">
        <f>(ROUND((ROUND(((EU1218)*1),0)*BS1218),0)+ROUND((ROUND(((AE1218-(EU1218))*1),0)*BS1218),0))</f>
        <v/>
      </c>
      <c r="CT1218">
        <f>AF1218*BA1218</f>
        <v/>
      </c>
      <c r="CU1218">
        <f>AG1218</f>
        <v/>
      </c>
      <c r="CV1218">
        <f>AH1218</f>
        <v/>
      </c>
      <c r="CW1218">
        <f>AI1218</f>
        <v/>
      </c>
      <c r="CX1218">
        <f>AJ1218</f>
        <v/>
      </c>
      <c r="CY1218">
        <f>(((S1218+R1218)*AT1218)/100)</f>
        <v/>
      </c>
      <c r="CZ1218">
        <f>(((S1218+R1218)*AU1218)/100)</f>
        <v/>
      </c>
      <c r="DC1218" t="inlineStr"/>
      <c r="DD1218" t="inlineStr"/>
      <c r="DE1218" t="inlineStr"/>
      <c r="DF1218" t="inlineStr"/>
      <c r="DG1218" t="inlineStr"/>
      <c r="DH1218" t="inlineStr"/>
      <c r="DI1218" t="inlineStr"/>
      <c r="DJ1218" t="inlineStr"/>
      <c r="DK1218" t="inlineStr"/>
      <c r="DL1218" t="inlineStr"/>
      <c r="DM1218" t="inlineStr"/>
      <c r="DN1218" t="n">
        <v>0</v>
      </c>
      <c r="DO1218" t="n">
        <v>0</v>
      </c>
      <c r="DP1218" t="n">
        <v>1</v>
      </c>
      <c r="DQ1218" t="n">
        <v>1</v>
      </c>
      <c r="DU1218" t="n">
        <v>1010</v>
      </c>
      <c r="DV1218" t="inlineStr">
        <is>
          <t>шт.</t>
        </is>
      </c>
      <c r="DW1218" t="inlineStr">
        <is>
          <t>шт.</t>
        </is>
      </c>
      <c r="DX1218" t="n">
        <v>1</v>
      </c>
      <c r="DZ1218" t="inlineStr"/>
      <c r="EA1218" t="inlineStr"/>
      <c r="EB1218" t="inlineStr"/>
      <c r="EC1218" t="inlineStr"/>
      <c r="EE1218" t="n">
        <v>78726002</v>
      </c>
      <c r="EF1218" t="n">
        <v>6</v>
      </c>
      <c r="EG1218" t="inlineStr">
        <is>
          <t>Ремонтно-строительные работы</t>
        </is>
      </c>
      <c r="EH1218" t="n">
        <v>99</v>
      </c>
      <c r="EI1218" t="inlineStr">
        <is>
          <t>Внутренние санитарно-технические работы</t>
        </is>
      </c>
      <c r="EJ1218" t="n">
        <v>1</v>
      </c>
      <c r="EK1218" t="n">
        <v>65008</v>
      </c>
      <c r="EL1218" t="inlineStr">
        <is>
          <t>Внутренние санитарнотехнические работы: смена труб, санприборов, запорной арматуры и другое</t>
        </is>
      </c>
      <c r="EM1218" t="inlineStr">
        <is>
          <t>рФЕР-65</t>
        </is>
      </c>
      <c r="EO1218" t="inlineStr"/>
      <c r="EQ1218" t="n">
        <v>32768</v>
      </c>
      <c r="ER1218" t="n">
        <v>28.58</v>
      </c>
      <c r="ES1218" t="n">
        <v>28.58</v>
      </c>
      <c r="ET1218" t="n">
        <v>0</v>
      </c>
      <c r="EU1218" t="n">
        <v>0</v>
      </c>
      <c r="EV1218" t="n">
        <v>0</v>
      </c>
      <c r="EW1218" t="n">
        <v>0</v>
      </c>
      <c r="EX1218" t="n">
        <v>0</v>
      </c>
      <c r="FQ1218" t="n">
        <v>0</v>
      </c>
      <c r="FR1218" t="n">
        <v>0</v>
      </c>
      <c r="FS1218" t="n">
        <v>0</v>
      </c>
      <c r="FX1218" t="n">
        <v>103</v>
      </c>
      <c r="FY1218" t="n">
        <v>52</v>
      </c>
      <c r="GA1218" t="inlineStr"/>
      <c r="GD1218" t="n">
        <v>1</v>
      </c>
      <c r="GF1218" t="n">
        <v>-1108176549</v>
      </c>
      <c r="GG1218" t="n">
        <v>2</v>
      </c>
      <c r="GH1218" t="n">
        <v>1</v>
      </c>
      <c r="GI1218" t="n">
        <v>2</v>
      </c>
      <c r="GJ1218" t="n">
        <v>0</v>
      </c>
      <c r="GK1218" t="n">
        <v>0</v>
      </c>
      <c r="GL1218">
        <f>ROUND(IF(AND(BH1218=3,BI1218=3,FS1218&lt;&gt;0),P1218,0),0)</f>
        <v/>
      </c>
      <c r="GM1218">
        <f>ROUND(O1218+X1218+Y1218,0)+GX1218</f>
        <v/>
      </c>
      <c r="GN1218">
        <f>IF(OR(BI1218=0,BI1218=1),GM1218-GX1218,0)</f>
        <v/>
      </c>
      <c r="GO1218">
        <f>IF(BI1218=2,GM1218-GX1218,0)</f>
        <v/>
      </c>
      <c r="GP1218">
        <f>IF(BI1218=4,GM1218-GX1218,0)</f>
        <v/>
      </c>
      <c r="GR1218" t="n">
        <v>0</v>
      </c>
      <c r="GS1218" t="n">
        <v>3</v>
      </c>
      <c r="GT1218" t="n">
        <v>0</v>
      </c>
      <c r="GU1218" t="inlineStr"/>
      <c r="GV1218">
        <f>ROUND((GT1218),2)</f>
        <v/>
      </c>
      <c r="GW1218" t="n">
        <v>1</v>
      </c>
      <c r="GX1218">
        <f>ROUND(HC1218*I1218,0)</f>
        <v/>
      </c>
      <c r="HA1218" t="n">
        <v>0</v>
      </c>
      <c r="HB1218" t="n">
        <v>0</v>
      </c>
      <c r="HC1218">
        <f>GV1218*GW1218</f>
        <v/>
      </c>
      <c r="HE1218" t="inlineStr"/>
      <c r="HF1218" t="inlineStr"/>
      <c r="HM1218" t="inlineStr"/>
      <c r="HN1218" t="inlineStr">
        <is>
          <t>Пр/812-099.2-1</t>
        </is>
      </c>
      <c r="HO1218" t="inlineStr">
        <is>
          <t>Пр/774-099.2</t>
        </is>
      </c>
      <c r="HP1218" t="inlineStr">
        <is>
          <t>Внутренние санитарнотехнические работы: смена труб, санприборов, запорной арматуры и другое</t>
        </is>
      </c>
      <c r="HQ1218" t="inlineStr">
        <is>
          <t>Внутренние санитарнотехнические работы: смена труб, санприборов, запорной арматуры и другое</t>
        </is>
      </c>
      <c r="HS1218" t="n">
        <v>0</v>
      </c>
      <c r="IK1218" t="n">
        <v>0</v>
      </c>
    </row>
    <row r="1219">
      <c r="A1219" t="n">
        <v>18</v>
      </c>
      <c r="B1219" t="n">
        <v>0</v>
      </c>
      <c r="C1219" t="n">
        <v>436</v>
      </c>
      <c r="E1219" t="inlineStr">
        <is>
          <t>3,2</t>
        </is>
      </c>
      <c r="F1219" t="inlineStr">
        <is>
          <t>507-4994</t>
        </is>
      </c>
      <c r="G1219" t="inlineStr">
        <is>
          <t>Муфты стальные прямые диаметром 50 мм</t>
        </is>
      </c>
      <c r="H1219" t="inlineStr">
        <is>
          <t>10 шт.</t>
        </is>
      </c>
      <c r="I1219">
        <f>I1217*J1219</f>
        <v/>
      </c>
      <c r="J1219" t="n">
        <v>100</v>
      </c>
      <c r="K1219" t="n">
        <v>100</v>
      </c>
      <c r="O1219">
        <f>ROUND(CP1219,0)</f>
        <v/>
      </c>
      <c r="P1219">
        <f>ROUND(CQ1219*I1219,0)</f>
        <v/>
      </c>
      <c r="Q1219">
        <f>(ROUND((ROUND(((ET1219)*I1219),0)*BB1219),0)+ROUND((ROUND(((AE1219-(EU1219))*I1219),0)*BS1219),0))</f>
        <v/>
      </c>
      <c r="R1219">
        <f>(ROUND((ROUND(((EU1219)*I1219),0)*BS1219),0)+ROUND((ROUND(((AE1219-(EU1219))*I1219),0)*BS1219),0))</f>
        <v/>
      </c>
      <c r="S1219">
        <f>ROUND(CT1219*I1219,0)</f>
        <v/>
      </c>
      <c r="T1219">
        <f>ROUND(CU1219*I1219,0)</f>
        <v/>
      </c>
      <c r="U1219">
        <f>ROUND(CV1219*I1219,7)</f>
        <v/>
      </c>
      <c r="V1219">
        <f>ROUND(CW1219*I1219,7)</f>
        <v/>
      </c>
      <c r="W1219">
        <f>ROUND(CX1219*I1219,0)</f>
        <v/>
      </c>
      <c r="X1219">
        <f>ROUND(CY1219,0)</f>
        <v/>
      </c>
      <c r="Y1219">
        <f>ROUND(CZ1219,0)</f>
        <v/>
      </c>
      <c r="AA1219" t="n">
        <v>78862477</v>
      </c>
      <c r="AB1219">
        <f>ROUND((AC1219+AD1219+AF1219),2)</f>
        <v/>
      </c>
      <c r="AC1219">
        <f>ROUND((ES1219),2)</f>
        <v/>
      </c>
      <c r="AD1219">
        <f>ROUND((((ET1219)-(EU1219))+AE1219),2)</f>
        <v/>
      </c>
      <c r="AE1219">
        <f>ROUND((EU1219),2)</f>
        <v/>
      </c>
      <c r="AF1219">
        <f>ROUND((EV1219),2)</f>
        <v/>
      </c>
      <c r="AG1219">
        <f>ROUND((AP1219),2)</f>
        <v/>
      </c>
      <c r="AH1219">
        <f>(EW1219)</f>
        <v/>
      </c>
      <c r="AI1219">
        <f>(EX1219)</f>
        <v/>
      </c>
      <c r="AJ1219">
        <f>(AS1219)</f>
        <v/>
      </c>
      <c r="AK1219" t="n">
        <v>205.52</v>
      </c>
      <c r="AL1219" t="n">
        <v>205.52</v>
      </c>
      <c r="AM1219" t="n">
        <v>0</v>
      </c>
      <c r="AN1219" t="n">
        <v>0</v>
      </c>
      <c r="AO1219" t="n">
        <v>0</v>
      </c>
      <c r="AP1219" t="n">
        <v>0</v>
      </c>
      <c r="AQ1219" t="n">
        <v>0</v>
      </c>
      <c r="AR1219" t="n">
        <v>0</v>
      </c>
      <c r="AS1219" t="n">
        <v>0.14</v>
      </c>
      <c r="AT1219" t="n">
        <v>103</v>
      </c>
      <c r="AU1219" t="n">
        <v>52</v>
      </c>
      <c r="AV1219" t="n">
        <v>1</v>
      </c>
      <c r="AW1219" t="n">
        <v>1</v>
      </c>
      <c r="AZ1219" t="n">
        <v>1</v>
      </c>
      <c r="BA1219" t="n">
        <v>1</v>
      </c>
      <c r="BB1219" t="n">
        <v>1</v>
      </c>
      <c r="BC1219" t="n">
        <v>6.54</v>
      </c>
      <c r="BD1219" t="inlineStr"/>
      <c r="BE1219" t="inlineStr"/>
      <c r="BF1219" t="inlineStr"/>
      <c r="BG1219" t="inlineStr"/>
      <c r="BH1219" t="n">
        <v>3</v>
      </c>
      <c r="BI1219" t="n">
        <v>1</v>
      </c>
      <c r="BJ1219" t="inlineStr">
        <is>
          <t>ТССЦ Московской обл., 507-4994, приказ Минстроя России №675/пр от 28.02.2017 № 258/пр</t>
        </is>
      </c>
      <c r="BM1219" t="n">
        <v>65008</v>
      </c>
      <c r="BN1219" t="n">
        <v>0</v>
      </c>
      <c r="BO1219" t="inlineStr">
        <is>
          <t>507-4994</t>
        </is>
      </c>
      <c r="BP1219" t="n">
        <v>1</v>
      </c>
      <c r="BQ1219" t="n">
        <v>6</v>
      </c>
      <c r="BR1219" t="n">
        <v>0</v>
      </c>
      <c r="BS1219" t="n">
        <v>1</v>
      </c>
      <c r="BT1219" t="n">
        <v>1</v>
      </c>
      <c r="BU1219" t="n">
        <v>1</v>
      </c>
      <c r="BV1219" t="n">
        <v>1</v>
      </c>
      <c r="BW1219" t="n">
        <v>1</v>
      </c>
      <c r="BX1219" t="n">
        <v>1</v>
      </c>
      <c r="BY1219" t="inlineStr"/>
      <c r="BZ1219" t="n">
        <v>103</v>
      </c>
      <c r="CA1219" t="n">
        <v>52</v>
      </c>
      <c r="CB1219" t="inlineStr"/>
      <c r="CE1219" t="n">
        <v>12</v>
      </c>
      <c r="CF1219" t="n">
        <v>0</v>
      </c>
      <c r="CG1219" t="n">
        <v>0</v>
      </c>
      <c r="CM1219" t="n">
        <v>0</v>
      </c>
      <c r="CN1219" t="inlineStr"/>
      <c r="CO1219" t="n">
        <v>0</v>
      </c>
      <c r="CP1219">
        <f>(P1219+Q1219+S1219)</f>
        <v/>
      </c>
      <c r="CQ1219">
        <f>AC1219*BC1219</f>
        <v/>
      </c>
      <c r="CR1219">
        <f>(ROUND((ROUND(((ET1219)*1),0)*BB1219),0)+ROUND((ROUND(((AE1219-(EU1219))*1),0)*BS1219),0))</f>
        <v/>
      </c>
      <c r="CS1219">
        <f>(ROUND((ROUND(((EU1219)*1),0)*BS1219),0)+ROUND((ROUND(((AE1219-(EU1219))*1),0)*BS1219),0))</f>
        <v/>
      </c>
      <c r="CT1219">
        <f>AF1219*BA1219</f>
        <v/>
      </c>
      <c r="CU1219">
        <f>AG1219</f>
        <v/>
      </c>
      <c r="CV1219">
        <f>AH1219</f>
        <v/>
      </c>
      <c r="CW1219">
        <f>AI1219</f>
        <v/>
      </c>
      <c r="CX1219">
        <f>AJ1219</f>
        <v/>
      </c>
      <c r="CY1219">
        <f>(((S1219+R1219)*AT1219)/100)</f>
        <v/>
      </c>
      <c r="CZ1219">
        <f>(((S1219+R1219)*AU1219)/100)</f>
        <v/>
      </c>
      <c r="DC1219" t="inlineStr"/>
      <c r="DD1219" t="inlineStr"/>
      <c r="DE1219" t="inlineStr"/>
      <c r="DF1219" t="inlineStr"/>
      <c r="DG1219" t="inlineStr"/>
      <c r="DH1219" t="inlineStr"/>
      <c r="DI1219" t="inlineStr"/>
      <c r="DJ1219" t="inlineStr"/>
      <c r="DK1219" t="inlineStr"/>
      <c r="DL1219" t="inlineStr"/>
      <c r="DM1219" t="inlineStr"/>
      <c r="DN1219" t="n">
        <v>0</v>
      </c>
      <c r="DO1219" t="n">
        <v>0</v>
      </c>
      <c r="DP1219" t="n">
        <v>1</v>
      </c>
      <c r="DQ1219" t="n">
        <v>1</v>
      </c>
      <c r="DU1219" t="n">
        <v>1010</v>
      </c>
      <c r="DV1219" t="inlineStr">
        <is>
          <t>10 шт.</t>
        </is>
      </c>
      <c r="DW1219" t="inlineStr">
        <is>
          <t>10 шт.</t>
        </is>
      </c>
      <c r="DX1219" t="n">
        <v>10</v>
      </c>
      <c r="DZ1219" t="inlineStr"/>
      <c r="EA1219" t="inlineStr"/>
      <c r="EB1219" t="inlineStr"/>
      <c r="EC1219" t="inlineStr"/>
      <c r="EE1219" t="n">
        <v>78726002</v>
      </c>
      <c r="EF1219" t="n">
        <v>6</v>
      </c>
      <c r="EG1219" t="inlineStr">
        <is>
          <t>Ремонтно-строительные работы</t>
        </is>
      </c>
      <c r="EH1219" t="n">
        <v>99</v>
      </c>
      <c r="EI1219" t="inlineStr">
        <is>
          <t>Внутренние санитарно-технические работы</t>
        </is>
      </c>
      <c r="EJ1219" t="n">
        <v>1</v>
      </c>
      <c r="EK1219" t="n">
        <v>65008</v>
      </c>
      <c r="EL1219" t="inlineStr">
        <is>
          <t>Внутренние санитарнотехнические работы: смена труб, санприборов, запорной арматуры и другое</t>
        </is>
      </c>
      <c r="EM1219" t="inlineStr">
        <is>
          <t>рФЕР-65</t>
        </is>
      </c>
      <c r="EO1219" t="inlineStr"/>
      <c r="EQ1219" t="n">
        <v>0</v>
      </c>
      <c r="ER1219" t="n">
        <v>205.52</v>
      </c>
      <c r="ES1219" t="n">
        <v>205.52</v>
      </c>
      <c r="ET1219" t="n">
        <v>0</v>
      </c>
      <c r="EU1219" t="n">
        <v>0</v>
      </c>
      <c r="EV1219" t="n">
        <v>0</v>
      </c>
      <c r="EW1219" t="n">
        <v>0</v>
      </c>
      <c r="EX1219" t="n">
        <v>0</v>
      </c>
      <c r="FQ1219" t="n">
        <v>0</v>
      </c>
      <c r="FR1219" t="n">
        <v>0</v>
      </c>
      <c r="FS1219" t="n">
        <v>0</v>
      </c>
      <c r="FX1219" t="n">
        <v>103</v>
      </c>
      <c r="FY1219" t="n">
        <v>52</v>
      </c>
      <c r="GA1219" t="inlineStr"/>
      <c r="GD1219" t="n">
        <v>1</v>
      </c>
      <c r="GF1219" t="n">
        <v>-506320507</v>
      </c>
      <c r="GG1219" t="n">
        <v>2</v>
      </c>
      <c r="GH1219" t="n">
        <v>1</v>
      </c>
      <c r="GI1219" t="n">
        <v>2</v>
      </c>
      <c r="GJ1219" t="n">
        <v>0</v>
      </c>
      <c r="GK1219" t="n">
        <v>0</v>
      </c>
      <c r="GL1219">
        <f>ROUND(IF(AND(BH1219=3,BI1219=3,FS1219&lt;&gt;0),P1219,0),0)</f>
        <v/>
      </c>
      <c r="GM1219">
        <f>ROUND(O1219+X1219+Y1219,0)+GX1219</f>
        <v/>
      </c>
      <c r="GN1219">
        <f>IF(OR(BI1219=0,BI1219=1),GM1219-GX1219,0)</f>
        <v/>
      </c>
      <c r="GO1219">
        <f>IF(BI1219=2,GM1219-GX1219,0)</f>
        <v/>
      </c>
      <c r="GP1219">
        <f>IF(BI1219=4,GM1219-GX1219,0)</f>
        <v/>
      </c>
      <c r="GR1219" t="n">
        <v>0</v>
      </c>
      <c r="GS1219" t="n">
        <v>3</v>
      </c>
      <c r="GT1219" t="n">
        <v>0</v>
      </c>
      <c r="GU1219" t="inlineStr"/>
      <c r="GV1219">
        <f>ROUND((GT1219),2)</f>
        <v/>
      </c>
      <c r="GW1219" t="n">
        <v>1</v>
      </c>
      <c r="GX1219">
        <f>ROUND(HC1219*I1219,0)</f>
        <v/>
      </c>
      <c r="HA1219" t="n">
        <v>0</v>
      </c>
      <c r="HB1219" t="n">
        <v>0</v>
      </c>
      <c r="HC1219">
        <f>GV1219*GW1219</f>
        <v/>
      </c>
      <c r="HE1219" t="inlineStr"/>
      <c r="HF1219" t="inlineStr"/>
      <c r="HM1219" t="inlineStr"/>
      <c r="HN1219" t="inlineStr">
        <is>
          <t>Пр/812-099.2-1</t>
        </is>
      </c>
      <c r="HO1219" t="inlineStr">
        <is>
          <t>Пр/774-099.2</t>
        </is>
      </c>
      <c r="HP1219" t="inlineStr">
        <is>
          <t>Внутренние санитарнотехнические работы: смена труб, санприборов, запорной арматуры и другое</t>
        </is>
      </c>
      <c r="HQ1219" t="inlineStr">
        <is>
          <t>Внутренние санитарнотехнические работы: смена труб, санприборов, запорной арматуры и другое</t>
        </is>
      </c>
      <c r="HS1219" t="n">
        <v>0</v>
      </c>
      <c r="IK1219" t="n">
        <v>0</v>
      </c>
    </row>
    <row r="1220">
      <c r="A1220" t="n">
        <v>18</v>
      </c>
      <c r="B1220" t="n">
        <v>0</v>
      </c>
      <c r="C1220" t="n">
        <v>432</v>
      </c>
      <c r="E1220" t="inlineStr">
        <is>
          <t>3,3</t>
        </is>
      </c>
      <c r="F1220" t="inlineStr">
        <is>
          <t>302-0070</t>
        </is>
      </c>
      <c r="G1220" t="inlineStr">
        <is>
          <t>Кран шаровый муфтовый Valtec для воды диаметром 25 мм, тип в/н</t>
        </is>
      </c>
      <c r="H1220" t="inlineStr">
        <is>
          <t>шт.</t>
        </is>
      </c>
      <c r="I1220">
        <f>I1217*J1220</f>
        <v/>
      </c>
      <c r="J1220" t="n">
        <v>50</v>
      </c>
      <c r="K1220" t="n">
        <v>50</v>
      </c>
      <c r="O1220">
        <f>ROUND(CP1220,0)</f>
        <v/>
      </c>
      <c r="P1220">
        <f>ROUND(CQ1220*I1220,0)</f>
        <v/>
      </c>
      <c r="Q1220">
        <f>(ROUND((ROUND(((ET1220)*I1220),0)*BB1220),0)+ROUND((ROUND(((AE1220-(EU1220))*I1220),0)*BS1220),0))</f>
        <v/>
      </c>
      <c r="R1220">
        <f>(ROUND((ROUND(((EU1220)*I1220),0)*BS1220),0)+ROUND((ROUND(((AE1220-(EU1220))*I1220),0)*BS1220),0))</f>
        <v/>
      </c>
      <c r="S1220">
        <f>ROUND(CT1220*I1220,0)</f>
        <v/>
      </c>
      <c r="T1220">
        <f>ROUND(CU1220*I1220,0)</f>
        <v/>
      </c>
      <c r="U1220">
        <f>ROUND(CV1220*I1220,7)</f>
        <v/>
      </c>
      <c r="V1220">
        <f>ROUND(CW1220*I1220,7)</f>
        <v/>
      </c>
      <c r="W1220">
        <f>ROUND(CX1220*I1220,0)</f>
        <v/>
      </c>
      <c r="X1220">
        <f>ROUND(CY1220,0)</f>
        <v/>
      </c>
      <c r="Y1220">
        <f>ROUND(CZ1220,0)</f>
        <v/>
      </c>
      <c r="AA1220" t="n">
        <v>78862477</v>
      </c>
      <c r="AB1220">
        <f>ROUND((AC1220+AD1220+AF1220),2)</f>
        <v/>
      </c>
      <c r="AC1220">
        <f>ROUND((ES1220),2)</f>
        <v/>
      </c>
      <c r="AD1220">
        <f>ROUND((((ET1220)-(EU1220))+AE1220),2)</f>
        <v/>
      </c>
      <c r="AE1220">
        <f>ROUND((EU1220),2)</f>
        <v/>
      </c>
      <c r="AF1220">
        <f>ROUND((EV1220),2)</f>
        <v/>
      </c>
      <c r="AG1220">
        <f>ROUND((AP1220),2)</f>
        <v/>
      </c>
      <c r="AH1220">
        <f>(EW1220)</f>
        <v/>
      </c>
      <c r="AI1220">
        <f>(EX1220)</f>
        <v/>
      </c>
      <c r="AJ1220">
        <f>(AS1220)</f>
        <v/>
      </c>
      <c r="AK1220" t="n">
        <v>81.75</v>
      </c>
      <c r="AL1220" t="n">
        <v>81.75</v>
      </c>
      <c r="AM1220" t="n">
        <v>0</v>
      </c>
      <c r="AN1220" t="n">
        <v>0</v>
      </c>
      <c r="AO1220" t="n">
        <v>0</v>
      </c>
      <c r="AP1220" t="n">
        <v>0</v>
      </c>
      <c r="AQ1220" t="n">
        <v>0</v>
      </c>
      <c r="AR1220" t="n">
        <v>0</v>
      </c>
      <c r="AS1220" t="n">
        <v>0.02</v>
      </c>
      <c r="AT1220" t="n">
        <v>103</v>
      </c>
      <c r="AU1220" t="n">
        <v>52</v>
      </c>
      <c r="AV1220" t="n">
        <v>1</v>
      </c>
      <c r="AW1220" t="n">
        <v>1</v>
      </c>
      <c r="AZ1220" t="n">
        <v>1</v>
      </c>
      <c r="BA1220" t="n">
        <v>1</v>
      </c>
      <c r="BB1220" t="n">
        <v>1</v>
      </c>
      <c r="BC1220" t="n">
        <v>12.35</v>
      </c>
      <c r="BD1220" t="inlineStr"/>
      <c r="BE1220" t="inlineStr"/>
      <c r="BF1220" t="inlineStr"/>
      <c r="BG1220" t="inlineStr"/>
      <c r="BH1220" t="n">
        <v>3</v>
      </c>
      <c r="BI1220" t="n">
        <v>1</v>
      </c>
      <c r="BJ1220" t="inlineStr">
        <is>
          <t>ТССЦ Московской обл., 302-0070, приказ Минстроя России №675/пр от 28.02.2017 № 256/пр</t>
        </is>
      </c>
      <c r="BM1220" t="n">
        <v>65008</v>
      </c>
      <c r="BN1220" t="n">
        <v>0</v>
      </c>
      <c r="BO1220" t="inlineStr">
        <is>
          <t>302-0070</t>
        </is>
      </c>
      <c r="BP1220" t="n">
        <v>1</v>
      </c>
      <c r="BQ1220" t="n">
        <v>6</v>
      </c>
      <c r="BR1220" t="n">
        <v>0</v>
      </c>
      <c r="BS1220" t="n">
        <v>1</v>
      </c>
      <c r="BT1220" t="n">
        <v>1</v>
      </c>
      <c r="BU1220" t="n">
        <v>1</v>
      </c>
      <c r="BV1220" t="n">
        <v>1</v>
      </c>
      <c r="BW1220" t="n">
        <v>1</v>
      </c>
      <c r="BX1220" t="n">
        <v>1</v>
      </c>
      <c r="BY1220" t="inlineStr"/>
      <c r="BZ1220" t="n">
        <v>103</v>
      </c>
      <c r="CA1220" t="n">
        <v>52</v>
      </c>
      <c r="CB1220" t="inlineStr"/>
      <c r="CE1220" t="n">
        <v>12</v>
      </c>
      <c r="CF1220" t="n">
        <v>0</v>
      </c>
      <c r="CG1220" t="n">
        <v>0</v>
      </c>
      <c r="CM1220" t="n">
        <v>0</v>
      </c>
      <c r="CN1220" t="inlineStr"/>
      <c r="CO1220" t="n">
        <v>0</v>
      </c>
      <c r="CP1220">
        <f>(P1220+Q1220+S1220)</f>
        <v/>
      </c>
      <c r="CQ1220">
        <f>AC1220*BC1220</f>
        <v/>
      </c>
      <c r="CR1220">
        <f>(ROUND((ROUND(((ET1220)*1),0)*BB1220),0)+ROUND((ROUND(((AE1220-(EU1220))*1),0)*BS1220),0))</f>
        <v/>
      </c>
      <c r="CS1220">
        <f>(ROUND((ROUND(((EU1220)*1),0)*BS1220),0)+ROUND((ROUND(((AE1220-(EU1220))*1),0)*BS1220),0))</f>
        <v/>
      </c>
      <c r="CT1220">
        <f>AF1220*BA1220</f>
        <v/>
      </c>
      <c r="CU1220">
        <f>AG1220</f>
        <v/>
      </c>
      <c r="CV1220">
        <f>AH1220</f>
        <v/>
      </c>
      <c r="CW1220">
        <f>AI1220</f>
        <v/>
      </c>
      <c r="CX1220">
        <f>AJ1220</f>
        <v/>
      </c>
      <c r="CY1220">
        <f>(((S1220+R1220)*AT1220)/100)</f>
        <v/>
      </c>
      <c r="CZ1220">
        <f>(((S1220+R1220)*AU1220)/100)</f>
        <v/>
      </c>
      <c r="DC1220" t="inlineStr"/>
      <c r="DD1220" t="inlineStr"/>
      <c r="DE1220" t="inlineStr"/>
      <c r="DF1220" t="inlineStr"/>
      <c r="DG1220" t="inlineStr"/>
      <c r="DH1220" t="inlineStr"/>
      <c r="DI1220" t="inlineStr"/>
      <c r="DJ1220" t="inlineStr"/>
      <c r="DK1220" t="inlineStr"/>
      <c r="DL1220" t="inlineStr"/>
      <c r="DM1220" t="inlineStr"/>
      <c r="DN1220" t="n">
        <v>0</v>
      </c>
      <c r="DO1220" t="n">
        <v>0</v>
      </c>
      <c r="DP1220" t="n">
        <v>1</v>
      </c>
      <c r="DQ1220" t="n">
        <v>1</v>
      </c>
      <c r="DU1220" t="n">
        <v>1010</v>
      </c>
      <c r="DV1220" t="inlineStr">
        <is>
          <t>шт.</t>
        </is>
      </c>
      <c r="DW1220" t="inlineStr">
        <is>
          <t>шт.</t>
        </is>
      </c>
      <c r="DX1220" t="n">
        <v>1</v>
      </c>
      <c r="DZ1220" t="inlineStr"/>
      <c r="EA1220" t="inlineStr"/>
      <c r="EB1220" t="inlineStr"/>
      <c r="EC1220" t="inlineStr"/>
      <c r="EE1220" t="n">
        <v>78726002</v>
      </c>
      <c r="EF1220" t="n">
        <v>6</v>
      </c>
      <c r="EG1220" t="inlineStr">
        <is>
          <t>Ремонтно-строительные работы</t>
        </is>
      </c>
      <c r="EH1220" t="n">
        <v>99</v>
      </c>
      <c r="EI1220" t="inlineStr">
        <is>
          <t>Внутренние санитарно-технические работы</t>
        </is>
      </c>
      <c r="EJ1220" t="n">
        <v>1</v>
      </c>
      <c r="EK1220" t="n">
        <v>65008</v>
      </c>
      <c r="EL1220" t="inlineStr">
        <is>
          <t>Внутренние санитарнотехнические работы: смена труб, санприборов, запорной арматуры и другое</t>
        </is>
      </c>
      <c r="EM1220" t="inlineStr">
        <is>
          <t>рФЕР-65</t>
        </is>
      </c>
      <c r="EO1220" t="inlineStr"/>
      <c r="EQ1220" t="n">
        <v>0</v>
      </c>
      <c r="ER1220" t="n">
        <v>81.75</v>
      </c>
      <c r="ES1220" t="n">
        <v>81.75</v>
      </c>
      <c r="ET1220" t="n">
        <v>0</v>
      </c>
      <c r="EU1220" t="n">
        <v>0</v>
      </c>
      <c r="EV1220" t="n">
        <v>0</v>
      </c>
      <c r="EW1220" t="n">
        <v>0</v>
      </c>
      <c r="EX1220" t="n">
        <v>0</v>
      </c>
      <c r="FQ1220" t="n">
        <v>0</v>
      </c>
      <c r="FR1220" t="n">
        <v>0</v>
      </c>
      <c r="FS1220" t="n">
        <v>0</v>
      </c>
      <c r="FX1220" t="n">
        <v>103</v>
      </c>
      <c r="FY1220" t="n">
        <v>52</v>
      </c>
      <c r="GA1220" t="inlineStr"/>
      <c r="GD1220" t="n">
        <v>1</v>
      </c>
      <c r="GF1220" t="n">
        <v>1318284931</v>
      </c>
      <c r="GG1220" t="n">
        <v>2</v>
      </c>
      <c r="GH1220" t="n">
        <v>1</v>
      </c>
      <c r="GI1220" t="n">
        <v>2</v>
      </c>
      <c r="GJ1220" t="n">
        <v>0</v>
      </c>
      <c r="GK1220" t="n">
        <v>0</v>
      </c>
      <c r="GL1220">
        <f>ROUND(IF(AND(BH1220=3,BI1220=3,FS1220&lt;&gt;0),P1220,0),0)</f>
        <v/>
      </c>
      <c r="GM1220">
        <f>ROUND(O1220+X1220+Y1220,0)+GX1220</f>
        <v/>
      </c>
      <c r="GN1220">
        <f>IF(OR(BI1220=0,BI1220=1),GM1220-GX1220,0)</f>
        <v/>
      </c>
      <c r="GO1220">
        <f>IF(BI1220=2,GM1220-GX1220,0)</f>
        <v/>
      </c>
      <c r="GP1220">
        <f>IF(BI1220=4,GM1220-GX1220,0)</f>
        <v/>
      </c>
      <c r="GR1220" t="n">
        <v>0</v>
      </c>
      <c r="GS1220" t="n">
        <v>3</v>
      </c>
      <c r="GT1220" t="n">
        <v>0</v>
      </c>
      <c r="GU1220" t="inlineStr"/>
      <c r="GV1220">
        <f>ROUND((GT1220),2)</f>
        <v/>
      </c>
      <c r="GW1220" t="n">
        <v>1</v>
      </c>
      <c r="GX1220">
        <f>ROUND(HC1220*I1220,0)</f>
        <v/>
      </c>
      <c r="HA1220" t="n">
        <v>0</v>
      </c>
      <c r="HB1220" t="n">
        <v>0</v>
      </c>
      <c r="HC1220">
        <f>GV1220*GW1220</f>
        <v/>
      </c>
      <c r="HE1220" t="inlineStr"/>
      <c r="HF1220" t="inlineStr"/>
      <c r="HM1220" t="inlineStr"/>
      <c r="HN1220" t="inlineStr">
        <is>
          <t>Пр/812-099.2-1</t>
        </is>
      </c>
      <c r="HO1220" t="inlineStr">
        <is>
          <t>Пр/774-099.2</t>
        </is>
      </c>
      <c r="HP1220" t="inlineStr">
        <is>
          <t>Внутренние санитарнотехнические работы: смена труб, санприборов, запорной арматуры и другое</t>
        </is>
      </c>
      <c r="HQ1220" t="inlineStr">
        <is>
          <t>Внутренние санитарнотехнические работы: смена труб, санприборов, запорной арматуры и другое</t>
        </is>
      </c>
      <c r="HS1220" t="n">
        <v>0</v>
      </c>
      <c r="IK1220" t="n">
        <v>0</v>
      </c>
    </row>
    <row r="1221">
      <c r="A1221" t="n">
        <v>18</v>
      </c>
      <c r="B1221" t="n">
        <v>0</v>
      </c>
      <c r="C1221" t="n">
        <v>435</v>
      </c>
      <c r="E1221" t="inlineStr">
        <is>
          <t>3,4</t>
        </is>
      </c>
      <c r="F1221" t="inlineStr">
        <is>
          <t>507-0921</t>
        </is>
      </c>
      <c r="G1221" t="inlineStr">
        <is>
          <t>Угольник 90° полиэтиленовый с удлиненным хвостовиком, SDR 11, диаметр 32 мм (ТУ2248-001-18425183-01)</t>
        </is>
      </c>
      <c r="H1221" t="inlineStr">
        <is>
          <t>шт.</t>
        </is>
      </c>
      <c r="I1221">
        <f>I1217*J1221</f>
        <v/>
      </c>
      <c r="J1221" t="n">
        <v>150</v>
      </c>
      <c r="K1221" t="n">
        <v>150</v>
      </c>
      <c r="O1221">
        <f>ROUND(CP1221,0)</f>
        <v/>
      </c>
      <c r="P1221">
        <f>ROUND(CQ1221*I1221,0)</f>
        <v/>
      </c>
      <c r="Q1221">
        <f>(ROUND((ROUND(((ET1221)*I1221),0)*BB1221),0)+ROUND((ROUND(((AE1221-(EU1221))*I1221),0)*BS1221),0))</f>
        <v/>
      </c>
      <c r="R1221">
        <f>(ROUND((ROUND(((EU1221)*I1221),0)*BS1221),0)+ROUND((ROUND(((AE1221-(EU1221))*I1221),0)*BS1221),0))</f>
        <v/>
      </c>
      <c r="S1221">
        <f>ROUND(CT1221*I1221,0)</f>
        <v/>
      </c>
      <c r="T1221">
        <f>ROUND(CU1221*I1221,0)</f>
        <v/>
      </c>
      <c r="U1221">
        <f>ROUND(CV1221*I1221,7)</f>
        <v/>
      </c>
      <c r="V1221">
        <f>ROUND(CW1221*I1221,7)</f>
        <v/>
      </c>
      <c r="W1221">
        <f>ROUND(CX1221*I1221,0)</f>
        <v/>
      </c>
      <c r="X1221">
        <f>ROUND(CY1221,0)</f>
        <v/>
      </c>
      <c r="Y1221">
        <f>ROUND(CZ1221,0)</f>
        <v/>
      </c>
      <c r="AA1221" t="n">
        <v>78862477</v>
      </c>
      <c r="AB1221">
        <f>ROUND((AC1221+AD1221+AF1221),2)</f>
        <v/>
      </c>
      <c r="AC1221">
        <f>ROUND((ES1221),2)</f>
        <v/>
      </c>
      <c r="AD1221">
        <f>ROUND((((ET1221)-(EU1221))+AE1221),2)</f>
        <v/>
      </c>
      <c r="AE1221">
        <f>ROUND((EU1221),2)</f>
        <v/>
      </c>
      <c r="AF1221">
        <f>ROUND((EV1221),2)</f>
        <v/>
      </c>
      <c r="AG1221">
        <f>ROUND((AP1221),2)</f>
        <v/>
      </c>
      <c r="AH1221">
        <f>(EW1221)</f>
        <v/>
      </c>
      <c r="AI1221">
        <f>(EX1221)</f>
        <v/>
      </c>
      <c r="AJ1221">
        <f>(AS1221)</f>
        <v/>
      </c>
      <c r="AK1221" t="n">
        <v>25.79</v>
      </c>
      <c r="AL1221" t="n">
        <v>25.79</v>
      </c>
      <c r="AM1221" t="n">
        <v>0</v>
      </c>
      <c r="AN1221" t="n">
        <v>0</v>
      </c>
      <c r="AO1221" t="n">
        <v>0</v>
      </c>
      <c r="AP1221" t="n">
        <v>0</v>
      </c>
      <c r="AQ1221" t="n">
        <v>0</v>
      </c>
      <c r="AR1221" t="n">
        <v>0</v>
      </c>
      <c r="AS1221" t="n">
        <v>0.01</v>
      </c>
      <c r="AT1221" t="n">
        <v>103</v>
      </c>
      <c r="AU1221" t="n">
        <v>52</v>
      </c>
      <c r="AV1221" t="n">
        <v>1</v>
      </c>
      <c r="AW1221" t="n">
        <v>1</v>
      </c>
      <c r="AZ1221" t="n">
        <v>1</v>
      </c>
      <c r="BA1221" t="n">
        <v>1</v>
      </c>
      <c r="BB1221" t="n">
        <v>1</v>
      </c>
      <c r="BC1221" t="n">
        <v>3.05</v>
      </c>
      <c r="BD1221" t="inlineStr"/>
      <c r="BE1221" t="inlineStr"/>
      <c r="BF1221" t="inlineStr"/>
      <c r="BG1221" t="inlineStr"/>
      <c r="BH1221" t="n">
        <v>3</v>
      </c>
      <c r="BI1221" t="n">
        <v>1</v>
      </c>
      <c r="BJ1221" t="inlineStr">
        <is>
          <t>ТССЦ Московской обл., 507-0921, приказ Минстроя России №675/пр от 28.02.2017 № 258/пр</t>
        </is>
      </c>
      <c r="BM1221" t="n">
        <v>65008</v>
      </c>
      <c r="BN1221" t="n">
        <v>0</v>
      </c>
      <c r="BO1221" t="inlineStr">
        <is>
          <t>507-0921</t>
        </is>
      </c>
      <c r="BP1221" t="n">
        <v>1</v>
      </c>
      <c r="BQ1221" t="n">
        <v>6</v>
      </c>
      <c r="BR1221" t="n">
        <v>0</v>
      </c>
      <c r="BS1221" t="n">
        <v>1</v>
      </c>
      <c r="BT1221" t="n">
        <v>1</v>
      </c>
      <c r="BU1221" t="n">
        <v>1</v>
      </c>
      <c r="BV1221" t="n">
        <v>1</v>
      </c>
      <c r="BW1221" t="n">
        <v>1</v>
      </c>
      <c r="BX1221" t="n">
        <v>1</v>
      </c>
      <c r="BY1221" t="inlineStr"/>
      <c r="BZ1221" t="n">
        <v>103</v>
      </c>
      <c r="CA1221" t="n">
        <v>52</v>
      </c>
      <c r="CB1221" t="inlineStr"/>
      <c r="CE1221" t="n">
        <v>12</v>
      </c>
      <c r="CF1221" t="n">
        <v>0</v>
      </c>
      <c r="CG1221" t="n">
        <v>0</v>
      </c>
      <c r="CM1221" t="n">
        <v>0</v>
      </c>
      <c r="CN1221" t="inlineStr"/>
      <c r="CO1221" t="n">
        <v>0</v>
      </c>
      <c r="CP1221">
        <f>(P1221+Q1221+S1221)</f>
        <v/>
      </c>
      <c r="CQ1221">
        <f>AC1221*BC1221</f>
        <v/>
      </c>
      <c r="CR1221">
        <f>(ROUND((ROUND(((ET1221)*1),0)*BB1221),0)+ROUND((ROUND(((AE1221-(EU1221))*1),0)*BS1221),0))</f>
        <v/>
      </c>
      <c r="CS1221">
        <f>(ROUND((ROUND(((EU1221)*1),0)*BS1221),0)+ROUND((ROUND(((AE1221-(EU1221))*1),0)*BS1221),0))</f>
        <v/>
      </c>
      <c r="CT1221">
        <f>AF1221*BA1221</f>
        <v/>
      </c>
      <c r="CU1221">
        <f>AG1221</f>
        <v/>
      </c>
      <c r="CV1221">
        <f>AH1221</f>
        <v/>
      </c>
      <c r="CW1221">
        <f>AI1221</f>
        <v/>
      </c>
      <c r="CX1221">
        <f>AJ1221</f>
        <v/>
      </c>
      <c r="CY1221">
        <f>(((S1221+R1221)*AT1221)/100)</f>
        <v/>
      </c>
      <c r="CZ1221">
        <f>(((S1221+R1221)*AU1221)/100)</f>
        <v/>
      </c>
      <c r="DC1221" t="inlineStr"/>
      <c r="DD1221" t="inlineStr"/>
      <c r="DE1221" t="inlineStr"/>
      <c r="DF1221" t="inlineStr"/>
      <c r="DG1221" t="inlineStr"/>
      <c r="DH1221" t="inlineStr"/>
      <c r="DI1221" t="inlineStr"/>
      <c r="DJ1221" t="inlineStr"/>
      <c r="DK1221" t="inlineStr"/>
      <c r="DL1221" t="inlineStr"/>
      <c r="DM1221" t="inlineStr"/>
      <c r="DN1221" t="n">
        <v>0</v>
      </c>
      <c r="DO1221" t="n">
        <v>0</v>
      </c>
      <c r="DP1221" t="n">
        <v>1</v>
      </c>
      <c r="DQ1221" t="n">
        <v>1</v>
      </c>
      <c r="DU1221" t="n">
        <v>1010</v>
      </c>
      <c r="DV1221" t="inlineStr">
        <is>
          <t>шт.</t>
        </is>
      </c>
      <c r="DW1221" t="inlineStr">
        <is>
          <t>шт.</t>
        </is>
      </c>
      <c r="DX1221" t="n">
        <v>1</v>
      </c>
      <c r="DZ1221" t="inlineStr"/>
      <c r="EA1221" t="inlineStr"/>
      <c r="EB1221" t="inlineStr"/>
      <c r="EC1221" t="inlineStr"/>
      <c r="EE1221" t="n">
        <v>78726002</v>
      </c>
      <c r="EF1221" t="n">
        <v>6</v>
      </c>
      <c r="EG1221" t="inlineStr">
        <is>
          <t>Ремонтно-строительные работы</t>
        </is>
      </c>
      <c r="EH1221" t="n">
        <v>99</v>
      </c>
      <c r="EI1221" t="inlineStr">
        <is>
          <t>Внутренние санитарно-технические работы</t>
        </is>
      </c>
      <c r="EJ1221" t="n">
        <v>1</v>
      </c>
      <c r="EK1221" t="n">
        <v>65008</v>
      </c>
      <c r="EL1221" t="inlineStr">
        <is>
          <t>Внутренние санитарнотехнические работы: смена труб, санприборов, запорной арматуры и другое</t>
        </is>
      </c>
      <c r="EM1221" t="inlineStr">
        <is>
          <t>рФЕР-65</t>
        </is>
      </c>
      <c r="EO1221" t="inlineStr"/>
      <c r="EQ1221" t="n">
        <v>0</v>
      </c>
      <c r="ER1221" t="n">
        <v>25.79</v>
      </c>
      <c r="ES1221" t="n">
        <v>25.79</v>
      </c>
      <c r="ET1221" t="n">
        <v>0</v>
      </c>
      <c r="EU1221" t="n">
        <v>0</v>
      </c>
      <c r="EV1221" t="n">
        <v>0</v>
      </c>
      <c r="EW1221" t="n">
        <v>0</v>
      </c>
      <c r="EX1221" t="n">
        <v>0</v>
      </c>
      <c r="FQ1221" t="n">
        <v>0</v>
      </c>
      <c r="FR1221" t="n">
        <v>0</v>
      </c>
      <c r="FS1221" t="n">
        <v>0</v>
      </c>
      <c r="FX1221" t="n">
        <v>103</v>
      </c>
      <c r="FY1221" t="n">
        <v>52</v>
      </c>
      <c r="GA1221" t="inlineStr"/>
      <c r="GD1221" t="n">
        <v>1</v>
      </c>
      <c r="GF1221" t="n">
        <v>1487161760</v>
      </c>
      <c r="GG1221" t="n">
        <v>2</v>
      </c>
      <c r="GH1221" t="n">
        <v>1</v>
      </c>
      <c r="GI1221" t="n">
        <v>2</v>
      </c>
      <c r="GJ1221" t="n">
        <v>0</v>
      </c>
      <c r="GK1221" t="n">
        <v>0</v>
      </c>
      <c r="GL1221">
        <f>ROUND(IF(AND(BH1221=3,BI1221=3,FS1221&lt;&gt;0),P1221,0),0)</f>
        <v/>
      </c>
      <c r="GM1221">
        <f>ROUND(O1221+X1221+Y1221,0)+GX1221</f>
        <v/>
      </c>
      <c r="GN1221">
        <f>IF(OR(BI1221=0,BI1221=1),GM1221-GX1221,0)</f>
        <v/>
      </c>
      <c r="GO1221">
        <f>IF(BI1221=2,GM1221-GX1221,0)</f>
        <v/>
      </c>
      <c r="GP1221">
        <f>IF(BI1221=4,GM1221-GX1221,0)</f>
        <v/>
      </c>
      <c r="GR1221" t="n">
        <v>0</v>
      </c>
      <c r="GS1221" t="n">
        <v>3</v>
      </c>
      <c r="GT1221" t="n">
        <v>0</v>
      </c>
      <c r="GU1221" t="inlineStr"/>
      <c r="GV1221">
        <f>ROUND((GT1221),2)</f>
        <v/>
      </c>
      <c r="GW1221" t="n">
        <v>1</v>
      </c>
      <c r="GX1221">
        <f>ROUND(HC1221*I1221,0)</f>
        <v/>
      </c>
      <c r="HA1221" t="n">
        <v>0</v>
      </c>
      <c r="HB1221" t="n">
        <v>0</v>
      </c>
      <c r="HC1221">
        <f>GV1221*GW1221</f>
        <v/>
      </c>
      <c r="HE1221" t="inlineStr"/>
      <c r="HF1221" t="inlineStr"/>
      <c r="HM1221" t="inlineStr"/>
      <c r="HN1221" t="inlineStr">
        <is>
          <t>Пр/812-099.2-1</t>
        </is>
      </c>
      <c r="HO1221" t="inlineStr">
        <is>
          <t>Пр/774-099.2</t>
        </is>
      </c>
      <c r="HP1221" t="inlineStr">
        <is>
          <t>Внутренние санитарнотехнические работы: смена труб, санприборов, запорной арматуры и другое</t>
        </is>
      </c>
      <c r="HQ1221" t="inlineStr">
        <is>
          <t>Внутренние санитарнотехнические работы: смена труб, санприборов, запорной арматуры и другое</t>
        </is>
      </c>
      <c r="HS1221" t="n">
        <v>0</v>
      </c>
      <c r="IK1221" t="n">
        <v>0</v>
      </c>
    </row>
    <row r="1222">
      <c r="A1222" t="n">
        <v>18</v>
      </c>
      <c r="B1222" t="n">
        <v>0</v>
      </c>
      <c r="C1222" t="n">
        <v>434</v>
      </c>
      <c r="E1222" t="inlineStr">
        <is>
          <t>3,5</t>
        </is>
      </c>
      <c r="F1222" t="inlineStr">
        <is>
          <t>507-0921</t>
        </is>
      </c>
      <c r="G1222" t="inlineStr">
        <is>
          <t>Угольник 90° полиэтиленовый с удлиненным хвостовиком, SDR 11, диаметр 32 мм (ТУ2248-001-18425183-01)</t>
        </is>
      </c>
      <c r="H1222" t="inlineStr">
        <is>
          <t>шт.</t>
        </is>
      </c>
      <c r="I1222">
        <f>I1217*J1222</f>
        <v/>
      </c>
      <c r="J1222" t="n">
        <v>300</v>
      </c>
      <c r="K1222" t="n">
        <v>300</v>
      </c>
      <c r="O1222">
        <f>ROUND(CP1222,0)</f>
        <v/>
      </c>
      <c r="P1222">
        <f>ROUND(CQ1222*I1222,0)</f>
        <v/>
      </c>
      <c r="Q1222">
        <f>(ROUND((ROUND(((ET1222)*I1222),0)*BB1222),0)+ROUND((ROUND(((AE1222-(EU1222))*I1222),0)*BS1222),0))</f>
        <v/>
      </c>
      <c r="R1222">
        <f>(ROUND((ROUND(((EU1222)*I1222),0)*BS1222),0)+ROUND((ROUND(((AE1222-(EU1222))*I1222),0)*BS1222),0))</f>
        <v/>
      </c>
      <c r="S1222">
        <f>ROUND(CT1222*I1222,0)</f>
        <v/>
      </c>
      <c r="T1222">
        <f>ROUND(CU1222*I1222,0)</f>
        <v/>
      </c>
      <c r="U1222">
        <f>ROUND(CV1222*I1222,7)</f>
        <v/>
      </c>
      <c r="V1222">
        <f>ROUND(CW1222*I1222,7)</f>
        <v/>
      </c>
      <c r="W1222">
        <f>ROUND(CX1222*I1222,0)</f>
        <v/>
      </c>
      <c r="X1222">
        <f>ROUND(CY1222,0)</f>
        <v/>
      </c>
      <c r="Y1222">
        <f>ROUND(CZ1222,0)</f>
        <v/>
      </c>
      <c r="AA1222" t="n">
        <v>78862477</v>
      </c>
      <c r="AB1222">
        <f>ROUND((AC1222+AD1222+AF1222),2)</f>
        <v/>
      </c>
      <c r="AC1222">
        <f>ROUND((ES1222),2)</f>
        <v/>
      </c>
      <c r="AD1222">
        <f>ROUND((((ET1222)-(EU1222))+AE1222),2)</f>
        <v/>
      </c>
      <c r="AE1222">
        <f>ROUND((EU1222),2)</f>
        <v/>
      </c>
      <c r="AF1222">
        <f>ROUND((EV1222),2)</f>
        <v/>
      </c>
      <c r="AG1222">
        <f>ROUND((AP1222),2)</f>
        <v/>
      </c>
      <c r="AH1222">
        <f>(EW1222)</f>
        <v/>
      </c>
      <c r="AI1222">
        <f>(EX1222)</f>
        <v/>
      </c>
      <c r="AJ1222">
        <f>(AS1222)</f>
        <v/>
      </c>
      <c r="AK1222" t="n">
        <v>25.79</v>
      </c>
      <c r="AL1222" t="n">
        <v>25.79</v>
      </c>
      <c r="AM1222" t="n">
        <v>0</v>
      </c>
      <c r="AN1222" t="n">
        <v>0</v>
      </c>
      <c r="AO1222" t="n">
        <v>0</v>
      </c>
      <c r="AP1222" t="n">
        <v>0</v>
      </c>
      <c r="AQ1222" t="n">
        <v>0</v>
      </c>
      <c r="AR1222" t="n">
        <v>0</v>
      </c>
      <c r="AS1222" t="n">
        <v>0.01</v>
      </c>
      <c r="AT1222" t="n">
        <v>103</v>
      </c>
      <c r="AU1222" t="n">
        <v>52</v>
      </c>
      <c r="AV1222" t="n">
        <v>1</v>
      </c>
      <c r="AW1222" t="n">
        <v>1</v>
      </c>
      <c r="AZ1222" t="n">
        <v>1</v>
      </c>
      <c r="BA1222" t="n">
        <v>1</v>
      </c>
      <c r="BB1222" t="n">
        <v>1</v>
      </c>
      <c r="BC1222" t="n">
        <v>3.05</v>
      </c>
      <c r="BD1222" t="inlineStr"/>
      <c r="BE1222" t="inlineStr"/>
      <c r="BF1222" t="inlineStr"/>
      <c r="BG1222" t="inlineStr"/>
      <c r="BH1222" t="n">
        <v>3</v>
      </c>
      <c r="BI1222" t="n">
        <v>1</v>
      </c>
      <c r="BJ1222" t="inlineStr">
        <is>
          <t>ТССЦ Московской обл., 507-0921, приказ Минстроя России №675/пр от 28.02.2017 № 258/пр</t>
        </is>
      </c>
      <c r="BM1222" t="n">
        <v>65008</v>
      </c>
      <c r="BN1222" t="n">
        <v>0</v>
      </c>
      <c r="BO1222" t="inlineStr">
        <is>
          <t>507-0921</t>
        </is>
      </c>
      <c r="BP1222" t="n">
        <v>1</v>
      </c>
      <c r="BQ1222" t="n">
        <v>6</v>
      </c>
      <c r="BR1222" t="n">
        <v>0</v>
      </c>
      <c r="BS1222" t="n">
        <v>1</v>
      </c>
      <c r="BT1222" t="n">
        <v>1</v>
      </c>
      <c r="BU1222" t="n">
        <v>1</v>
      </c>
      <c r="BV1222" t="n">
        <v>1</v>
      </c>
      <c r="BW1222" t="n">
        <v>1</v>
      </c>
      <c r="BX1222" t="n">
        <v>1</v>
      </c>
      <c r="BY1222" t="inlineStr"/>
      <c r="BZ1222" t="n">
        <v>103</v>
      </c>
      <c r="CA1222" t="n">
        <v>52</v>
      </c>
      <c r="CB1222" t="inlineStr"/>
      <c r="CE1222" t="n">
        <v>12</v>
      </c>
      <c r="CF1222" t="n">
        <v>0</v>
      </c>
      <c r="CG1222" t="n">
        <v>0</v>
      </c>
      <c r="CM1222" t="n">
        <v>0</v>
      </c>
      <c r="CN1222" t="inlineStr"/>
      <c r="CO1222" t="n">
        <v>0</v>
      </c>
      <c r="CP1222">
        <f>(P1222+Q1222+S1222)</f>
        <v/>
      </c>
      <c r="CQ1222">
        <f>AC1222*BC1222</f>
        <v/>
      </c>
      <c r="CR1222">
        <f>(ROUND((ROUND(((ET1222)*1),0)*BB1222),0)+ROUND((ROUND(((AE1222-(EU1222))*1),0)*BS1222),0))</f>
        <v/>
      </c>
      <c r="CS1222">
        <f>(ROUND((ROUND(((EU1222)*1),0)*BS1222),0)+ROUND((ROUND(((AE1222-(EU1222))*1),0)*BS1222),0))</f>
        <v/>
      </c>
      <c r="CT1222">
        <f>AF1222*BA1222</f>
        <v/>
      </c>
      <c r="CU1222">
        <f>AG1222</f>
        <v/>
      </c>
      <c r="CV1222">
        <f>AH1222</f>
        <v/>
      </c>
      <c r="CW1222">
        <f>AI1222</f>
        <v/>
      </c>
      <c r="CX1222">
        <f>AJ1222</f>
        <v/>
      </c>
      <c r="CY1222">
        <f>(((S1222+R1222)*AT1222)/100)</f>
        <v/>
      </c>
      <c r="CZ1222">
        <f>(((S1222+R1222)*AU1222)/100)</f>
        <v/>
      </c>
      <c r="DC1222" t="inlineStr"/>
      <c r="DD1222" t="inlineStr"/>
      <c r="DE1222" t="inlineStr"/>
      <c r="DF1222" t="inlineStr"/>
      <c r="DG1222" t="inlineStr"/>
      <c r="DH1222" t="inlineStr"/>
      <c r="DI1222" t="inlineStr"/>
      <c r="DJ1222" t="inlineStr"/>
      <c r="DK1222" t="inlineStr"/>
      <c r="DL1222" t="inlineStr"/>
      <c r="DM1222" t="inlineStr"/>
      <c r="DN1222" t="n">
        <v>0</v>
      </c>
      <c r="DO1222" t="n">
        <v>0</v>
      </c>
      <c r="DP1222" t="n">
        <v>1</v>
      </c>
      <c r="DQ1222" t="n">
        <v>1</v>
      </c>
      <c r="DU1222" t="n">
        <v>1010</v>
      </c>
      <c r="DV1222" t="inlineStr">
        <is>
          <t>шт.</t>
        </is>
      </c>
      <c r="DW1222" t="inlineStr">
        <is>
          <t>шт.</t>
        </is>
      </c>
      <c r="DX1222" t="n">
        <v>1</v>
      </c>
      <c r="DZ1222" t="inlineStr"/>
      <c r="EA1222" t="inlineStr"/>
      <c r="EB1222" t="inlineStr"/>
      <c r="EC1222" t="inlineStr"/>
      <c r="EE1222" t="n">
        <v>78726002</v>
      </c>
      <c r="EF1222" t="n">
        <v>6</v>
      </c>
      <c r="EG1222" t="inlineStr">
        <is>
          <t>Ремонтно-строительные работы</t>
        </is>
      </c>
      <c r="EH1222" t="n">
        <v>99</v>
      </c>
      <c r="EI1222" t="inlineStr">
        <is>
          <t>Внутренние санитарно-технические работы</t>
        </is>
      </c>
      <c r="EJ1222" t="n">
        <v>1</v>
      </c>
      <c r="EK1222" t="n">
        <v>65008</v>
      </c>
      <c r="EL1222" t="inlineStr">
        <is>
          <t>Внутренние санитарнотехнические работы: смена труб, санприборов, запорной арматуры и другое</t>
        </is>
      </c>
      <c r="EM1222" t="inlineStr">
        <is>
          <t>рФЕР-65</t>
        </is>
      </c>
      <c r="EO1222" t="inlineStr"/>
      <c r="EQ1222" t="n">
        <v>0</v>
      </c>
      <c r="ER1222" t="n">
        <v>25.79</v>
      </c>
      <c r="ES1222" t="n">
        <v>25.79</v>
      </c>
      <c r="ET1222" t="n">
        <v>0</v>
      </c>
      <c r="EU1222" t="n">
        <v>0</v>
      </c>
      <c r="EV1222" t="n">
        <v>0</v>
      </c>
      <c r="EW1222" t="n">
        <v>0</v>
      </c>
      <c r="EX1222" t="n">
        <v>0</v>
      </c>
      <c r="FQ1222" t="n">
        <v>0</v>
      </c>
      <c r="FR1222" t="n">
        <v>0</v>
      </c>
      <c r="FS1222" t="n">
        <v>0</v>
      </c>
      <c r="FX1222" t="n">
        <v>103</v>
      </c>
      <c r="FY1222" t="n">
        <v>52</v>
      </c>
      <c r="GA1222" t="inlineStr"/>
      <c r="GD1222" t="n">
        <v>1</v>
      </c>
      <c r="GF1222" t="n">
        <v>1487161760</v>
      </c>
      <c r="GG1222" t="n">
        <v>2</v>
      </c>
      <c r="GH1222" t="n">
        <v>1</v>
      </c>
      <c r="GI1222" t="n">
        <v>2</v>
      </c>
      <c r="GJ1222" t="n">
        <v>0</v>
      </c>
      <c r="GK1222" t="n">
        <v>0</v>
      </c>
      <c r="GL1222">
        <f>ROUND(IF(AND(BH1222=3,BI1222=3,FS1222&lt;&gt;0),P1222,0),0)</f>
        <v/>
      </c>
      <c r="GM1222">
        <f>ROUND(O1222+X1222+Y1222,0)+GX1222</f>
        <v/>
      </c>
      <c r="GN1222">
        <f>IF(OR(BI1222=0,BI1222=1),GM1222-GX1222,0)</f>
        <v/>
      </c>
      <c r="GO1222">
        <f>IF(BI1222=2,GM1222-GX1222,0)</f>
        <v/>
      </c>
      <c r="GP1222">
        <f>IF(BI1222=4,GM1222-GX1222,0)</f>
        <v/>
      </c>
      <c r="GR1222" t="n">
        <v>0</v>
      </c>
      <c r="GS1222" t="n">
        <v>3</v>
      </c>
      <c r="GT1222" t="n">
        <v>0</v>
      </c>
      <c r="GU1222" t="inlineStr"/>
      <c r="GV1222">
        <f>ROUND((GT1222),2)</f>
        <v/>
      </c>
      <c r="GW1222" t="n">
        <v>1</v>
      </c>
      <c r="GX1222">
        <f>ROUND(HC1222*I1222,0)</f>
        <v/>
      </c>
      <c r="HA1222" t="n">
        <v>0</v>
      </c>
      <c r="HB1222" t="n">
        <v>0</v>
      </c>
      <c r="HC1222">
        <f>GV1222*GW1222</f>
        <v/>
      </c>
      <c r="HE1222" t="inlineStr"/>
      <c r="HF1222" t="inlineStr"/>
      <c r="HM1222" t="inlineStr"/>
      <c r="HN1222" t="inlineStr">
        <is>
          <t>Пр/812-099.2-1</t>
        </is>
      </c>
      <c r="HO1222" t="inlineStr">
        <is>
          <t>Пр/774-099.2</t>
        </is>
      </c>
      <c r="HP1222" t="inlineStr">
        <is>
          <t>Внутренние санитарнотехнические работы: смена труб, санприборов, запорной арматуры и другое</t>
        </is>
      </c>
      <c r="HQ1222" t="inlineStr">
        <is>
          <t>Внутренние санитарнотехнические работы: смена труб, санприборов, запорной арматуры и другое</t>
        </is>
      </c>
      <c r="HS1222" t="n">
        <v>0</v>
      </c>
      <c r="IK1222" t="n">
        <v>0</v>
      </c>
    </row>
    <row r="1223"/>
    <row r="1224">
      <c r="A1224" s="358" t="n">
        <v>51</v>
      </c>
      <c r="B1224" s="358">
        <f>B1209</f>
        <v/>
      </c>
      <c r="C1224" s="358">
        <f>A1209</f>
        <v/>
      </c>
      <c r="D1224" s="358">
        <f>ROW(A1209)</f>
        <v/>
      </c>
      <c r="E1224" s="358" t="n"/>
      <c r="F1224" s="358">
        <f>IF(F1209&lt;&gt;"",F1209,"")</f>
        <v/>
      </c>
      <c r="G1224" s="358">
        <f>IF(G1209&lt;&gt;"",G1209,"")</f>
        <v/>
      </c>
      <c r="H1224" s="358" t="n">
        <v>0</v>
      </c>
      <c r="I1224" s="358" t="n"/>
      <c r="J1224" s="358" t="n"/>
      <c r="K1224" s="358" t="n"/>
      <c r="L1224" s="358" t="n"/>
      <c r="M1224" s="358" t="n"/>
      <c r="N1224" s="358" t="n"/>
      <c r="O1224" s="358" t="n">
        <v>0</v>
      </c>
      <c r="P1224" s="358" t="n">
        <v>0</v>
      </c>
      <c r="Q1224" s="358" t="n">
        <v>0</v>
      </c>
      <c r="R1224" s="358" t="n">
        <v>0</v>
      </c>
      <c r="S1224" s="358" t="n">
        <v>0</v>
      </c>
      <c r="T1224" s="358" t="n">
        <v>0</v>
      </c>
      <c r="U1224" s="358" t="n">
        <v>0</v>
      </c>
      <c r="V1224" s="358" t="n">
        <v>0</v>
      </c>
      <c r="W1224" s="358" t="n">
        <v>0</v>
      </c>
      <c r="X1224" s="358" t="n">
        <v>0</v>
      </c>
      <c r="Y1224" s="358" t="n">
        <v>0</v>
      </c>
      <c r="Z1224" s="358" t="n"/>
      <c r="AA1224" s="358" t="n"/>
      <c r="AB1224" s="358" t="n"/>
      <c r="AC1224" s="358" t="n"/>
      <c r="AD1224" s="358" t="n"/>
      <c r="AE1224" s="358" t="n"/>
      <c r="AF1224" s="358" t="n"/>
      <c r="AG1224" s="358" t="n"/>
      <c r="AH1224" s="358" t="n"/>
      <c r="AI1224" s="358" t="n"/>
      <c r="AJ1224" s="358" t="n"/>
      <c r="AK1224" s="358" t="n"/>
      <c r="AL1224" s="358" t="n"/>
      <c r="AM1224" s="358" t="n"/>
      <c r="AN1224" s="358" t="n"/>
      <c r="AO1224" s="358">
        <f>ROUND(BX1224,0)</f>
        <v/>
      </c>
      <c r="AP1224" s="358">
        <f>ROUND(BY1224,0)</f>
        <v/>
      </c>
      <c r="AQ1224" s="358">
        <f>ROUND(BZ1224,0)</f>
        <v/>
      </c>
      <c r="AR1224" s="358">
        <f>ROUND(CA1224,0)</f>
        <v/>
      </c>
      <c r="AS1224" s="358">
        <f>ROUND(CB1224,0)</f>
        <v/>
      </c>
      <c r="AT1224" s="358">
        <f>ROUND(CC1224,0)</f>
        <v/>
      </c>
      <c r="AU1224" s="358">
        <f>ROUND(CD1224,0)</f>
        <v/>
      </c>
      <c r="AV1224" s="358">
        <f>ROUND(CE1224,0)</f>
        <v/>
      </c>
      <c r="AW1224" s="358">
        <f>ROUND(CF1224,0)</f>
        <v/>
      </c>
      <c r="AX1224" s="358">
        <f>ROUND(CG1224,0)</f>
        <v/>
      </c>
      <c r="AY1224" s="358">
        <f>ROUND(CH1224,0)</f>
        <v/>
      </c>
      <c r="AZ1224" s="358">
        <f>ROUND(CI1224,0)</f>
        <v/>
      </c>
      <c r="BA1224" s="358">
        <f>ROUND(CJ1224,0)</f>
        <v/>
      </c>
      <c r="BB1224" s="358">
        <f>ROUND(CK1224,0)</f>
        <v/>
      </c>
      <c r="BC1224" s="358">
        <f>ROUND(CL1224,0)</f>
        <v/>
      </c>
      <c r="BD1224" s="358">
        <f>ROUND(CM1224,0)</f>
        <v/>
      </c>
      <c r="BE1224" s="358" t="n"/>
      <c r="BF1224" s="358" t="n"/>
      <c r="BG1224" s="358" t="n"/>
      <c r="BH1224" s="358" t="n"/>
      <c r="BI1224" s="358" t="n"/>
      <c r="BJ1224" s="358" t="n"/>
      <c r="BK1224" s="358" t="n"/>
      <c r="BL1224" s="358" t="n"/>
      <c r="BM1224" s="358" t="n"/>
      <c r="BN1224" s="358" t="n"/>
      <c r="BO1224" s="358" t="n"/>
      <c r="BP1224" s="358" t="n"/>
      <c r="BQ1224" s="358" t="n"/>
      <c r="BR1224" s="358" t="n"/>
      <c r="BS1224" s="358" t="n"/>
      <c r="BT1224" s="358" t="n"/>
      <c r="BU1224" s="358" t="n"/>
      <c r="BV1224" s="358" t="n"/>
      <c r="BW1224" s="358" t="n"/>
      <c r="BX1224" s="358" t="n"/>
      <c r="BY1224" s="358" t="n"/>
      <c r="BZ1224" s="358" t="n"/>
      <c r="CA1224" s="358" t="n"/>
      <c r="CB1224" s="358" t="n"/>
      <c r="CC1224" s="358" t="n"/>
      <c r="CD1224" s="358" t="n"/>
      <c r="CE1224" s="358" t="n"/>
      <c r="CF1224" s="358" t="n"/>
      <c r="CG1224" s="358" t="n"/>
      <c r="CH1224" s="358" t="n"/>
      <c r="CI1224" s="358" t="n"/>
      <c r="CJ1224" s="358" t="n"/>
      <c r="CK1224" s="358" t="n"/>
      <c r="CL1224" s="358" t="n"/>
      <c r="CM1224" s="358" t="n"/>
      <c r="CN1224" s="358" t="n"/>
      <c r="CO1224" s="358" t="n"/>
      <c r="CP1224" s="358" t="n"/>
      <c r="CQ1224" s="358" t="n"/>
      <c r="CR1224" s="358" t="n"/>
      <c r="CS1224" s="358" t="n"/>
      <c r="CT1224" s="358" t="n"/>
      <c r="CU1224" s="358" t="n"/>
      <c r="CV1224" s="358" t="n"/>
      <c r="CW1224" s="358" t="n"/>
      <c r="CX1224" s="358" t="n"/>
      <c r="CY1224" s="358" t="n"/>
      <c r="CZ1224" s="358" t="n"/>
      <c r="DA1224" s="358" t="n"/>
      <c r="DB1224" s="358" t="n"/>
      <c r="DC1224" s="358" t="n"/>
      <c r="DD1224" s="358" t="n"/>
      <c r="DE1224" s="358" t="n"/>
      <c r="DF1224" s="358" t="n"/>
      <c r="DG1224" s="359" t="n"/>
      <c r="DH1224" s="359" t="n"/>
      <c r="DI1224" s="359" t="n"/>
      <c r="DJ1224" s="359" t="n"/>
      <c r="DK1224" s="359" t="n"/>
      <c r="DL1224" s="359" t="n"/>
      <c r="DM1224" s="359" t="n"/>
      <c r="DN1224" s="359" t="n"/>
      <c r="DO1224" s="359" t="n"/>
      <c r="DP1224" s="359" t="n"/>
      <c r="DQ1224" s="359" t="n"/>
      <c r="DR1224" s="359" t="n"/>
      <c r="DS1224" s="359" t="n"/>
      <c r="DT1224" s="359" t="n"/>
      <c r="DU1224" s="359" t="n"/>
      <c r="DV1224" s="359" t="n"/>
      <c r="DW1224" s="359" t="n"/>
      <c r="DX1224" s="359" t="n"/>
      <c r="DY1224" s="359" t="n"/>
      <c r="DZ1224" s="359" t="n"/>
      <c r="EA1224" s="359" t="n"/>
      <c r="EB1224" s="359" t="n"/>
      <c r="EC1224" s="359" t="n"/>
      <c r="ED1224" s="359" t="n"/>
      <c r="EE1224" s="359" t="n"/>
      <c r="EF1224" s="359" t="n"/>
      <c r="EG1224" s="359" t="n"/>
      <c r="EH1224" s="359" t="n"/>
      <c r="EI1224" s="359" t="n"/>
      <c r="EJ1224" s="359" t="n"/>
      <c r="EK1224" s="359" t="n"/>
      <c r="EL1224" s="359" t="n"/>
      <c r="EM1224" s="359" t="n"/>
      <c r="EN1224" s="359" t="n"/>
      <c r="EO1224" s="359" t="n"/>
      <c r="EP1224" s="359" t="n"/>
      <c r="EQ1224" s="359" t="n"/>
      <c r="ER1224" s="359" t="n"/>
      <c r="ES1224" s="359" t="n"/>
      <c r="ET1224" s="359" t="n"/>
      <c r="EU1224" s="359" t="n"/>
      <c r="EV1224" s="359" t="n"/>
      <c r="EW1224" s="359" t="n"/>
      <c r="EX1224" s="359" t="n"/>
      <c r="EY1224" s="359" t="n"/>
      <c r="EZ1224" s="359" t="n"/>
      <c r="FA1224" s="359" t="n"/>
      <c r="FB1224" s="359" t="n"/>
      <c r="FC1224" s="359" t="n"/>
      <c r="FD1224" s="359" t="n"/>
      <c r="FE1224" s="359" t="n"/>
      <c r="FF1224" s="359" t="n"/>
      <c r="FG1224" s="359" t="n"/>
      <c r="FH1224" s="359" t="n"/>
      <c r="FI1224" s="359" t="n"/>
      <c r="FJ1224" s="359" t="n"/>
      <c r="FK1224" s="359" t="n"/>
      <c r="FL1224" s="359" t="n"/>
      <c r="FM1224" s="359" t="n"/>
      <c r="FN1224" s="359" t="n"/>
      <c r="FO1224" s="359" t="n"/>
      <c r="FP1224" s="359" t="n"/>
      <c r="FQ1224" s="359" t="n"/>
      <c r="FR1224" s="359" t="n"/>
      <c r="FS1224" s="359" t="n"/>
      <c r="FT1224" s="359" t="n"/>
      <c r="FU1224" s="359" t="n"/>
      <c r="FV1224" s="359" t="n"/>
      <c r="FW1224" s="359" t="n"/>
      <c r="FX1224" s="359" t="n"/>
      <c r="FY1224" s="359" t="n"/>
      <c r="FZ1224" s="359" t="n"/>
      <c r="GA1224" s="359" t="n"/>
      <c r="GB1224" s="359" t="n"/>
      <c r="GC1224" s="359" t="n"/>
      <c r="GD1224" s="359" t="n"/>
      <c r="GE1224" s="359" t="n"/>
      <c r="GF1224" s="359" t="n"/>
      <c r="GG1224" s="359" t="n"/>
      <c r="GH1224" s="359" t="n"/>
      <c r="GI1224" s="359" t="n"/>
      <c r="GJ1224" s="359" t="n"/>
      <c r="GK1224" s="359" t="n"/>
      <c r="GL1224" s="359" t="n"/>
      <c r="GM1224" s="359" t="n"/>
      <c r="GN1224" s="359" t="n"/>
      <c r="GO1224" s="359" t="n"/>
      <c r="GP1224" s="359" t="n"/>
      <c r="GQ1224" s="359" t="n"/>
      <c r="GR1224" s="359" t="n"/>
      <c r="GS1224" s="359" t="n"/>
      <c r="GT1224" s="359" t="n"/>
      <c r="GU1224" s="359" t="n"/>
      <c r="GV1224" s="359" t="n"/>
      <c r="GW1224" s="359" t="n"/>
      <c r="GX1224" s="359" t="n">
        <v>0</v>
      </c>
    </row>
    <row r="1225"/>
    <row r="1226">
      <c r="A1226" s="360" t="n">
        <v>50</v>
      </c>
      <c r="B1226" s="360" t="n">
        <v>0</v>
      </c>
      <c r="C1226" s="360" t="n">
        <v>0</v>
      </c>
      <c r="D1226" s="360" t="n">
        <v>1</v>
      </c>
      <c r="E1226" s="360" t="n">
        <v>201</v>
      </c>
      <c r="F1226" s="360">
        <f>ROUND(Source!O1224,O1226)</f>
        <v/>
      </c>
      <c r="G1226" s="360" t="inlineStr">
        <is>
          <t>ПЗ</t>
        </is>
      </c>
      <c r="H1226" s="360" t="inlineStr">
        <is>
          <t>Прямые затраты</t>
        </is>
      </c>
      <c r="I1226" s="360" t="n"/>
      <c r="J1226" s="360" t="n"/>
      <c r="K1226" s="360" t="n">
        <v>201</v>
      </c>
      <c r="L1226" s="360" t="n">
        <v>1</v>
      </c>
      <c r="M1226" s="360" t="n">
        <v>3</v>
      </c>
      <c r="N1226" s="360" t="inlineStr"/>
      <c r="O1226" s="360" t="n">
        <v>0</v>
      </c>
      <c r="P1226" s="360" t="n"/>
      <c r="Q1226" s="360" t="n"/>
      <c r="R1226" s="360" t="n"/>
      <c r="S1226" s="360" t="n"/>
      <c r="T1226" s="360" t="n"/>
      <c r="U1226" s="360" t="n"/>
      <c r="V1226" s="360" t="n"/>
      <c r="W1226" s="360" t="n">
        <v>0</v>
      </c>
      <c r="X1226" s="360" t="n">
        <v>1</v>
      </c>
      <c r="Y1226" s="360" t="n">
        <v>0</v>
      </c>
      <c r="Z1226" s="360" t="n"/>
      <c r="AA1226" s="360" t="n"/>
      <c r="AB1226" s="360" t="n"/>
    </row>
    <row r="1227">
      <c r="A1227" s="360" t="n">
        <v>50</v>
      </c>
      <c r="B1227" s="360" t="n">
        <v>0</v>
      </c>
      <c r="C1227" s="360" t="n">
        <v>0</v>
      </c>
      <c r="D1227" s="360" t="n">
        <v>1</v>
      </c>
      <c r="E1227" s="360" t="n">
        <v>202</v>
      </c>
      <c r="F1227" s="360">
        <f>ROUND(Source!P1224,O1227)</f>
        <v/>
      </c>
      <c r="G1227" s="360" t="inlineStr">
        <is>
          <t>СтМатОб</t>
        </is>
      </c>
      <c r="H1227" s="360" t="inlineStr">
        <is>
          <t>Стоимость материальных ресурсов (всего)</t>
        </is>
      </c>
      <c r="I1227" s="360" t="n"/>
      <c r="J1227" s="360" t="n"/>
      <c r="K1227" s="360" t="n">
        <v>202</v>
      </c>
      <c r="L1227" s="360" t="n">
        <v>2</v>
      </c>
      <c r="M1227" s="360" t="n">
        <v>3</v>
      </c>
      <c r="N1227" s="360" t="inlineStr"/>
      <c r="O1227" s="360" t="n">
        <v>0</v>
      </c>
      <c r="P1227" s="360" t="n"/>
      <c r="Q1227" s="360" t="n"/>
      <c r="R1227" s="360" t="n"/>
      <c r="S1227" s="360" t="n"/>
      <c r="T1227" s="360" t="n"/>
      <c r="U1227" s="360" t="n"/>
      <c r="V1227" s="360" t="n"/>
      <c r="W1227" s="360" t="n">
        <v>0</v>
      </c>
      <c r="X1227" s="360" t="n">
        <v>1</v>
      </c>
      <c r="Y1227" s="360" t="n">
        <v>0</v>
      </c>
      <c r="Z1227" s="360" t="n"/>
      <c r="AA1227" s="360" t="n"/>
      <c r="AB1227" s="360" t="n"/>
    </row>
    <row r="1228">
      <c r="A1228" s="360" t="n">
        <v>50</v>
      </c>
      <c r="B1228" s="360" t="n">
        <v>0</v>
      </c>
      <c r="C1228" s="360" t="n">
        <v>0</v>
      </c>
      <c r="D1228" s="360" t="n">
        <v>1</v>
      </c>
      <c r="E1228" s="360" t="n">
        <v>222</v>
      </c>
      <c r="F1228" s="360">
        <f>ROUND(Source!AO1224,O1228)</f>
        <v/>
      </c>
      <c r="G1228" s="360" t="inlineStr">
        <is>
          <t>СтМатОбЗак</t>
        </is>
      </c>
      <c r="H1228" s="360" t="inlineStr">
        <is>
          <t>Стоимость материалов и оборудования заказчика</t>
        </is>
      </c>
      <c r="I1228" s="360" t="n"/>
      <c r="J1228" s="360" t="n"/>
      <c r="K1228" s="360" t="n">
        <v>222</v>
      </c>
      <c r="L1228" s="360" t="n">
        <v>3</v>
      </c>
      <c r="M1228" s="360" t="n">
        <v>3</v>
      </c>
      <c r="N1228" s="360" t="inlineStr"/>
      <c r="O1228" s="360" t="n">
        <v>0</v>
      </c>
      <c r="P1228" s="360" t="n"/>
      <c r="Q1228" s="360" t="n"/>
      <c r="R1228" s="360" t="n"/>
      <c r="S1228" s="360" t="n"/>
      <c r="T1228" s="360" t="n"/>
      <c r="U1228" s="360" t="n"/>
      <c r="V1228" s="360" t="n"/>
      <c r="W1228" s="360" t="n">
        <v>0</v>
      </c>
      <c r="X1228" s="360" t="n">
        <v>1</v>
      </c>
      <c r="Y1228" s="360" t="n">
        <v>0</v>
      </c>
      <c r="Z1228" s="360" t="n"/>
      <c r="AA1228" s="360" t="n"/>
      <c r="AB1228" s="360" t="n"/>
    </row>
    <row r="1229">
      <c r="A1229" s="360" t="n">
        <v>50</v>
      </c>
      <c r="B1229" s="360" t="n">
        <v>0</v>
      </c>
      <c r="C1229" s="360" t="n">
        <v>0</v>
      </c>
      <c r="D1229" s="360" t="n">
        <v>1</v>
      </c>
      <c r="E1229" s="360" t="n">
        <v>225</v>
      </c>
      <c r="F1229" s="360">
        <f>ROUND(Source!AV1224,O1229)</f>
        <v/>
      </c>
      <c r="G1229" s="360" t="inlineStr">
        <is>
          <t>СтМатОбПод</t>
        </is>
      </c>
      <c r="H1229" s="360" t="inlineStr">
        <is>
          <t>Стоимость материалов и оборудования подрядчика</t>
        </is>
      </c>
      <c r="I1229" s="360" t="n"/>
      <c r="J1229" s="360" t="n"/>
      <c r="K1229" s="360" t="n">
        <v>225</v>
      </c>
      <c r="L1229" s="360" t="n">
        <v>4</v>
      </c>
      <c r="M1229" s="360" t="n">
        <v>3</v>
      </c>
      <c r="N1229" s="360" t="inlineStr"/>
      <c r="O1229" s="360" t="n">
        <v>0</v>
      </c>
      <c r="P1229" s="360" t="n"/>
      <c r="Q1229" s="360" t="n"/>
      <c r="R1229" s="360" t="n"/>
      <c r="S1229" s="360" t="n"/>
      <c r="T1229" s="360" t="n"/>
      <c r="U1229" s="360" t="n"/>
      <c r="V1229" s="360" t="n"/>
      <c r="W1229" s="360" t="n">
        <v>0</v>
      </c>
      <c r="X1229" s="360" t="n">
        <v>1</v>
      </c>
      <c r="Y1229" s="360" t="n">
        <v>0</v>
      </c>
      <c r="Z1229" s="360" t="n"/>
      <c r="AA1229" s="360" t="n"/>
      <c r="AB1229" s="360" t="n"/>
    </row>
    <row r="1230">
      <c r="A1230" s="360" t="n">
        <v>50</v>
      </c>
      <c r="B1230" s="360" t="n">
        <v>0</v>
      </c>
      <c r="C1230" s="360" t="n">
        <v>0</v>
      </c>
      <c r="D1230" s="360" t="n">
        <v>1</v>
      </c>
      <c r="E1230" s="360" t="n">
        <v>226</v>
      </c>
      <c r="F1230" s="360">
        <f>ROUND(Source!AW1224,O1230)</f>
        <v/>
      </c>
      <c r="G1230" s="360" t="inlineStr">
        <is>
          <t>СтМат</t>
        </is>
      </c>
      <c r="H1230" s="360" t="inlineStr">
        <is>
          <t>Стоимость материалов (всего)</t>
        </is>
      </c>
      <c r="I1230" s="360" t="n"/>
      <c r="J1230" s="360" t="n"/>
      <c r="K1230" s="360" t="n">
        <v>226</v>
      </c>
      <c r="L1230" s="360" t="n">
        <v>5</v>
      </c>
      <c r="M1230" s="360" t="n">
        <v>3</v>
      </c>
      <c r="N1230" s="360" t="inlineStr"/>
      <c r="O1230" s="360" t="n">
        <v>0</v>
      </c>
      <c r="P1230" s="360" t="n"/>
      <c r="Q1230" s="360" t="n"/>
      <c r="R1230" s="360" t="n"/>
      <c r="S1230" s="360" t="n"/>
      <c r="T1230" s="360" t="n"/>
      <c r="U1230" s="360" t="n"/>
      <c r="V1230" s="360" t="n"/>
      <c r="W1230" s="360" t="n">
        <v>0</v>
      </c>
      <c r="X1230" s="360" t="n">
        <v>1</v>
      </c>
      <c r="Y1230" s="360" t="n">
        <v>0</v>
      </c>
      <c r="Z1230" s="360" t="n"/>
      <c r="AA1230" s="360" t="n"/>
      <c r="AB1230" s="360" t="n"/>
    </row>
    <row r="1231">
      <c r="A1231" s="360" t="n">
        <v>50</v>
      </c>
      <c r="B1231" s="360" t="n">
        <v>0</v>
      </c>
      <c r="C1231" s="360" t="n">
        <v>0</v>
      </c>
      <c r="D1231" s="360" t="n">
        <v>1</v>
      </c>
      <c r="E1231" s="360" t="n">
        <v>227</v>
      </c>
      <c r="F1231" s="360">
        <f>ROUND(Source!AX1224,O1231)</f>
        <v/>
      </c>
      <c r="G1231" s="360" t="inlineStr">
        <is>
          <t>СтМатЗак</t>
        </is>
      </c>
      <c r="H1231" s="360" t="inlineStr">
        <is>
          <t>Стоимость материалов заказчика</t>
        </is>
      </c>
      <c r="I1231" s="360" t="n"/>
      <c r="J1231" s="360" t="n"/>
      <c r="K1231" s="360" t="n">
        <v>227</v>
      </c>
      <c r="L1231" s="360" t="n">
        <v>6</v>
      </c>
      <c r="M1231" s="360" t="n">
        <v>3</v>
      </c>
      <c r="N1231" s="360" t="inlineStr"/>
      <c r="O1231" s="360" t="n">
        <v>0</v>
      </c>
      <c r="P1231" s="360" t="n"/>
      <c r="Q1231" s="360" t="n"/>
      <c r="R1231" s="360" t="n"/>
      <c r="S1231" s="360" t="n"/>
      <c r="T1231" s="360" t="n"/>
      <c r="U1231" s="360" t="n"/>
      <c r="V1231" s="360" t="n"/>
      <c r="W1231" s="360" t="n">
        <v>0</v>
      </c>
      <c r="X1231" s="360" t="n">
        <v>1</v>
      </c>
      <c r="Y1231" s="360" t="n">
        <v>0</v>
      </c>
      <c r="Z1231" s="360" t="n"/>
      <c r="AA1231" s="360" t="n"/>
      <c r="AB1231" s="360" t="n"/>
    </row>
    <row r="1232">
      <c r="A1232" s="360" t="n">
        <v>50</v>
      </c>
      <c r="B1232" s="360" t="n">
        <v>0</v>
      </c>
      <c r="C1232" s="360" t="n">
        <v>0</v>
      </c>
      <c r="D1232" s="360" t="n">
        <v>1</v>
      </c>
      <c r="E1232" s="360" t="n">
        <v>228</v>
      </c>
      <c r="F1232" s="360">
        <f>ROUND(Source!AY1224,O1232)</f>
        <v/>
      </c>
      <c r="G1232" s="360" t="inlineStr">
        <is>
          <t>СтМатПод</t>
        </is>
      </c>
      <c r="H1232" s="360" t="inlineStr">
        <is>
          <t>Стоимость материалов подрядчика</t>
        </is>
      </c>
      <c r="I1232" s="360" t="n"/>
      <c r="J1232" s="360" t="n"/>
      <c r="K1232" s="360" t="n">
        <v>228</v>
      </c>
      <c r="L1232" s="360" t="n">
        <v>7</v>
      </c>
      <c r="M1232" s="360" t="n">
        <v>3</v>
      </c>
      <c r="N1232" s="360" t="inlineStr"/>
      <c r="O1232" s="360" t="n">
        <v>0</v>
      </c>
      <c r="P1232" s="360" t="n"/>
      <c r="Q1232" s="360" t="n"/>
      <c r="R1232" s="360" t="n"/>
      <c r="S1232" s="360" t="n"/>
      <c r="T1232" s="360" t="n"/>
      <c r="U1232" s="360" t="n"/>
      <c r="V1232" s="360" t="n"/>
      <c r="W1232" s="360" t="n">
        <v>0</v>
      </c>
      <c r="X1232" s="360" t="n">
        <v>1</v>
      </c>
      <c r="Y1232" s="360" t="n">
        <v>0</v>
      </c>
      <c r="Z1232" s="360" t="n"/>
      <c r="AA1232" s="360" t="n"/>
      <c r="AB1232" s="360" t="n"/>
    </row>
    <row r="1233">
      <c r="A1233" s="360" t="n">
        <v>50</v>
      </c>
      <c r="B1233" s="360" t="n">
        <v>0</v>
      </c>
      <c r="C1233" s="360" t="n">
        <v>0</v>
      </c>
      <c r="D1233" s="360" t="n">
        <v>1</v>
      </c>
      <c r="E1233" s="360" t="n">
        <v>216</v>
      </c>
      <c r="F1233" s="360">
        <f>ROUND(Source!AP1224,O1233)</f>
        <v/>
      </c>
      <c r="G1233" s="360" t="inlineStr">
        <is>
          <t>Оборуд</t>
        </is>
      </c>
      <c r="H1233" s="360" t="inlineStr">
        <is>
          <t>Стоимость оборудования (всего)</t>
        </is>
      </c>
      <c r="I1233" s="360" t="n"/>
      <c r="J1233" s="360" t="n"/>
      <c r="K1233" s="360" t="n">
        <v>216</v>
      </c>
      <c r="L1233" s="360" t="n">
        <v>8</v>
      </c>
      <c r="M1233" s="360" t="n">
        <v>3</v>
      </c>
      <c r="N1233" s="360" t="inlineStr"/>
      <c r="O1233" s="360" t="n">
        <v>0</v>
      </c>
      <c r="P1233" s="360" t="n"/>
      <c r="Q1233" s="360" t="n"/>
      <c r="R1233" s="360" t="n"/>
      <c r="S1233" s="360" t="n"/>
      <c r="T1233" s="360" t="n"/>
      <c r="U1233" s="360" t="n"/>
      <c r="V1233" s="360" t="n"/>
      <c r="W1233" s="360" t="n">
        <v>0</v>
      </c>
      <c r="X1233" s="360" t="n">
        <v>1</v>
      </c>
      <c r="Y1233" s="360" t="n">
        <v>0</v>
      </c>
      <c r="Z1233" s="360" t="n"/>
      <c r="AA1233" s="360" t="n"/>
      <c r="AB1233" s="360" t="n"/>
    </row>
    <row r="1234">
      <c r="A1234" s="360" t="n">
        <v>50</v>
      </c>
      <c r="B1234" s="360" t="n">
        <v>0</v>
      </c>
      <c r="C1234" s="360" t="n">
        <v>0</v>
      </c>
      <c r="D1234" s="360" t="n">
        <v>1</v>
      </c>
      <c r="E1234" s="360" t="n">
        <v>223</v>
      </c>
      <c r="F1234" s="360">
        <f>ROUND(Source!AQ1224,O1234)</f>
        <v/>
      </c>
      <c r="G1234" s="360" t="inlineStr">
        <is>
          <t>ОборудЗак</t>
        </is>
      </c>
      <c r="H1234" s="360" t="inlineStr">
        <is>
          <t>Стоимость оборудования заказчика</t>
        </is>
      </c>
      <c r="I1234" s="360" t="n"/>
      <c r="J1234" s="360" t="n"/>
      <c r="K1234" s="360" t="n">
        <v>223</v>
      </c>
      <c r="L1234" s="360" t="n">
        <v>9</v>
      </c>
      <c r="M1234" s="360" t="n">
        <v>3</v>
      </c>
      <c r="N1234" s="360" t="inlineStr"/>
      <c r="O1234" s="360" t="n">
        <v>0</v>
      </c>
      <c r="P1234" s="360" t="n"/>
      <c r="Q1234" s="360" t="n"/>
      <c r="R1234" s="360" t="n"/>
      <c r="S1234" s="360" t="n"/>
      <c r="T1234" s="360" t="n"/>
      <c r="U1234" s="360" t="n"/>
      <c r="V1234" s="360" t="n"/>
      <c r="W1234" s="360" t="n">
        <v>0</v>
      </c>
      <c r="X1234" s="360" t="n">
        <v>1</v>
      </c>
      <c r="Y1234" s="360" t="n">
        <v>0</v>
      </c>
      <c r="Z1234" s="360" t="n"/>
      <c r="AA1234" s="360" t="n"/>
      <c r="AB1234" s="360" t="n"/>
    </row>
    <row r="1235">
      <c r="A1235" s="360" t="n">
        <v>50</v>
      </c>
      <c r="B1235" s="360" t="n">
        <v>0</v>
      </c>
      <c r="C1235" s="360" t="n">
        <v>0</v>
      </c>
      <c r="D1235" s="360" t="n">
        <v>1</v>
      </c>
      <c r="E1235" s="360" t="n">
        <v>229</v>
      </c>
      <c r="F1235" s="360">
        <f>ROUND(Source!AZ1224,O1235)</f>
        <v/>
      </c>
      <c r="G1235" s="360" t="inlineStr">
        <is>
          <t>ОборудПод</t>
        </is>
      </c>
      <c r="H1235" s="360" t="inlineStr">
        <is>
          <t>Стоимость оборудования подрядчика</t>
        </is>
      </c>
      <c r="I1235" s="360" t="n"/>
      <c r="J1235" s="360" t="n"/>
      <c r="K1235" s="360" t="n">
        <v>229</v>
      </c>
      <c r="L1235" s="360" t="n">
        <v>10</v>
      </c>
      <c r="M1235" s="360" t="n">
        <v>3</v>
      </c>
      <c r="N1235" s="360" t="inlineStr"/>
      <c r="O1235" s="360" t="n">
        <v>0</v>
      </c>
      <c r="P1235" s="360" t="n"/>
      <c r="Q1235" s="360" t="n"/>
      <c r="R1235" s="360" t="n"/>
      <c r="S1235" s="360" t="n"/>
      <c r="T1235" s="360" t="n"/>
      <c r="U1235" s="360" t="n"/>
      <c r="V1235" s="360" t="n"/>
      <c r="W1235" s="360" t="n">
        <v>0</v>
      </c>
      <c r="X1235" s="360" t="n">
        <v>1</v>
      </c>
      <c r="Y1235" s="360" t="n">
        <v>0</v>
      </c>
      <c r="Z1235" s="360" t="n"/>
      <c r="AA1235" s="360" t="n"/>
      <c r="AB1235" s="360" t="n"/>
    </row>
    <row r="1236">
      <c r="A1236" s="360" t="n">
        <v>50</v>
      </c>
      <c r="B1236" s="360" t="n">
        <v>0</v>
      </c>
      <c r="C1236" s="360" t="n">
        <v>0</v>
      </c>
      <c r="D1236" s="360" t="n">
        <v>1</v>
      </c>
      <c r="E1236" s="360" t="n">
        <v>203</v>
      </c>
      <c r="F1236" s="360">
        <f>ROUND(Source!Q1224,O1236)</f>
        <v/>
      </c>
      <c r="G1236" s="360" t="inlineStr">
        <is>
          <t>ЭММ</t>
        </is>
      </c>
      <c r="H1236" s="360" t="inlineStr">
        <is>
          <t>Эксплуатация машин</t>
        </is>
      </c>
      <c r="I1236" s="360" t="n"/>
      <c r="J1236" s="360" t="n"/>
      <c r="K1236" s="360" t="n">
        <v>203</v>
      </c>
      <c r="L1236" s="360" t="n">
        <v>11</v>
      </c>
      <c r="M1236" s="360" t="n">
        <v>3</v>
      </c>
      <c r="N1236" s="360" t="inlineStr"/>
      <c r="O1236" s="360" t="n">
        <v>0</v>
      </c>
      <c r="P1236" s="360" t="n"/>
      <c r="Q1236" s="360" t="n"/>
      <c r="R1236" s="360" t="n"/>
      <c r="S1236" s="360" t="n"/>
      <c r="T1236" s="360" t="n"/>
      <c r="U1236" s="360" t="n"/>
      <c r="V1236" s="360" t="n"/>
      <c r="W1236" s="360" t="n">
        <v>0</v>
      </c>
      <c r="X1236" s="360" t="n">
        <v>1</v>
      </c>
      <c r="Y1236" s="360" t="n">
        <v>0</v>
      </c>
      <c r="Z1236" s="360" t="n"/>
      <c r="AA1236" s="360" t="n"/>
      <c r="AB1236" s="360" t="n"/>
    </row>
    <row r="1237">
      <c r="A1237" s="360" t="n">
        <v>50</v>
      </c>
      <c r="B1237" s="360" t="n">
        <v>0</v>
      </c>
      <c r="C1237" s="360" t="n">
        <v>0</v>
      </c>
      <c r="D1237" s="360" t="n">
        <v>1</v>
      </c>
      <c r="E1237" s="360" t="n">
        <v>231</v>
      </c>
      <c r="F1237" s="360">
        <f>ROUND(Source!BB1224,O1237)</f>
        <v/>
      </c>
      <c r="G1237" s="360" t="inlineStr">
        <is>
          <t>ЭММсНРиСП</t>
        </is>
      </c>
      <c r="H1237" s="360" t="inlineStr">
        <is>
          <t>Эксплуатация машин по ТСН-2001.16</t>
        </is>
      </c>
      <c r="I1237" s="360" t="n"/>
      <c r="J1237" s="360" t="n"/>
      <c r="K1237" s="360" t="n">
        <v>231</v>
      </c>
      <c r="L1237" s="360" t="n">
        <v>12</v>
      </c>
      <c r="M1237" s="360" t="n">
        <v>3</v>
      </c>
      <c r="N1237" s="360" t="inlineStr"/>
      <c r="O1237" s="360" t="n">
        <v>0</v>
      </c>
      <c r="P1237" s="360" t="n"/>
      <c r="Q1237" s="360" t="n"/>
      <c r="R1237" s="360" t="n"/>
      <c r="S1237" s="360" t="n"/>
      <c r="T1237" s="360" t="n"/>
      <c r="U1237" s="360" t="n"/>
      <c r="V1237" s="360" t="n"/>
      <c r="W1237" s="360" t="n">
        <v>0</v>
      </c>
      <c r="X1237" s="360" t="n">
        <v>1</v>
      </c>
      <c r="Y1237" s="360" t="n">
        <v>0</v>
      </c>
      <c r="Z1237" s="360" t="n"/>
      <c r="AA1237" s="360" t="n"/>
      <c r="AB1237" s="360" t="n"/>
    </row>
    <row r="1238">
      <c r="A1238" s="360" t="n">
        <v>50</v>
      </c>
      <c r="B1238" s="360" t="n">
        <v>0</v>
      </c>
      <c r="C1238" s="360" t="n">
        <v>0</v>
      </c>
      <c r="D1238" s="360" t="n">
        <v>1</v>
      </c>
      <c r="E1238" s="360" t="n">
        <v>204</v>
      </c>
      <c r="F1238" s="360">
        <f>ROUND(Source!R1224,O1238)</f>
        <v/>
      </c>
      <c r="G1238" s="360" t="inlineStr">
        <is>
          <t>ЗПМ</t>
        </is>
      </c>
      <c r="H1238" s="360" t="inlineStr">
        <is>
          <t>ЗП машинистов</t>
        </is>
      </c>
      <c r="I1238" s="360" t="n"/>
      <c r="J1238" s="360" t="n"/>
      <c r="K1238" s="360" t="n">
        <v>204</v>
      </c>
      <c r="L1238" s="360" t="n">
        <v>13</v>
      </c>
      <c r="M1238" s="360" t="n">
        <v>3</v>
      </c>
      <c r="N1238" s="360" t="inlineStr"/>
      <c r="O1238" s="360" t="n">
        <v>0</v>
      </c>
      <c r="P1238" s="360" t="n"/>
      <c r="Q1238" s="360" t="n"/>
      <c r="R1238" s="360" t="n"/>
      <c r="S1238" s="360" t="n"/>
      <c r="T1238" s="360" t="n"/>
      <c r="U1238" s="360" t="n"/>
      <c r="V1238" s="360" t="n"/>
      <c r="W1238" s="360" t="n">
        <v>0</v>
      </c>
      <c r="X1238" s="360" t="n">
        <v>1</v>
      </c>
      <c r="Y1238" s="360" t="n">
        <v>0</v>
      </c>
      <c r="Z1238" s="360" t="n"/>
      <c r="AA1238" s="360" t="n"/>
      <c r="AB1238" s="360" t="n"/>
    </row>
    <row r="1239">
      <c r="A1239" s="360" t="n">
        <v>50</v>
      </c>
      <c r="B1239" s="360" t="n">
        <v>0</v>
      </c>
      <c r="C1239" s="360" t="n">
        <v>0</v>
      </c>
      <c r="D1239" s="360" t="n">
        <v>1</v>
      </c>
      <c r="E1239" s="360" t="n">
        <v>205</v>
      </c>
      <c r="F1239" s="360">
        <f>ROUND(Source!S1224,O1239)</f>
        <v/>
      </c>
      <c r="G1239" s="360" t="inlineStr">
        <is>
          <t>ОЗП</t>
        </is>
      </c>
      <c r="H1239" s="360" t="inlineStr">
        <is>
          <t>Основная ЗП рабочих</t>
        </is>
      </c>
      <c r="I1239" s="360" t="n"/>
      <c r="J1239" s="360" t="n"/>
      <c r="K1239" s="360" t="n">
        <v>205</v>
      </c>
      <c r="L1239" s="360" t="n">
        <v>14</v>
      </c>
      <c r="M1239" s="360" t="n">
        <v>3</v>
      </c>
      <c r="N1239" s="360" t="inlineStr"/>
      <c r="O1239" s="360" t="n">
        <v>0</v>
      </c>
      <c r="P1239" s="360" t="n"/>
      <c r="Q1239" s="360" t="n"/>
      <c r="R1239" s="360" t="n"/>
      <c r="S1239" s="360" t="n"/>
      <c r="T1239" s="360" t="n"/>
      <c r="U1239" s="360" t="n"/>
      <c r="V1239" s="360" t="n"/>
      <c r="W1239" s="360" t="n">
        <v>0</v>
      </c>
      <c r="X1239" s="360" t="n">
        <v>1</v>
      </c>
      <c r="Y1239" s="360" t="n">
        <v>0</v>
      </c>
      <c r="Z1239" s="360" t="n"/>
      <c r="AA1239" s="360" t="n"/>
      <c r="AB1239" s="360" t="n"/>
    </row>
    <row r="1240">
      <c r="A1240" s="360" t="n">
        <v>50</v>
      </c>
      <c r="B1240" s="360" t="n">
        <v>0</v>
      </c>
      <c r="C1240" s="360" t="n">
        <v>0</v>
      </c>
      <c r="D1240" s="360" t="n">
        <v>1</v>
      </c>
      <c r="E1240" s="360" t="n">
        <v>232</v>
      </c>
      <c r="F1240" s="360">
        <f>ROUND(Source!BC1224,O1240)</f>
        <v/>
      </c>
      <c r="G1240" s="360" t="inlineStr">
        <is>
          <t>ОЗПсНРиСП</t>
        </is>
      </c>
      <c r="H1240" s="360" t="inlineStr">
        <is>
          <t>Основная ЗП рабочих по ТСН-2001.16</t>
        </is>
      </c>
      <c r="I1240" s="360" t="n"/>
      <c r="J1240" s="360" t="n"/>
      <c r="K1240" s="360" t="n">
        <v>232</v>
      </c>
      <c r="L1240" s="360" t="n">
        <v>15</v>
      </c>
      <c r="M1240" s="360" t="n">
        <v>3</v>
      </c>
      <c r="N1240" s="360" t="inlineStr"/>
      <c r="O1240" s="360" t="n">
        <v>0</v>
      </c>
      <c r="P1240" s="360" t="n"/>
      <c r="Q1240" s="360" t="n"/>
      <c r="R1240" s="360" t="n"/>
      <c r="S1240" s="360" t="n"/>
      <c r="T1240" s="360" t="n"/>
      <c r="U1240" s="360" t="n"/>
      <c r="V1240" s="360" t="n"/>
      <c r="W1240" s="360" t="n">
        <v>0</v>
      </c>
      <c r="X1240" s="360" t="n">
        <v>1</v>
      </c>
      <c r="Y1240" s="360" t="n">
        <v>0</v>
      </c>
      <c r="Z1240" s="360" t="n"/>
      <c r="AA1240" s="360" t="n"/>
      <c r="AB1240" s="360" t="n"/>
    </row>
    <row r="1241">
      <c r="A1241" s="360" t="n">
        <v>50</v>
      </c>
      <c r="B1241" s="360" t="n">
        <v>0</v>
      </c>
      <c r="C1241" s="360" t="n">
        <v>0</v>
      </c>
      <c r="D1241" s="360" t="n">
        <v>1</v>
      </c>
      <c r="E1241" s="360" t="n">
        <v>214</v>
      </c>
      <c r="F1241" s="360">
        <f>ROUND(Source!AS1224,O1241)</f>
        <v/>
      </c>
      <c r="G1241" s="360" t="inlineStr">
        <is>
          <t>Строит</t>
        </is>
      </c>
      <c r="H1241" s="360" t="inlineStr">
        <is>
          <t>Строительные работы с НР и СП</t>
        </is>
      </c>
      <c r="I1241" s="360" t="n"/>
      <c r="J1241" s="360" t="n"/>
      <c r="K1241" s="360" t="n">
        <v>214</v>
      </c>
      <c r="L1241" s="360" t="n">
        <v>16</v>
      </c>
      <c r="M1241" s="360" t="n">
        <v>3</v>
      </c>
      <c r="N1241" s="360" t="inlineStr"/>
      <c r="O1241" s="360" t="n">
        <v>0</v>
      </c>
      <c r="P1241" s="360" t="n"/>
      <c r="Q1241" s="360" t="n"/>
      <c r="R1241" s="360" t="n"/>
      <c r="S1241" s="360" t="n"/>
      <c r="T1241" s="360" t="n"/>
      <c r="U1241" s="360" t="n"/>
      <c r="V1241" s="360" t="n"/>
      <c r="W1241" s="360" t="n">
        <v>0</v>
      </c>
      <c r="X1241" s="360" t="n">
        <v>1</v>
      </c>
      <c r="Y1241" s="360" t="n">
        <v>0</v>
      </c>
      <c r="Z1241" s="360" t="n"/>
      <c r="AA1241" s="360" t="n"/>
      <c r="AB1241" s="360" t="n"/>
    </row>
    <row r="1242">
      <c r="A1242" s="360" t="n">
        <v>50</v>
      </c>
      <c r="B1242" s="360" t="n">
        <v>0</v>
      </c>
      <c r="C1242" s="360" t="n">
        <v>0</v>
      </c>
      <c r="D1242" s="360" t="n">
        <v>1</v>
      </c>
      <c r="E1242" s="360" t="n">
        <v>215</v>
      </c>
      <c r="F1242" s="360">
        <f>ROUND(Source!AT1224,O1242)</f>
        <v/>
      </c>
      <c r="G1242" s="360" t="inlineStr">
        <is>
          <t>Монтаж</t>
        </is>
      </c>
      <c r="H1242" s="360" t="inlineStr">
        <is>
          <t>Монтажные работы с НР и СП</t>
        </is>
      </c>
      <c r="I1242" s="360" t="n"/>
      <c r="J1242" s="360" t="n"/>
      <c r="K1242" s="360" t="n">
        <v>215</v>
      </c>
      <c r="L1242" s="360" t="n">
        <v>17</v>
      </c>
      <c r="M1242" s="360" t="n">
        <v>3</v>
      </c>
      <c r="N1242" s="360" t="inlineStr"/>
      <c r="O1242" s="360" t="n">
        <v>0</v>
      </c>
      <c r="P1242" s="360" t="n"/>
      <c r="Q1242" s="360" t="n"/>
      <c r="R1242" s="360" t="n"/>
      <c r="S1242" s="360" t="n"/>
      <c r="T1242" s="360" t="n"/>
      <c r="U1242" s="360" t="n"/>
      <c r="V1242" s="360" t="n"/>
      <c r="W1242" s="360" t="n">
        <v>0</v>
      </c>
      <c r="X1242" s="360" t="n">
        <v>1</v>
      </c>
      <c r="Y1242" s="360" t="n">
        <v>0</v>
      </c>
      <c r="Z1242" s="360" t="n"/>
      <c r="AA1242" s="360" t="n"/>
      <c r="AB1242" s="360" t="n"/>
    </row>
    <row r="1243">
      <c r="A1243" s="360" t="n">
        <v>50</v>
      </c>
      <c r="B1243" s="360" t="n">
        <v>0</v>
      </c>
      <c r="C1243" s="360" t="n">
        <v>0</v>
      </c>
      <c r="D1243" s="360" t="n">
        <v>1</v>
      </c>
      <c r="E1243" s="360" t="n">
        <v>217</v>
      </c>
      <c r="F1243" s="360">
        <f>ROUND(Source!AU1224,O1243)</f>
        <v/>
      </c>
      <c r="G1243" s="360" t="inlineStr">
        <is>
          <t>Прочие</t>
        </is>
      </c>
      <c r="H1243" s="360" t="inlineStr">
        <is>
          <t>Прочие работы с НР и СП</t>
        </is>
      </c>
      <c r="I1243" s="360" t="n"/>
      <c r="J1243" s="360" t="n"/>
      <c r="K1243" s="360" t="n">
        <v>217</v>
      </c>
      <c r="L1243" s="360" t="n">
        <v>18</v>
      </c>
      <c r="M1243" s="360" t="n">
        <v>3</v>
      </c>
      <c r="N1243" s="360" t="inlineStr"/>
      <c r="O1243" s="360" t="n">
        <v>0</v>
      </c>
      <c r="P1243" s="360" t="n"/>
      <c r="Q1243" s="360" t="n"/>
      <c r="R1243" s="360" t="n"/>
      <c r="S1243" s="360" t="n"/>
      <c r="T1243" s="360" t="n"/>
      <c r="U1243" s="360" t="n"/>
      <c r="V1243" s="360" t="n"/>
      <c r="W1243" s="360" t="n">
        <v>0</v>
      </c>
      <c r="X1243" s="360" t="n">
        <v>1</v>
      </c>
      <c r="Y1243" s="360" t="n">
        <v>0</v>
      </c>
      <c r="Z1243" s="360" t="n"/>
      <c r="AA1243" s="360" t="n"/>
      <c r="AB1243" s="360" t="n"/>
    </row>
    <row r="1244">
      <c r="A1244" s="360" t="n">
        <v>50</v>
      </c>
      <c r="B1244" s="360" t="n">
        <v>0</v>
      </c>
      <c r="C1244" s="360" t="n">
        <v>0</v>
      </c>
      <c r="D1244" s="360" t="n">
        <v>1</v>
      </c>
      <c r="E1244" s="360" t="n">
        <v>230</v>
      </c>
      <c r="F1244" s="360">
        <f>ROUND(Source!BA1224,O1244)</f>
        <v/>
      </c>
      <c r="G1244" s="360" t="inlineStr">
        <is>
          <t>ПрочиеЗатр</t>
        </is>
      </c>
      <c r="H1244" s="360" t="inlineStr">
        <is>
          <t>Прочие затраты по ТСН-2001.16</t>
        </is>
      </c>
      <c r="I1244" s="360" t="n"/>
      <c r="J1244" s="360" t="n"/>
      <c r="K1244" s="360" t="n">
        <v>230</v>
      </c>
      <c r="L1244" s="360" t="n">
        <v>19</v>
      </c>
      <c r="M1244" s="360" t="n">
        <v>3</v>
      </c>
      <c r="N1244" s="360" t="inlineStr"/>
      <c r="O1244" s="360" t="n">
        <v>0</v>
      </c>
      <c r="P1244" s="360" t="n"/>
      <c r="Q1244" s="360" t="n"/>
      <c r="R1244" s="360" t="n"/>
      <c r="S1244" s="360" t="n"/>
      <c r="T1244" s="360" t="n"/>
      <c r="U1244" s="360" t="n"/>
      <c r="V1244" s="360" t="n"/>
      <c r="W1244" s="360" t="n">
        <v>0</v>
      </c>
      <c r="X1244" s="360" t="n">
        <v>1</v>
      </c>
      <c r="Y1244" s="360" t="n">
        <v>0</v>
      </c>
      <c r="Z1244" s="360" t="n"/>
      <c r="AA1244" s="360" t="n"/>
      <c r="AB1244" s="360" t="n"/>
    </row>
    <row r="1245">
      <c r="A1245" s="360" t="n">
        <v>50</v>
      </c>
      <c r="B1245" s="360" t="n">
        <v>0</v>
      </c>
      <c r="C1245" s="360" t="n">
        <v>0</v>
      </c>
      <c r="D1245" s="360" t="n">
        <v>1</v>
      </c>
      <c r="E1245" s="360" t="n">
        <v>206</v>
      </c>
      <c r="F1245" s="360">
        <f>ROUND(Source!T1224,O1245)</f>
        <v/>
      </c>
      <c r="G1245" s="360" t="inlineStr">
        <is>
          <t>ВозврМат</t>
        </is>
      </c>
      <c r="H1245" s="360" t="inlineStr">
        <is>
          <t>Возврат материалов</t>
        </is>
      </c>
      <c r="I1245" s="360" t="n"/>
      <c r="J1245" s="360" t="n"/>
      <c r="K1245" s="360" t="n">
        <v>206</v>
      </c>
      <c r="L1245" s="360" t="n">
        <v>20</v>
      </c>
      <c r="M1245" s="360" t="n">
        <v>3</v>
      </c>
      <c r="N1245" s="360" t="inlineStr"/>
      <c r="O1245" s="360" t="n">
        <v>0</v>
      </c>
      <c r="P1245" s="360" t="n"/>
      <c r="Q1245" s="360" t="n"/>
      <c r="R1245" s="360" t="n"/>
      <c r="S1245" s="360" t="n"/>
      <c r="T1245" s="360" t="n"/>
      <c r="U1245" s="360" t="n"/>
      <c r="V1245" s="360" t="n"/>
      <c r="W1245" s="360" t="n">
        <v>0</v>
      </c>
      <c r="X1245" s="360" t="n">
        <v>1</v>
      </c>
      <c r="Y1245" s="360" t="n">
        <v>0</v>
      </c>
      <c r="Z1245" s="360" t="n"/>
      <c r="AA1245" s="360" t="n"/>
      <c r="AB1245" s="360" t="n"/>
    </row>
    <row r="1246">
      <c r="A1246" s="360" t="n">
        <v>50</v>
      </c>
      <c r="B1246" s="360" t="n">
        <v>0</v>
      </c>
      <c r="C1246" s="360" t="n">
        <v>0</v>
      </c>
      <c r="D1246" s="360" t="n">
        <v>1</v>
      </c>
      <c r="E1246" s="360" t="n">
        <v>207</v>
      </c>
      <c r="F1246" s="360">
        <f>ROUND(Source!U1224,O1246)</f>
        <v/>
      </c>
      <c r="G1246" s="360" t="inlineStr">
        <is>
          <t>ТрудСтр</t>
        </is>
      </c>
      <c r="H1246" s="360" t="inlineStr">
        <is>
          <t>Трудозатраты строителей</t>
        </is>
      </c>
      <c r="I1246" s="360" t="n"/>
      <c r="J1246" s="360" t="n"/>
      <c r="K1246" s="360" t="n">
        <v>207</v>
      </c>
      <c r="L1246" s="360" t="n">
        <v>21</v>
      </c>
      <c r="M1246" s="360" t="n">
        <v>3</v>
      </c>
      <c r="N1246" s="360" t="inlineStr"/>
      <c r="O1246" s="360" t="n">
        <v>7</v>
      </c>
      <c r="P1246" s="360" t="n"/>
      <c r="Q1246" s="360" t="n"/>
      <c r="R1246" s="360" t="n"/>
      <c r="S1246" s="360" t="n"/>
      <c r="T1246" s="360" t="n"/>
      <c r="U1246" s="360" t="n"/>
      <c r="V1246" s="360" t="n"/>
      <c r="W1246" s="360" t="n">
        <v>0</v>
      </c>
      <c r="X1246" s="360" t="n">
        <v>1</v>
      </c>
      <c r="Y1246" s="360" t="n">
        <v>0</v>
      </c>
      <c r="Z1246" s="360" t="n"/>
      <c r="AA1246" s="360" t="n"/>
      <c r="AB1246" s="360" t="n"/>
    </row>
    <row r="1247">
      <c r="A1247" s="360" t="n">
        <v>50</v>
      </c>
      <c r="B1247" s="360" t="n">
        <v>0</v>
      </c>
      <c r="C1247" s="360" t="n">
        <v>0</v>
      </c>
      <c r="D1247" s="360" t="n">
        <v>1</v>
      </c>
      <c r="E1247" s="360" t="n">
        <v>208</v>
      </c>
      <c r="F1247" s="360">
        <f>ROUND(Source!V1224,O1247)</f>
        <v/>
      </c>
      <c r="G1247" s="360" t="inlineStr">
        <is>
          <t>ТрудМаш</t>
        </is>
      </c>
      <c r="H1247" s="360" t="inlineStr">
        <is>
          <t>Трудозатраты машинистов</t>
        </is>
      </c>
      <c r="I1247" s="360" t="n"/>
      <c r="J1247" s="360" t="n"/>
      <c r="K1247" s="360" t="n">
        <v>208</v>
      </c>
      <c r="L1247" s="360" t="n">
        <v>22</v>
      </c>
      <c r="M1247" s="360" t="n">
        <v>3</v>
      </c>
      <c r="N1247" s="360" t="inlineStr"/>
      <c r="O1247" s="360" t="n">
        <v>7</v>
      </c>
      <c r="P1247" s="360" t="n"/>
      <c r="Q1247" s="360" t="n"/>
      <c r="R1247" s="360" t="n"/>
      <c r="S1247" s="360" t="n"/>
      <c r="T1247" s="360" t="n"/>
      <c r="U1247" s="360" t="n"/>
      <c r="V1247" s="360" t="n"/>
      <c r="W1247" s="360" t="n">
        <v>0</v>
      </c>
      <c r="X1247" s="360" t="n">
        <v>1</v>
      </c>
      <c r="Y1247" s="360" t="n">
        <v>0</v>
      </c>
      <c r="Z1247" s="360" t="n"/>
      <c r="AA1247" s="360" t="n"/>
      <c r="AB1247" s="360" t="n"/>
    </row>
    <row r="1248">
      <c r="A1248" s="360" t="n">
        <v>50</v>
      </c>
      <c r="B1248" s="360" t="n">
        <v>0</v>
      </c>
      <c r="C1248" s="360" t="n">
        <v>0</v>
      </c>
      <c r="D1248" s="360" t="n">
        <v>1</v>
      </c>
      <c r="E1248" s="360" t="n">
        <v>209</v>
      </c>
      <c r="F1248" s="360">
        <f>ROUND(Source!W1224,O1248)</f>
        <v/>
      </c>
      <c r="G1248" s="360" t="inlineStr">
        <is>
          <t>ТранспМат</t>
        </is>
      </c>
      <c r="H1248" s="360" t="inlineStr">
        <is>
          <t>Транспорт материалов</t>
        </is>
      </c>
      <c r="I1248" s="360" t="n"/>
      <c r="J1248" s="360" t="n"/>
      <c r="K1248" s="360" t="n">
        <v>209</v>
      </c>
      <c r="L1248" s="360" t="n">
        <v>23</v>
      </c>
      <c r="M1248" s="360" t="n">
        <v>3</v>
      </c>
      <c r="N1248" s="360" t="inlineStr"/>
      <c r="O1248" s="360" t="n">
        <v>0</v>
      </c>
      <c r="P1248" s="360" t="n"/>
      <c r="Q1248" s="360" t="n"/>
      <c r="R1248" s="360" t="n"/>
      <c r="S1248" s="360" t="n"/>
      <c r="T1248" s="360" t="n"/>
      <c r="U1248" s="360" t="n"/>
      <c r="V1248" s="360" t="n"/>
      <c r="W1248" s="360" t="n">
        <v>0</v>
      </c>
      <c r="X1248" s="360" t="n">
        <v>1</v>
      </c>
      <c r="Y1248" s="360" t="n">
        <v>0</v>
      </c>
      <c r="Z1248" s="360" t="n"/>
      <c r="AA1248" s="360" t="n"/>
      <c r="AB1248" s="360" t="n"/>
    </row>
    <row r="1249">
      <c r="A1249" s="360" t="n">
        <v>50</v>
      </c>
      <c r="B1249" s="360" t="n">
        <v>0</v>
      </c>
      <c r="C1249" s="360" t="n">
        <v>0</v>
      </c>
      <c r="D1249" s="360" t="n">
        <v>1</v>
      </c>
      <c r="E1249" s="360" t="n">
        <v>233</v>
      </c>
      <c r="F1249" s="360">
        <f>ROUND(Source!BD1224,O1249)</f>
        <v/>
      </c>
      <c r="G1249" s="360" t="inlineStr">
        <is>
          <t>Перевозка</t>
        </is>
      </c>
      <c r="H1249" s="360" t="inlineStr">
        <is>
          <t>Перевозка грузов</t>
        </is>
      </c>
      <c r="I1249" s="360" t="n"/>
      <c r="J1249" s="360" t="n"/>
      <c r="K1249" s="360" t="n">
        <v>233</v>
      </c>
      <c r="L1249" s="360" t="n">
        <v>24</v>
      </c>
      <c r="M1249" s="360" t="n">
        <v>3</v>
      </c>
      <c r="N1249" s="360" t="inlineStr"/>
      <c r="O1249" s="360" t="n">
        <v>0</v>
      </c>
      <c r="P1249" s="360" t="n"/>
      <c r="Q1249" s="360" t="n"/>
      <c r="R1249" s="360" t="n"/>
      <c r="S1249" s="360" t="n"/>
      <c r="T1249" s="360" t="n"/>
      <c r="U1249" s="360" t="n"/>
      <c r="V1249" s="360" t="n"/>
      <c r="W1249" s="360" t="n">
        <v>0</v>
      </c>
      <c r="X1249" s="360" t="n">
        <v>1</v>
      </c>
      <c r="Y1249" s="360" t="n">
        <v>0</v>
      </c>
      <c r="Z1249" s="360" t="n"/>
      <c r="AA1249" s="360" t="n"/>
      <c r="AB1249" s="360" t="n"/>
    </row>
    <row r="1250">
      <c r="A1250" s="360" t="n">
        <v>50</v>
      </c>
      <c r="B1250" s="360" t="n">
        <v>0</v>
      </c>
      <c r="C1250" s="360" t="n">
        <v>0</v>
      </c>
      <c r="D1250" s="360" t="n">
        <v>1</v>
      </c>
      <c r="E1250" s="360" t="n">
        <v>210</v>
      </c>
      <c r="F1250" s="360">
        <f>ROUND(Source!X1224,O1250)</f>
        <v/>
      </c>
      <c r="G1250" s="360" t="inlineStr">
        <is>
          <t>НР</t>
        </is>
      </c>
      <c r="H1250" s="360" t="inlineStr">
        <is>
          <t>Накладные расходы</t>
        </is>
      </c>
      <c r="I1250" s="360" t="n"/>
      <c r="J1250" s="360" t="n"/>
      <c r="K1250" s="360" t="n">
        <v>210</v>
      </c>
      <c r="L1250" s="360" t="n">
        <v>25</v>
      </c>
      <c r="M1250" s="360" t="n">
        <v>3</v>
      </c>
      <c r="N1250" s="360" t="inlineStr"/>
      <c r="O1250" s="360" t="n">
        <v>0</v>
      </c>
      <c r="P1250" s="360" t="n"/>
      <c r="Q1250" s="360" t="n"/>
      <c r="R1250" s="360" t="n"/>
      <c r="S1250" s="360" t="n"/>
      <c r="T1250" s="360" t="n"/>
      <c r="U1250" s="360" t="n"/>
      <c r="V1250" s="360" t="n"/>
      <c r="W1250" s="360" t="n">
        <v>0</v>
      </c>
      <c r="X1250" s="360" t="n">
        <v>1</v>
      </c>
      <c r="Y1250" s="360" t="n">
        <v>0</v>
      </c>
      <c r="Z1250" s="360" t="n"/>
      <c r="AA1250" s="360" t="n"/>
      <c r="AB1250" s="360" t="n"/>
    </row>
    <row r="1251">
      <c r="A1251" s="360" t="n">
        <v>50</v>
      </c>
      <c r="B1251" s="360" t="n">
        <v>0</v>
      </c>
      <c r="C1251" s="360" t="n">
        <v>0</v>
      </c>
      <c r="D1251" s="360" t="n">
        <v>1</v>
      </c>
      <c r="E1251" s="360" t="n">
        <v>211</v>
      </c>
      <c r="F1251" s="360">
        <f>ROUND(Source!Y1224,O1251)</f>
        <v/>
      </c>
      <c r="G1251" s="360" t="inlineStr">
        <is>
          <t>СмПриб</t>
        </is>
      </c>
      <c r="H1251" s="360" t="inlineStr">
        <is>
          <t>Сметная прибыль</t>
        </is>
      </c>
      <c r="I1251" s="360" t="n"/>
      <c r="J1251" s="360" t="n"/>
      <c r="K1251" s="360" t="n">
        <v>211</v>
      </c>
      <c r="L1251" s="360" t="n">
        <v>26</v>
      </c>
      <c r="M1251" s="360" t="n">
        <v>3</v>
      </c>
      <c r="N1251" s="360" t="inlineStr"/>
      <c r="O1251" s="360" t="n">
        <v>0</v>
      </c>
      <c r="P1251" s="360" t="n"/>
      <c r="Q1251" s="360" t="n"/>
      <c r="R1251" s="360" t="n"/>
      <c r="S1251" s="360" t="n"/>
      <c r="T1251" s="360" t="n"/>
      <c r="U1251" s="360" t="n"/>
      <c r="V1251" s="360" t="n"/>
      <c r="W1251" s="360" t="n">
        <v>0</v>
      </c>
      <c r="X1251" s="360" t="n">
        <v>1</v>
      </c>
      <c r="Y1251" s="360" t="n">
        <v>0</v>
      </c>
      <c r="Z1251" s="360" t="n"/>
      <c r="AA1251" s="360" t="n"/>
      <c r="AB1251" s="360" t="n"/>
    </row>
    <row r="1252">
      <c r="A1252" s="360" t="n">
        <v>50</v>
      </c>
      <c r="B1252" s="360" t="n">
        <v>0</v>
      </c>
      <c r="C1252" s="360" t="n">
        <v>0</v>
      </c>
      <c r="D1252" s="360" t="n">
        <v>1</v>
      </c>
      <c r="E1252" s="360" t="n">
        <v>224</v>
      </c>
      <c r="F1252" s="360">
        <f>ROUND(Source!AR1224,O1252)</f>
        <v/>
      </c>
      <c r="G1252" s="360" t="inlineStr">
        <is>
          <t>Всего</t>
        </is>
      </c>
      <c r="H1252" s="360" t="inlineStr">
        <is>
          <t>Всего с НР и СП</t>
        </is>
      </c>
      <c r="I1252" s="360" t="n"/>
      <c r="J1252" s="360" t="n"/>
      <c r="K1252" s="360" t="n">
        <v>224</v>
      </c>
      <c r="L1252" s="360" t="n">
        <v>27</v>
      </c>
      <c r="M1252" s="360" t="n">
        <v>3</v>
      </c>
      <c r="N1252" s="360" t="inlineStr"/>
      <c r="O1252" s="360" t="n">
        <v>0</v>
      </c>
      <c r="P1252" s="360" t="n"/>
      <c r="Q1252" s="360" t="n"/>
      <c r="R1252" s="360" t="n"/>
      <c r="S1252" s="360" t="n"/>
      <c r="T1252" s="360" t="n"/>
      <c r="U1252" s="360" t="n"/>
      <c r="V1252" s="360" t="n"/>
      <c r="W1252" s="360" t="n">
        <v>0</v>
      </c>
      <c r="X1252" s="360" t="n">
        <v>1</v>
      </c>
      <c r="Y1252" s="360" t="n">
        <v>0</v>
      </c>
      <c r="Z1252" s="360" t="n"/>
      <c r="AA1252" s="360" t="n"/>
      <c r="AB1252" s="360" t="n"/>
    </row>
    <row r="1253">
      <c r="A1253" s="360" t="n">
        <v>50</v>
      </c>
      <c r="B1253" s="360" t="n">
        <v>0</v>
      </c>
      <c r="C1253" s="360" t="n">
        <v>0</v>
      </c>
      <c r="D1253" s="360" t="n">
        <v>2</v>
      </c>
      <c r="E1253" s="360" t="n">
        <v>0</v>
      </c>
      <c r="F1253" s="360">
        <f>ROUND(F1252,O1253)</f>
        <v/>
      </c>
      <c r="G1253" s="360" t="inlineStr">
        <is>
          <t>и1</t>
        </is>
      </c>
      <c r="H1253" s="360" t="inlineStr">
        <is>
          <t>Итого</t>
        </is>
      </c>
      <c r="I1253" s="360" t="n"/>
      <c r="J1253" s="360" t="n"/>
      <c r="K1253" s="360" t="n">
        <v>212</v>
      </c>
      <c r="L1253" s="360" t="n">
        <v>28</v>
      </c>
      <c r="M1253" s="360" t="n">
        <v>0</v>
      </c>
      <c r="N1253" s="360" t="inlineStr"/>
      <c r="O1253" s="360" t="n">
        <v>0</v>
      </c>
      <c r="P1253" s="360" t="n"/>
      <c r="Q1253" s="360" t="n"/>
      <c r="R1253" s="360" t="n"/>
      <c r="S1253" s="360" t="n"/>
      <c r="T1253" s="360" t="n"/>
      <c r="U1253" s="360" t="n"/>
      <c r="V1253" s="360" t="n"/>
      <c r="W1253" s="360" t="n">
        <v>0</v>
      </c>
      <c r="X1253" s="360" t="n">
        <v>1</v>
      </c>
      <c r="Y1253" s="360" t="n">
        <v>0</v>
      </c>
      <c r="Z1253" s="360" t="n"/>
      <c r="AA1253" s="360" t="n"/>
      <c r="AB1253" s="360" t="n"/>
    </row>
    <row r="1254">
      <c r="A1254" s="360" t="n">
        <v>50</v>
      </c>
      <c r="B1254" s="360" t="n">
        <v>0</v>
      </c>
      <c r="C1254" s="360" t="n">
        <v>0</v>
      </c>
      <c r="D1254" s="360" t="n">
        <v>2</v>
      </c>
      <c r="E1254" s="360" t="n">
        <v>0</v>
      </c>
      <c r="F1254" s="360">
        <f>ROUND(F1253*0.22,O1254)</f>
        <v/>
      </c>
      <c r="G1254" s="360" t="inlineStr">
        <is>
          <t>и2</t>
        </is>
      </c>
      <c r="H1254" s="360" t="inlineStr">
        <is>
          <t>НДС 22%</t>
        </is>
      </c>
      <c r="I1254" s="360" t="n"/>
      <c r="J1254" s="360" t="n"/>
      <c r="K1254" s="360" t="n">
        <v>212</v>
      </c>
      <c r="L1254" s="360" t="n">
        <v>29</v>
      </c>
      <c r="M1254" s="360" t="n">
        <v>0</v>
      </c>
      <c r="N1254" s="360" t="inlineStr"/>
      <c r="O1254" s="360" t="n">
        <v>0</v>
      </c>
      <c r="P1254" s="360" t="n"/>
      <c r="Q1254" s="360" t="n"/>
      <c r="R1254" s="360" t="n"/>
      <c r="S1254" s="360" t="n"/>
      <c r="T1254" s="360" t="n"/>
      <c r="U1254" s="360" t="n"/>
      <c r="V1254" s="360" t="n"/>
      <c r="W1254" s="360" t="n">
        <v>0</v>
      </c>
      <c r="X1254" s="360" t="n">
        <v>1</v>
      </c>
      <c r="Y1254" s="360" t="n">
        <v>0</v>
      </c>
      <c r="Z1254" s="360" t="n"/>
      <c r="AA1254" s="360" t="n"/>
      <c r="AB1254" s="360" t="n"/>
    </row>
    <row r="1255">
      <c r="A1255" s="360" t="n">
        <v>50</v>
      </c>
      <c r="B1255" s="360" t="n">
        <v>0</v>
      </c>
      <c r="C1255" s="360" t="n">
        <v>0</v>
      </c>
      <c r="D1255" s="360" t="n">
        <v>2</v>
      </c>
      <c r="E1255" s="360" t="n">
        <v>213</v>
      </c>
      <c r="F1255" s="360">
        <f>ROUND(F1253+F1254,O1255)</f>
        <v/>
      </c>
      <c r="G1255" s="360" t="inlineStr">
        <is>
          <t>и3</t>
        </is>
      </c>
      <c r="H1255" s="360" t="inlineStr">
        <is>
          <t>Всего</t>
        </is>
      </c>
      <c r="I1255" s="360" t="n"/>
      <c r="J1255" s="360" t="n"/>
      <c r="K1255" s="360" t="n">
        <v>212</v>
      </c>
      <c r="L1255" s="360" t="n">
        <v>30</v>
      </c>
      <c r="M1255" s="360" t="n">
        <v>0</v>
      </c>
      <c r="N1255" s="360" t="inlineStr"/>
      <c r="O1255" s="360" t="n">
        <v>0</v>
      </c>
      <c r="P1255" s="360" t="n"/>
      <c r="Q1255" s="360" t="n"/>
      <c r="R1255" s="360" t="n"/>
      <c r="S1255" s="360" t="n"/>
      <c r="T1255" s="360" t="n"/>
      <c r="U1255" s="360" t="n"/>
      <c r="V1255" s="360" t="n"/>
      <c r="W1255" s="360" t="n">
        <v>0</v>
      </c>
      <c r="X1255" s="360" t="n">
        <v>1</v>
      </c>
      <c r="Y1255" s="360" t="n">
        <v>0</v>
      </c>
      <c r="Z1255" s="360" t="n"/>
      <c r="AA1255" s="360" t="n"/>
      <c r="AB1255" s="360" t="n"/>
    </row>
    <row r="1256"/>
    <row r="1257">
      <c r="A1257" s="357" t="n">
        <v>3</v>
      </c>
      <c r="B1257" s="357" t="n">
        <v>0</v>
      </c>
      <c r="C1257" s="357" t="n"/>
      <c r="D1257" s="357">
        <f>ROW(A1264)</f>
        <v/>
      </c>
      <c r="E1257" s="357" t="n"/>
      <c r="F1257" s="357" t="inlineStr">
        <is>
          <t>Новая локальная смета</t>
        </is>
      </c>
      <c r="G1257" s="357" t="inlineStr">
        <is>
          <t>Первомайская, д. 42-17</t>
        </is>
      </c>
      <c r="H1257" s="357" t="inlineStr"/>
      <c r="I1257" s="357" t="n">
        <v>0</v>
      </c>
      <c r="J1257" s="357" t="inlineStr"/>
      <c r="K1257" s="357" t="n">
        <v>0</v>
      </c>
      <c r="L1257" s="357" t="inlineStr">
        <is>
          <t>Новая локальная смета</t>
        </is>
      </c>
      <c r="M1257" s="357" t="inlineStr"/>
      <c r="N1257" s="357" t="n"/>
      <c r="O1257" s="357" t="n"/>
      <c r="P1257" s="357" t="n"/>
      <c r="Q1257" s="357" t="n"/>
      <c r="R1257" s="357" t="n"/>
      <c r="S1257" s="357" t="n">
        <v>0</v>
      </c>
      <c r="T1257" s="357" t="n"/>
      <c r="U1257" s="357" t="inlineStr"/>
      <c r="V1257" s="357" t="n">
        <v>0</v>
      </c>
      <c r="W1257" s="357" t="n"/>
      <c r="X1257" s="357" t="n"/>
      <c r="Y1257" s="357" t="n"/>
      <c r="Z1257" s="357" t="n"/>
      <c r="AA1257" s="357" t="n"/>
      <c r="AB1257" s="357" t="inlineStr"/>
      <c r="AC1257" s="357" t="inlineStr"/>
      <c r="AD1257" s="357" t="inlineStr"/>
      <c r="AE1257" s="357" t="inlineStr"/>
      <c r="AF1257" s="357" t="inlineStr"/>
      <c r="AG1257" s="357" t="inlineStr"/>
      <c r="AH1257" s="357" t="n"/>
      <c r="AI1257" s="357" t="n"/>
      <c r="AJ1257" s="357" t="n"/>
      <c r="AK1257" s="357" t="n"/>
      <c r="AL1257" s="357" t="n"/>
      <c r="AM1257" s="357" t="n"/>
      <c r="AN1257" s="357" t="n"/>
      <c r="AO1257" s="357" t="n"/>
      <c r="AP1257" s="357" t="inlineStr"/>
      <c r="AQ1257" s="357" t="inlineStr"/>
      <c r="AR1257" s="357" t="inlineStr"/>
      <c r="AS1257" s="357" t="n"/>
      <c r="AT1257" s="357" t="n"/>
      <c r="AU1257" s="357" t="n"/>
      <c r="AV1257" s="357" t="n"/>
      <c r="AW1257" s="357" t="n"/>
      <c r="AX1257" s="357" t="n"/>
      <c r="AY1257" s="357" t="n"/>
      <c r="AZ1257" s="357" t="inlineStr"/>
      <c r="BA1257" s="357" t="n"/>
      <c r="BB1257" s="357" t="inlineStr"/>
      <c r="BC1257" s="357" t="inlineStr"/>
      <c r="BD1257" s="357" t="inlineStr"/>
      <c r="BE1257" s="357" t="inlineStr"/>
      <c r="BF1257" s="357" t="inlineStr"/>
      <c r="BG1257" s="357" t="inlineStr"/>
      <c r="BH1257" s="357" t="inlineStr"/>
      <c r="BI1257" s="357" t="inlineStr"/>
      <c r="BJ1257" s="357" t="inlineStr"/>
      <c r="BK1257" s="357" t="inlineStr"/>
      <c r="BL1257" s="357" t="inlineStr"/>
      <c r="BM1257" s="357" t="inlineStr"/>
      <c r="BN1257" s="357" t="inlineStr"/>
      <c r="BO1257" s="357" t="inlineStr"/>
      <c r="BP1257" s="357" t="inlineStr"/>
      <c r="BQ1257" s="357" t="n"/>
      <c r="BR1257" s="357" t="n"/>
      <c r="BS1257" s="357" t="n"/>
      <c r="BT1257" s="357" t="n"/>
      <c r="BU1257" s="357" t="n"/>
      <c r="BV1257" s="357" t="n"/>
      <c r="BW1257" s="357" t="n"/>
      <c r="BX1257" s="357" t="n">
        <v>0</v>
      </c>
      <c r="BY1257" s="357" t="n"/>
      <c r="BZ1257" s="357" t="n"/>
      <c r="CA1257" s="357" t="n"/>
      <c r="CB1257" s="357" t="n"/>
      <c r="CC1257" s="357" t="n"/>
      <c r="CD1257" s="357" t="n"/>
      <c r="CE1257" s="357" t="n"/>
      <c r="CF1257" s="357" t="n">
        <v>0</v>
      </c>
      <c r="CG1257" s="357" t="n">
        <v>0</v>
      </c>
      <c r="CH1257" s="357" t="n"/>
      <c r="CI1257" s="357" t="inlineStr"/>
      <c r="CJ1257" s="357" t="inlineStr"/>
      <c r="CK1257" t="inlineStr"/>
      <c r="CL1257" t="inlineStr"/>
      <c r="CM1257" t="inlineStr"/>
      <c r="CN1257" t="inlineStr"/>
      <c r="CO1257" t="inlineStr"/>
      <c r="CP1257" t="inlineStr"/>
      <c r="CQ1257" t="inlineStr"/>
    </row>
    <row r="1258"/>
    <row r="1259">
      <c r="A1259" s="358" t="n">
        <v>52</v>
      </c>
      <c r="B1259" s="358">
        <f>B1264</f>
        <v/>
      </c>
      <c r="C1259" s="358">
        <f>C1264</f>
        <v/>
      </c>
      <c r="D1259" s="358">
        <f>D1264</f>
        <v/>
      </c>
      <c r="E1259" s="358">
        <f>E1264</f>
        <v/>
      </c>
      <c r="F1259" s="358">
        <f>F1264</f>
        <v/>
      </c>
      <c r="G1259" s="358">
        <f>G1264</f>
        <v/>
      </c>
      <c r="H1259" s="358" t="n"/>
      <c r="I1259" s="358" t="n"/>
      <c r="J1259" s="358" t="n"/>
      <c r="K1259" s="358" t="n"/>
      <c r="L1259" s="358" t="n"/>
      <c r="M1259" s="358" t="n"/>
      <c r="N1259" s="358" t="n"/>
      <c r="O1259" s="358">
        <f>O1264</f>
        <v/>
      </c>
      <c r="P1259" s="358">
        <f>P1264</f>
        <v/>
      </c>
      <c r="Q1259" s="358">
        <f>Q1264</f>
        <v/>
      </c>
      <c r="R1259" s="358">
        <f>R1264</f>
        <v/>
      </c>
      <c r="S1259" s="358">
        <f>S1264</f>
        <v/>
      </c>
      <c r="T1259" s="358">
        <f>T1264</f>
        <v/>
      </c>
      <c r="U1259" s="358">
        <f>U1264</f>
        <v/>
      </c>
      <c r="V1259" s="358">
        <f>V1264</f>
        <v/>
      </c>
      <c r="W1259" s="358">
        <f>W1264</f>
        <v/>
      </c>
      <c r="X1259" s="358">
        <f>X1264</f>
        <v/>
      </c>
      <c r="Y1259" s="358">
        <f>Y1264</f>
        <v/>
      </c>
      <c r="Z1259" s="358">
        <f>Z1264</f>
        <v/>
      </c>
      <c r="AA1259" s="358">
        <f>AA1264</f>
        <v/>
      </c>
      <c r="AB1259" s="358">
        <f>AB1264</f>
        <v/>
      </c>
      <c r="AC1259" s="358">
        <f>AC1264</f>
        <v/>
      </c>
      <c r="AD1259" s="358">
        <f>AD1264</f>
        <v/>
      </c>
      <c r="AE1259" s="358">
        <f>AE1264</f>
        <v/>
      </c>
      <c r="AF1259" s="358">
        <f>AF1264</f>
        <v/>
      </c>
      <c r="AG1259" s="358">
        <f>AG1264</f>
        <v/>
      </c>
      <c r="AH1259" s="358">
        <f>AH1264</f>
        <v/>
      </c>
      <c r="AI1259" s="358">
        <f>AI1264</f>
        <v/>
      </c>
      <c r="AJ1259" s="358">
        <f>AJ1264</f>
        <v/>
      </c>
      <c r="AK1259" s="358">
        <f>AK1264</f>
        <v/>
      </c>
      <c r="AL1259" s="358">
        <f>AL1264</f>
        <v/>
      </c>
      <c r="AM1259" s="358">
        <f>AM1264</f>
        <v/>
      </c>
      <c r="AN1259" s="358">
        <f>AN1264</f>
        <v/>
      </c>
      <c r="AO1259" s="358">
        <f>AO1264</f>
        <v/>
      </c>
      <c r="AP1259" s="358">
        <f>AP1264</f>
        <v/>
      </c>
      <c r="AQ1259" s="358">
        <f>AQ1264</f>
        <v/>
      </c>
      <c r="AR1259" s="358">
        <f>AR1264</f>
        <v/>
      </c>
      <c r="AS1259" s="358">
        <f>AS1264</f>
        <v/>
      </c>
      <c r="AT1259" s="358">
        <f>AT1264</f>
        <v/>
      </c>
      <c r="AU1259" s="358">
        <f>AU1264</f>
        <v/>
      </c>
      <c r="AV1259" s="358">
        <f>AV1264</f>
        <v/>
      </c>
      <c r="AW1259" s="358">
        <f>AW1264</f>
        <v/>
      </c>
      <c r="AX1259" s="358">
        <f>AX1264</f>
        <v/>
      </c>
      <c r="AY1259" s="358">
        <f>AY1264</f>
        <v/>
      </c>
      <c r="AZ1259" s="358">
        <f>AZ1264</f>
        <v/>
      </c>
      <c r="BA1259" s="358">
        <f>BA1264</f>
        <v/>
      </c>
      <c r="BB1259" s="358">
        <f>BB1264</f>
        <v/>
      </c>
      <c r="BC1259" s="358">
        <f>BC1264</f>
        <v/>
      </c>
      <c r="BD1259" s="358">
        <f>BD1264</f>
        <v/>
      </c>
      <c r="BE1259" s="358">
        <f>BE1264</f>
        <v/>
      </c>
      <c r="BF1259" s="358">
        <f>BF1264</f>
        <v/>
      </c>
      <c r="BG1259" s="358">
        <f>BG1264</f>
        <v/>
      </c>
      <c r="BH1259" s="358">
        <f>BH1264</f>
        <v/>
      </c>
      <c r="BI1259" s="358">
        <f>BI1264</f>
        <v/>
      </c>
      <c r="BJ1259" s="358">
        <f>BJ1264</f>
        <v/>
      </c>
      <c r="BK1259" s="358">
        <f>BK1264</f>
        <v/>
      </c>
      <c r="BL1259" s="358">
        <f>BL1264</f>
        <v/>
      </c>
      <c r="BM1259" s="358">
        <f>BM1264</f>
        <v/>
      </c>
      <c r="BN1259" s="358">
        <f>BN1264</f>
        <v/>
      </c>
      <c r="BO1259" s="358">
        <f>BO1264</f>
        <v/>
      </c>
      <c r="BP1259" s="358">
        <f>BP1264</f>
        <v/>
      </c>
      <c r="BQ1259" s="358">
        <f>BQ1264</f>
        <v/>
      </c>
      <c r="BR1259" s="358">
        <f>BR1264</f>
        <v/>
      </c>
      <c r="BS1259" s="358">
        <f>BS1264</f>
        <v/>
      </c>
      <c r="BT1259" s="358">
        <f>BT1264</f>
        <v/>
      </c>
      <c r="BU1259" s="358">
        <f>BU1264</f>
        <v/>
      </c>
      <c r="BV1259" s="358">
        <f>BV1264</f>
        <v/>
      </c>
      <c r="BW1259" s="358">
        <f>BW1264</f>
        <v/>
      </c>
      <c r="BX1259" s="358">
        <f>BX1264</f>
        <v/>
      </c>
      <c r="BY1259" s="358">
        <f>BY1264</f>
        <v/>
      </c>
      <c r="BZ1259" s="358">
        <f>BZ1264</f>
        <v/>
      </c>
      <c r="CA1259" s="358">
        <f>CA1264</f>
        <v/>
      </c>
      <c r="CB1259" s="358">
        <f>CB1264</f>
        <v/>
      </c>
      <c r="CC1259" s="358">
        <f>CC1264</f>
        <v/>
      </c>
      <c r="CD1259" s="358">
        <f>CD1264</f>
        <v/>
      </c>
      <c r="CE1259" s="358">
        <f>CE1264</f>
        <v/>
      </c>
      <c r="CF1259" s="358">
        <f>CF1264</f>
        <v/>
      </c>
      <c r="CG1259" s="358">
        <f>CG1264</f>
        <v/>
      </c>
      <c r="CH1259" s="358">
        <f>CH1264</f>
        <v/>
      </c>
      <c r="CI1259" s="358">
        <f>CI1264</f>
        <v/>
      </c>
      <c r="CJ1259" s="358">
        <f>CJ1264</f>
        <v/>
      </c>
      <c r="CK1259" s="358">
        <f>CK1264</f>
        <v/>
      </c>
      <c r="CL1259" s="358">
        <f>CL1264</f>
        <v/>
      </c>
      <c r="CM1259" s="358">
        <f>CM1264</f>
        <v/>
      </c>
      <c r="CN1259" s="358">
        <f>CN1264</f>
        <v/>
      </c>
      <c r="CO1259" s="358">
        <f>CO1264</f>
        <v/>
      </c>
      <c r="CP1259" s="358">
        <f>CP1264</f>
        <v/>
      </c>
      <c r="CQ1259" s="358">
        <f>CQ1264</f>
        <v/>
      </c>
      <c r="CR1259" s="358">
        <f>CR1264</f>
        <v/>
      </c>
      <c r="CS1259" s="358">
        <f>CS1264</f>
        <v/>
      </c>
      <c r="CT1259" s="358">
        <f>CT1264</f>
        <v/>
      </c>
      <c r="CU1259" s="358">
        <f>CU1264</f>
        <v/>
      </c>
      <c r="CV1259" s="358">
        <f>CV1264</f>
        <v/>
      </c>
      <c r="CW1259" s="358">
        <f>CW1264</f>
        <v/>
      </c>
      <c r="CX1259" s="358">
        <f>CX1264</f>
        <v/>
      </c>
      <c r="CY1259" s="358">
        <f>CY1264</f>
        <v/>
      </c>
      <c r="CZ1259" s="358">
        <f>CZ1264</f>
        <v/>
      </c>
      <c r="DA1259" s="358">
        <f>DA1264</f>
        <v/>
      </c>
      <c r="DB1259" s="358">
        <f>DB1264</f>
        <v/>
      </c>
      <c r="DC1259" s="358">
        <f>DC1264</f>
        <v/>
      </c>
      <c r="DD1259" s="358">
        <f>DD1264</f>
        <v/>
      </c>
      <c r="DE1259" s="358">
        <f>DE1264</f>
        <v/>
      </c>
      <c r="DF1259" s="358">
        <f>DF1264</f>
        <v/>
      </c>
      <c r="DG1259" s="359">
        <f>DG1264</f>
        <v/>
      </c>
      <c r="DH1259" s="359">
        <f>DH1264</f>
        <v/>
      </c>
      <c r="DI1259" s="359">
        <f>DI1264</f>
        <v/>
      </c>
      <c r="DJ1259" s="359">
        <f>DJ1264</f>
        <v/>
      </c>
      <c r="DK1259" s="359">
        <f>DK1264</f>
        <v/>
      </c>
      <c r="DL1259" s="359">
        <f>DL1264</f>
        <v/>
      </c>
      <c r="DM1259" s="359">
        <f>DM1264</f>
        <v/>
      </c>
      <c r="DN1259" s="359">
        <f>DN1264</f>
        <v/>
      </c>
      <c r="DO1259" s="359">
        <f>DO1264</f>
        <v/>
      </c>
      <c r="DP1259" s="359">
        <f>DP1264</f>
        <v/>
      </c>
      <c r="DQ1259" s="359">
        <f>DQ1264</f>
        <v/>
      </c>
      <c r="DR1259" s="359">
        <f>DR1264</f>
        <v/>
      </c>
      <c r="DS1259" s="359">
        <f>DS1264</f>
        <v/>
      </c>
      <c r="DT1259" s="359">
        <f>DT1264</f>
        <v/>
      </c>
      <c r="DU1259" s="359">
        <f>DU1264</f>
        <v/>
      </c>
      <c r="DV1259" s="359">
        <f>DV1264</f>
        <v/>
      </c>
      <c r="DW1259" s="359">
        <f>DW1264</f>
        <v/>
      </c>
      <c r="DX1259" s="359">
        <f>DX1264</f>
        <v/>
      </c>
      <c r="DY1259" s="359">
        <f>DY1264</f>
        <v/>
      </c>
      <c r="DZ1259" s="359">
        <f>DZ1264</f>
        <v/>
      </c>
      <c r="EA1259" s="359">
        <f>EA1264</f>
        <v/>
      </c>
      <c r="EB1259" s="359">
        <f>EB1264</f>
        <v/>
      </c>
      <c r="EC1259" s="359">
        <f>EC1264</f>
        <v/>
      </c>
      <c r="ED1259" s="359">
        <f>ED1264</f>
        <v/>
      </c>
      <c r="EE1259" s="359">
        <f>EE1264</f>
        <v/>
      </c>
      <c r="EF1259" s="359">
        <f>EF1264</f>
        <v/>
      </c>
      <c r="EG1259" s="359">
        <f>EG1264</f>
        <v/>
      </c>
      <c r="EH1259" s="359">
        <f>EH1264</f>
        <v/>
      </c>
      <c r="EI1259" s="359">
        <f>EI1264</f>
        <v/>
      </c>
      <c r="EJ1259" s="359">
        <f>EJ1264</f>
        <v/>
      </c>
      <c r="EK1259" s="359">
        <f>EK1264</f>
        <v/>
      </c>
      <c r="EL1259" s="359">
        <f>EL1264</f>
        <v/>
      </c>
      <c r="EM1259" s="359">
        <f>EM1264</f>
        <v/>
      </c>
      <c r="EN1259" s="359">
        <f>EN1264</f>
        <v/>
      </c>
      <c r="EO1259" s="359">
        <f>EO1264</f>
        <v/>
      </c>
      <c r="EP1259" s="359">
        <f>EP1264</f>
        <v/>
      </c>
      <c r="EQ1259" s="359">
        <f>EQ1264</f>
        <v/>
      </c>
      <c r="ER1259" s="359">
        <f>ER1264</f>
        <v/>
      </c>
      <c r="ES1259" s="359">
        <f>ES1264</f>
        <v/>
      </c>
      <c r="ET1259" s="359">
        <f>ET1264</f>
        <v/>
      </c>
      <c r="EU1259" s="359">
        <f>EU1264</f>
        <v/>
      </c>
      <c r="EV1259" s="359">
        <f>EV1264</f>
        <v/>
      </c>
      <c r="EW1259" s="359">
        <f>EW1264</f>
        <v/>
      </c>
      <c r="EX1259" s="359">
        <f>EX1264</f>
        <v/>
      </c>
      <c r="EY1259" s="359">
        <f>EY1264</f>
        <v/>
      </c>
      <c r="EZ1259" s="359">
        <f>EZ1264</f>
        <v/>
      </c>
      <c r="FA1259" s="359">
        <f>FA1264</f>
        <v/>
      </c>
      <c r="FB1259" s="359">
        <f>FB1264</f>
        <v/>
      </c>
      <c r="FC1259" s="359">
        <f>FC1264</f>
        <v/>
      </c>
      <c r="FD1259" s="359">
        <f>FD1264</f>
        <v/>
      </c>
      <c r="FE1259" s="359">
        <f>FE1264</f>
        <v/>
      </c>
      <c r="FF1259" s="359">
        <f>FF1264</f>
        <v/>
      </c>
      <c r="FG1259" s="359">
        <f>FG1264</f>
        <v/>
      </c>
      <c r="FH1259" s="359">
        <f>FH1264</f>
        <v/>
      </c>
      <c r="FI1259" s="359">
        <f>FI1264</f>
        <v/>
      </c>
      <c r="FJ1259" s="359">
        <f>FJ1264</f>
        <v/>
      </c>
      <c r="FK1259" s="359">
        <f>FK1264</f>
        <v/>
      </c>
      <c r="FL1259" s="359">
        <f>FL1264</f>
        <v/>
      </c>
      <c r="FM1259" s="359">
        <f>FM1264</f>
        <v/>
      </c>
      <c r="FN1259" s="359">
        <f>FN1264</f>
        <v/>
      </c>
      <c r="FO1259" s="359">
        <f>FO1264</f>
        <v/>
      </c>
      <c r="FP1259" s="359">
        <f>FP1264</f>
        <v/>
      </c>
      <c r="FQ1259" s="359">
        <f>FQ1264</f>
        <v/>
      </c>
      <c r="FR1259" s="359">
        <f>FR1264</f>
        <v/>
      </c>
      <c r="FS1259" s="359">
        <f>FS1264</f>
        <v/>
      </c>
      <c r="FT1259" s="359">
        <f>FT1264</f>
        <v/>
      </c>
      <c r="FU1259" s="359">
        <f>FU1264</f>
        <v/>
      </c>
      <c r="FV1259" s="359">
        <f>FV1264</f>
        <v/>
      </c>
      <c r="FW1259" s="359">
        <f>FW1264</f>
        <v/>
      </c>
      <c r="FX1259" s="359">
        <f>FX1264</f>
        <v/>
      </c>
      <c r="FY1259" s="359">
        <f>FY1264</f>
        <v/>
      </c>
      <c r="FZ1259" s="359">
        <f>FZ1264</f>
        <v/>
      </c>
      <c r="GA1259" s="359">
        <f>GA1264</f>
        <v/>
      </c>
      <c r="GB1259" s="359">
        <f>GB1264</f>
        <v/>
      </c>
      <c r="GC1259" s="359">
        <f>GC1264</f>
        <v/>
      </c>
      <c r="GD1259" s="359">
        <f>GD1264</f>
        <v/>
      </c>
      <c r="GE1259" s="359">
        <f>GE1264</f>
        <v/>
      </c>
      <c r="GF1259" s="359">
        <f>GF1264</f>
        <v/>
      </c>
      <c r="GG1259" s="359">
        <f>GG1264</f>
        <v/>
      </c>
      <c r="GH1259" s="359">
        <f>GH1264</f>
        <v/>
      </c>
      <c r="GI1259" s="359">
        <f>GI1264</f>
        <v/>
      </c>
      <c r="GJ1259" s="359">
        <f>GJ1264</f>
        <v/>
      </c>
      <c r="GK1259" s="359">
        <f>GK1264</f>
        <v/>
      </c>
      <c r="GL1259" s="359">
        <f>GL1264</f>
        <v/>
      </c>
      <c r="GM1259" s="359">
        <f>GM1264</f>
        <v/>
      </c>
      <c r="GN1259" s="359">
        <f>GN1264</f>
        <v/>
      </c>
      <c r="GO1259" s="359">
        <f>GO1264</f>
        <v/>
      </c>
      <c r="GP1259" s="359">
        <f>GP1264</f>
        <v/>
      </c>
      <c r="GQ1259" s="359">
        <f>GQ1264</f>
        <v/>
      </c>
      <c r="GR1259" s="359">
        <f>GR1264</f>
        <v/>
      </c>
      <c r="GS1259" s="359">
        <f>GS1264</f>
        <v/>
      </c>
      <c r="GT1259" s="359">
        <f>GT1264</f>
        <v/>
      </c>
      <c r="GU1259" s="359">
        <f>GU1264</f>
        <v/>
      </c>
      <c r="GV1259" s="359">
        <f>GV1264</f>
        <v/>
      </c>
      <c r="GW1259" s="359">
        <f>GW1264</f>
        <v/>
      </c>
      <c r="GX1259" s="359">
        <f>GX1264</f>
        <v/>
      </c>
    </row>
    <row r="1260"/>
    <row r="1261">
      <c r="A1261" t="n">
        <v>17</v>
      </c>
      <c r="B1261" t="n">
        <v>0</v>
      </c>
      <c r="C1261">
        <f>ROW(SmtRes!A443)</f>
        <v/>
      </c>
      <c r="D1261">
        <f>ROW(EtalonRes!A435)</f>
        <v/>
      </c>
      <c r="E1261" t="inlineStr">
        <is>
          <t>1</t>
        </is>
      </c>
      <c r="F1261" t="inlineStr">
        <is>
          <t>65-5-1</t>
        </is>
      </c>
      <c r="G1261" t="inlineStr">
        <is>
          <t>Смена вентилей и клапанов обратных муфтовых диаметром до 20 мм</t>
        </is>
      </c>
      <c r="H1261" t="inlineStr">
        <is>
          <t>100 шт.</t>
        </is>
      </c>
      <c r="I1261">
        <f>ROUND(ROUND(1/100,4),7)</f>
        <v/>
      </c>
      <c r="J1261" t="n">
        <v>0</v>
      </c>
      <c r="K1261">
        <f>ROUND(ROUND(1/100,4),7)</f>
        <v/>
      </c>
      <c r="O1261">
        <f>ROUND(CP1261,0)</f>
        <v/>
      </c>
      <c r="P1261">
        <f>ROUND(CQ1261*I1261,0)</f>
        <v/>
      </c>
      <c r="Q1261">
        <f>(ROUND((ROUND(((ET1261)*I1261),0)*BB1261),0)+ROUND((ROUND(((AE1261-(EU1261))*I1261),0)*BS1261),0))</f>
        <v/>
      </c>
      <c r="R1261">
        <f>(ROUND((ROUND(((EU1261)*I1261),0)*BS1261),0)+ROUND((ROUND(((AE1261-(EU1261))*I1261),0)*BS1261),0))</f>
        <v/>
      </c>
      <c r="S1261">
        <f>ROUND(CT1261*I1261,0)</f>
        <v/>
      </c>
      <c r="T1261">
        <f>ROUND(CU1261*I1261,0)</f>
        <v/>
      </c>
      <c r="U1261">
        <f>ROUND(CV1261*I1261,7)</f>
        <v/>
      </c>
      <c r="V1261">
        <f>ROUND(CW1261*I1261,7)</f>
        <v/>
      </c>
      <c r="W1261">
        <f>ROUND(CX1261*I1261,0)</f>
        <v/>
      </c>
      <c r="X1261">
        <f>ROUND(CY1261,0)</f>
        <v/>
      </c>
      <c r="Y1261">
        <f>ROUND(CZ1261,0)</f>
        <v/>
      </c>
      <c r="AA1261" t="n">
        <v>78862477</v>
      </c>
      <c r="AB1261">
        <f>ROUND((AC1261+AD1261+AF1261),2)</f>
        <v/>
      </c>
      <c r="AC1261">
        <f>ROUND((ES1261),2)</f>
        <v/>
      </c>
      <c r="AD1261">
        <f>ROUND((((ET1261)-(EU1261))+AE1261),2)</f>
        <v/>
      </c>
      <c r="AE1261">
        <f>ROUND((EU1261),2)</f>
        <v/>
      </c>
      <c r="AF1261">
        <f>ROUND((EV1261),2)</f>
        <v/>
      </c>
      <c r="AG1261">
        <f>ROUND((AP1261),2)</f>
        <v/>
      </c>
      <c r="AH1261">
        <f>(EW1261)</f>
        <v/>
      </c>
      <c r="AI1261">
        <f>(EX1261)</f>
        <v/>
      </c>
      <c r="AJ1261">
        <f>(AS1261)</f>
        <v/>
      </c>
      <c r="AK1261" t="n">
        <v>2979.16</v>
      </c>
      <c r="AL1261" t="n">
        <v>2240.13</v>
      </c>
      <c r="AM1261" t="n">
        <v>4.36</v>
      </c>
      <c r="AN1261" t="n">
        <v>0</v>
      </c>
      <c r="AO1261" t="n">
        <v>734.67</v>
      </c>
      <c r="AP1261" t="n">
        <v>0</v>
      </c>
      <c r="AQ1261" t="n">
        <v>81</v>
      </c>
      <c r="AR1261" t="n">
        <v>0</v>
      </c>
      <c r="AS1261" t="n">
        <v>0</v>
      </c>
      <c r="AT1261" t="n">
        <v>103</v>
      </c>
      <c r="AU1261" t="n">
        <v>52</v>
      </c>
      <c r="AV1261" t="n">
        <v>1</v>
      </c>
      <c r="AW1261" t="n">
        <v>1</v>
      </c>
      <c r="AZ1261" t="n">
        <v>1</v>
      </c>
      <c r="BA1261" t="n">
        <v>52.25</v>
      </c>
      <c r="BB1261" t="n">
        <v>24.98</v>
      </c>
      <c r="BC1261" t="n">
        <v>10.16</v>
      </c>
      <c r="BD1261" t="inlineStr"/>
      <c r="BE1261" t="inlineStr"/>
      <c r="BF1261" t="inlineStr"/>
      <c r="BG1261" t="inlineStr"/>
      <c r="BH1261" t="n">
        <v>0</v>
      </c>
      <c r="BI1261" t="n">
        <v>1</v>
      </c>
      <c r="BJ1261" t="inlineStr">
        <is>
          <t>ТЕРр Московской обл., 65-5-1, приказ Минстроя России №675/пр от 28.02.2017 № 263/пр</t>
        </is>
      </c>
      <c r="BM1261" t="n">
        <v>65007</v>
      </c>
      <c r="BN1261" t="n">
        <v>0</v>
      </c>
      <c r="BO1261" t="inlineStr">
        <is>
          <t>65-5-1</t>
        </is>
      </c>
      <c r="BP1261" t="n">
        <v>1</v>
      </c>
      <c r="BQ1261" t="n">
        <v>6</v>
      </c>
      <c r="BR1261" t="n">
        <v>0</v>
      </c>
      <c r="BS1261" t="n">
        <v>52.25</v>
      </c>
      <c r="BT1261" t="n">
        <v>1</v>
      </c>
      <c r="BU1261" t="n">
        <v>1</v>
      </c>
      <c r="BV1261" t="n">
        <v>1</v>
      </c>
      <c r="BW1261" t="n">
        <v>1</v>
      </c>
      <c r="BX1261" t="n">
        <v>1</v>
      </c>
      <c r="BY1261" t="inlineStr"/>
      <c r="BZ1261" t="n">
        <v>103</v>
      </c>
      <c r="CA1261" t="n">
        <v>52</v>
      </c>
      <c r="CB1261" t="inlineStr"/>
      <c r="CE1261" t="n">
        <v>12</v>
      </c>
      <c r="CF1261" t="n">
        <v>0</v>
      </c>
      <c r="CG1261" t="n">
        <v>0</v>
      </c>
      <c r="CM1261" t="n">
        <v>0</v>
      </c>
      <c r="CN1261" t="inlineStr"/>
      <c r="CO1261" t="n">
        <v>0</v>
      </c>
      <c r="CP1261">
        <f>(P1261+Q1261+S1261)</f>
        <v/>
      </c>
      <c r="CQ1261">
        <f>AC1261*BC1261</f>
        <v/>
      </c>
      <c r="CR1261">
        <f>(ROUND((ROUND(((ET1261)*1),0)*BB1261),0)+ROUND((ROUND(((AE1261-(EU1261))*1),0)*BS1261),0))</f>
        <v/>
      </c>
      <c r="CS1261">
        <f>(ROUND((ROUND(((EU1261)*1),0)*BS1261),0)+ROUND((ROUND(((AE1261-(EU1261))*1),0)*BS1261),0))</f>
        <v/>
      </c>
      <c r="CT1261">
        <f>AF1261*BA1261</f>
        <v/>
      </c>
      <c r="CU1261">
        <f>AG1261</f>
        <v/>
      </c>
      <c r="CV1261">
        <f>AH1261</f>
        <v/>
      </c>
      <c r="CW1261">
        <f>AI1261</f>
        <v/>
      </c>
      <c r="CX1261">
        <f>AJ1261</f>
        <v/>
      </c>
      <c r="CY1261">
        <f>(((S1261+R1261)*AT1261)/100)</f>
        <v/>
      </c>
      <c r="CZ1261">
        <f>(((S1261+R1261)*AU1261)/100)</f>
        <v/>
      </c>
      <c r="DC1261" t="inlineStr"/>
      <c r="DD1261" t="inlineStr"/>
      <c r="DE1261" t="inlineStr"/>
      <c r="DF1261" t="inlineStr"/>
      <c r="DG1261" t="inlineStr"/>
      <c r="DH1261" t="inlineStr"/>
      <c r="DI1261" t="inlineStr"/>
      <c r="DJ1261" t="inlineStr"/>
      <c r="DK1261" t="inlineStr"/>
      <c r="DL1261" t="inlineStr"/>
      <c r="DM1261" t="inlineStr"/>
      <c r="DN1261" t="n">
        <v>0</v>
      </c>
      <c r="DO1261" t="n">
        <v>0</v>
      </c>
      <c r="DP1261" t="n">
        <v>1</v>
      </c>
      <c r="DQ1261" t="n">
        <v>1</v>
      </c>
      <c r="DU1261" t="n">
        <v>1010</v>
      </c>
      <c r="DV1261" t="inlineStr">
        <is>
          <t>100 шт.</t>
        </is>
      </c>
      <c r="DW1261" t="inlineStr">
        <is>
          <t>100 шт.</t>
        </is>
      </c>
      <c r="DX1261" t="n">
        <v>100</v>
      </c>
      <c r="DZ1261" t="inlineStr"/>
      <c r="EA1261" t="inlineStr"/>
      <c r="EB1261" t="inlineStr"/>
      <c r="EC1261" t="inlineStr"/>
      <c r="EE1261" t="n">
        <v>78726000</v>
      </c>
      <c r="EF1261" t="n">
        <v>6</v>
      </c>
      <c r="EG1261" t="inlineStr">
        <is>
          <t>Ремонтно-строительные работы</t>
        </is>
      </c>
      <c r="EH1261" t="n">
        <v>99</v>
      </c>
      <c r="EI1261" t="inlineStr">
        <is>
          <t>Внутренние санитарно-технические работы</t>
        </is>
      </c>
      <c r="EJ1261" t="n">
        <v>1</v>
      </c>
      <c r="EK1261" t="n">
        <v>65007</v>
      </c>
      <c r="EL1261" t="inlineStr">
        <is>
          <t>Внутренние санитарнотехнические работы: смена труб, санприборов, запорной арматуры и другое</t>
        </is>
      </c>
      <c r="EM1261" t="inlineStr">
        <is>
          <t>рФЕР-65</t>
        </is>
      </c>
      <c r="EO1261" t="inlineStr"/>
      <c r="EQ1261" t="n">
        <v>0</v>
      </c>
      <c r="ER1261" t="n">
        <v>2979.16</v>
      </c>
      <c r="ES1261" t="n">
        <v>2240.13</v>
      </c>
      <c r="ET1261" t="n">
        <v>4.36</v>
      </c>
      <c r="EU1261" t="n">
        <v>0</v>
      </c>
      <c r="EV1261" t="n">
        <v>734.67</v>
      </c>
      <c r="EW1261" t="n">
        <v>81</v>
      </c>
      <c r="EX1261" t="n">
        <v>0</v>
      </c>
      <c r="EY1261" t="n">
        <v>0</v>
      </c>
      <c r="FQ1261" t="n">
        <v>0</v>
      </c>
      <c r="FR1261" t="n">
        <v>0</v>
      </c>
      <c r="FS1261" t="n">
        <v>0</v>
      </c>
      <c r="FX1261" t="n">
        <v>103</v>
      </c>
      <c r="FY1261" t="n">
        <v>52</v>
      </c>
      <c r="GA1261" t="inlineStr"/>
      <c r="GD1261" t="n">
        <v>1</v>
      </c>
      <c r="GF1261" t="n">
        <v>152852496</v>
      </c>
      <c r="GG1261" t="n">
        <v>2</v>
      </c>
      <c r="GH1261" t="n">
        <v>1</v>
      </c>
      <c r="GI1261" t="n">
        <v>2</v>
      </c>
      <c r="GJ1261" t="n">
        <v>0</v>
      </c>
      <c r="GK1261" t="n">
        <v>0</v>
      </c>
      <c r="GL1261">
        <f>ROUND(IF(AND(BH1261=3,BI1261=3,FS1261&lt;&gt;0),P1261,0),0)</f>
        <v/>
      </c>
      <c r="GM1261">
        <f>ROUND(O1261+X1261+Y1261,0)+GX1261</f>
        <v/>
      </c>
      <c r="GN1261">
        <f>IF(OR(BI1261=0,BI1261=1),GM1261-GX1261,0)</f>
        <v/>
      </c>
      <c r="GO1261">
        <f>IF(BI1261=2,GM1261-GX1261,0)</f>
        <v/>
      </c>
      <c r="GP1261">
        <f>IF(BI1261=4,GM1261-GX1261,0)</f>
        <v/>
      </c>
      <c r="GR1261" t="n">
        <v>0</v>
      </c>
      <c r="GS1261" t="n">
        <v>3</v>
      </c>
      <c r="GT1261" t="n">
        <v>0</v>
      </c>
      <c r="GU1261" t="inlineStr"/>
      <c r="GV1261">
        <f>ROUND((GT1261),2)</f>
        <v/>
      </c>
      <c r="GW1261" t="n">
        <v>1</v>
      </c>
      <c r="GX1261">
        <f>ROUND(HC1261*I1261,0)</f>
        <v/>
      </c>
      <c r="HA1261" t="n">
        <v>0</v>
      </c>
      <c r="HB1261" t="n">
        <v>0</v>
      </c>
      <c r="HC1261">
        <f>GV1261*GW1261</f>
        <v/>
      </c>
      <c r="HE1261" t="inlineStr"/>
      <c r="HF1261" t="inlineStr"/>
      <c r="HM1261" t="inlineStr"/>
      <c r="HN1261" t="inlineStr">
        <is>
          <t>Пр/812-099.2-1</t>
        </is>
      </c>
      <c r="HO1261" t="inlineStr">
        <is>
          <t>Пр/774-099.2</t>
        </is>
      </c>
      <c r="HP1261" t="inlineStr">
        <is>
          <t>Внутренние санитарнотехнические работы: смена труб, санприборов, запорной арматуры и другое</t>
        </is>
      </c>
      <c r="HQ1261" t="inlineStr">
        <is>
          <t>Внутренние санитарнотехнические работы: смена труб, санприборов, запорной арматуры и другое</t>
        </is>
      </c>
      <c r="HS1261" t="n">
        <v>0</v>
      </c>
      <c r="IK1261" t="n">
        <v>0</v>
      </c>
    </row>
    <row r="1262">
      <c r="A1262" t="n">
        <v>18</v>
      </c>
      <c r="B1262" t="n">
        <v>0</v>
      </c>
      <c r="C1262" t="n">
        <v>443</v>
      </c>
      <c r="E1262" t="inlineStr">
        <is>
          <t>1,1</t>
        </is>
      </c>
      <c r="F1262" t="inlineStr">
        <is>
          <t>509-9899</t>
        </is>
      </c>
      <c r="G1262" t="inlineStr">
        <is>
          <t>Строительный мусор и масса возвратных материалов</t>
        </is>
      </c>
      <c r="H1262" t="inlineStr">
        <is>
          <t>т</t>
        </is>
      </c>
      <c r="I1262">
        <f>I1261*J1262</f>
        <v/>
      </c>
      <c r="J1262" t="n">
        <v>0.04</v>
      </c>
      <c r="K1262" t="n">
        <v>0.04</v>
      </c>
      <c r="O1262">
        <f>ROUND(CP1262,0)</f>
        <v/>
      </c>
      <c r="P1262">
        <f>ROUND(CQ1262*I1262,0)</f>
        <v/>
      </c>
      <c r="Q1262">
        <f>(ROUND((ROUND(((ET1262)*I1262),0)*BB1262),0)+ROUND((ROUND(((AE1262-(EU1262))*I1262),0)*BS1262),0))</f>
        <v/>
      </c>
      <c r="R1262">
        <f>(ROUND((ROUND(((EU1262)*I1262),0)*BS1262),0)+ROUND((ROUND(((AE1262-(EU1262))*I1262),0)*BS1262),0))</f>
        <v/>
      </c>
      <c r="S1262">
        <f>ROUND(CT1262*I1262,0)</f>
        <v/>
      </c>
      <c r="T1262">
        <f>ROUND(CU1262*I1262,0)</f>
        <v/>
      </c>
      <c r="U1262">
        <f>ROUND(CV1262*I1262,7)</f>
        <v/>
      </c>
      <c r="V1262">
        <f>ROUND(CW1262*I1262,7)</f>
        <v/>
      </c>
      <c r="W1262">
        <f>ROUND(CX1262*I1262,0)</f>
        <v/>
      </c>
      <c r="X1262">
        <f>ROUND(CY1262,0)</f>
        <v/>
      </c>
      <c r="Y1262">
        <f>ROUND(CZ1262,0)</f>
        <v/>
      </c>
      <c r="AA1262" t="n">
        <v>78862477</v>
      </c>
      <c r="AB1262">
        <f>ROUND((AC1262+AD1262+AF1262),2)</f>
        <v/>
      </c>
      <c r="AC1262">
        <f>ROUND((ES1262),2)</f>
        <v/>
      </c>
      <c r="AD1262">
        <f>ROUND((((ET1262)-(EU1262))+AE1262),2)</f>
        <v/>
      </c>
      <c r="AE1262">
        <f>ROUND((EU1262),2)</f>
        <v/>
      </c>
      <c r="AF1262">
        <f>ROUND((EV1262),2)</f>
        <v/>
      </c>
      <c r="AG1262">
        <f>ROUND((AP1262),2)</f>
        <v/>
      </c>
      <c r="AH1262">
        <f>(EW1262)</f>
        <v/>
      </c>
      <c r="AI1262">
        <f>(EX1262)</f>
        <v/>
      </c>
      <c r="AJ1262">
        <f>(AS1262)</f>
        <v/>
      </c>
      <c r="AK1262" t="n">
        <v>0</v>
      </c>
      <c r="AL1262" t="n">
        <v>0</v>
      </c>
      <c r="AM1262" t="n">
        <v>0</v>
      </c>
      <c r="AN1262" t="n">
        <v>0</v>
      </c>
      <c r="AO1262" t="n">
        <v>0</v>
      </c>
      <c r="AP1262" t="n">
        <v>0</v>
      </c>
      <c r="AQ1262" t="n">
        <v>0</v>
      </c>
      <c r="AR1262" t="n">
        <v>0</v>
      </c>
      <c r="AS1262" t="n">
        <v>0</v>
      </c>
      <c r="AT1262" t="n">
        <v>103</v>
      </c>
      <c r="AU1262" t="n">
        <v>52</v>
      </c>
      <c r="AV1262" t="n">
        <v>1</v>
      </c>
      <c r="AW1262" t="n">
        <v>1</v>
      </c>
      <c r="AZ1262" t="n">
        <v>1</v>
      </c>
      <c r="BA1262" t="n">
        <v>1</v>
      </c>
      <c r="BB1262" t="n">
        <v>1</v>
      </c>
      <c r="BC1262" t="n">
        <v>1</v>
      </c>
      <c r="BD1262" t="inlineStr"/>
      <c r="BE1262" t="inlineStr"/>
      <c r="BF1262" t="inlineStr"/>
      <c r="BG1262" t="inlineStr"/>
      <c r="BH1262" t="n">
        <v>3</v>
      </c>
      <c r="BI1262" t="n">
        <v>1</v>
      </c>
      <c r="BJ1262" t="inlineStr">
        <is>
          <t>ТССЦ Московской обл., 509-9899, приказ Минстроя России №675/пр от 28.02.2017 № 258/пр</t>
        </is>
      </c>
      <c r="BM1262" t="n">
        <v>65007</v>
      </c>
      <c r="BN1262" t="n">
        <v>0</v>
      </c>
      <c r="BO1262" t="inlineStr"/>
      <c r="BP1262" t="n">
        <v>0</v>
      </c>
      <c r="BQ1262" t="n">
        <v>6</v>
      </c>
      <c r="BR1262" t="n">
        <v>0</v>
      </c>
      <c r="BS1262" t="n">
        <v>1</v>
      </c>
      <c r="BT1262" t="n">
        <v>1</v>
      </c>
      <c r="BU1262" t="n">
        <v>1</v>
      </c>
      <c r="BV1262" t="n">
        <v>1</v>
      </c>
      <c r="BW1262" t="n">
        <v>1</v>
      </c>
      <c r="BX1262" t="n">
        <v>1</v>
      </c>
      <c r="BY1262" t="inlineStr"/>
      <c r="BZ1262" t="n">
        <v>103</v>
      </c>
      <c r="CA1262" t="n">
        <v>52</v>
      </c>
      <c r="CB1262" t="inlineStr"/>
      <c r="CE1262" t="n">
        <v>12</v>
      </c>
      <c r="CF1262" t="n">
        <v>0</v>
      </c>
      <c r="CG1262" t="n">
        <v>0</v>
      </c>
      <c r="CM1262" t="n">
        <v>0</v>
      </c>
      <c r="CN1262" t="inlineStr"/>
      <c r="CO1262" t="n">
        <v>0</v>
      </c>
      <c r="CP1262">
        <f>(P1262+Q1262+S1262)</f>
        <v/>
      </c>
      <c r="CQ1262">
        <f>AC1262*BC1262</f>
        <v/>
      </c>
      <c r="CR1262">
        <f>(ROUND((ROUND(((ET1262)*1),0)*BB1262),0)+ROUND((ROUND(((AE1262-(EU1262))*1),0)*BS1262),0))</f>
        <v/>
      </c>
      <c r="CS1262">
        <f>(ROUND((ROUND(((EU1262)*1),0)*BS1262),0)+ROUND((ROUND(((AE1262-(EU1262))*1),0)*BS1262),0))</f>
        <v/>
      </c>
      <c r="CT1262">
        <f>AF1262*BA1262</f>
        <v/>
      </c>
      <c r="CU1262">
        <f>AG1262</f>
        <v/>
      </c>
      <c r="CV1262">
        <f>AH1262</f>
        <v/>
      </c>
      <c r="CW1262">
        <f>AI1262</f>
        <v/>
      </c>
      <c r="CX1262">
        <f>AJ1262</f>
        <v/>
      </c>
      <c r="CY1262">
        <f>(((S1262+R1262)*AT1262)/100)</f>
        <v/>
      </c>
      <c r="CZ1262">
        <f>(((S1262+R1262)*AU1262)/100)</f>
        <v/>
      </c>
      <c r="DC1262" t="inlineStr"/>
      <c r="DD1262" t="inlineStr"/>
      <c r="DE1262" t="inlineStr"/>
      <c r="DF1262" t="inlineStr"/>
      <c r="DG1262" t="inlineStr"/>
      <c r="DH1262" t="inlineStr"/>
      <c r="DI1262" t="inlineStr"/>
      <c r="DJ1262" t="inlineStr"/>
      <c r="DK1262" t="inlineStr"/>
      <c r="DL1262" t="inlineStr"/>
      <c r="DM1262" t="inlineStr"/>
      <c r="DN1262" t="n">
        <v>0</v>
      </c>
      <c r="DO1262" t="n">
        <v>0</v>
      </c>
      <c r="DP1262" t="n">
        <v>1</v>
      </c>
      <c r="DQ1262" t="n">
        <v>1</v>
      </c>
      <c r="DU1262" t="n">
        <v>1009</v>
      </c>
      <c r="DV1262" t="inlineStr">
        <is>
          <t>т</t>
        </is>
      </c>
      <c r="DW1262" t="inlineStr">
        <is>
          <t>т</t>
        </is>
      </c>
      <c r="DX1262" t="n">
        <v>1000</v>
      </c>
      <c r="DZ1262" t="inlineStr"/>
      <c r="EA1262" t="inlineStr"/>
      <c r="EB1262" t="inlineStr"/>
      <c r="EC1262" t="inlineStr"/>
      <c r="EE1262" t="n">
        <v>78726000</v>
      </c>
      <c r="EF1262" t="n">
        <v>6</v>
      </c>
      <c r="EG1262" t="inlineStr">
        <is>
          <t>Ремонтно-строительные работы</t>
        </is>
      </c>
      <c r="EH1262" t="n">
        <v>99</v>
      </c>
      <c r="EI1262" t="inlineStr">
        <is>
          <t>Внутренние санитарно-технические работы</t>
        </is>
      </c>
      <c r="EJ1262" t="n">
        <v>1</v>
      </c>
      <c r="EK1262" t="n">
        <v>65007</v>
      </c>
      <c r="EL1262" t="inlineStr">
        <is>
          <t>Внутренние санитарнотехнические работы: смена труб, санприборов, запорной арматуры и другое</t>
        </is>
      </c>
      <c r="EM1262" t="inlineStr">
        <is>
          <t>рФЕР-65</t>
        </is>
      </c>
      <c r="EO1262" t="inlineStr"/>
      <c r="EQ1262" t="n">
        <v>0</v>
      </c>
      <c r="ER1262" t="n">
        <v>0</v>
      </c>
      <c r="ES1262" t="n">
        <v>0</v>
      </c>
      <c r="ET1262" t="n">
        <v>0</v>
      </c>
      <c r="EU1262" t="n">
        <v>0</v>
      </c>
      <c r="EV1262" t="n">
        <v>0</v>
      </c>
      <c r="EW1262" t="n">
        <v>0</v>
      </c>
      <c r="EX1262" t="n">
        <v>0</v>
      </c>
      <c r="FQ1262" t="n">
        <v>0</v>
      </c>
      <c r="FR1262" t="n">
        <v>0</v>
      </c>
      <c r="FS1262" t="n">
        <v>0</v>
      </c>
      <c r="FX1262" t="n">
        <v>103</v>
      </c>
      <c r="FY1262" t="n">
        <v>52</v>
      </c>
      <c r="GA1262" t="inlineStr"/>
      <c r="GD1262" t="n">
        <v>1</v>
      </c>
      <c r="GF1262" t="n">
        <v>1839160745</v>
      </c>
      <c r="GG1262" t="n">
        <v>2</v>
      </c>
      <c r="GH1262" t="n">
        <v>1</v>
      </c>
      <c r="GI1262" t="n">
        <v>-2</v>
      </c>
      <c r="GJ1262" t="n">
        <v>0</v>
      </c>
      <c r="GK1262" t="n">
        <v>0</v>
      </c>
      <c r="GL1262">
        <f>ROUND(IF(AND(BH1262=3,BI1262=3,FS1262&lt;&gt;0),P1262,0),0)</f>
        <v/>
      </c>
      <c r="GM1262">
        <f>ROUND(O1262+X1262+Y1262,0)+GX1262</f>
        <v/>
      </c>
      <c r="GN1262">
        <f>IF(OR(BI1262=0,BI1262=1),GM1262-GX1262,0)</f>
        <v/>
      </c>
      <c r="GO1262">
        <f>IF(BI1262=2,GM1262-GX1262,0)</f>
        <v/>
      </c>
      <c r="GP1262">
        <f>IF(BI1262=4,GM1262-GX1262,0)</f>
        <v/>
      </c>
      <c r="GR1262" t="n">
        <v>0</v>
      </c>
      <c r="GS1262" t="n">
        <v>3</v>
      </c>
      <c r="GT1262" t="n">
        <v>0</v>
      </c>
      <c r="GU1262" t="inlineStr"/>
      <c r="GV1262">
        <f>ROUND((GT1262),2)</f>
        <v/>
      </c>
      <c r="GW1262" t="n">
        <v>1</v>
      </c>
      <c r="GX1262">
        <f>ROUND(HC1262*I1262,0)</f>
        <v/>
      </c>
      <c r="HA1262" t="n">
        <v>0</v>
      </c>
      <c r="HB1262" t="n">
        <v>0</v>
      </c>
      <c r="HC1262">
        <f>GV1262*GW1262</f>
        <v/>
      </c>
      <c r="HE1262" t="inlineStr"/>
      <c r="HF1262" t="inlineStr"/>
      <c r="HM1262" t="inlineStr"/>
      <c r="HN1262" t="inlineStr">
        <is>
          <t>Пр/812-099.2-1</t>
        </is>
      </c>
      <c r="HO1262" t="inlineStr">
        <is>
          <t>Пр/774-099.2</t>
        </is>
      </c>
      <c r="HP1262" t="inlineStr">
        <is>
          <t>Внутренние санитарнотехнические работы: смена труб, санприборов, запорной арматуры и другое</t>
        </is>
      </c>
      <c r="HQ1262" t="inlineStr">
        <is>
          <t>Внутренние санитарнотехнические работы: смена труб, санприборов, запорной арматуры и другое</t>
        </is>
      </c>
      <c r="HS1262" t="n">
        <v>0</v>
      </c>
      <c r="IK1262" t="n">
        <v>0</v>
      </c>
    </row>
    <row r="1263"/>
    <row r="1264">
      <c r="A1264" s="358" t="n">
        <v>51</v>
      </c>
      <c r="B1264" s="358">
        <f>B1257</f>
        <v/>
      </c>
      <c r="C1264" s="358">
        <f>A1257</f>
        <v/>
      </c>
      <c r="D1264" s="358">
        <f>ROW(A1257)</f>
        <v/>
      </c>
      <c r="E1264" s="358" t="n"/>
      <c r="F1264" s="358">
        <f>IF(F1257&lt;&gt;"",F1257,"")</f>
        <v/>
      </c>
      <c r="G1264" s="358">
        <f>IF(G1257&lt;&gt;"",G1257,"")</f>
        <v/>
      </c>
      <c r="H1264" s="358" t="n">
        <v>0</v>
      </c>
      <c r="I1264" s="358" t="n"/>
      <c r="J1264" s="358" t="n"/>
      <c r="K1264" s="358" t="n"/>
      <c r="L1264" s="358" t="n"/>
      <c r="M1264" s="358" t="n"/>
      <c r="N1264" s="358" t="n"/>
      <c r="O1264" s="358" t="n">
        <v>0</v>
      </c>
      <c r="P1264" s="358" t="n">
        <v>0</v>
      </c>
      <c r="Q1264" s="358" t="n">
        <v>0</v>
      </c>
      <c r="R1264" s="358" t="n">
        <v>0</v>
      </c>
      <c r="S1264" s="358" t="n">
        <v>0</v>
      </c>
      <c r="T1264" s="358" t="n">
        <v>0</v>
      </c>
      <c r="U1264" s="358" t="n">
        <v>0</v>
      </c>
      <c r="V1264" s="358" t="n">
        <v>0</v>
      </c>
      <c r="W1264" s="358" t="n">
        <v>0</v>
      </c>
      <c r="X1264" s="358" t="n">
        <v>0</v>
      </c>
      <c r="Y1264" s="358" t="n">
        <v>0</v>
      </c>
      <c r="Z1264" s="358" t="n"/>
      <c r="AA1264" s="358" t="n"/>
      <c r="AB1264" s="358" t="n"/>
      <c r="AC1264" s="358" t="n"/>
      <c r="AD1264" s="358" t="n"/>
      <c r="AE1264" s="358" t="n"/>
      <c r="AF1264" s="358" t="n"/>
      <c r="AG1264" s="358" t="n"/>
      <c r="AH1264" s="358" t="n"/>
      <c r="AI1264" s="358" t="n"/>
      <c r="AJ1264" s="358" t="n"/>
      <c r="AK1264" s="358" t="n"/>
      <c r="AL1264" s="358" t="n"/>
      <c r="AM1264" s="358" t="n"/>
      <c r="AN1264" s="358" t="n"/>
      <c r="AO1264" s="358">
        <f>ROUND(BX1264,0)</f>
        <v/>
      </c>
      <c r="AP1264" s="358">
        <f>ROUND(BY1264,0)</f>
        <v/>
      </c>
      <c r="AQ1264" s="358">
        <f>ROUND(BZ1264,0)</f>
        <v/>
      </c>
      <c r="AR1264" s="358">
        <f>ROUND(CA1264,0)</f>
        <v/>
      </c>
      <c r="AS1264" s="358">
        <f>ROUND(CB1264,0)</f>
        <v/>
      </c>
      <c r="AT1264" s="358">
        <f>ROUND(CC1264,0)</f>
        <v/>
      </c>
      <c r="AU1264" s="358">
        <f>ROUND(CD1264,0)</f>
        <v/>
      </c>
      <c r="AV1264" s="358">
        <f>ROUND(CE1264,0)</f>
        <v/>
      </c>
      <c r="AW1264" s="358">
        <f>ROUND(CF1264,0)</f>
        <v/>
      </c>
      <c r="AX1264" s="358">
        <f>ROUND(CG1264,0)</f>
        <v/>
      </c>
      <c r="AY1264" s="358">
        <f>ROUND(CH1264,0)</f>
        <v/>
      </c>
      <c r="AZ1264" s="358">
        <f>ROUND(CI1264,0)</f>
        <v/>
      </c>
      <c r="BA1264" s="358">
        <f>ROUND(CJ1264,0)</f>
        <v/>
      </c>
      <c r="BB1264" s="358">
        <f>ROUND(CK1264,0)</f>
        <v/>
      </c>
      <c r="BC1264" s="358">
        <f>ROUND(CL1264,0)</f>
        <v/>
      </c>
      <c r="BD1264" s="358">
        <f>ROUND(CM1264,0)</f>
        <v/>
      </c>
      <c r="BE1264" s="358" t="n"/>
      <c r="BF1264" s="358" t="n"/>
      <c r="BG1264" s="358" t="n"/>
      <c r="BH1264" s="358" t="n"/>
      <c r="BI1264" s="358" t="n"/>
      <c r="BJ1264" s="358" t="n"/>
      <c r="BK1264" s="358" t="n"/>
      <c r="BL1264" s="358" t="n"/>
      <c r="BM1264" s="358" t="n"/>
      <c r="BN1264" s="358" t="n"/>
      <c r="BO1264" s="358" t="n"/>
      <c r="BP1264" s="358" t="n"/>
      <c r="BQ1264" s="358" t="n"/>
      <c r="BR1264" s="358" t="n"/>
      <c r="BS1264" s="358" t="n"/>
      <c r="BT1264" s="358" t="n"/>
      <c r="BU1264" s="358" t="n"/>
      <c r="BV1264" s="358" t="n"/>
      <c r="BW1264" s="358" t="n"/>
      <c r="BX1264" s="358" t="n"/>
      <c r="BY1264" s="358" t="n"/>
      <c r="BZ1264" s="358" t="n"/>
      <c r="CA1264" s="358" t="n"/>
      <c r="CB1264" s="358" t="n"/>
      <c r="CC1264" s="358" t="n"/>
      <c r="CD1264" s="358" t="n"/>
      <c r="CE1264" s="358" t="n"/>
      <c r="CF1264" s="358" t="n"/>
      <c r="CG1264" s="358" t="n"/>
      <c r="CH1264" s="358" t="n"/>
      <c r="CI1264" s="358" t="n"/>
      <c r="CJ1264" s="358" t="n"/>
      <c r="CK1264" s="358" t="n"/>
      <c r="CL1264" s="358" t="n"/>
      <c r="CM1264" s="358" t="n"/>
      <c r="CN1264" s="358" t="n"/>
      <c r="CO1264" s="358" t="n"/>
      <c r="CP1264" s="358" t="n"/>
      <c r="CQ1264" s="358" t="n"/>
      <c r="CR1264" s="358" t="n"/>
      <c r="CS1264" s="358" t="n"/>
      <c r="CT1264" s="358" t="n"/>
      <c r="CU1264" s="358" t="n"/>
      <c r="CV1264" s="358" t="n"/>
      <c r="CW1264" s="358" t="n"/>
      <c r="CX1264" s="358" t="n"/>
      <c r="CY1264" s="358" t="n"/>
      <c r="CZ1264" s="358" t="n"/>
      <c r="DA1264" s="358" t="n"/>
      <c r="DB1264" s="358" t="n"/>
      <c r="DC1264" s="358" t="n"/>
      <c r="DD1264" s="358" t="n"/>
      <c r="DE1264" s="358" t="n"/>
      <c r="DF1264" s="358" t="n"/>
      <c r="DG1264" s="359" t="n"/>
      <c r="DH1264" s="359" t="n"/>
      <c r="DI1264" s="359" t="n"/>
      <c r="DJ1264" s="359" t="n"/>
      <c r="DK1264" s="359" t="n"/>
      <c r="DL1264" s="359" t="n"/>
      <c r="DM1264" s="359" t="n"/>
      <c r="DN1264" s="359" t="n"/>
      <c r="DO1264" s="359" t="n"/>
      <c r="DP1264" s="359" t="n"/>
      <c r="DQ1264" s="359" t="n"/>
      <c r="DR1264" s="359" t="n"/>
      <c r="DS1264" s="359" t="n"/>
      <c r="DT1264" s="359" t="n"/>
      <c r="DU1264" s="359" t="n"/>
      <c r="DV1264" s="359" t="n"/>
      <c r="DW1264" s="359" t="n"/>
      <c r="DX1264" s="359" t="n"/>
      <c r="DY1264" s="359" t="n"/>
      <c r="DZ1264" s="359" t="n"/>
      <c r="EA1264" s="359" t="n"/>
      <c r="EB1264" s="359" t="n"/>
      <c r="EC1264" s="359" t="n"/>
      <c r="ED1264" s="359" t="n"/>
      <c r="EE1264" s="359" t="n"/>
      <c r="EF1264" s="359" t="n"/>
      <c r="EG1264" s="359" t="n"/>
      <c r="EH1264" s="359" t="n"/>
      <c r="EI1264" s="359" t="n"/>
      <c r="EJ1264" s="359" t="n"/>
      <c r="EK1264" s="359" t="n"/>
      <c r="EL1264" s="359" t="n"/>
      <c r="EM1264" s="359" t="n"/>
      <c r="EN1264" s="359" t="n"/>
      <c r="EO1264" s="359" t="n"/>
      <c r="EP1264" s="359" t="n"/>
      <c r="EQ1264" s="359" t="n"/>
      <c r="ER1264" s="359" t="n"/>
      <c r="ES1264" s="359" t="n"/>
      <c r="ET1264" s="359" t="n"/>
      <c r="EU1264" s="359" t="n"/>
      <c r="EV1264" s="359" t="n"/>
      <c r="EW1264" s="359" t="n"/>
      <c r="EX1264" s="359" t="n"/>
      <c r="EY1264" s="359" t="n"/>
      <c r="EZ1264" s="359" t="n"/>
      <c r="FA1264" s="359" t="n"/>
      <c r="FB1264" s="359" t="n"/>
      <c r="FC1264" s="359" t="n"/>
      <c r="FD1264" s="359" t="n"/>
      <c r="FE1264" s="359" t="n"/>
      <c r="FF1264" s="359" t="n"/>
      <c r="FG1264" s="359" t="n"/>
      <c r="FH1264" s="359" t="n"/>
      <c r="FI1264" s="359" t="n"/>
      <c r="FJ1264" s="359" t="n"/>
      <c r="FK1264" s="359" t="n"/>
      <c r="FL1264" s="359" t="n"/>
      <c r="FM1264" s="359" t="n"/>
      <c r="FN1264" s="359" t="n"/>
      <c r="FO1264" s="359" t="n"/>
      <c r="FP1264" s="359" t="n"/>
      <c r="FQ1264" s="359" t="n"/>
      <c r="FR1264" s="359" t="n"/>
      <c r="FS1264" s="359" t="n"/>
      <c r="FT1264" s="359" t="n"/>
      <c r="FU1264" s="359" t="n"/>
      <c r="FV1264" s="359" t="n"/>
      <c r="FW1264" s="359" t="n"/>
      <c r="FX1264" s="359" t="n"/>
      <c r="FY1264" s="359" t="n"/>
      <c r="FZ1264" s="359" t="n"/>
      <c r="GA1264" s="359" t="n"/>
      <c r="GB1264" s="359" t="n"/>
      <c r="GC1264" s="359" t="n"/>
      <c r="GD1264" s="359" t="n"/>
      <c r="GE1264" s="359" t="n"/>
      <c r="GF1264" s="359" t="n"/>
      <c r="GG1264" s="359" t="n"/>
      <c r="GH1264" s="359" t="n"/>
      <c r="GI1264" s="359" t="n"/>
      <c r="GJ1264" s="359" t="n"/>
      <c r="GK1264" s="359" t="n"/>
      <c r="GL1264" s="359" t="n"/>
      <c r="GM1264" s="359" t="n"/>
      <c r="GN1264" s="359" t="n"/>
      <c r="GO1264" s="359" t="n"/>
      <c r="GP1264" s="359" t="n"/>
      <c r="GQ1264" s="359" t="n"/>
      <c r="GR1264" s="359" t="n"/>
      <c r="GS1264" s="359" t="n"/>
      <c r="GT1264" s="359" t="n"/>
      <c r="GU1264" s="359" t="n"/>
      <c r="GV1264" s="359" t="n"/>
      <c r="GW1264" s="359" t="n"/>
      <c r="GX1264" s="359" t="n">
        <v>0</v>
      </c>
    </row>
    <row r="1265"/>
    <row r="1266">
      <c r="A1266" s="360" t="n">
        <v>50</v>
      </c>
      <c r="B1266" s="360" t="n">
        <v>0</v>
      </c>
      <c r="C1266" s="360" t="n">
        <v>0</v>
      </c>
      <c r="D1266" s="360" t="n">
        <v>1</v>
      </c>
      <c r="E1266" s="360" t="n">
        <v>201</v>
      </c>
      <c r="F1266" s="360">
        <f>ROUND(Source!O1264,O1266)</f>
        <v/>
      </c>
      <c r="G1266" s="360" t="inlineStr">
        <is>
          <t>ПЗ</t>
        </is>
      </c>
      <c r="H1266" s="360" t="inlineStr">
        <is>
          <t>Прямые затраты</t>
        </is>
      </c>
      <c r="I1266" s="360" t="n"/>
      <c r="J1266" s="360" t="n"/>
      <c r="K1266" s="360" t="n">
        <v>201</v>
      </c>
      <c r="L1266" s="360" t="n">
        <v>1</v>
      </c>
      <c r="M1266" s="360" t="n">
        <v>3</v>
      </c>
      <c r="N1266" s="360" t="inlineStr"/>
      <c r="O1266" s="360" t="n">
        <v>0</v>
      </c>
      <c r="P1266" s="360" t="n"/>
      <c r="Q1266" s="360" t="n"/>
      <c r="R1266" s="360" t="n"/>
      <c r="S1266" s="360" t="n"/>
      <c r="T1266" s="360" t="n"/>
      <c r="U1266" s="360" t="n"/>
      <c r="V1266" s="360" t="n"/>
      <c r="W1266" s="360" t="n">
        <v>0</v>
      </c>
      <c r="X1266" s="360" t="n">
        <v>1</v>
      </c>
      <c r="Y1266" s="360" t="n">
        <v>0</v>
      </c>
      <c r="Z1266" s="360" t="n"/>
      <c r="AA1266" s="360" t="n"/>
      <c r="AB1266" s="360" t="n"/>
    </row>
    <row r="1267">
      <c r="A1267" s="360" t="n">
        <v>50</v>
      </c>
      <c r="B1267" s="360" t="n">
        <v>0</v>
      </c>
      <c r="C1267" s="360" t="n">
        <v>0</v>
      </c>
      <c r="D1267" s="360" t="n">
        <v>1</v>
      </c>
      <c r="E1267" s="360" t="n">
        <v>202</v>
      </c>
      <c r="F1267" s="360">
        <f>ROUND(Source!P1264,O1267)</f>
        <v/>
      </c>
      <c r="G1267" s="360" t="inlineStr">
        <is>
          <t>СтМатОб</t>
        </is>
      </c>
      <c r="H1267" s="360" t="inlineStr">
        <is>
          <t>Стоимость материальных ресурсов (всего)</t>
        </is>
      </c>
      <c r="I1267" s="360" t="n"/>
      <c r="J1267" s="360" t="n"/>
      <c r="K1267" s="360" t="n">
        <v>202</v>
      </c>
      <c r="L1267" s="360" t="n">
        <v>2</v>
      </c>
      <c r="M1267" s="360" t="n">
        <v>3</v>
      </c>
      <c r="N1267" s="360" t="inlineStr"/>
      <c r="O1267" s="360" t="n">
        <v>0</v>
      </c>
      <c r="P1267" s="360" t="n"/>
      <c r="Q1267" s="360" t="n"/>
      <c r="R1267" s="360" t="n"/>
      <c r="S1267" s="360" t="n"/>
      <c r="T1267" s="360" t="n"/>
      <c r="U1267" s="360" t="n"/>
      <c r="V1267" s="360" t="n"/>
      <c r="W1267" s="360" t="n">
        <v>0</v>
      </c>
      <c r="X1267" s="360" t="n">
        <v>1</v>
      </c>
      <c r="Y1267" s="360" t="n">
        <v>0</v>
      </c>
      <c r="Z1267" s="360" t="n"/>
      <c r="AA1267" s="360" t="n"/>
      <c r="AB1267" s="360" t="n"/>
    </row>
    <row r="1268">
      <c r="A1268" s="360" t="n">
        <v>50</v>
      </c>
      <c r="B1268" s="360" t="n">
        <v>0</v>
      </c>
      <c r="C1268" s="360" t="n">
        <v>0</v>
      </c>
      <c r="D1268" s="360" t="n">
        <v>1</v>
      </c>
      <c r="E1268" s="360" t="n">
        <v>222</v>
      </c>
      <c r="F1268" s="360">
        <f>ROUND(Source!AO1264,O1268)</f>
        <v/>
      </c>
      <c r="G1268" s="360" t="inlineStr">
        <is>
          <t>СтМатОбЗак</t>
        </is>
      </c>
      <c r="H1268" s="360" t="inlineStr">
        <is>
          <t>Стоимость материалов и оборудования заказчика</t>
        </is>
      </c>
      <c r="I1268" s="360" t="n"/>
      <c r="J1268" s="360" t="n"/>
      <c r="K1268" s="360" t="n">
        <v>222</v>
      </c>
      <c r="L1268" s="360" t="n">
        <v>3</v>
      </c>
      <c r="M1268" s="360" t="n">
        <v>3</v>
      </c>
      <c r="N1268" s="360" t="inlineStr"/>
      <c r="O1268" s="360" t="n">
        <v>0</v>
      </c>
      <c r="P1268" s="360" t="n"/>
      <c r="Q1268" s="360" t="n"/>
      <c r="R1268" s="360" t="n"/>
      <c r="S1268" s="360" t="n"/>
      <c r="T1268" s="360" t="n"/>
      <c r="U1268" s="360" t="n"/>
      <c r="V1268" s="360" t="n"/>
      <c r="W1268" s="360" t="n">
        <v>0</v>
      </c>
      <c r="X1268" s="360" t="n">
        <v>1</v>
      </c>
      <c r="Y1268" s="360" t="n">
        <v>0</v>
      </c>
      <c r="Z1268" s="360" t="n"/>
      <c r="AA1268" s="360" t="n"/>
      <c r="AB1268" s="360" t="n"/>
    </row>
    <row r="1269">
      <c r="A1269" s="360" t="n">
        <v>50</v>
      </c>
      <c r="B1269" s="360" t="n">
        <v>0</v>
      </c>
      <c r="C1269" s="360" t="n">
        <v>0</v>
      </c>
      <c r="D1269" s="360" t="n">
        <v>1</v>
      </c>
      <c r="E1269" s="360" t="n">
        <v>225</v>
      </c>
      <c r="F1269" s="360">
        <f>ROUND(Source!AV1264,O1269)</f>
        <v/>
      </c>
      <c r="G1269" s="360" t="inlineStr">
        <is>
          <t>СтМатОбПод</t>
        </is>
      </c>
      <c r="H1269" s="360" t="inlineStr">
        <is>
          <t>Стоимость материалов и оборудования подрядчика</t>
        </is>
      </c>
      <c r="I1269" s="360" t="n"/>
      <c r="J1269" s="360" t="n"/>
      <c r="K1269" s="360" t="n">
        <v>225</v>
      </c>
      <c r="L1269" s="360" t="n">
        <v>4</v>
      </c>
      <c r="M1269" s="360" t="n">
        <v>3</v>
      </c>
      <c r="N1269" s="360" t="inlineStr"/>
      <c r="O1269" s="360" t="n">
        <v>0</v>
      </c>
      <c r="P1269" s="360" t="n"/>
      <c r="Q1269" s="360" t="n"/>
      <c r="R1269" s="360" t="n"/>
      <c r="S1269" s="360" t="n"/>
      <c r="T1269" s="360" t="n"/>
      <c r="U1269" s="360" t="n"/>
      <c r="V1269" s="360" t="n"/>
      <c r="W1269" s="360" t="n">
        <v>0</v>
      </c>
      <c r="X1269" s="360" t="n">
        <v>1</v>
      </c>
      <c r="Y1269" s="360" t="n">
        <v>0</v>
      </c>
      <c r="Z1269" s="360" t="n"/>
      <c r="AA1269" s="360" t="n"/>
      <c r="AB1269" s="360" t="n"/>
    </row>
    <row r="1270">
      <c r="A1270" s="360" t="n">
        <v>50</v>
      </c>
      <c r="B1270" s="360" t="n">
        <v>0</v>
      </c>
      <c r="C1270" s="360" t="n">
        <v>0</v>
      </c>
      <c r="D1270" s="360" t="n">
        <v>1</v>
      </c>
      <c r="E1270" s="360" t="n">
        <v>226</v>
      </c>
      <c r="F1270" s="360">
        <f>ROUND(Source!AW1264,O1270)</f>
        <v/>
      </c>
      <c r="G1270" s="360" t="inlineStr">
        <is>
          <t>СтМат</t>
        </is>
      </c>
      <c r="H1270" s="360" t="inlineStr">
        <is>
          <t>Стоимость материалов (всего)</t>
        </is>
      </c>
      <c r="I1270" s="360" t="n"/>
      <c r="J1270" s="360" t="n"/>
      <c r="K1270" s="360" t="n">
        <v>226</v>
      </c>
      <c r="L1270" s="360" t="n">
        <v>5</v>
      </c>
      <c r="M1270" s="360" t="n">
        <v>3</v>
      </c>
      <c r="N1270" s="360" t="inlineStr"/>
      <c r="O1270" s="360" t="n">
        <v>0</v>
      </c>
      <c r="P1270" s="360" t="n"/>
      <c r="Q1270" s="360" t="n"/>
      <c r="R1270" s="360" t="n"/>
      <c r="S1270" s="360" t="n"/>
      <c r="T1270" s="360" t="n"/>
      <c r="U1270" s="360" t="n"/>
      <c r="V1270" s="360" t="n"/>
      <c r="W1270" s="360" t="n">
        <v>0</v>
      </c>
      <c r="X1270" s="360" t="n">
        <v>1</v>
      </c>
      <c r="Y1270" s="360" t="n">
        <v>0</v>
      </c>
      <c r="Z1270" s="360" t="n"/>
      <c r="AA1270" s="360" t="n"/>
      <c r="AB1270" s="360" t="n"/>
    </row>
    <row r="1271">
      <c r="A1271" s="360" t="n">
        <v>50</v>
      </c>
      <c r="B1271" s="360" t="n">
        <v>0</v>
      </c>
      <c r="C1271" s="360" t="n">
        <v>0</v>
      </c>
      <c r="D1271" s="360" t="n">
        <v>1</v>
      </c>
      <c r="E1271" s="360" t="n">
        <v>227</v>
      </c>
      <c r="F1271" s="360">
        <f>ROUND(Source!AX1264,O1271)</f>
        <v/>
      </c>
      <c r="G1271" s="360" t="inlineStr">
        <is>
          <t>СтМатЗак</t>
        </is>
      </c>
      <c r="H1271" s="360" t="inlineStr">
        <is>
          <t>Стоимость материалов заказчика</t>
        </is>
      </c>
      <c r="I1271" s="360" t="n"/>
      <c r="J1271" s="360" t="n"/>
      <c r="K1271" s="360" t="n">
        <v>227</v>
      </c>
      <c r="L1271" s="360" t="n">
        <v>6</v>
      </c>
      <c r="M1271" s="360" t="n">
        <v>3</v>
      </c>
      <c r="N1271" s="360" t="inlineStr"/>
      <c r="O1271" s="360" t="n">
        <v>0</v>
      </c>
      <c r="P1271" s="360" t="n"/>
      <c r="Q1271" s="360" t="n"/>
      <c r="R1271" s="360" t="n"/>
      <c r="S1271" s="360" t="n"/>
      <c r="T1271" s="360" t="n"/>
      <c r="U1271" s="360" t="n"/>
      <c r="V1271" s="360" t="n"/>
      <c r="W1271" s="360" t="n">
        <v>0</v>
      </c>
      <c r="X1271" s="360" t="n">
        <v>1</v>
      </c>
      <c r="Y1271" s="360" t="n">
        <v>0</v>
      </c>
      <c r="Z1271" s="360" t="n"/>
      <c r="AA1271" s="360" t="n"/>
      <c r="AB1271" s="360" t="n"/>
    </row>
    <row r="1272">
      <c r="A1272" s="360" t="n">
        <v>50</v>
      </c>
      <c r="B1272" s="360" t="n">
        <v>0</v>
      </c>
      <c r="C1272" s="360" t="n">
        <v>0</v>
      </c>
      <c r="D1272" s="360" t="n">
        <v>1</v>
      </c>
      <c r="E1272" s="360" t="n">
        <v>228</v>
      </c>
      <c r="F1272" s="360">
        <f>ROUND(Source!AY1264,O1272)</f>
        <v/>
      </c>
      <c r="G1272" s="360" t="inlineStr">
        <is>
          <t>СтМатПод</t>
        </is>
      </c>
      <c r="H1272" s="360" t="inlineStr">
        <is>
          <t>Стоимость материалов подрядчика</t>
        </is>
      </c>
      <c r="I1272" s="360" t="n"/>
      <c r="J1272" s="360" t="n"/>
      <c r="K1272" s="360" t="n">
        <v>228</v>
      </c>
      <c r="L1272" s="360" t="n">
        <v>7</v>
      </c>
      <c r="M1272" s="360" t="n">
        <v>3</v>
      </c>
      <c r="N1272" s="360" t="inlineStr"/>
      <c r="O1272" s="360" t="n">
        <v>0</v>
      </c>
      <c r="P1272" s="360" t="n"/>
      <c r="Q1272" s="360" t="n"/>
      <c r="R1272" s="360" t="n"/>
      <c r="S1272" s="360" t="n"/>
      <c r="T1272" s="360" t="n"/>
      <c r="U1272" s="360" t="n"/>
      <c r="V1272" s="360" t="n"/>
      <c r="W1272" s="360" t="n">
        <v>0</v>
      </c>
      <c r="X1272" s="360" t="n">
        <v>1</v>
      </c>
      <c r="Y1272" s="360" t="n">
        <v>0</v>
      </c>
      <c r="Z1272" s="360" t="n"/>
      <c r="AA1272" s="360" t="n"/>
      <c r="AB1272" s="360" t="n"/>
    </row>
    <row r="1273">
      <c r="A1273" s="360" t="n">
        <v>50</v>
      </c>
      <c r="B1273" s="360" t="n">
        <v>0</v>
      </c>
      <c r="C1273" s="360" t="n">
        <v>0</v>
      </c>
      <c r="D1273" s="360" t="n">
        <v>1</v>
      </c>
      <c r="E1273" s="360" t="n">
        <v>216</v>
      </c>
      <c r="F1273" s="360">
        <f>ROUND(Source!AP1264,O1273)</f>
        <v/>
      </c>
      <c r="G1273" s="360" t="inlineStr">
        <is>
          <t>Оборуд</t>
        </is>
      </c>
      <c r="H1273" s="360" t="inlineStr">
        <is>
          <t>Стоимость оборудования (всего)</t>
        </is>
      </c>
      <c r="I1273" s="360" t="n"/>
      <c r="J1273" s="360" t="n"/>
      <c r="K1273" s="360" t="n">
        <v>216</v>
      </c>
      <c r="L1273" s="360" t="n">
        <v>8</v>
      </c>
      <c r="M1273" s="360" t="n">
        <v>3</v>
      </c>
      <c r="N1273" s="360" t="inlineStr"/>
      <c r="O1273" s="360" t="n">
        <v>0</v>
      </c>
      <c r="P1273" s="360" t="n"/>
      <c r="Q1273" s="360" t="n"/>
      <c r="R1273" s="360" t="n"/>
      <c r="S1273" s="360" t="n"/>
      <c r="T1273" s="360" t="n"/>
      <c r="U1273" s="360" t="n"/>
      <c r="V1273" s="360" t="n"/>
      <c r="W1273" s="360" t="n">
        <v>0</v>
      </c>
      <c r="X1273" s="360" t="n">
        <v>1</v>
      </c>
      <c r="Y1273" s="360" t="n">
        <v>0</v>
      </c>
      <c r="Z1273" s="360" t="n"/>
      <c r="AA1273" s="360" t="n"/>
      <c r="AB1273" s="360" t="n"/>
    </row>
    <row r="1274">
      <c r="A1274" s="360" t="n">
        <v>50</v>
      </c>
      <c r="B1274" s="360" t="n">
        <v>0</v>
      </c>
      <c r="C1274" s="360" t="n">
        <v>0</v>
      </c>
      <c r="D1274" s="360" t="n">
        <v>1</v>
      </c>
      <c r="E1274" s="360" t="n">
        <v>223</v>
      </c>
      <c r="F1274" s="360">
        <f>ROUND(Source!AQ1264,O1274)</f>
        <v/>
      </c>
      <c r="G1274" s="360" t="inlineStr">
        <is>
          <t>ОборудЗак</t>
        </is>
      </c>
      <c r="H1274" s="360" t="inlineStr">
        <is>
          <t>Стоимость оборудования заказчика</t>
        </is>
      </c>
      <c r="I1274" s="360" t="n"/>
      <c r="J1274" s="360" t="n"/>
      <c r="K1274" s="360" t="n">
        <v>223</v>
      </c>
      <c r="L1274" s="360" t="n">
        <v>9</v>
      </c>
      <c r="M1274" s="360" t="n">
        <v>3</v>
      </c>
      <c r="N1274" s="360" t="inlineStr"/>
      <c r="O1274" s="360" t="n">
        <v>0</v>
      </c>
      <c r="P1274" s="360" t="n"/>
      <c r="Q1274" s="360" t="n"/>
      <c r="R1274" s="360" t="n"/>
      <c r="S1274" s="360" t="n"/>
      <c r="T1274" s="360" t="n"/>
      <c r="U1274" s="360" t="n"/>
      <c r="V1274" s="360" t="n"/>
      <c r="W1274" s="360" t="n">
        <v>0</v>
      </c>
      <c r="X1274" s="360" t="n">
        <v>1</v>
      </c>
      <c r="Y1274" s="360" t="n">
        <v>0</v>
      </c>
      <c r="Z1274" s="360" t="n"/>
      <c r="AA1274" s="360" t="n"/>
      <c r="AB1274" s="360" t="n"/>
    </row>
    <row r="1275">
      <c r="A1275" s="360" t="n">
        <v>50</v>
      </c>
      <c r="B1275" s="360" t="n">
        <v>0</v>
      </c>
      <c r="C1275" s="360" t="n">
        <v>0</v>
      </c>
      <c r="D1275" s="360" t="n">
        <v>1</v>
      </c>
      <c r="E1275" s="360" t="n">
        <v>229</v>
      </c>
      <c r="F1275" s="360">
        <f>ROUND(Source!AZ1264,O1275)</f>
        <v/>
      </c>
      <c r="G1275" s="360" t="inlineStr">
        <is>
          <t>ОборудПод</t>
        </is>
      </c>
      <c r="H1275" s="360" t="inlineStr">
        <is>
          <t>Стоимость оборудования подрядчика</t>
        </is>
      </c>
      <c r="I1275" s="360" t="n"/>
      <c r="J1275" s="360" t="n"/>
      <c r="K1275" s="360" t="n">
        <v>229</v>
      </c>
      <c r="L1275" s="360" t="n">
        <v>10</v>
      </c>
      <c r="M1275" s="360" t="n">
        <v>3</v>
      </c>
      <c r="N1275" s="360" t="inlineStr"/>
      <c r="O1275" s="360" t="n">
        <v>0</v>
      </c>
      <c r="P1275" s="360" t="n"/>
      <c r="Q1275" s="360" t="n"/>
      <c r="R1275" s="360" t="n"/>
      <c r="S1275" s="360" t="n"/>
      <c r="T1275" s="360" t="n"/>
      <c r="U1275" s="360" t="n"/>
      <c r="V1275" s="360" t="n"/>
      <c r="W1275" s="360" t="n">
        <v>0</v>
      </c>
      <c r="X1275" s="360" t="n">
        <v>1</v>
      </c>
      <c r="Y1275" s="360" t="n">
        <v>0</v>
      </c>
      <c r="Z1275" s="360" t="n"/>
      <c r="AA1275" s="360" t="n"/>
      <c r="AB1275" s="360" t="n"/>
    </row>
    <row r="1276">
      <c r="A1276" s="360" t="n">
        <v>50</v>
      </c>
      <c r="B1276" s="360" t="n">
        <v>0</v>
      </c>
      <c r="C1276" s="360" t="n">
        <v>0</v>
      </c>
      <c r="D1276" s="360" t="n">
        <v>1</v>
      </c>
      <c r="E1276" s="360" t="n">
        <v>203</v>
      </c>
      <c r="F1276" s="360">
        <f>ROUND(Source!Q1264,O1276)</f>
        <v/>
      </c>
      <c r="G1276" s="360" t="inlineStr">
        <is>
          <t>ЭММ</t>
        </is>
      </c>
      <c r="H1276" s="360" t="inlineStr">
        <is>
          <t>Эксплуатация машин</t>
        </is>
      </c>
      <c r="I1276" s="360" t="n"/>
      <c r="J1276" s="360" t="n"/>
      <c r="K1276" s="360" t="n">
        <v>203</v>
      </c>
      <c r="L1276" s="360" t="n">
        <v>11</v>
      </c>
      <c r="M1276" s="360" t="n">
        <v>3</v>
      </c>
      <c r="N1276" s="360" t="inlineStr"/>
      <c r="O1276" s="360" t="n">
        <v>0</v>
      </c>
      <c r="P1276" s="360" t="n"/>
      <c r="Q1276" s="360" t="n"/>
      <c r="R1276" s="360" t="n"/>
      <c r="S1276" s="360" t="n"/>
      <c r="T1276" s="360" t="n"/>
      <c r="U1276" s="360" t="n"/>
      <c r="V1276" s="360" t="n"/>
      <c r="W1276" s="360" t="n">
        <v>0</v>
      </c>
      <c r="X1276" s="360" t="n">
        <v>1</v>
      </c>
      <c r="Y1276" s="360" t="n">
        <v>0</v>
      </c>
      <c r="Z1276" s="360" t="n"/>
      <c r="AA1276" s="360" t="n"/>
      <c r="AB1276" s="360" t="n"/>
    </row>
    <row r="1277">
      <c r="A1277" s="360" t="n">
        <v>50</v>
      </c>
      <c r="B1277" s="360" t="n">
        <v>0</v>
      </c>
      <c r="C1277" s="360" t="n">
        <v>0</v>
      </c>
      <c r="D1277" s="360" t="n">
        <v>1</v>
      </c>
      <c r="E1277" s="360" t="n">
        <v>231</v>
      </c>
      <c r="F1277" s="360">
        <f>ROUND(Source!BB1264,O1277)</f>
        <v/>
      </c>
      <c r="G1277" s="360" t="inlineStr">
        <is>
          <t>ЭММсНРиСП</t>
        </is>
      </c>
      <c r="H1277" s="360" t="inlineStr">
        <is>
          <t>Эксплуатация машин по ТСН-2001.16</t>
        </is>
      </c>
      <c r="I1277" s="360" t="n"/>
      <c r="J1277" s="360" t="n"/>
      <c r="K1277" s="360" t="n">
        <v>231</v>
      </c>
      <c r="L1277" s="360" t="n">
        <v>12</v>
      </c>
      <c r="M1277" s="360" t="n">
        <v>3</v>
      </c>
      <c r="N1277" s="360" t="inlineStr"/>
      <c r="O1277" s="360" t="n">
        <v>0</v>
      </c>
      <c r="P1277" s="360" t="n"/>
      <c r="Q1277" s="360" t="n"/>
      <c r="R1277" s="360" t="n"/>
      <c r="S1277" s="360" t="n"/>
      <c r="T1277" s="360" t="n"/>
      <c r="U1277" s="360" t="n"/>
      <c r="V1277" s="360" t="n"/>
      <c r="W1277" s="360" t="n">
        <v>0</v>
      </c>
      <c r="X1277" s="360" t="n">
        <v>1</v>
      </c>
      <c r="Y1277" s="360" t="n">
        <v>0</v>
      </c>
      <c r="Z1277" s="360" t="n"/>
      <c r="AA1277" s="360" t="n"/>
      <c r="AB1277" s="360" t="n"/>
    </row>
    <row r="1278">
      <c r="A1278" s="360" t="n">
        <v>50</v>
      </c>
      <c r="B1278" s="360" t="n">
        <v>0</v>
      </c>
      <c r="C1278" s="360" t="n">
        <v>0</v>
      </c>
      <c r="D1278" s="360" t="n">
        <v>1</v>
      </c>
      <c r="E1278" s="360" t="n">
        <v>204</v>
      </c>
      <c r="F1278" s="360">
        <f>ROUND(Source!R1264,O1278)</f>
        <v/>
      </c>
      <c r="G1278" s="360" t="inlineStr">
        <is>
          <t>ЗПМ</t>
        </is>
      </c>
      <c r="H1278" s="360" t="inlineStr">
        <is>
          <t>ЗП машинистов</t>
        </is>
      </c>
      <c r="I1278" s="360" t="n"/>
      <c r="J1278" s="360" t="n"/>
      <c r="K1278" s="360" t="n">
        <v>204</v>
      </c>
      <c r="L1278" s="360" t="n">
        <v>13</v>
      </c>
      <c r="M1278" s="360" t="n">
        <v>3</v>
      </c>
      <c r="N1278" s="360" t="inlineStr"/>
      <c r="O1278" s="360" t="n">
        <v>0</v>
      </c>
      <c r="P1278" s="360" t="n"/>
      <c r="Q1278" s="360" t="n"/>
      <c r="R1278" s="360" t="n"/>
      <c r="S1278" s="360" t="n"/>
      <c r="T1278" s="360" t="n"/>
      <c r="U1278" s="360" t="n"/>
      <c r="V1278" s="360" t="n"/>
      <c r="W1278" s="360" t="n">
        <v>0</v>
      </c>
      <c r="X1278" s="360" t="n">
        <v>1</v>
      </c>
      <c r="Y1278" s="360" t="n">
        <v>0</v>
      </c>
      <c r="Z1278" s="360" t="n"/>
      <c r="AA1278" s="360" t="n"/>
      <c r="AB1278" s="360" t="n"/>
    </row>
    <row r="1279">
      <c r="A1279" s="360" t="n">
        <v>50</v>
      </c>
      <c r="B1279" s="360" t="n">
        <v>0</v>
      </c>
      <c r="C1279" s="360" t="n">
        <v>0</v>
      </c>
      <c r="D1279" s="360" t="n">
        <v>1</v>
      </c>
      <c r="E1279" s="360" t="n">
        <v>205</v>
      </c>
      <c r="F1279" s="360">
        <f>ROUND(Source!S1264,O1279)</f>
        <v/>
      </c>
      <c r="G1279" s="360" t="inlineStr">
        <is>
          <t>ОЗП</t>
        </is>
      </c>
      <c r="H1279" s="360" t="inlineStr">
        <is>
          <t>Основная ЗП рабочих</t>
        </is>
      </c>
      <c r="I1279" s="360" t="n"/>
      <c r="J1279" s="360" t="n"/>
      <c r="K1279" s="360" t="n">
        <v>205</v>
      </c>
      <c r="L1279" s="360" t="n">
        <v>14</v>
      </c>
      <c r="M1279" s="360" t="n">
        <v>3</v>
      </c>
      <c r="N1279" s="360" t="inlineStr"/>
      <c r="O1279" s="360" t="n">
        <v>0</v>
      </c>
      <c r="P1279" s="360" t="n"/>
      <c r="Q1279" s="360" t="n"/>
      <c r="R1279" s="360" t="n"/>
      <c r="S1279" s="360" t="n"/>
      <c r="T1279" s="360" t="n"/>
      <c r="U1279" s="360" t="n"/>
      <c r="V1279" s="360" t="n"/>
      <c r="W1279" s="360" t="n">
        <v>0</v>
      </c>
      <c r="X1279" s="360" t="n">
        <v>1</v>
      </c>
      <c r="Y1279" s="360" t="n">
        <v>0</v>
      </c>
      <c r="Z1279" s="360" t="n"/>
      <c r="AA1279" s="360" t="n"/>
      <c r="AB1279" s="360" t="n"/>
    </row>
    <row r="1280">
      <c r="A1280" s="360" t="n">
        <v>50</v>
      </c>
      <c r="B1280" s="360" t="n">
        <v>0</v>
      </c>
      <c r="C1280" s="360" t="n">
        <v>0</v>
      </c>
      <c r="D1280" s="360" t="n">
        <v>1</v>
      </c>
      <c r="E1280" s="360" t="n">
        <v>232</v>
      </c>
      <c r="F1280" s="360">
        <f>ROUND(Source!BC1264,O1280)</f>
        <v/>
      </c>
      <c r="G1280" s="360" t="inlineStr">
        <is>
          <t>ОЗПсНРиСП</t>
        </is>
      </c>
      <c r="H1280" s="360" t="inlineStr">
        <is>
          <t>Основная ЗП рабочих по ТСН-2001.16</t>
        </is>
      </c>
      <c r="I1280" s="360" t="n"/>
      <c r="J1280" s="360" t="n"/>
      <c r="K1280" s="360" t="n">
        <v>232</v>
      </c>
      <c r="L1280" s="360" t="n">
        <v>15</v>
      </c>
      <c r="M1280" s="360" t="n">
        <v>3</v>
      </c>
      <c r="N1280" s="360" t="inlineStr"/>
      <c r="O1280" s="360" t="n">
        <v>0</v>
      </c>
      <c r="P1280" s="360" t="n"/>
      <c r="Q1280" s="360" t="n"/>
      <c r="R1280" s="360" t="n"/>
      <c r="S1280" s="360" t="n"/>
      <c r="T1280" s="360" t="n"/>
      <c r="U1280" s="360" t="n"/>
      <c r="V1280" s="360" t="n"/>
      <c r="W1280" s="360" t="n">
        <v>0</v>
      </c>
      <c r="X1280" s="360" t="n">
        <v>1</v>
      </c>
      <c r="Y1280" s="360" t="n">
        <v>0</v>
      </c>
      <c r="Z1280" s="360" t="n"/>
      <c r="AA1280" s="360" t="n"/>
      <c r="AB1280" s="360" t="n"/>
    </row>
    <row r="1281">
      <c r="A1281" s="360" t="n">
        <v>50</v>
      </c>
      <c r="B1281" s="360" t="n">
        <v>0</v>
      </c>
      <c r="C1281" s="360" t="n">
        <v>0</v>
      </c>
      <c r="D1281" s="360" t="n">
        <v>1</v>
      </c>
      <c r="E1281" s="360" t="n">
        <v>214</v>
      </c>
      <c r="F1281" s="360">
        <f>ROUND(Source!AS1264,O1281)</f>
        <v/>
      </c>
      <c r="G1281" s="360" t="inlineStr">
        <is>
          <t>Строит</t>
        </is>
      </c>
      <c r="H1281" s="360" t="inlineStr">
        <is>
          <t>Строительные работы с НР и СП</t>
        </is>
      </c>
      <c r="I1281" s="360" t="n"/>
      <c r="J1281" s="360" t="n"/>
      <c r="K1281" s="360" t="n">
        <v>214</v>
      </c>
      <c r="L1281" s="360" t="n">
        <v>16</v>
      </c>
      <c r="M1281" s="360" t="n">
        <v>3</v>
      </c>
      <c r="N1281" s="360" t="inlineStr"/>
      <c r="O1281" s="360" t="n">
        <v>0</v>
      </c>
      <c r="P1281" s="360" t="n"/>
      <c r="Q1281" s="360" t="n"/>
      <c r="R1281" s="360" t="n"/>
      <c r="S1281" s="360" t="n"/>
      <c r="T1281" s="360" t="n"/>
      <c r="U1281" s="360" t="n"/>
      <c r="V1281" s="360" t="n"/>
      <c r="W1281" s="360" t="n">
        <v>0</v>
      </c>
      <c r="X1281" s="360" t="n">
        <v>1</v>
      </c>
      <c r="Y1281" s="360" t="n">
        <v>0</v>
      </c>
      <c r="Z1281" s="360" t="n"/>
      <c r="AA1281" s="360" t="n"/>
      <c r="AB1281" s="360" t="n"/>
    </row>
    <row r="1282">
      <c r="A1282" s="360" t="n">
        <v>50</v>
      </c>
      <c r="B1282" s="360" t="n">
        <v>0</v>
      </c>
      <c r="C1282" s="360" t="n">
        <v>0</v>
      </c>
      <c r="D1282" s="360" t="n">
        <v>1</v>
      </c>
      <c r="E1282" s="360" t="n">
        <v>215</v>
      </c>
      <c r="F1282" s="360">
        <f>ROUND(Source!AT1264,O1282)</f>
        <v/>
      </c>
      <c r="G1282" s="360" t="inlineStr">
        <is>
          <t>Монтаж</t>
        </is>
      </c>
      <c r="H1282" s="360" t="inlineStr">
        <is>
          <t>Монтажные работы с НР и СП</t>
        </is>
      </c>
      <c r="I1282" s="360" t="n"/>
      <c r="J1282" s="360" t="n"/>
      <c r="K1282" s="360" t="n">
        <v>215</v>
      </c>
      <c r="L1282" s="360" t="n">
        <v>17</v>
      </c>
      <c r="M1282" s="360" t="n">
        <v>3</v>
      </c>
      <c r="N1282" s="360" t="inlineStr"/>
      <c r="O1282" s="360" t="n">
        <v>0</v>
      </c>
      <c r="P1282" s="360" t="n"/>
      <c r="Q1282" s="360" t="n"/>
      <c r="R1282" s="360" t="n"/>
      <c r="S1282" s="360" t="n"/>
      <c r="T1282" s="360" t="n"/>
      <c r="U1282" s="360" t="n"/>
      <c r="V1282" s="360" t="n"/>
      <c r="W1282" s="360" t="n">
        <v>0</v>
      </c>
      <c r="X1282" s="360" t="n">
        <v>1</v>
      </c>
      <c r="Y1282" s="360" t="n">
        <v>0</v>
      </c>
      <c r="Z1282" s="360" t="n"/>
      <c r="AA1282" s="360" t="n"/>
      <c r="AB1282" s="360" t="n"/>
    </row>
    <row r="1283">
      <c r="A1283" s="360" t="n">
        <v>50</v>
      </c>
      <c r="B1283" s="360" t="n">
        <v>0</v>
      </c>
      <c r="C1283" s="360" t="n">
        <v>0</v>
      </c>
      <c r="D1283" s="360" t="n">
        <v>1</v>
      </c>
      <c r="E1283" s="360" t="n">
        <v>217</v>
      </c>
      <c r="F1283" s="360">
        <f>ROUND(Source!AU1264,O1283)</f>
        <v/>
      </c>
      <c r="G1283" s="360" t="inlineStr">
        <is>
          <t>Прочие</t>
        </is>
      </c>
      <c r="H1283" s="360" t="inlineStr">
        <is>
          <t>Прочие работы с НР и СП</t>
        </is>
      </c>
      <c r="I1283" s="360" t="n"/>
      <c r="J1283" s="360" t="n"/>
      <c r="K1283" s="360" t="n">
        <v>217</v>
      </c>
      <c r="L1283" s="360" t="n">
        <v>18</v>
      </c>
      <c r="M1283" s="360" t="n">
        <v>3</v>
      </c>
      <c r="N1283" s="360" t="inlineStr"/>
      <c r="O1283" s="360" t="n">
        <v>0</v>
      </c>
      <c r="P1283" s="360" t="n"/>
      <c r="Q1283" s="360" t="n"/>
      <c r="R1283" s="360" t="n"/>
      <c r="S1283" s="360" t="n"/>
      <c r="T1283" s="360" t="n"/>
      <c r="U1283" s="360" t="n"/>
      <c r="V1283" s="360" t="n"/>
      <c r="W1283" s="360" t="n">
        <v>0</v>
      </c>
      <c r="X1283" s="360" t="n">
        <v>1</v>
      </c>
      <c r="Y1283" s="360" t="n">
        <v>0</v>
      </c>
      <c r="Z1283" s="360" t="n"/>
      <c r="AA1283" s="360" t="n"/>
      <c r="AB1283" s="360" t="n"/>
    </row>
    <row r="1284">
      <c r="A1284" s="360" t="n">
        <v>50</v>
      </c>
      <c r="B1284" s="360" t="n">
        <v>0</v>
      </c>
      <c r="C1284" s="360" t="n">
        <v>0</v>
      </c>
      <c r="D1284" s="360" t="n">
        <v>1</v>
      </c>
      <c r="E1284" s="360" t="n">
        <v>230</v>
      </c>
      <c r="F1284" s="360">
        <f>ROUND(Source!BA1264,O1284)</f>
        <v/>
      </c>
      <c r="G1284" s="360" t="inlineStr">
        <is>
          <t>ПрочиеЗатр</t>
        </is>
      </c>
      <c r="H1284" s="360" t="inlineStr">
        <is>
          <t>Прочие затраты по ТСН-2001.16</t>
        </is>
      </c>
      <c r="I1284" s="360" t="n"/>
      <c r="J1284" s="360" t="n"/>
      <c r="K1284" s="360" t="n">
        <v>230</v>
      </c>
      <c r="L1284" s="360" t="n">
        <v>19</v>
      </c>
      <c r="M1284" s="360" t="n">
        <v>3</v>
      </c>
      <c r="N1284" s="360" t="inlineStr"/>
      <c r="O1284" s="360" t="n">
        <v>0</v>
      </c>
      <c r="P1284" s="360" t="n"/>
      <c r="Q1284" s="360" t="n"/>
      <c r="R1284" s="360" t="n"/>
      <c r="S1284" s="360" t="n"/>
      <c r="T1284" s="360" t="n"/>
      <c r="U1284" s="360" t="n"/>
      <c r="V1284" s="360" t="n"/>
      <c r="W1284" s="360" t="n">
        <v>0</v>
      </c>
      <c r="X1284" s="360" t="n">
        <v>1</v>
      </c>
      <c r="Y1284" s="360" t="n">
        <v>0</v>
      </c>
      <c r="Z1284" s="360" t="n"/>
      <c r="AA1284" s="360" t="n"/>
      <c r="AB1284" s="360" t="n"/>
    </row>
    <row r="1285">
      <c r="A1285" s="360" t="n">
        <v>50</v>
      </c>
      <c r="B1285" s="360" t="n">
        <v>0</v>
      </c>
      <c r="C1285" s="360" t="n">
        <v>0</v>
      </c>
      <c r="D1285" s="360" t="n">
        <v>1</v>
      </c>
      <c r="E1285" s="360" t="n">
        <v>206</v>
      </c>
      <c r="F1285" s="360">
        <f>ROUND(Source!T1264,O1285)</f>
        <v/>
      </c>
      <c r="G1285" s="360" t="inlineStr">
        <is>
          <t>ВозврМат</t>
        </is>
      </c>
      <c r="H1285" s="360" t="inlineStr">
        <is>
          <t>Возврат материалов</t>
        </is>
      </c>
      <c r="I1285" s="360" t="n"/>
      <c r="J1285" s="360" t="n"/>
      <c r="K1285" s="360" t="n">
        <v>206</v>
      </c>
      <c r="L1285" s="360" t="n">
        <v>20</v>
      </c>
      <c r="M1285" s="360" t="n">
        <v>3</v>
      </c>
      <c r="N1285" s="360" t="inlineStr"/>
      <c r="O1285" s="360" t="n">
        <v>0</v>
      </c>
      <c r="P1285" s="360" t="n"/>
      <c r="Q1285" s="360" t="n"/>
      <c r="R1285" s="360" t="n"/>
      <c r="S1285" s="360" t="n"/>
      <c r="T1285" s="360" t="n"/>
      <c r="U1285" s="360" t="n"/>
      <c r="V1285" s="360" t="n"/>
      <c r="W1285" s="360" t="n">
        <v>0</v>
      </c>
      <c r="X1285" s="360" t="n">
        <v>1</v>
      </c>
      <c r="Y1285" s="360" t="n">
        <v>0</v>
      </c>
      <c r="Z1285" s="360" t="n"/>
      <c r="AA1285" s="360" t="n"/>
      <c r="AB1285" s="360" t="n"/>
    </row>
    <row r="1286">
      <c r="A1286" s="360" t="n">
        <v>50</v>
      </c>
      <c r="B1286" s="360" t="n">
        <v>0</v>
      </c>
      <c r="C1286" s="360" t="n">
        <v>0</v>
      </c>
      <c r="D1286" s="360" t="n">
        <v>1</v>
      </c>
      <c r="E1286" s="360" t="n">
        <v>207</v>
      </c>
      <c r="F1286" s="360">
        <f>ROUND(Source!U1264,O1286)</f>
        <v/>
      </c>
      <c r="G1286" s="360" t="inlineStr">
        <is>
          <t>ТрудСтр</t>
        </is>
      </c>
      <c r="H1286" s="360" t="inlineStr">
        <is>
          <t>Трудозатраты строителей</t>
        </is>
      </c>
      <c r="I1286" s="360" t="n"/>
      <c r="J1286" s="360" t="n"/>
      <c r="K1286" s="360" t="n">
        <v>207</v>
      </c>
      <c r="L1286" s="360" t="n">
        <v>21</v>
      </c>
      <c r="M1286" s="360" t="n">
        <v>3</v>
      </c>
      <c r="N1286" s="360" t="inlineStr"/>
      <c r="O1286" s="360" t="n">
        <v>7</v>
      </c>
      <c r="P1286" s="360" t="n"/>
      <c r="Q1286" s="360" t="n"/>
      <c r="R1286" s="360" t="n"/>
      <c r="S1286" s="360" t="n"/>
      <c r="T1286" s="360" t="n"/>
      <c r="U1286" s="360" t="n"/>
      <c r="V1286" s="360" t="n"/>
      <c r="W1286" s="360" t="n">
        <v>0</v>
      </c>
      <c r="X1286" s="360" t="n">
        <v>1</v>
      </c>
      <c r="Y1286" s="360" t="n">
        <v>0</v>
      </c>
      <c r="Z1286" s="360" t="n"/>
      <c r="AA1286" s="360" t="n"/>
      <c r="AB1286" s="360" t="n"/>
    </row>
    <row r="1287">
      <c r="A1287" s="360" t="n">
        <v>50</v>
      </c>
      <c r="B1287" s="360" t="n">
        <v>0</v>
      </c>
      <c r="C1287" s="360" t="n">
        <v>0</v>
      </c>
      <c r="D1287" s="360" t="n">
        <v>1</v>
      </c>
      <c r="E1287" s="360" t="n">
        <v>208</v>
      </c>
      <c r="F1287" s="360">
        <f>ROUND(Source!V1264,O1287)</f>
        <v/>
      </c>
      <c r="G1287" s="360" t="inlineStr">
        <is>
          <t>ТрудМаш</t>
        </is>
      </c>
      <c r="H1287" s="360" t="inlineStr">
        <is>
          <t>Трудозатраты машинистов</t>
        </is>
      </c>
      <c r="I1287" s="360" t="n"/>
      <c r="J1287" s="360" t="n"/>
      <c r="K1287" s="360" t="n">
        <v>208</v>
      </c>
      <c r="L1287" s="360" t="n">
        <v>22</v>
      </c>
      <c r="M1287" s="360" t="n">
        <v>3</v>
      </c>
      <c r="N1287" s="360" t="inlineStr"/>
      <c r="O1287" s="360" t="n">
        <v>7</v>
      </c>
      <c r="P1287" s="360" t="n"/>
      <c r="Q1287" s="360" t="n"/>
      <c r="R1287" s="360" t="n"/>
      <c r="S1287" s="360" t="n"/>
      <c r="T1287" s="360" t="n"/>
      <c r="U1287" s="360" t="n"/>
      <c r="V1287" s="360" t="n"/>
      <c r="W1287" s="360" t="n">
        <v>0</v>
      </c>
      <c r="X1287" s="360" t="n">
        <v>1</v>
      </c>
      <c r="Y1287" s="360" t="n">
        <v>0</v>
      </c>
      <c r="Z1287" s="360" t="n"/>
      <c r="AA1287" s="360" t="n"/>
      <c r="AB1287" s="360" t="n"/>
    </row>
    <row r="1288">
      <c r="A1288" s="360" t="n">
        <v>50</v>
      </c>
      <c r="B1288" s="360" t="n">
        <v>0</v>
      </c>
      <c r="C1288" s="360" t="n">
        <v>0</v>
      </c>
      <c r="D1288" s="360" t="n">
        <v>1</v>
      </c>
      <c r="E1288" s="360" t="n">
        <v>209</v>
      </c>
      <c r="F1288" s="360">
        <f>ROUND(Source!W1264,O1288)</f>
        <v/>
      </c>
      <c r="G1288" s="360" t="inlineStr">
        <is>
          <t>ТранспМат</t>
        </is>
      </c>
      <c r="H1288" s="360" t="inlineStr">
        <is>
          <t>Транспорт материалов</t>
        </is>
      </c>
      <c r="I1288" s="360" t="n"/>
      <c r="J1288" s="360" t="n"/>
      <c r="K1288" s="360" t="n">
        <v>209</v>
      </c>
      <c r="L1288" s="360" t="n">
        <v>23</v>
      </c>
      <c r="M1288" s="360" t="n">
        <v>3</v>
      </c>
      <c r="N1288" s="360" t="inlineStr"/>
      <c r="O1288" s="360" t="n">
        <v>0</v>
      </c>
      <c r="P1288" s="360" t="n"/>
      <c r="Q1288" s="360" t="n"/>
      <c r="R1288" s="360" t="n"/>
      <c r="S1288" s="360" t="n"/>
      <c r="T1288" s="360" t="n"/>
      <c r="U1288" s="360" t="n"/>
      <c r="V1288" s="360" t="n"/>
      <c r="W1288" s="360" t="n">
        <v>0</v>
      </c>
      <c r="X1288" s="360" t="n">
        <v>1</v>
      </c>
      <c r="Y1288" s="360" t="n">
        <v>0</v>
      </c>
      <c r="Z1288" s="360" t="n"/>
      <c r="AA1288" s="360" t="n"/>
      <c r="AB1288" s="360" t="n"/>
    </row>
    <row r="1289">
      <c r="A1289" s="360" t="n">
        <v>50</v>
      </c>
      <c r="B1289" s="360" t="n">
        <v>0</v>
      </c>
      <c r="C1289" s="360" t="n">
        <v>0</v>
      </c>
      <c r="D1289" s="360" t="n">
        <v>1</v>
      </c>
      <c r="E1289" s="360" t="n">
        <v>233</v>
      </c>
      <c r="F1289" s="360">
        <f>ROUND(Source!BD1264,O1289)</f>
        <v/>
      </c>
      <c r="G1289" s="360" t="inlineStr">
        <is>
          <t>Перевозка</t>
        </is>
      </c>
      <c r="H1289" s="360" t="inlineStr">
        <is>
          <t>Перевозка грузов</t>
        </is>
      </c>
      <c r="I1289" s="360" t="n"/>
      <c r="J1289" s="360" t="n"/>
      <c r="K1289" s="360" t="n">
        <v>233</v>
      </c>
      <c r="L1289" s="360" t="n">
        <v>24</v>
      </c>
      <c r="M1289" s="360" t="n">
        <v>3</v>
      </c>
      <c r="N1289" s="360" t="inlineStr"/>
      <c r="O1289" s="360" t="n">
        <v>0</v>
      </c>
      <c r="P1289" s="360" t="n"/>
      <c r="Q1289" s="360" t="n"/>
      <c r="R1289" s="360" t="n"/>
      <c r="S1289" s="360" t="n"/>
      <c r="T1289" s="360" t="n"/>
      <c r="U1289" s="360" t="n"/>
      <c r="V1289" s="360" t="n"/>
      <c r="W1289" s="360" t="n">
        <v>0</v>
      </c>
      <c r="X1289" s="360" t="n">
        <v>1</v>
      </c>
      <c r="Y1289" s="360" t="n">
        <v>0</v>
      </c>
      <c r="Z1289" s="360" t="n"/>
      <c r="AA1289" s="360" t="n"/>
      <c r="AB1289" s="360" t="n"/>
    </row>
    <row r="1290">
      <c r="A1290" s="360" t="n">
        <v>50</v>
      </c>
      <c r="B1290" s="360" t="n">
        <v>0</v>
      </c>
      <c r="C1290" s="360" t="n">
        <v>0</v>
      </c>
      <c r="D1290" s="360" t="n">
        <v>1</v>
      </c>
      <c r="E1290" s="360" t="n">
        <v>210</v>
      </c>
      <c r="F1290" s="360">
        <f>ROUND(Source!X1264,O1290)</f>
        <v/>
      </c>
      <c r="G1290" s="360" t="inlineStr">
        <is>
          <t>НР</t>
        </is>
      </c>
      <c r="H1290" s="360" t="inlineStr">
        <is>
          <t>Накладные расходы</t>
        </is>
      </c>
      <c r="I1290" s="360" t="n"/>
      <c r="J1290" s="360" t="n"/>
      <c r="K1290" s="360" t="n">
        <v>210</v>
      </c>
      <c r="L1290" s="360" t="n">
        <v>25</v>
      </c>
      <c r="M1290" s="360" t="n">
        <v>3</v>
      </c>
      <c r="N1290" s="360" t="inlineStr"/>
      <c r="O1290" s="360" t="n">
        <v>0</v>
      </c>
      <c r="P1290" s="360" t="n"/>
      <c r="Q1290" s="360" t="n"/>
      <c r="R1290" s="360" t="n"/>
      <c r="S1290" s="360" t="n"/>
      <c r="T1290" s="360" t="n"/>
      <c r="U1290" s="360" t="n"/>
      <c r="V1290" s="360" t="n"/>
      <c r="W1290" s="360" t="n">
        <v>0</v>
      </c>
      <c r="X1290" s="360" t="n">
        <v>1</v>
      </c>
      <c r="Y1290" s="360" t="n">
        <v>0</v>
      </c>
      <c r="Z1290" s="360" t="n"/>
      <c r="AA1290" s="360" t="n"/>
      <c r="AB1290" s="360" t="n"/>
    </row>
    <row r="1291">
      <c r="A1291" s="360" t="n">
        <v>50</v>
      </c>
      <c r="B1291" s="360" t="n">
        <v>0</v>
      </c>
      <c r="C1291" s="360" t="n">
        <v>0</v>
      </c>
      <c r="D1291" s="360" t="n">
        <v>1</v>
      </c>
      <c r="E1291" s="360" t="n">
        <v>211</v>
      </c>
      <c r="F1291" s="360">
        <f>ROUND(Source!Y1264,O1291)</f>
        <v/>
      </c>
      <c r="G1291" s="360" t="inlineStr">
        <is>
          <t>СмПриб</t>
        </is>
      </c>
      <c r="H1291" s="360" t="inlineStr">
        <is>
          <t>Сметная прибыль</t>
        </is>
      </c>
      <c r="I1291" s="360" t="n"/>
      <c r="J1291" s="360" t="n"/>
      <c r="K1291" s="360" t="n">
        <v>211</v>
      </c>
      <c r="L1291" s="360" t="n">
        <v>26</v>
      </c>
      <c r="M1291" s="360" t="n">
        <v>3</v>
      </c>
      <c r="N1291" s="360" t="inlineStr"/>
      <c r="O1291" s="360" t="n">
        <v>0</v>
      </c>
      <c r="P1291" s="360" t="n"/>
      <c r="Q1291" s="360" t="n"/>
      <c r="R1291" s="360" t="n"/>
      <c r="S1291" s="360" t="n"/>
      <c r="T1291" s="360" t="n"/>
      <c r="U1291" s="360" t="n"/>
      <c r="V1291" s="360" t="n"/>
      <c r="W1291" s="360" t="n">
        <v>0</v>
      </c>
      <c r="X1291" s="360" t="n">
        <v>1</v>
      </c>
      <c r="Y1291" s="360" t="n">
        <v>0</v>
      </c>
      <c r="Z1291" s="360" t="n"/>
      <c r="AA1291" s="360" t="n"/>
      <c r="AB1291" s="360" t="n"/>
    </row>
    <row r="1292">
      <c r="A1292" s="360" t="n">
        <v>50</v>
      </c>
      <c r="B1292" s="360" t="n">
        <v>0</v>
      </c>
      <c r="C1292" s="360" t="n">
        <v>0</v>
      </c>
      <c r="D1292" s="360" t="n">
        <v>1</v>
      </c>
      <c r="E1292" s="360" t="n">
        <v>224</v>
      </c>
      <c r="F1292" s="360">
        <f>ROUND(Source!AR1264,O1292)</f>
        <v/>
      </c>
      <c r="G1292" s="360" t="inlineStr">
        <is>
          <t>Всего</t>
        </is>
      </c>
      <c r="H1292" s="360" t="inlineStr">
        <is>
          <t>Всего с НР и СП</t>
        </is>
      </c>
      <c r="I1292" s="360" t="n"/>
      <c r="J1292" s="360" t="n"/>
      <c r="K1292" s="360" t="n">
        <v>224</v>
      </c>
      <c r="L1292" s="360" t="n">
        <v>27</v>
      </c>
      <c r="M1292" s="360" t="n">
        <v>3</v>
      </c>
      <c r="N1292" s="360" t="inlineStr"/>
      <c r="O1292" s="360" t="n">
        <v>0</v>
      </c>
      <c r="P1292" s="360" t="n"/>
      <c r="Q1292" s="360" t="n"/>
      <c r="R1292" s="360" t="n"/>
      <c r="S1292" s="360" t="n"/>
      <c r="T1292" s="360" t="n"/>
      <c r="U1292" s="360" t="n"/>
      <c r="V1292" s="360" t="n"/>
      <c r="W1292" s="360" t="n">
        <v>0</v>
      </c>
      <c r="X1292" s="360" t="n">
        <v>1</v>
      </c>
      <c r="Y1292" s="360" t="n">
        <v>0</v>
      </c>
      <c r="Z1292" s="360" t="n"/>
      <c r="AA1292" s="360" t="n"/>
      <c r="AB1292" s="360" t="n"/>
    </row>
    <row r="1293">
      <c r="A1293" s="360" t="n">
        <v>50</v>
      </c>
      <c r="B1293" s="360" t="n">
        <v>0</v>
      </c>
      <c r="C1293" s="360" t="n">
        <v>0</v>
      </c>
      <c r="D1293" s="360" t="n">
        <v>2</v>
      </c>
      <c r="E1293" s="360" t="n">
        <v>0</v>
      </c>
      <c r="F1293" s="360">
        <f>ROUND(F1292,O1293)</f>
        <v/>
      </c>
      <c r="G1293" s="360" t="inlineStr">
        <is>
          <t>и1</t>
        </is>
      </c>
      <c r="H1293" s="360" t="inlineStr">
        <is>
          <t>Итого</t>
        </is>
      </c>
      <c r="I1293" s="360" t="n"/>
      <c r="J1293" s="360" t="n"/>
      <c r="K1293" s="360" t="n">
        <v>212</v>
      </c>
      <c r="L1293" s="360" t="n">
        <v>28</v>
      </c>
      <c r="M1293" s="360" t="n">
        <v>0</v>
      </c>
      <c r="N1293" s="360" t="inlineStr"/>
      <c r="O1293" s="360" t="n">
        <v>0</v>
      </c>
      <c r="P1293" s="360" t="n"/>
      <c r="Q1293" s="360" t="n"/>
      <c r="R1293" s="360" t="n"/>
      <c r="S1293" s="360" t="n"/>
      <c r="T1293" s="360" t="n"/>
      <c r="U1293" s="360" t="n"/>
      <c r="V1293" s="360" t="n"/>
      <c r="W1293" s="360" t="n">
        <v>0</v>
      </c>
      <c r="X1293" s="360" t="n">
        <v>1</v>
      </c>
      <c r="Y1293" s="360" t="n">
        <v>0</v>
      </c>
      <c r="Z1293" s="360" t="n"/>
      <c r="AA1293" s="360" t="n"/>
      <c r="AB1293" s="360" t="n"/>
    </row>
    <row r="1294">
      <c r="A1294" s="360" t="n">
        <v>50</v>
      </c>
      <c r="B1294" s="360" t="n">
        <v>0</v>
      </c>
      <c r="C1294" s="360" t="n">
        <v>0</v>
      </c>
      <c r="D1294" s="360" t="n">
        <v>2</v>
      </c>
      <c r="E1294" s="360" t="n">
        <v>0</v>
      </c>
      <c r="F1294" s="360">
        <f>ROUND(F1293*0.22,O1294)</f>
        <v/>
      </c>
      <c r="G1294" s="360" t="inlineStr">
        <is>
          <t>и2</t>
        </is>
      </c>
      <c r="H1294" s="360" t="inlineStr">
        <is>
          <t>НДС 22%</t>
        </is>
      </c>
      <c r="I1294" s="360" t="n"/>
      <c r="J1294" s="360" t="n"/>
      <c r="K1294" s="360" t="n">
        <v>212</v>
      </c>
      <c r="L1294" s="360" t="n">
        <v>29</v>
      </c>
      <c r="M1294" s="360" t="n">
        <v>0</v>
      </c>
      <c r="N1294" s="360" t="inlineStr"/>
      <c r="O1294" s="360" t="n">
        <v>0</v>
      </c>
      <c r="P1294" s="360" t="n"/>
      <c r="Q1294" s="360" t="n"/>
      <c r="R1294" s="360" t="n"/>
      <c r="S1294" s="360" t="n"/>
      <c r="T1294" s="360" t="n"/>
      <c r="U1294" s="360" t="n"/>
      <c r="V1294" s="360" t="n"/>
      <c r="W1294" s="360" t="n">
        <v>0</v>
      </c>
      <c r="X1294" s="360" t="n">
        <v>1</v>
      </c>
      <c r="Y1294" s="360" t="n">
        <v>0</v>
      </c>
      <c r="Z1294" s="360" t="n"/>
      <c r="AA1294" s="360" t="n"/>
      <c r="AB1294" s="360" t="n"/>
    </row>
    <row r="1295">
      <c r="A1295" s="360" t="n">
        <v>50</v>
      </c>
      <c r="B1295" s="360" t="n">
        <v>0</v>
      </c>
      <c r="C1295" s="360" t="n">
        <v>0</v>
      </c>
      <c r="D1295" s="360" t="n">
        <v>2</v>
      </c>
      <c r="E1295" s="360" t="n">
        <v>213</v>
      </c>
      <c r="F1295" s="360">
        <f>ROUND(F1293+F1294,O1295)</f>
        <v/>
      </c>
      <c r="G1295" s="360" t="inlineStr">
        <is>
          <t>и3</t>
        </is>
      </c>
      <c r="H1295" s="360" t="inlineStr">
        <is>
          <t>Всего</t>
        </is>
      </c>
      <c r="I1295" s="360" t="n"/>
      <c r="J1295" s="360" t="n"/>
      <c r="K1295" s="360" t="n">
        <v>212</v>
      </c>
      <c r="L1295" s="360" t="n">
        <v>30</v>
      </c>
      <c r="M1295" s="360" t="n">
        <v>0</v>
      </c>
      <c r="N1295" s="360" t="inlineStr"/>
      <c r="O1295" s="360" t="n">
        <v>0</v>
      </c>
      <c r="P1295" s="360" t="n"/>
      <c r="Q1295" s="360" t="n"/>
      <c r="R1295" s="360" t="n"/>
      <c r="S1295" s="360" t="n"/>
      <c r="T1295" s="360" t="n"/>
      <c r="U1295" s="360" t="n"/>
      <c r="V1295" s="360" t="n"/>
      <c r="W1295" s="360" t="n">
        <v>0</v>
      </c>
      <c r="X1295" s="360" t="n">
        <v>1</v>
      </c>
      <c r="Y1295" s="360" t="n">
        <v>0</v>
      </c>
      <c r="Z1295" s="360" t="n"/>
      <c r="AA1295" s="360" t="n"/>
      <c r="AB1295" s="360" t="n"/>
    </row>
    <row r="1296"/>
    <row r="1297">
      <c r="A1297" s="357" t="n">
        <v>3</v>
      </c>
      <c r="B1297" s="357" t="n">
        <v>0</v>
      </c>
      <c r="C1297" s="357" t="n"/>
      <c r="D1297" s="357">
        <f>ROW(A1304)</f>
        <v/>
      </c>
      <c r="E1297" s="357" t="n"/>
      <c r="F1297" s="357" t="inlineStr">
        <is>
          <t>Новая локальная смета</t>
        </is>
      </c>
      <c r="G1297" s="357" t="inlineStr">
        <is>
          <t>Первомайская, д. 42</t>
        </is>
      </c>
      <c r="H1297" s="357" t="inlineStr"/>
      <c r="I1297" s="357" t="n">
        <v>0</v>
      </c>
      <c r="J1297" s="357" t="inlineStr"/>
      <c r="K1297" s="357" t="n">
        <v>0</v>
      </c>
      <c r="L1297" s="357" t="inlineStr">
        <is>
          <t>Новая локальная смета</t>
        </is>
      </c>
      <c r="M1297" s="357" t="inlineStr"/>
      <c r="N1297" s="357" t="n"/>
      <c r="O1297" s="357" t="n"/>
      <c r="P1297" s="357" t="n"/>
      <c r="Q1297" s="357" t="n"/>
      <c r="R1297" s="357" t="n"/>
      <c r="S1297" s="357" t="n">
        <v>0</v>
      </c>
      <c r="T1297" s="357" t="n"/>
      <c r="U1297" s="357" t="inlineStr"/>
      <c r="V1297" s="357" t="n">
        <v>0</v>
      </c>
      <c r="W1297" s="357" t="n"/>
      <c r="X1297" s="357" t="n"/>
      <c r="Y1297" s="357" t="n"/>
      <c r="Z1297" s="357" t="n"/>
      <c r="AA1297" s="357" t="n"/>
      <c r="AB1297" s="357" t="inlineStr"/>
      <c r="AC1297" s="357" t="inlineStr"/>
      <c r="AD1297" s="357" t="inlineStr"/>
      <c r="AE1297" s="357" t="inlineStr"/>
      <c r="AF1297" s="357" t="inlineStr"/>
      <c r="AG1297" s="357" t="inlineStr"/>
      <c r="AH1297" s="357" t="n"/>
      <c r="AI1297" s="357" t="n"/>
      <c r="AJ1297" s="357" t="n"/>
      <c r="AK1297" s="357" t="n"/>
      <c r="AL1297" s="357" t="n"/>
      <c r="AM1297" s="357" t="n"/>
      <c r="AN1297" s="357" t="n"/>
      <c r="AO1297" s="357" t="n"/>
      <c r="AP1297" s="357" t="inlineStr"/>
      <c r="AQ1297" s="357" t="inlineStr"/>
      <c r="AR1297" s="357" t="inlineStr"/>
      <c r="AS1297" s="357" t="n"/>
      <c r="AT1297" s="357" t="n"/>
      <c r="AU1297" s="357" t="n"/>
      <c r="AV1297" s="357" t="n"/>
      <c r="AW1297" s="357" t="n"/>
      <c r="AX1297" s="357" t="n"/>
      <c r="AY1297" s="357" t="n"/>
      <c r="AZ1297" s="357" t="inlineStr"/>
      <c r="BA1297" s="357" t="n"/>
      <c r="BB1297" s="357" t="inlineStr"/>
      <c r="BC1297" s="357" t="inlineStr"/>
      <c r="BD1297" s="357" t="inlineStr"/>
      <c r="BE1297" s="357" t="inlineStr"/>
      <c r="BF1297" s="357" t="inlineStr"/>
      <c r="BG1297" s="357" t="inlineStr"/>
      <c r="BH1297" s="357" t="inlineStr"/>
      <c r="BI1297" s="357" t="inlineStr"/>
      <c r="BJ1297" s="357" t="inlineStr"/>
      <c r="BK1297" s="357" t="inlineStr"/>
      <c r="BL1297" s="357" t="inlineStr"/>
      <c r="BM1297" s="357" t="inlineStr"/>
      <c r="BN1297" s="357" t="inlineStr"/>
      <c r="BO1297" s="357" t="inlineStr"/>
      <c r="BP1297" s="357" t="inlineStr"/>
      <c r="BQ1297" s="357" t="n"/>
      <c r="BR1297" s="357" t="n"/>
      <c r="BS1297" s="357" t="n"/>
      <c r="BT1297" s="357" t="n"/>
      <c r="BU1297" s="357" t="n"/>
      <c r="BV1297" s="357" t="n"/>
      <c r="BW1297" s="357" t="n"/>
      <c r="BX1297" s="357" t="n">
        <v>0</v>
      </c>
      <c r="BY1297" s="357" t="n"/>
      <c r="BZ1297" s="357" t="n"/>
      <c r="CA1297" s="357" t="n"/>
      <c r="CB1297" s="357" t="n"/>
      <c r="CC1297" s="357" t="n"/>
      <c r="CD1297" s="357" t="n"/>
      <c r="CE1297" s="357" t="n"/>
      <c r="CF1297" s="357" t="n">
        <v>0</v>
      </c>
      <c r="CG1297" s="357" t="n">
        <v>0</v>
      </c>
      <c r="CH1297" s="357" t="n"/>
      <c r="CI1297" s="357" t="inlineStr"/>
      <c r="CJ1297" s="357" t="inlineStr"/>
      <c r="CK1297" t="inlineStr"/>
      <c r="CL1297" t="inlineStr"/>
      <c r="CM1297" t="inlineStr"/>
      <c r="CN1297" t="inlineStr"/>
      <c r="CO1297" t="inlineStr"/>
      <c r="CP1297" t="inlineStr"/>
      <c r="CQ1297" t="inlineStr"/>
    </row>
    <row r="1298"/>
    <row r="1299">
      <c r="A1299" s="358" t="n">
        <v>52</v>
      </c>
      <c r="B1299" s="358">
        <f>B1304</f>
        <v/>
      </c>
      <c r="C1299" s="358">
        <f>C1304</f>
        <v/>
      </c>
      <c r="D1299" s="358">
        <f>D1304</f>
        <v/>
      </c>
      <c r="E1299" s="358">
        <f>E1304</f>
        <v/>
      </c>
      <c r="F1299" s="358">
        <f>F1304</f>
        <v/>
      </c>
      <c r="G1299" s="358">
        <f>G1304</f>
        <v/>
      </c>
      <c r="H1299" s="358" t="n"/>
      <c r="I1299" s="358" t="n"/>
      <c r="J1299" s="358" t="n"/>
      <c r="K1299" s="358" t="n"/>
      <c r="L1299" s="358" t="n"/>
      <c r="M1299" s="358" t="n"/>
      <c r="N1299" s="358" t="n"/>
      <c r="O1299" s="358">
        <f>O1304</f>
        <v/>
      </c>
      <c r="P1299" s="358">
        <f>P1304</f>
        <v/>
      </c>
      <c r="Q1299" s="358">
        <f>Q1304</f>
        <v/>
      </c>
      <c r="R1299" s="358">
        <f>R1304</f>
        <v/>
      </c>
      <c r="S1299" s="358">
        <f>S1304</f>
        <v/>
      </c>
      <c r="T1299" s="358">
        <f>T1304</f>
        <v/>
      </c>
      <c r="U1299" s="358">
        <f>U1304</f>
        <v/>
      </c>
      <c r="V1299" s="358">
        <f>V1304</f>
        <v/>
      </c>
      <c r="W1299" s="358">
        <f>W1304</f>
        <v/>
      </c>
      <c r="X1299" s="358">
        <f>X1304</f>
        <v/>
      </c>
      <c r="Y1299" s="358">
        <f>Y1304</f>
        <v/>
      </c>
      <c r="Z1299" s="358">
        <f>Z1304</f>
        <v/>
      </c>
      <c r="AA1299" s="358">
        <f>AA1304</f>
        <v/>
      </c>
      <c r="AB1299" s="358">
        <f>AB1304</f>
        <v/>
      </c>
      <c r="AC1299" s="358">
        <f>AC1304</f>
        <v/>
      </c>
      <c r="AD1299" s="358">
        <f>AD1304</f>
        <v/>
      </c>
      <c r="AE1299" s="358">
        <f>AE1304</f>
        <v/>
      </c>
      <c r="AF1299" s="358">
        <f>AF1304</f>
        <v/>
      </c>
      <c r="AG1299" s="358">
        <f>AG1304</f>
        <v/>
      </c>
      <c r="AH1299" s="358">
        <f>AH1304</f>
        <v/>
      </c>
      <c r="AI1299" s="358">
        <f>AI1304</f>
        <v/>
      </c>
      <c r="AJ1299" s="358">
        <f>AJ1304</f>
        <v/>
      </c>
      <c r="AK1299" s="358">
        <f>AK1304</f>
        <v/>
      </c>
      <c r="AL1299" s="358">
        <f>AL1304</f>
        <v/>
      </c>
      <c r="AM1299" s="358">
        <f>AM1304</f>
        <v/>
      </c>
      <c r="AN1299" s="358">
        <f>AN1304</f>
        <v/>
      </c>
      <c r="AO1299" s="358">
        <f>AO1304</f>
        <v/>
      </c>
      <c r="AP1299" s="358">
        <f>AP1304</f>
        <v/>
      </c>
      <c r="AQ1299" s="358">
        <f>AQ1304</f>
        <v/>
      </c>
      <c r="AR1299" s="358">
        <f>AR1304</f>
        <v/>
      </c>
      <c r="AS1299" s="358">
        <f>AS1304</f>
        <v/>
      </c>
      <c r="AT1299" s="358">
        <f>AT1304</f>
        <v/>
      </c>
      <c r="AU1299" s="358">
        <f>AU1304</f>
        <v/>
      </c>
      <c r="AV1299" s="358">
        <f>AV1304</f>
        <v/>
      </c>
      <c r="AW1299" s="358">
        <f>AW1304</f>
        <v/>
      </c>
      <c r="AX1299" s="358">
        <f>AX1304</f>
        <v/>
      </c>
      <c r="AY1299" s="358">
        <f>AY1304</f>
        <v/>
      </c>
      <c r="AZ1299" s="358">
        <f>AZ1304</f>
        <v/>
      </c>
      <c r="BA1299" s="358">
        <f>BA1304</f>
        <v/>
      </c>
      <c r="BB1299" s="358">
        <f>BB1304</f>
        <v/>
      </c>
      <c r="BC1299" s="358">
        <f>BC1304</f>
        <v/>
      </c>
      <c r="BD1299" s="358">
        <f>BD1304</f>
        <v/>
      </c>
      <c r="BE1299" s="358">
        <f>BE1304</f>
        <v/>
      </c>
      <c r="BF1299" s="358">
        <f>BF1304</f>
        <v/>
      </c>
      <c r="BG1299" s="358">
        <f>BG1304</f>
        <v/>
      </c>
      <c r="BH1299" s="358">
        <f>BH1304</f>
        <v/>
      </c>
      <c r="BI1299" s="358">
        <f>BI1304</f>
        <v/>
      </c>
      <c r="BJ1299" s="358">
        <f>BJ1304</f>
        <v/>
      </c>
      <c r="BK1299" s="358">
        <f>BK1304</f>
        <v/>
      </c>
      <c r="BL1299" s="358">
        <f>BL1304</f>
        <v/>
      </c>
      <c r="BM1299" s="358">
        <f>BM1304</f>
        <v/>
      </c>
      <c r="BN1299" s="358">
        <f>BN1304</f>
        <v/>
      </c>
      <c r="BO1299" s="358">
        <f>BO1304</f>
        <v/>
      </c>
      <c r="BP1299" s="358">
        <f>BP1304</f>
        <v/>
      </c>
      <c r="BQ1299" s="358">
        <f>BQ1304</f>
        <v/>
      </c>
      <c r="BR1299" s="358">
        <f>BR1304</f>
        <v/>
      </c>
      <c r="BS1299" s="358">
        <f>BS1304</f>
        <v/>
      </c>
      <c r="BT1299" s="358">
        <f>BT1304</f>
        <v/>
      </c>
      <c r="BU1299" s="358">
        <f>BU1304</f>
        <v/>
      </c>
      <c r="BV1299" s="358">
        <f>BV1304</f>
        <v/>
      </c>
      <c r="BW1299" s="358">
        <f>BW1304</f>
        <v/>
      </c>
      <c r="BX1299" s="358">
        <f>BX1304</f>
        <v/>
      </c>
      <c r="BY1299" s="358">
        <f>BY1304</f>
        <v/>
      </c>
      <c r="BZ1299" s="358">
        <f>BZ1304</f>
        <v/>
      </c>
      <c r="CA1299" s="358">
        <f>CA1304</f>
        <v/>
      </c>
      <c r="CB1299" s="358">
        <f>CB1304</f>
        <v/>
      </c>
      <c r="CC1299" s="358">
        <f>CC1304</f>
        <v/>
      </c>
      <c r="CD1299" s="358">
        <f>CD1304</f>
        <v/>
      </c>
      <c r="CE1299" s="358">
        <f>CE1304</f>
        <v/>
      </c>
      <c r="CF1299" s="358">
        <f>CF1304</f>
        <v/>
      </c>
      <c r="CG1299" s="358">
        <f>CG1304</f>
        <v/>
      </c>
      <c r="CH1299" s="358">
        <f>CH1304</f>
        <v/>
      </c>
      <c r="CI1299" s="358">
        <f>CI1304</f>
        <v/>
      </c>
      <c r="CJ1299" s="358">
        <f>CJ1304</f>
        <v/>
      </c>
      <c r="CK1299" s="358">
        <f>CK1304</f>
        <v/>
      </c>
      <c r="CL1299" s="358">
        <f>CL1304</f>
        <v/>
      </c>
      <c r="CM1299" s="358">
        <f>CM1304</f>
        <v/>
      </c>
      <c r="CN1299" s="358">
        <f>CN1304</f>
        <v/>
      </c>
      <c r="CO1299" s="358">
        <f>CO1304</f>
        <v/>
      </c>
      <c r="CP1299" s="358">
        <f>CP1304</f>
        <v/>
      </c>
      <c r="CQ1299" s="358">
        <f>CQ1304</f>
        <v/>
      </c>
      <c r="CR1299" s="358">
        <f>CR1304</f>
        <v/>
      </c>
      <c r="CS1299" s="358">
        <f>CS1304</f>
        <v/>
      </c>
      <c r="CT1299" s="358">
        <f>CT1304</f>
        <v/>
      </c>
      <c r="CU1299" s="358">
        <f>CU1304</f>
        <v/>
      </c>
      <c r="CV1299" s="358">
        <f>CV1304</f>
        <v/>
      </c>
      <c r="CW1299" s="358">
        <f>CW1304</f>
        <v/>
      </c>
      <c r="CX1299" s="358">
        <f>CX1304</f>
        <v/>
      </c>
      <c r="CY1299" s="358">
        <f>CY1304</f>
        <v/>
      </c>
      <c r="CZ1299" s="358">
        <f>CZ1304</f>
        <v/>
      </c>
      <c r="DA1299" s="358">
        <f>DA1304</f>
        <v/>
      </c>
      <c r="DB1299" s="358">
        <f>DB1304</f>
        <v/>
      </c>
      <c r="DC1299" s="358">
        <f>DC1304</f>
        <v/>
      </c>
      <c r="DD1299" s="358">
        <f>DD1304</f>
        <v/>
      </c>
      <c r="DE1299" s="358">
        <f>DE1304</f>
        <v/>
      </c>
      <c r="DF1299" s="358">
        <f>DF1304</f>
        <v/>
      </c>
      <c r="DG1299" s="359">
        <f>DG1304</f>
        <v/>
      </c>
      <c r="DH1299" s="359">
        <f>DH1304</f>
        <v/>
      </c>
      <c r="DI1299" s="359">
        <f>DI1304</f>
        <v/>
      </c>
      <c r="DJ1299" s="359">
        <f>DJ1304</f>
        <v/>
      </c>
      <c r="DK1299" s="359">
        <f>DK1304</f>
        <v/>
      </c>
      <c r="DL1299" s="359">
        <f>DL1304</f>
        <v/>
      </c>
      <c r="DM1299" s="359">
        <f>DM1304</f>
        <v/>
      </c>
      <c r="DN1299" s="359">
        <f>DN1304</f>
        <v/>
      </c>
      <c r="DO1299" s="359">
        <f>DO1304</f>
        <v/>
      </c>
      <c r="DP1299" s="359">
        <f>DP1304</f>
        <v/>
      </c>
      <c r="DQ1299" s="359">
        <f>DQ1304</f>
        <v/>
      </c>
      <c r="DR1299" s="359">
        <f>DR1304</f>
        <v/>
      </c>
      <c r="DS1299" s="359">
        <f>DS1304</f>
        <v/>
      </c>
      <c r="DT1299" s="359">
        <f>DT1304</f>
        <v/>
      </c>
      <c r="DU1299" s="359">
        <f>DU1304</f>
        <v/>
      </c>
      <c r="DV1299" s="359">
        <f>DV1304</f>
        <v/>
      </c>
      <c r="DW1299" s="359">
        <f>DW1304</f>
        <v/>
      </c>
      <c r="DX1299" s="359">
        <f>DX1304</f>
        <v/>
      </c>
      <c r="DY1299" s="359">
        <f>DY1304</f>
        <v/>
      </c>
      <c r="DZ1299" s="359">
        <f>DZ1304</f>
        <v/>
      </c>
      <c r="EA1299" s="359">
        <f>EA1304</f>
        <v/>
      </c>
      <c r="EB1299" s="359">
        <f>EB1304</f>
        <v/>
      </c>
      <c r="EC1299" s="359">
        <f>EC1304</f>
        <v/>
      </c>
      <c r="ED1299" s="359">
        <f>ED1304</f>
        <v/>
      </c>
      <c r="EE1299" s="359">
        <f>EE1304</f>
        <v/>
      </c>
      <c r="EF1299" s="359">
        <f>EF1304</f>
        <v/>
      </c>
      <c r="EG1299" s="359">
        <f>EG1304</f>
        <v/>
      </c>
      <c r="EH1299" s="359">
        <f>EH1304</f>
        <v/>
      </c>
      <c r="EI1299" s="359">
        <f>EI1304</f>
        <v/>
      </c>
      <c r="EJ1299" s="359">
        <f>EJ1304</f>
        <v/>
      </c>
      <c r="EK1299" s="359">
        <f>EK1304</f>
        <v/>
      </c>
      <c r="EL1299" s="359">
        <f>EL1304</f>
        <v/>
      </c>
      <c r="EM1299" s="359">
        <f>EM1304</f>
        <v/>
      </c>
      <c r="EN1299" s="359">
        <f>EN1304</f>
        <v/>
      </c>
      <c r="EO1299" s="359">
        <f>EO1304</f>
        <v/>
      </c>
      <c r="EP1299" s="359">
        <f>EP1304</f>
        <v/>
      </c>
      <c r="EQ1299" s="359">
        <f>EQ1304</f>
        <v/>
      </c>
      <c r="ER1299" s="359">
        <f>ER1304</f>
        <v/>
      </c>
      <c r="ES1299" s="359">
        <f>ES1304</f>
        <v/>
      </c>
      <c r="ET1299" s="359">
        <f>ET1304</f>
        <v/>
      </c>
      <c r="EU1299" s="359">
        <f>EU1304</f>
        <v/>
      </c>
      <c r="EV1299" s="359">
        <f>EV1304</f>
        <v/>
      </c>
      <c r="EW1299" s="359">
        <f>EW1304</f>
        <v/>
      </c>
      <c r="EX1299" s="359">
        <f>EX1304</f>
        <v/>
      </c>
      <c r="EY1299" s="359">
        <f>EY1304</f>
        <v/>
      </c>
      <c r="EZ1299" s="359">
        <f>EZ1304</f>
        <v/>
      </c>
      <c r="FA1299" s="359">
        <f>FA1304</f>
        <v/>
      </c>
      <c r="FB1299" s="359">
        <f>FB1304</f>
        <v/>
      </c>
      <c r="FC1299" s="359">
        <f>FC1304</f>
        <v/>
      </c>
      <c r="FD1299" s="359">
        <f>FD1304</f>
        <v/>
      </c>
      <c r="FE1299" s="359">
        <f>FE1304</f>
        <v/>
      </c>
      <c r="FF1299" s="359">
        <f>FF1304</f>
        <v/>
      </c>
      <c r="FG1299" s="359">
        <f>FG1304</f>
        <v/>
      </c>
      <c r="FH1299" s="359">
        <f>FH1304</f>
        <v/>
      </c>
      <c r="FI1299" s="359">
        <f>FI1304</f>
        <v/>
      </c>
      <c r="FJ1299" s="359">
        <f>FJ1304</f>
        <v/>
      </c>
      <c r="FK1299" s="359">
        <f>FK1304</f>
        <v/>
      </c>
      <c r="FL1299" s="359">
        <f>FL1304</f>
        <v/>
      </c>
      <c r="FM1299" s="359">
        <f>FM1304</f>
        <v/>
      </c>
      <c r="FN1299" s="359">
        <f>FN1304</f>
        <v/>
      </c>
      <c r="FO1299" s="359">
        <f>FO1304</f>
        <v/>
      </c>
      <c r="FP1299" s="359">
        <f>FP1304</f>
        <v/>
      </c>
      <c r="FQ1299" s="359">
        <f>FQ1304</f>
        <v/>
      </c>
      <c r="FR1299" s="359">
        <f>FR1304</f>
        <v/>
      </c>
      <c r="FS1299" s="359">
        <f>FS1304</f>
        <v/>
      </c>
      <c r="FT1299" s="359">
        <f>FT1304</f>
        <v/>
      </c>
      <c r="FU1299" s="359">
        <f>FU1304</f>
        <v/>
      </c>
      <c r="FV1299" s="359">
        <f>FV1304</f>
        <v/>
      </c>
      <c r="FW1299" s="359">
        <f>FW1304</f>
        <v/>
      </c>
      <c r="FX1299" s="359">
        <f>FX1304</f>
        <v/>
      </c>
      <c r="FY1299" s="359">
        <f>FY1304</f>
        <v/>
      </c>
      <c r="FZ1299" s="359">
        <f>FZ1304</f>
        <v/>
      </c>
      <c r="GA1299" s="359">
        <f>GA1304</f>
        <v/>
      </c>
      <c r="GB1299" s="359">
        <f>GB1304</f>
        <v/>
      </c>
      <c r="GC1299" s="359">
        <f>GC1304</f>
        <v/>
      </c>
      <c r="GD1299" s="359">
        <f>GD1304</f>
        <v/>
      </c>
      <c r="GE1299" s="359">
        <f>GE1304</f>
        <v/>
      </c>
      <c r="GF1299" s="359">
        <f>GF1304</f>
        <v/>
      </c>
      <c r="GG1299" s="359">
        <f>GG1304</f>
        <v/>
      </c>
      <c r="GH1299" s="359">
        <f>GH1304</f>
        <v/>
      </c>
      <c r="GI1299" s="359">
        <f>GI1304</f>
        <v/>
      </c>
      <c r="GJ1299" s="359">
        <f>GJ1304</f>
        <v/>
      </c>
      <c r="GK1299" s="359">
        <f>GK1304</f>
        <v/>
      </c>
      <c r="GL1299" s="359">
        <f>GL1304</f>
        <v/>
      </c>
      <c r="GM1299" s="359">
        <f>GM1304</f>
        <v/>
      </c>
      <c r="GN1299" s="359">
        <f>GN1304</f>
        <v/>
      </c>
      <c r="GO1299" s="359">
        <f>GO1304</f>
        <v/>
      </c>
      <c r="GP1299" s="359">
        <f>GP1304</f>
        <v/>
      </c>
      <c r="GQ1299" s="359">
        <f>GQ1304</f>
        <v/>
      </c>
      <c r="GR1299" s="359">
        <f>GR1304</f>
        <v/>
      </c>
      <c r="GS1299" s="359">
        <f>GS1304</f>
        <v/>
      </c>
      <c r="GT1299" s="359">
        <f>GT1304</f>
        <v/>
      </c>
      <c r="GU1299" s="359">
        <f>GU1304</f>
        <v/>
      </c>
      <c r="GV1299" s="359">
        <f>GV1304</f>
        <v/>
      </c>
      <c r="GW1299" s="359">
        <f>GW1304</f>
        <v/>
      </c>
      <c r="GX1299" s="359">
        <f>GX1304</f>
        <v/>
      </c>
    </row>
    <row r="1300"/>
    <row r="1301">
      <c r="A1301" t="n">
        <v>17</v>
      </c>
      <c r="B1301" t="n">
        <v>0</v>
      </c>
      <c r="C1301">
        <f>ROW(SmtRes!A451)</f>
        <v/>
      </c>
      <c r="D1301">
        <f>ROW(EtalonRes!A443)</f>
        <v/>
      </c>
      <c r="E1301" t="inlineStr">
        <is>
          <t>1</t>
        </is>
      </c>
      <c r="F1301" t="inlineStr">
        <is>
          <t>09-04-012-2</t>
        </is>
      </c>
      <c r="G1301" t="inlineStr">
        <is>
          <t>Установка дверного доводчика к металлическим дверям</t>
        </is>
      </c>
      <c r="H1301" t="inlineStr">
        <is>
          <t>1  ШТ.</t>
        </is>
      </c>
      <c r="I1301">
        <f>ROUND(ROUND(1,4),7)</f>
        <v/>
      </c>
      <c r="J1301" t="n">
        <v>0</v>
      </c>
      <c r="K1301">
        <f>ROUND(ROUND(1,4),7)</f>
        <v/>
      </c>
      <c r="O1301">
        <f>ROUND(CP1301,0)</f>
        <v/>
      </c>
      <c r="P1301">
        <f>ROUND(CQ1301*I1301,0)</f>
        <v/>
      </c>
      <c r="Q1301">
        <f>(ROUND((ROUND(((ET1301)*I1301),0)*BB1301),0)+ROUND((ROUND(((AE1301-(EU1301))*I1301),0)*BS1301),0))</f>
        <v/>
      </c>
      <c r="R1301">
        <f>(ROUND((ROUND(((EU1301)*I1301),0)*BS1301),0)+ROUND((ROUND(((AE1301-(EU1301))*I1301),0)*BS1301),0))</f>
        <v/>
      </c>
      <c r="S1301">
        <f>ROUND(CT1301*I1301,0)</f>
        <v/>
      </c>
      <c r="T1301">
        <f>ROUND(CU1301*I1301,0)</f>
        <v/>
      </c>
      <c r="U1301">
        <f>ROUND(CV1301*I1301,7)</f>
        <v/>
      </c>
      <c r="V1301">
        <f>ROUND(CW1301*I1301,7)</f>
        <v/>
      </c>
      <c r="W1301">
        <f>ROUND(CX1301*I1301,0)</f>
        <v/>
      </c>
      <c r="X1301">
        <f>ROUND(CY1301,0)</f>
        <v/>
      </c>
      <c r="Y1301">
        <f>ROUND(CZ1301,0)</f>
        <v/>
      </c>
      <c r="AA1301" t="n">
        <v>78862477</v>
      </c>
      <c r="AB1301">
        <f>ROUND((AC1301+AD1301+AF1301),2)</f>
        <v/>
      </c>
      <c r="AC1301">
        <f>ROUND((ES1301),2)</f>
        <v/>
      </c>
      <c r="AD1301">
        <f>ROUND((((ET1301)-(EU1301))+AE1301),2)</f>
        <v/>
      </c>
      <c r="AE1301">
        <f>ROUND((EU1301),2)</f>
        <v/>
      </c>
      <c r="AF1301">
        <f>ROUND((EV1301),2)</f>
        <v/>
      </c>
      <c r="AG1301">
        <f>ROUND((AP1301),2)</f>
        <v/>
      </c>
      <c r="AH1301">
        <f>(EW1301)</f>
        <v/>
      </c>
      <c r="AI1301">
        <f>(EX1301)</f>
        <v/>
      </c>
      <c r="AJ1301">
        <f>(AS1301)</f>
        <v/>
      </c>
      <c r="AK1301" t="n">
        <v>14.56</v>
      </c>
      <c r="AL1301" t="n">
        <v>0.68</v>
      </c>
      <c r="AM1301" t="n">
        <v>2.87</v>
      </c>
      <c r="AN1301" t="n">
        <v>0</v>
      </c>
      <c r="AO1301" t="n">
        <v>11.01</v>
      </c>
      <c r="AP1301" t="n">
        <v>0</v>
      </c>
      <c r="AQ1301" t="n">
        <v>1.11</v>
      </c>
      <c r="AR1301" t="n">
        <v>0</v>
      </c>
      <c r="AS1301" t="n">
        <v>0</v>
      </c>
      <c r="AT1301" t="n">
        <v>93</v>
      </c>
      <c r="AU1301" t="n">
        <v>62</v>
      </c>
      <c r="AV1301" t="n">
        <v>1</v>
      </c>
      <c r="AW1301" t="n">
        <v>1</v>
      </c>
      <c r="AZ1301" t="n">
        <v>1</v>
      </c>
      <c r="BA1301" t="n">
        <v>52.25</v>
      </c>
      <c r="BB1301" t="n">
        <v>7.49</v>
      </c>
      <c r="BC1301" t="n">
        <v>22.01</v>
      </c>
      <c r="BD1301" t="inlineStr"/>
      <c r="BE1301" t="inlineStr"/>
      <c r="BF1301" t="inlineStr"/>
      <c r="BG1301" t="inlineStr"/>
      <c r="BH1301" t="n">
        <v>0</v>
      </c>
      <c r="BI1301" t="n">
        <v>1</v>
      </c>
      <c r="BJ1301" t="inlineStr">
        <is>
          <t>ТЕР Московской обл., 09-04-012-2, приказ Минстроя России №675/пр от 28.02.2017 № 260/пр</t>
        </is>
      </c>
      <c r="BM1301" t="n">
        <v>9001</v>
      </c>
      <c r="BN1301" t="n">
        <v>0</v>
      </c>
      <c r="BO1301" t="inlineStr">
        <is>
          <t>09-04-012-2</t>
        </is>
      </c>
      <c r="BP1301" t="n">
        <v>1</v>
      </c>
      <c r="BQ1301" t="n">
        <v>2</v>
      </c>
      <c r="BR1301" t="n">
        <v>0</v>
      </c>
      <c r="BS1301" t="n">
        <v>52.25</v>
      </c>
      <c r="BT1301" t="n">
        <v>1</v>
      </c>
      <c r="BU1301" t="n">
        <v>1</v>
      </c>
      <c r="BV1301" t="n">
        <v>1</v>
      </c>
      <c r="BW1301" t="n">
        <v>1</v>
      </c>
      <c r="BX1301" t="n">
        <v>1</v>
      </c>
      <c r="BY1301" t="inlineStr"/>
      <c r="BZ1301" t="n">
        <v>93</v>
      </c>
      <c r="CA1301" t="n">
        <v>62</v>
      </c>
      <c r="CB1301" t="inlineStr"/>
      <c r="CE1301" t="n">
        <v>12</v>
      </c>
      <c r="CF1301" t="n">
        <v>0</v>
      </c>
      <c r="CG1301" t="n">
        <v>0</v>
      </c>
      <c r="CM1301" t="n">
        <v>0</v>
      </c>
      <c r="CN1301" t="inlineStr"/>
      <c r="CO1301" t="n">
        <v>0</v>
      </c>
      <c r="CP1301">
        <f>(P1301+Q1301+S1301)</f>
        <v/>
      </c>
      <c r="CQ1301">
        <f>AC1301*BC1301</f>
        <v/>
      </c>
      <c r="CR1301">
        <f>(ROUND((ROUND(((ET1301)*1),0)*BB1301),0)+ROUND((ROUND(((AE1301-(EU1301))*1),0)*BS1301),0))</f>
        <v/>
      </c>
      <c r="CS1301">
        <f>(ROUND((ROUND(((EU1301)*1),0)*BS1301),0)+ROUND((ROUND(((AE1301-(EU1301))*1),0)*BS1301),0))</f>
        <v/>
      </c>
      <c r="CT1301">
        <f>AF1301*BA1301</f>
        <v/>
      </c>
      <c r="CU1301">
        <f>AG1301</f>
        <v/>
      </c>
      <c r="CV1301">
        <f>AH1301</f>
        <v/>
      </c>
      <c r="CW1301">
        <f>AI1301</f>
        <v/>
      </c>
      <c r="CX1301">
        <f>AJ1301</f>
        <v/>
      </c>
      <c r="CY1301">
        <f>(((S1301+R1301)*AT1301)/100)</f>
        <v/>
      </c>
      <c r="CZ1301">
        <f>(((S1301+R1301)*AU1301)/100)</f>
        <v/>
      </c>
      <c r="DC1301" t="inlineStr"/>
      <c r="DD1301" t="inlineStr"/>
      <c r="DE1301" t="inlineStr"/>
      <c r="DF1301" t="inlineStr"/>
      <c r="DG1301" t="inlineStr"/>
      <c r="DH1301" t="inlineStr"/>
      <c r="DI1301" t="inlineStr"/>
      <c r="DJ1301" t="inlineStr"/>
      <c r="DK1301" t="inlineStr"/>
      <c r="DL1301" t="inlineStr"/>
      <c r="DM1301" t="inlineStr"/>
      <c r="DN1301" t="n">
        <v>0</v>
      </c>
      <c r="DO1301" t="n">
        <v>0</v>
      </c>
      <c r="DP1301" t="n">
        <v>1</v>
      </c>
      <c r="DQ1301" t="n">
        <v>1</v>
      </c>
      <c r="DU1301" t="n">
        <v>1013</v>
      </c>
      <c r="DV1301" t="inlineStr">
        <is>
          <t>1  ШТ.</t>
        </is>
      </c>
      <c r="DW1301" t="inlineStr">
        <is>
          <t>1  ШТ.</t>
        </is>
      </c>
      <c r="DX1301" t="n">
        <v>1</v>
      </c>
      <c r="DZ1301" t="inlineStr"/>
      <c r="EA1301" t="inlineStr"/>
      <c r="EB1301" t="inlineStr"/>
      <c r="EC1301" t="inlineStr"/>
      <c r="EE1301" t="n">
        <v>78725845</v>
      </c>
      <c r="EF1301" t="n">
        <v>2</v>
      </c>
      <c r="EG1301" t="inlineStr">
        <is>
          <t>Общестроительные работы</t>
        </is>
      </c>
      <c r="EH1301" t="n">
        <v>9</v>
      </c>
      <c r="EI1301" t="inlineStr">
        <is>
          <t>Строительные металлические конструкции</t>
        </is>
      </c>
      <c r="EJ1301" t="n">
        <v>1</v>
      </c>
      <c r="EK1301" t="n">
        <v>9001</v>
      </c>
      <c r="EL1301" t="inlineStr">
        <is>
          <t>Строительные металлические конструкции</t>
        </is>
      </c>
      <c r="EM1301" t="inlineStr">
        <is>
          <t>ФЕР-09</t>
        </is>
      </c>
      <c r="EO1301" t="inlineStr"/>
      <c r="EQ1301" t="n">
        <v>0</v>
      </c>
      <c r="ER1301" t="n">
        <v>14.56</v>
      </c>
      <c r="ES1301" t="n">
        <v>0.68</v>
      </c>
      <c r="ET1301" t="n">
        <v>2.87</v>
      </c>
      <c r="EU1301" t="n">
        <v>0</v>
      </c>
      <c r="EV1301" t="n">
        <v>11.01</v>
      </c>
      <c r="EW1301" t="n">
        <v>1.11</v>
      </c>
      <c r="EX1301" t="n">
        <v>0</v>
      </c>
      <c r="EY1301" t="n">
        <v>0</v>
      </c>
      <c r="FQ1301" t="n">
        <v>0</v>
      </c>
      <c r="FR1301" t="n">
        <v>0</v>
      </c>
      <c r="FS1301" t="n">
        <v>0</v>
      </c>
      <c r="FX1301" t="n">
        <v>93</v>
      </c>
      <c r="FY1301" t="n">
        <v>62</v>
      </c>
      <c r="GA1301" t="inlineStr"/>
      <c r="GD1301" t="n">
        <v>1</v>
      </c>
      <c r="GF1301" t="n">
        <v>-969155827</v>
      </c>
      <c r="GG1301" t="n">
        <v>2</v>
      </c>
      <c r="GH1301" t="n">
        <v>1</v>
      </c>
      <c r="GI1301" t="n">
        <v>2</v>
      </c>
      <c r="GJ1301" t="n">
        <v>0</v>
      </c>
      <c r="GK1301" t="n">
        <v>0</v>
      </c>
      <c r="GL1301">
        <f>ROUND(IF(AND(BH1301=3,BI1301=3,FS1301&lt;&gt;0),P1301,0),0)</f>
        <v/>
      </c>
      <c r="GM1301">
        <f>ROUND(O1301+X1301+Y1301,0)+GX1301</f>
        <v/>
      </c>
      <c r="GN1301">
        <f>IF(OR(BI1301=0,BI1301=1),GM1301-GX1301,0)</f>
        <v/>
      </c>
      <c r="GO1301">
        <f>IF(BI1301=2,GM1301-GX1301,0)</f>
        <v/>
      </c>
      <c r="GP1301">
        <f>IF(BI1301=4,GM1301-GX1301,0)</f>
        <v/>
      </c>
      <c r="GR1301" t="n">
        <v>0</v>
      </c>
      <c r="GS1301" t="n">
        <v>3</v>
      </c>
      <c r="GT1301" t="n">
        <v>0</v>
      </c>
      <c r="GU1301" t="inlineStr"/>
      <c r="GV1301">
        <f>ROUND((GT1301),2)</f>
        <v/>
      </c>
      <c r="GW1301" t="n">
        <v>1</v>
      </c>
      <c r="GX1301">
        <f>ROUND(HC1301*I1301,0)</f>
        <v/>
      </c>
      <c r="HA1301" t="n">
        <v>0</v>
      </c>
      <c r="HB1301" t="n">
        <v>0</v>
      </c>
      <c r="HC1301">
        <f>GV1301*GW1301</f>
        <v/>
      </c>
      <c r="HE1301" t="inlineStr"/>
      <c r="HF1301" t="inlineStr"/>
      <c r="HM1301" t="inlineStr"/>
      <c r="HN1301" t="inlineStr">
        <is>
          <t>Пр/812-009.0-1</t>
        </is>
      </c>
      <c r="HO1301" t="inlineStr">
        <is>
          <t>Пр/774-009.0</t>
        </is>
      </c>
      <c r="HP1301" t="inlineStr">
        <is>
          <t>Строительные металлические конструкции</t>
        </is>
      </c>
      <c r="HQ1301" t="inlineStr">
        <is>
          <t>Строительные металлические конструкции</t>
        </is>
      </c>
      <c r="HS1301" t="n">
        <v>0</v>
      </c>
      <c r="IK1301" t="n">
        <v>0</v>
      </c>
    </row>
    <row r="1302">
      <c r="A1302" t="n">
        <v>18</v>
      </c>
      <c r="B1302" t="n">
        <v>0</v>
      </c>
      <c r="C1302" t="n">
        <v>451</v>
      </c>
      <c r="E1302" t="inlineStr">
        <is>
          <t>1,1</t>
        </is>
      </c>
      <c r="F1302" t="inlineStr">
        <is>
          <t>101-6899</t>
        </is>
      </c>
      <c r="G1302" t="inlineStr">
        <is>
          <t>Доводчик дверной гидравлический TS-68 с зубчатым приводом (нагрузка до 90 кг)</t>
        </is>
      </c>
      <c r="H1302" t="inlineStr">
        <is>
          <t>шт.</t>
        </is>
      </c>
      <c r="I1302">
        <f>I1301*J1302</f>
        <v/>
      </c>
      <c r="J1302" t="n">
        <v>1</v>
      </c>
      <c r="K1302" t="n">
        <v>1</v>
      </c>
      <c r="O1302">
        <f>ROUND(CP1302,0)</f>
        <v/>
      </c>
      <c r="P1302">
        <f>ROUND(CQ1302*I1302,0)</f>
        <v/>
      </c>
      <c r="Q1302">
        <f>(ROUND((ROUND(((ET1302)*I1302),0)*BB1302),0)+ROUND((ROUND(((AE1302-(EU1302))*I1302),0)*BS1302),0))</f>
        <v/>
      </c>
      <c r="R1302">
        <f>(ROUND((ROUND(((EU1302)*I1302),0)*BS1302),0)+ROUND((ROUND(((AE1302-(EU1302))*I1302),0)*BS1302),0))</f>
        <v/>
      </c>
      <c r="S1302">
        <f>ROUND(CT1302*I1302,0)</f>
        <v/>
      </c>
      <c r="T1302">
        <f>ROUND(CU1302*I1302,0)</f>
        <v/>
      </c>
      <c r="U1302">
        <f>ROUND(CV1302*I1302,7)</f>
        <v/>
      </c>
      <c r="V1302">
        <f>ROUND(CW1302*I1302,7)</f>
        <v/>
      </c>
      <c r="W1302">
        <f>ROUND(CX1302*I1302,0)</f>
        <v/>
      </c>
      <c r="X1302">
        <f>ROUND(CY1302,0)</f>
        <v/>
      </c>
      <c r="Y1302">
        <f>ROUND(CZ1302,0)</f>
        <v/>
      </c>
      <c r="AA1302" t="n">
        <v>78862477</v>
      </c>
      <c r="AB1302">
        <f>ROUND((AC1302+AD1302+AF1302),2)</f>
        <v/>
      </c>
      <c r="AC1302">
        <f>ROUND((ES1302),2)</f>
        <v/>
      </c>
      <c r="AD1302">
        <f>ROUND((((ET1302)-(EU1302))+AE1302),2)</f>
        <v/>
      </c>
      <c r="AE1302">
        <f>ROUND((EU1302),2)</f>
        <v/>
      </c>
      <c r="AF1302">
        <f>ROUND((EV1302),2)</f>
        <v/>
      </c>
      <c r="AG1302">
        <f>ROUND((AP1302),2)</f>
        <v/>
      </c>
      <c r="AH1302">
        <f>(EW1302)</f>
        <v/>
      </c>
      <c r="AI1302">
        <f>(EX1302)</f>
        <v/>
      </c>
      <c r="AJ1302">
        <f>(AS1302)</f>
        <v/>
      </c>
      <c r="AK1302" t="n">
        <v>284.25</v>
      </c>
      <c r="AL1302" t="n">
        <v>284.25</v>
      </c>
      <c r="AM1302" t="n">
        <v>0</v>
      </c>
      <c r="AN1302" t="n">
        <v>0</v>
      </c>
      <c r="AO1302" t="n">
        <v>0</v>
      </c>
      <c r="AP1302" t="n">
        <v>0</v>
      </c>
      <c r="AQ1302" t="n">
        <v>0</v>
      </c>
      <c r="AR1302" t="n">
        <v>0</v>
      </c>
      <c r="AS1302" t="n">
        <v>0.05</v>
      </c>
      <c r="AT1302" t="n">
        <v>93</v>
      </c>
      <c r="AU1302" t="n">
        <v>62</v>
      </c>
      <c r="AV1302" t="n">
        <v>1</v>
      </c>
      <c r="AW1302" t="n">
        <v>1</v>
      </c>
      <c r="AZ1302" t="n">
        <v>1</v>
      </c>
      <c r="BA1302" t="n">
        <v>1</v>
      </c>
      <c r="BB1302" t="n">
        <v>1</v>
      </c>
      <c r="BC1302" t="n">
        <v>8.859999999999999</v>
      </c>
      <c r="BD1302" t="inlineStr"/>
      <c r="BE1302" t="inlineStr"/>
      <c r="BF1302" t="inlineStr"/>
      <c r="BG1302" t="inlineStr"/>
      <c r="BH1302" t="n">
        <v>3</v>
      </c>
      <c r="BI1302" t="n">
        <v>1</v>
      </c>
      <c r="BJ1302" t="inlineStr">
        <is>
          <t>ТССЦ Московской обл., 101-6899, приказ Минстроя России №675/пр от 28.02.2017 № 254/пр</t>
        </is>
      </c>
      <c r="BM1302" t="n">
        <v>9001</v>
      </c>
      <c r="BN1302" t="n">
        <v>0</v>
      </c>
      <c r="BO1302" t="inlineStr">
        <is>
          <t>101-6899</t>
        </is>
      </c>
      <c r="BP1302" t="n">
        <v>1</v>
      </c>
      <c r="BQ1302" t="n">
        <v>2</v>
      </c>
      <c r="BR1302" t="n">
        <v>0</v>
      </c>
      <c r="BS1302" t="n">
        <v>1</v>
      </c>
      <c r="BT1302" t="n">
        <v>1</v>
      </c>
      <c r="BU1302" t="n">
        <v>1</v>
      </c>
      <c r="BV1302" t="n">
        <v>1</v>
      </c>
      <c r="BW1302" t="n">
        <v>1</v>
      </c>
      <c r="BX1302" t="n">
        <v>1</v>
      </c>
      <c r="BY1302" t="inlineStr"/>
      <c r="BZ1302" t="n">
        <v>93</v>
      </c>
      <c r="CA1302" t="n">
        <v>62</v>
      </c>
      <c r="CB1302" t="inlineStr"/>
      <c r="CE1302" t="n">
        <v>12</v>
      </c>
      <c r="CF1302" t="n">
        <v>0</v>
      </c>
      <c r="CG1302" t="n">
        <v>0</v>
      </c>
      <c r="CM1302" t="n">
        <v>0</v>
      </c>
      <c r="CN1302" t="inlineStr"/>
      <c r="CO1302" t="n">
        <v>0</v>
      </c>
      <c r="CP1302">
        <f>(P1302+Q1302+S1302)</f>
        <v/>
      </c>
      <c r="CQ1302">
        <f>AC1302*BC1302</f>
        <v/>
      </c>
      <c r="CR1302">
        <f>(ROUND((ROUND(((ET1302)*1),0)*BB1302),0)+ROUND((ROUND(((AE1302-(EU1302))*1),0)*BS1302),0))</f>
        <v/>
      </c>
      <c r="CS1302">
        <f>(ROUND((ROUND(((EU1302)*1),0)*BS1302),0)+ROUND((ROUND(((AE1302-(EU1302))*1),0)*BS1302),0))</f>
        <v/>
      </c>
      <c r="CT1302">
        <f>AF1302*BA1302</f>
        <v/>
      </c>
      <c r="CU1302">
        <f>AG1302</f>
        <v/>
      </c>
      <c r="CV1302">
        <f>AH1302</f>
        <v/>
      </c>
      <c r="CW1302">
        <f>AI1302</f>
        <v/>
      </c>
      <c r="CX1302">
        <f>AJ1302</f>
        <v/>
      </c>
      <c r="CY1302">
        <f>(((S1302+R1302)*AT1302)/100)</f>
        <v/>
      </c>
      <c r="CZ1302">
        <f>(((S1302+R1302)*AU1302)/100)</f>
        <v/>
      </c>
      <c r="DC1302" t="inlineStr"/>
      <c r="DD1302" t="inlineStr"/>
      <c r="DE1302" t="inlineStr"/>
      <c r="DF1302" t="inlineStr"/>
      <c r="DG1302" t="inlineStr"/>
      <c r="DH1302" t="inlineStr"/>
      <c r="DI1302" t="inlineStr"/>
      <c r="DJ1302" t="inlineStr"/>
      <c r="DK1302" t="inlineStr"/>
      <c r="DL1302" t="inlineStr"/>
      <c r="DM1302" t="inlineStr"/>
      <c r="DN1302" t="n">
        <v>0</v>
      </c>
      <c r="DO1302" t="n">
        <v>0</v>
      </c>
      <c r="DP1302" t="n">
        <v>1</v>
      </c>
      <c r="DQ1302" t="n">
        <v>1</v>
      </c>
      <c r="DU1302" t="n">
        <v>1010</v>
      </c>
      <c r="DV1302" t="inlineStr">
        <is>
          <t>шт.</t>
        </is>
      </c>
      <c r="DW1302" t="inlineStr">
        <is>
          <t>шт.</t>
        </is>
      </c>
      <c r="DX1302" t="n">
        <v>1</v>
      </c>
      <c r="DZ1302" t="inlineStr"/>
      <c r="EA1302" t="inlineStr"/>
      <c r="EB1302" t="inlineStr"/>
      <c r="EC1302" t="inlineStr"/>
      <c r="EE1302" t="n">
        <v>78725845</v>
      </c>
      <c r="EF1302" t="n">
        <v>2</v>
      </c>
      <c r="EG1302" t="inlineStr">
        <is>
          <t>Общестроительные работы</t>
        </is>
      </c>
      <c r="EH1302" t="n">
        <v>9</v>
      </c>
      <c r="EI1302" t="inlineStr">
        <is>
          <t>Строительные металлические конструкции</t>
        </is>
      </c>
      <c r="EJ1302" t="n">
        <v>1</v>
      </c>
      <c r="EK1302" t="n">
        <v>9001</v>
      </c>
      <c r="EL1302" t="inlineStr">
        <is>
          <t>Строительные металлические конструкции</t>
        </is>
      </c>
      <c r="EM1302" t="inlineStr">
        <is>
          <t>ФЕР-09</t>
        </is>
      </c>
      <c r="EO1302" t="inlineStr"/>
      <c r="EQ1302" t="n">
        <v>0</v>
      </c>
      <c r="ER1302" t="n">
        <v>284.25</v>
      </c>
      <c r="ES1302" t="n">
        <v>284.25</v>
      </c>
      <c r="ET1302" t="n">
        <v>0</v>
      </c>
      <c r="EU1302" t="n">
        <v>0</v>
      </c>
      <c r="EV1302" t="n">
        <v>0</v>
      </c>
      <c r="EW1302" t="n">
        <v>0</v>
      </c>
      <c r="EX1302" t="n">
        <v>0</v>
      </c>
      <c r="FQ1302" t="n">
        <v>0</v>
      </c>
      <c r="FR1302" t="n">
        <v>0</v>
      </c>
      <c r="FS1302" t="n">
        <v>0</v>
      </c>
      <c r="FX1302" t="n">
        <v>93</v>
      </c>
      <c r="FY1302" t="n">
        <v>62</v>
      </c>
      <c r="GA1302" t="inlineStr"/>
      <c r="GD1302" t="n">
        <v>1</v>
      </c>
      <c r="GF1302" t="n">
        <v>-2104137516</v>
      </c>
      <c r="GG1302" t="n">
        <v>2</v>
      </c>
      <c r="GH1302" t="n">
        <v>1</v>
      </c>
      <c r="GI1302" t="n">
        <v>2</v>
      </c>
      <c r="GJ1302" t="n">
        <v>0</v>
      </c>
      <c r="GK1302" t="n">
        <v>0</v>
      </c>
      <c r="GL1302">
        <f>ROUND(IF(AND(BH1302=3,BI1302=3,FS1302&lt;&gt;0),P1302,0),0)</f>
        <v/>
      </c>
      <c r="GM1302">
        <f>ROUND(O1302+X1302+Y1302,0)+GX1302</f>
        <v/>
      </c>
      <c r="GN1302">
        <f>IF(OR(BI1302=0,BI1302=1),GM1302-GX1302,0)</f>
        <v/>
      </c>
      <c r="GO1302">
        <f>IF(BI1302=2,GM1302-GX1302,0)</f>
        <v/>
      </c>
      <c r="GP1302">
        <f>IF(BI1302=4,GM1302-GX1302,0)</f>
        <v/>
      </c>
      <c r="GR1302" t="n">
        <v>0</v>
      </c>
      <c r="GS1302" t="n">
        <v>3</v>
      </c>
      <c r="GT1302" t="n">
        <v>0</v>
      </c>
      <c r="GU1302" t="inlineStr"/>
      <c r="GV1302">
        <f>ROUND((GT1302),2)</f>
        <v/>
      </c>
      <c r="GW1302" t="n">
        <v>1</v>
      </c>
      <c r="GX1302">
        <f>ROUND(HC1302*I1302,0)</f>
        <v/>
      </c>
      <c r="HA1302" t="n">
        <v>0</v>
      </c>
      <c r="HB1302" t="n">
        <v>0</v>
      </c>
      <c r="HC1302">
        <f>GV1302*GW1302</f>
        <v/>
      </c>
      <c r="HE1302" t="inlineStr"/>
      <c r="HF1302" t="inlineStr"/>
      <c r="HM1302" t="inlineStr"/>
      <c r="HN1302" t="inlineStr">
        <is>
          <t>Пр/812-009.0-1</t>
        </is>
      </c>
      <c r="HO1302" t="inlineStr">
        <is>
          <t>Пр/774-009.0</t>
        </is>
      </c>
      <c r="HP1302" t="inlineStr">
        <is>
          <t>Строительные металлические конструкции</t>
        </is>
      </c>
      <c r="HQ1302" t="inlineStr">
        <is>
          <t>Строительные металлические конструкции</t>
        </is>
      </c>
      <c r="HS1302" t="n">
        <v>0</v>
      </c>
      <c r="IK1302" t="n">
        <v>0</v>
      </c>
    </row>
    <row r="1303"/>
    <row r="1304">
      <c r="A1304" s="358" t="n">
        <v>51</v>
      </c>
      <c r="B1304" s="358">
        <f>B1297</f>
        <v/>
      </c>
      <c r="C1304" s="358">
        <f>A1297</f>
        <v/>
      </c>
      <c r="D1304" s="358">
        <f>ROW(A1297)</f>
        <v/>
      </c>
      <c r="E1304" s="358" t="n"/>
      <c r="F1304" s="358">
        <f>IF(F1297&lt;&gt;"",F1297,"")</f>
        <v/>
      </c>
      <c r="G1304" s="358">
        <f>IF(G1297&lt;&gt;"",G1297,"")</f>
        <v/>
      </c>
      <c r="H1304" s="358" t="n">
        <v>0</v>
      </c>
      <c r="I1304" s="358" t="n"/>
      <c r="J1304" s="358" t="n"/>
      <c r="K1304" s="358" t="n"/>
      <c r="L1304" s="358" t="n"/>
      <c r="M1304" s="358" t="n"/>
      <c r="N1304" s="358" t="n"/>
      <c r="O1304" s="358" t="n">
        <v>0</v>
      </c>
      <c r="P1304" s="358" t="n">
        <v>0</v>
      </c>
      <c r="Q1304" s="358" t="n">
        <v>0</v>
      </c>
      <c r="R1304" s="358" t="n">
        <v>0</v>
      </c>
      <c r="S1304" s="358" t="n">
        <v>0</v>
      </c>
      <c r="T1304" s="358" t="n">
        <v>0</v>
      </c>
      <c r="U1304" s="358" t="n">
        <v>0</v>
      </c>
      <c r="V1304" s="358" t="n">
        <v>0</v>
      </c>
      <c r="W1304" s="358" t="n">
        <v>0</v>
      </c>
      <c r="X1304" s="358" t="n">
        <v>0</v>
      </c>
      <c r="Y1304" s="358" t="n">
        <v>0</v>
      </c>
      <c r="Z1304" s="358" t="n"/>
      <c r="AA1304" s="358" t="n"/>
      <c r="AB1304" s="358" t="n"/>
      <c r="AC1304" s="358" t="n"/>
      <c r="AD1304" s="358" t="n"/>
      <c r="AE1304" s="358" t="n"/>
      <c r="AF1304" s="358" t="n"/>
      <c r="AG1304" s="358" t="n"/>
      <c r="AH1304" s="358" t="n"/>
      <c r="AI1304" s="358" t="n"/>
      <c r="AJ1304" s="358" t="n"/>
      <c r="AK1304" s="358" t="n"/>
      <c r="AL1304" s="358" t="n"/>
      <c r="AM1304" s="358" t="n"/>
      <c r="AN1304" s="358" t="n"/>
      <c r="AO1304" s="358">
        <f>ROUND(BX1304,0)</f>
        <v/>
      </c>
      <c r="AP1304" s="358">
        <f>ROUND(BY1304,0)</f>
        <v/>
      </c>
      <c r="AQ1304" s="358">
        <f>ROUND(BZ1304,0)</f>
        <v/>
      </c>
      <c r="AR1304" s="358">
        <f>ROUND(CA1304,0)</f>
        <v/>
      </c>
      <c r="AS1304" s="358">
        <f>ROUND(CB1304,0)</f>
        <v/>
      </c>
      <c r="AT1304" s="358">
        <f>ROUND(CC1304,0)</f>
        <v/>
      </c>
      <c r="AU1304" s="358">
        <f>ROUND(CD1304,0)</f>
        <v/>
      </c>
      <c r="AV1304" s="358">
        <f>ROUND(CE1304,0)</f>
        <v/>
      </c>
      <c r="AW1304" s="358">
        <f>ROUND(CF1304,0)</f>
        <v/>
      </c>
      <c r="AX1304" s="358">
        <f>ROUND(CG1304,0)</f>
        <v/>
      </c>
      <c r="AY1304" s="358">
        <f>ROUND(CH1304,0)</f>
        <v/>
      </c>
      <c r="AZ1304" s="358">
        <f>ROUND(CI1304,0)</f>
        <v/>
      </c>
      <c r="BA1304" s="358">
        <f>ROUND(CJ1304,0)</f>
        <v/>
      </c>
      <c r="BB1304" s="358">
        <f>ROUND(CK1304,0)</f>
        <v/>
      </c>
      <c r="BC1304" s="358">
        <f>ROUND(CL1304,0)</f>
        <v/>
      </c>
      <c r="BD1304" s="358">
        <f>ROUND(CM1304,0)</f>
        <v/>
      </c>
      <c r="BE1304" s="358" t="n"/>
      <c r="BF1304" s="358" t="n"/>
      <c r="BG1304" s="358" t="n"/>
      <c r="BH1304" s="358" t="n"/>
      <c r="BI1304" s="358" t="n"/>
      <c r="BJ1304" s="358" t="n"/>
      <c r="BK1304" s="358" t="n"/>
      <c r="BL1304" s="358" t="n"/>
      <c r="BM1304" s="358" t="n"/>
      <c r="BN1304" s="358" t="n"/>
      <c r="BO1304" s="358" t="n"/>
      <c r="BP1304" s="358" t="n"/>
      <c r="BQ1304" s="358" t="n"/>
      <c r="BR1304" s="358" t="n"/>
      <c r="BS1304" s="358" t="n"/>
      <c r="BT1304" s="358" t="n"/>
      <c r="BU1304" s="358" t="n"/>
      <c r="BV1304" s="358" t="n"/>
      <c r="BW1304" s="358" t="n"/>
      <c r="BX1304" s="358" t="n"/>
      <c r="BY1304" s="358" t="n"/>
      <c r="BZ1304" s="358" t="n"/>
      <c r="CA1304" s="358" t="n"/>
      <c r="CB1304" s="358" t="n"/>
      <c r="CC1304" s="358" t="n"/>
      <c r="CD1304" s="358" t="n"/>
      <c r="CE1304" s="358" t="n"/>
      <c r="CF1304" s="358" t="n"/>
      <c r="CG1304" s="358" t="n"/>
      <c r="CH1304" s="358" t="n"/>
      <c r="CI1304" s="358" t="n"/>
      <c r="CJ1304" s="358" t="n"/>
      <c r="CK1304" s="358" t="n"/>
      <c r="CL1304" s="358" t="n"/>
      <c r="CM1304" s="358" t="n"/>
      <c r="CN1304" s="358" t="n"/>
      <c r="CO1304" s="358" t="n"/>
      <c r="CP1304" s="358" t="n"/>
      <c r="CQ1304" s="358" t="n"/>
      <c r="CR1304" s="358" t="n"/>
      <c r="CS1304" s="358" t="n"/>
      <c r="CT1304" s="358" t="n"/>
      <c r="CU1304" s="358" t="n"/>
      <c r="CV1304" s="358" t="n"/>
      <c r="CW1304" s="358" t="n"/>
      <c r="CX1304" s="358" t="n"/>
      <c r="CY1304" s="358" t="n"/>
      <c r="CZ1304" s="358" t="n"/>
      <c r="DA1304" s="358" t="n"/>
      <c r="DB1304" s="358" t="n"/>
      <c r="DC1304" s="358" t="n"/>
      <c r="DD1304" s="358" t="n"/>
      <c r="DE1304" s="358" t="n"/>
      <c r="DF1304" s="358" t="n"/>
      <c r="DG1304" s="359" t="n"/>
      <c r="DH1304" s="359" t="n"/>
      <c r="DI1304" s="359" t="n"/>
      <c r="DJ1304" s="359" t="n"/>
      <c r="DK1304" s="359" t="n"/>
      <c r="DL1304" s="359" t="n"/>
      <c r="DM1304" s="359" t="n"/>
      <c r="DN1304" s="359" t="n"/>
      <c r="DO1304" s="359" t="n"/>
      <c r="DP1304" s="359" t="n"/>
      <c r="DQ1304" s="359" t="n"/>
      <c r="DR1304" s="359" t="n"/>
      <c r="DS1304" s="359" t="n"/>
      <c r="DT1304" s="359" t="n"/>
      <c r="DU1304" s="359" t="n"/>
      <c r="DV1304" s="359" t="n"/>
      <c r="DW1304" s="359" t="n"/>
      <c r="DX1304" s="359" t="n"/>
      <c r="DY1304" s="359" t="n"/>
      <c r="DZ1304" s="359" t="n"/>
      <c r="EA1304" s="359" t="n"/>
      <c r="EB1304" s="359" t="n"/>
      <c r="EC1304" s="359" t="n"/>
      <c r="ED1304" s="359" t="n"/>
      <c r="EE1304" s="359" t="n"/>
      <c r="EF1304" s="359" t="n"/>
      <c r="EG1304" s="359" t="n"/>
      <c r="EH1304" s="359" t="n"/>
      <c r="EI1304" s="359" t="n"/>
      <c r="EJ1304" s="359" t="n"/>
      <c r="EK1304" s="359" t="n"/>
      <c r="EL1304" s="359" t="n"/>
      <c r="EM1304" s="359" t="n"/>
      <c r="EN1304" s="359" t="n"/>
      <c r="EO1304" s="359" t="n"/>
      <c r="EP1304" s="359" t="n"/>
      <c r="EQ1304" s="359" t="n"/>
      <c r="ER1304" s="359" t="n"/>
      <c r="ES1304" s="359" t="n"/>
      <c r="ET1304" s="359" t="n"/>
      <c r="EU1304" s="359" t="n"/>
      <c r="EV1304" s="359" t="n"/>
      <c r="EW1304" s="359" t="n"/>
      <c r="EX1304" s="359" t="n"/>
      <c r="EY1304" s="359" t="n"/>
      <c r="EZ1304" s="359" t="n"/>
      <c r="FA1304" s="359" t="n"/>
      <c r="FB1304" s="359" t="n"/>
      <c r="FC1304" s="359" t="n"/>
      <c r="FD1304" s="359" t="n"/>
      <c r="FE1304" s="359" t="n"/>
      <c r="FF1304" s="359" t="n"/>
      <c r="FG1304" s="359" t="n"/>
      <c r="FH1304" s="359" t="n"/>
      <c r="FI1304" s="359" t="n"/>
      <c r="FJ1304" s="359" t="n"/>
      <c r="FK1304" s="359" t="n"/>
      <c r="FL1304" s="359" t="n"/>
      <c r="FM1304" s="359" t="n"/>
      <c r="FN1304" s="359" t="n"/>
      <c r="FO1304" s="359" t="n"/>
      <c r="FP1304" s="359" t="n"/>
      <c r="FQ1304" s="359" t="n"/>
      <c r="FR1304" s="359" t="n"/>
      <c r="FS1304" s="359" t="n"/>
      <c r="FT1304" s="359" t="n"/>
      <c r="FU1304" s="359" t="n"/>
      <c r="FV1304" s="359" t="n"/>
      <c r="FW1304" s="359" t="n"/>
      <c r="FX1304" s="359" t="n"/>
      <c r="FY1304" s="359" t="n"/>
      <c r="FZ1304" s="359" t="n"/>
      <c r="GA1304" s="359" t="n"/>
      <c r="GB1304" s="359" t="n"/>
      <c r="GC1304" s="359" t="n"/>
      <c r="GD1304" s="359" t="n"/>
      <c r="GE1304" s="359" t="n"/>
      <c r="GF1304" s="359" t="n"/>
      <c r="GG1304" s="359" t="n"/>
      <c r="GH1304" s="359" t="n"/>
      <c r="GI1304" s="359" t="n"/>
      <c r="GJ1304" s="359" t="n"/>
      <c r="GK1304" s="359" t="n"/>
      <c r="GL1304" s="359" t="n"/>
      <c r="GM1304" s="359" t="n"/>
      <c r="GN1304" s="359" t="n"/>
      <c r="GO1304" s="359" t="n"/>
      <c r="GP1304" s="359" t="n"/>
      <c r="GQ1304" s="359" t="n"/>
      <c r="GR1304" s="359" t="n"/>
      <c r="GS1304" s="359" t="n"/>
      <c r="GT1304" s="359" t="n"/>
      <c r="GU1304" s="359" t="n"/>
      <c r="GV1304" s="359" t="n"/>
      <c r="GW1304" s="359" t="n"/>
      <c r="GX1304" s="359" t="n">
        <v>0</v>
      </c>
    </row>
    <row r="1305"/>
    <row r="1306">
      <c r="A1306" s="360" t="n">
        <v>50</v>
      </c>
      <c r="B1306" s="360" t="n">
        <v>0</v>
      </c>
      <c r="C1306" s="360" t="n">
        <v>0</v>
      </c>
      <c r="D1306" s="360" t="n">
        <v>1</v>
      </c>
      <c r="E1306" s="360" t="n">
        <v>201</v>
      </c>
      <c r="F1306" s="360">
        <f>ROUND(Source!O1304,O1306)</f>
        <v/>
      </c>
      <c r="G1306" s="360" t="inlineStr">
        <is>
          <t>ПЗ</t>
        </is>
      </c>
      <c r="H1306" s="360" t="inlineStr">
        <is>
          <t>Прямые затраты</t>
        </is>
      </c>
      <c r="I1306" s="360" t="n"/>
      <c r="J1306" s="360" t="n"/>
      <c r="K1306" s="360" t="n">
        <v>201</v>
      </c>
      <c r="L1306" s="360" t="n">
        <v>1</v>
      </c>
      <c r="M1306" s="360" t="n">
        <v>3</v>
      </c>
      <c r="N1306" s="360" t="inlineStr"/>
      <c r="O1306" s="360" t="n">
        <v>0</v>
      </c>
      <c r="P1306" s="360" t="n"/>
      <c r="Q1306" s="360" t="n"/>
      <c r="R1306" s="360" t="n"/>
      <c r="S1306" s="360" t="n"/>
      <c r="T1306" s="360" t="n"/>
      <c r="U1306" s="360" t="n"/>
      <c r="V1306" s="360" t="n"/>
      <c r="W1306" s="360" t="n">
        <v>0</v>
      </c>
      <c r="X1306" s="360" t="n">
        <v>1</v>
      </c>
      <c r="Y1306" s="360" t="n">
        <v>0</v>
      </c>
      <c r="Z1306" s="360" t="n"/>
      <c r="AA1306" s="360" t="n"/>
      <c r="AB1306" s="360" t="n"/>
    </row>
    <row r="1307">
      <c r="A1307" s="360" t="n">
        <v>50</v>
      </c>
      <c r="B1307" s="360" t="n">
        <v>0</v>
      </c>
      <c r="C1307" s="360" t="n">
        <v>0</v>
      </c>
      <c r="D1307" s="360" t="n">
        <v>1</v>
      </c>
      <c r="E1307" s="360" t="n">
        <v>202</v>
      </c>
      <c r="F1307" s="360">
        <f>ROUND(Source!P1304,O1307)</f>
        <v/>
      </c>
      <c r="G1307" s="360" t="inlineStr">
        <is>
          <t>СтМатОб</t>
        </is>
      </c>
      <c r="H1307" s="360" t="inlineStr">
        <is>
          <t>Стоимость материальных ресурсов (всего)</t>
        </is>
      </c>
      <c r="I1307" s="360" t="n"/>
      <c r="J1307" s="360" t="n"/>
      <c r="K1307" s="360" t="n">
        <v>202</v>
      </c>
      <c r="L1307" s="360" t="n">
        <v>2</v>
      </c>
      <c r="M1307" s="360" t="n">
        <v>3</v>
      </c>
      <c r="N1307" s="360" t="inlineStr"/>
      <c r="O1307" s="360" t="n">
        <v>0</v>
      </c>
      <c r="P1307" s="360" t="n"/>
      <c r="Q1307" s="360" t="n"/>
      <c r="R1307" s="360" t="n"/>
      <c r="S1307" s="360" t="n"/>
      <c r="T1307" s="360" t="n"/>
      <c r="U1307" s="360" t="n"/>
      <c r="V1307" s="360" t="n"/>
      <c r="W1307" s="360" t="n">
        <v>0</v>
      </c>
      <c r="X1307" s="360" t="n">
        <v>1</v>
      </c>
      <c r="Y1307" s="360" t="n">
        <v>0</v>
      </c>
      <c r="Z1307" s="360" t="n"/>
      <c r="AA1307" s="360" t="n"/>
      <c r="AB1307" s="360" t="n"/>
    </row>
    <row r="1308">
      <c r="A1308" s="360" t="n">
        <v>50</v>
      </c>
      <c r="B1308" s="360" t="n">
        <v>0</v>
      </c>
      <c r="C1308" s="360" t="n">
        <v>0</v>
      </c>
      <c r="D1308" s="360" t="n">
        <v>1</v>
      </c>
      <c r="E1308" s="360" t="n">
        <v>222</v>
      </c>
      <c r="F1308" s="360">
        <f>ROUND(Source!AO1304,O1308)</f>
        <v/>
      </c>
      <c r="G1308" s="360" t="inlineStr">
        <is>
          <t>СтМатОбЗак</t>
        </is>
      </c>
      <c r="H1308" s="360" t="inlineStr">
        <is>
          <t>Стоимость материалов и оборудования заказчика</t>
        </is>
      </c>
      <c r="I1308" s="360" t="n"/>
      <c r="J1308" s="360" t="n"/>
      <c r="K1308" s="360" t="n">
        <v>222</v>
      </c>
      <c r="L1308" s="360" t="n">
        <v>3</v>
      </c>
      <c r="M1308" s="360" t="n">
        <v>3</v>
      </c>
      <c r="N1308" s="360" t="inlineStr"/>
      <c r="O1308" s="360" t="n">
        <v>0</v>
      </c>
      <c r="P1308" s="360" t="n"/>
      <c r="Q1308" s="360" t="n"/>
      <c r="R1308" s="360" t="n"/>
      <c r="S1308" s="360" t="n"/>
      <c r="T1308" s="360" t="n"/>
      <c r="U1308" s="360" t="n"/>
      <c r="V1308" s="360" t="n"/>
      <c r="W1308" s="360" t="n">
        <v>0</v>
      </c>
      <c r="X1308" s="360" t="n">
        <v>1</v>
      </c>
      <c r="Y1308" s="360" t="n">
        <v>0</v>
      </c>
      <c r="Z1308" s="360" t="n"/>
      <c r="AA1308" s="360" t="n"/>
      <c r="AB1308" s="360" t="n"/>
    </row>
    <row r="1309">
      <c r="A1309" s="360" t="n">
        <v>50</v>
      </c>
      <c r="B1309" s="360" t="n">
        <v>0</v>
      </c>
      <c r="C1309" s="360" t="n">
        <v>0</v>
      </c>
      <c r="D1309" s="360" t="n">
        <v>1</v>
      </c>
      <c r="E1309" s="360" t="n">
        <v>225</v>
      </c>
      <c r="F1309" s="360">
        <f>ROUND(Source!AV1304,O1309)</f>
        <v/>
      </c>
      <c r="G1309" s="360" t="inlineStr">
        <is>
          <t>СтМатОбПод</t>
        </is>
      </c>
      <c r="H1309" s="360" t="inlineStr">
        <is>
          <t>Стоимость материалов и оборудования подрядчика</t>
        </is>
      </c>
      <c r="I1309" s="360" t="n"/>
      <c r="J1309" s="360" t="n"/>
      <c r="K1309" s="360" t="n">
        <v>225</v>
      </c>
      <c r="L1309" s="360" t="n">
        <v>4</v>
      </c>
      <c r="M1309" s="360" t="n">
        <v>3</v>
      </c>
      <c r="N1309" s="360" t="inlineStr"/>
      <c r="O1309" s="360" t="n">
        <v>0</v>
      </c>
      <c r="P1309" s="360" t="n"/>
      <c r="Q1309" s="360" t="n"/>
      <c r="R1309" s="360" t="n"/>
      <c r="S1309" s="360" t="n"/>
      <c r="T1309" s="360" t="n"/>
      <c r="U1309" s="360" t="n"/>
      <c r="V1309" s="360" t="n"/>
      <c r="W1309" s="360" t="n">
        <v>0</v>
      </c>
      <c r="X1309" s="360" t="n">
        <v>1</v>
      </c>
      <c r="Y1309" s="360" t="n">
        <v>0</v>
      </c>
      <c r="Z1309" s="360" t="n"/>
      <c r="AA1309" s="360" t="n"/>
      <c r="AB1309" s="360" t="n"/>
    </row>
    <row r="1310">
      <c r="A1310" s="360" t="n">
        <v>50</v>
      </c>
      <c r="B1310" s="360" t="n">
        <v>0</v>
      </c>
      <c r="C1310" s="360" t="n">
        <v>0</v>
      </c>
      <c r="D1310" s="360" t="n">
        <v>1</v>
      </c>
      <c r="E1310" s="360" t="n">
        <v>226</v>
      </c>
      <c r="F1310" s="360">
        <f>ROUND(Source!AW1304,O1310)</f>
        <v/>
      </c>
      <c r="G1310" s="360" t="inlineStr">
        <is>
          <t>СтМат</t>
        </is>
      </c>
      <c r="H1310" s="360" t="inlineStr">
        <is>
          <t>Стоимость материалов (всего)</t>
        </is>
      </c>
      <c r="I1310" s="360" t="n"/>
      <c r="J1310" s="360" t="n"/>
      <c r="K1310" s="360" t="n">
        <v>226</v>
      </c>
      <c r="L1310" s="360" t="n">
        <v>5</v>
      </c>
      <c r="M1310" s="360" t="n">
        <v>3</v>
      </c>
      <c r="N1310" s="360" t="inlineStr"/>
      <c r="O1310" s="360" t="n">
        <v>0</v>
      </c>
      <c r="P1310" s="360" t="n"/>
      <c r="Q1310" s="360" t="n"/>
      <c r="R1310" s="360" t="n"/>
      <c r="S1310" s="360" t="n"/>
      <c r="T1310" s="360" t="n"/>
      <c r="U1310" s="360" t="n"/>
      <c r="V1310" s="360" t="n"/>
      <c r="W1310" s="360" t="n">
        <v>0</v>
      </c>
      <c r="X1310" s="360" t="n">
        <v>1</v>
      </c>
      <c r="Y1310" s="360" t="n">
        <v>0</v>
      </c>
      <c r="Z1310" s="360" t="n"/>
      <c r="AA1310" s="360" t="n"/>
      <c r="AB1310" s="360" t="n"/>
    </row>
    <row r="1311">
      <c r="A1311" s="360" t="n">
        <v>50</v>
      </c>
      <c r="B1311" s="360" t="n">
        <v>0</v>
      </c>
      <c r="C1311" s="360" t="n">
        <v>0</v>
      </c>
      <c r="D1311" s="360" t="n">
        <v>1</v>
      </c>
      <c r="E1311" s="360" t="n">
        <v>227</v>
      </c>
      <c r="F1311" s="360">
        <f>ROUND(Source!AX1304,O1311)</f>
        <v/>
      </c>
      <c r="G1311" s="360" t="inlineStr">
        <is>
          <t>СтМатЗак</t>
        </is>
      </c>
      <c r="H1311" s="360" t="inlineStr">
        <is>
          <t>Стоимость материалов заказчика</t>
        </is>
      </c>
      <c r="I1311" s="360" t="n"/>
      <c r="J1311" s="360" t="n"/>
      <c r="K1311" s="360" t="n">
        <v>227</v>
      </c>
      <c r="L1311" s="360" t="n">
        <v>6</v>
      </c>
      <c r="M1311" s="360" t="n">
        <v>3</v>
      </c>
      <c r="N1311" s="360" t="inlineStr"/>
      <c r="O1311" s="360" t="n">
        <v>0</v>
      </c>
      <c r="P1311" s="360" t="n"/>
      <c r="Q1311" s="360" t="n"/>
      <c r="R1311" s="360" t="n"/>
      <c r="S1311" s="360" t="n"/>
      <c r="T1311" s="360" t="n"/>
      <c r="U1311" s="360" t="n"/>
      <c r="V1311" s="360" t="n"/>
      <c r="W1311" s="360" t="n">
        <v>0</v>
      </c>
      <c r="X1311" s="360" t="n">
        <v>1</v>
      </c>
      <c r="Y1311" s="360" t="n">
        <v>0</v>
      </c>
      <c r="Z1311" s="360" t="n"/>
      <c r="AA1311" s="360" t="n"/>
      <c r="AB1311" s="360" t="n"/>
    </row>
    <row r="1312">
      <c r="A1312" s="360" t="n">
        <v>50</v>
      </c>
      <c r="B1312" s="360" t="n">
        <v>0</v>
      </c>
      <c r="C1312" s="360" t="n">
        <v>0</v>
      </c>
      <c r="D1312" s="360" t="n">
        <v>1</v>
      </c>
      <c r="E1312" s="360" t="n">
        <v>228</v>
      </c>
      <c r="F1312" s="360">
        <f>ROUND(Source!AY1304,O1312)</f>
        <v/>
      </c>
      <c r="G1312" s="360" t="inlineStr">
        <is>
          <t>СтМатПод</t>
        </is>
      </c>
      <c r="H1312" s="360" t="inlineStr">
        <is>
          <t>Стоимость материалов подрядчика</t>
        </is>
      </c>
      <c r="I1312" s="360" t="n"/>
      <c r="J1312" s="360" t="n"/>
      <c r="K1312" s="360" t="n">
        <v>228</v>
      </c>
      <c r="L1312" s="360" t="n">
        <v>7</v>
      </c>
      <c r="M1312" s="360" t="n">
        <v>3</v>
      </c>
      <c r="N1312" s="360" t="inlineStr"/>
      <c r="O1312" s="360" t="n">
        <v>0</v>
      </c>
      <c r="P1312" s="360" t="n"/>
      <c r="Q1312" s="360" t="n"/>
      <c r="R1312" s="360" t="n"/>
      <c r="S1312" s="360" t="n"/>
      <c r="T1312" s="360" t="n"/>
      <c r="U1312" s="360" t="n"/>
      <c r="V1312" s="360" t="n"/>
      <c r="W1312" s="360" t="n">
        <v>0</v>
      </c>
      <c r="X1312" s="360" t="n">
        <v>1</v>
      </c>
      <c r="Y1312" s="360" t="n">
        <v>0</v>
      </c>
      <c r="Z1312" s="360" t="n"/>
      <c r="AA1312" s="360" t="n"/>
      <c r="AB1312" s="360" t="n"/>
    </row>
    <row r="1313">
      <c r="A1313" s="360" t="n">
        <v>50</v>
      </c>
      <c r="B1313" s="360" t="n">
        <v>0</v>
      </c>
      <c r="C1313" s="360" t="n">
        <v>0</v>
      </c>
      <c r="D1313" s="360" t="n">
        <v>1</v>
      </c>
      <c r="E1313" s="360" t="n">
        <v>216</v>
      </c>
      <c r="F1313" s="360">
        <f>ROUND(Source!AP1304,O1313)</f>
        <v/>
      </c>
      <c r="G1313" s="360" t="inlineStr">
        <is>
          <t>Оборуд</t>
        </is>
      </c>
      <c r="H1313" s="360" t="inlineStr">
        <is>
          <t>Стоимость оборудования (всего)</t>
        </is>
      </c>
      <c r="I1313" s="360" t="n"/>
      <c r="J1313" s="360" t="n"/>
      <c r="K1313" s="360" t="n">
        <v>216</v>
      </c>
      <c r="L1313" s="360" t="n">
        <v>8</v>
      </c>
      <c r="M1313" s="360" t="n">
        <v>3</v>
      </c>
      <c r="N1313" s="360" t="inlineStr"/>
      <c r="O1313" s="360" t="n">
        <v>0</v>
      </c>
      <c r="P1313" s="360" t="n"/>
      <c r="Q1313" s="360" t="n"/>
      <c r="R1313" s="360" t="n"/>
      <c r="S1313" s="360" t="n"/>
      <c r="T1313" s="360" t="n"/>
      <c r="U1313" s="360" t="n"/>
      <c r="V1313" s="360" t="n"/>
      <c r="W1313" s="360" t="n">
        <v>0</v>
      </c>
      <c r="X1313" s="360" t="n">
        <v>1</v>
      </c>
      <c r="Y1313" s="360" t="n">
        <v>0</v>
      </c>
      <c r="Z1313" s="360" t="n"/>
      <c r="AA1313" s="360" t="n"/>
      <c r="AB1313" s="360" t="n"/>
    </row>
    <row r="1314">
      <c r="A1314" s="360" t="n">
        <v>50</v>
      </c>
      <c r="B1314" s="360" t="n">
        <v>0</v>
      </c>
      <c r="C1314" s="360" t="n">
        <v>0</v>
      </c>
      <c r="D1314" s="360" t="n">
        <v>1</v>
      </c>
      <c r="E1314" s="360" t="n">
        <v>223</v>
      </c>
      <c r="F1314" s="360">
        <f>ROUND(Source!AQ1304,O1314)</f>
        <v/>
      </c>
      <c r="G1314" s="360" t="inlineStr">
        <is>
          <t>ОборудЗак</t>
        </is>
      </c>
      <c r="H1314" s="360" t="inlineStr">
        <is>
          <t>Стоимость оборудования заказчика</t>
        </is>
      </c>
      <c r="I1314" s="360" t="n"/>
      <c r="J1314" s="360" t="n"/>
      <c r="K1314" s="360" t="n">
        <v>223</v>
      </c>
      <c r="L1314" s="360" t="n">
        <v>9</v>
      </c>
      <c r="M1314" s="360" t="n">
        <v>3</v>
      </c>
      <c r="N1314" s="360" t="inlineStr"/>
      <c r="O1314" s="360" t="n">
        <v>0</v>
      </c>
      <c r="P1314" s="360" t="n"/>
      <c r="Q1314" s="360" t="n"/>
      <c r="R1314" s="360" t="n"/>
      <c r="S1314" s="360" t="n"/>
      <c r="T1314" s="360" t="n"/>
      <c r="U1314" s="360" t="n"/>
      <c r="V1314" s="360" t="n"/>
      <c r="W1314" s="360" t="n">
        <v>0</v>
      </c>
      <c r="X1314" s="360" t="n">
        <v>1</v>
      </c>
      <c r="Y1314" s="360" t="n">
        <v>0</v>
      </c>
      <c r="Z1314" s="360" t="n"/>
      <c r="AA1314" s="360" t="n"/>
      <c r="AB1314" s="360" t="n"/>
    </row>
    <row r="1315">
      <c r="A1315" s="360" t="n">
        <v>50</v>
      </c>
      <c r="B1315" s="360" t="n">
        <v>0</v>
      </c>
      <c r="C1315" s="360" t="n">
        <v>0</v>
      </c>
      <c r="D1315" s="360" t="n">
        <v>1</v>
      </c>
      <c r="E1315" s="360" t="n">
        <v>229</v>
      </c>
      <c r="F1315" s="360">
        <f>ROUND(Source!AZ1304,O1315)</f>
        <v/>
      </c>
      <c r="G1315" s="360" t="inlineStr">
        <is>
          <t>ОборудПод</t>
        </is>
      </c>
      <c r="H1315" s="360" t="inlineStr">
        <is>
          <t>Стоимость оборудования подрядчика</t>
        </is>
      </c>
      <c r="I1315" s="360" t="n"/>
      <c r="J1315" s="360" t="n"/>
      <c r="K1315" s="360" t="n">
        <v>229</v>
      </c>
      <c r="L1315" s="360" t="n">
        <v>10</v>
      </c>
      <c r="M1315" s="360" t="n">
        <v>3</v>
      </c>
      <c r="N1315" s="360" t="inlineStr"/>
      <c r="O1315" s="360" t="n">
        <v>0</v>
      </c>
      <c r="P1315" s="360" t="n"/>
      <c r="Q1315" s="360" t="n"/>
      <c r="R1315" s="360" t="n"/>
      <c r="S1315" s="360" t="n"/>
      <c r="T1315" s="360" t="n"/>
      <c r="U1315" s="360" t="n"/>
      <c r="V1315" s="360" t="n"/>
      <c r="W1315" s="360" t="n">
        <v>0</v>
      </c>
      <c r="X1315" s="360" t="n">
        <v>1</v>
      </c>
      <c r="Y1315" s="360" t="n">
        <v>0</v>
      </c>
      <c r="Z1315" s="360" t="n"/>
      <c r="AA1315" s="360" t="n"/>
      <c r="AB1315" s="360" t="n"/>
    </row>
    <row r="1316">
      <c r="A1316" s="360" t="n">
        <v>50</v>
      </c>
      <c r="B1316" s="360" t="n">
        <v>0</v>
      </c>
      <c r="C1316" s="360" t="n">
        <v>0</v>
      </c>
      <c r="D1316" s="360" t="n">
        <v>1</v>
      </c>
      <c r="E1316" s="360" t="n">
        <v>203</v>
      </c>
      <c r="F1316" s="360">
        <f>ROUND(Source!Q1304,O1316)</f>
        <v/>
      </c>
      <c r="G1316" s="360" t="inlineStr">
        <is>
          <t>ЭММ</t>
        </is>
      </c>
      <c r="H1316" s="360" t="inlineStr">
        <is>
          <t>Эксплуатация машин</t>
        </is>
      </c>
      <c r="I1316" s="360" t="n"/>
      <c r="J1316" s="360" t="n"/>
      <c r="K1316" s="360" t="n">
        <v>203</v>
      </c>
      <c r="L1316" s="360" t="n">
        <v>11</v>
      </c>
      <c r="M1316" s="360" t="n">
        <v>3</v>
      </c>
      <c r="N1316" s="360" t="inlineStr"/>
      <c r="O1316" s="360" t="n">
        <v>0</v>
      </c>
      <c r="P1316" s="360" t="n"/>
      <c r="Q1316" s="360" t="n"/>
      <c r="R1316" s="360" t="n"/>
      <c r="S1316" s="360" t="n"/>
      <c r="T1316" s="360" t="n"/>
      <c r="U1316" s="360" t="n"/>
      <c r="V1316" s="360" t="n"/>
      <c r="W1316" s="360" t="n">
        <v>0</v>
      </c>
      <c r="X1316" s="360" t="n">
        <v>1</v>
      </c>
      <c r="Y1316" s="360" t="n">
        <v>0</v>
      </c>
      <c r="Z1316" s="360" t="n"/>
      <c r="AA1316" s="360" t="n"/>
      <c r="AB1316" s="360" t="n"/>
    </row>
    <row r="1317">
      <c r="A1317" s="360" t="n">
        <v>50</v>
      </c>
      <c r="B1317" s="360" t="n">
        <v>0</v>
      </c>
      <c r="C1317" s="360" t="n">
        <v>0</v>
      </c>
      <c r="D1317" s="360" t="n">
        <v>1</v>
      </c>
      <c r="E1317" s="360" t="n">
        <v>231</v>
      </c>
      <c r="F1317" s="360">
        <f>ROUND(Source!BB1304,O1317)</f>
        <v/>
      </c>
      <c r="G1317" s="360" t="inlineStr">
        <is>
          <t>ЭММсНРиСП</t>
        </is>
      </c>
      <c r="H1317" s="360" t="inlineStr">
        <is>
          <t>Эксплуатация машин по ТСН-2001.16</t>
        </is>
      </c>
      <c r="I1317" s="360" t="n"/>
      <c r="J1317" s="360" t="n"/>
      <c r="K1317" s="360" t="n">
        <v>231</v>
      </c>
      <c r="L1317" s="360" t="n">
        <v>12</v>
      </c>
      <c r="M1317" s="360" t="n">
        <v>3</v>
      </c>
      <c r="N1317" s="360" t="inlineStr"/>
      <c r="O1317" s="360" t="n">
        <v>0</v>
      </c>
      <c r="P1317" s="360" t="n"/>
      <c r="Q1317" s="360" t="n"/>
      <c r="R1317" s="360" t="n"/>
      <c r="S1317" s="360" t="n"/>
      <c r="T1317" s="360" t="n"/>
      <c r="U1317" s="360" t="n"/>
      <c r="V1317" s="360" t="n"/>
      <c r="W1317" s="360" t="n">
        <v>0</v>
      </c>
      <c r="X1317" s="360" t="n">
        <v>1</v>
      </c>
      <c r="Y1317" s="360" t="n">
        <v>0</v>
      </c>
      <c r="Z1317" s="360" t="n"/>
      <c r="AA1317" s="360" t="n"/>
      <c r="AB1317" s="360" t="n"/>
    </row>
    <row r="1318">
      <c r="A1318" s="360" t="n">
        <v>50</v>
      </c>
      <c r="B1318" s="360" t="n">
        <v>0</v>
      </c>
      <c r="C1318" s="360" t="n">
        <v>0</v>
      </c>
      <c r="D1318" s="360" t="n">
        <v>1</v>
      </c>
      <c r="E1318" s="360" t="n">
        <v>204</v>
      </c>
      <c r="F1318" s="360">
        <f>ROUND(Source!R1304,O1318)</f>
        <v/>
      </c>
      <c r="G1318" s="360" t="inlineStr">
        <is>
          <t>ЗПМ</t>
        </is>
      </c>
      <c r="H1318" s="360" t="inlineStr">
        <is>
          <t>ЗП машинистов</t>
        </is>
      </c>
      <c r="I1318" s="360" t="n"/>
      <c r="J1318" s="360" t="n"/>
      <c r="K1318" s="360" t="n">
        <v>204</v>
      </c>
      <c r="L1318" s="360" t="n">
        <v>13</v>
      </c>
      <c r="M1318" s="360" t="n">
        <v>3</v>
      </c>
      <c r="N1318" s="360" t="inlineStr"/>
      <c r="O1318" s="360" t="n">
        <v>0</v>
      </c>
      <c r="P1318" s="360" t="n"/>
      <c r="Q1318" s="360" t="n"/>
      <c r="R1318" s="360" t="n"/>
      <c r="S1318" s="360" t="n"/>
      <c r="T1318" s="360" t="n"/>
      <c r="U1318" s="360" t="n"/>
      <c r="V1318" s="360" t="n"/>
      <c r="W1318" s="360" t="n">
        <v>0</v>
      </c>
      <c r="X1318" s="360" t="n">
        <v>1</v>
      </c>
      <c r="Y1318" s="360" t="n">
        <v>0</v>
      </c>
      <c r="Z1318" s="360" t="n"/>
      <c r="AA1318" s="360" t="n"/>
      <c r="AB1318" s="360" t="n"/>
    </row>
    <row r="1319">
      <c r="A1319" s="360" t="n">
        <v>50</v>
      </c>
      <c r="B1319" s="360" t="n">
        <v>0</v>
      </c>
      <c r="C1319" s="360" t="n">
        <v>0</v>
      </c>
      <c r="D1319" s="360" t="n">
        <v>1</v>
      </c>
      <c r="E1319" s="360" t="n">
        <v>205</v>
      </c>
      <c r="F1319" s="360">
        <f>ROUND(Source!S1304,O1319)</f>
        <v/>
      </c>
      <c r="G1319" s="360" t="inlineStr">
        <is>
          <t>ОЗП</t>
        </is>
      </c>
      <c r="H1319" s="360" t="inlineStr">
        <is>
          <t>Основная ЗП рабочих</t>
        </is>
      </c>
      <c r="I1319" s="360" t="n"/>
      <c r="J1319" s="360" t="n"/>
      <c r="K1319" s="360" t="n">
        <v>205</v>
      </c>
      <c r="L1319" s="360" t="n">
        <v>14</v>
      </c>
      <c r="M1319" s="360" t="n">
        <v>3</v>
      </c>
      <c r="N1319" s="360" t="inlineStr"/>
      <c r="O1319" s="360" t="n">
        <v>0</v>
      </c>
      <c r="P1319" s="360" t="n"/>
      <c r="Q1319" s="360" t="n"/>
      <c r="R1319" s="360" t="n"/>
      <c r="S1319" s="360" t="n"/>
      <c r="T1319" s="360" t="n"/>
      <c r="U1319" s="360" t="n"/>
      <c r="V1319" s="360" t="n"/>
      <c r="W1319" s="360" t="n">
        <v>0</v>
      </c>
      <c r="X1319" s="360" t="n">
        <v>1</v>
      </c>
      <c r="Y1319" s="360" t="n">
        <v>0</v>
      </c>
      <c r="Z1319" s="360" t="n"/>
      <c r="AA1319" s="360" t="n"/>
      <c r="AB1319" s="360" t="n"/>
    </row>
    <row r="1320">
      <c r="A1320" s="360" t="n">
        <v>50</v>
      </c>
      <c r="B1320" s="360" t="n">
        <v>0</v>
      </c>
      <c r="C1320" s="360" t="n">
        <v>0</v>
      </c>
      <c r="D1320" s="360" t="n">
        <v>1</v>
      </c>
      <c r="E1320" s="360" t="n">
        <v>232</v>
      </c>
      <c r="F1320" s="360">
        <f>ROUND(Source!BC1304,O1320)</f>
        <v/>
      </c>
      <c r="G1320" s="360" t="inlineStr">
        <is>
          <t>ОЗПсНРиСП</t>
        </is>
      </c>
      <c r="H1320" s="360" t="inlineStr">
        <is>
          <t>Основная ЗП рабочих по ТСН-2001.16</t>
        </is>
      </c>
      <c r="I1320" s="360" t="n"/>
      <c r="J1320" s="360" t="n"/>
      <c r="K1320" s="360" t="n">
        <v>232</v>
      </c>
      <c r="L1320" s="360" t="n">
        <v>15</v>
      </c>
      <c r="M1320" s="360" t="n">
        <v>3</v>
      </c>
      <c r="N1320" s="360" t="inlineStr"/>
      <c r="O1320" s="360" t="n">
        <v>0</v>
      </c>
      <c r="P1320" s="360" t="n"/>
      <c r="Q1320" s="360" t="n"/>
      <c r="R1320" s="360" t="n"/>
      <c r="S1320" s="360" t="n"/>
      <c r="T1320" s="360" t="n"/>
      <c r="U1320" s="360" t="n"/>
      <c r="V1320" s="360" t="n"/>
      <c r="W1320" s="360" t="n">
        <v>0</v>
      </c>
      <c r="X1320" s="360" t="n">
        <v>1</v>
      </c>
      <c r="Y1320" s="360" t="n">
        <v>0</v>
      </c>
      <c r="Z1320" s="360" t="n"/>
      <c r="AA1320" s="360" t="n"/>
      <c r="AB1320" s="360" t="n"/>
    </row>
    <row r="1321">
      <c r="A1321" s="360" t="n">
        <v>50</v>
      </c>
      <c r="B1321" s="360" t="n">
        <v>0</v>
      </c>
      <c r="C1321" s="360" t="n">
        <v>0</v>
      </c>
      <c r="D1321" s="360" t="n">
        <v>1</v>
      </c>
      <c r="E1321" s="360" t="n">
        <v>214</v>
      </c>
      <c r="F1321" s="360">
        <f>ROUND(Source!AS1304,O1321)</f>
        <v/>
      </c>
      <c r="G1321" s="360" t="inlineStr">
        <is>
          <t>Строит</t>
        </is>
      </c>
      <c r="H1321" s="360" t="inlineStr">
        <is>
          <t>Строительные работы с НР и СП</t>
        </is>
      </c>
      <c r="I1321" s="360" t="n"/>
      <c r="J1321" s="360" t="n"/>
      <c r="K1321" s="360" t="n">
        <v>214</v>
      </c>
      <c r="L1321" s="360" t="n">
        <v>16</v>
      </c>
      <c r="M1321" s="360" t="n">
        <v>3</v>
      </c>
      <c r="N1321" s="360" t="inlineStr"/>
      <c r="O1321" s="360" t="n">
        <v>0</v>
      </c>
      <c r="P1321" s="360" t="n"/>
      <c r="Q1321" s="360" t="n"/>
      <c r="R1321" s="360" t="n"/>
      <c r="S1321" s="360" t="n"/>
      <c r="T1321" s="360" t="n"/>
      <c r="U1321" s="360" t="n"/>
      <c r="V1321" s="360" t="n"/>
      <c r="W1321" s="360" t="n">
        <v>0</v>
      </c>
      <c r="X1321" s="360" t="n">
        <v>1</v>
      </c>
      <c r="Y1321" s="360" t="n">
        <v>0</v>
      </c>
      <c r="Z1321" s="360" t="n"/>
      <c r="AA1321" s="360" t="n"/>
      <c r="AB1321" s="360" t="n"/>
    </row>
    <row r="1322">
      <c r="A1322" s="360" t="n">
        <v>50</v>
      </c>
      <c r="B1322" s="360" t="n">
        <v>0</v>
      </c>
      <c r="C1322" s="360" t="n">
        <v>0</v>
      </c>
      <c r="D1322" s="360" t="n">
        <v>1</v>
      </c>
      <c r="E1322" s="360" t="n">
        <v>215</v>
      </c>
      <c r="F1322" s="360">
        <f>ROUND(Source!AT1304,O1322)</f>
        <v/>
      </c>
      <c r="G1322" s="360" t="inlineStr">
        <is>
          <t>Монтаж</t>
        </is>
      </c>
      <c r="H1322" s="360" t="inlineStr">
        <is>
          <t>Монтажные работы с НР и СП</t>
        </is>
      </c>
      <c r="I1322" s="360" t="n"/>
      <c r="J1322" s="360" t="n"/>
      <c r="K1322" s="360" t="n">
        <v>215</v>
      </c>
      <c r="L1322" s="360" t="n">
        <v>17</v>
      </c>
      <c r="M1322" s="360" t="n">
        <v>3</v>
      </c>
      <c r="N1322" s="360" t="inlineStr"/>
      <c r="O1322" s="360" t="n">
        <v>0</v>
      </c>
      <c r="P1322" s="360" t="n"/>
      <c r="Q1322" s="360" t="n"/>
      <c r="R1322" s="360" t="n"/>
      <c r="S1322" s="360" t="n"/>
      <c r="T1322" s="360" t="n"/>
      <c r="U1322" s="360" t="n"/>
      <c r="V1322" s="360" t="n"/>
      <c r="W1322" s="360" t="n">
        <v>0</v>
      </c>
      <c r="X1322" s="360" t="n">
        <v>1</v>
      </c>
      <c r="Y1322" s="360" t="n">
        <v>0</v>
      </c>
      <c r="Z1322" s="360" t="n"/>
      <c r="AA1322" s="360" t="n"/>
      <c r="AB1322" s="360" t="n"/>
    </row>
    <row r="1323">
      <c r="A1323" s="360" t="n">
        <v>50</v>
      </c>
      <c r="B1323" s="360" t="n">
        <v>0</v>
      </c>
      <c r="C1323" s="360" t="n">
        <v>0</v>
      </c>
      <c r="D1323" s="360" t="n">
        <v>1</v>
      </c>
      <c r="E1323" s="360" t="n">
        <v>217</v>
      </c>
      <c r="F1323" s="360">
        <f>ROUND(Source!AU1304,O1323)</f>
        <v/>
      </c>
      <c r="G1323" s="360" t="inlineStr">
        <is>
          <t>Прочие</t>
        </is>
      </c>
      <c r="H1323" s="360" t="inlineStr">
        <is>
          <t>Прочие работы с НР и СП</t>
        </is>
      </c>
      <c r="I1323" s="360" t="n"/>
      <c r="J1323" s="360" t="n"/>
      <c r="K1323" s="360" t="n">
        <v>217</v>
      </c>
      <c r="L1323" s="360" t="n">
        <v>18</v>
      </c>
      <c r="M1323" s="360" t="n">
        <v>3</v>
      </c>
      <c r="N1323" s="360" t="inlineStr"/>
      <c r="O1323" s="360" t="n">
        <v>0</v>
      </c>
      <c r="P1323" s="360" t="n"/>
      <c r="Q1323" s="360" t="n"/>
      <c r="R1323" s="360" t="n"/>
      <c r="S1323" s="360" t="n"/>
      <c r="T1323" s="360" t="n"/>
      <c r="U1323" s="360" t="n"/>
      <c r="V1323" s="360" t="n"/>
      <c r="W1323" s="360" t="n">
        <v>0</v>
      </c>
      <c r="X1323" s="360" t="n">
        <v>1</v>
      </c>
      <c r="Y1323" s="360" t="n">
        <v>0</v>
      </c>
      <c r="Z1323" s="360" t="n"/>
      <c r="AA1323" s="360" t="n"/>
      <c r="AB1323" s="360" t="n"/>
    </row>
    <row r="1324">
      <c r="A1324" s="360" t="n">
        <v>50</v>
      </c>
      <c r="B1324" s="360" t="n">
        <v>0</v>
      </c>
      <c r="C1324" s="360" t="n">
        <v>0</v>
      </c>
      <c r="D1324" s="360" t="n">
        <v>1</v>
      </c>
      <c r="E1324" s="360" t="n">
        <v>230</v>
      </c>
      <c r="F1324" s="360">
        <f>ROUND(Source!BA1304,O1324)</f>
        <v/>
      </c>
      <c r="G1324" s="360" t="inlineStr">
        <is>
          <t>ПрочиеЗатр</t>
        </is>
      </c>
      <c r="H1324" s="360" t="inlineStr">
        <is>
          <t>Прочие затраты по ТСН-2001.16</t>
        </is>
      </c>
      <c r="I1324" s="360" t="n"/>
      <c r="J1324" s="360" t="n"/>
      <c r="K1324" s="360" t="n">
        <v>230</v>
      </c>
      <c r="L1324" s="360" t="n">
        <v>19</v>
      </c>
      <c r="M1324" s="360" t="n">
        <v>3</v>
      </c>
      <c r="N1324" s="360" t="inlineStr"/>
      <c r="O1324" s="360" t="n">
        <v>0</v>
      </c>
      <c r="P1324" s="360" t="n"/>
      <c r="Q1324" s="360" t="n"/>
      <c r="R1324" s="360" t="n"/>
      <c r="S1324" s="360" t="n"/>
      <c r="T1324" s="360" t="n"/>
      <c r="U1324" s="360" t="n"/>
      <c r="V1324" s="360" t="n"/>
      <c r="W1324" s="360" t="n">
        <v>0</v>
      </c>
      <c r="X1324" s="360" t="n">
        <v>1</v>
      </c>
      <c r="Y1324" s="360" t="n">
        <v>0</v>
      </c>
      <c r="Z1324" s="360" t="n"/>
      <c r="AA1324" s="360" t="n"/>
      <c r="AB1324" s="360" t="n"/>
    </row>
    <row r="1325">
      <c r="A1325" s="360" t="n">
        <v>50</v>
      </c>
      <c r="B1325" s="360" t="n">
        <v>0</v>
      </c>
      <c r="C1325" s="360" t="n">
        <v>0</v>
      </c>
      <c r="D1325" s="360" t="n">
        <v>1</v>
      </c>
      <c r="E1325" s="360" t="n">
        <v>206</v>
      </c>
      <c r="F1325" s="360">
        <f>ROUND(Source!T1304,O1325)</f>
        <v/>
      </c>
      <c r="G1325" s="360" t="inlineStr">
        <is>
          <t>ВозврМат</t>
        </is>
      </c>
      <c r="H1325" s="360" t="inlineStr">
        <is>
          <t>Возврат материалов</t>
        </is>
      </c>
      <c r="I1325" s="360" t="n"/>
      <c r="J1325" s="360" t="n"/>
      <c r="K1325" s="360" t="n">
        <v>206</v>
      </c>
      <c r="L1325" s="360" t="n">
        <v>20</v>
      </c>
      <c r="M1325" s="360" t="n">
        <v>3</v>
      </c>
      <c r="N1325" s="360" t="inlineStr"/>
      <c r="O1325" s="360" t="n">
        <v>0</v>
      </c>
      <c r="P1325" s="360" t="n"/>
      <c r="Q1325" s="360" t="n"/>
      <c r="R1325" s="360" t="n"/>
      <c r="S1325" s="360" t="n"/>
      <c r="T1325" s="360" t="n"/>
      <c r="U1325" s="360" t="n"/>
      <c r="V1325" s="360" t="n"/>
      <c r="W1325" s="360" t="n">
        <v>0</v>
      </c>
      <c r="X1325" s="360" t="n">
        <v>1</v>
      </c>
      <c r="Y1325" s="360" t="n">
        <v>0</v>
      </c>
      <c r="Z1325" s="360" t="n"/>
      <c r="AA1325" s="360" t="n"/>
      <c r="AB1325" s="360" t="n"/>
    </row>
    <row r="1326">
      <c r="A1326" s="360" t="n">
        <v>50</v>
      </c>
      <c r="B1326" s="360" t="n">
        <v>0</v>
      </c>
      <c r="C1326" s="360" t="n">
        <v>0</v>
      </c>
      <c r="D1326" s="360" t="n">
        <v>1</v>
      </c>
      <c r="E1326" s="360" t="n">
        <v>207</v>
      </c>
      <c r="F1326" s="360">
        <f>ROUND(Source!U1304,O1326)</f>
        <v/>
      </c>
      <c r="G1326" s="360" t="inlineStr">
        <is>
          <t>ТрудСтр</t>
        </is>
      </c>
      <c r="H1326" s="360" t="inlineStr">
        <is>
          <t>Трудозатраты строителей</t>
        </is>
      </c>
      <c r="I1326" s="360" t="n"/>
      <c r="J1326" s="360" t="n"/>
      <c r="K1326" s="360" t="n">
        <v>207</v>
      </c>
      <c r="L1326" s="360" t="n">
        <v>21</v>
      </c>
      <c r="M1326" s="360" t="n">
        <v>3</v>
      </c>
      <c r="N1326" s="360" t="inlineStr"/>
      <c r="O1326" s="360" t="n">
        <v>7</v>
      </c>
      <c r="P1326" s="360" t="n"/>
      <c r="Q1326" s="360" t="n"/>
      <c r="R1326" s="360" t="n"/>
      <c r="S1326" s="360" t="n"/>
      <c r="T1326" s="360" t="n"/>
      <c r="U1326" s="360" t="n"/>
      <c r="V1326" s="360" t="n"/>
      <c r="W1326" s="360" t="n">
        <v>0</v>
      </c>
      <c r="X1326" s="360" t="n">
        <v>1</v>
      </c>
      <c r="Y1326" s="360" t="n">
        <v>0</v>
      </c>
      <c r="Z1326" s="360" t="n"/>
      <c r="AA1326" s="360" t="n"/>
      <c r="AB1326" s="360" t="n"/>
    </row>
    <row r="1327">
      <c r="A1327" s="360" t="n">
        <v>50</v>
      </c>
      <c r="B1327" s="360" t="n">
        <v>0</v>
      </c>
      <c r="C1327" s="360" t="n">
        <v>0</v>
      </c>
      <c r="D1327" s="360" t="n">
        <v>1</v>
      </c>
      <c r="E1327" s="360" t="n">
        <v>208</v>
      </c>
      <c r="F1327" s="360">
        <f>ROUND(Source!V1304,O1327)</f>
        <v/>
      </c>
      <c r="G1327" s="360" t="inlineStr">
        <is>
          <t>ТрудМаш</t>
        </is>
      </c>
      <c r="H1327" s="360" t="inlineStr">
        <is>
          <t>Трудозатраты машинистов</t>
        </is>
      </c>
      <c r="I1327" s="360" t="n"/>
      <c r="J1327" s="360" t="n"/>
      <c r="K1327" s="360" t="n">
        <v>208</v>
      </c>
      <c r="L1327" s="360" t="n">
        <v>22</v>
      </c>
      <c r="M1327" s="360" t="n">
        <v>3</v>
      </c>
      <c r="N1327" s="360" t="inlineStr"/>
      <c r="O1327" s="360" t="n">
        <v>7</v>
      </c>
      <c r="P1327" s="360" t="n"/>
      <c r="Q1327" s="360" t="n"/>
      <c r="R1327" s="360" t="n"/>
      <c r="S1327" s="360" t="n"/>
      <c r="T1327" s="360" t="n"/>
      <c r="U1327" s="360" t="n"/>
      <c r="V1327" s="360" t="n"/>
      <c r="W1327" s="360" t="n">
        <v>0</v>
      </c>
      <c r="X1327" s="360" t="n">
        <v>1</v>
      </c>
      <c r="Y1327" s="360" t="n">
        <v>0</v>
      </c>
      <c r="Z1327" s="360" t="n"/>
      <c r="AA1327" s="360" t="n"/>
      <c r="AB1327" s="360" t="n"/>
    </row>
    <row r="1328">
      <c r="A1328" s="360" t="n">
        <v>50</v>
      </c>
      <c r="B1328" s="360" t="n">
        <v>0</v>
      </c>
      <c r="C1328" s="360" t="n">
        <v>0</v>
      </c>
      <c r="D1328" s="360" t="n">
        <v>1</v>
      </c>
      <c r="E1328" s="360" t="n">
        <v>209</v>
      </c>
      <c r="F1328" s="360">
        <f>ROUND(Source!W1304,O1328)</f>
        <v/>
      </c>
      <c r="G1328" s="360" t="inlineStr">
        <is>
          <t>ТранспМат</t>
        </is>
      </c>
      <c r="H1328" s="360" t="inlineStr">
        <is>
          <t>Транспорт материалов</t>
        </is>
      </c>
      <c r="I1328" s="360" t="n"/>
      <c r="J1328" s="360" t="n"/>
      <c r="K1328" s="360" t="n">
        <v>209</v>
      </c>
      <c r="L1328" s="360" t="n">
        <v>23</v>
      </c>
      <c r="M1328" s="360" t="n">
        <v>3</v>
      </c>
      <c r="N1328" s="360" t="inlineStr"/>
      <c r="O1328" s="360" t="n">
        <v>0</v>
      </c>
      <c r="P1328" s="360" t="n"/>
      <c r="Q1328" s="360" t="n"/>
      <c r="R1328" s="360" t="n"/>
      <c r="S1328" s="360" t="n"/>
      <c r="T1328" s="360" t="n"/>
      <c r="U1328" s="360" t="n"/>
      <c r="V1328" s="360" t="n"/>
      <c r="W1328" s="360" t="n">
        <v>0</v>
      </c>
      <c r="X1328" s="360" t="n">
        <v>1</v>
      </c>
      <c r="Y1328" s="360" t="n">
        <v>0</v>
      </c>
      <c r="Z1328" s="360" t="n"/>
      <c r="AA1328" s="360" t="n"/>
      <c r="AB1328" s="360" t="n"/>
    </row>
    <row r="1329">
      <c r="A1329" s="360" t="n">
        <v>50</v>
      </c>
      <c r="B1329" s="360" t="n">
        <v>0</v>
      </c>
      <c r="C1329" s="360" t="n">
        <v>0</v>
      </c>
      <c r="D1329" s="360" t="n">
        <v>1</v>
      </c>
      <c r="E1329" s="360" t="n">
        <v>233</v>
      </c>
      <c r="F1329" s="360">
        <f>ROUND(Source!BD1304,O1329)</f>
        <v/>
      </c>
      <c r="G1329" s="360" t="inlineStr">
        <is>
          <t>Перевозка</t>
        </is>
      </c>
      <c r="H1329" s="360" t="inlineStr">
        <is>
          <t>Перевозка грузов</t>
        </is>
      </c>
      <c r="I1329" s="360" t="n"/>
      <c r="J1329" s="360" t="n"/>
      <c r="K1329" s="360" t="n">
        <v>233</v>
      </c>
      <c r="L1329" s="360" t="n">
        <v>24</v>
      </c>
      <c r="M1329" s="360" t="n">
        <v>3</v>
      </c>
      <c r="N1329" s="360" t="inlineStr"/>
      <c r="O1329" s="360" t="n">
        <v>0</v>
      </c>
      <c r="P1329" s="360" t="n"/>
      <c r="Q1329" s="360" t="n"/>
      <c r="R1329" s="360" t="n"/>
      <c r="S1329" s="360" t="n"/>
      <c r="T1329" s="360" t="n"/>
      <c r="U1329" s="360" t="n"/>
      <c r="V1329" s="360" t="n"/>
      <c r="W1329" s="360" t="n">
        <v>0</v>
      </c>
      <c r="X1329" s="360" t="n">
        <v>1</v>
      </c>
      <c r="Y1329" s="360" t="n">
        <v>0</v>
      </c>
      <c r="Z1329" s="360" t="n"/>
      <c r="AA1329" s="360" t="n"/>
      <c r="AB1329" s="360" t="n"/>
    </row>
    <row r="1330">
      <c r="A1330" s="360" t="n">
        <v>50</v>
      </c>
      <c r="B1330" s="360" t="n">
        <v>0</v>
      </c>
      <c r="C1330" s="360" t="n">
        <v>0</v>
      </c>
      <c r="D1330" s="360" t="n">
        <v>1</v>
      </c>
      <c r="E1330" s="360" t="n">
        <v>210</v>
      </c>
      <c r="F1330" s="360">
        <f>ROUND(Source!X1304,O1330)</f>
        <v/>
      </c>
      <c r="G1330" s="360" t="inlineStr">
        <is>
          <t>НР</t>
        </is>
      </c>
      <c r="H1330" s="360" t="inlineStr">
        <is>
          <t>Накладные расходы</t>
        </is>
      </c>
      <c r="I1330" s="360" t="n"/>
      <c r="J1330" s="360" t="n"/>
      <c r="K1330" s="360" t="n">
        <v>210</v>
      </c>
      <c r="L1330" s="360" t="n">
        <v>25</v>
      </c>
      <c r="M1330" s="360" t="n">
        <v>3</v>
      </c>
      <c r="N1330" s="360" t="inlineStr"/>
      <c r="O1330" s="360" t="n">
        <v>0</v>
      </c>
      <c r="P1330" s="360" t="n"/>
      <c r="Q1330" s="360" t="n"/>
      <c r="R1330" s="360" t="n"/>
      <c r="S1330" s="360" t="n"/>
      <c r="T1330" s="360" t="n"/>
      <c r="U1330" s="360" t="n"/>
      <c r="V1330" s="360" t="n"/>
      <c r="W1330" s="360" t="n">
        <v>0</v>
      </c>
      <c r="X1330" s="360" t="n">
        <v>1</v>
      </c>
      <c r="Y1330" s="360" t="n">
        <v>0</v>
      </c>
      <c r="Z1330" s="360" t="n"/>
      <c r="AA1330" s="360" t="n"/>
      <c r="AB1330" s="360" t="n"/>
    </row>
    <row r="1331">
      <c r="A1331" s="360" t="n">
        <v>50</v>
      </c>
      <c r="B1331" s="360" t="n">
        <v>0</v>
      </c>
      <c r="C1331" s="360" t="n">
        <v>0</v>
      </c>
      <c r="D1331" s="360" t="n">
        <v>1</v>
      </c>
      <c r="E1331" s="360" t="n">
        <v>211</v>
      </c>
      <c r="F1331" s="360">
        <f>ROUND(Source!Y1304,O1331)</f>
        <v/>
      </c>
      <c r="G1331" s="360" t="inlineStr">
        <is>
          <t>СмПриб</t>
        </is>
      </c>
      <c r="H1331" s="360" t="inlineStr">
        <is>
          <t>Сметная прибыль</t>
        </is>
      </c>
      <c r="I1331" s="360" t="n"/>
      <c r="J1331" s="360" t="n"/>
      <c r="K1331" s="360" t="n">
        <v>211</v>
      </c>
      <c r="L1331" s="360" t="n">
        <v>26</v>
      </c>
      <c r="M1331" s="360" t="n">
        <v>3</v>
      </c>
      <c r="N1331" s="360" t="inlineStr"/>
      <c r="O1331" s="360" t="n">
        <v>0</v>
      </c>
      <c r="P1331" s="360" t="n"/>
      <c r="Q1331" s="360" t="n"/>
      <c r="R1331" s="360" t="n"/>
      <c r="S1331" s="360" t="n"/>
      <c r="T1331" s="360" t="n"/>
      <c r="U1331" s="360" t="n"/>
      <c r="V1331" s="360" t="n"/>
      <c r="W1331" s="360" t="n">
        <v>0</v>
      </c>
      <c r="X1331" s="360" t="n">
        <v>1</v>
      </c>
      <c r="Y1331" s="360" t="n">
        <v>0</v>
      </c>
      <c r="Z1331" s="360" t="n"/>
      <c r="AA1331" s="360" t="n"/>
      <c r="AB1331" s="360" t="n"/>
    </row>
    <row r="1332">
      <c r="A1332" s="360" t="n">
        <v>50</v>
      </c>
      <c r="B1332" s="360" t="n">
        <v>0</v>
      </c>
      <c r="C1332" s="360" t="n">
        <v>0</v>
      </c>
      <c r="D1332" s="360" t="n">
        <v>1</v>
      </c>
      <c r="E1332" s="360" t="n">
        <v>224</v>
      </c>
      <c r="F1332" s="360">
        <f>ROUND(Source!AR1304,O1332)</f>
        <v/>
      </c>
      <c r="G1332" s="360" t="inlineStr">
        <is>
          <t>Всего</t>
        </is>
      </c>
      <c r="H1332" s="360" t="inlineStr">
        <is>
          <t>Всего с НР и СП</t>
        </is>
      </c>
      <c r="I1332" s="360" t="n"/>
      <c r="J1332" s="360" t="n"/>
      <c r="K1332" s="360" t="n">
        <v>224</v>
      </c>
      <c r="L1332" s="360" t="n">
        <v>27</v>
      </c>
      <c r="M1332" s="360" t="n">
        <v>3</v>
      </c>
      <c r="N1332" s="360" t="inlineStr"/>
      <c r="O1332" s="360" t="n">
        <v>0</v>
      </c>
      <c r="P1332" s="360" t="n"/>
      <c r="Q1332" s="360" t="n"/>
      <c r="R1332" s="360" t="n"/>
      <c r="S1332" s="360" t="n"/>
      <c r="T1332" s="360" t="n"/>
      <c r="U1332" s="360" t="n"/>
      <c r="V1332" s="360" t="n"/>
      <c r="W1332" s="360" t="n">
        <v>0</v>
      </c>
      <c r="X1332" s="360" t="n">
        <v>1</v>
      </c>
      <c r="Y1332" s="360" t="n">
        <v>0</v>
      </c>
      <c r="Z1332" s="360" t="n"/>
      <c r="AA1332" s="360" t="n"/>
      <c r="AB1332" s="360" t="n"/>
    </row>
    <row r="1333">
      <c r="A1333" s="360" t="n">
        <v>50</v>
      </c>
      <c r="B1333" s="360" t="n">
        <v>0</v>
      </c>
      <c r="C1333" s="360" t="n">
        <v>0</v>
      </c>
      <c r="D1333" s="360" t="n">
        <v>2</v>
      </c>
      <c r="E1333" s="360" t="n">
        <v>0</v>
      </c>
      <c r="F1333" s="360">
        <f>ROUND(F1332,O1333)</f>
        <v/>
      </c>
      <c r="G1333" s="360" t="inlineStr">
        <is>
          <t>и1</t>
        </is>
      </c>
      <c r="H1333" s="360" t="inlineStr">
        <is>
          <t>Итого</t>
        </is>
      </c>
      <c r="I1333" s="360" t="n"/>
      <c r="J1333" s="360" t="n"/>
      <c r="K1333" s="360" t="n">
        <v>212</v>
      </c>
      <c r="L1333" s="360" t="n">
        <v>28</v>
      </c>
      <c r="M1333" s="360" t="n">
        <v>0</v>
      </c>
      <c r="N1333" s="360" t="inlineStr"/>
      <c r="O1333" s="360" t="n">
        <v>0</v>
      </c>
      <c r="P1333" s="360" t="n"/>
      <c r="Q1333" s="360" t="n"/>
      <c r="R1333" s="360" t="n"/>
      <c r="S1333" s="360" t="n"/>
      <c r="T1333" s="360" t="n"/>
      <c r="U1333" s="360" t="n"/>
      <c r="V1333" s="360" t="n"/>
      <c r="W1333" s="360" t="n">
        <v>0</v>
      </c>
      <c r="X1333" s="360" t="n">
        <v>1</v>
      </c>
      <c r="Y1333" s="360" t="n">
        <v>0</v>
      </c>
      <c r="Z1333" s="360" t="n"/>
      <c r="AA1333" s="360" t="n"/>
      <c r="AB1333" s="360" t="n"/>
    </row>
    <row r="1334">
      <c r="A1334" s="360" t="n">
        <v>50</v>
      </c>
      <c r="B1334" s="360" t="n">
        <v>0</v>
      </c>
      <c r="C1334" s="360" t="n">
        <v>0</v>
      </c>
      <c r="D1334" s="360" t="n">
        <v>2</v>
      </c>
      <c r="E1334" s="360" t="n">
        <v>0</v>
      </c>
      <c r="F1334" s="360">
        <f>ROUND(F1333*0.22,O1334)</f>
        <v/>
      </c>
      <c r="G1334" s="360" t="inlineStr">
        <is>
          <t>и2</t>
        </is>
      </c>
      <c r="H1334" s="360" t="inlineStr">
        <is>
          <t>НДС 22%</t>
        </is>
      </c>
      <c r="I1334" s="360" t="n"/>
      <c r="J1334" s="360" t="n"/>
      <c r="K1334" s="360" t="n">
        <v>212</v>
      </c>
      <c r="L1334" s="360" t="n">
        <v>29</v>
      </c>
      <c r="M1334" s="360" t="n">
        <v>0</v>
      </c>
      <c r="N1334" s="360" t="inlineStr"/>
      <c r="O1334" s="360" t="n">
        <v>0</v>
      </c>
      <c r="P1334" s="360" t="n"/>
      <c r="Q1334" s="360" t="n"/>
      <c r="R1334" s="360" t="n"/>
      <c r="S1334" s="360" t="n"/>
      <c r="T1334" s="360" t="n"/>
      <c r="U1334" s="360" t="n"/>
      <c r="V1334" s="360" t="n"/>
      <c r="W1334" s="360" t="n">
        <v>0</v>
      </c>
      <c r="X1334" s="360" t="n">
        <v>1</v>
      </c>
      <c r="Y1334" s="360" t="n">
        <v>0</v>
      </c>
      <c r="Z1334" s="360" t="n"/>
      <c r="AA1334" s="360" t="n"/>
      <c r="AB1334" s="360" t="n"/>
    </row>
    <row r="1335">
      <c r="A1335" s="360" t="n">
        <v>50</v>
      </c>
      <c r="B1335" s="360" t="n">
        <v>0</v>
      </c>
      <c r="C1335" s="360" t="n">
        <v>0</v>
      </c>
      <c r="D1335" s="360" t="n">
        <v>2</v>
      </c>
      <c r="E1335" s="360" t="n">
        <v>213</v>
      </c>
      <c r="F1335" s="360">
        <f>ROUND(F1333+F1334,O1335)</f>
        <v/>
      </c>
      <c r="G1335" s="360" t="inlineStr">
        <is>
          <t>и3</t>
        </is>
      </c>
      <c r="H1335" s="360" t="inlineStr">
        <is>
          <t>Всего</t>
        </is>
      </c>
      <c r="I1335" s="360" t="n"/>
      <c r="J1335" s="360" t="n"/>
      <c r="K1335" s="360" t="n">
        <v>212</v>
      </c>
      <c r="L1335" s="360" t="n">
        <v>30</v>
      </c>
      <c r="M1335" s="360" t="n">
        <v>0</v>
      </c>
      <c r="N1335" s="360" t="inlineStr"/>
      <c r="O1335" s="360" t="n">
        <v>0</v>
      </c>
      <c r="P1335" s="360" t="n"/>
      <c r="Q1335" s="360" t="n"/>
      <c r="R1335" s="360" t="n"/>
      <c r="S1335" s="360" t="n"/>
      <c r="T1335" s="360" t="n"/>
      <c r="U1335" s="360" t="n"/>
      <c r="V1335" s="360" t="n"/>
      <c r="W1335" s="360" t="n">
        <v>0</v>
      </c>
      <c r="X1335" s="360" t="n">
        <v>1</v>
      </c>
      <c r="Y1335" s="360" t="n">
        <v>0</v>
      </c>
      <c r="Z1335" s="360" t="n"/>
      <c r="AA1335" s="360" t="n"/>
      <c r="AB1335" s="360" t="n"/>
    </row>
    <row r="1336"/>
    <row r="1337">
      <c r="A1337" s="357" t="n">
        <v>3</v>
      </c>
      <c r="B1337" s="357" t="n">
        <v>0</v>
      </c>
      <c r="C1337" s="357" t="n"/>
      <c r="D1337" s="357">
        <f>ROW(A1347)</f>
        <v/>
      </c>
      <c r="E1337" s="357" t="n"/>
      <c r="F1337" s="357" t="inlineStr">
        <is>
          <t>Новая локальная смета</t>
        </is>
      </c>
      <c r="G1337" s="357" t="inlineStr">
        <is>
          <t>Первомайская, д. 49, кв 7-10</t>
        </is>
      </c>
      <c r="H1337" s="357" t="inlineStr"/>
      <c r="I1337" s="357" t="n">
        <v>0</v>
      </c>
      <c r="J1337" s="357" t="inlineStr"/>
      <c r="K1337" s="357" t="n">
        <v>0</v>
      </c>
      <c r="L1337" s="357" t="inlineStr">
        <is>
          <t>Новая локальная смета</t>
        </is>
      </c>
      <c r="M1337" s="357" t="inlineStr"/>
      <c r="N1337" s="357" t="n"/>
      <c r="O1337" s="357" t="n"/>
      <c r="P1337" s="357" t="n"/>
      <c r="Q1337" s="357" t="n"/>
      <c r="R1337" s="357" t="n"/>
      <c r="S1337" s="357" t="n">
        <v>0</v>
      </c>
      <c r="T1337" s="357" t="n"/>
      <c r="U1337" s="357" t="inlineStr"/>
      <c r="V1337" s="357" t="n">
        <v>0</v>
      </c>
      <c r="W1337" s="357" t="n"/>
      <c r="X1337" s="357" t="n"/>
      <c r="Y1337" s="357" t="n"/>
      <c r="Z1337" s="357" t="n"/>
      <c r="AA1337" s="357" t="n"/>
      <c r="AB1337" s="357" t="inlineStr"/>
      <c r="AC1337" s="357" t="inlineStr"/>
      <c r="AD1337" s="357" t="inlineStr"/>
      <c r="AE1337" s="357" t="inlineStr"/>
      <c r="AF1337" s="357" t="inlineStr"/>
      <c r="AG1337" s="357" t="inlineStr"/>
      <c r="AH1337" s="357" t="n"/>
      <c r="AI1337" s="357" t="n"/>
      <c r="AJ1337" s="357" t="n"/>
      <c r="AK1337" s="357" t="n"/>
      <c r="AL1337" s="357" t="n"/>
      <c r="AM1337" s="357" t="n"/>
      <c r="AN1337" s="357" t="n"/>
      <c r="AO1337" s="357" t="n"/>
      <c r="AP1337" s="357" t="inlineStr"/>
      <c r="AQ1337" s="357" t="inlineStr"/>
      <c r="AR1337" s="357" t="inlineStr"/>
      <c r="AS1337" s="357" t="n"/>
      <c r="AT1337" s="357" t="n"/>
      <c r="AU1337" s="357" t="n"/>
      <c r="AV1337" s="357" t="n"/>
      <c r="AW1337" s="357" t="n"/>
      <c r="AX1337" s="357" t="n"/>
      <c r="AY1337" s="357" t="n"/>
      <c r="AZ1337" s="357" t="inlineStr"/>
      <c r="BA1337" s="357" t="n"/>
      <c r="BB1337" s="357" t="inlineStr"/>
      <c r="BC1337" s="357" t="inlineStr"/>
      <c r="BD1337" s="357" t="inlineStr"/>
      <c r="BE1337" s="357" t="inlineStr"/>
      <c r="BF1337" s="357" t="inlineStr"/>
      <c r="BG1337" s="357" t="inlineStr"/>
      <c r="BH1337" s="357" t="inlineStr"/>
      <c r="BI1337" s="357" t="inlineStr"/>
      <c r="BJ1337" s="357" t="inlineStr"/>
      <c r="BK1337" s="357" t="inlineStr"/>
      <c r="BL1337" s="357" t="inlineStr"/>
      <c r="BM1337" s="357" t="inlineStr"/>
      <c r="BN1337" s="357" t="inlineStr"/>
      <c r="BO1337" s="357" t="inlineStr"/>
      <c r="BP1337" s="357" t="inlineStr"/>
      <c r="BQ1337" s="357" t="n"/>
      <c r="BR1337" s="357" t="n"/>
      <c r="BS1337" s="357" t="n"/>
      <c r="BT1337" s="357" t="n"/>
      <c r="BU1337" s="357" t="n"/>
      <c r="BV1337" s="357" t="n"/>
      <c r="BW1337" s="357" t="n"/>
      <c r="BX1337" s="357" t="n">
        <v>0</v>
      </c>
      <c r="BY1337" s="357" t="n"/>
      <c r="BZ1337" s="357" t="n"/>
      <c r="CA1337" s="357" t="n"/>
      <c r="CB1337" s="357" t="n"/>
      <c r="CC1337" s="357" t="n"/>
      <c r="CD1337" s="357" t="n"/>
      <c r="CE1337" s="357" t="n"/>
      <c r="CF1337" s="357" t="n">
        <v>0</v>
      </c>
      <c r="CG1337" s="357" t="n">
        <v>0</v>
      </c>
      <c r="CH1337" s="357" t="n"/>
      <c r="CI1337" s="357" t="inlineStr"/>
      <c r="CJ1337" s="357" t="inlineStr"/>
      <c r="CK1337" t="inlineStr"/>
      <c r="CL1337" t="inlineStr"/>
      <c r="CM1337" t="inlineStr"/>
      <c r="CN1337" t="inlineStr"/>
      <c r="CO1337" t="inlineStr"/>
      <c r="CP1337" t="inlineStr"/>
      <c r="CQ1337" t="inlineStr"/>
    </row>
    <row r="1338"/>
    <row r="1339">
      <c r="A1339" s="358" t="n">
        <v>52</v>
      </c>
      <c r="B1339" s="358">
        <f>B1347</f>
        <v/>
      </c>
      <c r="C1339" s="358">
        <f>C1347</f>
        <v/>
      </c>
      <c r="D1339" s="358">
        <f>D1347</f>
        <v/>
      </c>
      <c r="E1339" s="358">
        <f>E1347</f>
        <v/>
      </c>
      <c r="F1339" s="358">
        <f>F1347</f>
        <v/>
      </c>
      <c r="G1339" s="358">
        <f>G1347</f>
        <v/>
      </c>
      <c r="H1339" s="358" t="n"/>
      <c r="I1339" s="358" t="n"/>
      <c r="J1339" s="358" t="n"/>
      <c r="K1339" s="358" t="n"/>
      <c r="L1339" s="358" t="n"/>
      <c r="M1339" s="358" t="n"/>
      <c r="N1339" s="358" t="n"/>
      <c r="O1339" s="358">
        <f>O1347</f>
        <v/>
      </c>
      <c r="P1339" s="358">
        <f>P1347</f>
        <v/>
      </c>
      <c r="Q1339" s="358">
        <f>Q1347</f>
        <v/>
      </c>
      <c r="R1339" s="358">
        <f>R1347</f>
        <v/>
      </c>
      <c r="S1339" s="358">
        <f>S1347</f>
        <v/>
      </c>
      <c r="T1339" s="358">
        <f>T1347</f>
        <v/>
      </c>
      <c r="U1339" s="358">
        <f>U1347</f>
        <v/>
      </c>
      <c r="V1339" s="358">
        <f>V1347</f>
        <v/>
      </c>
      <c r="W1339" s="358">
        <f>W1347</f>
        <v/>
      </c>
      <c r="X1339" s="358">
        <f>X1347</f>
        <v/>
      </c>
      <c r="Y1339" s="358">
        <f>Y1347</f>
        <v/>
      </c>
      <c r="Z1339" s="358">
        <f>Z1347</f>
        <v/>
      </c>
      <c r="AA1339" s="358">
        <f>AA1347</f>
        <v/>
      </c>
      <c r="AB1339" s="358">
        <f>AB1347</f>
        <v/>
      </c>
      <c r="AC1339" s="358">
        <f>AC1347</f>
        <v/>
      </c>
      <c r="AD1339" s="358">
        <f>AD1347</f>
        <v/>
      </c>
      <c r="AE1339" s="358">
        <f>AE1347</f>
        <v/>
      </c>
      <c r="AF1339" s="358">
        <f>AF1347</f>
        <v/>
      </c>
      <c r="AG1339" s="358">
        <f>AG1347</f>
        <v/>
      </c>
      <c r="AH1339" s="358">
        <f>AH1347</f>
        <v/>
      </c>
      <c r="AI1339" s="358">
        <f>AI1347</f>
        <v/>
      </c>
      <c r="AJ1339" s="358">
        <f>AJ1347</f>
        <v/>
      </c>
      <c r="AK1339" s="358">
        <f>AK1347</f>
        <v/>
      </c>
      <c r="AL1339" s="358">
        <f>AL1347</f>
        <v/>
      </c>
      <c r="AM1339" s="358">
        <f>AM1347</f>
        <v/>
      </c>
      <c r="AN1339" s="358">
        <f>AN1347</f>
        <v/>
      </c>
      <c r="AO1339" s="358">
        <f>AO1347</f>
        <v/>
      </c>
      <c r="AP1339" s="358">
        <f>AP1347</f>
        <v/>
      </c>
      <c r="AQ1339" s="358">
        <f>AQ1347</f>
        <v/>
      </c>
      <c r="AR1339" s="358">
        <f>AR1347</f>
        <v/>
      </c>
      <c r="AS1339" s="358">
        <f>AS1347</f>
        <v/>
      </c>
      <c r="AT1339" s="358">
        <f>AT1347</f>
        <v/>
      </c>
      <c r="AU1339" s="358">
        <f>AU1347</f>
        <v/>
      </c>
      <c r="AV1339" s="358">
        <f>AV1347</f>
        <v/>
      </c>
      <c r="AW1339" s="358">
        <f>AW1347</f>
        <v/>
      </c>
      <c r="AX1339" s="358">
        <f>AX1347</f>
        <v/>
      </c>
      <c r="AY1339" s="358">
        <f>AY1347</f>
        <v/>
      </c>
      <c r="AZ1339" s="358">
        <f>AZ1347</f>
        <v/>
      </c>
      <c r="BA1339" s="358">
        <f>BA1347</f>
        <v/>
      </c>
      <c r="BB1339" s="358">
        <f>BB1347</f>
        <v/>
      </c>
      <c r="BC1339" s="358">
        <f>BC1347</f>
        <v/>
      </c>
      <c r="BD1339" s="358">
        <f>BD1347</f>
        <v/>
      </c>
      <c r="BE1339" s="358">
        <f>BE1347</f>
        <v/>
      </c>
      <c r="BF1339" s="358">
        <f>BF1347</f>
        <v/>
      </c>
      <c r="BG1339" s="358">
        <f>BG1347</f>
        <v/>
      </c>
      <c r="BH1339" s="358">
        <f>BH1347</f>
        <v/>
      </c>
      <c r="BI1339" s="358">
        <f>BI1347</f>
        <v/>
      </c>
      <c r="BJ1339" s="358">
        <f>BJ1347</f>
        <v/>
      </c>
      <c r="BK1339" s="358">
        <f>BK1347</f>
        <v/>
      </c>
      <c r="BL1339" s="358">
        <f>BL1347</f>
        <v/>
      </c>
      <c r="BM1339" s="358">
        <f>BM1347</f>
        <v/>
      </c>
      <c r="BN1339" s="358">
        <f>BN1347</f>
        <v/>
      </c>
      <c r="BO1339" s="358">
        <f>BO1347</f>
        <v/>
      </c>
      <c r="BP1339" s="358">
        <f>BP1347</f>
        <v/>
      </c>
      <c r="BQ1339" s="358">
        <f>BQ1347</f>
        <v/>
      </c>
      <c r="BR1339" s="358">
        <f>BR1347</f>
        <v/>
      </c>
      <c r="BS1339" s="358">
        <f>BS1347</f>
        <v/>
      </c>
      <c r="BT1339" s="358">
        <f>BT1347</f>
        <v/>
      </c>
      <c r="BU1339" s="358">
        <f>BU1347</f>
        <v/>
      </c>
      <c r="BV1339" s="358">
        <f>BV1347</f>
        <v/>
      </c>
      <c r="BW1339" s="358">
        <f>BW1347</f>
        <v/>
      </c>
      <c r="BX1339" s="358">
        <f>BX1347</f>
        <v/>
      </c>
      <c r="BY1339" s="358">
        <f>BY1347</f>
        <v/>
      </c>
      <c r="BZ1339" s="358">
        <f>BZ1347</f>
        <v/>
      </c>
      <c r="CA1339" s="358">
        <f>CA1347</f>
        <v/>
      </c>
      <c r="CB1339" s="358">
        <f>CB1347</f>
        <v/>
      </c>
      <c r="CC1339" s="358">
        <f>CC1347</f>
        <v/>
      </c>
      <c r="CD1339" s="358">
        <f>CD1347</f>
        <v/>
      </c>
      <c r="CE1339" s="358">
        <f>CE1347</f>
        <v/>
      </c>
      <c r="CF1339" s="358">
        <f>CF1347</f>
        <v/>
      </c>
      <c r="CG1339" s="358">
        <f>CG1347</f>
        <v/>
      </c>
      <c r="CH1339" s="358">
        <f>CH1347</f>
        <v/>
      </c>
      <c r="CI1339" s="358">
        <f>CI1347</f>
        <v/>
      </c>
      <c r="CJ1339" s="358">
        <f>CJ1347</f>
        <v/>
      </c>
      <c r="CK1339" s="358">
        <f>CK1347</f>
        <v/>
      </c>
      <c r="CL1339" s="358">
        <f>CL1347</f>
        <v/>
      </c>
      <c r="CM1339" s="358">
        <f>CM1347</f>
        <v/>
      </c>
      <c r="CN1339" s="358">
        <f>CN1347</f>
        <v/>
      </c>
      <c r="CO1339" s="358">
        <f>CO1347</f>
        <v/>
      </c>
      <c r="CP1339" s="358">
        <f>CP1347</f>
        <v/>
      </c>
      <c r="CQ1339" s="358">
        <f>CQ1347</f>
        <v/>
      </c>
      <c r="CR1339" s="358">
        <f>CR1347</f>
        <v/>
      </c>
      <c r="CS1339" s="358">
        <f>CS1347</f>
        <v/>
      </c>
      <c r="CT1339" s="358">
        <f>CT1347</f>
        <v/>
      </c>
      <c r="CU1339" s="358">
        <f>CU1347</f>
        <v/>
      </c>
      <c r="CV1339" s="358">
        <f>CV1347</f>
        <v/>
      </c>
      <c r="CW1339" s="358">
        <f>CW1347</f>
        <v/>
      </c>
      <c r="CX1339" s="358">
        <f>CX1347</f>
        <v/>
      </c>
      <c r="CY1339" s="358">
        <f>CY1347</f>
        <v/>
      </c>
      <c r="CZ1339" s="358">
        <f>CZ1347</f>
        <v/>
      </c>
      <c r="DA1339" s="358">
        <f>DA1347</f>
        <v/>
      </c>
      <c r="DB1339" s="358">
        <f>DB1347</f>
        <v/>
      </c>
      <c r="DC1339" s="358">
        <f>DC1347</f>
        <v/>
      </c>
      <c r="DD1339" s="358">
        <f>DD1347</f>
        <v/>
      </c>
      <c r="DE1339" s="358">
        <f>DE1347</f>
        <v/>
      </c>
      <c r="DF1339" s="358">
        <f>DF1347</f>
        <v/>
      </c>
      <c r="DG1339" s="359">
        <f>DG1347</f>
        <v/>
      </c>
      <c r="DH1339" s="359">
        <f>DH1347</f>
        <v/>
      </c>
      <c r="DI1339" s="359">
        <f>DI1347</f>
        <v/>
      </c>
      <c r="DJ1339" s="359">
        <f>DJ1347</f>
        <v/>
      </c>
      <c r="DK1339" s="359">
        <f>DK1347</f>
        <v/>
      </c>
      <c r="DL1339" s="359">
        <f>DL1347</f>
        <v/>
      </c>
      <c r="DM1339" s="359">
        <f>DM1347</f>
        <v/>
      </c>
      <c r="DN1339" s="359">
        <f>DN1347</f>
        <v/>
      </c>
      <c r="DO1339" s="359">
        <f>DO1347</f>
        <v/>
      </c>
      <c r="DP1339" s="359">
        <f>DP1347</f>
        <v/>
      </c>
      <c r="DQ1339" s="359">
        <f>DQ1347</f>
        <v/>
      </c>
      <c r="DR1339" s="359">
        <f>DR1347</f>
        <v/>
      </c>
      <c r="DS1339" s="359">
        <f>DS1347</f>
        <v/>
      </c>
      <c r="DT1339" s="359">
        <f>DT1347</f>
        <v/>
      </c>
      <c r="DU1339" s="359">
        <f>DU1347</f>
        <v/>
      </c>
      <c r="DV1339" s="359">
        <f>DV1347</f>
        <v/>
      </c>
      <c r="DW1339" s="359">
        <f>DW1347</f>
        <v/>
      </c>
      <c r="DX1339" s="359">
        <f>DX1347</f>
        <v/>
      </c>
      <c r="DY1339" s="359">
        <f>DY1347</f>
        <v/>
      </c>
      <c r="DZ1339" s="359">
        <f>DZ1347</f>
        <v/>
      </c>
      <c r="EA1339" s="359">
        <f>EA1347</f>
        <v/>
      </c>
      <c r="EB1339" s="359">
        <f>EB1347</f>
        <v/>
      </c>
      <c r="EC1339" s="359">
        <f>EC1347</f>
        <v/>
      </c>
      <c r="ED1339" s="359">
        <f>ED1347</f>
        <v/>
      </c>
      <c r="EE1339" s="359">
        <f>EE1347</f>
        <v/>
      </c>
      <c r="EF1339" s="359">
        <f>EF1347</f>
        <v/>
      </c>
      <c r="EG1339" s="359">
        <f>EG1347</f>
        <v/>
      </c>
      <c r="EH1339" s="359">
        <f>EH1347</f>
        <v/>
      </c>
      <c r="EI1339" s="359">
        <f>EI1347</f>
        <v/>
      </c>
      <c r="EJ1339" s="359">
        <f>EJ1347</f>
        <v/>
      </c>
      <c r="EK1339" s="359">
        <f>EK1347</f>
        <v/>
      </c>
      <c r="EL1339" s="359">
        <f>EL1347</f>
        <v/>
      </c>
      <c r="EM1339" s="359">
        <f>EM1347</f>
        <v/>
      </c>
      <c r="EN1339" s="359">
        <f>EN1347</f>
        <v/>
      </c>
      <c r="EO1339" s="359">
        <f>EO1347</f>
        <v/>
      </c>
      <c r="EP1339" s="359">
        <f>EP1347</f>
        <v/>
      </c>
      <c r="EQ1339" s="359">
        <f>EQ1347</f>
        <v/>
      </c>
      <c r="ER1339" s="359">
        <f>ER1347</f>
        <v/>
      </c>
      <c r="ES1339" s="359">
        <f>ES1347</f>
        <v/>
      </c>
      <c r="ET1339" s="359">
        <f>ET1347</f>
        <v/>
      </c>
      <c r="EU1339" s="359">
        <f>EU1347</f>
        <v/>
      </c>
      <c r="EV1339" s="359">
        <f>EV1347</f>
        <v/>
      </c>
      <c r="EW1339" s="359">
        <f>EW1347</f>
        <v/>
      </c>
      <c r="EX1339" s="359">
        <f>EX1347</f>
        <v/>
      </c>
      <c r="EY1339" s="359">
        <f>EY1347</f>
        <v/>
      </c>
      <c r="EZ1339" s="359">
        <f>EZ1347</f>
        <v/>
      </c>
      <c r="FA1339" s="359">
        <f>FA1347</f>
        <v/>
      </c>
      <c r="FB1339" s="359">
        <f>FB1347</f>
        <v/>
      </c>
      <c r="FC1339" s="359">
        <f>FC1347</f>
        <v/>
      </c>
      <c r="FD1339" s="359">
        <f>FD1347</f>
        <v/>
      </c>
      <c r="FE1339" s="359">
        <f>FE1347</f>
        <v/>
      </c>
      <c r="FF1339" s="359">
        <f>FF1347</f>
        <v/>
      </c>
      <c r="FG1339" s="359">
        <f>FG1347</f>
        <v/>
      </c>
      <c r="FH1339" s="359">
        <f>FH1347</f>
        <v/>
      </c>
      <c r="FI1339" s="359">
        <f>FI1347</f>
        <v/>
      </c>
      <c r="FJ1339" s="359">
        <f>FJ1347</f>
        <v/>
      </c>
      <c r="FK1339" s="359">
        <f>FK1347</f>
        <v/>
      </c>
      <c r="FL1339" s="359">
        <f>FL1347</f>
        <v/>
      </c>
      <c r="FM1339" s="359">
        <f>FM1347</f>
        <v/>
      </c>
      <c r="FN1339" s="359">
        <f>FN1347</f>
        <v/>
      </c>
      <c r="FO1339" s="359">
        <f>FO1347</f>
        <v/>
      </c>
      <c r="FP1339" s="359">
        <f>FP1347</f>
        <v/>
      </c>
      <c r="FQ1339" s="359">
        <f>FQ1347</f>
        <v/>
      </c>
      <c r="FR1339" s="359">
        <f>FR1347</f>
        <v/>
      </c>
      <c r="FS1339" s="359">
        <f>FS1347</f>
        <v/>
      </c>
      <c r="FT1339" s="359">
        <f>FT1347</f>
        <v/>
      </c>
      <c r="FU1339" s="359">
        <f>FU1347</f>
        <v/>
      </c>
      <c r="FV1339" s="359">
        <f>FV1347</f>
        <v/>
      </c>
      <c r="FW1339" s="359">
        <f>FW1347</f>
        <v/>
      </c>
      <c r="FX1339" s="359">
        <f>FX1347</f>
        <v/>
      </c>
      <c r="FY1339" s="359">
        <f>FY1347</f>
        <v/>
      </c>
      <c r="FZ1339" s="359">
        <f>FZ1347</f>
        <v/>
      </c>
      <c r="GA1339" s="359">
        <f>GA1347</f>
        <v/>
      </c>
      <c r="GB1339" s="359">
        <f>GB1347</f>
        <v/>
      </c>
      <c r="GC1339" s="359">
        <f>GC1347</f>
        <v/>
      </c>
      <c r="GD1339" s="359">
        <f>GD1347</f>
        <v/>
      </c>
      <c r="GE1339" s="359">
        <f>GE1347</f>
        <v/>
      </c>
      <c r="GF1339" s="359">
        <f>GF1347</f>
        <v/>
      </c>
      <c r="GG1339" s="359">
        <f>GG1347</f>
        <v/>
      </c>
      <c r="GH1339" s="359">
        <f>GH1347</f>
        <v/>
      </c>
      <c r="GI1339" s="359">
        <f>GI1347</f>
        <v/>
      </c>
      <c r="GJ1339" s="359">
        <f>GJ1347</f>
        <v/>
      </c>
      <c r="GK1339" s="359">
        <f>GK1347</f>
        <v/>
      </c>
      <c r="GL1339" s="359">
        <f>GL1347</f>
        <v/>
      </c>
      <c r="GM1339" s="359">
        <f>GM1347</f>
        <v/>
      </c>
      <c r="GN1339" s="359">
        <f>GN1347</f>
        <v/>
      </c>
      <c r="GO1339" s="359">
        <f>GO1347</f>
        <v/>
      </c>
      <c r="GP1339" s="359">
        <f>GP1347</f>
        <v/>
      </c>
      <c r="GQ1339" s="359">
        <f>GQ1347</f>
        <v/>
      </c>
      <c r="GR1339" s="359">
        <f>GR1347</f>
        <v/>
      </c>
      <c r="GS1339" s="359">
        <f>GS1347</f>
        <v/>
      </c>
      <c r="GT1339" s="359">
        <f>GT1347</f>
        <v/>
      </c>
      <c r="GU1339" s="359">
        <f>GU1347</f>
        <v/>
      </c>
      <c r="GV1339" s="359">
        <f>GV1347</f>
        <v/>
      </c>
      <c r="GW1339" s="359">
        <f>GW1347</f>
        <v/>
      </c>
      <c r="GX1339" s="359">
        <f>GX1347</f>
        <v/>
      </c>
    </row>
    <row r="1340"/>
    <row r="1341">
      <c r="A1341" t="n">
        <v>17</v>
      </c>
      <c r="B1341" t="n">
        <v>0</v>
      </c>
      <c r="C1341">
        <f>ROW(SmtRes!A455)</f>
        <v/>
      </c>
      <c r="D1341">
        <f>ROW(EtalonRes!A447)</f>
        <v/>
      </c>
      <c r="E1341" t="inlineStr">
        <is>
          <t>1</t>
        </is>
      </c>
      <c r="F1341" t="inlineStr">
        <is>
          <t>65-2-2</t>
        </is>
      </c>
      <c r="G1341" t="inlineStr">
        <is>
          <t>Разборка трубопроводов из чугунных канализационных труб диаметром 100 мм</t>
        </is>
      </c>
      <c r="H1341" t="inlineStr">
        <is>
          <t>100 м трубопровода с фасонными частями</t>
        </is>
      </c>
      <c r="I1341">
        <f>ROUND(ROUND(3/100,4),7)</f>
        <v/>
      </c>
      <c r="J1341" t="n">
        <v>0</v>
      </c>
      <c r="K1341">
        <f>ROUND(ROUND(3/100,4),7)</f>
        <v/>
      </c>
      <c r="O1341">
        <f>ROUND(CP1341,0)</f>
        <v/>
      </c>
      <c r="P1341">
        <f>ROUND(CQ1341*I1341,0)</f>
        <v/>
      </c>
      <c r="Q1341">
        <f>(ROUND((ROUND(((ET1341)*I1341),0)*BB1341),0)+ROUND((ROUND(((AE1341-(EU1341))*I1341),0)*BS1341),0))</f>
        <v/>
      </c>
      <c r="R1341">
        <f>(ROUND((ROUND(((EU1341)*I1341),0)*BS1341),0)+ROUND((ROUND(((AE1341-(EU1341))*I1341),0)*BS1341),0))</f>
        <v/>
      </c>
      <c r="S1341">
        <f>ROUND(CT1341*I1341,0)</f>
        <v/>
      </c>
      <c r="T1341">
        <f>ROUND(CU1341*I1341,0)</f>
        <v/>
      </c>
      <c r="U1341">
        <f>ROUND(CV1341*I1341,7)</f>
        <v/>
      </c>
      <c r="V1341">
        <f>ROUND(CW1341*I1341,7)</f>
        <v/>
      </c>
      <c r="W1341">
        <f>ROUND(CX1341*I1341,0)</f>
        <v/>
      </c>
      <c r="X1341">
        <f>ROUND(CY1341,0)</f>
        <v/>
      </c>
      <c r="Y1341">
        <f>ROUND(CZ1341,0)</f>
        <v/>
      </c>
      <c r="AA1341" t="n">
        <v>78862477</v>
      </c>
      <c r="AB1341">
        <f>ROUND((AC1341+AD1341+AF1341),2)</f>
        <v/>
      </c>
      <c r="AC1341">
        <f>ROUND((ES1341),2)</f>
        <v/>
      </c>
      <c r="AD1341">
        <f>ROUND((((ET1341)-(EU1341))+AE1341),2)</f>
        <v/>
      </c>
      <c r="AE1341">
        <f>ROUND((EU1341),2)</f>
        <v/>
      </c>
      <c r="AF1341">
        <f>ROUND((EV1341),2)</f>
        <v/>
      </c>
      <c r="AG1341">
        <f>ROUND((AP1341),2)</f>
        <v/>
      </c>
      <c r="AH1341">
        <f>(EW1341)</f>
        <v/>
      </c>
      <c r="AI1341">
        <f>(EX1341)</f>
        <v/>
      </c>
      <c r="AJ1341">
        <f>(AS1341)</f>
        <v/>
      </c>
      <c r="AK1341" t="n">
        <v>731.64</v>
      </c>
      <c r="AL1341" t="n">
        <v>0</v>
      </c>
      <c r="AM1341" t="n">
        <v>10</v>
      </c>
      <c r="AN1341" t="n">
        <v>4.32</v>
      </c>
      <c r="AO1341" t="n">
        <v>721.64</v>
      </c>
      <c r="AP1341" t="n">
        <v>0</v>
      </c>
      <c r="AQ1341" t="n">
        <v>85.3</v>
      </c>
      <c r="AR1341" t="n">
        <v>0.32</v>
      </c>
      <c r="AS1341" t="n">
        <v>0</v>
      </c>
      <c r="AT1341" t="n">
        <v>87</v>
      </c>
      <c r="AU1341" t="n">
        <v>44</v>
      </c>
      <c r="AV1341" t="n">
        <v>1</v>
      </c>
      <c r="AW1341" t="n">
        <v>1</v>
      </c>
      <c r="AZ1341" t="n">
        <v>1</v>
      </c>
      <c r="BA1341" t="n">
        <v>52.25</v>
      </c>
      <c r="BB1341" t="n">
        <v>23.32</v>
      </c>
      <c r="BC1341" t="n">
        <v>1</v>
      </c>
      <c r="BD1341" t="inlineStr"/>
      <c r="BE1341" t="inlineStr"/>
      <c r="BF1341" t="inlineStr"/>
      <c r="BG1341" t="inlineStr"/>
      <c r="BH1341" t="n">
        <v>0</v>
      </c>
      <c r="BI1341" t="n">
        <v>1</v>
      </c>
      <c r="BJ1341" t="inlineStr">
        <is>
          <t>ТЕРр Московской обл., 65-2-2, приказ Минстроя России №675/пр от 28.02.2017 № 263/пр</t>
        </is>
      </c>
      <c r="BM1341" t="n">
        <v>65001</v>
      </c>
      <c r="BN1341" t="n">
        <v>0</v>
      </c>
      <c r="BO1341" t="inlineStr">
        <is>
          <t>65-2-2</t>
        </is>
      </c>
      <c r="BP1341" t="n">
        <v>1</v>
      </c>
      <c r="BQ1341" t="n">
        <v>6</v>
      </c>
      <c r="BR1341" t="n">
        <v>0</v>
      </c>
      <c r="BS1341" t="n">
        <v>52.25</v>
      </c>
      <c r="BT1341" t="n">
        <v>1</v>
      </c>
      <c r="BU1341" t="n">
        <v>1</v>
      </c>
      <c r="BV1341" t="n">
        <v>1</v>
      </c>
      <c r="BW1341" t="n">
        <v>1</v>
      </c>
      <c r="BX1341" t="n">
        <v>1</v>
      </c>
      <c r="BY1341" t="inlineStr"/>
      <c r="BZ1341" t="n">
        <v>87</v>
      </c>
      <c r="CA1341" t="n">
        <v>44</v>
      </c>
      <c r="CB1341" t="inlineStr"/>
      <c r="CE1341" t="n">
        <v>12</v>
      </c>
      <c r="CF1341" t="n">
        <v>0</v>
      </c>
      <c r="CG1341" t="n">
        <v>0</v>
      </c>
      <c r="CM1341" t="n">
        <v>0</v>
      </c>
      <c r="CN1341" t="inlineStr"/>
      <c r="CO1341" t="n">
        <v>0</v>
      </c>
      <c r="CP1341">
        <f>(P1341+Q1341+S1341)</f>
        <v/>
      </c>
      <c r="CQ1341">
        <f>AC1341*BC1341</f>
        <v/>
      </c>
      <c r="CR1341">
        <f>(ROUND((ROUND(((ET1341)*1),0)*BB1341),0)+ROUND((ROUND(((AE1341-(EU1341))*1),0)*BS1341),0))</f>
        <v/>
      </c>
      <c r="CS1341">
        <f>(ROUND((ROUND(((EU1341)*1),0)*BS1341),0)+ROUND((ROUND(((AE1341-(EU1341))*1),0)*BS1341),0))</f>
        <v/>
      </c>
      <c r="CT1341">
        <f>AF1341*BA1341</f>
        <v/>
      </c>
      <c r="CU1341">
        <f>AG1341</f>
        <v/>
      </c>
      <c r="CV1341">
        <f>AH1341</f>
        <v/>
      </c>
      <c r="CW1341">
        <f>AI1341</f>
        <v/>
      </c>
      <c r="CX1341">
        <f>AJ1341</f>
        <v/>
      </c>
      <c r="CY1341">
        <f>(((S1341+R1341)*AT1341)/100)</f>
        <v/>
      </c>
      <c r="CZ1341">
        <f>(((S1341+R1341)*AU1341)/100)</f>
        <v/>
      </c>
      <c r="DC1341" t="inlineStr"/>
      <c r="DD1341" t="inlineStr"/>
      <c r="DE1341" t="inlineStr"/>
      <c r="DF1341" t="inlineStr"/>
      <c r="DG1341" t="inlineStr"/>
      <c r="DH1341" t="inlineStr"/>
      <c r="DI1341" t="inlineStr"/>
      <c r="DJ1341" t="inlineStr"/>
      <c r="DK1341" t="inlineStr"/>
      <c r="DL1341" t="inlineStr"/>
      <c r="DM1341" t="inlineStr"/>
      <c r="DN1341" t="n">
        <v>0</v>
      </c>
      <c r="DO1341" t="n">
        <v>0</v>
      </c>
      <c r="DP1341" t="n">
        <v>1</v>
      </c>
      <c r="DQ1341" t="n">
        <v>1</v>
      </c>
      <c r="DU1341" t="n">
        <v>1013</v>
      </c>
      <c r="DV1341" t="inlineStr">
        <is>
          <t>100 м трубопровода с фасонными частями</t>
        </is>
      </c>
      <c r="DW1341" t="inlineStr">
        <is>
          <t>100 м трубопровода с фасонными частями</t>
        </is>
      </c>
      <c r="DX1341" t="n">
        <v>1</v>
      </c>
      <c r="DZ1341" t="inlineStr"/>
      <c r="EA1341" t="inlineStr"/>
      <c r="EB1341" t="inlineStr"/>
      <c r="EC1341" t="inlineStr"/>
      <c r="EE1341" t="n">
        <v>78725987</v>
      </c>
      <c r="EF1341" t="n">
        <v>6</v>
      </c>
      <c r="EG1341" t="inlineStr">
        <is>
          <t>Ремонтно-строительные работы</t>
        </is>
      </c>
      <c r="EH1341" t="n">
        <v>99</v>
      </c>
      <c r="EI1341" t="inlineStr">
        <is>
          <t>Внутренние санитарно-технические работы</t>
        </is>
      </c>
      <c r="EJ1341" t="n">
        <v>1</v>
      </c>
      <c r="EK1341" t="n">
        <v>65001</v>
      </c>
      <c r="EL1341" t="inlineStr">
        <is>
          <t>Внутренние санитарнотехнические работы: демонтаж и разборка</t>
        </is>
      </c>
      <c r="EM1341" t="inlineStr">
        <is>
          <t>рФЕР-65</t>
        </is>
      </c>
      <c r="EO1341" t="inlineStr"/>
      <c r="EQ1341" t="n">
        <v>0</v>
      </c>
      <c r="ER1341" t="n">
        <v>731.64</v>
      </c>
      <c r="ES1341" t="n">
        <v>0</v>
      </c>
      <c r="ET1341" t="n">
        <v>10</v>
      </c>
      <c r="EU1341" t="n">
        <v>4.32</v>
      </c>
      <c r="EV1341" t="n">
        <v>721.64</v>
      </c>
      <c r="EW1341" t="n">
        <v>85.3</v>
      </c>
      <c r="EX1341" t="n">
        <v>0.32</v>
      </c>
      <c r="EY1341" t="n">
        <v>0</v>
      </c>
      <c r="FQ1341" t="n">
        <v>0</v>
      </c>
      <c r="FR1341" t="n">
        <v>0</v>
      </c>
      <c r="FS1341" t="n">
        <v>0</v>
      </c>
      <c r="FX1341" t="n">
        <v>87</v>
      </c>
      <c r="FY1341" t="n">
        <v>44</v>
      </c>
      <c r="GA1341" t="inlineStr"/>
      <c r="GD1341" t="n">
        <v>1</v>
      </c>
      <c r="GF1341" t="n">
        <v>-1715474929</v>
      </c>
      <c r="GG1341" t="n">
        <v>2</v>
      </c>
      <c r="GH1341" t="n">
        <v>1</v>
      </c>
      <c r="GI1341" t="n">
        <v>2</v>
      </c>
      <c r="GJ1341" t="n">
        <v>0</v>
      </c>
      <c r="GK1341" t="n">
        <v>0</v>
      </c>
      <c r="GL1341">
        <f>ROUND(IF(AND(BH1341=3,BI1341=3,FS1341&lt;&gt;0),P1341,0),0)</f>
        <v/>
      </c>
      <c r="GM1341">
        <f>ROUND(O1341+X1341+Y1341,0)+GX1341</f>
        <v/>
      </c>
      <c r="GN1341">
        <f>IF(OR(BI1341=0,BI1341=1),GM1341-GX1341,0)</f>
        <v/>
      </c>
      <c r="GO1341">
        <f>IF(BI1341=2,GM1341-GX1341,0)</f>
        <v/>
      </c>
      <c r="GP1341">
        <f>IF(BI1341=4,GM1341-GX1341,0)</f>
        <v/>
      </c>
      <c r="GR1341" t="n">
        <v>0</v>
      </c>
      <c r="GS1341" t="n">
        <v>3</v>
      </c>
      <c r="GT1341" t="n">
        <v>0</v>
      </c>
      <c r="GU1341" t="inlineStr"/>
      <c r="GV1341">
        <f>ROUND((GT1341),2)</f>
        <v/>
      </c>
      <c r="GW1341" t="n">
        <v>1</v>
      </c>
      <c r="GX1341">
        <f>ROUND(HC1341*I1341,0)</f>
        <v/>
      </c>
      <c r="HA1341" t="n">
        <v>0</v>
      </c>
      <c r="HB1341" t="n">
        <v>0</v>
      </c>
      <c r="HC1341">
        <f>GV1341*GW1341</f>
        <v/>
      </c>
      <c r="HE1341" t="inlineStr"/>
      <c r="HF1341" t="inlineStr"/>
      <c r="HM1341" t="inlineStr"/>
      <c r="HN1341" t="inlineStr">
        <is>
          <t>Пр/812-099.1-1</t>
        </is>
      </c>
      <c r="HO1341" t="inlineStr">
        <is>
          <t>Пр/774-099.1</t>
        </is>
      </c>
      <c r="HP1341" t="inlineStr">
        <is>
          <t>Внутренние санитарнотехнические работы: демонтаж и разборка</t>
        </is>
      </c>
      <c r="HQ1341" t="inlineStr">
        <is>
          <t>Внутренние санитарнотехнические работы: демонтаж и разборка</t>
        </is>
      </c>
      <c r="HS1341" t="n">
        <v>0</v>
      </c>
      <c r="IK1341" t="n">
        <v>0</v>
      </c>
    </row>
    <row r="1342">
      <c r="A1342" t="n">
        <v>18</v>
      </c>
      <c r="B1342" t="n">
        <v>0</v>
      </c>
      <c r="C1342" t="n">
        <v>455</v>
      </c>
      <c r="E1342" t="inlineStr">
        <is>
          <t>1,1</t>
        </is>
      </c>
      <c r="F1342" t="inlineStr">
        <is>
          <t>509-9899</t>
        </is>
      </c>
      <c r="G1342" t="inlineStr">
        <is>
          <t>Строительный мусор и масса возвратных материалов</t>
        </is>
      </c>
      <c r="H1342" t="inlineStr">
        <is>
          <t>т</t>
        </is>
      </c>
      <c r="I1342">
        <f>I1341*J1342</f>
        <v/>
      </c>
      <c r="J1342" t="n">
        <v>1.34</v>
      </c>
      <c r="K1342" t="n">
        <v>1.34</v>
      </c>
      <c r="O1342">
        <f>ROUND(CP1342,0)</f>
        <v/>
      </c>
      <c r="P1342">
        <f>ROUND(CQ1342*I1342,0)</f>
        <v/>
      </c>
      <c r="Q1342">
        <f>(ROUND((ROUND(((ET1342)*I1342),0)*BB1342),0)+ROUND((ROUND(((AE1342-(EU1342))*I1342),0)*BS1342),0))</f>
        <v/>
      </c>
      <c r="R1342">
        <f>(ROUND((ROUND(((EU1342)*I1342),0)*BS1342),0)+ROUND((ROUND(((AE1342-(EU1342))*I1342),0)*BS1342),0))</f>
        <v/>
      </c>
      <c r="S1342">
        <f>ROUND(CT1342*I1342,0)</f>
        <v/>
      </c>
      <c r="T1342">
        <f>ROUND(CU1342*I1342,0)</f>
        <v/>
      </c>
      <c r="U1342">
        <f>ROUND(CV1342*I1342,7)</f>
        <v/>
      </c>
      <c r="V1342">
        <f>ROUND(CW1342*I1342,7)</f>
        <v/>
      </c>
      <c r="W1342">
        <f>ROUND(CX1342*I1342,0)</f>
        <v/>
      </c>
      <c r="X1342">
        <f>ROUND(CY1342,0)</f>
        <v/>
      </c>
      <c r="Y1342">
        <f>ROUND(CZ1342,0)</f>
        <v/>
      </c>
      <c r="AA1342" t="n">
        <v>78862477</v>
      </c>
      <c r="AB1342">
        <f>ROUND((AC1342+AD1342+AF1342),2)</f>
        <v/>
      </c>
      <c r="AC1342">
        <f>ROUND((ES1342),2)</f>
        <v/>
      </c>
      <c r="AD1342">
        <f>ROUND((((ET1342)-(EU1342))+AE1342),2)</f>
        <v/>
      </c>
      <c r="AE1342">
        <f>ROUND((EU1342),2)</f>
        <v/>
      </c>
      <c r="AF1342">
        <f>ROUND((EV1342),2)</f>
        <v/>
      </c>
      <c r="AG1342">
        <f>ROUND((AP1342),2)</f>
        <v/>
      </c>
      <c r="AH1342">
        <f>(EW1342)</f>
        <v/>
      </c>
      <c r="AI1342">
        <f>(EX1342)</f>
        <v/>
      </c>
      <c r="AJ1342">
        <f>(AS1342)</f>
        <v/>
      </c>
      <c r="AK1342" t="n">
        <v>0</v>
      </c>
      <c r="AL1342" t="n">
        <v>0</v>
      </c>
      <c r="AM1342" t="n">
        <v>0</v>
      </c>
      <c r="AN1342" t="n">
        <v>0</v>
      </c>
      <c r="AO1342" t="n">
        <v>0</v>
      </c>
      <c r="AP1342" t="n">
        <v>0</v>
      </c>
      <c r="AQ1342" t="n">
        <v>0</v>
      </c>
      <c r="AR1342" t="n">
        <v>0</v>
      </c>
      <c r="AS1342" t="n">
        <v>0</v>
      </c>
      <c r="AT1342" t="n">
        <v>87</v>
      </c>
      <c r="AU1342" t="n">
        <v>44</v>
      </c>
      <c r="AV1342" t="n">
        <v>1</v>
      </c>
      <c r="AW1342" t="n">
        <v>1</v>
      </c>
      <c r="AZ1342" t="n">
        <v>1</v>
      </c>
      <c r="BA1342" t="n">
        <v>1</v>
      </c>
      <c r="BB1342" t="n">
        <v>1</v>
      </c>
      <c r="BC1342" t="n">
        <v>1</v>
      </c>
      <c r="BD1342" t="inlineStr"/>
      <c r="BE1342" t="inlineStr"/>
      <c r="BF1342" t="inlineStr"/>
      <c r="BG1342" t="inlineStr"/>
      <c r="BH1342" t="n">
        <v>3</v>
      </c>
      <c r="BI1342" t="n">
        <v>1</v>
      </c>
      <c r="BJ1342" t="inlineStr">
        <is>
          <t>ТССЦ Московской обл., 509-9899, приказ Минстроя России №675/пр от 28.02.2017 № 258/пр</t>
        </is>
      </c>
      <c r="BM1342" t="n">
        <v>65001</v>
      </c>
      <c r="BN1342" t="n">
        <v>0</v>
      </c>
      <c r="BO1342" t="inlineStr"/>
      <c r="BP1342" t="n">
        <v>0</v>
      </c>
      <c r="BQ1342" t="n">
        <v>6</v>
      </c>
      <c r="BR1342" t="n">
        <v>0</v>
      </c>
      <c r="BS1342" t="n">
        <v>1</v>
      </c>
      <c r="BT1342" t="n">
        <v>1</v>
      </c>
      <c r="BU1342" t="n">
        <v>1</v>
      </c>
      <c r="BV1342" t="n">
        <v>1</v>
      </c>
      <c r="BW1342" t="n">
        <v>1</v>
      </c>
      <c r="BX1342" t="n">
        <v>1</v>
      </c>
      <c r="BY1342" t="inlineStr"/>
      <c r="BZ1342" t="n">
        <v>87</v>
      </c>
      <c r="CA1342" t="n">
        <v>44</v>
      </c>
      <c r="CB1342" t="inlineStr"/>
      <c r="CE1342" t="n">
        <v>12</v>
      </c>
      <c r="CF1342" t="n">
        <v>0</v>
      </c>
      <c r="CG1342" t="n">
        <v>0</v>
      </c>
      <c r="CM1342" t="n">
        <v>0</v>
      </c>
      <c r="CN1342" t="inlineStr"/>
      <c r="CO1342" t="n">
        <v>0</v>
      </c>
      <c r="CP1342">
        <f>(P1342+Q1342+S1342)</f>
        <v/>
      </c>
      <c r="CQ1342">
        <f>AC1342*BC1342</f>
        <v/>
      </c>
      <c r="CR1342">
        <f>(ROUND((ROUND(((ET1342)*1),0)*BB1342),0)+ROUND((ROUND(((AE1342-(EU1342))*1),0)*BS1342),0))</f>
        <v/>
      </c>
      <c r="CS1342">
        <f>(ROUND((ROUND(((EU1342)*1),0)*BS1342),0)+ROUND((ROUND(((AE1342-(EU1342))*1),0)*BS1342),0))</f>
        <v/>
      </c>
      <c r="CT1342">
        <f>AF1342*BA1342</f>
        <v/>
      </c>
      <c r="CU1342">
        <f>AG1342</f>
        <v/>
      </c>
      <c r="CV1342">
        <f>AH1342</f>
        <v/>
      </c>
      <c r="CW1342">
        <f>AI1342</f>
        <v/>
      </c>
      <c r="CX1342">
        <f>AJ1342</f>
        <v/>
      </c>
      <c r="CY1342">
        <f>(((S1342+R1342)*AT1342)/100)</f>
        <v/>
      </c>
      <c r="CZ1342">
        <f>(((S1342+R1342)*AU1342)/100)</f>
        <v/>
      </c>
      <c r="DC1342" t="inlineStr"/>
      <c r="DD1342" t="inlineStr"/>
      <c r="DE1342" t="inlineStr"/>
      <c r="DF1342" t="inlineStr"/>
      <c r="DG1342" t="inlineStr"/>
      <c r="DH1342" t="inlineStr"/>
      <c r="DI1342" t="inlineStr"/>
      <c r="DJ1342" t="inlineStr"/>
      <c r="DK1342" t="inlineStr"/>
      <c r="DL1342" t="inlineStr"/>
      <c r="DM1342" t="inlineStr"/>
      <c r="DN1342" t="n">
        <v>0</v>
      </c>
      <c r="DO1342" t="n">
        <v>0</v>
      </c>
      <c r="DP1342" t="n">
        <v>1</v>
      </c>
      <c r="DQ1342" t="n">
        <v>1</v>
      </c>
      <c r="DU1342" t="n">
        <v>1009</v>
      </c>
      <c r="DV1342" t="inlineStr">
        <is>
          <t>т</t>
        </is>
      </c>
      <c r="DW1342" t="inlineStr">
        <is>
          <t>т</t>
        </is>
      </c>
      <c r="DX1342" t="n">
        <v>1000</v>
      </c>
      <c r="DZ1342" t="inlineStr"/>
      <c r="EA1342" t="inlineStr"/>
      <c r="EB1342" t="inlineStr"/>
      <c r="EC1342" t="inlineStr"/>
      <c r="EE1342" t="n">
        <v>78725987</v>
      </c>
      <c r="EF1342" t="n">
        <v>6</v>
      </c>
      <c r="EG1342" t="inlineStr">
        <is>
          <t>Ремонтно-строительные работы</t>
        </is>
      </c>
      <c r="EH1342" t="n">
        <v>99</v>
      </c>
      <c r="EI1342" t="inlineStr">
        <is>
          <t>Внутренние санитарно-технические работы</t>
        </is>
      </c>
      <c r="EJ1342" t="n">
        <v>1</v>
      </c>
      <c r="EK1342" t="n">
        <v>65001</v>
      </c>
      <c r="EL1342" t="inlineStr">
        <is>
          <t>Внутренние санитарнотехнические работы: демонтаж и разборка</t>
        </is>
      </c>
      <c r="EM1342" t="inlineStr">
        <is>
          <t>рФЕР-65</t>
        </is>
      </c>
      <c r="EO1342" t="inlineStr"/>
      <c r="EQ1342" t="n">
        <v>0</v>
      </c>
      <c r="ER1342" t="n">
        <v>0</v>
      </c>
      <c r="ES1342" t="n">
        <v>0</v>
      </c>
      <c r="ET1342" t="n">
        <v>0</v>
      </c>
      <c r="EU1342" t="n">
        <v>0</v>
      </c>
      <c r="EV1342" t="n">
        <v>0</v>
      </c>
      <c r="EW1342" t="n">
        <v>0</v>
      </c>
      <c r="EX1342" t="n">
        <v>0</v>
      </c>
      <c r="FQ1342" t="n">
        <v>0</v>
      </c>
      <c r="FR1342" t="n">
        <v>0</v>
      </c>
      <c r="FS1342" t="n">
        <v>0</v>
      </c>
      <c r="FX1342" t="n">
        <v>87</v>
      </c>
      <c r="FY1342" t="n">
        <v>44</v>
      </c>
      <c r="GA1342" t="inlineStr"/>
      <c r="GD1342" t="n">
        <v>1</v>
      </c>
      <c r="GF1342" t="n">
        <v>1839160745</v>
      </c>
      <c r="GG1342" t="n">
        <v>2</v>
      </c>
      <c r="GH1342" t="n">
        <v>1</v>
      </c>
      <c r="GI1342" t="n">
        <v>-2</v>
      </c>
      <c r="GJ1342" t="n">
        <v>0</v>
      </c>
      <c r="GK1342" t="n">
        <v>0</v>
      </c>
      <c r="GL1342">
        <f>ROUND(IF(AND(BH1342=3,BI1342=3,FS1342&lt;&gt;0),P1342,0),0)</f>
        <v/>
      </c>
      <c r="GM1342">
        <f>ROUND(O1342+X1342+Y1342,0)+GX1342</f>
        <v/>
      </c>
      <c r="GN1342">
        <f>IF(OR(BI1342=0,BI1342=1),GM1342-GX1342,0)</f>
        <v/>
      </c>
      <c r="GO1342">
        <f>IF(BI1342=2,GM1342-GX1342,0)</f>
        <v/>
      </c>
      <c r="GP1342">
        <f>IF(BI1342=4,GM1342-GX1342,0)</f>
        <v/>
      </c>
      <c r="GR1342" t="n">
        <v>0</v>
      </c>
      <c r="GS1342" t="n">
        <v>3</v>
      </c>
      <c r="GT1342" t="n">
        <v>0</v>
      </c>
      <c r="GU1342" t="inlineStr"/>
      <c r="GV1342">
        <f>ROUND((GT1342),2)</f>
        <v/>
      </c>
      <c r="GW1342" t="n">
        <v>1</v>
      </c>
      <c r="GX1342">
        <f>ROUND(HC1342*I1342,0)</f>
        <v/>
      </c>
      <c r="HA1342" t="n">
        <v>0</v>
      </c>
      <c r="HB1342" t="n">
        <v>0</v>
      </c>
      <c r="HC1342">
        <f>GV1342*GW1342</f>
        <v/>
      </c>
      <c r="HE1342" t="inlineStr"/>
      <c r="HF1342" t="inlineStr"/>
      <c r="HM1342" t="inlineStr"/>
      <c r="HN1342" t="inlineStr">
        <is>
          <t>Пр/812-099.1-1</t>
        </is>
      </c>
      <c r="HO1342" t="inlineStr">
        <is>
          <t>Пр/774-099.1</t>
        </is>
      </c>
      <c r="HP1342" t="inlineStr">
        <is>
          <t>Внутренние санитарнотехнические работы: демонтаж и разборка</t>
        </is>
      </c>
      <c r="HQ1342" t="inlineStr">
        <is>
          <t>Внутренние санитарнотехнические работы: демонтаж и разборка</t>
        </is>
      </c>
      <c r="HS1342" t="n">
        <v>0</v>
      </c>
      <c r="IK1342" t="n">
        <v>0</v>
      </c>
    </row>
    <row r="1343">
      <c r="A1343" t="n">
        <v>17</v>
      </c>
      <c r="B1343" t="n">
        <v>0</v>
      </c>
      <c r="C1343">
        <f>ROW(SmtRes!A466)</f>
        <v/>
      </c>
      <c r="D1343">
        <f>ROW(EtalonRes!A461)</f>
        <v/>
      </c>
      <c r="E1343" t="inlineStr">
        <is>
          <t>2</t>
        </is>
      </c>
      <c r="F1343" t="inlineStr">
        <is>
          <t>16-04-003-3</t>
        </is>
      </c>
      <c r="G1343" t="inlineStr">
        <is>
          <t>Прокладка трубопроводов водоснабжения и отопления из хлорированных поливинилхлоридных труб (ХПВХ) диаметром до 110 мм</t>
        </is>
      </c>
      <c r="H1343" t="inlineStr">
        <is>
          <t>100 м трубопровода</t>
        </is>
      </c>
      <c r="I1343">
        <f>ROUND(ROUND(3/100,4),7)</f>
        <v/>
      </c>
      <c r="J1343" t="n">
        <v>0</v>
      </c>
      <c r="K1343">
        <f>ROUND(ROUND(3/100,4),7)</f>
        <v/>
      </c>
      <c r="O1343">
        <f>ROUND(CP1343,0)</f>
        <v/>
      </c>
      <c r="P1343">
        <f>ROUND(CQ1343*I1343,0)</f>
        <v/>
      </c>
      <c r="Q1343">
        <f>(ROUND((ROUND(((ET1343)*I1343),0)*BB1343),0)+ROUND((ROUND(((AE1343-(EU1343))*I1343),0)*BS1343),0))</f>
        <v/>
      </c>
      <c r="R1343">
        <f>(ROUND((ROUND(((EU1343)*I1343),0)*BS1343),0)+ROUND((ROUND(((AE1343-(EU1343))*I1343),0)*BS1343),0))</f>
        <v/>
      </c>
      <c r="S1343">
        <f>ROUND(CT1343*I1343,0)</f>
        <v/>
      </c>
      <c r="T1343">
        <f>ROUND(CU1343*I1343,0)</f>
        <v/>
      </c>
      <c r="U1343">
        <f>ROUND(CV1343*I1343,7)</f>
        <v/>
      </c>
      <c r="V1343">
        <f>ROUND(CW1343*I1343,7)</f>
        <v/>
      </c>
      <c r="W1343">
        <f>ROUND(CX1343*I1343,0)</f>
        <v/>
      </c>
      <c r="X1343">
        <f>ROUND(CY1343,0)</f>
        <v/>
      </c>
      <c r="Y1343">
        <f>ROUND(CZ1343,0)</f>
        <v/>
      </c>
      <c r="AA1343" t="n">
        <v>78862477</v>
      </c>
      <c r="AB1343">
        <f>ROUND((AC1343+AD1343+AF1343),2)</f>
        <v/>
      </c>
      <c r="AC1343">
        <f>ROUND((ES1343),2)</f>
        <v/>
      </c>
      <c r="AD1343">
        <f>ROUND((((ET1343)-(EU1343))+AE1343),2)</f>
        <v/>
      </c>
      <c r="AE1343">
        <f>ROUND((EU1343),2)</f>
        <v/>
      </c>
      <c r="AF1343">
        <f>ROUND((EV1343),2)</f>
        <v/>
      </c>
      <c r="AG1343">
        <f>ROUND((AP1343),2)</f>
        <v/>
      </c>
      <c r="AH1343">
        <f>(EW1343)</f>
        <v/>
      </c>
      <c r="AI1343">
        <f>(EX1343)</f>
        <v/>
      </c>
      <c r="AJ1343">
        <f>(AS1343)</f>
        <v/>
      </c>
      <c r="AK1343" t="n">
        <v>70494.13</v>
      </c>
      <c r="AL1343" t="n">
        <v>70188.96000000001</v>
      </c>
      <c r="AM1343" t="n">
        <v>52.36</v>
      </c>
      <c r="AN1343" t="n">
        <v>1.49</v>
      </c>
      <c r="AO1343" t="n">
        <v>252.81</v>
      </c>
      <c r="AP1343" t="n">
        <v>0</v>
      </c>
      <c r="AQ1343" t="n">
        <v>26.28</v>
      </c>
      <c r="AR1343" t="n">
        <v>0.11</v>
      </c>
      <c r="AS1343" t="n">
        <v>0</v>
      </c>
      <c r="AT1343" t="n">
        <v>121</v>
      </c>
      <c r="AU1343" t="n">
        <v>72</v>
      </c>
      <c r="AV1343" t="n">
        <v>1</v>
      </c>
      <c r="AW1343" t="n">
        <v>1</v>
      </c>
      <c r="AZ1343" t="n">
        <v>1</v>
      </c>
      <c r="BA1343" t="n">
        <v>52.25</v>
      </c>
      <c r="BB1343" t="n">
        <v>22.03</v>
      </c>
      <c r="BC1343" t="n">
        <v>1.35</v>
      </c>
      <c r="BD1343" t="inlineStr"/>
      <c r="BE1343" t="inlineStr"/>
      <c r="BF1343" t="inlineStr"/>
      <c r="BG1343" t="inlineStr"/>
      <c r="BH1343" t="n">
        <v>0</v>
      </c>
      <c r="BI1343" t="n">
        <v>1</v>
      </c>
      <c r="BJ1343" t="inlineStr">
        <is>
          <t>ТЕР Московской обл., 16-04-003-3, приказ Минстроя России №675/пр от 28.02.2017 № 260/пр</t>
        </is>
      </c>
      <c r="BM1343" t="n">
        <v>16001</v>
      </c>
      <c r="BN1343" t="n">
        <v>0</v>
      </c>
      <c r="BO1343" t="inlineStr">
        <is>
          <t>16-04-003-3</t>
        </is>
      </c>
      <c r="BP1343" t="n">
        <v>1</v>
      </c>
      <c r="BQ1343" t="n">
        <v>2</v>
      </c>
      <c r="BR1343" t="n">
        <v>0</v>
      </c>
      <c r="BS1343" t="n">
        <v>52.25</v>
      </c>
      <c r="BT1343" t="n">
        <v>1</v>
      </c>
      <c r="BU1343" t="n">
        <v>1</v>
      </c>
      <c r="BV1343" t="n">
        <v>1</v>
      </c>
      <c r="BW1343" t="n">
        <v>1</v>
      </c>
      <c r="BX1343" t="n">
        <v>1</v>
      </c>
      <c r="BY1343" t="inlineStr"/>
      <c r="BZ1343" t="n">
        <v>121</v>
      </c>
      <c r="CA1343" t="n">
        <v>72</v>
      </c>
      <c r="CB1343" t="inlineStr"/>
      <c r="CE1343" t="n">
        <v>12</v>
      </c>
      <c r="CF1343" t="n">
        <v>0</v>
      </c>
      <c r="CG1343" t="n">
        <v>0</v>
      </c>
      <c r="CM1343" t="n">
        <v>0</v>
      </c>
      <c r="CN1343" t="inlineStr"/>
      <c r="CO1343" t="n">
        <v>0</v>
      </c>
      <c r="CP1343">
        <f>(P1343+Q1343+S1343)</f>
        <v/>
      </c>
      <c r="CQ1343">
        <f>AC1343*BC1343</f>
        <v/>
      </c>
      <c r="CR1343">
        <f>(ROUND((ROUND(((ET1343)*1),0)*BB1343),0)+ROUND((ROUND(((AE1343-(EU1343))*1),0)*BS1343),0))</f>
        <v/>
      </c>
      <c r="CS1343">
        <f>(ROUND((ROUND(((EU1343)*1),0)*BS1343),0)+ROUND((ROUND(((AE1343-(EU1343))*1),0)*BS1343),0))</f>
        <v/>
      </c>
      <c r="CT1343">
        <f>AF1343*BA1343</f>
        <v/>
      </c>
      <c r="CU1343">
        <f>AG1343</f>
        <v/>
      </c>
      <c r="CV1343">
        <f>AH1343</f>
        <v/>
      </c>
      <c r="CW1343">
        <f>AI1343</f>
        <v/>
      </c>
      <c r="CX1343">
        <f>AJ1343</f>
        <v/>
      </c>
      <c r="CY1343">
        <f>(((S1343+R1343)*AT1343)/100)</f>
        <v/>
      </c>
      <c r="CZ1343">
        <f>(((S1343+R1343)*AU1343)/100)</f>
        <v/>
      </c>
      <c r="DC1343" t="inlineStr"/>
      <c r="DD1343" t="inlineStr"/>
      <c r="DE1343" t="inlineStr"/>
      <c r="DF1343" t="inlineStr"/>
      <c r="DG1343" t="inlineStr"/>
      <c r="DH1343" t="inlineStr"/>
      <c r="DI1343" t="inlineStr"/>
      <c r="DJ1343" t="inlineStr"/>
      <c r="DK1343" t="inlineStr"/>
      <c r="DL1343" t="inlineStr"/>
      <c r="DM1343" t="inlineStr"/>
      <c r="DN1343" t="n">
        <v>0</v>
      </c>
      <c r="DO1343" t="n">
        <v>0</v>
      </c>
      <c r="DP1343" t="n">
        <v>1</v>
      </c>
      <c r="DQ1343" t="n">
        <v>1</v>
      </c>
      <c r="DU1343" t="n">
        <v>1013</v>
      </c>
      <c r="DV1343" t="inlineStr">
        <is>
          <t>100 м трубопровода</t>
        </is>
      </c>
      <c r="DW1343" t="inlineStr">
        <is>
          <t>100 м трубопровода</t>
        </is>
      </c>
      <c r="DX1343" t="n">
        <v>1</v>
      </c>
      <c r="DZ1343" t="inlineStr"/>
      <c r="EA1343" t="inlineStr"/>
      <c r="EB1343" t="inlineStr"/>
      <c r="EC1343" t="inlineStr"/>
      <c r="EE1343" t="n">
        <v>78725882</v>
      </c>
      <c r="EF1343" t="n">
        <v>2</v>
      </c>
      <c r="EG1343" t="inlineStr">
        <is>
          <t>Общестроительные работы</t>
        </is>
      </c>
      <c r="EH1343" t="n">
        <v>16</v>
      </c>
      <c r="EI1343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343" t="n">
        <v>1</v>
      </c>
      <c r="EK1343" t="n">
        <v>16001</v>
      </c>
      <c r="EL1343" t="inlineStr">
        <is>
          <t>Трубопроводы внутренние</t>
        </is>
      </c>
      <c r="EM1343" t="inlineStr">
        <is>
          <t>ФЕР-16</t>
        </is>
      </c>
      <c r="EO1343" t="inlineStr"/>
      <c r="EQ1343" t="n">
        <v>0</v>
      </c>
      <c r="ER1343" t="n">
        <v>70494.13</v>
      </c>
      <c r="ES1343" t="n">
        <v>70188.96000000001</v>
      </c>
      <c r="ET1343" t="n">
        <v>52.36</v>
      </c>
      <c r="EU1343" t="n">
        <v>1.49</v>
      </c>
      <c r="EV1343" t="n">
        <v>252.81</v>
      </c>
      <c r="EW1343" t="n">
        <v>26.28</v>
      </c>
      <c r="EX1343" t="n">
        <v>0.11</v>
      </c>
      <c r="EY1343" t="n">
        <v>0</v>
      </c>
      <c r="FQ1343" t="n">
        <v>0</v>
      </c>
      <c r="FR1343" t="n">
        <v>0</v>
      </c>
      <c r="FS1343" t="n">
        <v>0</v>
      </c>
      <c r="FX1343" t="n">
        <v>121</v>
      </c>
      <c r="FY1343" t="n">
        <v>72</v>
      </c>
      <c r="GA1343" t="inlineStr"/>
      <c r="GD1343" t="n">
        <v>1</v>
      </c>
      <c r="GF1343" t="n">
        <v>2110698221</v>
      </c>
      <c r="GG1343" t="n">
        <v>2</v>
      </c>
      <c r="GH1343" t="n">
        <v>1</v>
      </c>
      <c r="GI1343" t="n">
        <v>2</v>
      </c>
      <c r="GJ1343" t="n">
        <v>0</v>
      </c>
      <c r="GK1343" t="n">
        <v>0</v>
      </c>
      <c r="GL1343">
        <f>ROUND(IF(AND(BH1343=3,BI1343=3,FS1343&lt;&gt;0),P1343,0),0)</f>
        <v/>
      </c>
      <c r="GM1343">
        <f>ROUND(O1343+X1343+Y1343,0)+GX1343</f>
        <v/>
      </c>
      <c r="GN1343">
        <f>IF(OR(BI1343=0,BI1343=1),GM1343-GX1343,0)</f>
        <v/>
      </c>
      <c r="GO1343">
        <f>IF(BI1343=2,GM1343-GX1343,0)</f>
        <v/>
      </c>
      <c r="GP1343">
        <f>IF(BI1343=4,GM1343-GX1343,0)</f>
        <v/>
      </c>
      <c r="GR1343" t="n">
        <v>0</v>
      </c>
      <c r="GS1343" t="n">
        <v>3</v>
      </c>
      <c r="GT1343" t="n">
        <v>0</v>
      </c>
      <c r="GU1343" t="inlineStr"/>
      <c r="GV1343">
        <f>ROUND((GT1343),2)</f>
        <v/>
      </c>
      <c r="GW1343" t="n">
        <v>1</v>
      </c>
      <c r="GX1343">
        <f>ROUND(HC1343*I1343,0)</f>
        <v/>
      </c>
      <c r="HA1343" t="n">
        <v>0</v>
      </c>
      <c r="HB1343" t="n">
        <v>0</v>
      </c>
      <c r="HC1343">
        <f>GV1343*GW1343</f>
        <v/>
      </c>
      <c r="HE1343" t="inlineStr"/>
      <c r="HF1343" t="inlineStr"/>
      <c r="HM1343" t="inlineStr"/>
      <c r="HN1343" t="inlineStr">
        <is>
          <t>Пр/812-016.0-1</t>
        </is>
      </c>
      <c r="HO1343" t="inlineStr">
        <is>
          <t>Пр/774-016.0</t>
        </is>
      </c>
      <c r="HP1343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343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343" t="n">
        <v>0</v>
      </c>
      <c r="IK1343" t="n">
        <v>0</v>
      </c>
    </row>
    <row r="1344">
      <c r="A1344" t="n">
        <v>18</v>
      </c>
      <c r="B1344" t="n">
        <v>0</v>
      </c>
      <c r="C1344" t="n">
        <v>466</v>
      </c>
      <c r="E1344" t="inlineStr">
        <is>
          <t>2,1</t>
        </is>
      </c>
      <c r="F1344" t="inlineStr">
        <is>
          <t>507-5015</t>
        </is>
      </c>
      <c r="G1344" t="inlineStr">
        <is>
          <t>Муфта компенсирующая диаметром 110 мм</t>
        </is>
      </c>
      <c r="H1344" t="inlineStr">
        <is>
          <t>10 шт.</t>
        </is>
      </c>
      <c r="I1344">
        <f>I1343*J1344</f>
        <v/>
      </c>
      <c r="J1344" t="n">
        <v>3.333333333333333</v>
      </c>
      <c r="K1344" t="n">
        <v>3.3333333</v>
      </c>
      <c r="O1344">
        <f>ROUND(CP1344,0)</f>
        <v/>
      </c>
      <c r="P1344">
        <f>ROUND(CQ1344*I1344,0)</f>
        <v/>
      </c>
      <c r="Q1344">
        <f>(ROUND((ROUND(((ET1344)*I1344),0)*BB1344),0)+ROUND((ROUND(((AE1344-(EU1344))*I1344),0)*BS1344),0))</f>
        <v/>
      </c>
      <c r="R1344">
        <f>(ROUND((ROUND(((EU1344)*I1344),0)*BS1344),0)+ROUND((ROUND(((AE1344-(EU1344))*I1344),0)*BS1344),0))</f>
        <v/>
      </c>
      <c r="S1344">
        <f>ROUND(CT1344*I1344,0)</f>
        <v/>
      </c>
      <c r="T1344">
        <f>ROUND(CU1344*I1344,0)</f>
        <v/>
      </c>
      <c r="U1344">
        <f>ROUND(CV1344*I1344,7)</f>
        <v/>
      </c>
      <c r="V1344">
        <f>ROUND(CW1344*I1344,7)</f>
        <v/>
      </c>
      <c r="W1344">
        <f>ROUND(CX1344*I1344,0)</f>
        <v/>
      </c>
      <c r="X1344">
        <f>ROUND(CY1344,0)</f>
        <v/>
      </c>
      <c r="Y1344">
        <f>ROUND(CZ1344,0)</f>
        <v/>
      </c>
      <c r="AA1344" t="n">
        <v>78862477</v>
      </c>
      <c r="AB1344">
        <f>ROUND((AC1344+AD1344+AF1344),2)</f>
        <v/>
      </c>
      <c r="AC1344">
        <f>ROUND((ES1344),2)</f>
        <v/>
      </c>
      <c r="AD1344">
        <f>ROUND((((ET1344)-(EU1344))+AE1344),2)</f>
        <v/>
      </c>
      <c r="AE1344">
        <f>ROUND((EU1344),2)</f>
        <v/>
      </c>
      <c r="AF1344">
        <f>ROUND((EV1344),2)</f>
        <v/>
      </c>
      <c r="AG1344">
        <f>ROUND((AP1344),2)</f>
        <v/>
      </c>
      <c r="AH1344">
        <f>(EW1344)</f>
        <v/>
      </c>
      <c r="AI1344">
        <f>(EX1344)</f>
        <v/>
      </c>
      <c r="AJ1344">
        <f>(AS1344)</f>
        <v/>
      </c>
      <c r="AK1344" t="n">
        <v>501.9</v>
      </c>
      <c r="AL1344" t="n">
        <v>501.9</v>
      </c>
      <c r="AM1344" t="n">
        <v>0</v>
      </c>
      <c r="AN1344" t="n">
        <v>0</v>
      </c>
      <c r="AO1344" t="n">
        <v>0</v>
      </c>
      <c r="AP1344" t="n">
        <v>0</v>
      </c>
      <c r="AQ1344" t="n">
        <v>0</v>
      </c>
      <c r="AR1344" t="n">
        <v>0</v>
      </c>
      <c r="AS1344" t="n">
        <v>0.3</v>
      </c>
      <c r="AT1344" t="n">
        <v>121</v>
      </c>
      <c r="AU1344" t="n">
        <v>72</v>
      </c>
      <c r="AV1344" t="n">
        <v>1</v>
      </c>
      <c r="AW1344" t="n">
        <v>1</v>
      </c>
      <c r="AZ1344" t="n">
        <v>1</v>
      </c>
      <c r="BA1344" t="n">
        <v>1</v>
      </c>
      <c r="BB1344" t="n">
        <v>1</v>
      </c>
      <c r="BC1344" t="n">
        <v>6.54</v>
      </c>
      <c r="BD1344" t="inlineStr"/>
      <c r="BE1344" t="inlineStr"/>
      <c r="BF1344" t="inlineStr"/>
      <c r="BG1344" t="inlineStr"/>
      <c r="BH1344" t="n">
        <v>3</v>
      </c>
      <c r="BI1344" t="n">
        <v>1</v>
      </c>
      <c r="BJ1344" t="inlineStr">
        <is>
          <t>ТССЦ Московской обл., 507-5015, приказ Минстроя России №675/пр от 28.02.2017 № 258/пр</t>
        </is>
      </c>
      <c r="BM1344" t="n">
        <v>16001</v>
      </c>
      <c r="BN1344" t="n">
        <v>0</v>
      </c>
      <c r="BO1344" t="inlineStr">
        <is>
          <t>507-5015</t>
        </is>
      </c>
      <c r="BP1344" t="n">
        <v>1</v>
      </c>
      <c r="BQ1344" t="n">
        <v>2</v>
      </c>
      <c r="BR1344" t="n">
        <v>0</v>
      </c>
      <c r="BS1344" t="n">
        <v>1</v>
      </c>
      <c r="BT1344" t="n">
        <v>1</v>
      </c>
      <c r="BU1344" t="n">
        <v>1</v>
      </c>
      <c r="BV1344" t="n">
        <v>1</v>
      </c>
      <c r="BW1344" t="n">
        <v>1</v>
      </c>
      <c r="BX1344" t="n">
        <v>1</v>
      </c>
      <c r="BY1344" t="inlineStr"/>
      <c r="BZ1344" t="n">
        <v>121</v>
      </c>
      <c r="CA1344" t="n">
        <v>72</v>
      </c>
      <c r="CB1344" t="inlineStr"/>
      <c r="CE1344" t="n">
        <v>12</v>
      </c>
      <c r="CF1344" t="n">
        <v>0</v>
      </c>
      <c r="CG1344" t="n">
        <v>0</v>
      </c>
      <c r="CM1344" t="n">
        <v>0</v>
      </c>
      <c r="CN1344" t="inlineStr"/>
      <c r="CO1344" t="n">
        <v>0</v>
      </c>
      <c r="CP1344">
        <f>(P1344+Q1344+S1344)</f>
        <v/>
      </c>
      <c r="CQ1344">
        <f>AC1344*BC1344</f>
        <v/>
      </c>
      <c r="CR1344">
        <f>(ROUND((ROUND(((ET1344)*1),0)*BB1344),0)+ROUND((ROUND(((AE1344-(EU1344))*1),0)*BS1344),0))</f>
        <v/>
      </c>
      <c r="CS1344">
        <f>(ROUND((ROUND(((EU1344)*1),0)*BS1344),0)+ROUND((ROUND(((AE1344-(EU1344))*1),0)*BS1344),0))</f>
        <v/>
      </c>
      <c r="CT1344">
        <f>AF1344*BA1344</f>
        <v/>
      </c>
      <c r="CU1344">
        <f>AG1344</f>
        <v/>
      </c>
      <c r="CV1344">
        <f>AH1344</f>
        <v/>
      </c>
      <c r="CW1344">
        <f>AI1344</f>
        <v/>
      </c>
      <c r="CX1344">
        <f>AJ1344</f>
        <v/>
      </c>
      <c r="CY1344">
        <f>(((S1344+R1344)*AT1344)/100)</f>
        <v/>
      </c>
      <c r="CZ1344">
        <f>(((S1344+R1344)*AU1344)/100)</f>
        <v/>
      </c>
      <c r="DC1344" t="inlineStr"/>
      <c r="DD1344" t="inlineStr"/>
      <c r="DE1344" t="inlineStr"/>
      <c r="DF1344" t="inlineStr"/>
      <c r="DG1344" t="inlineStr"/>
      <c r="DH1344" t="inlineStr"/>
      <c r="DI1344" t="inlineStr"/>
      <c r="DJ1344" t="inlineStr"/>
      <c r="DK1344" t="inlineStr"/>
      <c r="DL1344" t="inlineStr"/>
      <c r="DM1344" t="inlineStr"/>
      <c r="DN1344" t="n">
        <v>0</v>
      </c>
      <c r="DO1344" t="n">
        <v>0</v>
      </c>
      <c r="DP1344" t="n">
        <v>1</v>
      </c>
      <c r="DQ1344" t="n">
        <v>1</v>
      </c>
      <c r="DU1344" t="n">
        <v>1010</v>
      </c>
      <c r="DV1344" t="inlineStr">
        <is>
          <t>10 шт.</t>
        </is>
      </c>
      <c r="DW1344" t="inlineStr">
        <is>
          <t>10 шт.</t>
        </is>
      </c>
      <c r="DX1344" t="n">
        <v>10</v>
      </c>
      <c r="DZ1344" t="inlineStr"/>
      <c r="EA1344" t="inlineStr"/>
      <c r="EB1344" t="inlineStr"/>
      <c r="EC1344" t="inlineStr"/>
      <c r="EE1344" t="n">
        <v>78725882</v>
      </c>
      <c r="EF1344" t="n">
        <v>2</v>
      </c>
      <c r="EG1344" t="inlineStr">
        <is>
          <t>Общестроительные работы</t>
        </is>
      </c>
      <c r="EH1344" t="n">
        <v>16</v>
      </c>
      <c r="EI1344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344" t="n">
        <v>1</v>
      </c>
      <c r="EK1344" t="n">
        <v>16001</v>
      </c>
      <c r="EL1344" t="inlineStr">
        <is>
          <t>Трубопроводы внутренние</t>
        </is>
      </c>
      <c r="EM1344" t="inlineStr">
        <is>
          <t>ФЕР-16</t>
        </is>
      </c>
      <c r="EO1344" t="inlineStr"/>
      <c r="EQ1344" t="n">
        <v>0</v>
      </c>
      <c r="ER1344" t="n">
        <v>501.9</v>
      </c>
      <c r="ES1344" t="n">
        <v>501.9</v>
      </c>
      <c r="ET1344" t="n">
        <v>0</v>
      </c>
      <c r="EU1344" t="n">
        <v>0</v>
      </c>
      <c r="EV1344" t="n">
        <v>0</v>
      </c>
      <c r="EW1344" t="n">
        <v>0</v>
      </c>
      <c r="EX1344" t="n">
        <v>0</v>
      </c>
      <c r="FQ1344" t="n">
        <v>0</v>
      </c>
      <c r="FR1344" t="n">
        <v>0</v>
      </c>
      <c r="FS1344" t="n">
        <v>0</v>
      </c>
      <c r="FX1344" t="n">
        <v>121</v>
      </c>
      <c r="FY1344" t="n">
        <v>72</v>
      </c>
      <c r="GA1344" t="inlineStr"/>
      <c r="GD1344" t="n">
        <v>1</v>
      </c>
      <c r="GF1344" t="n">
        <v>-600713384</v>
      </c>
      <c r="GG1344" t="n">
        <v>2</v>
      </c>
      <c r="GH1344" t="n">
        <v>1</v>
      </c>
      <c r="GI1344" t="n">
        <v>2</v>
      </c>
      <c r="GJ1344" t="n">
        <v>0</v>
      </c>
      <c r="GK1344" t="n">
        <v>0</v>
      </c>
      <c r="GL1344">
        <f>ROUND(IF(AND(BH1344=3,BI1344=3,FS1344&lt;&gt;0),P1344,0),0)</f>
        <v/>
      </c>
      <c r="GM1344">
        <f>ROUND(O1344+X1344+Y1344,0)+GX1344</f>
        <v/>
      </c>
      <c r="GN1344">
        <f>IF(OR(BI1344=0,BI1344=1),GM1344-GX1344,0)</f>
        <v/>
      </c>
      <c r="GO1344">
        <f>IF(BI1344=2,GM1344-GX1344,0)</f>
        <v/>
      </c>
      <c r="GP1344">
        <f>IF(BI1344=4,GM1344-GX1344,0)</f>
        <v/>
      </c>
      <c r="GR1344" t="n">
        <v>0</v>
      </c>
      <c r="GS1344" t="n">
        <v>3</v>
      </c>
      <c r="GT1344" t="n">
        <v>0</v>
      </c>
      <c r="GU1344" t="inlineStr"/>
      <c r="GV1344">
        <f>ROUND((GT1344),2)</f>
        <v/>
      </c>
      <c r="GW1344" t="n">
        <v>1</v>
      </c>
      <c r="GX1344">
        <f>ROUND(HC1344*I1344,0)</f>
        <v/>
      </c>
      <c r="HA1344" t="n">
        <v>0</v>
      </c>
      <c r="HB1344" t="n">
        <v>0</v>
      </c>
      <c r="HC1344">
        <f>GV1344*GW1344</f>
        <v/>
      </c>
      <c r="HE1344" t="inlineStr"/>
      <c r="HF1344" t="inlineStr"/>
      <c r="HM1344" t="inlineStr"/>
      <c r="HN1344" t="inlineStr">
        <is>
          <t>Пр/812-016.0-1</t>
        </is>
      </c>
      <c r="HO1344" t="inlineStr">
        <is>
          <t>Пр/774-016.0</t>
        </is>
      </c>
      <c r="HP1344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344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344" t="n">
        <v>0</v>
      </c>
      <c r="IK1344" t="n">
        <v>0</v>
      </c>
    </row>
    <row r="1345">
      <c r="A1345" t="n">
        <v>18</v>
      </c>
      <c r="B1345" t="n">
        <v>0</v>
      </c>
      <c r="C1345" t="n">
        <v>465</v>
      </c>
      <c r="E1345" t="inlineStr">
        <is>
          <t>2,2</t>
        </is>
      </c>
      <c r="F1345" t="inlineStr">
        <is>
          <t>507-0776</t>
        </is>
      </c>
      <c r="G1345" t="inlineStr">
        <is>
          <t>Соединительная арматура трубопроводов, переход диаметром 110х90 мм</t>
        </is>
      </c>
      <c r="H1345" t="inlineStr">
        <is>
          <t>10 шт.</t>
        </is>
      </c>
      <c r="I1345">
        <f>I1343*J1345</f>
        <v/>
      </c>
      <c r="J1345" t="n">
        <v>3.333333333333333</v>
      </c>
      <c r="K1345" t="n">
        <v>3.3333333</v>
      </c>
      <c r="O1345">
        <f>ROUND(CP1345,0)</f>
        <v/>
      </c>
      <c r="P1345">
        <f>ROUND(CQ1345*I1345,0)</f>
        <v/>
      </c>
      <c r="Q1345">
        <f>(ROUND((ROUND(((ET1345)*I1345),0)*BB1345),0)+ROUND((ROUND(((AE1345-(EU1345))*I1345),0)*BS1345),0))</f>
        <v/>
      </c>
      <c r="R1345">
        <f>(ROUND((ROUND(((EU1345)*I1345),0)*BS1345),0)+ROUND((ROUND(((AE1345-(EU1345))*I1345),0)*BS1345),0))</f>
        <v/>
      </c>
      <c r="S1345">
        <f>ROUND(CT1345*I1345,0)</f>
        <v/>
      </c>
      <c r="T1345">
        <f>ROUND(CU1345*I1345,0)</f>
        <v/>
      </c>
      <c r="U1345">
        <f>ROUND(CV1345*I1345,7)</f>
        <v/>
      </c>
      <c r="V1345">
        <f>ROUND(CW1345*I1345,7)</f>
        <v/>
      </c>
      <c r="W1345">
        <f>ROUND(CX1345*I1345,0)</f>
        <v/>
      </c>
      <c r="X1345">
        <f>ROUND(CY1345,0)</f>
        <v/>
      </c>
      <c r="Y1345">
        <f>ROUND(CZ1345,0)</f>
        <v/>
      </c>
      <c r="AA1345" t="n">
        <v>78862477</v>
      </c>
      <c r="AB1345">
        <f>ROUND((AC1345+AD1345+AF1345),2)</f>
        <v/>
      </c>
      <c r="AC1345">
        <f>ROUND((ES1345),2)</f>
        <v/>
      </c>
      <c r="AD1345">
        <f>ROUND((((ET1345)-(EU1345))+AE1345),2)</f>
        <v/>
      </c>
      <c r="AE1345">
        <f>ROUND((EU1345),2)</f>
        <v/>
      </c>
      <c r="AF1345">
        <f>ROUND((EV1345),2)</f>
        <v/>
      </c>
      <c r="AG1345">
        <f>ROUND((AP1345),2)</f>
        <v/>
      </c>
      <c r="AH1345">
        <f>(EW1345)</f>
        <v/>
      </c>
      <c r="AI1345">
        <f>(EX1345)</f>
        <v/>
      </c>
      <c r="AJ1345">
        <f>(AS1345)</f>
        <v/>
      </c>
      <c r="AK1345" t="n">
        <v>130.88</v>
      </c>
      <c r="AL1345" t="n">
        <v>130.88</v>
      </c>
      <c r="AM1345" t="n">
        <v>0</v>
      </c>
      <c r="AN1345" t="n">
        <v>0</v>
      </c>
      <c r="AO1345" t="n">
        <v>0</v>
      </c>
      <c r="AP1345" t="n">
        <v>0</v>
      </c>
      <c r="AQ1345" t="n">
        <v>0</v>
      </c>
      <c r="AR1345" t="n">
        <v>0</v>
      </c>
      <c r="AS1345" t="n">
        <v>0.2</v>
      </c>
      <c r="AT1345" t="n">
        <v>121</v>
      </c>
      <c r="AU1345" t="n">
        <v>72</v>
      </c>
      <c r="AV1345" t="n">
        <v>1</v>
      </c>
      <c r="AW1345" t="n">
        <v>1</v>
      </c>
      <c r="AZ1345" t="n">
        <v>1</v>
      </c>
      <c r="BA1345" t="n">
        <v>1</v>
      </c>
      <c r="BB1345" t="n">
        <v>1</v>
      </c>
      <c r="BC1345" t="n">
        <v>17.12</v>
      </c>
      <c r="BD1345" t="inlineStr"/>
      <c r="BE1345" t="inlineStr"/>
      <c r="BF1345" t="inlineStr"/>
      <c r="BG1345" t="inlineStr"/>
      <c r="BH1345" t="n">
        <v>3</v>
      </c>
      <c r="BI1345" t="n">
        <v>1</v>
      </c>
      <c r="BJ1345" t="inlineStr">
        <is>
          <t>ТССЦ Московской обл., 507-0776, приказ Минстроя России №675/пр от 28.02.2017 № 258/пр</t>
        </is>
      </c>
      <c r="BM1345" t="n">
        <v>16001</v>
      </c>
      <c r="BN1345" t="n">
        <v>0</v>
      </c>
      <c r="BO1345" t="inlineStr">
        <is>
          <t>507-0776</t>
        </is>
      </c>
      <c r="BP1345" t="n">
        <v>1</v>
      </c>
      <c r="BQ1345" t="n">
        <v>2</v>
      </c>
      <c r="BR1345" t="n">
        <v>0</v>
      </c>
      <c r="BS1345" t="n">
        <v>1</v>
      </c>
      <c r="BT1345" t="n">
        <v>1</v>
      </c>
      <c r="BU1345" t="n">
        <v>1</v>
      </c>
      <c r="BV1345" t="n">
        <v>1</v>
      </c>
      <c r="BW1345" t="n">
        <v>1</v>
      </c>
      <c r="BX1345" t="n">
        <v>1</v>
      </c>
      <c r="BY1345" t="inlineStr"/>
      <c r="BZ1345" t="n">
        <v>121</v>
      </c>
      <c r="CA1345" t="n">
        <v>72</v>
      </c>
      <c r="CB1345" t="inlineStr"/>
      <c r="CE1345" t="n">
        <v>12</v>
      </c>
      <c r="CF1345" t="n">
        <v>0</v>
      </c>
      <c r="CG1345" t="n">
        <v>0</v>
      </c>
      <c r="CM1345" t="n">
        <v>0</v>
      </c>
      <c r="CN1345" t="inlineStr"/>
      <c r="CO1345" t="n">
        <v>0</v>
      </c>
      <c r="CP1345">
        <f>(P1345+Q1345+S1345)</f>
        <v/>
      </c>
      <c r="CQ1345">
        <f>AC1345*BC1345</f>
        <v/>
      </c>
      <c r="CR1345">
        <f>(ROUND((ROUND(((ET1345)*1),0)*BB1345),0)+ROUND((ROUND(((AE1345-(EU1345))*1),0)*BS1345),0))</f>
        <v/>
      </c>
      <c r="CS1345">
        <f>(ROUND((ROUND(((EU1345)*1),0)*BS1345),0)+ROUND((ROUND(((AE1345-(EU1345))*1),0)*BS1345),0))</f>
        <v/>
      </c>
      <c r="CT1345">
        <f>AF1345*BA1345</f>
        <v/>
      </c>
      <c r="CU1345">
        <f>AG1345</f>
        <v/>
      </c>
      <c r="CV1345">
        <f>AH1345</f>
        <v/>
      </c>
      <c r="CW1345">
        <f>AI1345</f>
        <v/>
      </c>
      <c r="CX1345">
        <f>AJ1345</f>
        <v/>
      </c>
      <c r="CY1345">
        <f>(((S1345+R1345)*AT1345)/100)</f>
        <v/>
      </c>
      <c r="CZ1345">
        <f>(((S1345+R1345)*AU1345)/100)</f>
        <v/>
      </c>
      <c r="DC1345" t="inlineStr"/>
      <c r="DD1345" t="inlineStr"/>
      <c r="DE1345" t="inlineStr"/>
      <c r="DF1345" t="inlineStr"/>
      <c r="DG1345" t="inlineStr"/>
      <c r="DH1345" t="inlineStr"/>
      <c r="DI1345" t="inlineStr"/>
      <c r="DJ1345" t="inlineStr"/>
      <c r="DK1345" t="inlineStr"/>
      <c r="DL1345" t="inlineStr"/>
      <c r="DM1345" t="inlineStr"/>
      <c r="DN1345" t="n">
        <v>0</v>
      </c>
      <c r="DO1345" t="n">
        <v>0</v>
      </c>
      <c r="DP1345" t="n">
        <v>1</v>
      </c>
      <c r="DQ1345" t="n">
        <v>1</v>
      </c>
      <c r="DU1345" t="n">
        <v>1010</v>
      </c>
      <c r="DV1345" t="inlineStr">
        <is>
          <t>10 шт.</t>
        </is>
      </c>
      <c r="DW1345" t="inlineStr">
        <is>
          <t>10 шт.</t>
        </is>
      </c>
      <c r="DX1345" t="n">
        <v>10</v>
      </c>
      <c r="DZ1345" t="inlineStr"/>
      <c r="EA1345" t="inlineStr"/>
      <c r="EB1345" t="inlineStr"/>
      <c r="EC1345" t="inlineStr"/>
      <c r="EE1345" t="n">
        <v>78725882</v>
      </c>
      <c r="EF1345" t="n">
        <v>2</v>
      </c>
      <c r="EG1345" t="inlineStr">
        <is>
          <t>Общестроительные работы</t>
        </is>
      </c>
      <c r="EH1345" t="n">
        <v>16</v>
      </c>
      <c r="EI134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345" t="n">
        <v>1</v>
      </c>
      <c r="EK1345" t="n">
        <v>16001</v>
      </c>
      <c r="EL1345" t="inlineStr">
        <is>
          <t>Трубопроводы внутренние</t>
        </is>
      </c>
      <c r="EM1345" t="inlineStr">
        <is>
          <t>ФЕР-16</t>
        </is>
      </c>
      <c r="EO1345" t="inlineStr"/>
      <c r="EQ1345" t="n">
        <v>0</v>
      </c>
      <c r="ER1345" t="n">
        <v>130.88</v>
      </c>
      <c r="ES1345" t="n">
        <v>130.88</v>
      </c>
      <c r="ET1345" t="n">
        <v>0</v>
      </c>
      <c r="EU1345" t="n">
        <v>0</v>
      </c>
      <c r="EV1345" t="n">
        <v>0</v>
      </c>
      <c r="EW1345" t="n">
        <v>0</v>
      </c>
      <c r="EX1345" t="n">
        <v>0</v>
      </c>
      <c r="FQ1345" t="n">
        <v>0</v>
      </c>
      <c r="FR1345" t="n">
        <v>0</v>
      </c>
      <c r="FS1345" t="n">
        <v>0</v>
      </c>
      <c r="FX1345" t="n">
        <v>121</v>
      </c>
      <c r="FY1345" t="n">
        <v>72</v>
      </c>
      <c r="GA1345" t="inlineStr"/>
      <c r="GD1345" t="n">
        <v>1</v>
      </c>
      <c r="GF1345" t="n">
        <v>868017341</v>
      </c>
      <c r="GG1345" t="n">
        <v>2</v>
      </c>
      <c r="GH1345" t="n">
        <v>1</v>
      </c>
      <c r="GI1345" t="n">
        <v>2</v>
      </c>
      <c r="GJ1345" t="n">
        <v>0</v>
      </c>
      <c r="GK1345" t="n">
        <v>0</v>
      </c>
      <c r="GL1345">
        <f>ROUND(IF(AND(BH1345=3,BI1345=3,FS1345&lt;&gt;0),P1345,0),0)</f>
        <v/>
      </c>
      <c r="GM1345">
        <f>ROUND(O1345+X1345+Y1345,0)+GX1345</f>
        <v/>
      </c>
      <c r="GN1345">
        <f>IF(OR(BI1345=0,BI1345=1),GM1345-GX1345,0)</f>
        <v/>
      </c>
      <c r="GO1345">
        <f>IF(BI1345=2,GM1345-GX1345,0)</f>
        <v/>
      </c>
      <c r="GP1345">
        <f>IF(BI1345=4,GM1345-GX1345,0)</f>
        <v/>
      </c>
      <c r="GR1345" t="n">
        <v>0</v>
      </c>
      <c r="GS1345" t="n">
        <v>3</v>
      </c>
      <c r="GT1345" t="n">
        <v>0</v>
      </c>
      <c r="GU1345" t="inlineStr"/>
      <c r="GV1345">
        <f>ROUND((GT1345),2)</f>
        <v/>
      </c>
      <c r="GW1345" t="n">
        <v>1</v>
      </c>
      <c r="GX1345">
        <f>ROUND(HC1345*I1345,0)</f>
        <v/>
      </c>
      <c r="HA1345" t="n">
        <v>0</v>
      </c>
      <c r="HB1345" t="n">
        <v>0</v>
      </c>
      <c r="HC1345">
        <f>GV1345*GW1345</f>
        <v/>
      </c>
      <c r="HE1345" t="inlineStr"/>
      <c r="HF1345" t="inlineStr"/>
      <c r="HM1345" t="inlineStr"/>
      <c r="HN1345" t="inlineStr">
        <is>
          <t>Пр/812-016.0-1</t>
        </is>
      </c>
      <c r="HO1345" t="inlineStr">
        <is>
          <t>Пр/774-016.0</t>
        </is>
      </c>
      <c r="HP134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34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345" t="n">
        <v>0</v>
      </c>
      <c r="IK1345" t="n">
        <v>0</v>
      </c>
    </row>
    <row r="1346"/>
    <row r="1347">
      <c r="A1347" s="358" t="n">
        <v>51</v>
      </c>
      <c r="B1347" s="358">
        <f>B1337</f>
        <v/>
      </c>
      <c r="C1347" s="358">
        <f>A1337</f>
        <v/>
      </c>
      <c r="D1347" s="358">
        <f>ROW(A1337)</f>
        <v/>
      </c>
      <c r="E1347" s="358" t="n"/>
      <c r="F1347" s="358">
        <f>IF(F1337&lt;&gt;"",F1337,"")</f>
        <v/>
      </c>
      <c r="G1347" s="358">
        <f>IF(G1337&lt;&gt;"",G1337,"")</f>
        <v/>
      </c>
      <c r="H1347" s="358" t="n">
        <v>0</v>
      </c>
      <c r="I1347" s="358" t="n"/>
      <c r="J1347" s="358" t="n"/>
      <c r="K1347" s="358" t="n"/>
      <c r="L1347" s="358" t="n"/>
      <c r="M1347" s="358" t="n"/>
      <c r="N1347" s="358" t="n"/>
      <c r="O1347" s="358" t="n">
        <v>0</v>
      </c>
      <c r="P1347" s="358" t="n">
        <v>0</v>
      </c>
      <c r="Q1347" s="358" t="n">
        <v>0</v>
      </c>
      <c r="R1347" s="358" t="n">
        <v>0</v>
      </c>
      <c r="S1347" s="358" t="n">
        <v>0</v>
      </c>
      <c r="T1347" s="358" t="n">
        <v>0</v>
      </c>
      <c r="U1347" s="358" t="n">
        <v>0</v>
      </c>
      <c r="V1347" s="358" t="n">
        <v>0</v>
      </c>
      <c r="W1347" s="358" t="n">
        <v>0</v>
      </c>
      <c r="X1347" s="358" t="n">
        <v>0</v>
      </c>
      <c r="Y1347" s="358" t="n">
        <v>0</v>
      </c>
      <c r="Z1347" s="358" t="n"/>
      <c r="AA1347" s="358" t="n"/>
      <c r="AB1347" s="358" t="n"/>
      <c r="AC1347" s="358" t="n"/>
      <c r="AD1347" s="358" t="n"/>
      <c r="AE1347" s="358" t="n"/>
      <c r="AF1347" s="358" t="n"/>
      <c r="AG1347" s="358" t="n"/>
      <c r="AH1347" s="358" t="n"/>
      <c r="AI1347" s="358" t="n"/>
      <c r="AJ1347" s="358" t="n"/>
      <c r="AK1347" s="358" t="n"/>
      <c r="AL1347" s="358" t="n"/>
      <c r="AM1347" s="358" t="n"/>
      <c r="AN1347" s="358" t="n"/>
      <c r="AO1347" s="358">
        <f>ROUND(BX1347,0)</f>
        <v/>
      </c>
      <c r="AP1347" s="358">
        <f>ROUND(BY1347,0)</f>
        <v/>
      </c>
      <c r="AQ1347" s="358">
        <f>ROUND(BZ1347,0)</f>
        <v/>
      </c>
      <c r="AR1347" s="358">
        <f>ROUND(CA1347,0)</f>
        <v/>
      </c>
      <c r="AS1347" s="358">
        <f>ROUND(CB1347,0)</f>
        <v/>
      </c>
      <c r="AT1347" s="358">
        <f>ROUND(CC1347,0)</f>
        <v/>
      </c>
      <c r="AU1347" s="358">
        <f>ROUND(CD1347,0)</f>
        <v/>
      </c>
      <c r="AV1347" s="358">
        <f>ROUND(CE1347,0)</f>
        <v/>
      </c>
      <c r="AW1347" s="358">
        <f>ROUND(CF1347,0)</f>
        <v/>
      </c>
      <c r="AX1347" s="358">
        <f>ROUND(CG1347,0)</f>
        <v/>
      </c>
      <c r="AY1347" s="358">
        <f>ROUND(CH1347,0)</f>
        <v/>
      </c>
      <c r="AZ1347" s="358">
        <f>ROUND(CI1347,0)</f>
        <v/>
      </c>
      <c r="BA1347" s="358">
        <f>ROUND(CJ1347,0)</f>
        <v/>
      </c>
      <c r="BB1347" s="358">
        <f>ROUND(CK1347,0)</f>
        <v/>
      </c>
      <c r="BC1347" s="358">
        <f>ROUND(CL1347,0)</f>
        <v/>
      </c>
      <c r="BD1347" s="358">
        <f>ROUND(CM1347,0)</f>
        <v/>
      </c>
      <c r="BE1347" s="358" t="n"/>
      <c r="BF1347" s="358" t="n"/>
      <c r="BG1347" s="358" t="n"/>
      <c r="BH1347" s="358" t="n"/>
      <c r="BI1347" s="358" t="n"/>
      <c r="BJ1347" s="358" t="n"/>
      <c r="BK1347" s="358" t="n"/>
      <c r="BL1347" s="358" t="n"/>
      <c r="BM1347" s="358" t="n"/>
      <c r="BN1347" s="358" t="n"/>
      <c r="BO1347" s="358" t="n"/>
      <c r="BP1347" s="358" t="n"/>
      <c r="BQ1347" s="358" t="n"/>
      <c r="BR1347" s="358" t="n"/>
      <c r="BS1347" s="358" t="n"/>
      <c r="BT1347" s="358" t="n"/>
      <c r="BU1347" s="358" t="n"/>
      <c r="BV1347" s="358" t="n"/>
      <c r="BW1347" s="358" t="n"/>
      <c r="BX1347" s="358" t="n"/>
      <c r="BY1347" s="358" t="n"/>
      <c r="BZ1347" s="358" t="n"/>
      <c r="CA1347" s="358" t="n"/>
      <c r="CB1347" s="358" t="n"/>
      <c r="CC1347" s="358" t="n"/>
      <c r="CD1347" s="358" t="n"/>
      <c r="CE1347" s="358" t="n"/>
      <c r="CF1347" s="358" t="n"/>
      <c r="CG1347" s="358" t="n"/>
      <c r="CH1347" s="358" t="n"/>
      <c r="CI1347" s="358" t="n"/>
      <c r="CJ1347" s="358" t="n"/>
      <c r="CK1347" s="358" t="n"/>
      <c r="CL1347" s="358" t="n"/>
      <c r="CM1347" s="358" t="n"/>
      <c r="CN1347" s="358" t="n"/>
      <c r="CO1347" s="358" t="n"/>
      <c r="CP1347" s="358" t="n"/>
      <c r="CQ1347" s="358" t="n"/>
      <c r="CR1347" s="358" t="n"/>
      <c r="CS1347" s="358" t="n"/>
      <c r="CT1347" s="358" t="n"/>
      <c r="CU1347" s="358" t="n"/>
      <c r="CV1347" s="358" t="n"/>
      <c r="CW1347" s="358" t="n"/>
      <c r="CX1347" s="358" t="n"/>
      <c r="CY1347" s="358" t="n"/>
      <c r="CZ1347" s="358" t="n"/>
      <c r="DA1347" s="358" t="n"/>
      <c r="DB1347" s="358" t="n"/>
      <c r="DC1347" s="358" t="n"/>
      <c r="DD1347" s="358" t="n"/>
      <c r="DE1347" s="358" t="n"/>
      <c r="DF1347" s="358" t="n"/>
      <c r="DG1347" s="359" t="n"/>
      <c r="DH1347" s="359" t="n"/>
      <c r="DI1347" s="359" t="n"/>
      <c r="DJ1347" s="359" t="n"/>
      <c r="DK1347" s="359" t="n"/>
      <c r="DL1347" s="359" t="n"/>
      <c r="DM1347" s="359" t="n"/>
      <c r="DN1347" s="359" t="n"/>
      <c r="DO1347" s="359" t="n"/>
      <c r="DP1347" s="359" t="n"/>
      <c r="DQ1347" s="359" t="n"/>
      <c r="DR1347" s="359" t="n"/>
      <c r="DS1347" s="359" t="n"/>
      <c r="DT1347" s="359" t="n"/>
      <c r="DU1347" s="359" t="n"/>
      <c r="DV1347" s="359" t="n"/>
      <c r="DW1347" s="359" t="n"/>
      <c r="DX1347" s="359" t="n"/>
      <c r="DY1347" s="359" t="n"/>
      <c r="DZ1347" s="359" t="n"/>
      <c r="EA1347" s="359" t="n"/>
      <c r="EB1347" s="359" t="n"/>
      <c r="EC1347" s="359" t="n"/>
      <c r="ED1347" s="359" t="n"/>
      <c r="EE1347" s="359" t="n"/>
      <c r="EF1347" s="359" t="n"/>
      <c r="EG1347" s="359" t="n"/>
      <c r="EH1347" s="359" t="n"/>
      <c r="EI1347" s="359" t="n"/>
      <c r="EJ1347" s="359" t="n"/>
      <c r="EK1347" s="359" t="n"/>
      <c r="EL1347" s="359" t="n"/>
      <c r="EM1347" s="359" t="n"/>
      <c r="EN1347" s="359" t="n"/>
      <c r="EO1347" s="359" t="n"/>
      <c r="EP1347" s="359" t="n"/>
      <c r="EQ1347" s="359" t="n"/>
      <c r="ER1347" s="359" t="n"/>
      <c r="ES1347" s="359" t="n"/>
      <c r="ET1347" s="359" t="n"/>
      <c r="EU1347" s="359" t="n"/>
      <c r="EV1347" s="359" t="n"/>
      <c r="EW1347" s="359" t="n"/>
      <c r="EX1347" s="359" t="n"/>
      <c r="EY1347" s="359" t="n"/>
      <c r="EZ1347" s="359" t="n"/>
      <c r="FA1347" s="359" t="n"/>
      <c r="FB1347" s="359" t="n"/>
      <c r="FC1347" s="359" t="n"/>
      <c r="FD1347" s="359" t="n"/>
      <c r="FE1347" s="359" t="n"/>
      <c r="FF1347" s="359" t="n"/>
      <c r="FG1347" s="359" t="n"/>
      <c r="FH1347" s="359" t="n"/>
      <c r="FI1347" s="359" t="n"/>
      <c r="FJ1347" s="359" t="n"/>
      <c r="FK1347" s="359" t="n"/>
      <c r="FL1347" s="359" t="n"/>
      <c r="FM1347" s="359" t="n"/>
      <c r="FN1347" s="359" t="n"/>
      <c r="FO1347" s="359" t="n"/>
      <c r="FP1347" s="359" t="n"/>
      <c r="FQ1347" s="359" t="n"/>
      <c r="FR1347" s="359" t="n"/>
      <c r="FS1347" s="359" t="n"/>
      <c r="FT1347" s="359" t="n"/>
      <c r="FU1347" s="359" t="n"/>
      <c r="FV1347" s="359" t="n"/>
      <c r="FW1347" s="359" t="n"/>
      <c r="FX1347" s="359" t="n"/>
      <c r="FY1347" s="359" t="n"/>
      <c r="FZ1347" s="359" t="n"/>
      <c r="GA1347" s="359" t="n"/>
      <c r="GB1347" s="359" t="n"/>
      <c r="GC1347" s="359" t="n"/>
      <c r="GD1347" s="359" t="n"/>
      <c r="GE1347" s="359" t="n"/>
      <c r="GF1347" s="359" t="n"/>
      <c r="GG1347" s="359" t="n"/>
      <c r="GH1347" s="359" t="n"/>
      <c r="GI1347" s="359" t="n"/>
      <c r="GJ1347" s="359" t="n"/>
      <c r="GK1347" s="359" t="n"/>
      <c r="GL1347" s="359" t="n"/>
      <c r="GM1347" s="359" t="n"/>
      <c r="GN1347" s="359" t="n"/>
      <c r="GO1347" s="359" t="n"/>
      <c r="GP1347" s="359" t="n"/>
      <c r="GQ1347" s="359" t="n"/>
      <c r="GR1347" s="359" t="n"/>
      <c r="GS1347" s="359" t="n"/>
      <c r="GT1347" s="359" t="n"/>
      <c r="GU1347" s="359" t="n"/>
      <c r="GV1347" s="359" t="n"/>
      <c r="GW1347" s="359" t="n"/>
      <c r="GX1347" s="359" t="n">
        <v>0</v>
      </c>
    </row>
    <row r="1348"/>
    <row r="1349">
      <c r="A1349" s="360" t="n">
        <v>50</v>
      </c>
      <c r="B1349" s="360" t="n">
        <v>0</v>
      </c>
      <c r="C1349" s="360" t="n">
        <v>0</v>
      </c>
      <c r="D1349" s="360" t="n">
        <v>1</v>
      </c>
      <c r="E1349" s="360" t="n">
        <v>201</v>
      </c>
      <c r="F1349" s="360">
        <f>ROUND(Source!O1347,O1349)</f>
        <v/>
      </c>
      <c r="G1349" s="360" t="inlineStr">
        <is>
          <t>ПЗ</t>
        </is>
      </c>
      <c r="H1349" s="360" t="inlineStr">
        <is>
          <t>Прямые затраты</t>
        </is>
      </c>
      <c r="I1349" s="360" t="n"/>
      <c r="J1349" s="360" t="n"/>
      <c r="K1349" s="360" t="n">
        <v>201</v>
      </c>
      <c r="L1349" s="360" t="n">
        <v>1</v>
      </c>
      <c r="M1349" s="360" t="n">
        <v>3</v>
      </c>
      <c r="N1349" s="360" t="inlineStr"/>
      <c r="O1349" s="360" t="n">
        <v>0</v>
      </c>
      <c r="P1349" s="360" t="n"/>
      <c r="Q1349" s="360" t="n"/>
      <c r="R1349" s="360" t="n"/>
      <c r="S1349" s="360" t="n"/>
      <c r="T1349" s="360" t="n"/>
      <c r="U1349" s="360" t="n"/>
      <c r="V1349" s="360" t="n"/>
      <c r="W1349" s="360" t="n">
        <v>0</v>
      </c>
      <c r="X1349" s="360" t="n">
        <v>1</v>
      </c>
      <c r="Y1349" s="360" t="n">
        <v>0</v>
      </c>
      <c r="Z1349" s="360" t="n"/>
      <c r="AA1349" s="360" t="n"/>
      <c r="AB1349" s="360" t="n"/>
    </row>
    <row r="1350">
      <c r="A1350" s="360" t="n">
        <v>50</v>
      </c>
      <c r="B1350" s="360" t="n">
        <v>0</v>
      </c>
      <c r="C1350" s="360" t="n">
        <v>0</v>
      </c>
      <c r="D1350" s="360" t="n">
        <v>1</v>
      </c>
      <c r="E1350" s="360" t="n">
        <v>202</v>
      </c>
      <c r="F1350" s="360">
        <f>ROUND(Source!P1347,O1350)</f>
        <v/>
      </c>
      <c r="G1350" s="360" t="inlineStr">
        <is>
          <t>СтМатОб</t>
        </is>
      </c>
      <c r="H1350" s="360" t="inlineStr">
        <is>
          <t>Стоимость материальных ресурсов (всего)</t>
        </is>
      </c>
      <c r="I1350" s="360" t="n"/>
      <c r="J1350" s="360" t="n"/>
      <c r="K1350" s="360" t="n">
        <v>202</v>
      </c>
      <c r="L1350" s="360" t="n">
        <v>2</v>
      </c>
      <c r="M1350" s="360" t="n">
        <v>3</v>
      </c>
      <c r="N1350" s="360" t="inlineStr"/>
      <c r="O1350" s="360" t="n">
        <v>0</v>
      </c>
      <c r="P1350" s="360" t="n"/>
      <c r="Q1350" s="360" t="n"/>
      <c r="R1350" s="360" t="n"/>
      <c r="S1350" s="360" t="n"/>
      <c r="T1350" s="360" t="n"/>
      <c r="U1350" s="360" t="n"/>
      <c r="V1350" s="360" t="n"/>
      <c r="W1350" s="360" t="n">
        <v>0</v>
      </c>
      <c r="X1350" s="360" t="n">
        <v>1</v>
      </c>
      <c r="Y1350" s="360" t="n">
        <v>0</v>
      </c>
      <c r="Z1350" s="360" t="n"/>
      <c r="AA1350" s="360" t="n"/>
      <c r="AB1350" s="360" t="n"/>
    </row>
    <row r="1351">
      <c r="A1351" s="360" t="n">
        <v>50</v>
      </c>
      <c r="B1351" s="360" t="n">
        <v>0</v>
      </c>
      <c r="C1351" s="360" t="n">
        <v>0</v>
      </c>
      <c r="D1351" s="360" t="n">
        <v>1</v>
      </c>
      <c r="E1351" s="360" t="n">
        <v>222</v>
      </c>
      <c r="F1351" s="360">
        <f>ROUND(Source!AO1347,O1351)</f>
        <v/>
      </c>
      <c r="G1351" s="360" t="inlineStr">
        <is>
          <t>СтМатОбЗак</t>
        </is>
      </c>
      <c r="H1351" s="360" t="inlineStr">
        <is>
          <t>Стоимость материалов и оборудования заказчика</t>
        </is>
      </c>
      <c r="I1351" s="360" t="n"/>
      <c r="J1351" s="360" t="n"/>
      <c r="K1351" s="360" t="n">
        <v>222</v>
      </c>
      <c r="L1351" s="360" t="n">
        <v>3</v>
      </c>
      <c r="M1351" s="360" t="n">
        <v>3</v>
      </c>
      <c r="N1351" s="360" t="inlineStr"/>
      <c r="O1351" s="360" t="n">
        <v>0</v>
      </c>
      <c r="P1351" s="360" t="n"/>
      <c r="Q1351" s="360" t="n"/>
      <c r="R1351" s="360" t="n"/>
      <c r="S1351" s="360" t="n"/>
      <c r="T1351" s="360" t="n"/>
      <c r="U1351" s="360" t="n"/>
      <c r="V1351" s="360" t="n"/>
      <c r="W1351" s="360" t="n">
        <v>0</v>
      </c>
      <c r="X1351" s="360" t="n">
        <v>1</v>
      </c>
      <c r="Y1351" s="360" t="n">
        <v>0</v>
      </c>
      <c r="Z1351" s="360" t="n"/>
      <c r="AA1351" s="360" t="n"/>
      <c r="AB1351" s="360" t="n"/>
    </row>
    <row r="1352">
      <c r="A1352" s="360" t="n">
        <v>50</v>
      </c>
      <c r="B1352" s="360" t="n">
        <v>0</v>
      </c>
      <c r="C1352" s="360" t="n">
        <v>0</v>
      </c>
      <c r="D1352" s="360" t="n">
        <v>1</v>
      </c>
      <c r="E1352" s="360" t="n">
        <v>225</v>
      </c>
      <c r="F1352" s="360">
        <f>ROUND(Source!AV1347,O1352)</f>
        <v/>
      </c>
      <c r="G1352" s="360" t="inlineStr">
        <is>
          <t>СтМатОбПод</t>
        </is>
      </c>
      <c r="H1352" s="360" t="inlineStr">
        <is>
          <t>Стоимость материалов и оборудования подрядчика</t>
        </is>
      </c>
      <c r="I1352" s="360" t="n"/>
      <c r="J1352" s="360" t="n"/>
      <c r="K1352" s="360" t="n">
        <v>225</v>
      </c>
      <c r="L1352" s="360" t="n">
        <v>4</v>
      </c>
      <c r="M1352" s="360" t="n">
        <v>3</v>
      </c>
      <c r="N1352" s="360" t="inlineStr"/>
      <c r="O1352" s="360" t="n">
        <v>0</v>
      </c>
      <c r="P1352" s="360" t="n"/>
      <c r="Q1352" s="360" t="n"/>
      <c r="R1352" s="360" t="n"/>
      <c r="S1352" s="360" t="n"/>
      <c r="T1352" s="360" t="n"/>
      <c r="U1352" s="360" t="n"/>
      <c r="V1352" s="360" t="n"/>
      <c r="W1352" s="360" t="n">
        <v>0</v>
      </c>
      <c r="X1352" s="360" t="n">
        <v>1</v>
      </c>
      <c r="Y1352" s="360" t="n">
        <v>0</v>
      </c>
      <c r="Z1352" s="360" t="n"/>
      <c r="AA1352" s="360" t="n"/>
      <c r="AB1352" s="360" t="n"/>
    </row>
    <row r="1353">
      <c r="A1353" s="360" t="n">
        <v>50</v>
      </c>
      <c r="B1353" s="360" t="n">
        <v>0</v>
      </c>
      <c r="C1353" s="360" t="n">
        <v>0</v>
      </c>
      <c r="D1353" s="360" t="n">
        <v>1</v>
      </c>
      <c r="E1353" s="360" t="n">
        <v>226</v>
      </c>
      <c r="F1353" s="360">
        <f>ROUND(Source!AW1347,O1353)</f>
        <v/>
      </c>
      <c r="G1353" s="360" t="inlineStr">
        <is>
          <t>СтМат</t>
        </is>
      </c>
      <c r="H1353" s="360" t="inlineStr">
        <is>
          <t>Стоимость материалов (всего)</t>
        </is>
      </c>
      <c r="I1353" s="360" t="n"/>
      <c r="J1353" s="360" t="n"/>
      <c r="K1353" s="360" t="n">
        <v>226</v>
      </c>
      <c r="L1353" s="360" t="n">
        <v>5</v>
      </c>
      <c r="M1353" s="360" t="n">
        <v>3</v>
      </c>
      <c r="N1353" s="360" t="inlineStr"/>
      <c r="O1353" s="360" t="n">
        <v>0</v>
      </c>
      <c r="P1353" s="360" t="n"/>
      <c r="Q1353" s="360" t="n"/>
      <c r="R1353" s="360" t="n"/>
      <c r="S1353" s="360" t="n"/>
      <c r="T1353" s="360" t="n"/>
      <c r="U1353" s="360" t="n"/>
      <c r="V1353" s="360" t="n"/>
      <c r="W1353" s="360" t="n">
        <v>0</v>
      </c>
      <c r="X1353" s="360" t="n">
        <v>1</v>
      </c>
      <c r="Y1353" s="360" t="n">
        <v>0</v>
      </c>
      <c r="Z1353" s="360" t="n"/>
      <c r="AA1353" s="360" t="n"/>
      <c r="AB1353" s="360" t="n"/>
    </row>
    <row r="1354">
      <c r="A1354" s="360" t="n">
        <v>50</v>
      </c>
      <c r="B1354" s="360" t="n">
        <v>0</v>
      </c>
      <c r="C1354" s="360" t="n">
        <v>0</v>
      </c>
      <c r="D1354" s="360" t="n">
        <v>1</v>
      </c>
      <c r="E1354" s="360" t="n">
        <v>227</v>
      </c>
      <c r="F1354" s="360">
        <f>ROUND(Source!AX1347,O1354)</f>
        <v/>
      </c>
      <c r="G1354" s="360" t="inlineStr">
        <is>
          <t>СтМатЗак</t>
        </is>
      </c>
      <c r="H1354" s="360" t="inlineStr">
        <is>
          <t>Стоимость материалов заказчика</t>
        </is>
      </c>
      <c r="I1354" s="360" t="n"/>
      <c r="J1354" s="360" t="n"/>
      <c r="K1354" s="360" t="n">
        <v>227</v>
      </c>
      <c r="L1354" s="360" t="n">
        <v>6</v>
      </c>
      <c r="M1354" s="360" t="n">
        <v>3</v>
      </c>
      <c r="N1354" s="360" t="inlineStr"/>
      <c r="O1354" s="360" t="n">
        <v>0</v>
      </c>
      <c r="P1354" s="360" t="n"/>
      <c r="Q1354" s="360" t="n"/>
      <c r="R1354" s="360" t="n"/>
      <c r="S1354" s="360" t="n"/>
      <c r="T1354" s="360" t="n"/>
      <c r="U1354" s="360" t="n"/>
      <c r="V1354" s="360" t="n"/>
      <c r="W1354" s="360" t="n">
        <v>0</v>
      </c>
      <c r="X1354" s="360" t="n">
        <v>1</v>
      </c>
      <c r="Y1354" s="360" t="n">
        <v>0</v>
      </c>
      <c r="Z1354" s="360" t="n"/>
      <c r="AA1354" s="360" t="n"/>
      <c r="AB1354" s="360" t="n"/>
    </row>
    <row r="1355">
      <c r="A1355" s="360" t="n">
        <v>50</v>
      </c>
      <c r="B1355" s="360" t="n">
        <v>0</v>
      </c>
      <c r="C1355" s="360" t="n">
        <v>0</v>
      </c>
      <c r="D1355" s="360" t="n">
        <v>1</v>
      </c>
      <c r="E1355" s="360" t="n">
        <v>228</v>
      </c>
      <c r="F1355" s="360">
        <f>ROUND(Source!AY1347,O1355)</f>
        <v/>
      </c>
      <c r="G1355" s="360" t="inlineStr">
        <is>
          <t>СтМатПод</t>
        </is>
      </c>
      <c r="H1355" s="360" t="inlineStr">
        <is>
          <t>Стоимость материалов подрядчика</t>
        </is>
      </c>
      <c r="I1355" s="360" t="n"/>
      <c r="J1355" s="360" t="n"/>
      <c r="K1355" s="360" t="n">
        <v>228</v>
      </c>
      <c r="L1355" s="360" t="n">
        <v>7</v>
      </c>
      <c r="M1355" s="360" t="n">
        <v>3</v>
      </c>
      <c r="N1355" s="360" t="inlineStr"/>
      <c r="O1355" s="360" t="n">
        <v>0</v>
      </c>
      <c r="P1355" s="360" t="n"/>
      <c r="Q1355" s="360" t="n"/>
      <c r="R1355" s="360" t="n"/>
      <c r="S1355" s="360" t="n"/>
      <c r="T1355" s="360" t="n"/>
      <c r="U1355" s="360" t="n"/>
      <c r="V1355" s="360" t="n"/>
      <c r="W1355" s="360" t="n">
        <v>0</v>
      </c>
      <c r="X1355" s="360" t="n">
        <v>1</v>
      </c>
      <c r="Y1355" s="360" t="n">
        <v>0</v>
      </c>
      <c r="Z1355" s="360" t="n"/>
      <c r="AA1355" s="360" t="n"/>
      <c r="AB1355" s="360" t="n"/>
    </row>
    <row r="1356">
      <c r="A1356" s="360" t="n">
        <v>50</v>
      </c>
      <c r="B1356" s="360" t="n">
        <v>0</v>
      </c>
      <c r="C1356" s="360" t="n">
        <v>0</v>
      </c>
      <c r="D1356" s="360" t="n">
        <v>1</v>
      </c>
      <c r="E1356" s="360" t="n">
        <v>216</v>
      </c>
      <c r="F1356" s="360">
        <f>ROUND(Source!AP1347,O1356)</f>
        <v/>
      </c>
      <c r="G1356" s="360" t="inlineStr">
        <is>
          <t>Оборуд</t>
        </is>
      </c>
      <c r="H1356" s="360" t="inlineStr">
        <is>
          <t>Стоимость оборудования (всего)</t>
        </is>
      </c>
      <c r="I1356" s="360" t="n"/>
      <c r="J1356" s="360" t="n"/>
      <c r="K1356" s="360" t="n">
        <v>216</v>
      </c>
      <c r="L1356" s="360" t="n">
        <v>8</v>
      </c>
      <c r="M1356" s="360" t="n">
        <v>3</v>
      </c>
      <c r="N1356" s="360" t="inlineStr"/>
      <c r="O1356" s="360" t="n">
        <v>0</v>
      </c>
      <c r="P1356" s="360" t="n"/>
      <c r="Q1356" s="360" t="n"/>
      <c r="R1356" s="360" t="n"/>
      <c r="S1356" s="360" t="n"/>
      <c r="T1356" s="360" t="n"/>
      <c r="U1356" s="360" t="n"/>
      <c r="V1356" s="360" t="n"/>
      <c r="W1356" s="360" t="n">
        <v>0</v>
      </c>
      <c r="X1356" s="360" t="n">
        <v>1</v>
      </c>
      <c r="Y1356" s="360" t="n">
        <v>0</v>
      </c>
      <c r="Z1356" s="360" t="n"/>
      <c r="AA1356" s="360" t="n"/>
      <c r="AB1356" s="360" t="n"/>
    </row>
    <row r="1357">
      <c r="A1357" s="360" t="n">
        <v>50</v>
      </c>
      <c r="B1357" s="360" t="n">
        <v>0</v>
      </c>
      <c r="C1357" s="360" t="n">
        <v>0</v>
      </c>
      <c r="D1357" s="360" t="n">
        <v>1</v>
      </c>
      <c r="E1357" s="360" t="n">
        <v>223</v>
      </c>
      <c r="F1357" s="360">
        <f>ROUND(Source!AQ1347,O1357)</f>
        <v/>
      </c>
      <c r="G1357" s="360" t="inlineStr">
        <is>
          <t>ОборудЗак</t>
        </is>
      </c>
      <c r="H1357" s="360" t="inlineStr">
        <is>
          <t>Стоимость оборудования заказчика</t>
        </is>
      </c>
      <c r="I1357" s="360" t="n"/>
      <c r="J1357" s="360" t="n"/>
      <c r="K1357" s="360" t="n">
        <v>223</v>
      </c>
      <c r="L1357" s="360" t="n">
        <v>9</v>
      </c>
      <c r="M1357" s="360" t="n">
        <v>3</v>
      </c>
      <c r="N1357" s="360" t="inlineStr"/>
      <c r="O1357" s="360" t="n">
        <v>0</v>
      </c>
      <c r="P1357" s="360" t="n"/>
      <c r="Q1357" s="360" t="n"/>
      <c r="R1357" s="360" t="n"/>
      <c r="S1357" s="360" t="n"/>
      <c r="T1357" s="360" t="n"/>
      <c r="U1357" s="360" t="n"/>
      <c r="V1357" s="360" t="n"/>
      <c r="W1357" s="360" t="n">
        <v>0</v>
      </c>
      <c r="X1357" s="360" t="n">
        <v>1</v>
      </c>
      <c r="Y1357" s="360" t="n">
        <v>0</v>
      </c>
      <c r="Z1357" s="360" t="n"/>
      <c r="AA1357" s="360" t="n"/>
      <c r="AB1357" s="360" t="n"/>
    </row>
    <row r="1358">
      <c r="A1358" s="360" t="n">
        <v>50</v>
      </c>
      <c r="B1358" s="360" t="n">
        <v>0</v>
      </c>
      <c r="C1358" s="360" t="n">
        <v>0</v>
      </c>
      <c r="D1358" s="360" t="n">
        <v>1</v>
      </c>
      <c r="E1358" s="360" t="n">
        <v>229</v>
      </c>
      <c r="F1358" s="360">
        <f>ROUND(Source!AZ1347,O1358)</f>
        <v/>
      </c>
      <c r="G1358" s="360" t="inlineStr">
        <is>
          <t>ОборудПод</t>
        </is>
      </c>
      <c r="H1358" s="360" t="inlineStr">
        <is>
          <t>Стоимость оборудования подрядчика</t>
        </is>
      </c>
      <c r="I1358" s="360" t="n"/>
      <c r="J1358" s="360" t="n"/>
      <c r="K1358" s="360" t="n">
        <v>229</v>
      </c>
      <c r="L1358" s="360" t="n">
        <v>10</v>
      </c>
      <c r="M1358" s="360" t="n">
        <v>3</v>
      </c>
      <c r="N1358" s="360" t="inlineStr"/>
      <c r="O1358" s="360" t="n">
        <v>0</v>
      </c>
      <c r="P1358" s="360" t="n"/>
      <c r="Q1358" s="360" t="n"/>
      <c r="R1358" s="360" t="n"/>
      <c r="S1358" s="360" t="n"/>
      <c r="T1358" s="360" t="n"/>
      <c r="U1358" s="360" t="n"/>
      <c r="V1358" s="360" t="n"/>
      <c r="W1358" s="360" t="n">
        <v>0</v>
      </c>
      <c r="X1358" s="360" t="n">
        <v>1</v>
      </c>
      <c r="Y1358" s="360" t="n">
        <v>0</v>
      </c>
      <c r="Z1358" s="360" t="n"/>
      <c r="AA1358" s="360" t="n"/>
      <c r="AB1358" s="360" t="n"/>
    </row>
    <row r="1359">
      <c r="A1359" s="360" t="n">
        <v>50</v>
      </c>
      <c r="B1359" s="360" t="n">
        <v>0</v>
      </c>
      <c r="C1359" s="360" t="n">
        <v>0</v>
      </c>
      <c r="D1359" s="360" t="n">
        <v>1</v>
      </c>
      <c r="E1359" s="360" t="n">
        <v>203</v>
      </c>
      <c r="F1359" s="360">
        <f>ROUND(Source!Q1347,O1359)</f>
        <v/>
      </c>
      <c r="G1359" s="360" t="inlineStr">
        <is>
          <t>ЭММ</t>
        </is>
      </c>
      <c r="H1359" s="360" t="inlineStr">
        <is>
          <t>Эксплуатация машин</t>
        </is>
      </c>
      <c r="I1359" s="360" t="n"/>
      <c r="J1359" s="360" t="n"/>
      <c r="K1359" s="360" t="n">
        <v>203</v>
      </c>
      <c r="L1359" s="360" t="n">
        <v>11</v>
      </c>
      <c r="M1359" s="360" t="n">
        <v>3</v>
      </c>
      <c r="N1359" s="360" t="inlineStr"/>
      <c r="O1359" s="360" t="n">
        <v>0</v>
      </c>
      <c r="P1359" s="360" t="n"/>
      <c r="Q1359" s="360" t="n"/>
      <c r="R1359" s="360" t="n"/>
      <c r="S1359" s="360" t="n"/>
      <c r="T1359" s="360" t="n"/>
      <c r="U1359" s="360" t="n"/>
      <c r="V1359" s="360" t="n"/>
      <c r="W1359" s="360" t="n">
        <v>0</v>
      </c>
      <c r="X1359" s="360" t="n">
        <v>1</v>
      </c>
      <c r="Y1359" s="360" t="n">
        <v>0</v>
      </c>
      <c r="Z1359" s="360" t="n"/>
      <c r="AA1359" s="360" t="n"/>
      <c r="AB1359" s="360" t="n"/>
    </row>
    <row r="1360">
      <c r="A1360" s="360" t="n">
        <v>50</v>
      </c>
      <c r="B1360" s="360" t="n">
        <v>0</v>
      </c>
      <c r="C1360" s="360" t="n">
        <v>0</v>
      </c>
      <c r="D1360" s="360" t="n">
        <v>1</v>
      </c>
      <c r="E1360" s="360" t="n">
        <v>231</v>
      </c>
      <c r="F1360" s="360">
        <f>ROUND(Source!BB1347,O1360)</f>
        <v/>
      </c>
      <c r="G1360" s="360" t="inlineStr">
        <is>
          <t>ЭММсНРиСП</t>
        </is>
      </c>
      <c r="H1360" s="360" t="inlineStr">
        <is>
          <t>Эксплуатация машин по ТСН-2001.16</t>
        </is>
      </c>
      <c r="I1360" s="360" t="n"/>
      <c r="J1360" s="360" t="n"/>
      <c r="K1360" s="360" t="n">
        <v>231</v>
      </c>
      <c r="L1360" s="360" t="n">
        <v>12</v>
      </c>
      <c r="M1360" s="360" t="n">
        <v>3</v>
      </c>
      <c r="N1360" s="360" t="inlineStr"/>
      <c r="O1360" s="360" t="n">
        <v>0</v>
      </c>
      <c r="P1360" s="360" t="n"/>
      <c r="Q1360" s="360" t="n"/>
      <c r="R1360" s="360" t="n"/>
      <c r="S1360" s="360" t="n"/>
      <c r="T1360" s="360" t="n"/>
      <c r="U1360" s="360" t="n"/>
      <c r="V1360" s="360" t="n"/>
      <c r="W1360" s="360" t="n">
        <v>0</v>
      </c>
      <c r="X1360" s="360" t="n">
        <v>1</v>
      </c>
      <c r="Y1360" s="360" t="n">
        <v>0</v>
      </c>
      <c r="Z1360" s="360" t="n"/>
      <c r="AA1360" s="360" t="n"/>
      <c r="AB1360" s="360" t="n"/>
    </row>
    <row r="1361">
      <c r="A1361" s="360" t="n">
        <v>50</v>
      </c>
      <c r="B1361" s="360" t="n">
        <v>0</v>
      </c>
      <c r="C1361" s="360" t="n">
        <v>0</v>
      </c>
      <c r="D1361" s="360" t="n">
        <v>1</v>
      </c>
      <c r="E1361" s="360" t="n">
        <v>204</v>
      </c>
      <c r="F1361" s="360">
        <f>ROUND(Source!R1347,O1361)</f>
        <v/>
      </c>
      <c r="G1361" s="360" t="inlineStr">
        <is>
          <t>ЗПМ</t>
        </is>
      </c>
      <c r="H1361" s="360" t="inlineStr">
        <is>
          <t>ЗП машинистов</t>
        </is>
      </c>
      <c r="I1361" s="360" t="n"/>
      <c r="J1361" s="360" t="n"/>
      <c r="K1361" s="360" t="n">
        <v>204</v>
      </c>
      <c r="L1361" s="360" t="n">
        <v>13</v>
      </c>
      <c r="M1361" s="360" t="n">
        <v>3</v>
      </c>
      <c r="N1361" s="360" t="inlineStr"/>
      <c r="O1361" s="360" t="n">
        <v>0</v>
      </c>
      <c r="P1361" s="360" t="n"/>
      <c r="Q1361" s="360" t="n"/>
      <c r="R1361" s="360" t="n"/>
      <c r="S1361" s="360" t="n"/>
      <c r="T1361" s="360" t="n"/>
      <c r="U1361" s="360" t="n"/>
      <c r="V1361" s="360" t="n"/>
      <c r="W1361" s="360" t="n">
        <v>0</v>
      </c>
      <c r="X1361" s="360" t="n">
        <v>1</v>
      </c>
      <c r="Y1361" s="360" t="n">
        <v>0</v>
      </c>
      <c r="Z1361" s="360" t="n"/>
      <c r="AA1361" s="360" t="n"/>
      <c r="AB1361" s="360" t="n"/>
    </row>
    <row r="1362">
      <c r="A1362" s="360" t="n">
        <v>50</v>
      </c>
      <c r="B1362" s="360" t="n">
        <v>0</v>
      </c>
      <c r="C1362" s="360" t="n">
        <v>0</v>
      </c>
      <c r="D1362" s="360" t="n">
        <v>1</v>
      </c>
      <c r="E1362" s="360" t="n">
        <v>205</v>
      </c>
      <c r="F1362" s="360">
        <f>ROUND(Source!S1347,O1362)</f>
        <v/>
      </c>
      <c r="G1362" s="360" t="inlineStr">
        <is>
          <t>ОЗП</t>
        </is>
      </c>
      <c r="H1362" s="360" t="inlineStr">
        <is>
          <t>Основная ЗП рабочих</t>
        </is>
      </c>
      <c r="I1362" s="360" t="n"/>
      <c r="J1362" s="360" t="n"/>
      <c r="K1362" s="360" t="n">
        <v>205</v>
      </c>
      <c r="L1362" s="360" t="n">
        <v>14</v>
      </c>
      <c r="M1362" s="360" t="n">
        <v>3</v>
      </c>
      <c r="N1362" s="360" t="inlineStr"/>
      <c r="O1362" s="360" t="n">
        <v>0</v>
      </c>
      <c r="P1362" s="360" t="n"/>
      <c r="Q1362" s="360" t="n"/>
      <c r="R1362" s="360" t="n"/>
      <c r="S1362" s="360" t="n"/>
      <c r="T1362" s="360" t="n"/>
      <c r="U1362" s="360" t="n"/>
      <c r="V1362" s="360" t="n"/>
      <c r="W1362" s="360" t="n">
        <v>0</v>
      </c>
      <c r="X1362" s="360" t="n">
        <v>1</v>
      </c>
      <c r="Y1362" s="360" t="n">
        <v>0</v>
      </c>
      <c r="Z1362" s="360" t="n"/>
      <c r="AA1362" s="360" t="n"/>
      <c r="AB1362" s="360" t="n"/>
    </row>
    <row r="1363">
      <c r="A1363" s="360" t="n">
        <v>50</v>
      </c>
      <c r="B1363" s="360" t="n">
        <v>0</v>
      </c>
      <c r="C1363" s="360" t="n">
        <v>0</v>
      </c>
      <c r="D1363" s="360" t="n">
        <v>1</v>
      </c>
      <c r="E1363" s="360" t="n">
        <v>232</v>
      </c>
      <c r="F1363" s="360">
        <f>ROUND(Source!BC1347,O1363)</f>
        <v/>
      </c>
      <c r="G1363" s="360" t="inlineStr">
        <is>
          <t>ОЗПсНРиСП</t>
        </is>
      </c>
      <c r="H1363" s="360" t="inlineStr">
        <is>
          <t>Основная ЗП рабочих по ТСН-2001.16</t>
        </is>
      </c>
      <c r="I1363" s="360" t="n"/>
      <c r="J1363" s="360" t="n"/>
      <c r="K1363" s="360" t="n">
        <v>232</v>
      </c>
      <c r="L1363" s="360" t="n">
        <v>15</v>
      </c>
      <c r="M1363" s="360" t="n">
        <v>3</v>
      </c>
      <c r="N1363" s="360" t="inlineStr"/>
      <c r="O1363" s="360" t="n">
        <v>0</v>
      </c>
      <c r="P1363" s="360" t="n"/>
      <c r="Q1363" s="360" t="n"/>
      <c r="R1363" s="360" t="n"/>
      <c r="S1363" s="360" t="n"/>
      <c r="T1363" s="360" t="n"/>
      <c r="U1363" s="360" t="n"/>
      <c r="V1363" s="360" t="n"/>
      <c r="W1363" s="360" t="n">
        <v>0</v>
      </c>
      <c r="X1363" s="360" t="n">
        <v>1</v>
      </c>
      <c r="Y1363" s="360" t="n">
        <v>0</v>
      </c>
      <c r="Z1363" s="360" t="n"/>
      <c r="AA1363" s="360" t="n"/>
      <c r="AB1363" s="360" t="n"/>
    </row>
    <row r="1364">
      <c r="A1364" s="360" t="n">
        <v>50</v>
      </c>
      <c r="B1364" s="360" t="n">
        <v>0</v>
      </c>
      <c r="C1364" s="360" t="n">
        <v>0</v>
      </c>
      <c r="D1364" s="360" t="n">
        <v>1</v>
      </c>
      <c r="E1364" s="360" t="n">
        <v>214</v>
      </c>
      <c r="F1364" s="360">
        <f>ROUND(Source!AS1347,O1364)</f>
        <v/>
      </c>
      <c r="G1364" s="360" t="inlineStr">
        <is>
          <t>Строит</t>
        </is>
      </c>
      <c r="H1364" s="360" t="inlineStr">
        <is>
          <t>Строительные работы с НР и СП</t>
        </is>
      </c>
      <c r="I1364" s="360" t="n"/>
      <c r="J1364" s="360" t="n"/>
      <c r="K1364" s="360" t="n">
        <v>214</v>
      </c>
      <c r="L1364" s="360" t="n">
        <v>16</v>
      </c>
      <c r="M1364" s="360" t="n">
        <v>3</v>
      </c>
      <c r="N1364" s="360" t="inlineStr"/>
      <c r="O1364" s="360" t="n">
        <v>0</v>
      </c>
      <c r="P1364" s="360" t="n"/>
      <c r="Q1364" s="360" t="n"/>
      <c r="R1364" s="360" t="n"/>
      <c r="S1364" s="360" t="n"/>
      <c r="T1364" s="360" t="n"/>
      <c r="U1364" s="360" t="n"/>
      <c r="V1364" s="360" t="n"/>
      <c r="W1364" s="360" t="n">
        <v>0</v>
      </c>
      <c r="X1364" s="360" t="n">
        <v>1</v>
      </c>
      <c r="Y1364" s="360" t="n">
        <v>0</v>
      </c>
      <c r="Z1364" s="360" t="n"/>
      <c r="AA1364" s="360" t="n"/>
      <c r="AB1364" s="360" t="n"/>
    </row>
    <row r="1365">
      <c r="A1365" s="360" t="n">
        <v>50</v>
      </c>
      <c r="B1365" s="360" t="n">
        <v>0</v>
      </c>
      <c r="C1365" s="360" t="n">
        <v>0</v>
      </c>
      <c r="D1365" s="360" t="n">
        <v>1</v>
      </c>
      <c r="E1365" s="360" t="n">
        <v>215</v>
      </c>
      <c r="F1365" s="360">
        <f>ROUND(Source!AT1347,O1365)</f>
        <v/>
      </c>
      <c r="G1365" s="360" t="inlineStr">
        <is>
          <t>Монтаж</t>
        </is>
      </c>
      <c r="H1365" s="360" t="inlineStr">
        <is>
          <t>Монтажные работы с НР и СП</t>
        </is>
      </c>
      <c r="I1365" s="360" t="n"/>
      <c r="J1365" s="360" t="n"/>
      <c r="K1365" s="360" t="n">
        <v>215</v>
      </c>
      <c r="L1365" s="360" t="n">
        <v>17</v>
      </c>
      <c r="M1365" s="360" t="n">
        <v>3</v>
      </c>
      <c r="N1365" s="360" t="inlineStr"/>
      <c r="O1365" s="360" t="n">
        <v>0</v>
      </c>
      <c r="P1365" s="360" t="n"/>
      <c r="Q1365" s="360" t="n"/>
      <c r="R1365" s="360" t="n"/>
      <c r="S1365" s="360" t="n"/>
      <c r="T1365" s="360" t="n"/>
      <c r="U1365" s="360" t="n"/>
      <c r="V1365" s="360" t="n"/>
      <c r="W1365" s="360" t="n">
        <v>0</v>
      </c>
      <c r="X1365" s="360" t="n">
        <v>1</v>
      </c>
      <c r="Y1365" s="360" t="n">
        <v>0</v>
      </c>
      <c r="Z1365" s="360" t="n"/>
      <c r="AA1365" s="360" t="n"/>
      <c r="AB1365" s="360" t="n"/>
    </row>
    <row r="1366">
      <c r="A1366" s="360" t="n">
        <v>50</v>
      </c>
      <c r="B1366" s="360" t="n">
        <v>0</v>
      </c>
      <c r="C1366" s="360" t="n">
        <v>0</v>
      </c>
      <c r="D1366" s="360" t="n">
        <v>1</v>
      </c>
      <c r="E1366" s="360" t="n">
        <v>217</v>
      </c>
      <c r="F1366" s="360">
        <f>ROUND(Source!AU1347,O1366)</f>
        <v/>
      </c>
      <c r="G1366" s="360" t="inlineStr">
        <is>
          <t>Прочие</t>
        </is>
      </c>
      <c r="H1366" s="360" t="inlineStr">
        <is>
          <t>Прочие работы с НР и СП</t>
        </is>
      </c>
      <c r="I1366" s="360" t="n"/>
      <c r="J1366" s="360" t="n"/>
      <c r="K1366" s="360" t="n">
        <v>217</v>
      </c>
      <c r="L1366" s="360" t="n">
        <v>18</v>
      </c>
      <c r="M1366" s="360" t="n">
        <v>3</v>
      </c>
      <c r="N1366" s="360" t="inlineStr"/>
      <c r="O1366" s="360" t="n">
        <v>0</v>
      </c>
      <c r="P1366" s="360" t="n"/>
      <c r="Q1366" s="360" t="n"/>
      <c r="R1366" s="360" t="n"/>
      <c r="S1366" s="360" t="n"/>
      <c r="T1366" s="360" t="n"/>
      <c r="U1366" s="360" t="n"/>
      <c r="V1366" s="360" t="n"/>
      <c r="W1366" s="360" t="n">
        <v>0</v>
      </c>
      <c r="X1366" s="360" t="n">
        <v>1</v>
      </c>
      <c r="Y1366" s="360" t="n">
        <v>0</v>
      </c>
      <c r="Z1366" s="360" t="n"/>
      <c r="AA1366" s="360" t="n"/>
      <c r="AB1366" s="360" t="n"/>
    </row>
    <row r="1367">
      <c r="A1367" s="360" t="n">
        <v>50</v>
      </c>
      <c r="B1367" s="360" t="n">
        <v>0</v>
      </c>
      <c r="C1367" s="360" t="n">
        <v>0</v>
      </c>
      <c r="D1367" s="360" t="n">
        <v>1</v>
      </c>
      <c r="E1367" s="360" t="n">
        <v>230</v>
      </c>
      <c r="F1367" s="360">
        <f>ROUND(Source!BA1347,O1367)</f>
        <v/>
      </c>
      <c r="G1367" s="360" t="inlineStr">
        <is>
          <t>ПрочиеЗатр</t>
        </is>
      </c>
      <c r="H1367" s="360" t="inlineStr">
        <is>
          <t>Прочие затраты по ТСН-2001.16</t>
        </is>
      </c>
      <c r="I1367" s="360" t="n"/>
      <c r="J1367" s="360" t="n"/>
      <c r="K1367" s="360" t="n">
        <v>230</v>
      </c>
      <c r="L1367" s="360" t="n">
        <v>19</v>
      </c>
      <c r="M1367" s="360" t="n">
        <v>3</v>
      </c>
      <c r="N1367" s="360" t="inlineStr"/>
      <c r="O1367" s="360" t="n">
        <v>0</v>
      </c>
      <c r="P1367" s="360" t="n"/>
      <c r="Q1367" s="360" t="n"/>
      <c r="R1367" s="360" t="n"/>
      <c r="S1367" s="360" t="n"/>
      <c r="T1367" s="360" t="n"/>
      <c r="U1367" s="360" t="n"/>
      <c r="V1367" s="360" t="n"/>
      <c r="W1367" s="360" t="n">
        <v>0</v>
      </c>
      <c r="X1367" s="360" t="n">
        <v>1</v>
      </c>
      <c r="Y1367" s="360" t="n">
        <v>0</v>
      </c>
      <c r="Z1367" s="360" t="n"/>
      <c r="AA1367" s="360" t="n"/>
      <c r="AB1367" s="360" t="n"/>
    </row>
    <row r="1368">
      <c r="A1368" s="360" t="n">
        <v>50</v>
      </c>
      <c r="B1368" s="360" t="n">
        <v>0</v>
      </c>
      <c r="C1368" s="360" t="n">
        <v>0</v>
      </c>
      <c r="D1368" s="360" t="n">
        <v>1</v>
      </c>
      <c r="E1368" s="360" t="n">
        <v>206</v>
      </c>
      <c r="F1368" s="360">
        <f>ROUND(Source!T1347,O1368)</f>
        <v/>
      </c>
      <c r="G1368" s="360" t="inlineStr">
        <is>
          <t>ВозврМат</t>
        </is>
      </c>
      <c r="H1368" s="360" t="inlineStr">
        <is>
          <t>Возврат материалов</t>
        </is>
      </c>
      <c r="I1368" s="360" t="n"/>
      <c r="J1368" s="360" t="n"/>
      <c r="K1368" s="360" t="n">
        <v>206</v>
      </c>
      <c r="L1368" s="360" t="n">
        <v>20</v>
      </c>
      <c r="M1368" s="360" t="n">
        <v>3</v>
      </c>
      <c r="N1368" s="360" t="inlineStr"/>
      <c r="O1368" s="360" t="n">
        <v>0</v>
      </c>
      <c r="P1368" s="360" t="n"/>
      <c r="Q1368" s="360" t="n"/>
      <c r="R1368" s="360" t="n"/>
      <c r="S1368" s="360" t="n"/>
      <c r="T1368" s="360" t="n"/>
      <c r="U1368" s="360" t="n"/>
      <c r="V1368" s="360" t="n"/>
      <c r="W1368" s="360" t="n">
        <v>0</v>
      </c>
      <c r="X1368" s="360" t="n">
        <v>1</v>
      </c>
      <c r="Y1368" s="360" t="n">
        <v>0</v>
      </c>
      <c r="Z1368" s="360" t="n"/>
      <c r="AA1368" s="360" t="n"/>
      <c r="AB1368" s="360" t="n"/>
    </row>
    <row r="1369">
      <c r="A1369" s="360" t="n">
        <v>50</v>
      </c>
      <c r="B1369" s="360" t="n">
        <v>0</v>
      </c>
      <c r="C1369" s="360" t="n">
        <v>0</v>
      </c>
      <c r="D1369" s="360" t="n">
        <v>1</v>
      </c>
      <c r="E1369" s="360" t="n">
        <v>207</v>
      </c>
      <c r="F1369" s="360">
        <f>ROUND(Source!U1347,O1369)</f>
        <v/>
      </c>
      <c r="G1369" s="360" t="inlineStr">
        <is>
          <t>ТрудСтр</t>
        </is>
      </c>
      <c r="H1369" s="360" t="inlineStr">
        <is>
          <t>Трудозатраты строителей</t>
        </is>
      </c>
      <c r="I1369" s="360" t="n"/>
      <c r="J1369" s="360" t="n"/>
      <c r="K1369" s="360" t="n">
        <v>207</v>
      </c>
      <c r="L1369" s="360" t="n">
        <v>21</v>
      </c>
      <c r="M1369" s="360" t="n">
        <v>3</v>
      </c>
      <c r="N1369" s="360" t="inlineStr"/>
      <c r="O1369" s="360" t="n">
        <v>7</v>
      </c>
      <c r="P1369" s="360" t="n"/>
      <c r="Q1369" s="360" t="n"/>
      <c r="R1369" s="360" t="n"/>
      <c r="S1369" s="360" t="n"/>
      <c r="T1369" s="360" t="n"/>
      <c r="U1369" s="360" t="n"/>
      <c r="V1369" s="360" t="n"/>
      <c r="W1369" s="360" t="n">
        <v>0</v>
      </c>
      <c r="X1369" s="360" t="n">
        <v>1</v>
      </c>
      <c r="Y1369" s="360" t="n">
        <v>0</v>
      </c>
      <c r="Z1369" s="360" t="n"/>
      <c r="AA1369" s="360" t="n"/>
      <c r="AB1369" s="360" t="n"/>
    </row>
    <row r="1370">
      <c r="A1370" s="360" t="n">
        <v>50</v>
      </c>
      <c r="B1370" s="360" t="n">
        <v>0</v>
      </c>
      <c r="C1370" s="360" t="n">
        <v>0</v>
      </c>
      <c r="D1370" s="360" t="n">
        <v>1</v>
      </c>
      <c r="E1370" s="360" t="n">
        <v>208</v>
      </c>
      <c r="F1370" s="360">
        <f>ROUND(Source!V1347,O1370)</f>
        <v/>
      </c>
      <c r="G1370" s="360" t="inlineStr">
        <is>
          <t>ТрудМаш</t>
        </is>
      </c>
      <c r="H1370" s="360" t="inlineStr">
        <is>
          <t>Трудозатраты машинистов</t>
        </is>
      </c>
      <c r="I1370" s="360" t="n"/>
      <c r="J1370" s="360" t="n"/>
      <c r="K1370" s="360" t="n">
        <v>208</v>
      </c>
      <c r="L1370" s="360" t="n">
        <v>22</v>
      </c>
      <c r="M1370" s="360" t="n">
        <v>3</v>
      </c>
      <c r="N1370" s="360" t="inlineStr"/>
      <c r="O1370" s="360" t="n">
        <v>7</v>
      </c>
      <c r="P1370" s="360" t="n"/>
      <c r="Q1370" s="360" t="n"/>
      <c r="R1370" s="360" t="n"/>
      <c r="S1370" s="360" t="n"/>
      <c r="T1370" s="360" t="n"/>
      <c r="U1370" s="360" t="n"/>
      <c r="V1370" s="360" t="n"/>
      <c r="W1370" s="360" t="n">
        <v>0</v>
      </c>
      <c r="X1370" s="360" t="n">
        <v>1</v>
      </c>
      <c r="Y1370" s="360" t="n">
        <v>0</v>
      </c>
      <c r="Z1370" s="360" t="n"/>
      <c r="AA1370" s="360" t="n"/>
      <c r="AB1370" s="360" t="n"/>
    </row>
    <row r="1371">
      <c r="A1371" s="360" t="n">
        <v>50</v>
      </c>
      <c r="B1371" s="360" t="n">
        <v>0</v>
      </c>
      <c r="C1371" s="360" t="n">
        <v>0</v>
      </c>
      <c r="D1371" s="360" t="n">
        <v>1</v>
      </c>
      <c r="E1371" s="360" t="n">
        <v>209</v>
      </c>
      <c r="F1371" s="360">
        <f>ROUND(Source!W1347,O1371)</f>
        <v/>
      </c>
      <c r="G1371" s="360" t="inlineStr">
        <is>
          <t>ТранспМат</t>
        </is>
      </c>
      <c r="H1371" s="360" t="inlineStr">
        <is>
          <t>Транспорт материалов</t>
        </is>
      </c>
      <c r="I1371" s="360" t="n"/>
      <c r="J1371" s="360" t="n"/>
      <c r="K1371" s="360" t="n">
        <v>209</v>
      </c>
      <c r="L1371" s="360" t="n">
        <v>23</v>
      </c>
      <c r="M1371" s="360" t="n">
        <v>3</v>
      </c>
      <c r="N1371" s="360" t="inlineStr"/>
      <c r="O1371" s="360" t="n">
        <v>0</v>
      </c>
      <c r="P1371" s="360" t="n"/>
      <c r="Q1371" s="360" t="n"/>
      <c r="R1371" s="360" t="n"/>
      <c r="S1371" s="360" t="n"/>
      <c r="T1371" s="360" t="n"/>
      <c r="U1371" s="360" t="n"/>
      <c r="V1371" s="360" t="n"/>
      <c r="W1371" s="360" t="n">
        <v>0</v>
      </c>
      <c r="X1371" s="360" t="n">
        <v>1</v>
      </c>
      <c r="Y1371" s="360" t="n">
        <v>0</v>
      </c>
      <c r="Z1371" s="360" t="n"/>
      <c r="AA1371" s="360" t="n"/>
      <c r="AB1371" s="360" t="n"/>
    </row>
    <row r="1372">
      <c r="A1372" s="360" t="n">
        <v>50</v>
      </c>
      <c r="B1372" s="360" t="n">
        <v>0</v>
      </c>
      <c r="C1372" s="360" t="n">
        <v>0</v>
      </c>
      <c r="D1372" s="360" t="n">
        <v>1</v>
      </c>
      <c r="E1372" s="360" t="n">
        <v>233</v>
      </c>
      <c r="F1372" s="360">
        <f>ROUND(Source!BD1347,O1372)</f>
        <v/>
      </c>
      <c r="G1372" s="360" t="inlineStr">
        <is>
          <t>Перевозка</t>
        </is>
      </c>
      <c r="H1372" s="360" t="inlineStr">
        <is>
          <t>Перевозка грузов</t>
        </is>
      </c>
      <c r="I1372" s="360" t="n"/>
      <c r="J1372" s="360" t="n"/>
      <c r="K1372" s="360" t="n">
        <v>233</v>
      </c>
      <c r="L1372" s="360" t="n">
        <v>24</v>
      </c>
      <c r="M1372" s="360" t="n">
        <v>3</v>
      </c>
      <c r="N1372" s="360" t="inlineStr"/>
      <c r="O1372" s="360" t="n">
        <v>0</v>
      </c>
      <c r="P1372" s="360" t="n"/>
      <c r="Q1372" s="360" t="n"/>
      <c r="R1372" s="360" t="n"/>
      <c r="S1372" s="360" t="n"/>
      <c r="T1372" s="360" t="n"/>
      <c r="U1372" s="360" t="n"/>
      <c r="V1372" s="360" t="n"/>
      <c r="W1372" s="360" t="n">
        <v>0</v>
      </c>
      <c r="X1372" s="360" t="n">
        <v>1</v>
      </c>
      <c r="Y1372" s="360" t="n">
        <v>0</v>
      </c>
      <c r="Z1372" s="360" t="n"/>
      <c r="AA1372" s="360" t="n"/>
      <c r="AB1372" s="360" t="n"/>
    </row>
    <row r="1373">
      <c r="A1373" s="360" t="n">
        <v>50</v>
      </c>
      <c r="B1373" s="360" t="n">
        <v>0</v>
      </c>
      <c r="C1373" s="360" t="n">
        <v>0</v>
      </c>
      <c r="D1373" s="360" t="n">
        <v>1</v>
      </c>
      <c r="E1373" s="360" t="n">
        <v>210</v>
      </c>
      <c r="F1373" s="360">
        <f>ROUND(Source!X1347,O1373)</f>
        <v/>
      </c>
      <c r="G1373" s="360" t="inlineStr">
        <is>
          <t>НР</t>
        </is>
      </c>
      <c r="H1373" s="360" t="inlineStr">
        <is>
          <t>Накладные расходы</t>
        </is>
      </c>
      <c r="I1373" s="360" t="n"/>
      <c r="J1373" s="360" t="n"/>
      <c r="K1373" s="360" t="n">
        <v>210</v>
      </c>
      <c r="L1373" s="360" t="n">
        <v>25</v>
      </c>
      <c r="M1373" s="360" t="n">
        <v>3</v>
      </c>
      <c r="N1373" s="360" t="inlineStr"/>
      <c r="O1373" s="360" t="n">
        <v>0</v>
      </c>
      <c r="P1373" s="360" t="n"/>
      <c r="Q1373" s="360" t="n"/>
      <c r="R1373" s="360" t="n"/>
      <c r="S1373" s="360" t="n"/>
      <c r="T1373" s="360" t="n"/>
      <c r="U1373" s="360" t="n"/>
      <c r="V1373" s="360" t="n"/>
      <c r="W1373" s="360" t="n">
        <v>0</v>
      </c>
      <c r="X1373" s="360" t="n">
        <v>1</v>
      </c>
      <c r="Y1373" s="360" t="n">
        <v>0</v>
      </c>
      <c r="Z1373" s="360" t="n"/>
      <c r="AA1373" s="360" t="n"/>
      <c r="AB1373" s="360" t="n"/>
    </row>
    <row r="1374">
      <c r="A1374" s="360" t="n">
        <v>50</v>
      </c>
      <c r="B1374" s="360" t="n">
        <v>0</v>
      </c>
      <c r="C1374" s="360" t="n">
        <v>0</v>
      </c>
      <c r="D1374" s="360" t="n">
        <v>1</v>
      </c>
      <c r="E1374" s="360" t="n">
        <v>211</v>
      </c>
      <c r="F1374" s="360">
        <f>ROUND(Source!Y1347,O1374)</f>
        <v/>
      </c>
      <c r="G1374" s="360" t="inlineStr">
        <is>
          <t>СмПриб</t>
        </is>
      </c>
      <c r="H1374" s="360" t="inlineStr">
        <is>
          <t>Сметная прибыль</t>
        </is>
      </c>
      <c r="I1374" s="360" t="n"/>
      <c r="J1374" s="360" t="n"/>
      <c r="K1374" s="360" t="n">
        <v>211</v>
      </c>
      <c r="L1374" s="360" t="n">
        <v>26</v>
      </c>
      <c r="M1374" s="360" t="n">
        <v>3</v>
      </c>
      <c r="N1374" s="360" t="inlineStr"/>
      <c r="O1374" s="360" t="n">
        <v>0</v>
      </c>
      <c r="P1374" s="360" t="n"/>
      <c r="Q1374" s="360" t="n"/>
      <c r="R1374" s="360" t="n"/>
      <c r="S1374" s="360" t="n"/>
      <c r="T1374" s="360" t="n"/>
      <c r="U1374" s="360" t="n"/>
      <c r="V1374" s="360" t="n"/>
      <c r="W1374" s="360" t="n">
        <v>0</v>
      </c>
      <c r="X1374" s="360" t="n">
        <v>1</v>
      </c>
      <c r="Y1374" s="360" t="n">
        <v>0</v>
      </c>
      <c r="Z1374" s="360" t="n"/>
      <c r="AA1374" s="360" t="n"/>
      <c r="AB1374" s="360" t="n"/>
    </row>
    <row r="1375">
      <c r="A1375" s="360" t="n">
        <v>50</v>
      </c>
      <c r="B1375" s="360" t="n">
        <v>0</v>
      </c>
      <c r="C1375" s="360" t="n">
        <v>0</v>
      </c>
      <c r="D1375" s="360" t="n">
        <v>1</v>
      </c>
      <c r="E1375" s="360" t="n">
        <v>224</v>
      </c>
      <c r="F1375" s="360">
        <f>ROUND(Source!AR1347,O1375)</f>
        <v/>
      </c>
      <c r="G1375" s="360" t="inlineStr">
        <is>
          <t>Всего</t>
        </is>
      </c>
      <c r="H1375" s="360" t="inlineStr">
        <is>
          <t>Всего с НР и СП</t>
        </is>
      </c>
      <c r="I1375" s="360" t="n"/>
      <c r="J1375" s="360" t="n"/>
      <c r="K1375" s="360" t="n">
        <v>224</v>
      </c>
      <c r="L1375" s="360" t="n">
        <v>27</v>
      </c>
      <c r="M1375" s="360" t="n">
        <v>3</v>
      </c>
      <c r="N1375" s="360" t="inlineStr"/>
      <c r="O1375" s="360" t="n">
        <v>0</v>
      </c>
      <c r="P1375" s="360" t="n"/>
      <c r="Q1375" s="360" t="n"/>
      <c r="R1375" s="360" t="n"/>
      <c r="S1375" s="360" t="n"/>
      <c r="T1375" s="360" t="n"/>
      <c r="U1375" s="360" t="n"/>
      <c r="V1375" s="360" t="n"/>
      <c r="W1375" s="360" t="n">
        <v>0</v>
      </c>
      <c r="X1375" s="360" t="n">
        <v>1</v>
      </c>
      <c r="Y1375" s="360" t="n">
        <v>0</v>
      </c>
      <c r="Z1375" s="360" t="n"/>
      <c r="AA1375" s="360" t="n"/>
      <c r="AB1375" s="360" t="n"/>
    </row>
    <row r="1376">
      <c r="A1376" s="360" t="n">
        <v>50</v>
      </c>
      <c r="B1376" s="360" t="n">
        <v>0</v>
      </c>
      <c r="C1376" s="360" t="n">
        <v>0</v>
      </c>
      <c r="D1376" s="360" t="n">
        <v>2</v>
      </c>
      <c r="E1376" s="360" t="n">
        <v>0</v>
      </c>
      <c r="F1376" s="360">
        <f>ROUND(F1375,O1376)</f>
        <v/>
      </c>
      <c r="G1376" s="360" t="inlineStr">
        <is>
          <t>и1</t>
        </is>
      </c>
      <c r="H1376" s="360" t="inlineStr">
        <is>
          <t>Итого</t>
        </is>
      </c>
      <c r="I1376" s="360" t="n"/>
      <c r="J1376" s="360" t="n"/>
      <c r="K1376" s="360" t="n">
        <v>212</v>
      </c>
      <c r="L1376" s="360" t="n">
        <v>28</v>
      </c>
      <c r="M1376" s="360" t="n">
        <v>0</v>
      </c>
      <c r="N1376" s="360" t="inlineStr"/>
      <c r="O1376" s="360" t="n">
        <v>0</v>
      </c>
      <c r="P1376" s="360" t="n"/>
      <c r="Q1376" s="360" t="n"/>
      <c r="R1376" s="360" t="n"/>
      <c r="S1376" s="360" t="n"/>
      <c r="T1376" s="360" t="n"/>
      <c r="U1376" s="360" t="n"/>
      <c r="V1376" s="360" t="n"/>
      <c r="W1376" s="360" t="n">
        <v>0</v>
      </c>
      <c r="X1376" s="360" t="n">
        <v>1</v>
      </c>
      <c r="Y1376" s="360" t="n">
        <v>0</v>
      </c>
      <c r="Z1376" s="360" t="n"/>
      <c r="AA1376" s="360" t="n"/>
      <c r="AB1376" s="360" t="n"/>
    </row>
    <row r="1377">
      <c r="A1377" s="360" t="n">
        <v>50</v>
      </c>
      <c r="B1377" s="360" t="n">
        <v>0</v>
      </c>
      <c r="C1377" s="360" t="n">
        <v>0</v>
      </c>
      <c r="D1377" s="360" t="n">
        <v>2</v>
      </c>
      <c r="E1377" s="360" t="n">
        <v>0</v>
      </c>
      <c r="F1377" s="360">
        <f>ROUND(F1376*0.22,O1377)</f>
        <v/>
      </c>
      <c r="G1377" s="360" t="inlineStr">
        <is>
          <t>и2</t>
        </is>
      </c>
      <c r="H1377" s="360" t="inlineStr">
        <is>
          <t>НДС 22%</t>
        </is>
      </c>
      <c r="I1377" s="360" t="n"/>
      <c r="J1377" s="360" t="n"/>
      <c r="K1377" s="360" t="n">
        <v>212</v>
      </c>
      <c r="L1377" s="360" t="n">
        <v>29</v>
      </c>
      <c r="M1377" s="360" t="n">
        <v>0</v>
      </c>
      <c r="N1377" s="360" t="inlineStr"/>
      <c r="O1377" s="360" t="n">
        <v>0</v>
      </c>
      <c r="P1377" s="360" t="n"/>
      <c r="Q1377" s="360" t="n"/>
      <c r="R1377" s="360" t="n"/>
      <c r="S1377" s="360" t="n"/>
      <c r="T1377" s="360" t="n"/>
      <c r="U1377" s="360" t="n"/>
      <c r="V1377" s="360" t="n"/>
      <c r="W1377" s="360" t="n">
        <v>0</v>
      </c>
      <c r="X1377" s="360" t="n">
        <v>1</v>
      </c>
      <c r="Y1377" s="360" t="n">
        <v>0</v>
      </c>
      <c r="Z1377" s="360" t="n"/>
      <c r="AA1377" s="360" t="n"/>
      <c r="AB1377" s="360" t="n"/>
    </row>
    <row r="1378">
      <c r="A1378" s="360" t="n">
        <v>50</v>
      </c>
      <c r="B1378" s="360" t="n">
        <v>0</v>
      </c>
      <c r="C1378" s="360" t="n">
        <v>0</v>
      </c>
      <c r="D1378" s="360" t="n">
        <v>2</v>
      </c>
      <c r="E1378" s="360" t="n">
        <v>213</v>
      </c>
      <c r="F1378" s="360">
        <f>ROUND(F1376+F1377,O1378)</f>
        <v/>
      </c>
      <c r="G1378" s="360" t="inlineStr">
        <is>
          <t>и3</t>
        </is>
      </c>
      <c r="H1378" s="360" t="inlineStr">
        <is>
          <t>Всего</t>
        </is>
      </c>
      <c r="I1378" s="360" t="n"/>
      <c r="J1378" s="360" t="n"/>
      <c r="K1378" s="360" t="n">
        <v>212</v>
      </c>
      <c r="L1378" s="360" t="n">
        <v>30</v>
      </c>
      <c r="M1378" s="360" t="n">
        <v>0</v>
      </c>
      <c r="N1378" s="360" t="inlineStr"/>
      <c r="O1378" s="360" t="n">
        <v>0</v>
      </c>
      <c r="P1378" s="360" t="n"/>
      <c r="Q1378" s="360" t="n"/>
      <c r="R1378" s="360" t="n"/>
      <c r="S1378" s="360" t="n"/>
      <c r="T1378" s="360" t="n"/>
      <c r="U1378" s="360" t="n"/>
      <c r="V1378" s="360" t="n"/>
      <c r="W1378" s="360" t="n">
        <v>0</v>
      </c>
      <c r="X1378" s="360" t="n">
        <v>1</v>
      </c>
      <c r="Y1378" s="360" t="n">
        <v>0</v>
      </c>
      <c r="Z1378" s="360" t="n"/>
      <c r="AA1378" s="360" t="n"/>
      <c r="AB1378" s="360" t="n"/>
    </row>
    <row r="1379"/>
    <row r="1380">
      <c r="A1380" s="357" t="n">
        <v>3</v>
      </c>
      <c r="B1380" s="357" t="n">
        <v>0</v>
      </c>
      <c r="C1380" s="357" t="n"/>
      <c r="D1380" s="357">
        <f>ROW(A1387)</f>
        <v/>
      </c>
      <c r="E1380" s="357" t="n"/>
      <c r="F1380" s="357" t="inlineStr">
        <is>
          <t>Новая локальная смета</t>
        </is>
      </c>
      <c r="G1380" s="357" t="inlineStr">
        <is>
          <t>Первомайская, д 50</t>
        </is>
      </c>
      <c r="H1380" s="357" t="inlineStr"/>
      <c r="I1380" s="357" t="n">
        <v>0</v>
      </c>
      <c r="J1380" s="357" t="inlineStr"/>
      <c r="K1380" s="357" t="n">
        <v>0</v>
      </c>
      <c r="L1380" s="357" t="inlineStr">
        <is>
          <t>Новая локальная смета</t>
        </is>
      </c>
      <c r="M1380" s="357" t="inlineStr"/>
      <c r="N1380" s="357" t="n"/>
      <c r="O1380" s="357" t="n"/>
      <c r="P1380" s="357" t="n"/>
      <c r="Q1380" s="357" t="n"/>
      <c r="R1380" s="357" t="n"/>
      <c r="S1380" s="357" t="n">
        <v>0</v>
      </c>
      <c r="T1380" s="357" t="n"/>
      <c r="U1380" s="357" t="inlineStr"/>
      <c r="V1380" s="357" t="n">
        <v>0</v>
      </c>
      <c r="W1380" s="357" t="n"/>
      <c r="X1380" s="357" t="n"/>
      <c r="Y1380" s="357" t="n"/>
      <c r="Z1380" s="357" t="n"/>
      <c r="AA1380" s="357" t="n"/>
      <c r="AB1380" s="357" t="inlineStr"/>
      <c r="AC1380" s="357" t="inlineStr"/>
      <c r="AD1380" s="357" t="inlineStr"/>
      <c r="AE1380" s="357" t="inlineStr"/>
      <c r="AF1380" s="357" t="inlineStr"/>
      <c r="AG1380" s="357" t="inlineStr"/>
      <c r="AH1380" s="357" t="n"/>
      <c r="AI1380" s="357" t="n"/>
      <c r="AJ1380" s="357" t="n"/>
      <c r="AK1380" s="357" t="n"/>
      <c r="AL1380" s="357" t="n"/>
      <c r="AM1380" s="357" t="n"/>
      <c r="AN1380" s="357" t="n"/>
      <c r="AO1380" s="357" t="n"/>
      <c r="AP1380" s="357" t="inlineStr"/>
      <c r="AQ1380" s="357" t="inlineStr"/>
      <c r="AR1380" s="357" t="inlineStr"/>
      <c r="AS1380" s="357" t="n"/>
      <c r="AT1380" s="357" t="n"/>
      <c r="AU1380" s="357" t="n"/>
      <c r="AV1380" s="357" t="n"/>
      <c r="AW1380" s="357" t="n"/>
      <c r="AX1380" s="357" t="n"/>
      <c r="AY1380" s="357" t="n"/>
      <c r="AZ1380" s="357" t="inlineStr"/>
      <c r="BA1380" s="357" t="n"/>
      <c r="BB1380" s="357" t="inlineStr"/>
      <c r="BC1380" s="357" t="inlineStr"/>
      <c r="BD1380" s="357" t="inlineStr"/>
      <c r="BE1380" s="357" t="inlineStr"/>
      <c r="BF1380" s="357" t="inlineStr"/>
      <c r="BG1380" s="357" t="inlineStr"/>
      <c r="BH1380" s="357" t="inlineStr"/>
      <c r="BI1380" s="357" t="inlineStr"/>
      <c r="BJ1380" s="357" t="inlineStr"/>
      <c r="BK1380" s="357" t="inlineStr"/>
      <c r="BL1380" s="357" t="inlineStr"/>
      <c r="BM1380" s="357" t="inlineStr"/>
      <c r="BN1380" s="357" t="inlineStr"/>
      <c r="BO1380" s="357" t="inlineStr"/>
      <c r="BP1380" s="357" t="inlineStr"/>
      <c r="BQ1380" s="357" t="n"/>
      <c r="BR1380" s="357" t="n"/>
      <c r="BS1380" s="357" t="n"/>
      <c r="BT1380" s="357" t="n"/>
      <c r="BU1380" s="357" t="n"/>
      <c r="BV1380" s="357" t="n"/>
      <c r="BW1380" s="357" t="n"/>
      <c r="BX1380" s="357" t="n">
        <v>0</v>
      </c>
      <c r="BY1380" s="357" t="n"/>
      <c r="BZ1380" s="357" t="n"/>
      <c r="CA1380" s="357" t="n"/>
      <c r="CB1380" s="357" t="n"/>
      <c r="CC1380" s="357" t="n"/>
      <c r="CD1380" s="357" t="n"/>
      <c r="CE1380" s="357" t="n"/>
      <c r="CF1380" s="357" t="n">
        <v>0</v>
      </c>
      <c r="CG1380" s="357" t="n">
        <v>0</v>
      </c>
      <c r="CH1380" s="357" t="n"/>
      <c r="CI1380" s="357" t="inlineStr"/>
      <c r="CJ1380" s="357" t="inlineStr"/>
      <c r="CK1380" t="inlineStr"/>
      <c r="CL1380" t="inlineStr"/>
      <c r="CM1380" t="inlineStr"/>
      <c r="CN1380" t="inlineStr"/>
      <c r="CO1380" t="inlineStr"/>
      <c r="CP1380" t="inlineStr"/>
      <c r="CQ1380" t="inlineStr"/>
    </row>
    <row r="1381"/>
    <row r="1382">
      <c r="A1382" s="358" t="n">
        <v>52</v>
      </c>
      <c r="B1382" s="358">
        <f>B1387</f>
        <v/>
      </c>
      <c r="C1382" s="358">
        <f>C1387</f>
        <v/>
      </c>
      <c r="D1382" s="358">
        <f>D1387</f>
        <v/>
      </c>
      <c r="E1382" s="358">
        <f>E1387</f>
        <v/>
      </c>
      <c r="F1382" s="358">
        <f>F1387</f>
        <v/>
      </c>
      <c r="G1382" s="358">
        <f>G1387</f>
        <v/>
      </c>
      <c r="H1382" s="358" t="n"/>
      <c r="I1382" s="358" t="n"/>
      <c r="J1382" s="358" t="n"/>
      <c r="K1382" s="358" t="n"/>
      <c r="L1382" s="358" t="n"/>
      <c r="M1382" s="358" t="n"/>
      <c r="N1382" s="358" t="n"/>
      <c r="O1382" s="358">
        <f>O1387</f>
        <v/>
      </c>
      <c r="P1382" s="358">
        <f>P1387</f>
        <v/>
      </c>
      <c r="Q1382" s="358">
        <f>Q1387</f>
        <v/>
      </c>
      <c r="R1382" s="358">
        <f>R1387</f>
        <v/>
      </c>
      <c r="S1382" s="358">
        <f>S1387</f>
        <v/>
      </c>
      <c r="T1382" s="358">
        <f>T1387</f>
        <v/>
      </c>
      <c r="U1382" s="358">
        <f>U1387</f>
        <v/>
      </c>
      <c r="V1382" s="358">
        <f>V1387</f>
        <v/>
      </c>
      <c r="W1382" s="358">
        <f>W1387</f>
        <v/>
      </c>
      <c r="X1382" s="358">
        <f>X1387</f>
        <v/>
      </c>
      <c r="Y1382" s="358">
        <f>Y1387</f>
        <v/>
      </c>
      <c r="Z1382" s="358">
        <f>Z1387</f>
        <v/>
      </c>
      <c r="AA1382" s="358">
        <f>AA1387</f>
        <v/>
      </c>
      <c r="AB1382" s="358">
        <f>AB1387</f>
        <v/>
      </c>
      <c r="AC1382" s="358">
        <f>AC1387</f>
        <v/>
      </c>
      <c r="AD1382" s="358">
        <f>AD1387</f>
        <v/>
      </c>
      <c r="AE1382" s="358">
        <f>AE1387</f>
        <v/>
      </c>
      <c r="AF1382" s="358">
        <f>AF1387</f>
        <v/>
      </c>
      <c r="AG1382" s="358">
        <f>AG1387</f>
        <v/>
      </c>
      <c r="AH1382" s="358">
        <f>AH1387</f>
        <v/>
      </c>
      <c r="AI1382" s="358">
        <f>AI1387</f>
        <v/>
      </c>
      <c r="AJ1382" s="358">
        <f>AJ1387</f>
        <v/>
      </c>
      <c r="AK1382" s="358">
        <f>AK1387</f>
        <v/>
      </c>
      <c r="AL1382" s="358">
        <f>AL1387</f>
        <v/>
      </c>
      <c r="AM1382" s="358">
        <f>AM1387</f>
        <v/>
      </c>
      <c r="AN1382" s="358">
        <f>AN1387</f>
        <v/>
      </c>
      <c r="AO1382" s="358">
        <f>AO1387</f>
        <v/>
      </c>
      <c r="AP1382" s="358">
        <f>AP1387</f>
        <v/>
      </c>
      <c r="AQ1382" s="358">
        <f>AQ1387</f>
        <v/>
      </c>
      <c r="AR1382" s="358">
        <f>AR1387</f>
        <v/>
      </c>
      <c r="AS1382" s="358">
        <f>AS1387</f>
        <v/>
      </c>
      <c r="AT1382" s="358">
        <f>AT1387</f>
        <v/>
      </c>
      <c r="AU1382" s="358">
        <f>AU1387</f>
        <v/>
      </c>
      <c r="AV1382" s="358">
        <f>AV1387</f>
        <v/>
      </c>
      <c r="AW1382" s="358">
        <f>AW1387</f>
        <v/>
      </c>
      <c r="AX1382" s="358">
        <f>AX1387</f>
        <v/>
      </c>
      <c r="AY1382" s="358">
        <f>AY1387</f>
        <v/>
      </c>
      <c r="AZ1382" s="358">
        <f>AZ1387</f>
        <v/>
      </c>
      <c r="BA1382" s="358">
        <f>BA1387</f>
        <v/>
      </c>
      <c r="BB1382" s="358">
        <f>BB1387</f>
        <v/>
      </c>
      <c r="BC1382" s="358">
        <f>BC1387</f>
        <v/>
      </c>
      <c r="BD1382" s="358">
        <f>BD1387</f>
        <v/>
      </c>
      <c r="BE1382" s="358">
        <f>BE1387</f>
        <v/>
      </c>
      <c r="BF1382" s="358">
        <f>BF1387</f>
        <v/>
      </c>
      <c r="BG1382" s="358">
        <f>BG1387</f>
        <v/>
      </c>
      <c r="BH1382" s="358">
        <f>BH1387</f>
        <v/>
      </c>
      <c r="BI1382" s="358">
        <f>BI1387</f>
        <v/>
      </c>
      <c r="BJ1382" s="358">
        <f>BJ1387</f>
        <v/>
      </c>
      <c r="BK1382" s="358">
        <f>BK1387</f>
        <v/>
      </c>
      <c r="BL1382" s="358">
        <f>BL1387</f>
        <v/>
      </c>
      <c r="BM1382" s="358">
        <f>BM1387</f>
        <v/>
      </c>
      <c r="BN1382" s="358">
        <f>BN1387</f>
        <v/>
      </c>
      <c r="BO1382" s="358">
        <f>BO1387</f>
        <v/>
      </c>
      <c r="BP1382" s="358">
        <f>BP1387</f>
        <v/>
      </c>
      <c r="BQ1382" s="358">
        <f>BQ1387</f>
        <v/>
      </c>
      <c r="BR1382" s="358">
        <f>BR1387</f>
        <v/>
      </c>
      <c r="BS1382" s="358">
        <f>BS1387</f>
        <v/>
      </c>
      <c r="BT1382" s="358">
        <f>BT1387</f>
        <v/>
      </c>
      <c r="BU1382" s="358">
        <f>BU1387</f>
        <v/>
      </c>
      <c r="BV1382" s="358">
        <f>BV1387</f>
        <v/>
      </c>
      <c r="BW1382" s="358">
        <f>BW1387</f>
        <v/>
      </c>
      <c r="BX1382" s="358">
        <f>BX1387</f>
        <v/>
      </c>
      <c r="BY1382" s="358">
        <f>BY1387</f>
        <v/>
      </c>
      <c r="BZ1382" s="358">
        <f>BZ1387</f>
        <v/>
      </c>
      <c r="CA1382" s="358">
        <f>CA1387</f>
        <v/>
      </c>
      <c r="CB1382" s="358">
        <f>CB1387</f>
        <v/>
      </c>
      <c r="CC1382" s="358">
        <f>CC1387</f>
        <v/>
      </c>
      <c r="CD1382" s="358">
        <f>CD1387</f>
        <v/>
      </c>
      <c r="CE1382" s="358">
        <f>CE1387</f>
        <v/>
      </c>
      <c r="CF1382" s="358">
        <f>CF1387</f>
        <v/>
      </c>
      <c r="CG1382" s="358">
        <f>CG1387</f>
        <v/>
      </c>
      <c r="CH1382" s="358">
        <f>CH1387</f>
        <v/>
      </c>
      <c r="CI1382" s="358">
        <f>CI1387</f>
        <v/>
      </c>
      <c r="CJ1382" s="358">
        <f>CJ1387</f>
        <v/>
      </c>
      <c r="CK1382" s="358">
        <f>CK1387</f>
        <v/>
      </c>
      <c r="CL1382" s="358">
        <f>CL1387</f>
        <v/>
      </c>
      <c r="CM1382" s="358">
        <f>CM1387</f>
        <v/>
      </c>
      <c r="CN1382" s="358">
        <f>CN1387</f>
        <v/>
      </c>
      <c r="CO1382" s="358">
        <f>CO1387</f>
        <v/>
      </c>
      <c r="CP1382" s="358">
        <f>CP1387</f>
        <v/>
      </c>
      <c r="CQ1382" s="358">
        <f>CQ1387</f>
        <v/>
      </c>
      <c r="CR1382" s="358">
        <f>CR1387</f>
        <v/>
      </c>
      <c r="CS1382" s="358">
        <f>CS1387</f>
        <v/>
      </c>
      <c r="CT1382" s="358">
        <f>CT1387</f>
        <v/>
      </c>
      <c r="CU1382" s="358">
        <f>CU1387</f>
        <v/>
      </c>
      <c r="CV1382" s="358">
        <f>CV1387</f>
        <v/>
      </c>
      <c r="CW1382" s="358">
        <f>CW1387</f>
        <v/>
      </c>
      <c r="CX1382" s="358">
        <f>CX1387</f>
        <v/>
      </c>
      <c r="CY1382" s="358">
        <f>CY1387</f>
        <v/>
      </c>
      <c r="CZ1382" s="358">
        <f>CZ1387</f>
        <v/>
      </c>
      <c r="DA1382" s="358">
        <f>DA1387</f>
        <v/>
      </c>
      <c r="DB1382" s="358">
        <f>DB1387</f>
        <v/>
      </c>
      <c r="DC1382" s="358">
        <f>DC1387</f>
        <v/>
      </c>
      <c r="DD1382" s="358">
        <f>DD1387</f>
        <v/>
      </c>
      <c r="DE1382" s="358">
        <f>DE1387</f>
        <v/>
      </c>
      <c r="DF1382" s="358">
        <f>DF1387</f>
        <v/>
      </c>
      <c r="DG1382" s="359">
        <f>DG1387</f>
        <v/>
      </c>
      <c r="DH1382" s="359">
        <f>DH1387</f>
        <v/>
      </c>
      <c r="DI1382" s="359">
        <f>DI1387</f>
        <v/>
      </c>
      <c r="DJ1382" s="359">
        <f>DJ1387</f>
        <v/>
      </c>
      <c r="DK1382" s="359">
        <f>DK1387</f>
        <v/>
      </c>
      <c r="DL1382" s="359">
        <f>DL1387</f>
        <v/>
      </c>
      <c r="DM1382" s="359">
        <f>DM1387</f>
        <v/>
      </c>
      <c r="DN1382" s="359">
        <f>DN1387</f>
        <v/>
      </c>
      <c r="DO1382" s="359">
        <f>DO1387</f>
        <v/>
      </c>
      <c r="DP1382" s="359">
        <f>DP1387</f>
        <v/>
      </c>
      <c r="DQ1382" s="359">
        <f>DQ1387</f>
        <v/>
      </c>
      <c r="DR1382" s="359">
        <f>DR1387</f>
        <v/>
      </c>
      <c r="DS1382" s="359">
        <f>DS1387</f>
        <v/>
      </c>
      <c r="DT1382" s="359">
        <f>DT1387</f>
        <v/>
      </c>
      <c r="DU1382" s="359">
        <f>DU1387</f>
        <v/>
      </c>
      <c r="DV1382" s="359">
        <f>DV1387</f>
        <v/>
      </c>
      <c r="DW1382" s="359">
        <f>DW1387</f>
        <v/>
      </c>
      <c r="DX1382" s="359">
        <f>DX1387</f>
        <v/>
      </c>
      <c r="DY1382" s="359">
        <f>DY1387</f>
        <v/>
      </c>
      <c r="DZ1382" s="359">
        <f>DZ1387</f>
        <v/>
      </c>
      <c r="EA1382" s="359">
        <f>EA1387</f>
        <v/>
      </c>
      <c r="EB1382" s="359">
        <f>EB1387</f>
        <v/>
      </c>
      <c r="EC1382" s="359">
        <f>EC1387</f>
        <v/>
      </c>
      <c r="ED1382" s="359">
        <f>ED1387</f>
        <v/>
      </c>
      <c r="EE1382" s="359">
        <f>EE1387</f>
        <v/>
      </c>
      <c r="EF1382" s="359">
        <f>EF1387</f>
        <v/>
      </c>
      <c r="EG1382" s="359">
        <f>EG1387</f>
        <v/>
      </c>
      <c r="EH1382" s="359">
        <f>EH1387</f>
        <v/>
      </c>
      <c r="EI1382" s="359">
        <f>EI1387</f>
        <v/>
      </c>
      <c r="EJ1382" s="359">
        <f>EJ1387</f>
        <v/>
      </c>
      <c r="EK1382" s="359">
        <f>EK1387</f>
        <v/>
      </c>
      <c r="EL1382" s="359">
        <f>EL1387</f>
        <v/>
      </c>
      <c r="EM1382" s="359">
        <f>EM1387</f>
        <v/>
      </c>
      <c r="EN1382" s="359">
        <f>EN1387</f>
        <v/>
      </c>
      <c r="EO1382" s="359">
        <f>EO1387</f>
        <v/>
      </c>
      <c r="EP1382" s="359">
        <f>EP1387</f>
        <v/>
      </c>
      <c r="EQ1382" s="359">
        <f>EQ1387</f>
        <v/>
      </c>
      <c r="ER1382" s="359">
        <f>ER1387</f>
        <v/>
      </c>
      <c r="ES1382" s="359">
        <f>ES1387</f>
        <v/>
      </c>
      <c r="ET1382" s="359">
        <f>ET1387</f>
        <v/>
      </c>
      <c r="EU1382" s="359">
        <f>EU1387</f>
        <v/>
      </c>
      <c r="EV1382" s="359">
        <f>EV1387</f>
        <v/>
      </c>
      <c r="EW1382" s="359">
        <f>EW1387</f>
        <v/>
      </c>
      <c r="EX1382" s="359">
        <f>EX1387</f>
        <v/>
      </c>
      <c r="EY1382" s="359">
        <f>EY1387</f>
        <v/>
      </c>
      <c r="EZ1382" s="359">
        <f>EZ1387</f>
        <v/>
      </c>
      <c r="FA1382" s="359">
        <f>FA1387</f>
        <v/>
      </c>
      <c r="FB1382" s="359">
        <f>FB1387</f>
        <v/>
      </c>
      <c r="FC1382" s="359">
        <f>FC1387</f>
        <v/>
      </c>
      <c r="FD1382" s="359">
        <f>FD1387</f>
        <v/>
      </c>
      <c r="FE1382" s="359">
        <f>FE1387</f>
        <v/>
      </c>
      <c r="FF1382" s="359">
        <f>FF1387</f>
        <v/>
      </c>
      <c r="FG1382" s="359">
        <f>FG1387</f>
        <v/>
      </c>
      <c r="FH1382" s="359">
        <f>FH1387</f>
        <v/>
      </c>
      <c r="FI1382" s="359">
        <f>FI1387</f>
        <v/>
      </c>
      <c r="FJ1382" s="359">
        <f>FJ1387</f>
        <v/>
      </c>
      <c r="FK1382" s="359">
        <f>FK1387</f>
        <v/>
      </c>
      <c r="FL1382" s="359">
        <f>FL1387</f>
        <v/>
      </c>
      <c r="FM1382" s="359">
        <f>FM1387</f>
        <v/>
      </c>
      <c r="FN1382" s="359">
        <f>FN1387</f>
        <v/>
      </c>
      <c r="FO1382" s="359">
        <f>FO1387</f>
        <v/>
      </c>
      <c r="FP1382" s="359">
        <f>FP1387</f>
        <v/>
      </c>
      <c r="FQ1382" s="359">
        <f>FQ1387</f>
        <v/>
      </c>
      <c r="FR1382" s="359">
        <f>FR1387</f>
        <v/>
      </c>
      <c r="FS1382" s="359">
        <f>FS1387</f>
        <v/>
      </c>
      <c r="FT1382" s="359">
        <f>FT1387</f>
        <v/>
      </c>
      <c r="FU1382" s="359">
        <f>FU1387</f>
        <v/>
      </c>
      <c r="FV1382" s="359">
        <f>FV1387</f>
        <v/>
      </c>
      <c r="FW1382" s="359">
        <f>FW1387</f>
        <v/>
      </c>
      <c r="FX1382" s="359">
        <f>FX1387</f>
        <v/>
      </c>
      <c r="FY1382" s="359">
        <f>FY1387</f>
        <v/>
      </c>
      <c r="FZ1382" s="359">
        <f>FZ1387</f>
        <v/>
      </c>
      <c r="GA1382" s="359">
        <f>GA1387</f>
        <v/>
      </c>
      <c r="GB1382" s="359">
        <f>GB1387</f>
        <v/>
      </c>
      <c r="GC1382" s="359">
        <f>GC1387</f>
        <v/>
      </c>
      <c r="GD1382" s="359">
        <f>GD1387</f>
        <v/>
      </c>
      <c r="GE1382" s="359">
        <f>GE1387</f>
        <v/>
      </c>
      <c r="GF1382" s="359">
        <f>GF1387</f>
        <v/>
      </c>
      <c r="GG1382" s="359">
        <f>GG1387</f>
        <v/>
      </c>
      <c r="GH1382" s="359">
        <f>GH1387</f>
        <v/>
      </c>
      <c r="GI1382" s="359">
        <f>GI1387</f>
        <v/>
      </c>
      <c r="GJ1382" s="359">
        <f>GJ1387</f>
        <v/>
      </c>
      <c r="GK1382" s="359">
        <f>GK1387</f>
        <v/>
      </c>
      <c r="GL1382" s="359">
        <f>GL1387</f>
        <v/>
      </c>
      <c r="GM1382" s="359">
        <f>GM1387</f>
        <v/>
      </c>
      <c r="GN1382" s="359">
        <f>GN1387</f>
        <v/>
      </c>
      <c r="GO1382" s="359">
        <f>GO1387</f>
        <v/>
      </c>
      <c r="GP1382" s="359">
        <f>GP1387</f>
        <v/>
      </c>
      <c r="GQ1382" s="359">
        <f>GQ1387</f>
        <v/>
      </c>
      <c r="GR1382" s="359">
        <f>GR1387</f>
        <v/>
      </c>
      <c r="GS1382" s="359">
        <f>GS1387</f>
        <v/>
      </c>
      <c r="GT1382" s="359">
        <f>GT1387</f>
        <v/>
      </c>
      <c r="GU1382" s="359">
        <f>GU1387</f>
        <v/>
      </c>
      <c r="GV1382" s="359">
        <f>GV1387</f>
        <v/>
      </c>
      <c r="GW1382" s="359">
        <f>GW1387</f>
        <v/>
      </c>
      <c r="GX1382" s="359">
        <f>GX1387</f>
        <v/>
      </c>
    </row>
    <row r="1383"/>
    <row r="1384">
      <c r="A1384" t="n">
        <v>17</v>
      </c>
      <c r="B1384" t="n">
        <v>0</v>
      </c>
      <c r="C1384">
        <f>ROW(SmtRes!A472)</f>
        <v/>
      </c>
      <c r="D1384">
        <f>ROW(EtalonRes!A466)</f>
        <v/>
      </c>
      <c r="E1384" t="inlineStr">
        <is>
          <t>1</t>
        </is>
      </c>
      <c r="F1384" t="inlineStr">
        <is>
          <t>65-10-1</t>
        </is>
      </c>
      <c r="G1384" t="inlineStr">
        <is>
          <t>Очистка канализационной сети внутренней</t>
        </is>
      </c>
      <c r="H1384" t="inlineStr">
        <is>
          <t>100 м трубопровода</t>
        </is>
      </c>
      <c r="I1384">
        <f>ROUND(ROUND(10/100,4),7)</f>
        <v/>
      </c>
      <c r="J1384" t="n">
        <v>0</v>
      </c>
      <c r="K1384">
        <f>ROUND(ROUND(10/100,4),7)</f>
        <v/>
      </c>
      <c r="O1384">
        <f>ROUND(CP1384,0)</f>
        <v/>
      </c>
      <c r="P1384">
        <f>ROUND(CQ1384*I1384,0)</f>
        <v/>
      </c>
      <c r="Q1384">
        <f>(ROUND((ROUND(((ET1384)*I1384),0)*BB1384),0)+ROUND((ROUND(((AE1384-(EU1384))*I1384),0)*BS1384),0))</f>
        <v/>
      </c>
      <c r="R1384">
        <f>(ROUND((ROUND(((EU1384)*I1384),0)*BS1384),0)+ROUND((ROUND(((AE1384-(EU1384))*I1384),0)*BS1384),0))</f>
        <v/>
      </c>
      <c r="S1384">
        <f>ROUND(CT1384*I1384,0)</f>
        <v/>
      </c>
      <c r="T1384">
        <f>ROUND(CU1384*I1384,0)</f>
        <v/>
      </c>
      <c r="U1384">
        <f>ROUND(CV1384*I1384,7)</f>
        <v/>
      </c>
      <c r="V1384">
        <f>ROUND(CW1384*I1384,7)</f>
        <v/>
      </c>
      <c r="W1384">
        <f>ROUND(CX1384*I1384,0)</f>
        <v/>
      </c>
      <c r="X1384">
        <f>ROUND(CY1384,0)</f>
        <v/>
      </c>
      <c r="Y1384">
        <f>ROUND(CZ1384,0)</f>
        <v/>
      </c>
      <c r="AA1384" t="n">
        <v>78862477</v>
      </c>
      <c r="AB1384">
        <f>ROUND((AC1384+AD1384+AF1384),2)</f>
        <v/>
      </c>
      <c r="AC1384">
        <f>ROUND((ES1384),2)</f>
        <v/>
      </c>
      <c r="AD1384">
        <f>ROUND((((ET1384)-(EU1384))+AE1384),2)</f>
        <v/>
      </c>
      <c r="AE1384">
        <f>ROUND((EU1384),2)</f>
        <v/>
      </c>
      <c r="AF1384">
        <f>ROUND((EV1384),2)</f>
        <v/>
      </c>
      <c r="AG1384">
        <f>ROUND((AP1384),2)</f>
        <v/>
      </c>
      <c r="AH1384">
        <f>(EW1384)</f>
        <v/>
      </c>
      <c r="AI1384">
        <f>(EX1384)</f>
        <v/>
      </c>
      <c r="AJ1384">
        <f>(AS1384)</f>
        <v/>
      </c>
      <c r="AK1384" t="n">
        <v>403.3</v>
      </c>
      <c r="AL1384" t="n">
        <v>139.36</v>
      </c>
      <c r="AM1384" t="n">
        <v>0.87</v>
      </c>
      <c r="AN1384" t="n">
        <v>0</v>
      </c>
      <c r="AO1384" t="n">
        <v>263.07</v>
      </c>
      <c r="AP1384" t="n">
        <v>0</v>
      </c>
      <c r="AQ1384" t="n">
        <v>32.2</v>
      </c>
      <c r="AR1384" t="n">
        <v>0</v>
      </c>
      <c r="AS1384" t="n">
        <v>0</v>
      </c>
      <c r="AT1384" t="n">
        <v>103</v>
      </c>
      <c r="AU1384" t="n">
        <v>52</v>
      </c>
      <c r="AV1384" t="n">
        <v>1</v>
      </c>
      <c r="AW1384" t="n">
        <v>1</v>
      </c>
      <c r="AZ1384" t="n">
        <v>1</v>
      </c>
      <c r="BA1384" t="n">
        <v>52.25</v>
      </c>
      <c r="BB1384" t="n">
        <v>25.03</v>
      </c>
      <c r="BC1384" t="n">
        <v>11.85</v>
      </c>
      <c r="BD1384" t="inlineStr"/>
      <c r="BE1384" t="inlineStr"/>
      <c r="BF1384" t="inlineStr"/>
      <c r="BG1384" t="inlineStr"/>
      <c r="BH1384" t="n">
        <v>0</v>
      </c>
      <c r="BI1384" t="n">
        <v>1</v>
      </c>
      <c r="BJ1384" t="inlineStr">
        <is>
          <t>ТЕРр Московской обл., 65-10-1, приказ Минстроя России №675/пр от 28.02.2017 № 263/пр</t>
        </is>
      </c>
      <c r="BM1384" t="n">
        <v>65007</v>
      </c>
      <c r="BN1384" t="n">
        <v>0</v>
      </c>
      <c r="BO1384" t="inlineStr">
        <is>
          <t>65-10-1</t>
        </is>
      </c>
      <c r="BP1384" t="n">
        <v>1</v>
      </c>
      <c r="BQ1384" t="n">
        <v>6</v>
      </c>
      <c r="BR1384" t="n">
        <v>0</v>
      </c>
      <c r="BS1384" t="n">
        <v>52.25</v>
      </c>
      <c r="BT1384" t="n">
        <v>1</v>
      </c>
      <c r="BU1384" t="n">
        <v>1</v>
      </c>
      <c r="BV1384" t="n">
        <v>1</v>
      </c>
      <c r="BW1384" t="n">
        <v>1</v>
      </c>
      <c r="BX1384" t="n">
        <v>1</v>
      </c>
      <c r="BY1384" t="inlineStr"/>
      <c r="BZ1384" t="n">
        <v>103</v>
      </c>
      <c r="CA1384" t="n">
        <v>52</v>
      </c>
      <c r="CB1384" t="inlineStr"/>
      <c r="CE1384" t="n">
        <v>12</v>
      </c>
      <c r="CF1384" t="n">
        <v>0</v>
      </c>
      <c r="CG1384" t="n">
        <v>0</v>
      </c>
      <c r="CM1384" t="n">
        <v>0</v>
      </c>
      <c r="CN1384" t="inlineStr"/>
      <c r="CO1384" t="n">
        <v>0</v>
      </c>
      <c r="CP1384">
        <f>(P1384+Q1384+S1384)</f>
        <v/>
      </c>
      <c r="CQ1384">
        <f>AC1384*BC1384</f>
        <v/>
      </c>
      <c r="CR1384">
        <f>(ROUND((ROUND(((ET1384)*1),0)*BB1384),0)+ROUND((ROUND(((AE1384-(EU1384))*1),0)*BS1384),0))</f>
        <v/>
      </c>
      <c r="CS1384">
        <f>(ROUND((ROUND(((EU1384)*1),0)*BS1384),0)+ROUND((ROUND(((AE1384-(EU1384))*1),0)*BS1384),0))</f>
        <v/>
      </c>
      <c r="CT1384">
        <f>AF1384*BA1384</f>
        <v/>
      </c>
      <c r="CU1384">
        <f>AG1384</f>
        <v/>
      </c>
      <c r="CV1384">
        <f>AH1384</f>
        <v/>
      </c>
      <c r="CW1384">
        <f>AI1384</f>
        <v/>
      </c>
      <c r="CX1384">
        <f>AJ1384</f>
        <v/>
      </c>
      <c r="CY1384">
        <f>(((S1384+R1384)*AT1384)/100)</f>
        <v/>
      </c>
      <c r="CZ1384">
        <f>(((S1384+R1384)*AU1384)/100)</f>
        <v/>
      </c>
      <c r="DC1384" t="inlineStr"/>
      <c r="DD1384" t="inlineStr"/>
      <c r="DE1384" t="inlineStr"/>
      <c r="DF1384" t="inlineStr"/>
      <c r="DG1384" t="inlineStr"/>
      <c r="DH1384" t="inlineStr"/>
      <c r="DI1384" t="inlineStr"/>
      <c r="DJ1384" t="inlineStr"/>
      <c r="DK1384" t="inlineStr"/>
      <c r="DL1384" t="inlineStr"/>
      <c r="DM1384" t="inlineStr"/>
      <c r="DN1384" t="n">
        <v>0</v>
      </c>
      <c r="DO1384" t="n">
        <v>0</v>
      </c>
      <c r="DP1384" t="n">
        <v>1</v>
      </c>
      <c r="DQ1384" t="n">
        <v>1</v>
      </c>
      <c r="DU1384" t="n">
        <v>1013</v>
      </c>
      <c r="DV1384" t="inlineStr">
        <is>
          <t>100 м трубопровода</t>
        </is>
      </c>
      <c r="DW1384" t="inlineStr">
        <is>
          <t>100 м трубопровода</t>
        </is>
      </c>
      <c r="DX1384" t="n">
        <v>1</v>
      </c>
      <c r="DZ1384" t="inlineStr"/>
      <c r="EA1384" t="inlineStr"/>
      <c r="EB1384" t="inlineStr"/>
      <c r="EC1384" t="inlineStr"/>
      <c r="EE1384" t="n">
        <v>78726000</v>
      </c>
      <c r="EF1384" t="n">
        <v>6</v>
      </c>
      <c r="EG1384" t="inlineStr">
        <is>
          <t>Ремонтно-строительные работы</t>
        </is>
      </c>
      <c r="EH1384" t="n">
        <v>99</v>
      </c>
      <c r="EI1384" t="inlineStr">
        <is>
          <t>Внутренние санитарно-технические работы</t>
        </is>
      </c>
      <c r="EJ1384" t="n">
        <v>1</v>
      </c>
      <c r="EK1384" t="n">
        <v>65007</v>
      </c>
      <c r="EL1384" t="inlineStr">
        <is>
          <t>Внутренние санитарнотехнические работы: смена труб, санприборов, запорной арматуры и другое</t>
        </is>
      </c>
      <c r="EM1384" t="inlineStr">
        <is>
          <t>рФЕР-65</t>
        </is>
      </c>
      <c r="EO1384" t="inlineStr"/>
      <c r="EQ1384" t="n">
        <v>0</v>
      </c>
      <c r="ER1384" t="n">
        <v>403.3</v>
      </c>
      <c r="ES1384" t="n">
        <v>139.36</v>
      </c>
      <c r="ET1384" t="n">
        <v>0.87</v>
      </c>
      <c r="EU1384" t="n">
        <v>0</v>
      </c>
      <c r="EV1384" t="n">
        <v>263.07</v>
      </c>
      <c r="EW1384" t="n">
        <v>32.2</v>
      </c>
      <c r="EX1384" t="n">
        <v>0</v>
      </c>
      <c r="EY1384" t="n">
        <v>0</v>
      </c>
      <c r="FQ1384" t="n">
        <v>0</v>
      </c>
      <c r="FR1384" t="n">
        <v>0</v>
      </c>
      <c r="FS1384" t="n">
        <v>0</v>
      </c>
      <c r="FX1384" t="n">
        <v>103</v>
      </c>
      <c r="FY1384" t="n">
        <v>52</v>
      </c>
      <c r="GA1384" t="inlineStr"/>
      <c r="GD1384" t="n">
        <v>1</v>
      </c>
      <c r="GF1384" t="n">
        <v>-66904957</v>
      </c>
      <c r="GG1384" t="n">
        <v>2</v>
      </c>
      <c r="GH1384" t="n">
        <v>1</v>
      </c>
      <c r="GI1384" t="n">
        <v>2</v>
      </c>
      <c r="GJ1384" t="n">
        <v>0</v>
      </c>
      <c r="GK1384" t="n">
        <v>0</v>
      </c>
      <c r="GL1384">
        <f>ROUND(IF(AND(BH1384=3,BI1384=3,FS1384&lt;&gt;0),P1384,0),0)</f>
        <v/>
      </c>
      <c r="GM1384">
        <f>ROUND(O1384+X1384+Y1384,0)+GX1384</f>
        <v/>
      </c>
      <c r="GN1384">
        <f>IF(OR(BI1384=0,BI1384=1),GM1384-GX1384,0)</f>
        <v/>
      </c>
      <c r="GO1384">
        <f>IF(BI1384=2,GM1384-GX1384,0)</f>
        <v/>
      </c>
      <c r="GP1384">
        <f>IF(BI1384=4,GM1384-GX1384,0)</f>
        <v/>
      </c>
      <c r="GR1384" t="n">
        <v>0</v>
      </c>
      <c r="GS1384" t="n">
        <v>3</v>
      </c>
      <c r="GT1384" t="n">
        <v>0</v>
      </c>
      <c r="GU1384" t="inlineStr"/>
      <c r="GV1384">
        <f>ROUND((GT1384),2)</f>
        <v/>
      </c>
      <c r="GW1384" t="n">
        <v>1</v>
      </c>
      <c r="GX1384">
        <f>ROUND(HC1384*I1384,0)</f>
        <v/>
      </c>
      <c r="HA1384" t="n">
        <v>0</v>
      </c>
      <c r="HB1384" t="n">
        <v>0</v>
      </c>
      <c r="HC1384">
        <f>GV1384*GW1384</f>
        <v/>
      </c>
      <c r="HE1384" t="inlineStr"/>
      <c r="HF1384" t="inlineStr"/>
      <c r="HM1384" t="inlineStr"/>
      <c r="HN1384" t="inlineStr">
        <is>
          <t>Пр/812-099.2-1</t>
        </is>
      </c>
      <c r="HO1384" t="inlineStr">
        <is>
          <t>Пр/774-099.2</t>
        </is>
      </c>
      <c r="HP1384" t="inlineStr">
        <is>
          <t>Внутренние санитарнотехнические работы: смена труб, санприборов, запорной арматуры и другое</t>
        </is>
      </c>
      <c r="HQ1384" t="inlineStr">
        <is>
          <t>Внутренние санитарнотехнические работы: смена труб, санприборов, запорной арматуры и другое</t>
        </is>
      </c>
      <c r="HS1384" t="n">
        <v>0</v>
      </c>
      <c r="IK1384" t="n">
        <v>0</v>
      </c>
    </row>
    <row r="1385">
      <c r="A1385" t="n">
        <v>18</v>
      </c>
      <c r="B1385" t="n">
        <v>0</v>
      </c>
      <c r="C1385" t="n">
        <v>472</v>
      </c>
      <c r="E1385" t="inlineStr">
        <is>
          <t>1,1</t>
        </is>
      </c>
      <c r="F1385" t="inlineStr">
        <is>
          <t>Цена поставщика</t>
        </is>
      </c>
      <c r="G1385" t="inlineStr">
        <is>
          <t>Прочистка КРОТ</t>
        </is>
      </c>
      <c r="H1385" t="inlineStr">
        <is>
          <t>л</t>
        </is>
      </c>
      <c r="I1385">
        <f>I1384*J1385</f>
        <v/>
      </c>
      <c r="J1385" t="n">
        <v>20</v>
      </c>
      <c r="K1385" t="n">
        <v>20</v>
      </c>
      <c r="O1385">
        <f>ROUND(CP1385,0)</f>
        <v/>
      </c>
      <c r="P1385">
        <f>ROUND(CQ1385*I1385,0)</f>
        <v/>
      </c>
      <c r="Q1385">
        <f>(ROUND((ROUND(((ET1385)*I1385),0)*BB1385),0)+ROUND((ROUND(((AE1385-(EU1385))*I1385),0)*BS1385),0))</f>
        <v/>
      </c>
      <c r="R1385">
        <f>(ROUND((ROUND(((EU1385)*I1385),0)*BS1385),0)+ROUND((ROUND(((AE1385-(EU1385))*I1385),0)*BS1385),0))</f>
        <v/>
      </c>
      <c r="S1385">
        <f>ROUND(CT1385*I1385,0)</f>
        <v/>
      </c>
      <c r="T1385">
        <f>ROUND(CU1385*I1385,0)</f>
        <v/>
      </c>
      <c r="U1385">
        <f>ROUND(CV1385*I1385,7)</f>
        <v/>
      </c>
      <c r="V1385">
        <f>ROUND(CW1385*I1385,7)</f>
        <v/>
      </c>
      <c r="W1385">
        <f>ROUND(CX1385*I1385,0)</f>
        <v/>
      </c>
      <c r="X1385">
        <f>ROUND(CY1385,0)</f>
        <v/>
      </c>
      <c r="Y1385">
        <f>ROUND(CZ1385,0)</f>
        <v/>
      </c>
      <c r="AA1385" t="n">
        <v>78862477</v>
      </c>
      <c r="AB1385">
        <f>ROUND((AC1385+AD1385+AF1385),2)</f>
        <v/>
      </c>
      <c r="AC1385">
        <f>ROUND((ES1385),2)</f>
        <v/>
      </c>
      <c r="AD1385">
        <f>ROUND((((ET1385)-(EU1385))+AE1385),2)</f>
        <v/>
      </c>
      <c r="AE1385">
        <f>ROUND((EU1385),2)</f>
        <v/>
      </c>
      <c r="AF1385">
        <f>ROUND((EV1385),2)</f>
        <v/>
      </c>
      <c r="AG1385">
        <f>ROUND((AP1385),2)</f>
        <v/>
      </c>
      <c r="AH1385">
        <f>(EW1385)</f>
        <v/>
      </c>
      <c r="AI1385">
        <f>(EX1385)</f>
        <v/>
      </c>
      <c r="AJ1385">
        <f>(AS1385)</f>
        <v/>
      </c>
      <c r="AK1385" t="n">
        <v>384.43</v>
      </c>
      <c r="AL1385" t="n">
        <v>384.43</v>
      </c>
      <c r="AM1385" t="n">
        <v>0</v>
      </c>
      <c r="AN1385" t="n">
        <v>0</v>
      </c>
      <c r="AO1385" t="n">
        <v>0</v>
      </c>
      <c r="AP1385" t="n">
        <v>0</v>
      </c>
      <c r="AQ1385" t="n">
        <v>0</v>
      </c>
      <c r="AR1385" t="n">
        <v>0</v>
      </c>
      <c r="AS1385" t="n">
        <v>0</v>
      </c>
      <c r="AT1385" t="n">
        <v>103</v>
      </c>
      <c r="AU1385" t="n">
        <v>52</v>
      </c>
      <c r="AV1385" t="n">
        <v>1</v>
      </c>
      <c r="AW1385" t="n">
        <v>1</v>
      </c>
      <c r="AZ1385" t="n">
        <v>1</v>
      </c>
      <c r="BA1385" t="n">
        <v>1</v>
      </c>
      <c r="BB1385" t="n">
        <v>1</v>
      </c>
      <c r="BC1385" t="n">
        <v>1</v>
      </c>
      <c r="BD1385" t="inlineStr"/>
      <c r="BE1385" t="inlineStr"/>
      <c r="BF1385" t="inlineStr"/>
      <c r="BG1385" t="inlineStr"/>
      <c r="BH1385" t="n">
        <v>3</v>
      </c>
      <c r="BI1385" t="n">
        <v>1</v>
      </c>
      <c r="BJ1385" t="inlineStr"/>
      <c r="BM1385" t="n">
        <v>65007</v>
      </c>
      <c r="BN1385" t="n">
        <v>0</v>
      </c>
      <c r="BO1385" t="inlineStr"/>
      <c r="BP1385" t="n">
        <v>0</v>
      </c>
      <c r="BQ1385" t="n">
        <v>6</v>
      </c>
      <c r="BR1385" t="n">
        <v>0</v>
      </c>
      <c r="BS1385" t="n">
        <v>1</v>
      </c>
      <c r="BT1385" t="n">
        <v>1</v>
      </c>
      <c r="BU1385" t="n">
        <v>1</v>
      </c>
      <c r="BV1385" t="n">
        <v>1</v>
      </c>
      <c r="BW1385" t="n">
        <v>1</v>
      </c>
      <c r="BX1385" t="n">
        <v>1</v>
      </c>
      <c r="BY1385" t="inlineStr"/>
      <c r="BZ1385" t="n">
        <v>103</v>
      </c>
      <c r="CA1385" t="n">
        <v>52</v>
      </c>
      <c r="CB1385" t="inlineStr"/>
      <c r="CE1385" t="n">
        <v>12</v>
      </c>
      <c r="CF1385" t="n">
        <v>0</v>
      </c>
      <c r="CG1385" t="n">
        <v>0</v>
      </c>
      <c r="CM1385" t="n">
        <v>0</v>
      </c>
      <c r="CN1385" t="inlineStr"/>
      <c r="CO1385" t="n">
        <v>0</v>
      </c>
      <c r="CP1385">
        <f>(P1385+Q1385+S1385)</f>
        <v/>
      </c>
      <c r="CQ1385">
        <f>AC1385</f>
        <v/>
      </c>
      <c r="CR1385">
        <f>(ROUND((ROUND(((ET1385)*1),0)*BB1385),0)+ROUND((ROUND(((AE1385-(EU1385))*1),0)*BS1385),0))</f>
        <v/>
      </c>
      <c r="CS1385">
        <f>(ROUND((ROUND(((EU1385)*1),0)*BS1385),0)+ROUND((ROUND(((AE1385-(EU1385))*1),0)*BS1385),0))</f>
        <v/>
      </c>
      <c r="CT1385">
        <f>AF1385*BA1385</f>
        <v/>
      </c>
      <c r="CU1385">
        <f>AG1385</f>
        <v/>
      </c>
      <c r="CV1385">
        <f>AH1385</f>
        <v/>
      </c>
      <c r="CW1385">
        <f>AI1385</f>
        <v/>
      </c>
      <c r="CX1385">
        <f>AJ1385</f>
        <v/>
      </c>
      <c r="CY1385">
        <f>(((S1385+R1385)*AT1385)/100)</f>
        <v/>
      </c>
      <c r="CZ1385">
        <f>(((S1385+R1385)*AU1385)/100)</f>
        <v/>
      </c>
      <c r="DC1385" t="inlineStr"/>
      <c r="DD1385" t="inlineStr"/>
      <c r="DE1385" t="inlineStr"/>
      <c r="DF1385" t="inlineStr"/>
      <c r="DG1385" t="inlineStr"/>
      <c r="DH1385" t="inlineStr"/>
      <c r="DI1385" t="inlineStr"/>
      <c r="DJ1385" t="inlineStr"/>
      <c r="DK1385" t="inlineStr"/>
      <c r="DL1385" t="inlineStr"/>
      <c r="DM1385" t="inlineStr"/>
      <c r="DN1385" t="n">
        <v>0</v>
      </c>
      <c r="DO1385" t="n">
        <v>0</v>
      </c>
      <c r="DP1385" t="n">
        <v>1</v>
      </c>
      <c r="DQ1385" t="n">
        <v>1</v>
      </c>
      <c r="DU1385" t="n">
        <v>1002</v>
      </c>
      <c r="DV1385" t="inlineStr">
        <is>
          <t>л</t>
        </is>
      </c>
      <c r="DW1385" t="inlineStr">
        <is>
          <t>л</t>
        </is>
      </c>
      <c r="DX1385" t="n">
        <v>1</v>
      </c>
      <c r="DZ1385" t="inlineStr"/>
      <c r="EA1385" t="inlineStr"/>
      <c r="EB1385" t="inlineStr"/>
      <c r="EC1385" t="inlineStr"/>
      <c r="EE1385" t="n">
        <v>78726000</v>
      </c>
      <c r="EF1385" t="n">
        <v>6</v>
      </c>
      <c r="EG1385" t="inlineStr">
        <is>
          <t>Ремонтно-строительные работы</t>
        </is>
      </c>
      <c r="EH1385" t="n">
        <v>99</v>
      </c>
      <c r="EI1385" t="inlineStr">
        <is>
          <t>Внутренние санитарно-технические работы</t>
        </is>
      </c>
      <c r="EJ1385" t="n">
        <v>1</v>
      </c>
      <c r="EK1385" t="n">
        <v>65007</v>
      </c>
      <c r="EL1385" t="inlineStr">
        <is>
          <t>Внутренние санитарнотехнические работы: смена труб, санприборов, запорной арматуры и другое</t>
        </is>
      </c>
      <c r="EM1385" t="inlineStr">
        <is>
          <t>рФЕР-65</t>
        </is>
      </c>
      <c r="EO1385" t="inlineStr"/>
      <c r="EQ1385" t="n">
        <v>0</v>
      </c>
      <c r="ER1385" t="n">
        <v>384.43</v>
      </c>
      <c r="ES1385" t="n">
        <v>384.43</v>
      </c>
      <c r="ET1385" t="n">
        <v>0</v>
      </c>
      <c r="EU1385" t="n">
        <v>0</v>
      </c>
      <c r="EV1385" t="n">
        <v>0</v>
      </c>
      <c r="EW1385" t="n">
        <v>0</v>
      </c>
      <c r="EX1385" t="n">
        <v>0</v>
      </c>
      <c r="EZ1385" t="n">
        <v>5</v>
      </c>
      <c r="FC1385" t="n">
        <v>1</v>
      </c>
      <c r="FD1385" t="n">
        <v>18</v>
      </c>
      <c r="FF1385" t="n">
        <v>469</v>
      </c>
      <c r="FQ1385" t="n">
        <v>0</v>
      </c>
      <c r="FR1385" t="n">
        <v>0</v>
      </c>
      <c r="FS1385" t="n">
        <v>0</v>
      </c>
      <c r="FX1385" t="n">
        <v>103</v>
      </c>
      <c r="FY1385" t="n">
        <v>52</v>
      </c>
      <c r="GA1385" t="inlineStr">
        <is>
          <t>[469 / 1,22]</t>
        </is>
      </c>
      <c r="GD1385" t="n">
        <v>1</v>
      </c>
      <c r="GF1385" t="n">
        <v>-1978592410</v>
      </c>
      <c r="GG1385" t="n">
        <v>2</v>
      </c>
      <c r="GH1385" t="n">
        <v>3</v>
      </c>
      <c r="GI1385" t="n">
        <v>-2</v>
      </c>
      <c r="GJ1385" t="n">
        <v>0</v>
      </c>
      <c r="GK1385" t="n">
        <v>0</v>
      </c>
      <c r="GL1385">
        <f>ROUND(IF(AND(BH1385=3,BI1385=3,FS1385&lt;&gt;0),P1385,0),0)</f>
        <v/>
      </c>
      <c r="GM1385">
        <f>ROUND(O1385+X1385+Y1385,0)+GX1385</f>
        <v/>
      </c>
      <c r="GN1385">
        <f>IF(OR(BI1385=0,BI1385=1),GM1385-GX1385,0)</f>
        <v/>
      </c>
      <c r="GO1385">
        <f>IF(BI1385=2,GM1385-GX1385,0)</f>
        <v/>
      </c>
      <c r="GP1385">
        <f>IF(BI1385=4,GM1385-GX1385,0)</f>
        <v/>
      </c>
      <c r="GR1385" t="n">
        <v>1</v>
      </c>
      <c r="GS1385" t="n">
        <v>1</v>
      </c>
      <c r="GT1385" t="n">
        <v>0</v>
      </c>
      <c r="GU1385" t="inlineStr"/>
      <c r="GV1385">
        <f>ROUND((GT1385),2)</f>
        <v/>
      </c>
      <c r="GW1385" t="n">
        <v>1</v>
      </c>
      <c r="GX1385">
        <f>ROUND(HC1385*I1385,0)</f>
        <v/>
      </c>
      <c r="HA1385" t="n">
        <v>0</v>
      </c>
      <c r="HB1385" t="n">
        <v>0</v>
      </c>
      <c r="HC1385">
        <f>GV1385*GW1385</f>
        <v/>
      </c>
      <c r="HE1385" t="inlineStr">
        <is>
          <t>0</t>
        </is>
      </c>
      <c r="HF1385" t="inlineStr">
        <is>
          <t>0</t>
        </is>
      </c>
      <c r="HG1385">
        <f>ROUND(AC1385*I1385,0)</f>
        <v/>
      </c>
      <c r="HM1385" t="inlineStr"/>
      <c r="HN1385" t="inlineStr">
        <is>
          <t>Пр/812-099.2-1</t>
        </is>
      </c>
      <c r="HO1385" t="inlineStr">
        <is>
          <t>Пр/774-099.2</t>
        </is>
      </c>
      <c r="HP1385" t="inlineStr">
        <is>
          <t>Внутренние санитарнотехнические работы: смена труб, санприборов, запорной арматуры и другое</t>
        </is>
      </c>
      <c r="HQ1385" t="inlineStr">
        <is>
          <t>Внутренние санитарнотехнические работы: смена труб, санприборов, запорной арматуры и другое</t>
        </is>
      </c>
      <c r="HS1385" t="n">
        <v>0</v>
      </c>
      <c r="IK1385" t="n">
        <v>0</v>
      </c>
    </row>
    <row r="1386"/>
    <row r="1387">
      <c r="A1387" s="358" t="n">
        <v>51</v>
      </c>
      <c r="B1387" s="358">
        <f>B1380</f>
        <v/>
      </c>
      <c r="C1387" s="358">
        <f>A1380</f>
        <v/>
      </c>
      <c r="D1387" s="358">
        <f>ROW(A1380)</f>
        <v/>
      </c>
      <c r="E1387" s="358" t="n"/>
      <c r="F1387" s="358">
        <f>IF(F1380&lt;&gt;"",F1380,"")</f>
        <v/>
      </c>
      <c r="G1387" s="358">
        <f>IF(G1380&lt;&gt;"",G1380,"")</f>
        <v/>
      </c>
      <c r="H1387" s="358" t="n">
        <v>0</v>
      </c>
      <c r="I1387" s="358" t="n"/>
      <c r="J1387" s="358" t="n"/>
      <c r="K1387" s="358" t="n"/>
      <c r="L1387" s="358" t="n"/>
      <c r="M1387" s="358" t="n"/>
      <c r="N1387" s="358" t="n"/>
      <c r="O1387" s="358" t="n">
        <v>0</v>
      </c>
      <c r="P1387" s="358" t="n">
        <v>0</v>
      </c>
      <c r="Q1387" s="358" t="n">
        <v>0</v>
      </c>
      <c r="R1387" s="358" t="n">
        <v>0</v>
      </c>
      <c r="S1387" s="358" t="n">
        <v>0</v>
      </c>
      <c r="T1387" s="358" t="n">
        <v>0</v>
      </c>
      <c r="U1387" s="358" t="n">
        <v>0</v>
      </c>
      <c r="V1387" s="358" t="n">
        <v>0</v>
      </c>
      <c r="W1387" s="358" t="n">
        <v>0</v>
      </c>
      <c r="X1387" s="358" t="n">
        <v>0</v>
      </c>
      <c r="Y1387" s="358" t="n">
        <v>0</v>
      </c>
      <c r="Z1387" s="358" t="n"/>
      <c r="AA1387" s="358" t="n"/>
      <c r="AB1387" s="358" t="n"/>
      <c r="AC1387" s="358" t="n"/>
      <c r="AD1387" s="358" t="n"/>
      <c r="AE1387" s="358" t="n"/>
      <c r="AF1387" s="358" t="n"/>
      <c r="AG1387" s="358" t="n"/>
      <c r="AH1387" s="358" t="n"/>
      <c r="AI1387" s="358" t="n"/>
      <c r="AJ1387" s="358" t="n"/>
      <c r="AK1387" s="358" t="n"/>
      <c r="AL1387" s="358" t="n"/>
      <c r="AM1387" s="358" t="n"/>
      <c r="AN1387" s="358" t="n"/>
      <c r="AO1387" s="358">
        <f>ROUND(BX1387,0)</f>
        <v/>
      </c>
      <c r="AP1387" s="358">
        <f>ROUND(BY1387,0)</f>
        <v/>
      </c>
      <c r="AQ1387" s="358">
        <f>ROUND(BZ1387,0)</f>
        <v/>
      </c>
      <c r="AR1387" s="358">
        <f>ROUND(CA1387,0)</f>
        <v/>
      </c>
      <c r="AS1387" s="358">
        <f>ROUND(CB1387,0)</f>
        <v/>
      </c>
      <c r="AT1387" s="358">
        <f>ROUND(CC1387,0)</f>
        <v/>
      </c>
      <c r="AU1387" s="358">
        <f>ROUND(CD1387,0)</f>
        <v/>
      </c>
      <c r="AV1387" s="358">
        <f>ROUND(CE1387,0)</f>
        <v/>
      </c>
      <c r="AW1387" s="358">
        <f>ROUND(CF1387,0)</f>
        <v/>
      </c>
      <c r="AX1387" s="358">
        <f>ROUND(CG1387,0)</f>
        <v/>
      </c>
      <c r="AY1387" s="358">
        <f>ROUND(CH1387,0)</f>
        <v/>
      </c>
      <c r="AZ1387" s="358">
        <f>ROUND(CI1387,0)</f>
        <v/>
      </c>
      <c r="BA1387" s="358">
        <f>ROUND(CJ1387,0)</f>
        <v/>
      </c>
      <c r="BB1387" s="358">
        <f>ROUND(CK1387,0)</f>
        <v/>
      </c>
      <c r="BC1387" s="358">
        <f>ROUND(CL1387,0)</f>
        <v/>
      </c>
      <c r="BD1387" s="358">
        <f>ROUND(CM1387,0)</f>
        <v/>
      </c>
      <c r="BE1387" s="358" t="n"/>
      <c r="BF1387" s="358" t="n"/>
      <c r="BG1387" s="358" t="n"/>
      <c r="BH1387" s="358" t="n"/>
      <c r="BI1387" s="358" t="n"/>
      <c r="BJ1387" s="358" t="n"/>
      <c r="BK1387" s="358" t="n"/>
      <c r="BL1387" s="358" t="n"/>
      <c r="BM1387" s="358" t="n"/>
      <c r="BN1387" s="358" t="n"/>
      <c r="BO1387" s="358" t="n"/>
      <c r="BP1387" s="358" t="n"/>
      <c r="BQ1387" s="358" t="n"/>
      <c r="BR1387" s="358" t="n"/>
      <c r="BS1387" s="358" t="n"/>
      <c r="BT1387" s="358" t="n"/>
      <c r="BU1387" s="358" t="n"/>
      <c r="BV1387" s="358" t="n"/>
      <c r="BW1387" s="358" t="n"/>
      <c r="BX1387" s="358" t="n"/>
      <c r="BY1387" s="358" t="n"/>
      <c r="BZ1387" s="358" t="n"/>
      <c r="CA1387" s="358" t="n"/>
      <c r="CB1387" s="358" t="n"/>
      <c r="CC1387" s="358" t="n"/>
      <c r="CD1387" s="358" t="n"/>
      <c r="CE1387" s="358" t="n"/>
      <c r="CF1387" s="358" t="n"/>
      <c r="CG1387" s="358" t="n"/>
      <c r="CH1387" s="358" t="n"/>
      <c r="CI1387" s="358" t="n"/>
      <c r="CJ1387" s="358" t="n"/>
      <c r="CK1387" s="358" t="n"/>
      <c r="CL1387" s="358" t="n"/>
      <c r="CM1387" s="358" t="n"/>
      <c r="CN1387" s="358" t="n"/>
      <c r="CO1387" s="358" t="n"/>
      <c r="CP1387" s="358" t="n"/>
      <c r="CQ1387" s="358" t="n"/>
      <c r="CR1387" s="358" t="n"/>
      <c r="CS1387" s="358" t="n"/>
      <c r="CT1387" s="358" t="n"/>
      <c r="CU1387" s="358" t="n"/>
      <c r="CV1387" s="358" t="n"/>
      <c r="CW1387" s="358" t="n"/>
      <c r="CX1387" s="358" t="n"/>
      <c r="CY1387" s="358" t="n"/>
      <c r="CZ1387" s="358" t="n"/>
      <c r="DA1387" s="358" t="n"/>
      <c r="DB1387" s="358" t="n"/>
      <c r="DC1387" s="358" t="n"/>
      <c r="DD1387" s="358" t="n"/>
      <c r="DE1387" s="358" t="n"/>
      <c r="DF1387" s="358" t="n"/>
      <c r="DG1387" s="359" t="n"/>
      <c r="DH1387" s="359" t="n"/>
      <c r="DI1387" s="359" t="n"/>
      <c r="DJ1387" s="359" t="n"/>
      <c r="DK1387" s="359" t="n"/>
      <c r="DL1387" s="359" t="n"/>
      <c r="DM1387" s="359" t="n"/>
      <c r="DN1387" s="359" t="n"/>
      <c r="DO1387" s="359" t="n"/>
      <c r="DP1387" s="359" t="n"/>
      <c r="DQ1387" s="359" t="n"/>
      <c r="DR1387" s="359" t="n"/>
      <c r="DS1387" s="359" t="n"/>
      <c r="DT1387" s="359" t="n"/>
      <c r="DU1387" s="359" t="n"/>
      <c r="DV1387" s="359" t="n"/>
      <c r="DW1387" s="359" t="n"/>
      <c r="DX1387" s="359" t="n"/>
      <c r="DY1387" s="359" t="n"/>
      <c r="DZ1387" s="359" t="n"/>
      <c r="EA1387" s="359" t="n"/>
      <c r="EB1387" s="359" t="n"/>
      <c r="EC1387" s="359" t="n"/>
      <c r="ED1387" s="359" t="n"/>
      <c r="EE1387" s="359" t="n"/>
      <c r="EF1387" s="359" t="n"/>
      <c r="EG1387" s="359" t="n"/>
      <c r="EH1387" s="359" t="n"/>
      <c r="EI1387" s="359" t="n"/>
      <c r="EJ1387" s="359" t="n"/>
      <c r="EK1387" s="359" t="n"/>
      <c r="EL1387" s="359" t="n"/>
      <c r="EM1387" s="359" t="n"/>
      <c r="EN1387" s="359" t="n"/>
      <c r="EO1387" s="359" t="n"/>
      <c r="EP1387" s="359" t="n"/>
      <c r="EQ1387" s="359" t="n"/>
      <c r="ER1387" s="359" t="n"/>
      <c r="ES1387" s="359" t="n"/>
      <c r="ET1387" s="359" t="n"/>
      <c r="EU1387" s="359" t="n"/>
      <c r="EV1387" s="359" t="n"/>
      <c r="EW1387" s="359" t="n"/>
      <c r="EX1387" s="359" t="n"/>
      <c r="EY1387" s="359" t="n"/>
      <c r="EZ1387" s="359" t="n"/>
      <c r="FA1387" s="359" t="n"/>
      <c r="FB1387" s="359" t="n"/>
      <c r="FC1387" s="359" t="n"/>
      <c r="FD1387" s="359" t="n"/>
      <c r="FE1387" s="359" t="n"/>
      <c r="FF1387" s="359" t="n"/>
      <c r="FG1387" s="359" t="n"/>
      <c r="FH1387" s="359" t="n"/>
      <c r="FI1387" s="359" t="n"/>
      <c r="FJ1387" s="359" t="n"/>
      <c r="FK1387" s="359" t="n"/>
      <c r="FL1387" s="359" t="n"/>
      <c r="FM1387" s="359" t="n"/>
      <c r="FN1387" s="359" t="n"/>
      <c r="FO1387" s="359" t="n"/>
      <c r="FP1387" s="359" t="n"/>
      <c r="FQ1387" s="359" t="n"/>
      <c r="FR1387" s="359" t="n"/>
      <c r="FS1387" s="359" t="n"/>
      <c r="FT1387" s="359" t="n"/>
      <c r="FU1387" s="359" t="n"/>
      <c r="FV1387" s="359" t="n"/>
      <c r="FW1387" s="359" t="n"/>
      <c r="FX1387" s="359" t="n"/>
      <c r="FY1387" s="359" t="n"/>
      <c r="FZ1387" s="359" t="n"/>
      <c r="GA1387" s="359" t="n"/>
      <c r="GB1387" s="359" t="n"/>
      <c r="GC1387" s="359" t="n"/>
      <c r="GD1387" s="359" t="n"/>
      <c r="GE1387" s="359" t="n"/>
      <c r="GF1387" s="359" t="n"/>
      <c r="GG1387" s="359" t="n"/>
      <c r="GH1387" s="359" t="n"/>
      <c r="GI1387" s="359" t="n"/>
      <c r="GJ1387" s="359" t="n"/>
      <c r="GK1387" s="359" t="n"/>
      <c r="GL1387" s="359" t="n"/>
      <c r="GM1387" s="359" t="n"/>
      <c r="GN1387" s="359" t="n"/>
      <c r="GO1387" s="359" t="n"/>
      <c r="GP1387" s="359" t="n"/>
      <c r="GQ1387" s="359" t="n"/>
      <c r="GR1387" s="359" t="n"/>
      <c r="GS1387" s="359" t="n"/>
      <c r="GT1387" s="359" t="n"/>
      <c r="GU1387" s="359" t="n"/>
      <c r="GV1387" s="359" t="n"/>
      <c r="GW1387" s="359" t="n"/>
      <c r="GX1387" s="359" t="n">
        <v>0</v>
      </c>
    </row>
    <row r="1388"/>
    <row r="1389">
      <c r="A1389" s="360" t="n">
        <v>50</v>
      </c>
      <c r="B1389" s="360" t="n">
        <v>0</v>
      </c>
      <c r="C1389" s="360" t="n">
        <v>0</v>
      </c>
      <c r="D1389" s="360" t="n">
        <v>1</v>
      </c>
      <c r="E1389" s="360" t="n">
        <v>201</v>
      </c>
      <c r="F1389" s="360">
        <f>ROUND(Source!O1387,O1389)</f>
        <v/>
      </c>
      <c r="G1389" s="360" t="inlineStr">
        <is>
          <t>ПЗ</t>
        </is>
      </c>
      <c r="H1389" s="360" t="inlineStr">
        <is>
          <t>Прямые затраты</t>
        </is>
      </c>
      <c r="I1389" s="360" t="n"/>
      <c r="J1389" s="360" t="n"/>
      <c r="K1389" s="360" t="n">
        <v>201</v>
      </c>
      <c r="L1389" s="360" t="n">
        <v>1</v>
      </c>
      <c r="M1389" s="360" t="n">
        <v>3</v>
      </c>
      <c r="N1389" s="360" t="inlineStr"/>
      <c r="O1389" s="360" t="n">
        <v>0</v>
      </c>
      <c r="P1389" s="360" t="n"/>
      <c r="Q1389" s="360" t="n"/>
      <c r="R1389" s="360" t="n"/>
      <c r="S1389" s="360" t="n"/>
      <c r="T1389" s="360" t="n"/>
      <c r="U1389" s="360" t="n"/>
      <c r="V1389" s="360" t="n"/>
      <c r="W1389" s="360" t="n">
        <v>0</v>
      </c>
      <c r="X1389" s="360" t="n">
        <v>1</v>
      </c>
      <c r="Y1389" s="360" t="n">
        <v>0</v>
      </c>
      <c r="Z1389" s="360" t="n"/>
      <c r="AA1389" s="360" t="n"/>
      <c r="AB1389" s="360" t="n"/>
    </row>
    <row r="1390">
      <c r="A1390" s="360" t="n">
        <v>50</v>
      </c>
      <c r="B1390" s="360" t="n">
        <v>0</v>
      </c>
      <c r="C1390" s="360" t="n">
        <v>0</v>
      </c>
      <c r="D1390" s="360" t="n">
        <v>1</v>
      </c>
      <c r="E1390" s="360" t="n">
        <v>202</v>
      </c>
      <c r="F1390" s="360">
        <f>ROUND(Source!P1387,O1390)</f>
        <v/>
      </c>
      <c r="G1390" s="360" t="inlineStr">
        <is>
          <t>СтМатОб</t>
        </is>
      </c>
      <c r="H1390" s="360" t="inlineStr">
        <is>
          <t>Стоимость материальных ресурсов (всего)</t>
        </is>
      </c>
      <c r="I1390" s="360" t="n"/>
      <c r="J1390" s="360" t="n"/>
      <c r="K1390" s="360" t="n">
        <v>202</v>
      </c>
      <c r="L1390" s="360" t="n">
        <v>2</v>
      </c>
      <c r="M1390" s="360" t="n">
        <v>3</v>
      </c>
      <c r="N1390" s="360" t="inlineStr"/>
      <c r="O1390" s="360" t="n">
        <v>0</v>
      </c>
      <c r="P1390" s="360" t="n"/>
      <c r="Q1390" s="360" t="n"/>
      <c r="R1390" s="360" t="n"/>
      <c r="S1390" s="360" t="n"/>
      <c r="T1390" s="360" t="n"/>
      <c r="U1390" s="360" t="n"/>
      <c r="V1390" s="360" t="n"/>
      <c r="W1390" s="360" t="n">
        <v>0</v>
      </c>
      <c r="X1390" s="360" t="n">
        <v>1</v>
      </c>
      <c r="Y1390" s="360" t="n">
        <v>0</v>
      </c>
      <c r="Z1390" s="360" t="n"/>
      <c r="AA1390" s="360" t="n"/>
      <c r="AB1390" s="360" t="n"/>
    </row>
    <row r="1391">
      <c r="A1391" s="360" t="n">
        <v>50</v>
      </c>
      <c r="B1391" s="360" t="n">
        <v>0</v>
      </c>
      <c r="C1391" s="360" t="n">
        <v>0</v>
      </c>
      <c r="D1391" s="360" t="n">
        <v>1</v>
      </c>
      <c r="E1391" s="360" t="n">
        <v>222</v>
      </c>
      <c r="F1391" s="360">
        <f>ROUND(Source!AO1387,O1391)</f>
        <v/>
      </c>
      <c r="G1391" s="360" t="inlineStr">
        <is>
          <t>СтМатОбЗак</t>
        </is>
      </c>
      <c r="H1391" s="360" t="inlineStr">
        <is>
          <t>Стоимость материалов и оборудования заказчика</t>
        </is>
      </c>
      <c r="I1391" s="360" t="n"/>
      <c r="J1391" s="360" t="n"/>
      <c r="K1391" s="360" t="n">
        <v>222</v>
      </c>
      <c r="L1391" s="360" t="n">
        <v>3</v>
      </c>
      <c r="M1391" s="360" t="n">
        <v>3</v>
      </c>
      <c r="N1391" s="360" t="inlineStr"/>
      <c r="O1391" s="360" t="n">
        <v>0</v>
      </c>
      <c r="P1391" s="360" t="n"/>
      <c r="Q1391" s="360" t="n"/>
      <c r="R1391" s="360" t="n"/>
      <c r="S1391" s="360" t="n"/>
      <c r="T1391" s="360" t="n"/>
      <c r="U1391" s="360" t="n"/>
      <c r="V1391" s="360" t="n"/>
      <c r="W1391" s="360" t="n">
        <v>0</v>
      </c>
      <c r="X1391" s="360" t="n">
        <v>1</v>
      </c>
      <c r="Y1391" s="360" t="n">
        <v>0</v>
      </c>
      <c r="Z1391" s="360" t="n"/>
      <c r="AA1391" s="360" t="n"/>
      <c r="AB1391" s="360" t="n"/>
    </row>
    <row r="1392">
      <c r="A1392" s="360" t="n">
        <v>50</v>
      </c>
      <c r="B1392" s="360" t="n">
        <v>0</v>
      </c>
      <c r="C1392" s="360" t="n">
        <v>0</v>
      </c>
      <c r="D1392" s="360" t="n">
        <v>1</v>
      </c>
      <c r="E1392" s="360" t="n">
        <v>225</v>
      </c>
      <c r="F1392" s="360">
        <f>ROUND(Source!AV1387,O1392)</f>
        <v/>
      </c>
      <c r="G1392" s="360" t="inlineStr">
        <is>
          <t>СтМатОбПод</t>
        </is>
      </c>
      <c r="H1392" s="360" t="inlineStr">
        <is>
          <t>Стоимость материалов и оборудования подрядчика</t>
        </is>
      </c>
      <c r="I1392" s="360" t="n"/>
      <c r="J1392" s="360" t="n"/>
      <c r="K1392" s="360" t="n">
        <v>225</v>
      </c>
      <c r="L1392" s="360" t="n">
        <v>4</v>
      </c>
      <c r="M1392" s="360" t="n">
        <v>3</v>
      </c>
      <c r="N1392" s="360" t="inlineStr"/>
      <c r="O1392" s="360" t="n">
        <v>0</v>
      </c>
      <c r="P1392" s="360" t="n"/>
      <c r="Q1392" s="360" t="n"/>
      <c r="R1392" s="360" t="n"/>
      <c r="S1392" s="360" t="n"/>
      <c r="T1392" s="360" t="n"/>
      <c r="U1392" s="360" t="n"/>
      <c r="V1392" s="360" t="n"/>
      <c r="W1392" s="360" t="n">
        <v>0</v>
      </c>
      <c r="X1392" s="360" t="n">
        <v>1</v>
      </c>
      <c r="Y1392" s="360" t="n">
        <v>0</v>
      </c>
      <c r="Z1392" s="360" t="n"/>
      <c r="AA1392" s="360" t="n"/>
      <c r="AB1392" s="360" t="n"/>
    </row>
    <row r="1393">
      <c r="A1393" s="360" t="n">
        <v>50</v>
      </c>
      <c r="B1393" s="360" t="n">
        <v>0</v>
      </c>
      <c r="C1393" s="360" t="n">
        <v>0</v>
      </c>
      <c r="D1393" s="360" t="n">
        <v>1</v>
      </c>
      <c r="E1393" s="360" t="n">
        <v>226</v>
      </c>
      <c r="F1393" s="360">
        <f>ROUND(Source!AW1387,O1393)</f>
        <v/>
      </c>
      <c r="G1393" s="360" t="inlineStr">
        <is>
          <t>СтМат</t>
        </is>
      </c>
      <c r="H1393" s="360" t="inlineStr">
        <is>
          <t>Стоимость материалов (всего)</t>
        </is>
      </c>
      <c r="I1393" s="360" t="n"/>
      <c r="J1393" s="360" t="n"/>
      <c r="K1393" s="360" t="n">
        <v>226</v>
      </c>
      <c r="L1393" s="360" t="n">
        <v>5</v>
      </c>
      <c r="M1393" s="360" t="n">
        <v>3</v>
      </c>
      <c r="N1393" s="360" t="inlineStr"/>
      <c r="O1393" s="360" t="n">
        <v>0</v>
      </c>
      <c r="P1393" s="360" t="n"/>
      <c r="Q1393" s="360" t="n"/>
      <c r="R1393" s="360" t="n"/>
      <c r="S1393" s="360" t="n"/>
      <c r="T1393" s="360" t="n"/>
      <c r="U1393" s="360" t="n"/>
      <c r="V1393" s="360" t="n"/>
      <c r="W1393" s="360" t="n">
        <v>0</v>
      </c>
      <c r="X1393" s="360" t="n">
        <v>1</v>
      </c>
      <c r="Y1393" s="360" t="n">
        <v>0</v>
      </c>
      <c r="Z1393" s="360" t="n"/>
      <c r="AA1393" s="360" t="n"/>
      <c r="AB1393" s="360" t="n"/>
    </row>
    <row r="1394">
      <c r="A1394" s="360" t="n">
        <v>50</v>
      </c>
      <c r="B1394" s="360" t="n">
        <v>0</v>
      </c>
      <c r="C1394" s="360" t="n">
        <v>0</v>
      </c>
      <c r="D1394" s="360" t="n">
        <v>1</v>
      </c>
      <c r="E1394" s="360" t="n">
        <v>227</v>
      </c>
      <c r="F1394" s="360">
        <f>ROUND(Source!AX1387,O1394)</f>
        <v/>
      </c>
      <c r="G1394" s="360" t="inlineStr">
        <is>
          <t>СтМатЗак</t>
        </is>
      </c>
      <c r="H1394" s="360" t="inlineStr">
        <is>
          <t>Стоимость материалов заказчика</t>
        </is>
      </c>
      <c r="I1394" s="360" t="n"/>
      <c r="J1394" s="360" t="n"/>
      <c r="K1394" s="360" t="n">
        <v>227</v>
      </c>
      <c r="L1394" s="360" t="n">
        <v>6</v>
      </c>
      <c r="M1394" s="360" t="n">
        <v>3</v>
      </c>
      <c r="N1394" s="360" t="inlineStr"/>
      <c r="O1394" s="360" t="n">
        <v>0</v>
      </c>
      <c r="P1394" s="360" t="n"/>
      <c r="Q1394" s="360" t="n"/>
      <c r="R1394" s="360" t="n"/>
      <c r="S1394" s="360" t="n"/>
      <c r="T1394" s="360" t="n"/>
      <c r="U1394" s="360" t="n"/>
      <c r="V1394" s="360" t="n"/>
      <c r="W1394" s="360" t="n">
        <v>0</v>
      </c>
      <c r="X1394" s="360" t="n">
        <v>1</v>
      </c>
      <c r="Y1394" s="360" t="n">
        <v>0</v>
      </c>
      <c r="Z1394" s="360" t="n"/>
      <c r="AA1394" s="360" t="n"/>
      <c r="AB1394" s="360" t="n"/>
    </row>
    <row r="1395">
      <c r="A1395" s="360" t="n">
        <v>50</v>
      </c>
      <c r="B1395" s="360" t="n">
        <v>0</v>
      </c>
      <c r="C1395" s="360" t="n">
        <v>0</v>
      </c>
      <c r="D1395" s="360" t="n">
        <v>1</v>
      </c>
      <c r="E1395" s="360" t="n">
        <v>228</v>
      </c>
      <c r="F1395" s="360">
        <f>ROUND(Source!AY1387,O1395)</f>
        <v/>
      </c>
      <c r="G1395" s="360" t="inlineStr">
        <is>
          <t>СтМатПод</t>
        </is>
      </c>
      <c r="H1395" s="360" t="inlineStr">
        <is>
          <t>Стоимость материалов подрядчика</t>
        </is>
      </c>
      <c r="I1395" s="360" t="n"/>
      <c r="J1395" s="360" t="n"/>
      <c r="K1395" s="360" t="n">
        <v>228</v>
      </c>
      <c r="L1395" s="360" t="n">
        <v>7</v>
      </c>
      <c r="M1395" s="360" t="n">
        <v>3</v>
      </c>
      <c r="N1395" s="360" t="inlineStr"/>
      <c r="O1395" s="360" t="n">
        <v>0</v>
      </c>
      <c r="P1395" s="360" t="n"/>
      <c r="Q1395" s="360" t="n"/>
      <c r="R1395" s="360" t="n"/>
      <c r="S1395" s="360" t="n"/>
      <c r="T1395" s="360" t="n"/>
      <c r="U1395" s="360" t="n"/>
      <c r="V1395" s="360" t="n"/>
      <c r="W1395" s="360" t="n">
        <v>0</v>
      </c>
      <c r="X1395" s="360" t="n">
        <v>1</v>
      </c>
      <c r="Y1395" s="360" t="n">
        <v>0</v>
      </c>
      <c r="Z1395" s="360" t="n"/>
      <c r="AA1395" s="360" t="n"/>
      <c r="AB1395" s="360" t="n"/>
    </row>
    <row r="1396">
      <c r="A1396" s="360" t="n">
        <v>50</v>
      </c>
      <c r="B1396" s="360" t="n">
        <v>0</v>
      </c>
      <c r="C1396" s="360" t="n">
        <v>0</v>
      </c>
      <c r="D1396" s="360" t="n">
        <v>1</v>
      </c>
      <c r="E1396" s="360" t="n">
        <v>216</v>
      </c>
      <c r="F1396" s="360">
        <f>ROUND(Source!AP1387,O1396)</f>
        <v/>
      </c>
      <c r="G1396" s="360" t="inlineStr">
        <is>
          <t>Оборуд</t>
        </is>
      </c>
      <c r="H1396" s="360" t="inlineStr">
        <is>
          <t>Стоимость оборудования (всего)</t>
        </is>
      </c>
      <c r="I1396" s="360" t="n"/>
      <c r="J1396" s="360" t="n"/>
      <c r="K1396" s="360" t="n">
        <v>216</v>
      </c>
      <c r="L1396" s="360" t="n">
        <v>8</v>
      </c>
      <c r="M1396" s="360" t="n">
        <v>3</v>
      </c>
      <c r="N1396" s="360" t="inlineStr"/>
      <c r="O1396" s="360" t="n">
        <v>0</v>
      </c>
      <c r="P1396" s="360" t="n"/>
      <c r="Q1396" s="360" t="n"/>
      <c r="R1396" s="360" t="n"/>
      <c r="S1396" s="360" t="n"/>
      <c r="T1396" s="360" t="n"/>
      <c r="U1396" s="360" t="n"/>
      <c r="V1396" s="360" t="n"/>
      <c r="W1396" s="360" t="n">
        <v>0</v>
      </c>
      <c r="X1396" s="360" t="n">
        <v>1</v>
      </c>
      <c r="Y1396" s="360" t="n">
        <v>0</v>
      </c>
      <c r="Z1396" s="360" t="n"/>
      <c r="AA1396" s="360" t="n"/>
      <c r="AB1396" s="360" t="n"/>
    </row>
    <row r="1397">
      <c r="A1397" s="360" t="n">
        <v>50</v>
      </c>
      <c r="B1397" s="360" t="n">
        <v>0</v>
      </c>
      <c r="C1397" s="360" t="n">
        <v>0</v>
      </c>
      <c r="D1397" s="360" t="n">
        <v>1</v>
      </c>
      <c r="E1397" s="360" t="n">
        <v>223</v>
      </c>
      <c r="F1397" s="360">
        <f>ROUND(Source!AQ1387,O1397)</f>
        <v/>
      </c>
      <c r="G1397" s="360" t="inlineStr">
        <is>
          <t>ОборудЗак</t>
        </is>
      </c>
      <c r="H1397" s="360" t="inlineStr">
        <is>
          <t>Стоимость оборудования заказчика</t>
        </is>
      </c>
      <c r="I1397" s="360" t="n"/>
      <c r="J1397" s="360" t="n"/>
      <c r="K1397" s="360" t="n">
        <v>223</v>
      </c>
      <c r="L1397" s="360" t="n">
        <v>9</v>
      </c>
      <c r="M1397" s="360" t="n">
        <v>3</v>
      </c>
      <c r="N1397" s="360" t="inlineStr"/>
      <c r="O1397" s="360" t="n">
        <v>0</v>
      </c>
      <c r="P1397" s="360" t="n"/>
      <c r="Q1397" s="360" t="n"/>
      <c r="R1397" s="360" t="n"/>
      <c r="S1397" s="360" t="n"/>
      <c r="T1397" s="360" t="n"/>
      <c r="U1397" s="360" t="n"/>
      <c r="V1397" s="360" t="n"/>
      <c r="W1397" s="360" t="n">
        <v>0</v>
      </c>
      <c r="X1397" s="360" t="n">
        <v>1</v>
      </c>
      <c r="Y1397" s="360" t="n">
        <v>0</v>
      </c>
      <c r="Z1397" s="360" t="n"/>
      <c r="AA1397" s="360" t="n"/>
      <c r="AB1397" s="360" t="n"/>
    </row>
    <row r="1398">
      <c r="A1398" s="360" t="n">
        <v>50</v>
      </c>
      <c r="B1398" s="360" t="n">
        <v>0</v>
      </c>
      <c r="C1398" s="360" t="n">
        <v>0</v>
      </c>
      <c r="D1398" s="360" t="n">
        <v>1</v>
      </c>
      <c r="E1398" s="360" t="n">
        <v>229</v>
      </c>
      <c r="F1398" s="360">
        <f>ROUND(Source!AZ1387,O1398)</f>
        <v/>
      </c>
      <c r="G1398" s="360" t="inlineStr">
        <is>
          <t>ОборудПод</t>
        </is>
      </c>
      <c r="H1398" s="360" t="inlineStr">
        <is>
          <t>Стоимость оборудования подрядчика</t>
        </is>
      </c>
      <c r="I1398" s="360" t="n"/>
      <c r="J1398" s="360" t="n"/>
      <c r="K1398" s="360" t="n">
        <v>229</v>
      </c>
      <c r="L1398" s="360" t="n">
        <v>10</v>
      </c>
      <c r="M1398" s="360" t="n">
        <v>3</v>
      </c>
      <c r="N1398" s="360" t="inlineStr"/>
      <c r="O1398" s="360" t="n">
        <v>0</v>
      </c>
      <c r="P1398" s="360" t="n"/>
      <c r="Q1398" s="360" t="n"/>
      <c r="R1398" s="360" t="n"/>
      <c r="S1398" s="360" t="n"/>
      <c r="T1398" s="360" t="n"/>
      <c r="U1398" s="360" t="n"/>
      <c r="V1398" s="360" t="n"/>
      <c r="W1398" s="360" t="n">
        <v>0</v>
      </c>
      <c r="X1398" s="360" t="n">
        <v>1</v>
      </c>
      <c r="Y1398" s="360" t="n">
        <v>0</v>
      </c>
      <c r="Z1398" s="360" t="n"/>
      <c r="AA1398" s="360" t="n"/>
      <c r="AB1398" s="360" t="n"/>
    </row>
    <row r="1399">
      <c r="A1399" s="360" t="n">
        <v>50</v>
      </c>
      <c r="B1399" s="360" t="n">
        <v>0</v>
      </c>
      <c r="C1399" s="360" t="n">
        <v>0</v>
      </c>
      <c r="D1399" s="360" t="n">
        <v>1</v>
      </c>
      <c r="E1399" s="360" t="n">
        <v>203</v>
      </c>
      <c r="F1399" s="360">
        <f>ROUND(Source!Q1387,O1399)</f>
        <v/>
      </c>
      <c r="G1399" s="360" t="inlineStr">
        <is>
          <t>ЭММ</t>
        </is>
      </c>
      <c r="H1399" s="360" t="inlineStr">
        <is>
          <t>Эксплуатация машин</t>
        </is>
      </c>
      <c r="I1399" s="360" t="n"/>
      <c r="J1399" s="360" t="n"/>
      <c r="K1399" s="360" t="n">
        <v>203</v>
      </c>
      <c r="L1399" s="360" t="n">
        <v>11</v>
      </c>
      <c r="M1399" s="360" t="n">
        <v>3</v>
      </c>
      <c r="N1399" s="360" t="inlineStr"/>
      <c r="O1399" s="360" t="n">
        <v>0</v>
      </c>
      <c r="P1399" s="360" t="n"/>
      <c r="Q1399" s="360" t="n"/>
      <c r="R1399" s="360" t="n"/>
      <c r="S1399" s="360" t="n"/>
      <c r="T1399" s="360" t="n"/>
      <c r="U1399" s="360" t="n"/>
      <c r="V1399" s="360" t="n"/>
      <c r="W1399" s="360" t="n">
        <v>0</v>
      </c>
      <c r="X1399" s="360" t="n">
        <v>1</v>
      </c>
      <c r="Y1399" s="360" t="n">
        <v>0</v>
      </c>
      <c r="Z1399" s="360" t="n"/>
      <c r="AA1399" s="360" t="n"/>
      <c r="AB1399" s="360" t="n"/>
    </row>
    <row r="1400">
      <c r="A1400" s="360" t="n">
        <v>50</v>
      </c>
      <c r="B1400" s="360" t="n">
        <v>0</v>
      </c>
      <c r="C1400" s="360" t="n">
        <v>0</v>
      </c>
      <c r="D1400" s="360" t="n">
        <v>1</v>
      </c>
      <c r="E1400" s="360" t="n">
        <v>231</v>
      </c>
      <c r="F1400" s="360">
        <f>ROUND(Source!BB1387,O1400)</f>
        <v/>
      </c>
      <c r="G1400" s="360" t="inlineStr">
        <is>
          <t>ЭММсНРиСП</t>
        </is>
      </c>
      <c r="H1400" s="360" t="inlineStr">
        <is>
          <t>Эксплуатация машин по ТСН-2001.16</t>
        </is>
      </c>
      <c r="I1400" s="360" t="n"/>
      <c r="J1400" s="360" t="n"/>
      <c r="K1400" s="360" t="n">
        <v>231</v>
      </c>
      <c r="L1400" s="360" t="n">
        <v>12</v>
      </c>
      <c r="M1400" s="360" t="n">
        <v>3</v>
      </c>
      <c r="N1400" s="360" t="inlineStr"/>
      <c r="O1400" s="360" t="n">
        <v>0</v>
      </c>
      <c r="P1400" s="360" t="n"/>
      <c r="Q1400" s="360" t="n"/>
      <c r="R1400" s="360" t="n"/>
      <c r="S1400" s="360" t="n"/>
      <c r="T1400" s="360" t="n"/>
      <c r="U1400" s="360" t="n"/>
      <c r="V1400" s="360" t="n"/>
      <c r="W1400" s="360" t="n">
        <v>0</v>
      </c>
      <c r="X1400" s="360" t="n">
        <v>1</v>
      </c>
      <c r="Y1400" s="360" t="n">
        <v>0</v>
      </c>
      <c r="Z1400" s="360" t="n"/>
      <c r="AA1400" s="360" t="n"/>
      <c r="AB1400" s="360" t="n"/>
    </row>
    <row r="1401">
      <c r="A1401" s="360" t="n">
        <v>50</v>
      </c>
      <c r="B1401" s="360" t="n">
        <v>0</v>
      </c>
      <c r="C1401" s="360" t="n">
        <v>0</v>
      </c>
      <c r="D1401" s="360" t="n">
        <v>1</v>
      </c>
      <c r="E1401" s="360" t="n">
        <v>204</v>
      </c>
      <c r="F1401" s="360">
        <f>ROUND(Source!R1387,O1401)</f>
        <v/>
      </c>
      <c r="G1401" s="360" t="inlineStr">
        <is>
          <t>ЗПМ</t>
        </is>
      </c>
      <c r="H1401" s="360" t="inlineStr">
        <is>
          <t>ЗП машинистов</t>
        </is>
      </c>
      <c r="I1401" s="360" t="n"/>
      <c r="J1401" s="360" t="n"/>
      <c r="K1401" s="360" t="n">
        <v>204</v>
      </c>
      <c r="L1401" s="360" t="n">
        <v>13</v>
      </c>
      <c r="M1401" s="360" t="n">
        <v>3</v>
      </c>
      <c r="N1401" s="360" t="inlineStr"/>
      <c r="O1401" s="360" t="n">
        <v>0</v>
      </c>
      <c r="P1401" s="360" t="n"/>
      <c r="Q1401" s="360" t="n"/>
      <c r="R1401" s="360" t="n"/>
      <c r="S1401" s="360" t="n"/>
      <c r="T1401" s="360" t="n"/>
      <c r="U1401" s="360" t="n"/>
      <c r="V1401" s="360" t="n"/>
      <c r="W1401" s="360" t="n">
        <v>0</v>
      </c>
      <c r="X1401" s="360" t="n">
        <v>1</v>
      </c>
      <c r="Y1401" s="360" t="n">
        <v>0</v>
      </c>
      <c r="Z1401" s="360" t="n"/>
      <c r="AA1401" s="360" t="n"/>
      <c r="AB1401" s="360" t="n"/>
    </row>
    <row r="1402">
      <c r="A1402" s="360" t="n">
        <v>50</v>
      </c>
      <c r="B1402" s="360" t="n">
        <v>0</v>
      </c>
      <c r="C1402" s="360" t="n">
        <v>0</v>
      </c>
      <c r="D1402" s="360" t="n">
        <v>1</v>
      </c>
      <c r="E1402" s="360" t="n">
        <v>205</v>
      </c>
      <c r="F1402" s="360">
        <f>ROUND(Source!S1387,O1402)</f>
        <v/>
      </c>
      <c r="G1402" s="360" t="inlineStr">
        <is>
          <t>ОЗП</t>
        </is>
      </c>
      <c r="H1402" s="360" t="inlineStr">
        <is>
          <t>Основная ЗП рабочих</t>
        </is>
      </c>
      <c r="I1402" s="360" t="n"/>
      <c r="J1402" s="360" t="n"/>
      <c r="K1402" s="360" t="n">
        <v>205</v>
      </c>
      <c r="L1402" s="360" t="n">
        <v>14</v>
      </c>
      <c r="M1402" s="360" t="n">
        <v>3</v>
      </c>
      <c r="N1402" s="360" t="inlineStr"/>
      <c r="O1402" s="360" t="n">
        <v>0</v>
      </c>
      <c r="P1402" s="360" t="n"/>
      <c r="Q1402" s="360" t="n"/>
      <c r="R1402" s="360" t="n"/>
      <c r="S1402" s="360" t="n"/>
      <c r="T1402" s="360" t="n"/>
      <c r="U1402" s="360" t="n"/>
      <c r="V1402" s="360" t="n"/>
      <c r="W1402" s="360" t="n">
        <v>0</v>
      </c>
      <c r="X1402" s="360" t="n">
        <v>1</v>
      </c>
      <c r="Y1402" s="360" t="n">
        <v>0</v>
      </c>
      <c r="Z1402" s="360" t="n"/>
      <c r="AA1402" s="360" t="n"/>
      <c r="AB1402" s="360" t="n"/>
    </row>
    <row r="1403">
      <c r="A1403" s="360" t="n">
        <v>50</v>
      </c>
      <c r="B1403" s="360" t="n">
        <v>0</v>
      </c>
      <c r="C1403" s="360" t="n">
        <v>0</v>
      </c>
      <c r="D1403" s="360" t="n">
        <v>1</v>
      </c>
      <c r="E1403" s="360" t="n">
        <v>232</v>
      </c>
      <c r="F1403" s="360">
        <f>ROUND(Source!BC1387,O1403)</f>
        <v/>
      </c>
      <c r="G1403" s="360" t="inlineStr">
        <is>
          <t>ОЗПсНРиСП</t>
        </is>
      </c>
      <c r="H1403" s="360" t="inlineStr">
        <is>
          <t>Основная ЗП рабочих по ТСН-2001.16</t>
        </is>
      </c>
      <c r="I1403" s="360" t="n"/>
      <c r="J1403" s="360" t="n"/>
      <c r="K1403" s="360" t="n">
        <v>232</v>
      </c>
      <c r="L1403" s="360" t="n">
        <v>15</v>
      </c>
      <c r="M1403" s="360" t="n">
        <v>3</v>
      </c>
      <c r="N1403" s="360" t="inlineStr"/>
      <c r="O1403" s="360" t="n">
        <v>0</v>
      </c>
      <c r="P1403" s="360" t="n"/>
      <c r="Q1403" s="360" t="n"/>
      <c r="R1403" s="360" t="n"/>
      <c r="S1403" s="360" t="n"/>
      <c r="T1403" s="360" t="n"/>
      <c r="U1403" s="360" t="n"/>
      <c r="V1403" s="360" t="n"/>
      <c r="W1403" s="360" t="n">
        <v>0</v>
      </c>
      <c r="X1403" s="360" t="n">
        <v>1</v>
      </c>
      <c r="Y1403" s="360" t="n">
        <v>0</v>
      </c>
      <c r="Z1403" s="360" t="n"/>
      <c r="AA1403" s="360" t="n"/>
      <c r="AB1403" s="360" t="n"/>
    </row>
    <row r="1404">
      <c r="A1404" s="360" t="n">
        <v>50</v>
      </c>
      <c r="B1404" s="360" t="n">
        <v>0</v>
      </c>
      <c r="C1404" s="360" t="n">
        <v>0</v>
      </c>
      <c r="D1404" s="360" t="n">
        <v>1</v>
      </c>
      <c r="E1404" s="360" t="n">
        <v>214</v>
      </c>
      <c r="F1404" s="360">
        <f>ROUND(Source!AS1387,O1404)</f>
        <v/>
      </c>
      <c r="G1404" s="360" t="inlineStr">
        <is>
          <t>Строит</t>
        </is>
      </c>
      <c r="H1404" s="360" t="inlineStr">
        <is>
          <t>Строительные работы с НР и СП</t>
        </is>
      </c>
      <c r="I1404" s="360" t="n"/>
      <c r="J1404" s="360" t="n"/>
      <c r="K1404" s="360" t="n">
        <v>214</v>
      </c>
      <c r="L1404" s="360" t="n">
        <v>16</v>
      </c>
      <c r="M1404" s="360" t="n">
        <v>3</v>
      </c>
      <c r="N1404" s="360" t="inlineStr"/>
      <c r="O1404" s="360" t="n">
        <v>0</v>
      </c>
      <c r="P1404" s="360" t="n"/>
      <c r="Q1404" s="360" t="n"/>
      <c r="R1404" s="360" t="n"/>
      <c r="S1404" s="360" t="n"/>
      <c r="T1404" s="360" t="n"/>
      <c r="U1404" s="360" t="n"/>
      <c r="V1404" s="360" t="n"/>
      <c r="W1404" s="360" t="n">
        <v>0</v>
      </c>
      <c r="X1404" s="360" t="n">
        <v>1</v>
      </c>
      <c r="Y1404" s="360" t="n">
        <v>0</v>
      </c>
      <c r="Z1404" s="360" t="n"/>
      <c r="AA1404" s="360" t="n"/>
      <c r="AB1404" s="360" t="n"/>
    </row>
    <row r="1405">
      <c r="A1405" s="360" t="n">
        <v>50</v>
      </c>
      <c r="B1405" s="360" t="n">
        <v>0</v>
      </c>
      <c r="C1405" s="360" t="n">
        <v>0</v>
      </c>
      <c r="D1405" s="360" t="n">
        <v>1</v>
      </c>
      <c r="E1405" s="360" t="n">
        <v>215</v>
      </c>
      <c r="F1405" s="360">
        <f>ROUND(Source!AT1387,O1405)</f>
        <v/>
      </c>
      <c r="G1405" s="360" t="inlineStr">
        <is>
          <t>Монтаж</t>
        </is>
      </c>
      <c r="H1405" s="360" t="inlineStr">
        <is>
          <t>Монтажные работы с НР и СП</t>
        </is>
      </c>
      <c r="I1405" s="360" t="n"/>
      <c r="J1405" s="360" t="n"/>
      <c r="K1405" s="360" t="n">
        <v>215</v>
      </c>
      <c r="L1405" s="360" t="n">
        <v>17</v>
      </c>
      <c r="M1405" s="360" t="n">
        <v>3</v>
      </c>
      <c r="N1405" s="360" t="inlineStr"/>
      <c r="O1405" s="360" t="n">
        <v>0</v>
      </c>
      <c r="P1405" s="360" t="n"/>
      <c r="Q1405" s="360" t="n"/>
      <c r="R1405" s="360" t="n"/>
      <c r="S1405" s="360" t="n"/>
      <c r="T1405" s="360" t="n"/>
      <c r="U1405" s="360" t="n"/>
      <c r="V1405" s="360" t="n"/>
      <c r="W1405" s="360" t="n">
        <v>0</v>
      </c>
      <c r="X1405" s="360" t="n">
        <v>1</v>
      </c>
      <c r="Y1405" s="360" t="n">
        <v>0</v>
      </c>
      <c r="Z1405" s="360" t="n"/>
      <c r="AA1405" s="360" t="n"/>
      <c r="AB1405" s="360" t="n"/>
    </row>
    <row r="1406">
      <c r="A1406" s="360" t="n">
        <v>50</v>
      </c>
      <c r="B1406" s="360" t="n">
        <v>0</v>
      </c>
      <c r="C1406" s="360" t="n">
        <v>0</v>
      </c>
      <c r="D1406" s="360" t="n">
        <v>1</v>
      </c>
      <c r="E1406" s="360" t="n">
        <v>217</v>
      </c>
      <c r="F1406" s="360">
        <f>ROUND(Source!AU1387,O1406)</f>
        <v/>
      </c>
      <c r="G1406" s="360" t="inlineStr">
        <is>
          <t>Прочие</t>
        </is>
      </c>
      <c r="H1406" s="360" t="inlineStr">
        <is>
          <t>Прочие работы с НР и СП</t>
        </is>
      </c>
      <c r="I1406" s="360" t="n"/>
      <c r="J1406" s="360" t="n"/>
      <c r="K1406" s="360" t="n">
        <v>217</v>
      </c>
      <c r="L1406" s="360" t="n">
        <v>18</v>
      </c>
      <c r="M1406" s="360" t="n">
        <v>3</v>
      </c>
      <c r="N1406" s="360" t="inlineStr"/>
      <c r="O1406" s="360" t="n">
        <v>0</v>
      </c>
      <c r="P1406" s="360" t="n"/>
      <c r="Q1406" s="360" t="n"/>
      <c r="R1406" s="360" t="n"/>
      <c r="S1406" s="360" t="n"/>
      <c r="T1406" s="360" t="n"/>
      <c r="U1406" s="360" t="n"/>
      <c r="V1406" s="360" t="n"/>
      <c r="W1406" s="360" t="n">
        <v>0</v>
      </c>
      <c r="X1406" s="360" t="n">
        <v>1</v>
      </c>
      <c r="Y1406" s="360" t="n">
        <v>0</v>
      </c>
      <c r="Z1406" s="360" t="n"/>
      <c r="AA1406" s="360" t="n"/>
      <c r="AB1406" s="360" t="n"/>
    </row>
    <row r="1407">
      <c r="A1407" s="360" t="n">
        <v>50</v>
      </c>
      <c r="B1407" s="360" t="n">
        <v>0</v>
      </c>
      <c r="C1407" s="360" t="n">
        <v>0</v>
      </c>
      <c r="D1407" s="360" t="n">
        <v>1</v>
      </c>
      <c r="E1407" s="360" t="n">
        <v>230</v>
      </c>
      <c r="F1407" s="360">
        <f>ROUND(Source!BA1387,O1407)</f>
        <v/>
      </c>
      <c r="G1407" s="360" t="inlineStr">
        <is>
          <t>ПрочиеЗатр</t>
        </is>
      </c>
      <c r="H1407" s="360" t="inlineStr">
        <is>
          <t>Прочие затраты по ТСН-2001.16</t>
        </is>
      </c>
      <c r="I1407" s="360" t="n"/>
      <c r="J1407" s="360" t="n"/>
      <c r="K1407" s="360" t="n">
        <v>230</v>
      </c>
      <c r="L1407" s="360" t="n">
        <v>19</v>
      </c>
      <c r="M1407" s="360" t="n">
        <v>3</v>
      </c>
      <c r="N1407" s="360" t="inlineStr"/>
      <c r="O1407" s="360" t="n">
        <v>0</v>
      </c>
      <c r="P1407" s="360" t="n"/>
      <c r="Q1407" s="360" t="n"/>
      <c r="R1407" s="360" t="n"/>
      <c r="S1407" s="360" t="n"/>
      <c r="T1407" s="360" t="n"/>
      <c r="U1407" s="360" t="n"/>
      <c r="V1407" s="360" t="n"/>
      <c r="W1407" s="360" t="n">
        <v>0</v>
      </c>
      <c r="X1407" s="360" t="n">
        <v>1</v>
      </c>
      <c r="Y1407" s="360" t="n">
        <v>0</v>
      </c>
      <c r="Z1407" s="360" t="n"/>
      <c r="AA1407" s="360" t="n"/>
      <c r="AB1407" s="360" t="n"/>
    </row>
    <row r="1408">
      <c r="A1408" s="360" t="n">
        <v>50</v>
      </c>
      <c r="B1408" s="360" t="n">
        <v>0</v>
      </c>
      <c r="C1408" s="360" t="n">
        <v>0</v>
      </c>
      <c r="D1408" s="360" t="n">
        <v>1</v>
      </c>
      <c r="E1408" s="360" t="n">
        <v>206</v>
      </c>
      <c r="F1408" s="360">
        <f>ROUND(Source!T1387,O1408)</f>
        <v/>
      </c>
      <c r="G1408" s="360" t="inlineStr">
        <is>
          <t>ВозврМат</t>
        </is>
      </c>
      <c r="H1408" s="360" t="inlineStr">
        <is>
          <t>Возврат материалов</t>
        </is>
      </c>
      <c r="I1408" s="360" t="n"/>
      <c r="J1408" s="360" t="n"/>
      <c r="K1408" s="360" t="n">
        <v>206</v>
      </c>
      <c r="L1408" s="360" t="n">
        <v>20</v>
      </c>
      <c r="M1408" s="360" t="n">
        <v>3</v>
      </c>
      <c r="N1408" s="360" t="inlineStr"/>
      <c r="O1408" s="360" t="n">
        <v>0</v>
      </c>
      <c r="P1408" s="360" t="n"/>
      <c r="Q1408" s="360" t="n"/>
      <c r="R1408" s="360" t="n"/>
      <c r="S1408" s="360" t="n"/>
      <c r="T1408" s="360" t="n"/>
      <c r="U1408" s="360" t="n"/>
      <c r="V1408" s="360" t="n"/>
      <c r="W1408" s="360" t="n">
        <v>0</v>
      </c>
      <c r="X1408" s="360" t="n">
        <v>1</v>
      </c>
      <c r="Y1408" s="360" t="n">
        <v>0</v>
      </c>
      <c r="Z1408" s="360" t="n"/>
      <c r="AA1408" s="360" t="n"/>
      <c r="AB1408" s="360" t="n"/>
    </row>
    <row r="1409">
      <c r="A1409" s="360" t="n">
        <v>50</v>
      </c>
      <c r="B1409" s="360" t="n">
        <v>0</v>
      </c>
      <c r="C1409" s="360" t="n">
        <v>0</v>
      </c>
      <c r="D1409" s="360" t="n">
        <v>1</v>
      </c>
      <c r="E1409" s="360" t="n">
        <v>207</v>
      </c>
      <c r="F1409" s="360">
        <f>ROUND(Source!U1387,O1409)</f>
        <v/>
      </c>
      <c r="G1409" s="360" t="inlineStr">
        <is>
          <t>ТрудСтр</t>
        </is>
      </c>
      <c r="H1409" s="360" t="inlineStr">
        <is>
          <t>Трудозатраты строителей</t>
        </is>
      </c>
      <c r="I1409" s="360" t="n"/>
      <c r="J1409" s="360" t="n"/>
      <c r="K1409" s="360" t="n">
        <v>207</v>
      </c>
      <c r="L1409" s="360" t="n">
        <v>21</v>
      </c>
      <c r="M1409" s="360" t="n">
        <v>3</v>
      </c>
      <c r="N1409" s="360" t="inlineStr"/>
      <c r="O1409" s="360" t="n">
        <v>7</v>
      </c>
      <c r="P1409" s="360" t="n"/>
      <c r="Q1409" s="360" t="n"/>
      <c r="R1409" s="360" t="n"/>
      <c r="S1409" s="360" t="n"/>
      <c r="T1409" s="360" t="n"/>
      <c r="U1409" s="360" t="n"/>
      <c r="V1409" s="360" t="n"/>
      <c r="W1409" s="360" t="n">
        <v>0</v>
      </c>
      <c r="X1409" s="360" t="n">
        <v>1</v>
      </c>
      <c r="Y1409" s="360" t="n">
        <v>0</v>
      </c>
      <c r="Z1409" s="360" t="n"/>
      <c r="AA1409" s="360" t="n"/>
      <c r="AB1409" s="360" t="n"/>
    </row>
    <row r="1410">
      <c r="A1410" s="360" t="n">
        <v>50</v>
      </c>
      <c r="B1410" s="360" t="n">
        <v>0</v>
      </c>
      <c r="C1410" s="360" t="n">
        <v>0</v>
      </c>
      <c r="D1410" s="360" t="n">
        <v>1</v>
      </c>
      <c r="E1410" s="360" t="n">
        <v>208</v>
      </c>
      <c r="F1410" s="360">
        <f>ROUND(Source!V1387,O1410)</f>
        <v/>
      </c>
      <c r="G1410" s="360" t="inlineStr">
        <is>
          <t>ТрудМаш</t>
        </is>
      </c>
      <c r="H1410" s="360" t="inlineStr">
        <is>
          <t>Трудозатраты машинистов</t>
        </is>
      </c>
      <c r="I1410" s="360" t="n"/>
      <c r="J1410" s="360" t="n"/>
      <c r="K1410" s="360" t="n">
        <v>208</v>
      </c>
      <c r="L1410" s="360" t="n">
        <v>22</v>
      </c>
      <c r="M1410" s="360" t="n">
        <v>3</v>
      </c>
      <c r="N1410" s="360" t="inlineStr"/>
      <c r="O1410" s="360" t="n">
        <v>7</v>
      </c>
      <c r="P1410" s="360" t="n"/>
      <c r="Q1410" s="360" t="n"/>
      <c r="R1410" s="360" t="n"/>
      <c r="S1410" s="360" t="n"/>
      <c r="T1410" s="360" t="n"/>
      <c r="U1410" s="360" t="n"/>
      <c r="V1410" s="360" t="n"/>
      <c r="W1410" s="360" t="n">
        <v>0</v>
      </c>
      <c r="X1410" s="360" t="n">
        <v>1</v>
      </c>
      <c r="Y1410" s="360" t="n">
        <v>0</v>
      </c>
      <c r="Z1410" s="360" t="n"/>
      <c r="AA1410" s="360" t="n"/>
      <c r="AB1410" s="360" t="n"/>
    </row>
    <row r="1411">
      <c r="A1411" s="360" t="n">
        <v>50</v>
      </c>
      <c r="B1411" s="360" t="n">
        <v>0</v>
      </c>
      <c r="C1411" s="360" t="n">
        <v>0</v>
      </c>
      <c r="D1411" s="360" t="n">
        <v>1</v>
      </c>
      <c r="E1411" s="360" t="n">
        <v>209</v>
      </c>
      <c r="F1411" s="360">
        <f>ROUND(Source!W1387,O1411)</f>
        <v/>
      </c>
      <c r="G1411" s="360" t="inlineStr">
        <is>
          <t>ТранспМат</t>
        </is>
      </c>
      <c r="H1411" s="360" t="inlineStr">
        <is>
          <t>Транспорт материалов</t>
        </is>
      </c>
      <c r="I1411" s="360" t="n"/>
      <c r="J1411" s="360" t="n"/>
      <c r="K1411" s="360" t="n">
        <v>209</v>
      </c>
      <c r="L1411" s="360" t="n">
        <v>23</v>
      </c>
      <c r="M1411" s="360" t="n">
        <v>3</v>
      </c>
      <c r="N1411" s="360" t="inlineStr"/>
      <c r="O1411" s="360" t="n">
        <v>0</v>
      </c>
      <c r="P1411" s="360" t="n"/>
      <c r="Q1411" s="360" t="n"/>
      <c r="R1411" s="360" t="n"/>
      <c r="S1411" s="360" t="n"/>
      <c r="T1411" s="360" t="n"/>
      <c r="U1411" s="360" t="n"/>
      <c r="V1411" s="360" t="n"/>
      <c r="W1411" s="360" t="n">
        <v>0</v>
      </c>
      <c r="X1411" s="360" t="n">
        <v>1</v>
      </c>
      <c r="Y1411" s="360" t="n">
        <v>0</v>
      </c>
      <c r="Z1411" s="360" t="n"/>
      <c r="AA1411" s="360" t="n"/>
      <c r="AB1411" s="360" t="n"/>
    </row>
    <row r="1412">
      <c r="A1412" s="360" t="n">
        <v>50</v>
      </c>
      <c r="B1412" s="360" t="n">
        <v>0</v>
      </c>
      <c r="C1412" s="360" t="n">
        <v>0</v>
      </c>
      <c r="D1412" s="360" t="n">
        <v>1</v>
      </c>
      <c r="E1412" s="360" t="n">
        <v>233</v>
      </c>
      <c r="F1412" s="360">
        <f>ROUND(Source!BD1387,O1412)</f>
        <v/>
      </c>
      <c r="G1412" s="360" t="inlineStr">
        <is>
          <t>Перевозка</t>
        </is>
      </c>
      <c r="H1412" s="360" t="inlineStr">
        <is>
          <t>Перевозка грузов</t>
        </is>
      </c>
      <c r="I1412" s="360" t="n"/>
      <c r="J1412" s="360" t="n"/>
      <c r="K1412" s="360" t="n">
        <v>233</v>
      </c>
      <c r="L1412" s="360" t="n">
        <v>24</v>
      </c>
      <c r="M1412" s="360" t="n">
        <v>3</v>
      </c>
      <c r="N1412" s="360" t="inlineStr"/>
      <c r="O1412" s="360" t="n">
        <v>0</v>
      </c>
      <c r="P1412" s="360" t="n"/>
      <c r="Q1412" s="360" t="n"/>
      <c r="R1412" s="360" t="n"/>
      <c r="S1412" s="360" t="n"/>
      <c r="T1412" s="360" t="n"/>
      <c r="U1412" s="360" t="n"/>
      <c r="V1412" s="360" t="n"/>
      <c r="W1412" s="360" t="n">
        <v>0</v>
      </c>
      <c r="X1412" s="360" t="n">
        <v>1</v>
      </c>
      <c r="Y1412" s="360" t="n">
        <v>0</v>
      </c>
      <c r="Z1412" s="360" t="n"/>
      <c r="AA1412" s="360" t="n"/>
      <c r="AB1412" s="360" t="n"/>
    </row>
    <row r="1413">
      <c r="A1413" s="360" t="n">
        <v>50</v>
      </c>
      <c r="B1413" s="360" t="n">
        <v>0</v>
      </c>
      <c r="C1413" s="360" t="n">
        <v>0</v>
      </c>
      <c r="D1413" s="360" t="n">
        <v>1</v>
      </c>
      <c r="E1413" s="360" t="n">
        <v>210</v>
      </c>
      <c r="F1413" s="360">
        <f>ROUND(Source!X1387,O1413)</f>
        <v/>
      </c>
      <c r="G1413" s="360" t="inlineStr">
        <is>
          <t>НР</t>
        </is>
      </c>
      <c r="H1413" s="360" t="inlineStr">
        <is>
          <t>Накладные расходы</t>
        </is>
      </c>
      <c r="I1413" s="360" t="n"/>
      <c r="J1413" s="360" t="n"/>
      <c r="K1413" s="360" t="n">
        <v>210</v>
      </c>
      <c r="L1413" s="360" t="n">
        <v>25</v>
      </c>
      <c r="M1413" s="360" t="n">
        <v>3</v>
      </c>
      <c r="N1413" s="360" t="inlineStr"/>
      <c r="O1413" s="360" t="n">
        <v>0</v>
      </c>
      <c r="P1413" s="360" t="n"/>
      <c r="Q1413" s="360" t="n"/>
      <c r="R1413" s="360" t="n"/>
      <c r="S1413" s="360" t="n"/>
      <c r="T1413" s="360" t="n"/>
      <c r="U1413" s="360" t="n"/>
      <c r="V1413" s="360" t="n"/>
      <c r="W1413" s="360" t="n">
        <v>0</v>
      </c>
      <c r="X1413" s="360" t="n">
        <v>1</v>
      </c>
      <c r="Y1413" s="360" t="n">
        <v>0</v>
      </c>
      <c r="Z1413" s="360" t="n"/>
      <c r="AA1413" s="360" t="n"/>
      <c r="AB1413" s="360" t="n"/>
    </row>
    <row r="1414">
      <c r="A1414" s="360" t="n">
        <v>50</v>
      </c>
      <c r="B1414" s="360" t="n">
        <v>0</v>
      </c>
      <c r="C1414" s="360" t="n">
        <v>0</v>
      </c>
      <c r="D1414" s="360" t="n">
        <v>1</v>
      </c>
      <c r="E1414" s="360" t="n">
        <v>211</v>
      </c>
      <c r="F1414" s="360">
        <f>ROUND(Source!Y1387,O1414)</f>
        <v/>
      </c>
      <c r="G1414" s="360" t="inlineStr">
        <is>
          <t>СмПриб</t>
        </is>
      </c>
      <c r="H1414" s="360" t="inlineStr">
        <is>
          <t>Сметная прибыль</t>
        </is>
      </c>
      <c r="I1414" s="360" t="n"/>
      <c r="J1414" s="360" t="n"/>
      <c r="K1414" s="360" t="n">
        <v>211</v>
      </c>
      <c r="L1414" s="360" t="n">
        <v>26</v>
      </c>
      <c r="M1414" s="360" t="n">
        <v>3</v>
      </c>
      <c r="N1414" s="360" t="inlineStr"/>
      <c r="O1414" s="360" t="n">
        <v>0</v>
      </c>
      <c r="P1414" s="360" t="n"/>
      <c r="Q1414" s="360" t="n"/>
      <c r="R1414" s="360" t="n"/>
      <c r="S1414" s="360" t="n"/>
      <c r="T1414" s="360" t="n"/>
      <c r="U1414" s="360" t="n"/>
      <c r="V1414" s="360" t="n"/>
      <c r="W1414" s="360" t="n">
        <v>0</v>
      </c>
      <c r="X1414" s="360" t="n">
        <v>1</v>
      </c>
      <c r="Y1414" s="360" t="n">
        <v>0</v>
      </c>
      <c r="Z1414" s="360" t="n"/>
      <c r="AA1414" s="360" t="n"/>
      <c r="AB1414" s="360" t="n"/>
    </row>
    <row r="1415">
      <c r="A1415" s="360" t="n">
        <v>50</v>
      </c>
      <c r="B1415" s="360" t="n">
        <v>0</v>
      </c>
      <c r="C1415" s="360" t="n">
        <v>0</v>
      </c>
      <c r="D1415" s="360" t="n">
        <v>1</v>
      </c>
      <c r="E1415" s="360" t="n">
        <v>224</v>
      </c>
      <c r="F1415" s="360">
        <f>ROUND(Source!AR1387,O1415)</f>
        <v/>
      </c>
      <c r="G1415" s="360" t="inlineStr">
        <is>
          <t>Всего</t>
        </is>
      </c>
      <c r="H1415" s="360" t="inlineStr">
        <is>
          <t>Всего с НР и СП</t>
        </is>
      </c>
      <c r="I1415" s="360" t="n"/>
      <c r="J1415" s="360" t="n"/>
      <c r="K1415" s="360" t="n">
        <v>224</v>
      </c>
      <c r="L1415" s="360" t="n">
        <v>27</v>
      </c>
      <c r="M1415" s="360" t="n">
        <v>3</v>
      </c>
      <c r="N1415" s="360" t="inlineStr"/>
      <c r="O1415" s="360" t="n">
        <v>0</v>
      </c>
      <c r="P1415" s="360" t="n"/>
      <c r="Q1415" s="360" t="n"/>
      <c r="R1415" s="360" t="n"/>
      <c r="S1415" s="360" t="n"/>
      <c r="T1415" s="360" t="n"/>
      <c r="U1415" s="360" t="n"/>
      <c r="V1415" s="360" t="n"/>
      <c r="W1415" s="360" t="n">
        <v>0</v>
      </c>
      <c r="X1415" s="360" t="n">
        <v>1</v>
      </c>
      <c r="Y1415" s="360" t="n">
        <v>0</v>
      </c>
      <c r="Z1415" s="360" t="n"/>
      <c r="AA1415" s="360" t="n"/>
      <c r="AB1415" s="360" t="n"/>
    </row>
    <row r="1416">
      <c r="A1416" s="360" t="n">
        <v>50</v>
      </c>
      <c r="B1416" s="360" t="n">
        <v>0</v>
      </c>
      <c r="C1416" s="360" t="n">
        <v>0</v>
      </c>
      <c r="D1416" s="360" t="n">
        <v>2</v>
      </c>
      <c r="E1416" s="360" t="n">
        <v>0</v>
      </c>
      <c r="F1416" s="360">
        <f>ROUND(F1415,O1416)</f>
        <v/>
      </c>
      <c r="G1416" s="360" t="inlineStr">
        <is>
          <t>и1</t>
        </is>
      </c>
      <c r="H1416" s="360" t="inlineStr">
        <is>
          <t>Итого</t>
        </is>
      </c>
      <c r="I1416" s="360" t="n"/>
      <c r="J1416" s="360" t="n"/>
      <c r="K1416" s="360" t="n">
        <v>212</v>
      </c>
      <c r="L1416" s="360" t="n">
        <v>28</v>
      </c>
      <c r="M1416" s="360" t="n">
        <v>0</v>
      </c>
      <c r="N1416" s="360" t="inlineStr"/>
      <c r="O1416" s="360" t="n">
        <v>0</v>
      </c>
      <c r="P1416" s="360" t="n"/>
      <c r="Q1416" s="360" t="n"/>
      <c r="R1416" s="360" t="n"/>
      <c r="S1416" s="360" t="n"/>
      <c r="T1416" s="360" t="n"/>
      <c r="U1416" s="360" t="n"/>
      <c r="V1416" s="360" t="n"/>
      <c r="W1416" s="360" t="n">
        <v>0</v>
      </c>
      <c r="X1416" s="360" t="n">
        <v>1</v>
      </c>
      <c r="Y1416" s="360" t="n">
        <v>0</v>
      </c>
      <c r="Z1416" s="360" t="n"/>
      <c r="AA1416" s="360" t="n"/>
      <c r="AB1416" s="360" t="n"/>
    </row>
    <row r="1417">
      <c r="A1417" s="360" t="n">
        <v>50</v>
      </c>
      <c r="B1417" s="360" t="n">
        <v>0</v>
      </c>
      <c r="C1417" s="360" t="n">
        <v>0</v>
      </c>
      <c r="D1417" s="360" t="n">
        <v>2</v>
      </c>
      <c r="E1417" s="360" t="n">
        <v>0</v>
      </c>
      <c r="F1417" s="360">
        <f>ROUND(F1416*0.22,O1417)</f>
        <v/>
      </c>
      <c r="G1417" s="360" t="inlineStr">
        <is>
          <t>и2</t>
        </is>
      </c>
      <c r="H1417" s="360" t="inlineStr">
        <is>
          <t>НДС 22%</t>
        </is>
      </c>
      <c r="I1417" s="360" t="n"/>
      <c r="J1417" s="360" t="n"/>
      <c r="K1417" s="360" t="n">
        <v>212</v>
      </c>
      <c r="L1417" s="360" t="n">
        <v>29</v>
      </c>
      <c r="M1417" s="360" t="n">
        <v>0</v>
      </c>
      <c r="N1417" s="360" t="inlineStr"/>
      <c r="O1417" s="360" t="n">
        <v>0</v>
      </c>
      <c r="P1417" s="360" t="n"/>
      <c r="Q1417" s="360" t="n"/>
      <c r="R1417" s="360" t="n"/>
      <c r="S1417" s="360" t="n"/>
      <c r="T1417" s="360" t="n"/>
      <c r="U1417" s="360" t="n"/>
      <c r="V1417" s="360" t="n"/>
      <c r="W1417" s="360" t="n">
        <v>0</v>
      </c>
      <c r="X1417" s="360" t="n">
        <v>1</v>
      </c>
      <c r="Y1417" s="360" t="n">
        <v>0</v>
      </c>
      <c r="Z1417" s="360" t="n"/>
      <c r="AA1417" s="360" t="n"/>
      <c r="AB1417" s="360" t="n"/>
    </row>
    <row r="1418">
      <c r="A1418" s="360" t="n">
        <v>50</v>
      </c>
      <c r="B1418" s="360" t="n">
        <v>0</v>
      </c>
      <c r="C1418" s="360" t="n">
        <v>0</v>
      </c>
      <c r="D1418" s="360" t="n">
        <v>2</v>
      </c>
      <c r="E1418" s="360" t="n">
        <v>213</v>
      </c>
      <c r="F1418" s="360">
        <f>ROUND(F1416+F1417,O1418)</f>
        <v/>
      </c>
      <c r="G1418" s="360" t="inlineStr">
        <is>
          <t>и3</t>
        </is>
      </c>
      <c r="H1418" s="360" t="inlineStr">
        <is>
          <t>Всего</t>
        </is>
      </c>
      <c r="I1418" s="360" t="n"/>
      <c r="J1418" s="360" t="n"/>
      <c r="K1418" s="360" t="n">
        <v>212</v>
      </c>
      <c r="L1418" s="360" t="n">
        <v>30</v>
      </c>
      <c r="M1418" s="360" t="n">
        <v>0</v>
      </c>
      <c r="N1418" s="360" t="inlineStr"/>
      <c r="O1418" s="360" t="n">
        <v>0</v>
      </c>
      <c r="P1418" s="360" t="n"/>
      <c r="Q1418" s="360" t="n"/>
      <c r="R1418" s="360" t="n"/>
      <c r="S1418" s="360" t="n"/>
      <c r="T1418" s="360" t="n"/>
      <c r="U1418" s="360" t="n"/>
      <c r="V1418" s="360" t="n"/>
      <c r="W1418" s="360" t="n">
        <v>0</v>
      </c>
      <c r="X1418" s="360" t="n">
        <v>1</v>
      </c>
      <c r="Y1418" s="360" t="n">
        <v>0</v>
      </c>
      <c r="Z1418" s="360" t="n"/>
      <c r="AA1418" s="360" t="n"/>
      <c r="AB1418" s="360" t="n"/>
    </row>
    <row r="1419"/>
    <row r="1420">
      <c r="A1420" s="357" t="n">
        <v>3</v>
      </c>
      <c r="B1420" s="357" t="n">
        <v>0</v>
      </c>
      <c r="C1420" s="357" t="n"/>
      <c r="D1420" s="357">
        <f>ROW(A1433)</f>
        <v/>
      </c>
      <c r="E1420" s="357" t="n"/>
      <c r="F1420" s="357" t="inlineStr">
        <is>
          <t>Новая локальная смета</t>
        </is>
      </c>
      <c r="G1420" s="357" t="inlineStr">
        <is>
          <t>Первомайская, д.46</t>
        </is>
      </c>
      <c r="H1420" s="357" t="inlineStr"/>
      <c r="I1420" s="357" t="n">
        <v>0</v>
      </c>
      <c r="J1420" s="357" t="inlineStr"/>
      <c r="K1420" s="357" t="n">
        <v>0</v>
      </c>
      <c r="L1420" s="357" t="inlineStr">
        <is>
          <t>Новая локальная смета</t>
        </is>
      </c>
      <c r="M1420" s="357" t="inlineStr"/>
      <c r="N1420" s="357" t="n"/>
      <c r="O1420" s="357" t="n"/>
      <c r="P1420" s="357" t="n"/>
      <c r="Q1420" s="357" t="n"/>
      <c r="R1420" s="357" t="n"/>
      <c r="S1420" s="357" t="n">
        <v>0</v>
      </c>
      <c r="T1420" s="357" t="n"/>
      <c r="U1420" s="357" t="inlineStr"/>
      <c r="V1420" s="357" t="n">
        <v>0</v>
      </c>
      <c r="W1420" s="357" t="n"/>
      <c r="X1420" s="357" t="n"/>
      <c r="Y1420" s="357" t="n"/>
      <c r="Z1420" s="357" t="n"/>
      <c r="AA1420" s="357" t="n"/>
      <c r="AB1420" s="357" t="inlineStr"/>
      <c r="AC1420" s="357" t="inlineStr"/>
      <c r="AD1420" s="357" t="inlineStr"/>
      <c r="AE1420" s="357" t="inlineStr"/>
      <c r="AF1420" s="357" t="inlineStr"/>
      <c r="AG1420" s="357" t="inlineStr"/>
      <c r="AH1420" s="357" t="n"/>
      <c r="AI1420" s="357" t="n"/>
      <c r="AJ1420" s="357" t="n"/>
      <c r="AK1420" s="357" t="n"/>
      <c r="AL1420" s="357" t="n"/>
      <c r="AM1420" s="357" t="n"/>
      <c r="AN1420" s="357" t="n"/>
      <c r="AO1420" s="357" t="n"/>
      <c r="AP1420" s="357" t="inlineStr"/>
      <c r="AQ1420" s="357" t="inlineStr"/>
      <c r="AR1420" s="357" t="inlineStr"/>
      <c r="AS1420" s="357" t="n"/>
      <c r="AT1420" s="357" t="n"/>
      <c r="AU1420" s="357" t="n"/>
      <c r="AV1420" s="357" t="n"/>
      <c r="AW1420" s="357" t="n"/>
      <c r="AX1420" s="357" t="n"/>
      <c r="AY1420" s="357" t="n"/>
      <c r="AZ1420" s="357" t="inlineStr"/>
      <c r="BA1420" s="357" t="n"/>
      <c r="BB1420" s="357" t="inlineStr"/>
      <c r="BC1420" s="357" t="inlineStr"/>
      <c r="BD1420" s="357" t="inlineStr"/>
      <c r="BE1420" s="357" t="inlineStr"/>
      <c r="BF1420" s="357" t="inlineStr"/>
      <c r="BG1420" s="357" t="inlineStr"/>
      <c r="BH1420" s="357" t="inlineStr"/>
      <c r="BI1420" s="357" t="inlineStr"/>
      <c r="BJ1420" s="357" t="inlineStr"/>
      <c r="BK1420" s="357" t="inlineStr"/>
      <c r="BL1420" s="357" t="inlineStr"/>
      <c r="BM1420" s="357" t="inlineStr"/>
      <c r="BN1420" s="357" t="inlineStr"/>
      <c r="BO1420" s="357" t="inlineStr"/>
      <c r="BP1420" s="357" t="inlineStr"/>
      <c r="BQ1420" s="357" t="n"/>
      <c r="BR1420" s="357" t="n"/>
      <c r="BS1420" s="357" t="n"/>
      <c r="BT1420" s="357" t="n"/>
      <c r="BU1420" s="357" t="n"/>
      <c r="BV1420" s="357" t="n"/>
      <c r="BW1420" s="357" t="n"/>
      <c r="BX1420" s="357" t="n">
        <v>0</v>
      </c>
      <c r="BY1420" s="357" t="n"/>
      <c r="BZ1420" s="357" t="n"/>
      <c r="CA1420" s="357" t="n"/>
      <c r="CB1420" s="357" t="n"/>
      <c r="CC1420" s="357" t="n"/>
      <c r="CD1420" s="357" t="n"/>
      <c r="CE1420" s="357" t="n"/>
      <c r="CF1420" s="357" t="n">
        <v>0</v>
      </c>
      <c r="CG1420" s="357" t="n">
        <v>0</v>
      </c>
      <c r="CH1420" s="357" t="n"/>
      <c r="CI1420" s="357" t="inlineStr"/>
      <c r="CJ1420" s="357" t="inlineStr"/>
      <c r="CK1420" t="inlineStr"/>
      <c r="CL1420" t="inlineStr"/>
      <c r="CM1420" t="inlineStr"/>
      <c r="CN1420" t="inlineStr"/>
      <c r="CO1420" t="inlineStr"/>
      <c r="CP1420" t="inlineStr"/>
      <c r="CQ1420" t="inlineStr"/>
    </row>
    <row r="1421"/>
    <row r="1422">
      <c r="A1422" s="358" t="n">
        <v>52</v>
      </c>
      <c r="B1422" s="358">
        <f>B1433</f>
        <v/>
      </c>
      <c r="C1422" s="358">
        <f>C1433</f>
        <v/>
      </c>
      <c r="D1422" s="358">
        <f>D1433</f>
        <v/>
      </c>
      <c r="E1422" s="358">
        <f>E1433</f>
        <v/>
      </c>
      <c r="F1422" s="358">
        <f>F1433</f>
        <v/>
      </c>
      <c r="G1422" s="358">
        <f>G1433</f>
        <v/>
      </c>
      <c r="H1422" s="358" t="n"/>
      <c r="I1422" s="358" t="n"/>
      <c r="J1422" s="358" t="n"/>
      <c r="K1422" s="358" t="n"/>
      <c r="L1422" s="358" t="n"/>
      <c r="M1422" s="358" t="n"/>
      <c r="N1422" s="358" t="n"/>
      <c r="O1422" s="358">
        <f>O1433</f>
        <v/>
      </c>
      <c r="P1422" s="358">
        <f>P1433</f>
        <v/>
      </c>
      <c r="Q1422" s="358">
        <f>Q1433</f>
        <v/>
      </c>
      <c r="R1422" s="358">
        <f>R1433</f>
        <v/>
      </c>
      <c r="S1422" s="358">
        <f>S1433</f>
        <v/>
      </c>
      <c r="T1422" s="358">
        <f>T1433</f>
        <v/>
      </c>
      <c r="U1422" s="358">
        <f>U1433</f>
        <v/>
      </c>
      <c r="V1422" s="358">
        <f>V1433</f>
        <v/>
      </c>
      <c r="W1422" s="358">
        <f>W1433</f>
        <v/>
      </c>
      <c r="X1422" s="358">
        <f>X1433</f>
        <v/>
      </c>
      <c r="Y1422" s="358">
        <f>Y1433</f>
        <v/>
      </c>
      <c r="Z1422" s="358">
        <f>Z1433</f>
        <v/>
      </c>
      <c r="AA1422" s="358">
        <f>AA1433</f>
        <v/>
      </c>
      <c r="AB1422" s="358">
        <f>AB1433</f>
        <v/>
      </c>
      <c r="AC1422" s="358">
        <f>AC1433</f>
        <v/>
      </c>
      <c r="AD1422" s="358">
        <f>AD1433</f>
        <v/>
      </c>
      <c r="AE1422" s="358">
        <f>AE1433</f>
        <v/>
      </c>
      <c r="AF1422" s="358">
        <f>AF1433</f>
        <v/>
      </c>
      <c r="AG1422" s="358">
        <f>AG1433</f>
        <v/>
      </c>
      <c r="AH1422" s="358">
        <f>AH1433</f>
        <v/>
      </c>
      <c r="AI1422" s="358">
        <f>AI1433</f>
        <v/>
      </c>
      <c r="AJ1422" s="358">
        <f>AJ1433</f>
        <v/>
      </c>
      <c r="AK1422" s="358">
        <f>AK1433</f>
        <v/>
      </c>
      <c r="AL1422" s="358">
        <f>AL1433</f>
        <v/>
      </c>
      <c r="AM1422" s="358">
        <f>AM1433</f>
        <v/>
      </c>
      <c r="AN1422" s="358">
        <f>AN1433</f>
        <v/>
      </c>
      <c r="AO1422" s="358">
        <f>AO1433</f>
        <v/>
      </c>
      <c r="AP1422" s="358">
        <f>AP1433</f>
        <v/>
      </c>
      <c r="AQ1422" s="358">
        <f>AQ1433</f>
        <v/>
      </c>
      <c r="AR1422" s="358">
        <f>AR1433</f>
        <v/>
      </c>
      <c r="AS1422" s="358">
        <f>AS1433</f>
        <v/>
      </c>
      <c r="AT1422" s="358">
        <f>AT1433</f>
        <v/>
      </c>
      <c r="AU1422" s="358">
        <f>AU1433</f>
        <v/>
      </c>
      <c r="AV1422" s="358">
        <f>AV1433</f>
        <v/>
      </c>
      <c r="AW1422" s="358">
        <f>AW1433</f>
        <v/>
      </c>
      <c r="AX1422" s="358">
        <f>AX1433</f>
        <v/>
      </c>
      <c r="AY1422" s="358">
        <f>AY1433</f>
        <v/>
      </c>
      <c r="AZ1422" s="358">
        <f>AZ1433</f>
        <v/>
      </c>
      <c r="BA1422" s="358">
        <f>BA1433</f>
        <v/>
      </c>
      <c r="BB1422" s="358">
        <f>BB1433</f>
        <v/>
      </c>
      <c r="BC1422" s="358">
        <f>BC1433</f>
        <v/>
      </c>
      <c r="BD1422" s="358">
        <f>BD1433</f>
        <v/>
      </c>
      <c r="BE1422" s="358">
        <f>BE1433</f>
        <v/>
      </c>
      <c r="BF1422" s="358">
        <f>BF1433</f>
        <v/>
      </c>
      <c r="BG1422" s="358">
        <f>BG1433</f>
        <v/>
      </c>
      <c r="BH1422" s="358">
        <f>BH1433</f>
        <v/>
      </c>
      <c r="BI1422" s="358">
        <f>BI1433</f>
        <v/>
      </c>
      <c r="BJ1422" s="358">
        <f>BJ1433</f>
        <v/>
      </c>
      <c r="BK1422" s="358">
        <f>BK1433</f>
        <v/>
      </c>
      <c r="BL1422" s="358">
        <f>BL1433</f>
        <v/>
      </c>
      <c r="BM1422" s="358">
        <f>BM1433</f>
        <v/>
      </c>
      <c r="BN1422" s="358">
        <f>BN1433</f>
        <v/>
      </c>
      <c r="BO1422" s="358">
        <f>BO1433</f>
        <v/>
      </c>
      <c r="BP1422" s="358">
        <f>BP1433</f>
        <v/>
      </c>
      <c r="BQ1422" s="358">
        <f>BQ1433</f>
        <v/>
      </c>
      <c r="BR1422" s="358">
        <f>BR1433</f>
        <v/>
      </c>
      <c r="BS1422" s="358">
        <f>BS1433</f>
        <v/>
      </c>
      <c r="BT1422" s="358">
        <f>BT1433</f>
        <v/>
      </c>
      <c r="BU1422" s="358">
        <f>BU1433</f>
        <v/>
      </c>
      <c r="BV1422" s="358">
        <f>BV1433</f>
        <v/>
      </c>
      <c r="BW1422" s="358">
        <f>BW1433</f>
        <v/>
      </c>
      <c r="BX1422" s="358">
        <f>BX1433</f>
        <v/>
      </c>
      <c r="BY1422" s="358">
        <f>BY1433</f>
        <v/>
      </c>
      <c r="BZ1422" s="358">
        <f>BZ1433</f>
        <v/>
      </c>
      <c r="CA1422" s="358">
        <f>CA1433</f>
        <v/>
      </c>
      <c r="CB1422" s="358">
        <f>CB1433</f>
        <v/>
      </c>
      <c r="CC1422" s="358">
        <f>CC1433</f>
        <v/>
      </c>
      <c r="CD1422" s="358">
        <f>CD1433</f>
        <v/>
      </c>
      <c r="CE1422" s="358">
        <f>CE1433</f>
        <v/>
      </c>
      <c r="CF1422" s="358">
        <f>CF1433</f>
        <v/>
      </c>
      <c r="CG1422" s="358">
        <f>CG1433</f>
        <v/>
      </c>
      <c r="CH1422" s="358">
        <f>CH1433</f>
        <v/>
      </c>
      <c r="CI1422" s="358">
        <f>CI1433</f>
        <v/>
      </c>
      <c r="CJ1422" s="358">
        <f>CJ1433</f>
        <v/>
      </c>
      <c r="CK1422" s="358">
        <f>CK1433</f>
        <v/>
      </c>
      <c r="CL1422" s="358">
        <f>CL1433</f>
        <v/>
      </c>
      <c r="CM1422" s="358">
        <f>CM1433</f>
        <v/>
      </c>
      <c r="CN1422" s="358">
        <f>CN1433</f>
        <v/>
      </c>
      <c r="CO1422" s="358">
        <f>CO1433</f>
        <v/>
      </c>
      <c r="CP1422" s="358">
        <f>CP1433</f>
        <v/>
      </c>
      <c r="CQ1422" s="358">
        <f>CQ1433</f>
        <v/>
      </c>
      <c r="CR1422" s="358">
        <f>CR1433</f>
        <v/>
      </c>
      <c r="CS1422" s="358">
        <f>CS1433</f>
        <v/>
      </c>
      <c r="CT1422" s="358">
        <f>CT1433</f>
        <v/>
      </c>
      <c r="CU1422" s="358">
        <f>CU1433</f>
        <v/>
      </c>
      <c r="CV1422" s="358">
        <f>CV1433</f>
        <v/>
      </c>
      <c r="CW1422" s="358">
        <f>CW1433</f>
        <v/>
      </c>
      <c r="CX1422" s="358">
        <f>CX1433</f>
        <v/>
      </c>
      <c r="CY1422" s="358">
        <f>CY1433</f>
        <v/>
      </c>
      <c r="CZ1422" s="358">
        <f>CZ1433</f>
        <v/>
      </c>
      <c r="DA1422" s="358">
        <f>DA1433</f>
        <v/>
      </c>
      <c r="DB1422" s="358">
        <f>DB1433</f>
        <v/>
      </c>
      <c r="DC1422" s="358">
        <f>DC1433</f>
        <v/>
      </c>
      <c r="DD1422" s="358">
        <f>DD1433</f>
        <v/>
      </c>
      <c r="DE1422" s="358">
        <f>DE1433</f>
        <v/>
      </c>
      <c r="DF1422" s="358">
        <f>DF1433</f>
        <v/>
      </c>
      <c r="DG1422" s="359">
        <f>DG1433</f>
        <v/>
      </c>
      <c r="DH1422" s="359">
        <f>DH1433</f>
        <v/>
      </c>
      <c r="DI1422" s="359">
        <f>DI1433</f>
        <v/>
      </c>
      <c r="DJ1422" s="359">
        <f>DJ1433</f>
        <v/>
      </c>
      <c r="DK1422" s="359">
        <f>DK1433</f>
        <v/>
      </c>
      <c r="DL1422" s="359">
        <f>DL1433</f>
        <v/>
      </c>
      <c r="DM1422" s="359">
        <f>DM1433</f>
        <v/>
      </c>
      <c r="DN1422" s="359">
        <f>DN1433</f>
        <v/>
      </c>
      <c r="DO1422" s="359">
        <f>DO1433</f>
        <v/>
      </c>
      <c r="DP1422" s="359">
        <f>DP1433</f>
        <v/>
      </c>
      <c r="DQ1422" s="359">
        <f>DQ1433</f>
        <v/>
      </c>
      <c r="DR1422" s="359">
        <f>DR1433</f>
        <v/>
      </c>
      <c r="DS1422" s="359">
        <f>DS1433</f>
        <v/>
      </c>
      <c r="DT1422" s="359">
        <f>DT1433</f>
        <v/>
      </c>
      <c r="DU1422" s="359">
        <f>DU1433</f>
        <v/>
      </c>
      <c r="DV1422" s="359">
        <f>DV1433</f>
        <v/>
      </c>
      <c r="DW1422" s="359">
        <f>DW1433</f>
        <v/>
      </c>
      <c r="DX1422" s="359">
        <f>DX1433</f>
        <v/>
      </c>
      <c r="DY1422" s="359">
        <f>DY1433</f>
        <v/>
      </c>
      <c r="DZ1422" s="359">
        <f>DZ1433</f>
        <v/>
      </c>
      <c r="EA1422" s="359">
        <f>EA1433</f>
        <v/>
      </c>
      <c r="EB1422" s="359">
        <f>EB1433</f>
        <v/>
      </c>
      <c r="EC1422" s="359">
        <f>EC1433</f>
        <v/>
      </c>
      <c r="ED1422" s="359">
        <f>ED1433</f>
        <v/>
      </c>
      <c r="EE1422" s="359">
        <f>EE1433</f>
        <v/>
      </c>
      <c r="EF1422" s="359">
        <f>EF1433</f>
        <v/>
      </c>
      <c r="EG1422" s="359">
        <f>EG1433</f>
        <v/>
      </c>
      <c r="EH1422" s="359">
        <f>EH1433</f>
        <v/>
      </c>
      <c r="EI1422" s="359">
        <f>EI1433</f>
        <v/>
      </c>
      <c r="EJ1422" s="359">
        <f>EJ1433</f>
        <v/>
      </c>
      <c r="EK1422" s="359">
        <f>EK1433</f>
        <v/>
      </c>
      <c r="EL1422" s="359">
        <f>EL1433</f>
        <v/>
      </c>
      <c r="EM1422" s="359">
        <f>EM1433</f>
        <v/>
      </c>
      <c r="EN1422" s="359">
        <f>EN1433</f>
        <v/>
      </c>
      <c r="EO1422" s="359">
        <f>EO1433</f>
        <v/>
      </c>
      <c r="EP1422" s="359">
        <f>EP1433</f>
        <v/>
      </c>
      <c r="EQ1422" s="359">
        <f>EQ1433</f>
        <v/>
      </c>
      <c r="ER1422" s="359">
        <f>ER1433</f>
        <v/>
      </c>
      <c r="ES1422" s="359">
        <f>ES1433</f>
        <v/>
      </c>
      <c r="ET1422" s="359">
        <f>ET1433</f>
        <v/>
      </c>
      <c r="EU1422" s="359">
        <f>EU1433</f>
        <v/>
      </c>
      <c r="EV1422" s="359">
        <f>EV1433</f>
        <v/>
      </c>
      <c r="EW1422" s="359">
        <f>EW1433</f>
        <v/>
      </c>
      <c r="EX1422" s="359">
        <f>EX1433</f>
        <v/>
      </c>
      <c r="EY1422" s="359">
        <f>EY1433</f>
        <v/>
      </c>
      <c r="EZ1422" s="359">
        <f>EZ1433</f>
        <v/>
      </c>
      <c r="FA1422" s="359">
        <f>FA1433</f>
        <v/>
      </c>
      <c r="FB1422" s="359">
        <f>FB1433</f>
        <v/>
      </c>
      <c r="FC1422" s="359">
        <f>FC1433</f>
        <v/>
      </c>
      <c r="FD1422" s="359">
        <f>FD1433</f>
        <v/>
      </c>
      <c r="FE1422" s="359">
        <f>FE1433</f>
        <v/>
      </c>
      <c r="FF1422" s="359">
        <f>FF1433</f>
        <v/>
      </c>
      <c r="FG1422" s="359">
        <f>FG1433</f>
        <v/>
      </c>
      <c r="FH1422" s="359">
        <f>FH1433</f>
        <v/>
      </c>
      <c r="FI1422" s="359">
        <f>FI1433</f>
        <v/>
      </c>
      <c r="FJ1422" s="359">
        <f>FJ1433</f>
        <v/>
      </c>
      <c r="FK1422" s="359">
        <f>FK1433</f>
        <v/>
      </c>
      <c r="FL1422" s="359">
        <f>FL1433</f>
        <v/>
      </c>
      <c r="FM1422" s="359">
        <f>FM1433</f>
        <v/>
      </c>
      <c r="FN1422" s="359">
        <f>FN1433</f>
        <v/>
      </c>
      <c r="FO1422" s="359">
        <f>FO1433</f>
        <v/>
      </c>
      <c r="FP1422" s="359">
        <f>FP1433</f>
        <v/>
      </c>
      <c r="FQ1422" s="359">
        <f>FQ1433</f>
        <v/>
      </c>
      <c r="FR1422" s="359">
        <f>FR1433</f>
        <v/>
      </c>
      <c r="FS1422" s="359">
        <f>FS1433</f>
        <v/>
      </c>
      <c r="FT1422" s="359">
        <f>FT1433</f>
        <v/>
      </c>
      <c r="FU1422" s="359">
        <f>FU1433</f>
        <v/>
      </c>
      <c r="FV1422" s="359">
        <f>FV1433</f>
        <v/>
      </c>
      <c r="FW1422" s="359">
        <f>FW1433</f>
        <v/>
      </c>
      <c r="FX1422" s="359">
        <f>FX1433</f>
        <v/>
      </c>
      <c r="FY1422" s="359">
        <f>FY1433</f>
        <v/>
      </c>
      <c r="FZ1422" s="359">
        <f>FZ1433</f>
        <v/>
      </c>
      <c r="GA1422" s="359">
        <f>GA1433</f>
        <v/>
      </c>
      <c r="GB1422" s="359">
        <f>GB1433</f>
        <v/>
      </c>
      <c r="GC1422" s="359">
        <f>GC1433</f>
        <v/>
      </c>
      <c r="GD1422" s="359">
        <f>GD1433</f>
        <v/>
      </c>
      <c r="GE1422" s="359">
        <f>GE1433</f>
        <v/>
      </c>
      <c r="GF1422" s="359">
        <f>GF1433</f>
        <v/>
      </c>
      <c r="GG1422" s="359">
        <f>GG1433</f>
        <v/>
      </c>
      <c r="GH1422" s="359">
        <f>GH1433</f>
        <v/>
      </c>
      <c r="GI1422" s="359">
        <f>GI1433</f>
        <v/>
      </c>
      <c r="GJ1422" s="359">
        <f>GJ1433</f>
        <v/>
      </c>
      <c r="GK1422" s="359">
        <f>GK1433</f>
        <v/>
      </c>
      <c r="GL1422" s="359">
        <f>GL1433</f>
        <v/>
      </c>
      <c r="GM1422" s="359">
        <f>GM1433</f>
        <v/>
      </c>
      <c r="GN1422" s="359">
        <f>GN1433</f>
        <v/>
      </c>
      <c r="GO1422" s="359">
        <f>GO1433</f>
        <v/>
      </c>
      <c r="GP1422" s="359">
        <f>GP1433</f>
        <v/>
      </c>
      <c r="GQ1422" s="359">
        <f>GQ1433</f>
        <v/>
      </c>
      <c r="GR1422" s="359">
        <f>GR1433</f>
        <v/>
      </c>
      <c r="GS1422" s="359">
        <f>GS1433</f>
        <v/>
      </c>
      <c r="GT1422" s="359">
        <f>GT1433</f>
        <v/>
      </c>
      <c r="GU1422" s="359">
        <f>GU1433</f>
        <v/>
      </c>
      <c r="GV1422" s="359">
        <f>GV1433</f>
        <v/>
      </c>
      <c r="GW1422" s="359">
        <f>GW1433</f>
        <v/>
      </c>
      <c r="GX1422" s="359">
        <f>GX1433</f>
        <v/>
      </c>
    </row>
    <row r="1423"/>
    <row r="1424">
      <c r="A1424" t="n">
        <v>17</v>
      </c>
      <c r="B1424" t="n">
        <v>0</v>
      </c>
      <c r="C1424">
        <f>ROW(SmtRes!A484)</f>
        <v/>
      </c>
      <c r="D1424">
        <f>ROW(EtalonRes!A473)</f>
        <v/>
      </c>
      <c r="E1424" t="inlineStr">
        <is>
          <t>1</t>
        </is>
      </c>
      <c r="F1424" t="inlineStr">
        <is>
          <t>65-5-1</t>
        </is>
      </c>
      <c r="G1424" t="inlineStr">
        <is>
          <t>Смена вентилей и клапанов обратных муфтовых диаметром до 20 мм</t>
        </is>
      </c>
      <c r="H1424" t="inlineStr">
        <is>
          <t>100 шт.</t>
        </is>
      </c>
      <c r="I1424">
        <f>ROUND(ROUND(1/100,4),7)</f>
        <v/>
      </c>
      <c r="J1424" t="n">
        <v>0</v>
      </c>
      <c r="K1424">
        <f>ROUND(ROUND(1/100,4),7)</f>
        <v/>
      </c>
      <c r="O1424">
        <f>ROUND(CP1424,0)</f>
        <v/>
      </c>
      <c r="P1424">
        <f>ROUND(CQ1424*I1424,0)</f>
        <v/>
      </c>
      <c r="Q1424">
        <f>(ROUND((ROUND(((ET1424)*I1424),0)*BB1424),0)+ROUND((ROUND(((AE1424-(EU1424))*I1424),0)*BS1424),0))</f>
        <v/>
      </c>
      <c r="R1424">
        <f>(ROUND((ROUND(((EU1424)*I1424),0)*BS1424),0)+ROUND((ROUND(((AE1424-(EU1424))*I1424),0)*BS1424),0))</f>
        <v/>
      </c>
      <c r="S1424">
        <f>ROUND(CT1424*I1424,0)</f>
        <v/>
      </c>
      <c r="T1424">
        <f>ROUND(CU1424*I1424,0)</f>
        <v/>
      </c>
      <c r="U1424">
        <f>ROUND(CV1424*I1424,7)</f>
        <v/>
      </c>
      <c r="V1424">
        <f>ROUND(CW1424*I1424,7)</f>
        <v/>
      </c>
      <c r="W1424">
        <f>ROUND(CX1424*I1424,0)</f>
        <v/>
      </c>
      <c r="X1424">
        <f>ROUND(CY1424,0)</f>
        <v/>
      </c>
      <c r="Y1424">
        <f>ROUND(CZ1424,0)</f>
        <v/>
      </c>
      <c r="AA1424" t="n">
        <v>78862477</v>
      </c>
      <c r="AB1424">
        <f>ROUND((AC1424+AD1424+AF1424),2)</f>
        <v/>
      </c>
      <c r="AC1424">
        <f>ROUND((ES1424),2)</f>
        <v/>
      </c>
      <c r="AD1424">
        <f>ROUND((((ET1424)-(EU1424))+AE1424),2)</f>
        <v/>
      </c>
      <c r="AE1424">
        <f>ROUND((EU1424),2)</f>
        <v/>
      </c>
      <c r="AF1424">
        <f>ROUND((EV1424),2)</f>
        <v/>
      </c>
      <c r="AG1424">
        <f>ROUND((AP1424),2)</f>
        <v/>
      </c>
      <c r="AH1424">
        <f>(EW1424)</f>
        <v/>
      </c>
      <c r="AI1424">
        <f>(EX1424)</f>
        <v/>
      </c>
      <c r="AJ1424">
        <f>(AS1424)</f>
        <v/>
      </c>
      <c r="AK1424" t="n">
        <v>2979.16</v>
      </c>
      <c r="AL1424" t="n">
        <v>2240.13</v>
      </c>
      <c r="AM1424" t="n">
        <v>4.36</v>
      </c>
      <c r="AN1424" t="n">
        <v>0</v>
      </c>
      <c r="AO1424" t="n">
        <v>734.67</v>
      </c>
      <c r="AP1424" t="n">
        <v>0</v>
      </c>
      <c r="AQ1424" t="n">
        <v>81</v>
      </c>
      <c r="AR1424" t="n">
        <v>0</v>
      </c>
      <c r="AS1424" t="n">
        <v>0</v>
      </c>
      <c r="AT1424" t="n">
        <v>103</v>
      </c>
      <c r="AU1424" t="n">
        <v>52</v>
      </c>
      <c r="AV1424" t="n">
        <v>1</v>
      </c>
      <c r="AW1424" t="n">
        <v>1</v>
      </c>
      <c r="AZ1424" t="n">
        <v>1</v>
      </c>
      <c r="BA1424" t="n">
        <v>52.25</v>
      </c>
      <c r="BB1424" t="n">
        <v>24.98</v>
      </c>
      <c r="BC1424" t="n">
        <v>10.16</v>
      </c>
      <c r="BD1424" t="inlineStr"/>
      <c r="BE1424" t="inlineStr"/>
      <c r="BF1424" t="inlineStr"/>
      <c r="BG1424" t="inlineStr"/>
      <c r="BH1424" t="n">
        <v>0</v>
      </c>
      <c r="BI1424" t="n">
        <v>1</v>
      </c>
      <c r="BJ1424" t="inlineStr">
        <is>
          <t>ТЕРр Московской обл., 65-5-1, приказ Минстроя России №675/пр от 28.02.2017 № 263/пр</t>
        </is>
      </c>
      <c r="BM1424" t="n">
        <v>65007</v>
      </c>
      <c r="BN1424" t="n">
        <v>0</v>
      </c>
      <c r="BO1424" t="inlineStr">
        <is>
          <t>65-5-1</t>
        </is>
      </c>
      <c r="BP1424" t="n">
        <v>1</v>
      </c>
      <c r="BQ1424" t="n">
        <v>6</v>
      </c>
      <c r="BR1424" t="n">
        <v>0</v>
      </c>
      <c r="BS1424" t="n">
        <v>52.25</v>
      </c>
      <c r="BT1424" t="n">
        <v>1</v>
      </c>
      <c r="BU1424" t="n">
        <v>1</v>
      </c>
      <c r="BV1424" t="n">
        <v>1</v>
      </c>
      <c r="BW1424" t="n">
        <v>1</v>
      </c>
      <c r="BX1424" t="n">
        <v>1</v>
      </c>
      <c r="BY1424" t="inlineStr"/>
      <c r="BZ1424" t="n">
        <v>103</v>
      </c>
      <c r="CA1424" t="n">
        <v>52</v>
      </c>
      <c r="CB1424" t="inlineStr"/>
      <c r="CE1424" t="n">
        <v>12</v>
      </c>
      <c r="CF1424" t="n">
        <v>0</v>
      </c>
      <c r="CG1424" t="n">
        <v>0</v>
      </c>
      <c r="CM1424" t="n">
        <v>0</v>
      </c>
      <c r="CN1424" t="inlineStr"/>
      <c r="CO1424" t="n">
        <v>0</v>
      </c>
      <c r="CP1424">
        <f>(P1424+Q1424+S1424)</f>
        <v/>
      </c>
      <c r="CQ1424">
        <f>AC1424*BC1424</f>
        <v/>
      </c>
      <c r="CR1424">
        <f>(ROUND((ROUND(((ET1424)*1),0)*BB1424),0)+ROUND((ROUND(((AE1424-(EU1424))*1),0)*BS1424),0))</f>
        <v/>
      </c>
      <c r="CS1424">
        <f>(ROUND((ROUND(((EU1424)*1),0)*BS1424),0)+ROUND((ROUND(((AE1424-(EU1424))*1),0)*BS1424),0))</f>
        <v/>
      </c>
      <c r="CT1424">
        <f>AF1424*BA1424</f>
        <v/>
      </c>
      <c r="CU1424">
        <f>AG1424</f>
        <v/>
      </c>
      <c r="CV1424">
        <f>AH1424</f>
        <v/>
      </c>
      <c r="CW1424">
        <f>AI1424</f>
        <v/>
      </c>
      <c r="CX1424">
        <f>AJ1424</f>
        <v/>
      </c>
      <c r="CY1424">
        <f>(((S1424+R1424)*AT1424)/100)</f>
        <v/>
      </c>
      <c r="CZ1424">
        <f>(((S1424+R1424)*AU1424)/100)</f>
        <v/>
      </c>
      <c r="DC1424" t="inlineStr"/>
      <c r="DD1424" t="inlineStr"/>
      <c r="DE1424" t="inlineStr"/>
      <c r="DF1424" t="inlineStr"/>
      <c r="DG1424" t="inlineStr"/>
      <c r="DH1424" t="inlineStr"/>
      <c r="DI1424" t="inlineStr"/>
      <c r="DJ1424" t="inlineStr"/>
      <c r="DK1424" t="inlineStr"/>
      <c r="DL1424" t="inlineStr"/>
      <c r="DM1424" t="inlineStr"/>
      <c r="DN1424" t="n">
        <v>0</v>
      </c>
      <c r="DO1424" t="n">
        <v>0</v>
      </c>
      <c r="DP1424" t="n">
        <v>1</v>
      </c>
      <c r="DQ1424" t="n">
        <v>1</v>
      </c>
      <c r="DU1424" t="n">
        <v>1010</v>
      </c>
      <c r="DV1424" t="inlineStr">
        <is>
          <t>100 шт.</t>
        </is>
      </c>
      <c r="DW1424" t="inlineStr">
        <is>
          <t>100 шт.</t>
        </is>
      </c>
      <c r="DX1424" t="n">
        <v>100</v>
      </c>
      <c r="DZ1424" t="inlineStr"/>
      <c r="EA1424" t="inlineStr"/>
      <c r="EB1424" t="inlineStr"/>
      <c r="EC1424" t="inlineStr"/>
      <c r="EE1424" t="n">
        <v>78726000</v>
      </c>
      <c r="EF1424" t="n">
        <v>6</v>
      </c>
      <c r="EG1424" t="inlineStr">
        <is>
          <t>Ремонтно-строительные работы</t>
        </is>
      </c>
      <c r="EH1424" t="n">
        <v>99</v>
      </c>
      <c r="EI1424" t="inlineStr">
        <is>
          <t>Внутренние санитарно-технические работы</t>
        </is>
      </c>
      <c r="EJ1424" t="n">
        <v>1</v>
      </c>
      <c r="EK1424" t="n">
        <v>65007</v>
      </c>
      <c r="EL1424" t="inlineStr">
        <is>
          <t>Внутренние санитарнотехнические работы: смена труб, санприборов, запорной арматуры и другое</t>
        </is>
      </c>
      <c r="EM1424" t="inlineStr">
        <is>
          <t>рФЕР-65</t>
        </is>
      </c>
      <c r="EO1424" t="inlineStr"/>
      <c r="EQ1424" t="n">
        <v>0</v>
      </c>
      <c r="ER1424" t="n">
        <v>2979.16</v>
      </c>
      <c r="ES1424" t="n">
        <v>2240.13</v>
      </c>
      <c r="ET1424" t="n">
        <v>4.36</v>
      </c>
      <c r="EU1424" t="n">
        <v>0</v>
      </c>
      <c r="EV1424" t="n">
        <v>734.67</v>
      </c>
      <c r="EW1424" t="n">
        <v>81</v>
      </c>
      <c r="EX1424" t="n">
        <v>0</v>
      </c>
      <c r="EY1424" t="n">
        <v>0</v>
      </c>
      <c r="FQ1424" t="n">
        <v>0</v>
      </c>
      <c r="FR1424" t="n">
        <v>0</v>
      </c>
      <c r="FS1424" t="n">
        <v>0</v>
      </c>
      <c r="FX1424" t="n">
        <v>103</v>
      </c>
      <c r="FY1424" t="n">
        <v>52</v>
      </c>
      <c r="GA1424" t="inlineStr"/>
      <c r="GD1424" t="n">
        <v>1</v>
      </c>
      <c r="GF1424" t="n">
        <v>152852496</v>
      </c>
      <c r="GG1424" t="n">
        <v>2</v>
      </c>
      <c r="GH1424" t="n">
        <v>1</v>
      </c>
      <c r="GI1424" t="n">
        <v>2</v>
      </c>
      <c r="GJ1424" t="n">
        <v>0</v>
      </c>
      <c r="GK1424" t="n">
        <v>0</v>
      </c>
      <c r="GL1424">
        <f>ROUND(IF(AND(BH1424=3,BI1424=3,FS1424&lt;&gt;0),P1424,0),0)</f>
        <v/>
      </c>
      <c r="GM1424">
        <f>ROUND(O1424+X1424+Y1424,0)+GX1424</f>
        <v/>
      </c>
      <c r="GN1424">
        <f>IF(OR(BI1424=0,BI1424=1),GM1424-GX1424,0)</f>
        <v/>
      </c>
      <c r="GO1424">
        <f>IF(BI1424=2,GM1424-GX1424,0)</f>
        <v/>
      </c>
      <c r="GP1424">
        <f>IF(BI1424=4,GM1424-GX1424,0)</f>
        <v/>
      </c>
      <c r="GR1424" t="n">
        <v>0</v>
      </c>
      <c r="GS1424" t="n">
        <v>3</v>
      </c>
      <c r="GT1424" t="n">
        <v>0</v>
      </c>
      <c r="GU1424" t="inlineStr"/>
      <c r="GV1424">
        <f>ROUND((GT1424),2)</f>
        <v/>
      </c>
      <c r="GW1424" t="n">
        <v>1</v>
      </c>
      <c r="GX1424">
        <f>ROUND(HC1424*I1424,0)</f>
        <v/>
      </c>
      <c r="HA1424" t="n">
        <v>0</v>
      </c>
      <c r="HB1424" t="n">
        <v>0</v>
      </c>
      <c r="HC1424">
        <f>GV1424*GW1424</f>
        <v/>
      </c>
      <c r="HE1424" t="inlineStr"/>
      <c r="HF1424" t="inlineStr"/>
      <c r="HM1424" t="inlineStr"/>
      <c r="HN1424" t="inlineStr">
        <is>
          <t>Пр/812-099.2-1</t>
        </is>
      </c>
      <c r="HO1424" t="inlineStr">
        <is>
          <t>Пр/774-099.2</t>
        </is>
      </c>
      <c r="HP1424" t="inlineStr">
        <is>
          <t>Внутренние санитарнотехнические работы: смена труб, санприборов, запорной арматуры и другое</t>
        </is>
      </c>
      <c r="HQ1424" t="inlineStr">
        <is>
          <t>Внутренние санитарнотехнические работы: смена труб, санприборов, запорной арматуры и другое</t>
        </is>
      </c>
      <c r="HS1424" t="n">
        <v>0</v>
      </c>
      <c r="IK1424" t="n">
        <v>0</v>
      </c>
    </row>
    <row r="1425">
      <c r="A1425" t="n">
        <v>18</v>
      </c>
      <c r="B1425" t="n">
        <v>0</v>
      </c>
      <c r="C1425" t="n">
        <v>484</v>
      </c>
      <c r="E1425" t="inlineStr">
        <is>
          <t>1,1</t>
        </is>
      </c>
      <c r="F1425" t="inlineStr">
        <is>
          <t>509-9899</t>
        </is>
      </c>
      <c r="G1425" t="inlineStr">
        <is>
          <t>Строительный мусор и масса возвратных материалов</t>
        </is>
      </c>
      <c r="H1425" t="inlineStr">
        <is>
          <t>т</t>
        </is>
      </c>
      <c r="I1425">
        <f>I1424*J1425</f>
        <v/>
      </c>
      <c r="J1425" t="n">
        <v>0.04</v>
      </c>
      <c r="K1425" t="n">
        <v>0.04</v>
      </c>
      <c r="O1425">
        <f>ROUND(CP1425,0)</f>
        <v/>
      </c>
      <c r="P1425">
        <f>ROUND(CQ1425*I1425,0)</f>
        <v/>
      </c>
      <c r="Q1425">
        <f>(ROUND((ROUND(((ET1425)*I1425),0)*BB1425),0)+ROUND((ROUND(((AE1425-(EU1425))*I1425),0)*BS1425),0))</f>
        <v/>
      </c>
      <c r="R1425">
        <f>(ROUND((ROUND(((EU1425)*I1425),0)*BS1425),0)+ROUND((ROUND(((AE1425-(EU1425))*I1425),0)*BS1425),0))</f>
        <v/>
      </c>
      <c r="S1425">
        <f>ROUND(CT1425*I1425,0)</f>
        <v/>
      </c>
      <c r="T1425">
        <f>ROUND(CU1425*I1425,0)</f>
        <v/>
      </c>
      <c r="U1425">
        <f>ROUND(CV1425*I1425,7)</f>
        <v/>
      </c>
      <c r="V1425">
        <f>ROUND(CW1425*I1425,7)</f>
        <v/>
      </c>
      <c r="W1425">
        <f>ROUND(CX1425*I1425,0)</f>
        <v/>
      </c>
      <c r="X1425">
        <f>ROUND(CY1425,0)</f>
        <v/>
      </c>
      <c r="Y1425">
        <f>ROUND(CZ1425,0)</f>
        <v/>
      </c>
      <c r="AA1425" t="n">
        <v>78862477</v>
      </c>
      <c r="AB1425">
        <f>ROUND((AC1425+AD1425+AF1425),2)</f>
        <v/>
      </c>
      <c r="AC1425">
        <f>ROUND((ES1425),2)</f>
        <v/>
      </c>
      <c r="AD1425">
        <f>ROUND((((ET1425)-(EU1425))+AE1425),2)</f>
        <v/>
      </c>
      <c r="AE1425">
        <f>ROUND((EU1425),2)</f>
        <v/>
      </c>
      <c r="AF1425">
        <f>ROUND((EV1425),2)</f>
        <v/>
      </c>
      <c r="AG1425">
        <f>ROUND((AP1425),2)</f>
        <v/>
      </c>
      <c r="AH1425">
        <f>(EW1425)</f>
        <v/>
      </c>
      <c r="AI1425">
        <f>(EX1425)</f>
        <v/>
      </c>
      <c r="AJ1425">
        <f>(AS1425)</f>
        <v/>
      </c>
      <c r="AK1425" t="n">
        <v>0</v>
      </c>
      <c r="AL1425" t="n">
        <v>0</v>
      </c>
      <c r="AM1425" t="n">
        <v>0</v>
      </c>
      <c r="AN1425" t="n">
        <v>0</v>
      </c>
      <c r="AO1425" t="n">
        <v>0</v>
      </c>
      <c r="AP1425" t="n">
        <v>0</v>
      </c>
      <c r="AQ1425" t="n">
        <v>0</v>
      </c>
      <c r="AR1425" t="n">
        <v>0</v>
      </c>
      <c r="AS1425" t="n">
        <v>0</v>
      </c>
      <c r="AT1425" t="n">
        <v>103</v>
      </c>
      <c r="AU1425" t="n">
        <v>52</v>
      </c>
      <c r="AV1425" t="n">
        <v>1</v>
      </c>
      <c r="AW1425" t="n">
        <v>1</v>
      </c>
      <c r="AZ1425" t="n">
        <v>1</v>
      </c>
      <c r="BA1425" t="n">
        <v>1</v>
      </c>
      <c r="BB1425" t="n">
        <v>1</v>
      </c>
      <c r="BC1425" t="n">
        <v>1</v>
      </c>
      <c r="BD1425" t="inlineStr"/>
      <c r="BE1425" t="inlineStr"/>
      <c r="BF1425" t="inlineStr"/>
      <c r="BG1425" t="inlineStr"/>
      <c r="BH1425" t="n">
        <v>3</v>
      </c>
      <c r="BI1425" t="n">
        <v>1</v>
      </c>
      <c r="BJ1425" t="inlineStr">
        <is>
          <t>ТССЦ Московской обл., 509-9899, приказ Минстроя России №675/пр от 28.02.2017 № 258/пр</t>
        </is>
      </c>
      <c r="BM1425" t="n">
        <v>65007</v>
      </c>
      <c r="BN1425" t="n">
        <v>0</v>
      </c>
      <c r="BO1425" t="inlineStr"/>
      <c r="BP1425" t="n">
        <v>0</v>
      </c>
      <c r="BQ1425" t="n">
        <v>6</v>
      </c>
      <c r="BR1425" t="n">
        <v>0</v>
      </c>
      <c r="BS1425" t="n">
        <v>1</v>
      </c>
      <c r="BT1425" t="n">
        <v>1</v>
      </c>
      <c r="BU1425" t="n">
        <v>1</v>
      </c>
      <c r="BV1425" t="n">
        <v>1</v>
      </c>
      <c r="BW1425" t="n">
        <v>1</v>
      </c>
      <c r="BX1425" t="n">
        <v>1</v>
      </c>
      <c r="BY1425" t="inlineStr"/>
      <c r="BZ1425" t="n">
        <v>103</v>
      </c>
      <c r="CA1425" t="n">
        <v>52</v>
      </c>
      <c r="CB1425" t="inlineStr"/>
      <c r="CE1425" t="n">
        <v>12</v>
      </c>
      <c r="CF1425" t="n">
        <v>0</v>
      </c>
      <c r="CG1425" t="n">
        <v>0</v>
      </c>
      <c r="CM1425" t="n">
        <v>0</v>
      </c>
      <c r="CN1425" t="inlineStr"/>
      <c r="CO1425" t="n">
        <v>0</v>
      </c>
      <c r="CP1425">
        <f>(P1425+Q1425+S1425)</f>
        <v/>
      </c>
      <c r="CQ1425">
        <f>AC1425*BC1425</f>
        <v/>
      </c>
      <c r="CR1425">
        <f>(ROUND((ROUND(((ET1425)*1),0)*BB1425),0)+ROUND((ROUND(((AE1425-(EU1425))*1),0)*BS1425),0))</f>
        <v/>
      </c>
      <c r="CS1425">
        <f>(ROUND((ROUND(((EU1425)*1),0)*BS1425),0)+ROUND((ROUND(((AE1425-(EU1425))*1),0)*BS1425),0))</f>
        <v/>
      </c>
      <c r="CT1425">
        <f>AF1425*BA1425</f>
        <v/>
      </c>
      <c r="CU1425">
        <f>AG1425</f>
        <v/>
      </c>
      <c r="CV1425">
        <f>AH1425</f>
        <v/>
      </c>
      <c r="CW1425">
        <f>AI1425</f>
        <v/>
      </c>
      <c r="CX1425">
        <f>AJ1425</f>
        <v/>
      </c>
      <c r="CY1425">
        <f>(((S1425+R1425)*AT1425)/100)</f>
        <v/>
      </c>
      <c r="CZ1425">
        <f>(((S1425+R1425)*AU1425)/100)</f>
        <v/>
      </c>
      <c r="DC1425" t="inlineStr"/>
      <c r="DD1425" t="inlineStr"/>
      <c r="DE1425" t="inlineStr"/>
      <c r="DF1425" t="inlineStr"/>
      <c r="DG1425" t="inlineStr"/>
      <c r="DH1425" t="inlineStr"/>
      <c r="DI1425" t="inlineStr"/>
      <c r="DJ1425" t="inlineStr"/>
      <c r="DK1425" t="inlineStr"/>
      <c r="DL1425" t="inlineStr"/>
      <c r="DM1425" t="inlineStr"/>
      <c r="DN1425" t="n">
        <v>0</v>
      </c>
      <c r="DO1425" t="n">
        <v>0</v>
      </c>
      <c r="DP1425" t="n">
        <v>1</v>
      </c>
      <c r="DQ1425" t="n">
        <v>1</v>
      </c>
      <c r="DU1425" t="n">
        <v>1009</v>
      </c>
      <c r="DV1425" t="inlineStr">
        <is>
          <t>т</t>
        </is>
      </c>
      <c r="DW1425" t="inlineStr">
        <is>
          <t>т</t>
        </is>
      </c>
      <c r="DX1425" t="n">
        <v>1000</v>
      </c>
      <c r="DZ1425" t="inlineStr"/>
      <c r="EA1425" t="inlineStr"/>
      <c r="EB1425" t="inlineStr"/>
      <c r="EC1425" t="inlineStr"/>
      <c r="EE1425" t="n">
        <v>78726000</v>
      </c>
      <c r="EF1425" t="n">
        <v>6</v>
      </c>
      <c r="EG1425" t="inlineStr">
        <is>
          <t>Ремонтно-строительные работы</t>
        </is>
      </c>
      <c r="EH1425" t="n">
        <v>99</v>
      </c>
      <c r="EI1425" t="inlineStr">
        <is>
          <t>Внутренние санитарно-технические работы</t>
        </is>
      </c>
      <c r="EJ1425" t="n">
        <v>1</v>
      </c>
      <c r="EK1425" t="n">
        <v>65007</v>
      </c>
      <c r="EL1425" t="inlineStr">
        <is>
          <t>Внутренние санитарнотехнические работы: смена труб, санприборов, запорной арматуры и другое</t>
        </is>
      </c>
      <c r="EM1425" t="inlineStr">
        <is>
          <t>рФЕР-65</t>
        </is>
      </c>
      <c r="EO1425" t="inlineStr"/>
      <c r="EQ1425" t="n">
        <v>0</v>
      </c>
      <c r="ER1425" t="n">
        <v>0</v>
      </c>
      <c r="ES1425" t="n">
        <v>0</v>
      </c>
      <c r="ET1425" t="n">
        <v>0</v>
      </c>
      <c r="EU1425" t="n">
        <v>0</v>
      </c>
      <c r="EV1425" t="n">
        <v>0</v>
      </c>
      <c r="EW1425" t="n">
        <v>0</v>
      </c>
      <c r="EX1425" t="n">
        <v>0</v>
      </c>
      <c r="FQ1425" t="n">
        <v>0</v>
      </c>
      <c r="FR1425" t="n">
        <v>0</v>
      </c>
      <c r="FS1425" t="n">
        <v>0</v>
      </c>
      <c r="FX1425" t="n">
        <v>103</v>
      </c>
      <c r="FY1425" t="n">
        <v>52</v>
      </c>
      <c r="GA1425" t="inlineStr"/>
      <c r="GD1425" t="n">
        <v>1</v>
      </c>
      <c r="GF1425" t="n">
        <v>1839160745</v>
      </c>
      <c r="GG1425" t="n">
        <v>2</v>
      </c>
      <c r="GH1425" t="n">
        <v>1</v>
      </c>
      <c r="GI1425" t="n">
        <v>-2</v>
      </c>
      <c r="GJ1425" t="n">
        <v>0</v>
      </c>
      <c r="GK1425" t="n">
        <v>0</v>
      </c>
      <c r="GL1425">
        <f>ROUND(IF(AND(BH1425=3,BI1425=3,FS1425&lt;&gt;0),P1425,0),0)</f>
        <v/>
      </c>
      <c r="GM1425">
        <f>ROUND(O1425+X1425+Y1425,0)+GX1425</f>
        <v/>
      </c>
      <c r="GN1425">
        <f>IF(OR(BI1425=0,BI1425=1),GM1425-GX1425,0)</f>
        <v/>
      </c>
      <c r="GO1425">
        <f>IF(BI1425=2,GM1425-GX1425,0)</f>
        <v/>
      </c>
      <c r="GP1425">
        <f>IF(BI1425=4,GM1425-GX1425,0)</f>
        <v/>
      </c>
      <c r="GR1425" t="n">
        <v>0</v>
      </c>
      <c r="GS1425" t="n">
        <v>3</v>
      </c>
      <c r="GT1425" t="n">
        <v>0</v>
      </c>
      <c r="GU1425" t="inlineStr"/>
      <c r="GV1425">
        <f>ROUND((GT1425),2)</f>
        <v/>
      </c>
      <c r="GW1425" t="n">
        <v>1</v>
      </c>
      <c r="GX1425">
        <f>ROUND(HC1425*I1425,0)</f>
        <v/>
      </c>
      <c r="HA1425" t="n">
        <v>0</v>
      </c>
      <c r="HB1425" t="n">
        <v>0</v>
      </c>
      <c r="HC1425">
        <f>GV1425*GW1425</f>
        <v/>
      </c>
      <c r="HE1425" t="inlineStr"/>
      <c r="HF1425" t="inlineStr"/>
      <c r="HM1425" t="inlineStr"/>
      <c r="HN1425" t="inlineStr">
        <is>
          <t>Пр/812-099.2-1</t>
        </is>
      </c>
      <c r="HO1425" t="inlineStr">
        <is>
          <t>Пр/774-099.2</t>
        </is>
      </c>
      <c r="HP1425" t="inlineStr">
        <is>
          <t>Внутренние санитарнотехнические работы: смена труб, санприборов, запорной арматуры и другое</t>
        </is>
      </c>
      <c r="HQ1425" t="inlineStr">
        <is>
          <t>Внутренние санитарнотехнические работы: смена труб, санприборов, запорной арматуры и другое</t>
        </is>
      </c>
      <c r="HS1425" t="n">
        <v>0</v>
      </c>
      <c r="IK1425" t="n">
        <v>0</v>
      </c>
    </row>
    <row r="1426">
      <c r="A1426" t="n">
        <v>18</v>
      </c>
      <c r="B1426" t="n">
        <v>0</v>
      </c>
      <c r="C1426" t="n">
        <v>479</v>
      </c>
      <c r="E1426" t="inlineStr">
        <is>
          <t>1,2</t>
        </is>
      </c>
      <c r="F1426" t="inlineStr">
        <is>
          <t>302-1342</t>
        </is>
      </c>
      <c r="G1426" t="inlineStr">
        <is>
          <t>Вентили проходные муфтовые 15кч18п для воды давлением 1,6 МПа (16 кгс/см2), диаметром 20 мм</t>
        </is>
      </c>
      <c r="H1426" t="inlineStr">
        <is>
          <t>шт.</t>
        </is>
      </c>
      <c r="I1426">
        <f>I1424*J1426</f>
        <v/>
      </c>
      <c r="J1426" t="n">
        <v>-100</v>
      </c>
      <c r="K1426" t="n">
        <v>-100</v>
      </c>
      <c r="O1426">
        <f>ROUND(CP1426,0)</f>
        <v/>
      </c>
      <c r="P1426">
        <f>ROUND(CQ1426*I1426,0)</f>
        <v/>
      </c>
      <c r="Q1426">
        <f>(ROUND((ROUND(((ET1426)*I1426),0)*BB1426),0)+ROUND((ROUND(((AE1426-(EU1426))*I1426),0)*BS1426),0))</f>
        <v/>
      </c>
      <c r="R1426">
        <f>(ROUND((ROUND(((EU1426)*I1426),0)*BS1426),0)+ROUND((ROUND(((AE1426-(EU1426))*I1426),0)*BS1426),0))</f>
        <v/>
      </c>
      <c r="S1426">
        <f>ROUND(CT1426*I1426,0)</f>
        <v/>
      </c>
      <c r="T1426">
        <f>ROUND(CU1426*I1426,0)</f>
        <v/>
      </c>
      <c r="U1426">
        <f>ROUND(CV1426*I1426,7)</f>
        <v/>
      </c>
      <c r="V1426">
        <f>ROUND(CW1426*I1426,7)</f>
        <v/>
      </c>
      <c r="W1426">
        <f>ROUND(CX1426*I1426,0)</f>
        <v/>
      </c>
      <c r="X1426">
        <f>ROUND(CY1426,0)</f>
        <v/>
      </c>
      <c r="Y1426">
        <f>ROUND(CZ1426,0)</f>
        <v/>
      </c>
      <c r="AA1426" t="n">
        <v>78862477</v>
      </c>
      <c r="AB1426">
        <f>ROUND((AC1426+AD1426+AF1426),2)</f>
        <v/>
      </c>
      <c r="AC1426">
        <f>ROUND((ES1426),2)</f>
        <v/>
      </c>
      <c r="AD1426">
        <f>ROUND((((ET1426)-(EU1426))+AE1426),2)</f>
        <v/>
      </c>
      <c r="AE1426">
        <f>ROUND((EU1426),2)</f>
        <v/>
      </c>
      <c r="AF1426">
        <f>ROUND((EV1426),2)</f>
        <v/>
      </c>
      <c r="AG1426">
        <f>ROUND((AP1426),2)</f>
        <v/>
      </c>
      <c r="AH1426">
        <f>(EW1426)</f>
        <v/>
      </c>
      <c r="AI1426">
        <f>(EX1426)</f>
        <v/>
      </c>
      <c r="AJ1426">
        <f>(AS1426)</f>
        <v/>
      </c>
      <c r="AK1426" t="n">
        <v>21.81</v>
      </c>
      <c r="AL1426" t="n">
        <v>21.81</v>
      </c>
      <c r="AM1426" t="n">
        <v>0</v>
      </c>
      <c r="AN1426" t="n">
        <v>0</v>
      </c>
      <c r="AO1426" t="n">
        <v>0</v>
      </c>
      <c r="AP1426" t="n">
        <v>0</v>
      </c>
      <c r="AQ1426" t="n">
        <v>0</v>
      </c>
      <c r="AR1426" t="n">
        <v>0</v>
      </c>
      <c r="AS1426" t="n">
        <v>0</v>
      </c>
      <c r="AT1426" t="n">
        <v>103</v>
      </c>
      <c r="AU1426" t="n">
        <v>52</v>
      </c>
      <c r="AV1426" t="n">
        <v>1</v>
      </c>
      <c r="AW1426" t="n">
        <v>1</v>
      </c>
      <c r="AZ1426" t="n">
        <v>1</v>
      </c>
      <c r="BA1426" t="n">
        <v>1</v>
      </c>
      <c r="BB1426" t="n">
        <v>1</v>
      </c>
      <c r="BC1426" t="n">
        <v>10.17</v>
      </c>
      <c r="BD1426" t="inlineStr"/>
      <c r="BE1426" t="inlineStr"/>
      <c r="BF1426" t="inlineStr"/>
      <c r="BG1426" t="inlineStr"/>
      <c r="BH1426" t="n">
        <v>3</v>
      </c>
      <c r="BI1426" t="n">
        <v>1</v>
      </c>
      <c r="BJ1426" t="inlineStr">
        <is>
          <t>ТССЦ Московской обл., 302-1342, приказ Минстроя России №675/пр от 28.02.2017 № 256/пр</t>
        </is>
      </c>
      <c r="BM1426" t="n">
        <v>65007</v>
      </c>
      <c r="BN1426" t="n">
        <v>0</v>
      </c>
      <c r="BO1426" t="inlineStr">
        <is>
          <t>302-1342</t>
        </is>
      </c>
      <c r="BP1426" t="n">
        <v>1</v>
      </c>
      <c r="BQ1426" t="n">
        <v>6</v>
      </c>
      <c r="BR1426" t="n">
        <v>1</v>
      </c>
      <c r="BS1426" t="n">
        <v>1</v>
      </c>
      <c r="BT1426" t="n">
        <v>1</v>
      </c>
      <c r="BU1426" t="n">
        <v>1</v>
      </c>
      <c r="BV1426" t="n">
        <v>1</v>
      </c>
      <c r="BW1426" t="n">
        <v>1</v>
      </c>
      <c r="BX1426" t="n">
        <v>1</v>
      </c>
      <c r="BY1426" t="inlineStr"/>
      <c r="BZ1426" t="n">
        <v>103</v>
      </c>
      <c r="CA1426" t="n">
        <v>52</v>
      </c>
      <c r="CB1426" t="inlineStr"/>
      <c r="CE1426" t="n">
        <v>12</v>
      </c>
      <c r="CF1426" t="n">
        <v>0</v>
      </c>
      <c r="CG1426" t="n">
        <v>0</v>
      </c>
      <c r="CM1426" t="n">
        <v>0</v>
      </c>
      <c r="CN1426" t="inlineStr"/>
      <c r="CO1426" t="n">
        <v>0</v>
      </c>
      <c r="CP1426">
        <f>(P1426+Q1426+S1426)</f>
        <v/>
      </c>
      <c r="CQ1426">
        <f>AC1426*BC1426</f>
        <v/>
      </c>
      <c r="CR1426">
        <f>(ROUND((ROUND(((ET1426)*1),0)*BB1426),0)+ROUND((ROUND(((AE1426-(EU1426))*1),0)*BS1426),0))</f>
        <v/>
      </c>
      <c r="CS1426">
        <f>(ROUND((ROUND(((EU1426)*1),0)*BS1426),0)+ROUND((ROUND(((AE1426-(EU1426))*1),0)*BS1426),0))</f>
        <v/>
      </c>
      <c r="CT1426">
        <f>AF1426*BA1426</f>
        <v/>
      </c>
      <c r="CU1426">
        <f>AG1426</f>
        <v/>
      </c>
      <c r="CV1426">
        <f>AH1426</f>
        <v/>
      </c>
      <c r="CW1426">
        <f>AI1426</f>
        <v/>
      </c>
      <c r="CX1426">
        <f>AJ1426</f>
        <v/>
      </c>
      <c r="CY1426">
        <f>(((S1426+R1426)*AT1426)/100)</f>
        <v/>
      </c>
      <c r="CZ1426">
        <f>(((S1426+R1426)*AU1426)/100)</f>
        <v/>
      </c>
      <c r="DC1426" t="inlineStr"/>
      <c r="DD1426" t="inlineStr"/>
      <c r="DE1426" t="inlineStr"/>
      <c r="DF1426" t="inlineStr"/>
      <c r="DG1426" t="inlineStr"/>
      <c r="DH1426" t="inlineStr"/>
      <c r="DI1426" t="inlineStr"/>
      <c r="DJ1426" t="inlineStr"/>
      <c r="DK1426" t="inlineStr"/>
      <c r="DL1426" t="inlineStr"/>
      <c r="DM1426" t="inlineStr"/>
      <c r="DN1426" t="n">
        <v>0</v>
      </c>
      <c r="DO1426" t="n">
        <v>0</v>
      </c>
      <c r="DP1426" t="n">
        <v>1</v>
      </c>
      <c r="DQ1426" t="n">
        <v>1</v>
      </c>
      <c r="DU1426" t="n">
        <v>1010</v>
      </c>
      <c r="DV1426" t="inlineStr">
        <is>
          <t>шт.</t>
        </is>
      </c>
      <c r="DW1426" t="inlineStr">
        <is>
          <t>шт.</t>
        </is>
      </c>
      <c r="DX1426" t="n">
        <v>1</v>
      </c>
      <c r="DZ1426" t="inlineStr"/>
      <c r="EA1426" t="inlineStr"/>
      <c r="EB1426" t="inlineStr"/>
      <c r="EC1426" t="inlineStr"/>
      <c r="EE1426" t="n">
        <v>78726000</v>
      </c>
      <c r="EF1426" t="n">
        <v>6</v>
      </c>
      <c r="EG1426" t="inlineStr">
        <is>
          <t>Ремонтно-строительные работы</t>
        </is>
      </c>
      <c r="EH1426" t="n">
        <v>99</v>
      </c>
      <c r="EI1426" t="inlineStr">
        <is>
          <t>Внутренние санитарно-технические работы</t>
        </is>
      </c>
      <c r="EJ1426" t="n">
        <v>1</v>
      </c>
      <c r="EK1426" t="n">
        <v>65007</v>
      </c>
      <c r="EL1426" t="inlineStr">
        <is>
          <t>Внутренние санитарнотехнические работы: смена труб, санприборов, запорной арматуры и другое</t>
        </is>
      </c>
      <c r="EM1426" t="inlineStr">
        <is>
          <t>рФЕР-65</t>
        </is>
      </c>
      <c r="EO1426" t="inlineStr"/>
      <c r="EQ1426" t="n">
        <v>0</v>
      </c>
      <c r="ER1426" t="n">
        <v>21.81</v>
      </c>
      <c r="ES1426" t="n">
        <v>21.81</v>
      </c>
      <c r="ET1426" t="n">
        <v>0</v>
      </c>
      <c r="EU1426" t="n">
        <v>0</v>
      </c>
      <c r="EV1426" t="n">
        <v>0</v>
      </c>
      <c r="EW1426" t="n">
        <v>0</v>
      </c>
      <c r="EX1426" t="n">
        <v>0</v>
      </c>
      <c r="FQ1426" t="n">
        <v>0</v>
      </c>
      <c r="FR1426" t="n">
        <v>0</v>
      </c>
      <c r="FS1426" t="n">
        <v>0</v>
      </c>
      <c r="FX1426" t="n">
        <v>103</v>
      </c>
      <c r="FY1426" t="n">
        <v>52</v>
      </c>
      <c r="GA1426" t="inlineStr"/>
      <c r="GD1426" t="n">
        <v>1</v>
      </c>
      <c r="GF1426" t="n">
        <v>-852705161</v>
      </c>
      <c r="GG1426" t="n">
        <v>2</v>
      </c>
      <c r="GH1426" t="n">
        <v>1</v>
      </c>
      <c r="GI1426" t="n">
        <v>2</v>
      </c>
      <c r="GJ1426" t="n">
        <v>0</v>
      </c>
      <c r="GK1426" t="n">
        <v>0</v>
      </c>
      <c r="GL1426">
        <f>ROUND(IF(AND(BH1426=3,BI1426=3,FS1426&lt;&gt;0),P1426,0),0)</f>
        <v/>
      </c>
      <c r="GM1426">
        <f>ROUND(O1426+X1426+Y1426,0)+GX1426</f>
        <v/>
      </c>
      <c r="GN1426">
        <f>IF(OR(BI1426=0,BI1426=1),GM1426-GX1426,0)</f>
        <v/>
      </c>
      <c r="GO1426">
        <f>IF(BI1426=2,GM1426-GX1426,0)</f>
        <v/>
      </c>
      <c r="GP1426">
        <f>IF(BI1426=4,GM1426-GX1426,0)</f>
        <v/>
      </c>
      <c r="GR1426" t="n">
        <v>0</v>
      </c>
      <c r="GS1426" t="n">
        <v>3</v>
      </c>
      <c r="GT1426" t="n">
        <v>0</v>
      </c>
      <c r="GU1426" t="inlineStr"/>
      <c r="GV1426">
        <f>ROUND((GT1426),2)</f>
        <v/>
      </c>
      <c r="GW1426" t="n">
        <v>1</v>
      </c>
      <c r="GX1426">
        <f>ROUND(HC1426*I1426,0)</f>
        <v/>
      </c>
      <c r="HA1426" t="n">
        <v>0</v>
      </c>
      <c r="HB1426" t="n">
        <v>0</v>
      </c>
      <c r="HC1426">
        <f>GV1426*GW1426</f>
        <v/>
      </c>
      <c r="HE1426" t="inlineStr"/>
      <c r="HF1426" t="inlineStr"/>
      <c r="HM1426" t="inlineStr"/>
      <c r="HN1426" t="inlineStr">
        <is>
          <t>Пр/812-099.2-1</t>
        </is>
      </c>
      <c r="HO1426" t="inlineStr">
        <is>
          <t>Пр/774-099.2</t>
        </is>
      </c>
      <c r="HP1426" t="inlineStr">
        <is>
          <t>Внутренние санитарнотехнические работы: смена труб, санприборов, запорной арматуры и другое</t>
        </is>
      </c>
      <c r="HQ1426" t="inlineStr">
        <is>
          <t>Внутренние санитарнотехнические работы: смена труб, санприборов, запорной арматуры и другое</t>
        </is>
      </c>
      <c r="HS1426" t="n">
        <v>0</v>
      </c>
      <c r="IK1426" t="n">
        <v>0</v>
      </c>
    </row>
    <row r="1427">
      <c r="A1427" t="n">
        <v>18</v>
      </c>
      <c r="B1427" t="n">
        <v>0</v>
      </c>
      <c r="C1427" t="n">
        <v>478</v>
      </c>
      <c r="E1427" t="inlineStr">
        <is>
          <t>1,3</t>
        </is>
      </c>
      <c r="F1427" t="inlineStr">
        <is>
          <t>302-0068</t>
        </is>
      </c>
      <c r="G1427" t="inlineStr">
        <is>
          <t>Кран шаровый муфтовый Valtec для воды диаметром 15 мм, тип в/н</t>
        </is>
      </c>
      <c r="H1427" t="inlineStr">
        <is>
          <t>шт.</t>
        </is>
      </c>
      <c r="I1427">
        <f>I1424*J1427</f>
        <v/>
      </c>
      <c r="J1427" t="n">
        <v>100</v>
      </c>
      <c r="K1427" t="n">
        <v>100</v>
      </c>
      <c r="O1427">
        <f>ROUND(CP1427,0)</f>
        <v/>
      </c>
      <c r="P1427">
        <f>ROUND(CQ1427*I1427,0)</f>
        <v/>
      </c>
      <c r="Q1427">
        <f>(ROUND((ROUND(((ET1427)*I1427),0)*BB1427),0)+ROUND((ROUND(((AE1427-(EU1427))*I1427),0)*BS1427),0))</f>
        <v/>
      </c>
      <c r="R1427">
        <f>(ROUND((ROUND(((EU1427)*I1427),0)*BS1427),0)+ROUND((ROUND(((AE1427-(EU1427))*I1427),0)*BS1427),0))</f>
        <v/>
      </c>
      <c r="S1427">
        <f>ROUND(CT1427*I1427,0)</f>
        <v/>
      </c>
      <c r="T1427">
        <f>ROUND(CU1427*I1427,0)</f>
        <v/>
      </c>
      <c r="U1427">
        <f>ROUND(CV1427*I1427,7)</f>
        <v/>
      </c>
      <c r="V1427">
        <f>ROUND(CW1427*I1427,7)</f>
        <v/>
      </c>
      <c r="W1427">
        <f>ROUND(CX1427*I1427,0)</f>
        <v/>
      </c>
      <c r="X1427">
        <f>ROUND(CY1427,0)</f>
        <v/>
      </c>
      <c r="Y1427">
        <f>ROUND(CZ1427,0)</f>
        <v/>
      </c>
      <c r="AA1427" t="n">
        <v>78862477</v>
      </c>
      <c r="AB1427">
        <f>ROUND((AC1427+AD1427+AF1427),2)</f>
        <v/>
      </c>
      <c r="AC1427">
        <f>ROUND((ES1427),2)</f>
        <v/>
      </c>
      <c r="AD1427">
        <f>ROUND((((ET1427)-(EU1427))+AE1427),2)</f>
        <v/>
      </c>
      <c r="AE1427">
        <f>ROUND((EU1427),2)</f>
        <v/>
      </c>
      <c r="AF1427">
        <f>ROUND((EV1427),2)</f>
        <v/>
      </c>
      <c r="AG1427">
        <f>ROUND((AP1427),2)</f>
        <v/>
      </c>
      <c r="AH1427">
        <f>(EW1427)</f>
        <v/>
      </c>
      <c r="AI1427">
        <f>(EX1427)</f>
        <v/>
      </c>
      <c r="AJ1427">
        <f>(AS1427)</f>
        <v/>
      </c>
      <c r="AK1427" t="n">
        <v>33.78</v>
      </c>
      <c r="AL1427" t="n">
        <v>33.78</v>
      </c>
      <c r="AM1427" t="n">
        <v>0</v>
      </c>
      <c r="AN1427" t="n">
        <v>0</v>
      </c>
      <c r="AO1427" t="n">
        <v>0</v>
      </c>
      <c r="AP1427" t="n">
        <v>0</v>
      </c>
      <c r="AQ1427" t="n">
        <v>0</v>
      </c>
      <c r="AR1427" t="n">
        <v>0</v>
      </c>
      <c r="AS1427" t="n">
        <v>0.01</v>
      </c>
      <c r="AT1427" t="n">
        <v>103</v>
      </c>
      <c r="AU1427" t="n">
        <v>52</v>
      </c>
      <c r="AV1427" t="n">
        <v>1</v>
      </c>
      <c r="AW1427" t="n">
        <v>1</v>
      </c>
      <c r="AZ1427" t="n">
        <v>1</v>
      </c>
      <c r="BA1427" t="n">
        <v>1</v>
      </c>
      <c r="BB1427" t="n">
        <v>1</v>
      </c>
      <c r="BC1427" t="n">
        <v>12.26</v>
      </c>
      <c r="BD1427" t="inlineStr"/>
      <c r="BE1427" t="inlineStr"/>
      <c r="BF1427" t="inlineStr"/>
      <c r="BG1427" t="inlineStr"/>
      <c r="BH1427" t="n">
        <v>3</v>
      </c>
      <c r="BI1427" t="n">
        <v>1</v>
      </c>
      <c r="BJ1427" t="inlineStr">
        <is>
          <t>ТССЦ Московской обл., 302-0068, приказ Минстроя России №675/пр от 28.02.2017 № 256/пр</t>
        </is>
      </c>
      <c r="BM1427" t="n">
        <v>65007</v>
      </c>
      <c r="BN1427" t="n">
        <v>0</v>
      </c>
      <c r="BO1427" t="inlineStr">
        <is>
          <t>302-0068</t>
        </is>
      </c>
      <c r="BP1427" t="n">
        <v>1</v>
      </c>
      <c r="BQ1427" t="n">
        <v>6</v>
      </c>
      <c r="BR1427" t="n">
        <v>0</v>
      </c>
      <c r="BS1427" t="n">
        <v>1</v>
      </c>
      <c r="BT1427" t="n">
        <v>1</v>
      </c>
      <c r="BU1427" t="n">
        <v>1</v>
      </c>
      <c r="BV1427" t="n">
        <v>1</v>
      </c>
      <c r="BW1427" t="n">
        <v>1</v>
      </c>
      <c r="BX1427" t="n">
        <v>1</v>
      </c>
      <c r="BY1427" t="inlineStr"/>
      <c r="BZ1427" t="n">
        <v>103</v>
      </c>
      <c r="CA1427" t="n">
        <v>52</v>
      </c>
      <c r="CB1427" t="inlineStr"/>
      <c r="CE1427" t="n">
        <v>12</v>
      </c>
      <c r="CF1427" t="n">
        <v>0</v>
      </c>
      <c r="CG1427" t="n">
        <v>0</v>
      </c>
      <c r="CM1427" t="n">
        <v>0</v>
      </c>
      <c r="CN1427" t="inlineStr"/>
      <c r="CO1427" t="n">
        <v>0</v>
      </c>
      <c r="CP1427">
        <f>(P1427+Q1427+S1427)</f>
        <v/>
      </c>
      <c r="CQ1427">
        <f>AC1427*BC1427</f>
        <v/>
      </c>
      <c r="CR1427">
        <f>(ROUND((ROUND(((ET1427)*1),0)*BB1427),0)+ROUND((ROUND(((AE1427-(EU1427))*1),0)*BS1427),0))</f>
        <v/>
      </c>
      <c r="CS1427">
        <f>(ROUND((ROUND(((EU1427)*1),0)*BS1427),0)+ROUND((ROUND(((AE1427-(EU1427))*1),0)*BS1427),0))</f>
        <v/>
      </c>
      <c r="CT1427">
        <f>AF1427*BA1427</f>
        <v/>
      </c>
      <c r="CU1427">
        <f>AG1427</f>
        <v/>
      </c>
      <c r="CV1427">
        <f>AH1427</f>
        <v/>
      </c>
      <c r="CW1427">
        <f>AI1427</f>
        <v/>
      </c>
      <c r="CX1427">
        <f>AJ1427</f>
        <v/>
      </c>
      <c r="CY1427">
        <f>(((S1427+R1427)*AT1427)/100)</f>
        <v/>
      </c>
      <c r="CZ1427">
        <f>(((S1427+R1427)*AU1427)/100)</f>
        <v/>
      </c>
      <c r="DC1427" t="inlineStr"/>
      <c r="DD1427" t="inlineStr"/>
      <c r="DE1427" t="inlineStr"/>
      <c r="DF1427" t="inlineStr"/>
      <c r="DG1427" t="inlineStr"/>
      <c r="DH1427" t="inlineStr"/>
      <c r="DI1427" t="inlineStr"/>
      <c r="DJ1427" t="inlineStr"/>
      <c r="DK1427" t="inlineStr"/>
      <c r="DL1427" t="inlineStr"/>
      <c r="DM1427" t="inlineStr"/>
      <c r="DN1427" t="n">
        <v>0</v>
      </c>
      <c r="DO1427" t="n">
        <v>0</v>
      </c>
      <c r="DP1427" t="n">
        <v>1</v>
      </c>
      <c r="DQ1427" t="n">
        <v>1</v>
      </c>
      <c r="DU1427" t="n">
        <v>1010</v>
      </c>
      <c r="DV1427" t="inlineStr">
        <is>
          <t>шт.</t>
        </is>
      </c>
      <c r="DW1427" t="inlineStr">
        <is>
          <t>шт.</t>
        </is>
      </c>
      <c r="DX1427" t="n">
        <v>1</v>
      </c>
      <c r="DZ1427" t="inlineStr"/>
      <c r="EA1427" t="inlineStr"/>
      <c r="EB1427" t="inlineStr"/>
      <c r="EC1427" t="inlineStr"/>
      <c r="EE1427" t="n">
        <v>78726000</v>
      </c>
      <c r="EF1427" t="n">
        <v>6</v>
      </c>
      <c r="EG1427" t="inlineStr">
        <is>
          <t>Ремонтно-строительные работы</t>
        </is>
      </c>
      <c r="EH1427" t="n">
        <v>99</v>
      </c>
      <c r="EI1427" t="inlineStr">
        <is>
          <t>Внутренние санитарно-технические работы</t>
        </is>
      </c>
      <c r="EJ1427" t="n">
        <v>1</v>
      </c>
      <c r="EK1427" t="n">
        <v>65007</v>
      </c>
      <c r="EL1427" t="inlineStr">
        <is>
          <t>Внутренние санитарнотехнические работы: смена труб, санприборов, запорной арматуры и другое</t>
        </is>
      </c>
      <c r="EM1427" t="inlineStr">
        <is>
          <t>рФЕР-65</t>
        </is>
      </c>
      <c r="EO1427" t="inlineStr"/>
      <c r="EQ1427" t="n">
        <v>0</v>
      </c>
      <c r="ER1427" t="n">
        <v>33.78</v>
      </c>
      <c r="ES1427" t="n">
        <v>33.78</v>
      </c>
      <c r="ET1427" t="n">
        <v>0</v>
      </c>
      <c r="EU1427" t="n">
        <v>0</v>
      </c>
      <c r="EV1427" t="n">
        <v>0</v>
      </c>
      <c r="EW1427" t="n">
        <v>0</v>
      </c>
      <c r="EX1427" t="n">
        <v>0</v>
      </c>
      <c r="FQ1427" t="n">
        <v>0</v>
      </c>
      <c r="FR1427" t="n">
        <v>0</v>
      </c>
      <c r="FS1427" t="n">
        <v>0</v>
      </c>
      <c r="FX1427" t="n">
        <v>103</v>
      </c>
      <c r="FY1427" t="n">
        <v>52</v>
      </c>
      <c r="GA1427" t="inlineStr"/>
      <c r="GD1427" t="n">
        <v>1</v>
      </c>
      <c r="GF1427" t="n">
        <v>-22704264</v>
      </c>
      <c r="GG1427" t="n">
        <v>2</v>
      </c>
      <c r="GH1427" t="n">
        <v>1</v>
      </c>
      <c r="GI1427" t="n">
        <v>2</v>
      </c>
      <c r="GJ1427" t="n">
        <v>0</v>
      </c>
      <c r="GK1427" t="n">
        <v>0</v>
      </c>
      <c r="GL1427">
        <f>ROUND(IF(AND(BH1427=3,BI1427=3,FS1427&lt;&gt;0),P1427,0),0)</f>
        <v/>
      </c>
      <c r="GM1427">
        <f>ROUND(O1427+X1427+Y1427,0)+GX1427</f>
        <v/>
      </c>
      <c r="GN1427">
        <f>IF(OR(BI1427=0,BI1427=1),GM1427-GX1427,0)</f>
        <v/>
      </c>
      <c r="GO1427">
        <f>IF(BI1427=2,GM1427-GX1427,0)</f>
        <v/>
      </c>
      <c r="GP1427">
        <f>IF(BI1427=4,GM1427-GX1427,0)</f>
        <v/>
      </c>
      <c r="GR1427" t="n">
        <v>0</v>
      </c>
      <c r="GS1427" t="n">
        <v>3</v>
      </c>
      <c r="GT1427" t="n">
        <v>0</v>
      </c>
      <c r="GU1427" t="inlineStr"/>
      <c r="GV1427">
        <f>ROUND((GT1427),2)</f>
        <v/>
      </c>
      <c r="GW1427" t="n">
        <v>1</v>
      </c>
      <c r="GX1427">
        <f>ROUND(HC1427*I1427,0)</f>
        <v/>
      </c>
      <c r="HA1427" t="n">
        <v>0</v>
      </c>
      <c r="HB1427" t="n">
        <v>0</v>
      </c>
      <c r="HC1427">
        <f>GV1427*GW1427</f>
        <v/>
      </c>
      <c r="HE1427" t="inlineStr"/>
      <c r="HF1427" t="inlineStr"/>
      <c r="HM1427" t="inlineStr"/>
      <c r="HN1427" t="inlineStr">
        <is>
          <t>Пр/812-099.2-1</t>
        </is>
      </c>
      <c r="HO1427" t="inlineStr">
        <is>
          <t>Пр/774-099.2</t>
        </is>
      </c>
      <c r="HP1427" t="inlineStr">
        <is>
          <t>Внутренние санитарнотехнические работы: смена труб, санприборов, запорной арматуры и другое</t>
        </is>
      </c>
      <c r="HQ1427" t="inlineStr">
        <is>
          <t>Внутренние санитарнотехнические работы: смена труб, санприборов, запорной арматуры и другое</t>
        </is>
      </c>
      <c r="HS1427" t="n">
        <v>0</v>
      </c>
      <c r="IK1427" t="n">
        <v>0</v>
      </c>
    </row>
    <row r="1428">
      <c r="A1428" t="n">
        <v>18</v>
      </c>
      <c r="B1428" t="n">
        <v>0</v>
      </c>
      <c r="C1428" t="n">
        <v>482</v>
      </c>
      <c r="E1428" t="inlineStr">
        <is>
          <t>1,4</t>
        </is>
      </c>
      <c r="F1428" t="inlineStr">
        <is>
          <t>507-5019</t>
        </is>
      </c>
      <c r="G1428" t="inlineStr">
        <is>
          <t>Муфта полипропиленовая комбинированная, с внутренней резьбой диаметром 25х1/2"</t>
        </is>
      </c>
      <c r="H1428" t="inlineStr">
        <is>
          <t>10 шт.</t>
        </is>
      </c>
      <c r="I1428">
        <f>I1424*J1428</f>
        <v/>
      </c>
      <c r="J1428" t="n">
        <v>10</v>
      </c>
      <c r="K1428" t="n">
        <v>10</v>
      </c>
      <c r="O1428">
        <f>ROUND(CP1428,0)</f>
        <v/>
      </c>
      <c r="P1428">
        <f>ROUND(CQ1428*I1428,0)</f>
        <v/>
      </c>
      <c r="Q1428">
        <f>(ROUND((ROUND(((ET1428)*I1428),0)*BB1428),0)+ROUND((ROUND(((AE1428-(EU1428))*I1428),0)*BS1428),0))</f>
        <v/>
      </c>
      <c r="R1428">
        <f>(ROUND((ROUND(((EU1428)*I1428),0)*BS1428),0)+ROUND((ROUND(((AE1428-(EU1428))*I1428),0)*BS1428),0))</f>
        <v/>
      </c>
      <c r="S1428">
        <f>ROUND(CT1428*I1428,0)</f>
        <v/>
      </c>
      <c r="T1428">
        <f>ROUND(CU1428*I1428,0)</f>
        <v/>
      </c>
      <c r="U1428">
        <f>ROUND(CV1428*I1428,7)</f>
        <v/>
      </c>
      <c r="V1428">
        <f>ROUND(CW1428*I1428,7)</f>
        <v/>
      </c>
      <c r="W1428">
        <f>ROUND(CX1428*I1428,0)</f>
        <v/>
      </c>
      <c r="X1428">
        <f>ROUND(CY1428,0)</f>
        <v/>
      </c>
      <c r="Y1428">
        <f>ROUND(CZ1428,0)</f>
        <v/>
      </c>
      <c r="AA1428" t="n">
        <v>78862477</v>
      </c>
      <c r="AB1428">
        <f>ROUND((AC1428+AD1428+AF1428),2)</f>
        <v/>
      </c>
      <c r="AC1428">
        <f>ROUND((ES1428),2)</f>
        <v/>
      </c>
      <c r="AD1428">
        <f>ROUND((((ET1428)-(EU1428))+AE1428),2)</f>
        <v/>
      </c>
      <c r="AE1428">
        <f>ROUND((EU1428),2)</f>
        <v/>
      </c>
      <c r="AF1428">
        <f>ROUND((EV1428),2)</f>
        <v/>
      </c>
      <c r="AG1428">
        <f>ROUND((AP1428),2)</f>
        <v/>
      </c>
      <c r="AH1428">
        <f>(EW1428)</f>
        <v/>
      </c>
      <c r="AI1428">
        <f>(EX1428)</f>
        <v/>
      </c>
      <c r="AJ1428">
        <f>(AS1428)</f>
        <v/>
      </c>
      <c r="AK1428" t="n">
        <v>74.3</v>
      </c>
      <c r="AL1428" t="n">
        <v>74.3</v>
      </c>
      <c r="AM1428" t="n">
        <v>0</v>
      </c>
      <c r="AN1428" t="n">
        <v>0</v>
      </c>
      <c r="AO1428" t="n">
        <v>0</v>
      </c>
      <c r="AP1428" t="n">
        <v>0</v>
      </c>
      <c r="AQ1428" t="n">
        <v>0</v>
      </c>
      <c r="AR1428" t="n">
        <v>0</v>
      </c>
      <c r="AS1428" t="n">
        <v>0.04</v>
      </c>
      <c r="AT1428" t="n">
        <v>103</v>
      </c>
      <c r="AU1428" t="n">
        <v>52</v>
      </c>
      <c r="AV1428" t="n">
        <v>1</v>
      </c>
      <c r="AW1428" t="n">
        <v>1</v>
      </c>
      <c r="AZ1428" t="n">
        <v>1</v>
      </c>
      <c r="BA1428" t="n">
        <v>1</v>
      </c>
      <c r="BB1428" t="n">
        <v>1</v>
      </c>
      <c r="BC1428" t="n">
        <v>5.73</v>
      </c>
      <c r="BD1428" t="inlineStr"/>
      <c r="BE1428" t="inlineStr"/>
      <c r="BF1428" t="inlineStr"/>
      <c r="BG1428" t="inlineStr"/>
      <c r="BH1428" t="n">
        <v>3</v>
      </c>
      <c r="BI1428" t="n">
        <v>1</v>
      </c>
      <c r="BJ1428" t="inlineStr">
        <is>
          <t>ТССЦ Московской обл., 507-5019, приказ Минстроя России №675/пр от 28.02.2017 № 258/пр</t>
        </is>
      </c>
      <c r="BM1428" t="n">
        <v>65007</v>
      </c>
      <c r="BN1428" t="n">
        <v>0</v>
      </c>
      <c r="BO1428" t="inlineStr">
        <is>
          <t>507-5019</t>
        </is>
      </c>
      <c r="BP1428" t="n">
        <v>1</v>
      </c>
      <c r="BQ1428" t="n">
        <v>6</v>
      </c>
      <c r="BR1428" t="n">
        <v>0</v>
      </c>
      <c r="BS1428" t="n">
        <v>1</v>
      </c>
      <c r="BT1428" t="n">
        <v>1</v>
      </c>
      <c r="BU1428" t="n">
        <v>1</v>
      </c>
      <c r="BV1428" t="n">
        <v>1</v>
      </c>
      <c r="BW1428" t="n">
        <v>1</v>
      </c>
      <c r="BX1428" t="n">
        <v>1</v>
      </c>
      <c r="BY1428" t="inlineStr"/>
      <c r="BZ1428" t="n">
        <v>103</v>
      </c>
      <c r="CA1428" t="n">
        <v>52</v>
      </c>
      <c r="CB1428" t="inlineStr"/>
      <c r="CE1428" t="n">
        <v>12</v>
      </c>
      <c r="CF1428" t="n">
        <v>0</v>
      </c>
      <c r="CG1428" t="n">
        <v>0</v>
      </c>
      <c r="CM1428" t="n">
        <v>0</v>
      </c>
      <c r="CN1428" t="inlineStr"/>
      <c r="CO1428" t="n">
        <v>0</v>
      </c>
      <c r="CP1428">
        <f>(P1428+Q1428+S1428)</f>
        <v/>
      </c>
      <c r="CQ1428">
        <f>AC1428*BC1428</f>
        <v/>
      </c>
      <c r="CR1428">
        <f>(ROUND((ROUND(((ET1428)*1),0)*BB1428),0)+ROUND((ROUND(((AE1428-(EU1428))*1),0)*BS1428),0))</f>
        <v/>
      </c>
      <c r="CS1428">
        <f>(ROUND((ROUND(((EU1428)*1),0)*BS1428),0)+ROUND((ROUND(((AE1428-(EU1428))*1),0)*BS1428),0))</f>
        <v/>
      </c>
      <c r="CT1428">
        <f>AF1428*BA1428</f>
        <v/>
      </c>
      <c r="CU1428">
        <f>AG1428</f>
        <v/>
      </c>
      <c r="CV1428">
        <f>AH1428</f>
        <v/>
      </c>
      <c r="CW1428">
        <f>AI1428</f>
        <v/>
      </c>
      <c r="CX1428">
        <f>AJ1428</f>
        <v/>
      </c>
      <c r="CY1428">
        <f>(((S1428+R1428)*AT1428)/100)</f>
        <v/>
      </c>
      <c r="CZ1428">
        <f>(((S1428+R1428)*AU1428)/100)</f>
        <v/>
      </c>
      <c r="DC1428" t="inlineStr"/>
      <c r="DD1428" t="inlineStr"/>
      <c r="DE1428" t="inlineStr"/>
      <c r="DF1428" t="inlineStr"/>
      <c r="DG1428" t="inlineStr"/>
      <c r="DH1428" t="inlineStr"/>
      <c r="DI1428" t="inlineStr"/>
      <c r="DJ1428" t="inlineStr"/>
      <c r="DK1428" t="inlineStr"/>
      <c r="DL1428" t="inlineStr"/>
      <c r="DM1428" t="inlineStr"/>
      <c r="DN1428" t="n">
        <v>0</v>
      </c>
      <c r="DO1428" t="n">
        <v>0</v>
      </c>
      <c r="DP1428" t="n">
        <v>1</v>
      </c>
      <c r="DQ1428" t="n">
        <v>1</v>
      </c>
      <c r="DU1428" t="n">
        <v>1010</v>
      </c>
      <c r="DV1428" t="inlineStr">
        <is>
          <t>10 шт.</t>
        </is>
      </c>
      <c r="DW1428" t="inlineStr">
        <is>
          <t>10 шт.</t>
        </is>
      </c>
      <c r="DX1428" t="n">
        <v>10</v>
      </c>
      <c r="DZ1428" t="inlineStr"/>
      <c r="EA1428" t="inlineStr"/>
      <c r="EB1428" t="inlineStr"/>
      <c r="EC1428" t="inlineStr"/>
      <c r="EE1428" t="n">
        <v>78726000</v>
      </c>
      <c r="EF1428" t="n">
        <v>6</v>
      </c>
      <c r="EG1428" t="inlineStr">
        <is>
          <t>Ремонтно-строительные работы</t>
        </is>
      </c>
      <c r="EH1428" t="n">
        <v>99</v>
      </c>
      <c r="EI1428" t="inlineStr">
        <is>
          <t>Внутренние санитарно-технические работы</t>
        </is>
      </c>
      <c r="EJ1428" t="n">
        <v>1</v>
      </c>
      <c r="EK1428" t="n">
        <v>65007</v>
      </c>
      <c r="EL1428" t="inlineStr">
        <is>
          <t>Внутренние санитарнотехнические работы: смена труб, санприборов, запорной арматуры и другое</t>
        </is>
      </c>
      <c r="EM1428" t="inlineStr">
        <is>
          <t>рФЕР-65</t>
        </is>
      </c>
      <c r="EO1428" t="inlineStr"/>
      <c r="EQ1428" t="n">
        <v>0</v>
      </c>
      <c r="ER1428" t="n">
        <v>74.3</v>
      </c>
      <c r="ES1428" t="n">
        <v>74.3</v>
      </c>
      <c r="ET1428" t="n">
        <v>0</v>
      </c>
      <c r="EU1428" t="n">
        <v>0</v>
      </c>
      <c r="EV1428" t="n">
        <v>0</v>
      </c>
      <c r="EW1428" t="n">
        <v>0</v>
      </c>
      <c r="EX1428" t="n">
        <v>0</v>
      </c>
      <c r="FQ1428" t="n">
        <v>0</v>
      </c>
      <c r="FR1428" t="n">
        <v>0</v>
      </c>
      <c r="FS1428" t="n">
        <v>0</v>
      </c>
      <c r="FX1428" t="n">
        <v>103</v>
      </c>
      <c r="FY1428" t="n">
        <v>52</v>
      </c>
      <c r="GA1428" t="inlineStr"/>
      <c r="GD1428" t="n">
        <v>1</v>
      </c>
      <c r="GF1428" t="n">
        <v>-919061291</v>
      </c>
      <c r="GG1428" t="n">
        <v>2</v>
      </c>
      <c r="GH1428" t="n">
        <v>1</v>
      </c>
      <c r="GI1428" t="n">
        <v>2</v>
      </c>
      <c r="GJ1428" t="n">
        <v>0</v>
      </c>
      <c r="GK1428" t="n">
        <v>0</v>
      </c>
      <c r="GL1428">
        <f>ROUND(IF(AND(BH1428=3,BI1428=3,FS1428&lt;&gt;0),P1428,0),0)</f>
        <v/>
      </c>
      <c r="GM1428">
        <f>ROUND(O1428+X1428+Y1428,0)+GX1428</f>
        <v/>
      </c>
      <c r="GN1428">
        <f>IF(OR(BI1428=0,BI1428=1),GM1428-GX1428,0)</f>
        <v/>
      </c>
      <c r="GO1428">
        <f>IF(BI1428=2,GM1428-GX1428,0)</f>
        <v/>
      </c>
      <c r="GP1428">
        <f>IF(BI1428=4,GM1428-GX1428,0)</f>
        <v/>
      </c>
      <c r="GR1428" t="n">
        <v>0</v>
      </c>
      <c r="GS1428" t="n">
        <v>3</v>
      </c>
      <c r="GT1428" t="n">
        <v>0</v>
      </c>
      <c r="GU1428" t="inlineStr"/>
      <c r="GV1428">
        <f>ROUND((GT1428),2)</f>
        <v/>
      </c>
      <c r="GW1428" t="n">
        <v>1</v>
      </c>
      <c r="GX1428">
        <f>ROUND(HC1428*I1428,0)</f>
        <v/>
      </c>
      <c r="HA1428" t="n">
        <v>0</v>
      </c>
      <c r="HB1428" t="n">
        <v>0</v>
      </c>
      <c r="HC1428">
        <f>GV1428*GW1428</f>
        <v/>
      </c>
      <c r="HE1428" t="inlineStr"/>
      <c r="HF1428" t="inlineStr"/>
      <c r="HM1428" t="inlineStr"/>
      <c r="HN1428" t="inlineStr">
        <is>
          <t>Пр/812-099.2-1</t>
        </is>
      </c>
      <c r="HO1428" t="inlineStr">
        <is>
          <t>Пр/774-099.2</t>
        </is>
      </c>
      <c r="HP1428" t="inlineStr">
        <is>
          <t>Внутренние санитарнотехнические работы: смена труб, санприборов, запорной арматуры и другое</t>
        </is>
      </c>
      <c r="HQ1428" t="inlineStr">
        <is>
          <t>Внутренние санитарнотехнические работы: смена труб, санприборов, запорной арматуры и другое</t>
        </is>
      </c>
      <c r="HS1428" t="n">
        <v>0</v>
      </c>
      <c r="IK1428" t="n">
        <v>0</v>
      </c>
    </row>
    <row r="1429">
      <c r="A1429" t="n">
        <v>18</v>
      </c>
      <c r="B1429" t="n">
        <v>0</v>
      </c>
      <c r="C1429" t="n">
        <v>481</v>
      </c>
      <c r="E1429" t="inlineStr">
        <is>
          <t>1,5</t>
        </is>
      </c>
      <c r="F1429" t="inlineStr">
        <is>
          <t>507-5008</t>
        </is>
      </c>
      <c r="G1429" t="inlineStr">
        <is>
          <t>Муфта полипропиленовая соединительная диаметром 25 мм</t>
        </is>
      </c>
      <c r="H1429" t="inlineStr">
        <is>
          <t>10 шт.</t>
        </is>
      </c>
      <c r="I1429">
        <f>I1424*J1429</f>
        <v/>
      </c>
      <c r="J1429" t="n">
        <v>10</v>
      </c>
      <c r="K1429" t="n">
        <v>10</v>
      </c>
      <c r="O1429">
        <f>ROUND(CP1429,0)</f>
        <v/>
      </c>
      <c r="P1429">
        <f>ROUND(CQ1429*I1429,0)</f>
        <v/>
      </c>
      <c r="Q1429">
        <f>(ROUND((ROUND(((ET1429)*I1429),0)*BB1429),0)+ROUND((ROUND(((AE1429-(EU1429))*I1429),0)*BS1429),0))</f>
        <v/>
      </c>
      <c r="R1429">
        <f>(ROUND((ROUND(((EU1429)*I1429),0)*BS1429),0)+ROUND((ROUND(((AE1429-(EU1429))*I1429),0)*BS1429),0))</f>
        <v/>
      </c>
      <c r="S1429">
        <f>ROUND(CT1429*I1429,0)</f>
        <v/>
      </c>
      <c r="T1429">
        <f>ROUND(CU1429*I1429,0)</f>
        <v/>
      </c>
      <c r="U1429">
        <f>ROUND(CV1429*I1429,7)</f>
        <v/>
      </c>
      <c r="V1429">
        <f>ROUND(CW1429*I1429,7)</f>
        <v/>
      </c>
      <c r="W1429">
        <f>ROUND(CX1429*I1429,0)</f>
        <v/>
      </c>
      <c r="X1429">
        <f>ROUND(CY1429,0)</f>
        <v/>
      </c>
      <c r="Y1429">
        <f>ROUND(CZ1429,0)</f>
        <v/>
      </c>
      <c r="AA1429" t="n">
        <v>78862477</v>
      </c>
      <c r="AB1429">
        <f>ROUND((AC1429+AD1429+AF1429),2)</f>
        <v/>
      </c>
      <c r="AC1429">
        <f>ROUND((ES1429),2)</f>
        <v/>
      </c>
      <c r="AD1429">
        <f>ROUND((((ET1429)-(EU1429))+AE1429),2)</f>
        <v/>
      </c>
      <c r="AE1429">
        <f>ROUND((EU1429),2)</f>
        <v/>
      </c>
      <c r="AF1429">
        <f>ROUND((EV1429),2)</f>
        <v/>
      </c>
      <c r="AG1429">
        <f>ROUND((AP1429),2)</f>
        <v/>
      </c>
      <c r="AH1429">
        <f>(EW1429)</f>
        <v/>
      </c>
      <c r="AI1429">
        <f>(EX1429)</f>
        <v/>
      </c>
      <c r="AJ1429">
        <f>(AS1429)</f>
        <v/>
      </c>
      <c r="AK1429" t="n">
        <v>9.9</v>
      </c>
      <c r="AL1429" t="n">
        <v>9.9</v>
      </c>
      <c r="AM1429" t="n">
        <v>0</v>
      </c>
      <c r="AN1429" t="n">
        <v>0</v>
      </c>
      <c r="AO1429" t="n">
        <v>0</v>
      </c>
      <c r="AP1429" t="n">
        <v>0</v>
      </c>
      <c r="AQ1429" t="n">
        <v>0</v>
      </c>
      <c r="AR1429" t="n">
        <v>0</v>
      </c>
      <c r="AS1429" t="n">
        <v>0.01</v>
      </c>
      <c r="AT1429" t="n">
        <v>103</v>
      </c>
      <c r="AU1429" t="n">
        <v>52</v>
      </c>
      <c r="AV1429" t="n">
        <v>1</v>
      </c>
      <c r="AW1429" t="n">
        <v>1</v>
      </c>
      <c r="AZ1429" t="n">
        <v>1</v>
      </c>
      <c r="BA1429" t="n">
        <v>1</v>
      </c>
      <c r="BB1429" t="n">
        <v>1</v>
      </c>
      <c r="BC1429" t="n">
        <v>7.76</v>
      </c>
      <c r="BD1429" t="inlineStr"/>
      <c r="BE1429" t="inlineStr"/>
      <c r="BF1429" t="inlineStr"/>
      <c r="BG1429" t="inlineStr"/>
      <c r="BH1429" t="n">
        <v>3</v>
      </c>
      <c r="BI1429" t="n">
        <v>1</v>
      </c>
      <c r="BJ1429" t="inlineStr">
        <is>
          <t>ТССЦ Московской обл., 507-5008, приказ Минстроя России №675/пр от 28.02.2017 № 258/пр</t>
        </is>
      </c>
      <c r="BM1429" t="n">
        <v>65007</v>
      </c>
      <c r="BN1429" t="n">
        <v>0</v>
      </c>
      <c r="BO1429" t="inlineStr">
        <is>
          <t>507-5008</t>
        </is>
      </c>
      <c r="BP1429" t="n">
        <v>1</v>
      </c>
      <c r="BQ1429" t="n">
        <v>6</v>
      </c>
      <c r="BR1429" t="n">
        <v>0</v>
      </c>
      <c r="BS1429" t="n">
        <v>1</v>
      </c>
      <c r="BT1429" t="n">
        <v>1</v>
      </c>
      <c r="BU1429" t="n">
        <v>1</v>
      </c>
      <c r="BV1429" t="n">
        <v>1</v>
      </c>
      <c r="BW1429" t="n">
        <v>1</v>
      </c>
      <c r="BX1429" t="n">
        <v>1</v>
      </c>
      <c r="BY1429" t="inlineStr"/>
      <c r="BZ1429" t="n">
        <v>103</v>
      </c>
      <c r="CA1429" t="n">
        <v>52</v>
      </c>
      <c r="CB1429" t="inlineStr"/>
      <c r="CE1429" t="n">
        <v>12</v>
      </c>
      <c r="CF1429" t="n">
        <v>0</v>
      </c>
      <c r="CG1429" t="n">
        <v>0</v>
      </c>
      <c r="CM1429" t="n">
        <v>0</v>
      </c>
      <c r="CN1429" t="inlineStr"/>
      <c r="CO1429" t="n">
        <v>0</v>
      </c>
      <c r="CP1429">
        <f>(P1429+Q1429+S1429)</f>
        <v/>
      </c>
      <c r="CQ1429">
        <f>AC1429*BC1429</f>
        <v/>
      </c>
      <c r="CR1429">
        <f>(ROUND((ROUND(((ET1429)*1),0)*BB1429),0)+ROUND((ROUND(((AE1429-(EU1429))*1),0)*BS1429),0))</f>
        <v/>
      </c>
      <c r="CS1429">
        <f>(ROUND((ROUND(((EU1429)*1),0)*BS1429),0)+ROUND((ROUND(((AE1429-(EU1429))*1),0)*BS1429),0))</f>
        <v/>
      </c>
      <c r="CT1429">
        <f>AF1429*BA1429</f>
        <v/>
      </c>
      <c r="CU1429">
        <f>AG1429</f>
        <v/>
      </c>
      <c r="CV1429">
        <f>AH1429</f>
        <v/>
      </c>
      <c r="CW1429">
        <f>AI1429</f>
        <v/>
      </c>
      <c r="CX1429">
        <f>AJ1429</f>
        <v/>
      </c>
      <c r="CY1429">
        <f>(((S1429+R1429)*AT1429)/100)</f>
        <v/>
      </c>
      <c r="CZ1429">
        <f>(((S1429+R1429)*AU1429)/100)</f>
        <v/>
      </c>
      <c r="DC1429" t="inlineStr"/>
      <c r="DD1429" t="inlineStr"/>
      <c r="DE1429" t="inlineStr"/>
      <c r="DF1429" t="inlineStr"/>
      <c r="DG1429" t="inlineStr"/>
      <c r="DH1429" t="inlineStr"/>
      <c r="DI1429" t="inlineStr"/>
      <c r="DJ1429" t="inlineStr"/>
      <c r="DK1429" t="inlineStr"/>
      <c r="DL1429" t="inlineStr"/>
      <c r="DM1429" t="inlineStr"/>
      <c r="DN1429" t="n">
        <v>0</v>
      </c>
      <c r="DO1429" t="n">
        <v>0</v>
      </c>
      <c r="DP1429" t="n">
        <v>1</v>
      </c>
      <c r="DQ1429" t="n">
        <v>1</v>
      </c>
      <c r="DU1429" t="n">
        <v>1010</v>
      </c>
      <c r="DV1429" t="inlineStr">
        <is>
          <t>10 шт.</t>
        </is>
      </c>
      <c r="DW1429" t="inlineStr">
        <is>
          <t>10 шт.</t>
        </is>
      </c>
      <c r="DX1429" t="n">
        <v>10</v>
      </c>
      <c r="DZ1429" t="inlineStr"/>
      <c r="EA1429" t="inlineStr"/>
      <c r="EB1429" t="inlineStr"/>
      <c r="EC1429" t="inlineStr"/>
      <c r="EE1429" t="n">
        <v>78726000</v>
      </c>
      <c r="EF1429" t="n">
        <v>6</v>
      </c>
      <c r="EG1429" t="inlineStr">
        <is>
          <t>Ремонтно-строительные работы</t>
        </is>
      </c>
      <c r="EH1429" t="n">
        <v>99</v>
      </c>
      <c r="EI1429" t="inlineStr">
        <is>
          <t>Внутренние санитарно-технические работы</t>
        </is>
      </c>
      <c r="EJ1429" t="n">
        <v>1</v>
      </c>
      <c r="EK1429" t="n">
        <v>65007</v>
      </c>
      <c r="EL1429" t="inlineStr">
        <is>
          <t>Внутренние санитарнотехнические работы: смена труб, санприборов, запорной арматуры и другое</t>
        </is>
      </c>
      <c r="EM1429" t="inlineStr">
        <is>
          <t>рФЕР-65</t>
        </is>
      </c>
      <c r="EO1429" t="inlineStr"/>
      <c r="EQ1429" t="n">
        <v>0</v>
      </c>
      <c r="ER1429" t="n">
        <v>9.9</v>
      </c>
      <c r="ES1429" t="n">
        <v>9.9</v>
      </c>
      <c r="ET1429" t="n">
        <v>0</v>
      </c>
      <c r="EU1429" t="n">
        <v>0</v>
      </c>
      <c r="EV1429" t="n">
        <v>0</v>
      </c>
      <c r="EW1429" t="n">
        <v>0</v>
      </c>
      <c r="EX1429" t="n">
        <v>0</v>
      </c>
      <c r="FQ1429" t="n">
        <v>0</v>
      </c>
      <c r="FR1429" t="n">
        <v>0</v>
      </c>
      <c r="FS1429" t="n">
        <v>0</v>
      </c>
      <c r="FX1429" t="n">
        <v>103</v>
      </c>
      <c r="FY1429" t="n">
        <v>52</v>
      </c>
      <c r="GA1429" t="inlineStr"/>
      <c r="GD1429" t="n">
        <v>1</v>
      </c>
      <c r="GF1429" t="n">
        <v>1871529504</v>
      </c>
      <c r="GG1429" t="n">
        <v>2</v>
      </c>
      <c r="GH1429" t="n">
        <v>1</v>
      </c>
      <c r="GI1429" t="n">
        <v>2</v>
      </c>
      <c r="GJ1429" t="n">
        <v>0</v>
      </c>
      <c r="GK1429" t="n">
        <v>0</v>
      </c>
      <c r="GL1429">
        <f>ROUND(IF(AND(BH1429=3,BI1429=3,FS1429&lt;&gt;0),P1429,0),0)</f>
        <v/>
      </c>
      <c r="GM1429">
        <f>ROUND(O1429+X1429+Y1429,0)+GX1429</f>
        <v/>
      </c>
      <c r="GN1429">
        <f>IF(OR(BI1429=0,BI1429=1),GM1429-GX1429,0)</f>
        <v/>
      </c>
      <c r="GO1429">
        <f>IF(BI1429=2,GM1429-GX1429,0)</f>
        <v/>
      </c>
      <c r="GP1429">
        <f>IF(BI1429=4,GM1429-GX1429,0)</f>
        <v/>
      </c>
      <c r="GR1429" t="n">
        <v>0</v>
      </c>
      <c r="GS1429" t="n">
        <v>3</v>
      </c>
      <c r="GT1429" t="n">
        <v>0</v>
      </c>
      <c r="GU1429" t="inlineStr"/>
      <c r="GV1429">
        <f>ROUND((GT1429),2)</f>
        <v/>
      </c>
      <c r="GW1429" t="n">
        <v>1</v>
      </c>
      <c r="GX1429">
        <f>ROUND(HC1429*I1429,0)</f>
        <v/>
      </c>
      <c r="HA1429" t="n">
        <v>0</v>
      </c>
      <c r="HB1429" t="n">
        <v>0</v>
      </c>
      <c r="HC1429">
        <f>GV1429*GW1429</f>
        <v/>
      </c>
      <c r="HE1429" t="inlineStr"/>
      <c r="HF1429" t="inlineStr"/>
      <c r="HM1429" t="inlineStr"/>
      <c r="HN1429" t="inlineStr">
        <is>
          <t>Пр/812-099.2-1</t>
        </is>
      </c>
      <c r="HO1429" t="inlineStr">
        <is>
          <t>Пр/774-099.2</t>
        </is>
      </c>
      <c r="HP1429" t="inlineStr">
        <is>
          <t>Внутренние санитарнотехнические работы: смена труб, санприборов, запорной арматуры и другое</t>
        </is>
      </c>
      <c r="HQ1429" t="inlineStr">
        <is>
          <t>Внутренние санитарнотехнические работы: смена труб, санприборов, запорной арматуры и другое</t>
        </is>
      </c>
      <c r="HS1429" t="n">
        <v>0</v>
      </c>
      <c r="IK1429" t="n">
        <v>0</v>
      </c>
    </row>
    <row r="1430">
      <c r="A1430" t="n">
        <v>18</v>
      </c>
      <c r="B1430" t="n">
        <v>0</v>
      </c>
      <c r="C1430" t="n">
        <v>483</v>
      </c>
      <c r="E1430" t="inlineStr">
        <is>
          <t>1,6</t>
        </is>
      </c>
      <c r="F1430" t="inlineStr">
        <is>
          <t>507-5056</t>
        </is>
      </c>
      <c r="G1430" t="inlineStr">
        <is>
          <t>Муфта полипропиленовая переходная диаметром 25х20 мм ( прим. переход 32/25)</t>
        </is>
      </c>
      <c r="H1430" t="inlineStr">
        <is>
          <t>10 шт.</t>
        </is>
      </c>
      <c r="I1430">
        <f>I1424*J1430</f>
        <v/>
      </c>
      <c r="J1430" t="n">
        <v>10</v>
      </c>
      <c r="K1430" t="n">
        <v>10</v>
      </c>
      <c r="O1430">
        <f>ROUND(CP1430,0)</f>
        <v/>
      </c>
      <c r="P1430">
        <f>ROUND(CQ1430*I1430,0)</f>
        <v/>
      </c>
      <c r="Q1430">
        <f>(ROUND((ROUND(((ET1430)*I1430),0)*BB1430),0)+ROUND((ROUND(((AE1430-(EU1430))*I1430),0)*BS1430),0))</f>
        <v/>
      </c>
      <c r="R1430">
        <f>(ROUND((ROUND(((EU1430)*I1430),0)*BS1430),0)+ROUND((ROUND(((AE1430-(EU1430))*I1430),0)*BS1430),0))</f>
        <v/>
      </c>
      <c r="S1430">
        <f>ROUND(CT1430*I1430,0)</f>
        <v/>
      </c>
      <c r="T1430">
        <f>ROUND(CU1430*I1430,0)</f>
        <v/>
      </c>
      <c r="U1430">
        <f>ROUND(CV1430*I1430,7)</f>
        <v/>
      </c>
      <c r="V1430">
        <f>ROUND(CW1430*I1430,7)</f>
        <v/>
      </c>
      <c r="W1430">
        <f>ROUND(CX1430*I1430,0)</f>
        <v/>
      </c>
      <c r="X1430">
        <f>ROUND(CY1430,0)</f>
        <v/>
      </c>
      <c r="Y1430">
        <f>ROUND(CZ1430,0)</f>
        <v/>
      </c>
      <c r="AA1430" t="n">
        <v>78862477</v>
      </c>
      <c r="AB1430">
        <f>ROUND((AC1430+AD1430+AF1430),2)</f>
        <v/>
      </c>
      <c r="AC1430">
        <f>ROUND((ES1430),2)</f>
        <v/>
      </c>
      <c r="AD1430">
        <f>ROUND((((ET1430)-(EU1430))+AE1430),2)</f>
        <v/>
      </c>
      <c r="AE1430">
        <f>ROUND((EU1430),2)</f>
        <v/>
      </c>
      <c r="AF1430">
        <f>ROUND((EV1430),2)</f>
        <v/>
      </c>
      <c r="AG1430">
        <f>ROUND((AP1430),2)</f>
        <v/>
      </c>
      <c r="AH1430">
        <f>(EW1430)</f>
        <v/>
      </c>
      <c r="AI1430">
        <f>(EX1430)</f>
        <v/>
      </c>
      <c r="AJ1430">
        <f>(AS1430)</f>
        <v/>
      </c>
      <c r="AK1430" t="n">
        <v>10.1</v>
      </c>
      <c r="AL1430" t="n">
        <v>10.1</v>
      </c>
      <c r="AM1430" t="n">
        <v>0</v>
      </c>
      <c r="AN1430" t="n">
        <v>0</v>
      </c>
      <c r="AO1430" t="n">
        <v>0</v>
      </c>
      <c r="AP1430" t="n">
        <v>0</v>
      </c>
      <c r="AQ1430" t="n">
        <v>0</v>
      </c>
      <c r="AR1430" t="n">
        <v>0</v>
      </c>
      <c r="AS1430" t="n">
        <v>0.01</v>
      </c>
      <c r="AT1430" t="n">
        <v>103</v>
      </c>
      <c r="AU1430" t="n">
        <v>52</v>
      </c>
      <c r="AV1430" t="n">
        <v>1</v>
      </c>
      <c r="AW1430" t="n">
        <v>1</v>
      </c>
      <c r="AZ1430" t="n">
        <v>1</v>
      </c>
      <c r="BA1430" t="n">
        <v>1</v>
      </c>
      <c r="BB1430" t="n">
        <v>1</v>
      </c>
      <c r="BC1430" t="n">
        <v>5.91</v>
      </c>
      <c r="BD1430" t="inlineStr"/>
      <c r="BE1430" t="inlineStr"/>
      <c r="BF1430" t="inlineStr"/>
      <c r="BG1430" t="inlineStr"/>
      <c r="BH1430" t="n">
        <v>3</v>
      </c>
      <c r="BI1430" t="n">
        <v>1</v>
      </c>
      <c r="BJ1430" t="inlineStr">
        <is>
          <t>ТССЦ Московской обл., 507-5056, приказ Минстроя России №675/пр от 28.02.2017 № 258/пр</t>
        </is>
      </c>
      <c r="BM1430" t="n">
        <v>65007</v>
      </c>
      <c r="BN1430" t="n">
        <v>0</v>
      </c>
      <c r="BO1430" t="inlineStr">
        <is>
          <t>507-5056</t>
        </is>
      </c>
      <c r="BP1430" t="n">
        <v>1</v>
      </c>
      <c r="BQ1430" t="n">
        <v>6</v>
      </c>
      <c r="BR1430" t="n">
        <v>0</v>
      </c>
      <c r="BS1430" t="n">
        <v>1</v>
      </c>
      <c r="BT1430" t="n">
        <v>1</v>
      </c>
      <c r="BU1430" t="n">
        <v>1</v>
      </c>
      <c r="BV1430" t="n">
        <v>1</v>
      </c>
      <c r="BW1430" t="n">
        <v>1</v>
      </c>
      <c r="BX1430" t="n">
        <v>1</v>
      </c>
      <c r="BY1430" t="inlineStr"/>
      <c r="BZ1430" t="n">
        <v>103</v>
      </c>
      <c r="CA1430" t="n">
        <v>52</v>
      </c>
      <c r="CB1430" t="inlineStr"/>
      <c r="CE1430" t="n">
        <v>12</v>
      </c>
      <c r="CF1430" t="n">
        <v>0</v>
      </c>
      <c r="CG1430" t="n">
        <v>0</v>
      </c>
      <c r="CM1430" t="n">
        <v>0</v>
      </c>
      <c r="CN1430" t="inlineStr"/>
      <c r="CO1430" t="n">
        <v>0</v>
      </c>
      <c r="CP1430">
        <f>(P1430+Q1430+S1430)</f>
        <v/>
      </c>
      <c r="CQ1430">
        <f>AC1430*BC1430</f>
        <v/>
      </c>
      <c r="CR1430">
        <f>(ROUND((ROUND(((ET1430)*1),0)*BB1430),0)+ROUND((ROUND(((AE1430-(EU1430))*1),0)*BS1430),0))</f>
        <v/>
      </c>
      <c r="CS1430">
        <f>(ROUND((ROUND(((EU1430)*1),0)*BS1430),0)+ROUND((ROUND(((AE1430-(EU1430))*1),0)*BS1430),0))</f>
        <v/>
      </c>
      <c r="CT1430">
        <f>AF1430*BA1430</f>
        <v/>
      </c>
      <c r="CU1430">
        <f>AG1430</f>
        <v/>
      </c>
      <c r="CV1430">
        <f>AH1430</f>
        <v/>
      </c>
      <c r="CW1430">
        <f>AI1430</f>
        <v/>
      </c>
      <c r="CX1430">
        <f>AJ1430</f>
        <v/>
      </c>
      <c r="CY1430">
        <f>(((S1430+R1430)*AT1430)/100)</f>
        <v/>
      </c>
      <c r="CZ1430">
        <f>(((S1430+R1430)*AU1430)/100)</f>
        <v/>
      </c>
      <c r="DC1430" t="inlineStr"/>
      <c r="DD1430" t="inlineStr"/>
      <c r="DE1430" t="inlineStr"/>
      <c r="DF1430" t="inlineStr"/>
      <c r="DG1430" t="inlineStr"/>
      <c r="DH1430" t="inlineStr"/>
      <c r="DI1430" t="inlineStr"/>
      <c r="DJ1430" t="inlineStr"/>
      <c r="DK1430" t="inlineStr"/>
      <c r="DL1430" t="inlineStr"/>
      <c r="DM1430" t="inlineStr"/>
      <c r="DN1430" t="n">
        <v>0</v>
      </c>
      <c r="DO1430" t="n">
        <v>0</v>
      </c>
      <c r="DP1430" t="n">
        <v>1</v>
      </c>
      <c r="DQ1430" t="n">
        <v>1</v>
      </c>
      <c r="DU1430" t="n">
        <v>1010</v>
      </c>
      <c r="DV1430" t="inlineStr">
        <is>
          <t>10 шт.</t>
        </is>
      </c>
      <c r="DW1430" t="inlineStr">
        <is>
          <t>10 шт.</t>
        </is>
      </c>
      <c r="DX1430" t="n">
        <v>10</v>
      </c>
      <c r="DZ1430" t="inlineStr"/>
      <c r="EA1430" t="inlineStr"/>
      <c r="EB1430" t="inlineStr"/>
      <c r="EC1430" t="inlineStr"/>
      <c r="EE1430" t="n">
        <v>78726000</v>
      </c>
      <c r="EF1430" t="n">
        <v>6</v>
      </c>
      <c r="EG1430" t="inlineStr">
        <is>
          <t>Ремонтно-строительные работы</t>
        </is>
      </c>
      <c r="EH1430" t="n">
        <v>99</v>
      </c>
      <c r="EI1430" t="inlineStr">
        <is>
          <t>Внутренние санитарно-технические работы</t>
        </is>
      </c>
      <c r="EJ1430" t="n">
        <v>1</v>
      </c>
      <c r="EK1430" t="n">
        <v>65007</v>
      </c>
      <c r="EL1430" t="inlineStr">
        <is>
          <t>Внутренние санитарнотехнические работы: смена труб, санприборов, запорной арматуры и другое</t>
        </is>
      </c>
      <c r="EM1430" t="inlineStr">
        <is>
          <t>рФЕР-65</t>
        </is>
      </c>
      <c r="EO1430" t="inlineStr"/>
      <c r="EQ1430" t="n">
        <v>0</v>
      </c>
      <c r="ER1430" t="n">
        <v>10.1</v>
      </c>
      <c r="ES1430" t="n">
        <v>10.1</v>
      </c>
      <c r="ET1430" t="n">
        <v>0</v>
      </c>
      <c r="EU1430" t="n">
        <v>0</v>
      </c>
      <c r="EV1430" t="n">
        <v>0</v>
      </c>
      <c r="EW1430" t="n">
        <v>0</v>
      </c>
      <c r="EX1430" t="n">
        <v>0</v>
      </c>
      <c r="FQ1430" t="n">
        <v>0</v>
      </c>
      <c r="FR1430" t="n">
        <v>0</v>
      </c>
      <c r="FS1430" t="n">
        <v>0</v>
      </c>
      <c r="FX1430" t="n">
        <v>103</v>
      </c>
      <c r="FY1430" t="n">
        <v>52</v>
      </c>
      <c r="GA1430" t="inlineStr"/>
      <c r="GD1430" t="n">
        <v>1</v>
      </c>
      <c r="GF1430" t="n">
        <v>-1353648569</v>
      </c>
      <c r="GG1430" t="n">
        <v>2</v>
      </c>
      <c r="GH1430" t="n">
        <v>1</v>
      </c>
      <c r="GI1430" t="n">
        <v>2</v>
      </c>
      <c r="GJ1430" t="n">
        <v>0</v>
      </c>
      <c r="GK1430" t="n">
        <v>0</v>
      </c>
      <c r="GL1430">
        <f>ROUND(IF(AND(BH1430=3,BI1430=3,FS1430&lt;&gt;0),P1430,0),0)</f>
        <v/>
      </c>
      <c r="GM1430">
        <f>ROUND(O1430+X1430+Y1430,0)+GX1430</f>
        <v/>
      </c>
      <c r="GN1430">
        <f>IF(OR(BI1430=0,BI1430=1),GM1430-GX1430,0)</f>
        <v/>
      </c>
      <c r="GO1430">
        <f>IF(BI1430=2,GM1430-GX1430,0)</f>
        <v/>
      </c>
      <c r="GP1430">
        <f>IF(BI1430=4,GM1430-GX1430,0)</f>
        <v/>
      </c>
      <c r="GR1430" t="n">
        <v>0</v>
      </c>
      <c r="GS1430" t="n">
        <v>3</v>
      </c>
      <c r="GT1430" t="n">
        <v>0</v>
      </c>
      <c r="GU1430" t="inlineStr"/>
      <c r="GV1430">
        <f>ROUND((GT1430),2)</f>
        <v/>
      </c>
      <c r="GW1430" t="n">
        <v>1</v>
      </c>
      <c r="GX1430">
        <f>ROUND(HC1430*I1430,0)</f>
        <v/>
      </c>
      <c r="HA1430" t="n">
        <v>0</v>
      </c>
      <c r="HB1430" t="n">
        <v>0</v>
      </c>
      <c r="HC1430">
        <f>GV1430*GW1430</f>
        <v/>
      </c>
      <c r="HE1430" t="inlineStr"/>
      <c r="HF1430" t="inlineStr"/>
      <c r="HM1430" t="inlineStr"/>
      <c r="HN1430" t="inlineStr">
        <is>
          <t>Пр/812-099.2-1</t>
        </is>
      </c>
      <c r="HO1430" t="inlineStr">
        <is>
          <t>Пр/774-099.2</t>
        </is>
      </c>
      <c r="HP1430" t="inlineStr">
        <is>
          <t>Внутренние санитарнотехнические работы: смена труб, санприборов, запорной арматуры и другое</t>
        </is>
      </c>
      <c r="HQ1430" t="inlineStr">
        <is>
          <t>Внутренние санитарнотехнические работы: смена труб, санприборов, запорной арматуры и другое</t>
        </is>
      </c>
      <c r="HS1430" t="n">
        <v>0</v>
      </c>
      <c r="IK1430" t="n">
        <v>0</v>
      </c>
    </row>
    <row r="1431">
      <c r="A1431" t="n">
        <v>18</v>
      </c>
      <c r="B1431" t="n">
        <v>0</v>
      </c>
      <c r="C1431" t="n">
        <v>480</v>
      </c>
      <c r="E1431" t="inlineStr">
        <is>
          <t>1,7</t>
        </is>
      </c>
      <c r="F1431" t="inlineStr">
        <is>
          <t>507-3620</t>
        </is>
      </c>
      <c r="G1431" t="inlineStr">
        <is>
          <t>Тройник полипропиленовый переходной диаметром 32х20х20 мм ( прим. 25*15*25)</t>
        </is>
      </c>
      <c r="H1431" t="inlineStr">
        <is>
          <t>10 шт.</t>
        </is>
      </c>
      <c r="I1431">
        <f>I1424*J1431</f>
        <v/>
      </c>
      <c r="J1431" t="n">
        <v>10</v>
      </c>
      <c r="K1431" t="n">
        <v>10</v>
      </c>
      <c r="O1431">
        <f>ROUND(CP1431,0)</f>
        <v/>
      </c>
      <c r="P1431">
        <f>ROUND(CQ1431*I1431,0)</f>
        <v/>
      </c>
      <c r="Q1431">
        <f>(ROUND((ROUND(((ET1431)*I1431),0)*BB1431),0)+ROUND((ROUND(((AE1431-(EU1431))*I1431),0)*BS1431),0))</f>
        <v/>
      </c>
      <c r="R1431">
        <f>(ROUND((ROUND(((EU1431)*I1431),0)*BS1431),0)+ROUND((ROUND(((AE1431-(EU1431))*I1431),0)*BS1431),0))</f>
        <v/>
      </c>
      <c r="S1431">
        <f>ROUND(CT1431*I1431,0)</f>
        <v/>
      </c>
      <c r="T1431">
        <f>ROUND(CU1431*I1431,0)</f>
        <v/>
      </c>
      <c r="U1431">
        <f>ROUND(CV1431*I1431,7)</f>
        <v/>
      </c>
      <c r="V1431">
        <f>ROUND(CW1431*I1431,7)</f>
        <v/>
      </c>
      <c r="W1431">
        <f>ROUND(CX1431*I1431,0)</f>
        <v/>
      </c>
      <c r="X1431">
        <f>ROUND(CY1431,0)</f>
        <v/>
      </c>
      <c r="Y1431">
        <f>ROUND(CZ1431,0)</f>
        <v/>
      </c>
      <c r="AA1431" t="n">
        <v>78862477</v>
      </c>
      <c r="AB1431">
        <f>ROUND((AC1431+AD1431+AF1431),2)</f>
        <v/>
      </c>
      <c r="AC1431">
        <f>ROUND((ES1431),2)</f>
        <v/>
      </c>
      <c r="AD1431">
        <f>ROUND((((ET1431)-(EU1431))+AE1431),2)</f>
        <v/>
      </c>
      <c r="AE1431">
        <f>ROUND((EU1431),2)</f>
        <v/>
      </c>
      <c r="AF1431">
        <f>ROUND((EV1431),2)</f>
        <v/>
      </c>
      <c r="AG1431">
        <f>ROUND((AP1431),2)</f>
        <v/>
      </c>
      <c r="AH1431">
        <f>(EW1431)</f>
        <v/>
      </c>
      <c r="AI1431">
        <f>(EX1431)</f>
        <v/>
      </c>
      <c r="AJ1431">
        <f>(AS1431)</f>
        <v/>
      </c>
      <c r="AK1431" t="n">
        <v>36.6</v>
      </c>
      <c r="AL1431" t="n">
        <v>36.6</v>
      </c>
      <c r="AM1431" t="n">
        <v>0</v>
      </c>
      <c r="AN1431" t="n">
        <v>0</v>
      </c>
      <c r="AO1431" t="n">
        <v>0</v>
      </c>
      <c r="AP1431" t="n">
        <v>0</v>
      </c>
      <c r="AQ1431" t="n">
        <v>0</v>
      </c>
      <c r="AR1431" t="n">
        <v>0</v>
      </c>
      <c r="AS1431" t="n">
        <v>0.03</v>
      </c>
      <c r="AT1431" t="n">
        <v>103</v>
      </c>
      <c r="AU1431" t="n">
        <v>52</v>
      </c>
      <c r="AV1431" t="n">
        <v>1</v>
      </c>
      <c r="AW1431" t="n">
        <v>1</v>
      </c>
      <c r="AZ1431" t="n">
        <v>1</v>
      </c>
      <c r="BA1431" t="n">
        <v>1</v>
      </c>
      <c r="BB1431" t="n">
        <v>1</v>
      </c>
      <c r="BC1431" t="n">
        <v>5.24</v>
      </c>
      <c r="BD1431" t="inlineStr"/>
      <c r="BE1431" t="inlineStr"/>
      <c r="BF1431" t="inlineStr"/>
      <c r="BG1431" t="inlineStr"/>
      <c r="BH1431" t="n">
        <v>3</v>
      </c>
      <c r="BI1431" t="n">
        <v>1</v>
      </c>
      <c r="BJ1431" t="inlineStr">
        <is>
          <t>ТССЦ Московской обл., 507-3620, приказ Минстроя России №675/пр от 28.02.2017 № 258/пр</t>
        </is>
      </c>
      <c r="BM1431" t="n">
        <v>65007</v>
      </c>
      <c r="BN1431" t="n">
        <v>0</v>
      </c>
      <c r="BO1431" t="inlineStr">
        <is>
          <t>507-3620</t>
        </is>
      </c>
      <c r="BP1431" t="n">
        <v>1</v>
      </c>
      <c r="BQ1431" t="n">
        <v>6</v>
      </c>
      <c r="BR1431" t="n">
        <v>0</v>
      </c>
      <c r="BS1431" t="n">
        <v>1</v>
      </c>
      <c r="BT1431" t="n">
        <v>1</v>
      </c>
      <c r="BU1431" t="n">
        <v>1</v>
      </c>
      <c r="BV1431" t="n">
        <v>1</v>
      </c>
      <c r="BW1431" t="n">
        <v>1</v>
      </c>
      <c r="BX1431" t="n">
        <v>1</v>
      </c>
      <c r="BY1431" t="inlineStr"/>
      <c r="BZ1431" t="n">
        <v>103</v>
      </c>
      <c r="CA1431" t="n">
        <v>52</v>
      </c>
      <c r="CB1431" t="inlineStr"/>
      <c r="CE1431" t="n">
        <v>12</v>
      </c>
      <c r="CF1431" t="n">
        <v>0</v>
      </c>
      <c r="CG1431" t="n">
        <v>0</v>
      </c>
      <c r="CM1431" t="n">
        <v>0</v>
      </c>
      <c r="CN1431" t="inlineStr"/>
      <c r="CO1431" t="n">
        <v>0</v>
      </c>
      <c r="CP1431">
        <f>(P1431+Q1431+S1431)</f>
        <v/>
      </c>
      <c r="CQ1431">
        <f>AC1431*BC1431</f>
        <v/>
      </c>
      <c r="CR1431">
        <f>(ROUND((ROUND(((ET1431)*1),0)*BB1431),0)+ROUND((ROUND(((AE1431-(EU1431))*1),0)*BS1431),0))</f>
        <v/>
      </c>
      <c r="CS1431">
        <f>(ROUND((ROUND(((EU1431)*1),0)*BS1431),0)+ROUND((ROUND(((AE1431-(EU1431))*1),0)*BS1431),0))</f>
        <v/>
      </c>
      <c r="CT1431">
        <f>AF1431*BA1431</f>
        <v/>
      </c>
      <c r="CU1431">
        <f>AG1431</f>
        <v/>
      </c>
      <c r="CV1431">
        <f>AH1431</f>
        <v/>
      </c>
      <c r="CW1431">
        <f>AI1431</f>
        <v/>
      </c>
      <c r="CX1431">
        <f>AJ1431</f>
        <v/>
      </c>
      <c r="CY1431">
        <f>(((S1431+R1431)*AT1431)/100)</f>
        <v/>
      </c>
      <c r="CZ1431">
        <f>(((S1431+R1431)*AU1431)/100)</f>
        <v/>
      </c>
      <c r="DC1431" t="inlineStr"/>
      <c r="DD1431" t="inlineStr"/>
      <c r="DE1431" t="inlineStr"/>
      <c r="DF1431" t="inlineStr"/>
      <c r="DG1431" t="inlineStr"/>
      <c r="DH1431" t="inlineStr"/>
      <c r="DI1431" t="inlineStr"/>
      <c r="DJ1431" t="inlineStr"/>
      <c r="DK1431" t="inlineStr"/>
      <c r="DL1431" t="inlineStr"/>
      <c r="DM1431" t="inlineStr"/>
      <c r="DN1431" t="n">
        <v>0</v>
      </c>
      <c r="DO1431" t="n">
        <v>0</v>
      </c>
      <c r="DP1431" t="n">
        <v>1</v>
      </c>
      <c r="DQ1431" t="n">
        <v>1</v>
      </c>
      <c r="DU1431" t="n">
        <v>1010</v>
      </c>
      <c r="DV1431" t="inlineStr">
        <is>
          <t>10 шт.</t>
        </is>
      </c>
      <c r="DW1431" t="inlineStr">
        <is>
          <t>10 шт.</t>
        </is>
      </c>
      <c r="DX1431" t="n">
        <v>10</v>
      </c>
      <c r="DZ1431" t="inlineStr"/>
      <c r="EA1431" t="inlineStr"/>
      <c r="EB1431" t="inlineStr"/>
      <c r="EC1431" t="inlineStr"/>
      <c r="EE1431" t="n">
        <v>78726000</v>
      </c>
      <c r="EF1431" t="n">
        <v>6</v>
      </c>
      <c r="EG1431" t="inlineStr">
        <is>
          <t>Ремонтно-строительные работы</t>
        </is>
      </c>
      <c r="EH1431" t="n">
        <v>99</v>
      </c>
      <c r="EI1431" t="inlineStr">
        <is>
          <t>Внутренние санитарно-технические работы</t>
        </is>
      </c>
      <c r="EJ1431" t="n">
        <v>1</v>
      </c>
      <c r="EK1431" t="n">
        <v>65007</v>
      </c>
      <c r="EL1431" t="inlineStr">
        <is>
          <t>Внутренние санитарнотехнические работы: смена труб, санприборов, запорной арматуры и другое</t>
        </is>
      </c>
      <c r="EM1431" t="inlineStr">
        <is>
          <t>рФЕР-65</t>
        </is>
      </c>
      <c r="EO1431" t="inlineStr"/>
      <c r="EQ1431" t="n">
        <v>0</v>
      </c>
      <c r="ER1431" t="n">
        <v>36.6</v>
      </c>
      <c r="ES1431" t="n">
        <v>36.6</v>
      </c>
      <c r="ET1431" t="n">
        <v>0</v>
      </c>
      <c r="EU1431" t="n">
        <v>0</v>
      </c>
      <c r="EV1431" t="n">
        <v>0</v>
      </c>
      <c r="EW1431" t="n">
        <v>0</v>
      </c>
      <c r="EX1431" t="n">
        <v>0</v>
      </c>
      <c r="FQ1431" t="n">
        <v>0</v>
      </c>
      <c r="FR1431" t="n">
        <v>0</v>
      </c>
      <c r="FS1431" t="n">
        <v>0</v>
      </c>
      <c r="FX1431" t="n">
        <v>103</v>
      </c>
      <c r="FY1431" t="n">
        <v>52</v>
      </c>
      <c r="GA1431" t="inlineStr"/>
      <c r="GD1431" t="n">
        <v>1</v>
      </c>
      <c r="GF1431" t="n">
        <v>-1627943133</v>
      </c>
      <c r="GG1431" t="n">
        <v>2</v>
      </c>
      <c r="GH1431" t="n">
        <v>1</v>
      </c>
      <c r="GI1431" t="n">
        <v>2</v>
      </c>
      <c r="GJ1431" t="n">
        <v>0</v>
      </c>
      <c r="GK1431" t="n">
        <v>0</v>
      </c>
      <c r="GL1431">
        <f>ROUND(IF(AND(BH1431=3,BI1431=3,FS1431&lt;&gt;0),P1431,0),0)</f>
        <v/>
      </c>
      <c r="GM1431">
        <f>ROUND(O1431+X1431+Y1431,0)+GX1431</f>
        <v/>
      </c>
      <c r="GN1431">
        <f>IF(OR(BI1431=0,BI1431=1),GM1431-GX1431,0)</f>
        <v/>
      </c>
      <c r="GO1431">
        <f>IF(BI1431=2,GM1431-GX1431,0)</f>
        <v/>
      </c>
      <c r="GP1431">
        <f>IF(BI1431=4,GM1431-GX1431,0)</f>
        <v/>
      </c>
      <c r="GR1431" t="n">
        <v>0</v>
      </c>
      <c r="GS1431" t="n">
        <v>3</v>
      </c>
      <c r="GT1431" t="n">
        <v>0</v>
      </c>
      <c r="GU1431" t="inlineStr"/>
      <c r="GV1431">
        <f>ROUND((GT1431),2)</f>
        <v/>
      </c>
      <c r="GW1431" t="n">
        <v>1</v>
      </c>
      <c r="GX1431">
        <f>ROUND(HC1431*I1431,0)</f>
        <v/>
      </c>
      <c r="HA1431" t="n">
        <v>0</v>
      </c>
      <c r="HB1431" t="n">
        <v>0</v>
      </c>
      <c r="HC1431">
        <f>GV1431*GW1431</f>
        <v/>
      </c>
      <c r="HE1431" t="inlineStr"/>
      <c r="HF1431" t="inlineStr"/>
      <c r="HM1431" t="inlineStr"/>
      <c r="HN1431" t="inlineStr">
        <is>
          <t>Пр/812-099.2-1</t>
        </is>
      </c>
      <c r="HO1431" t="inlineStr">
        <is>
          <t>Пр/774-099.2</t>
        </is>
      </c>
      <c r="HP1431" t="inlineStr">
        <is>
          <t>Внутренние санитарнотехнические работы: смена труб, санприборов, запорной арматуры и другое</t>
        </is>
      </c>
      <c r="HQ1431" t="inlineStr">
        <is>
          <t>Внутренние санитарнотехнические работы: смена труб, санприборов, запорной арматуры и другое</t>
        </is>
      </c>
      <c r="HS1431" t="n">
        <v>0</v>
      </c>
      <c r="IK1431" t="n">
        <v>0</v>
      </c>
    </row>
    <row r="1432"/>
    <row r="1433">
      <c r="A1433" s="358" t="n">
        <v>51</v>
      </c>
      <c r="B1433" s="358">
        <f>B1420</f>
        <v/>
      </c>
      <c r="C1433" s="358">
        <f>A1420</f>
        <v/>
      </c>
      <c r="D1433" s="358">
        <f>ROW(A1420)</f>
        <v/>
      </c>
      <c r="E1433" s="358" t="n"/>
      <c r="F1433" s="358">
        <f>IF(F1420&lt;&gt;"",F1420,"")</f>
        <v/>
      </c>
      <c r="G1433" s="358">
        <f>IF(G1420&lt;&gt;"",G1420,"")</f>
        <v/>
      </c>
      <c r="H1433" s="358" t="n">
        <v>0</v>
      </c>
      <c r="I1433" s="358" t="n"/>
      <c r="J1433" s="358" t="n"/>
      <c r="K1433" s="358" t="n"/>
      <c r="L1433" s="358" t="n"/>
      <c r="M1433" s="358" t="n"/>
      <c r="N1433" s="358" t="n"/>
      <c r="O1433" s="358" t="n">
        <v>0</v>
      </c>
      <c r="P1433" s="358" t="n">
        <v>0</v>
      </c>
      <c r="Q1433" s="358" t="n">
        <v>0</v>
      </c>
      <c r="R1433" s="358" t="n">
        <v>0</v>
      </c>
      <c r="S1433" s="358" t="n">
        <v>0</v>
      </c>
      <c r="T1433" s="358" t="n">
        <v>0</v>
      </c>
      <c r="U1433" s="358" t="n">
        <v>0</v>
      </c>
      <c r="V1433" s="358" t="n">
        <v>0</v>
      </c>
      <c r="W1433" s="358" t="n">
        <v>0</v>
      </c>
      <c r="X1433" s="358" t="n">
        <v>0</v>
      </c>
      <c r="Y1433" s="358" t="n">
        <v>0</v>
      </c>
      <c r="Z1433" s="358" t="n"/>
      <c r="AA1433" s="358" t="n"/>
      <c r="AB1433" s="358" t="n"/>
      <c r="AC1433" s="358" t="n"/>
      <c r="AD1433" s="358" t="n"/>
      <c r="AE1433" s="358" t="n"/>
      <c r="AF1433" s="358" t="n"/>
      <c r="AG1433" s="358" t="n"/>
      <c r="AH1433" s="358" t="n"/>
      <c r="AI1433" s="358" t="n"/>
      <c r="AJ1433" s="358" t="n"/>
      <c r="AK1433" s="358" t="n"/>
      <c r="AL1433" s="358" t="n"/>
      <c r="AM1433" s="358" t="n"/>
      <c r="AN1433" s="358" t="n"/>
      <c r="AO1433" s="358">
        <f>ROUND(BX1433,0)</f>
        <v/>
      </c>
      <c r="AP1433" s="358">
        <f>ROUND(BY1433,0)</f>
        <v/>
      </c>
      <c r="AQ1433" s="358">
        <f>ROUND(BZ1433,0)</f>
        <v/>
      </c>
      <c r="AR1433" s="358">
        <f>ROUND(CA1433,0)</f>
        <v/>
      </c>
      <c r="AS1433" s="358">
        <f>ROUND(CB1433,0)</f>
        <v/>
      </c>
      <c r="AT1433" s="358">
        <f>ROUND(CC1433,0)</f>
        <v/>
      </c>
      <c r="AU1433" s="358">
        <f>ROUND(CD1433,0)</f>
        <v/>
      </c>
      <c r="AV1433" s="358">
        <f>ROUND(CE1433,0)</f>
        <v/>
      </c>
      <c r="AW1433" s="358">
        <f>ROUND(CF1433,0)</f>
        <v/>
      </c>
      <c r="AX1433" s="358">
        <f>ROUND(CG1433,0)</f>
        <v/>
      </c>
      <c r="AY1433" s="358">
        <f>ROUND(CH1433,0)</f>
        <v/>
      </c>
      <c r="AZ1433" s="358">
        <f>ROUND(CI1433,0)</f>
        <v/>
      </c>
      <c r="BA1433" s="358">
        <f>ROUND(CJ1433,0)</f>
        <v/>
      </c>
      <c r="BB1433" s="358">
        <f>ROUND(CK1433,0)</f>
        <v/>
      </c>
      <c r="BC1433" s="358">
        <f>ROUND(CL1433,0)</f>
        <v/>
      </c>
      <c r="BD1433" s="358">
        <f>ROUND(CM1433,0)</f>
        <v/>
      </c>
      <c r="BE1433" s="358" t="n"/>
      <c r="BF1433" s="358" t="n"/>
      <c r="BG1433" s="358" t="n"/>
      <c r="BH1433" s="358" t="n"/>
      <c r="BI1433" s="358" t="n"/>
      <c r="BJ1433" s="358" t="n"/>
      <c r="BK1433" s="358" t="n"/>
      <c r="BL1433" s="358" t="n"/>
      <c r="BM1433" s="358" t="n"/>
      <c r="BN1433" s="358" t="n"/>
      <c r="BO1433" s="358" t="n"/>
      <c r="BP1433" s="358" t="n"/>
      <c r="BQ1433" s="358" t="n"/>
      <c r="BR1433" s="358" t="n"/>
      <c r="BS1433" s="358" t="n"/>
      <c r="BT1433" s="358" t="n"/>
      <c r="BU1433" s="358" t="n"/>
      <c r="BV1433" s="358" t="n"/>
      <c r="BW1433" s="358" t="n"/>
      <c r="BX1433" s="358" t="n"/>
      <c r="BY1433" s="358" t="n"/>
      <c r="BZ1433" s="358" t="n"/>
      <c r="CA1433" s="358" t="n"/>
      <c r="CB1433" s="358" t="n"/>
      <c r="CC1433" s="358" t="n"/>
      <c r="CD1433" s="358" t="n"/>
      <c r="CE1433" s="358" t="n"/>
      <c r="CF1433" s="358" t="n"/>
      <c r="CG1433" s="358" t="n"/>
      <c r="CH1433" s="358" t="n"/>
      <c r="CI1433" s="358" t="n"/>
      <c r="CJ1433" s="358" t="n"/>
      <c r="CK1433" s="358" t="n"/>
      <c r="CL1433" s="358" t="n"/>
      <c r="CM1433" s="358" t="n"/>
      <c r="CN1433" s="358" t="n"/>
      <c r="CO1433" s="358" t="n"/>
      <c r="CP1433" s="358" t="n"/>
      <c r="CQ1433" s="358" t="n"/>
      <c r="CR1433" s="358" t="n"/>
      <c r="CS1433" s="358" t="n"/>
      <c r="CT1433" s="358" t="n"/>
      <c r="CU1433" s="358" t="n"/>
      <c r="CV1433" s="358" t="n"/>
      <c r="CW1433" s="358" t="n"/>
      <c r="CX1433" s="358" t="n"/>
      <c r="CY1433" s="358" t="n"/>
      <c r="CZ1433" s="358" t="n"/>
      <c r="DA1433" s="358" t="n"/>
      <c r="DB1433" s="358" t="n"/>
      <c r="DC1433" s="358" t="n"/>
      <c r="DD1433" s="358" t="n"/>
      <c r="DE1433" s="358" t="n"/>
      <c r="DF1433" s="358" t="n"/>
      <c r="DG1433" s="359" t="n"/>
      <c r="DH1433" s="359" t="n"/>
      <c r="DI1433" s="359" t="n"/>
      <c r="DJ1433" s="359" t="n"/>
      <c r="DK1433" s="359" t="n"/>
      <c r="DL1433" s="359" t="n"/>
      <c r="DM1433" s="359" t="n"/>
      <c r="DN1433" s="359" t="n"/>
      <c r="DO1433" s="359" t="n"/>
      <c r="DP1433" s="359" t="n"/>
      <c r="DQ1433" s="359" t="n"/>
      <c r="DR1433" s="359" t="n"/>
      <c r="DS1433" s="359" t="n"/>
      <c r="DT1433" s="359" t="n"/>
      <c r="DU1433" s="359" t="n"/>
      <c r="DV1433" s="359" t="n"/>
      <c r="DW1433" s="359" t="n"/>
      <c r="DX1433" s="359" t="n"/>
      <c r="DY1433" s="359" t="n"/>
      <c r="DZ1433" s="359" t="n"/>
      <c r="EA1433" s="359" t="n"/>
      <c r="EB1433" s="359" t="n"/>
      <c r="EC1433" s="359" t="n"/>
      <c r="ED1433" s="359" t="n"/>
      <c r="EE1433" s="359" t="n"/>
      <c r="EF1433" s="359" t="n"/>
      <c r="EG1433" s="359" t="n"/>
      <c r="EH1433" s="359" t="n"/>
      <c r="EI1433" s="359" t="n"/>
      <c r="EJ1433" s="359" t="n"/>
      <c r="EK1433" s="359" t="n"/>
      <c r="EL1433" s="359" t="n"/>
      <c r="EM1433" s="359" t="n"/>
      <c r="EN1433" s="359" t="n"/>
      <c r="EO1433" s="359" t="n"/>
      <c r="EP1433" s="359" t="n"/>
      <c r="EQ1433" s="359" t="n"/>
      <c r="ER1433" s="359" t="n"/>
      <c r="ES1433" s="359" t="n"/>
      <c r="ET1433" s="359" t="n"/>
      <c r="EU1433" s="359" t="n"/>
      <c r="EV1433" s="359" t="n"/>
      <c r="EW1433" s="359" t="n"/>
      <c r="EX1433" s="359" t="n"/>
      <c r="EY1433" s="359" t="n"/>
      <c r="EZ1433" s="359" t="n"/>
      <c r="FA1433" s="359" t="n"/>
      <c r="FB1433" s="359" t="n"/>
      <c r="FC1433" s="359" t="n"/>
      <c r="FD1433" s="359" t="n"/>
      <c r="FE1433" s="359" t="n"/>
      <c r="FF1433" s="359" t="n"/>
      <c r="FG1433" s="359" t="n"/>
      <c r="FH1433" s="359" t="n"/>
      <c r="FI1433" s="359" t="n"/>
      <c r="FJ1433" s="359" t="n"/>
      <c r="FK1433" s="359" t="n"/>
      <c r="FL1433" s="359" t="n"/>
      <c r="FM1433" s="359" t="n"/>
      <c r="FN1433" s="359" t="n"/>
      <c r="FO1433" s="359" t="n"/>
      <c r="FP1433" s="359" t="n"/>
      <c r="FQ1433" s="359" t="n"/>
      <c r="FR1433" s="359" t="n"/>
      <c r="FS1433" s="359" t="n"/>
      <c r="FT1433" s="359" t="n"/>
      <c r="FU1433" s="359" t="n"/>
      <c r="FV1433" s="359" t="n"/>
      <c r="FW1433" s="359" t="n"/>
      <c r="FX1433" s="359" t="n"/>
      <c r="FY1433" s="359" t="n"/>
      <c r="FZ1433" s="359" t="n"/>
      <c r="GA1433" s="359" t="n"/>
      <c r="GB1433" s="359" t="n"/>
      <c r="GC1433" s="359" t="n"/>
      <c r="GD1433" s="359" t="n"/>
      <c r="GE1433" s="359" t="n"/>
      <c r="GF1433" s="359" t="n"/>
      <c r="GG1433" s="359" t="n"/>
      <c r="GH1433" s="359" t="n"/>
      <c r="GI1433" s="359" t="n"/>
      <c r="GJ1433" s="359" t="n"/>
      <c r="GK1433" s="359" t="n"/>
      <c r="GL1433" s="359" t="n"/>
      <c r="GM1433" s="359" t="n"/>
      <c r="GN1433" s="359" t="n"/>
      <c r="GO1433" s="359" t="n"/>
      <c r="GP1433" s="359" t="n"/>
      <c r="GQ1433" s="359" t="n"/>
      <c r="GR1433" s="359" t="n"/>
      <c r="GS1433" s="359" t="n"/>
      <c r="GT1433" s="359" t="n"/>
      <c r="GU1433" s="359" t="n"/>
      <c r="GV1433" s="359" t="n"/>
      <c r="GW1433" s="359" t="n"/>
      <c r="GX1433" s="359" t="n">
        <v>0</v>
      </c>
    </row>
    <row r="1434"/>
    <row r="1435">
      <c r="A1435" s="360" t="n">
        <v>50</v>
      </c>
      <c r="B1435" s="360" t="n">
        <v>0</v>
      </c>
      <c r="C1435" s="360" t="n">
        <v>0</v>
      </c>
      <c r="D1435" s="360" t="n">
        <v>1</v>
      </c>
      <c r="E1435" s="360" t="n">
        <v>201</v>
      </c>
      <c r="F1435" s="360">
        <f>ROUND(Source!O1433,O1435)</f>
        <v/>
      </c>
      <c r="G1435" s="360" t="inlineStr">
        <is>
          <t>ПЗ</t>
        </is>
      </c>
      <c r="H1435" s="360" t="inlineStr">
        <is>
          <t>Прямые затраты</t>
        </is>
      </c>
      <c r="I1435" s="360" t="n"/>
      <c r="J1435" s="360" t="n"/>
      <c r="K1435" s="360" t="n">
        <v>201</v>
      </c>
      <c r="L1435" s="360" t="n">
        <v>1</v>
      </c>
      <c r="M1435" s="360" t="n">
        <v>3</v>
      </c>
      <c r="N1435" s="360" t="inlineStr"/>
      <c r="O1435" s="360" t="n">
        <v>0</v>
      </c>
      <c r="P1435" s="360" t="n"/>
      <c r="Q1435" s="360" t="n"/>
      <c r="R1435" s="360" t="n"/>
      <c r="S1435" s="360" t="n"/>
      <c r="T1435" s="360" t="n"/>
      <c r="U1435" s="360" t="n"/>
      <c r="V1435" s="360" t="n"/>
      <c r="W1435" s="360" t="n">
        <v>0</v>
      </c>
      <c r="X1435" s="360" t="n">
        <v>1</v>
      </c>
      <c r="Y1435" s="360" t="n">
        <v>0</v>
      </c>
      <c r="Z1435" s="360" t="n"/>
      <c r="AA1435" s="360" t="n"/>
      <c r="AB1435" s="360" t="n"/>
    </row>
    <row r="1436">
      <c r="A1436" s="360" t="n">
        <v>50</v>
      </c>
      <c r="B1436" s="360" t="n">
        <v>0</v>
      </c>
      <c r="C1436" s="360" t="n">
        <v>0</v>
      </c>
      <c r="D1436" s="360" t="n">
        <v>1</v>
      </c>
      <c r="E1436" s="360" t="n">
        <v>202</v>
      </c>
      <c r="F1436" s="360">
        <f>ROUND(Source!P1433,O1436)</f>
        <v/>
      </c>
      <c r="G1436" s="360" t="inlineStr">
        <is>
          <t>СтМатОб</t>
        </is>
      </c>
      <c r="H1436" s="360" t="inlineStr">
        <is>
          <t>Стоимость материальных ресурсов (всего)</t>
        </is>
      </c>
      <c r="I1436" s="360" t="n"/>
      <c r="J1436" s="360" t="n"/>
      <c r="K1436" s="360" t="n">
        <v>202</v>
      </c>
      <c r="L1436" s="360" t="n">
        <v>2</v>
      </c>
      <c r="M1436" s="360" t="n">
        <v>3</v>
      </c>
      <c r="N1436" s="360" t="inlineStr"/>
      <c r="O1436" s="360" t="n">
        <v>0</v>
      </c>
      <c r="P1436" s="360" t="n"/>
      <c r="Q1436" s="360" t="n"/>
      <c r="R1436" s="360" t="n"/>
      <c r="S1436" s="360" t="n"/>
      <c r="T1436" s="360" t="n"/>
      <c r="U1436" s="360" t="n"/>
      <c r="V1436" s="360" t="n"/>
      <c r="W1436" s="360" t="n">
        <v>0</v>
      </c>
      <c r="X1436" s="360" t="n">
        <v>1</v>
      </c>
      <c r="Y1436" s="360" t="n">
        <v>0</v>
      </c>
      <c r="Z1436" s="360" t="n"/>
      <c r="AA1436" s="360" t="n"/>
      <c r="AB1436" s="360" t="n"/>
    </row>
    <row r="1437">
      <c r="A1437" s="360" t="n">
        <v>50</v>
      </c>
      <c r="B1437" s="360" t="n">
        <v>0</v>
      </c>
      <c r="C1437" s="360" t="n">
        <v>0</v>
      </c>
      <c r="D1437" s="360" t="n">
        <v>1</v>
      </c>
      <c r="E1437" s="360" t="n">
        <v>222</v>
      </c>
      <c r="F1437" s="360">
        <f>ROUND(Source!AO1433,O1437)</f>
        <v/>
      </c>
      <c r="G1437" s="360" t="inlineStr">
        <is>
          <t>СтМатОбЗак</t>
        </is>
      </c>
      <c r="H1437" s="360" t="inlineStr">
        <is>
          <t>Стоимость материалов и оборудования заказчика</t>
        </is>
      </c>
      <c r="I1437" s="360" t="n"/>
      <c r="J1437" s="360" t="n"/>
      <c r="K1437" s="360" t="n">
        <v>222</v>
      </c>
      <c r="L1437" s="360" t="n">
        <v>3</v>
      </c>
      <c r="M1437" s="360" t="n">
        <v>3</v>
      </c>
      <c r="N1437" s="360" t="inlineStr"/>
      <c r="O1437" s="360" t="n">
        <v>0</v>
      </c>
      <c r="P1437" s="360" t="n"/>
      <c r="Q1437" s="360" t="n"/>
      <c r="R1437" s="360" t="n"/>
      <c r="S1437" s="360" t="n"/>
      <c r="T1437" s="360" t="n"/>
      <c r="U1437" s="360" t="n"/>
      <c r="V1437" s="360" t="n"/>
      <c r="W1437" s="360" t="n">
        <v>0</v>
      </c>
      <c r="X1437" s="360" t="n">
        <v>1</v>
      </c>
      <c r="Y1437" s="360" t="n">
        <v>0</v>
      </c>
      <c r="Z1437" s="360" t="n"/>
      <c r="AA1437" s="360" t="n"/>
      <c r="AB1437" s="360" t="n"/>
    </row>
    <row r="1438">
      <c r="A1438" s="360" t="n">
        <v>50</v>
      </c>
      <c r="B1438" s="360" t="n">
        <v>0</v>
      </c>
      <c r="C1438" s="360" t="n">
        <v>0</v>
      </c>
      <c r="D1438" s="360" t="n">
        <v>1</v>
      </c>
      <c r="E1438" s="360" t="n">
        <v>225</v>
      </c>
      <c r="F1438" s="360">
        <f>ROUND(Source!AV1433,O1438)</f>
        <v/>
      </c>
      <c r="G1438" s="360" t="inlineStr">
        <is>
          <t>СтМатОбПод</t>
        </is>
      </c>
      <c r="H1438" s="360" t="inlineStr">
        <is>
          <t>Стоимость материалов и оборудования подрядчика</t>
        </is>
      </c>
      <c r="I1438" s="360" t="n"/>
      <c r="J1438" s="360" t="n"/>
      <c r="K1438" s="360" t="n">
        <v>225</v>
      </c>
      <c r="L1438" s="360" t="n">
        <v>4</v>
      </c>
      <c r="M1438" s="360" t="n">
        <v>3</v>
      </c>
      <c r="N1438" s="360" t="inlineStr"/>
      <c r="O1438" s="360" t="n">
        <v>0</v>
      </c>
      <c r="P1438" s="360" t="n"/>
      <c r="Q1438" s="360" t="n"/>
      <c r="R1438" s="360" t="n"/>
      <c r="S1438" s="360" t="n"/>
      <c r="T1438" s="360" t="n"/>
      <c r="U1438" s="360" t="n"/>
      <c r="V1438" s="360" t="n"/>
      <c r="W1438" s="360" t="n">
        <v>0</v>
      </c>
      <c r="X1438" s="360" t="n">
        <v>1</v>
      </c>
      <c r="Y1438" s="360" t="n">
        <v>0</v>
      </c>
      <c r="Z1438" s="360" t="n"/>
      <c r="AA1438" s="360" t="n"/>
      <c r="AB1438" s="360" t="n"/>
    </row>
    <row r="1439">
      <c r="A1439" s="360" t="n">
        <v>50</v>
      </c>
      <c r="B1439" s="360" t="n">
        <v>0</v>
      </c>
      <c r="C1439" s="360" t="n">
        <v>0</v>
      </c>
      <c r="D1439" s="360" t="n">
        <v>1</v>
      </c>
      <c r="E1439" s="360" t="n">
        <v>226</v>
      </c>
      <c r="F1439" s="360">
        <f>ROUND(Source!AW1433,O1439)</f>
        <v/>
      </c>
      <c r="G1439" s="360" t="inlineStr">
        <is>
          <t>СтМат</t>
        </is>
      </c>
      <c r="H1439" s="360" t="inlineStr">
        <is>
          <t>Стоимость материалов (всего)</t>
        </is>
      </c>
      <c r="I1439" s="360" t="n"/>
      <c r="J1439" s="360" t="n"/>
      <c r="K1439" s="360" t="n">
        <v>226</v>
      </c>
      <c r="L1439" s="360" t="n">
        <v>5</v>
      </c>
      <c r="M1439" s="360" t="n">
        <v>3</v>
      </c>
      <c r="N1439" s="360" t="inlineStr"/>
      <c r="O1439" s="360" t="n">
        <v>0</v>
      </c>
      <c r="P1439" s="360" t="n"/>
      <c r="Q1439" s="360" t="n"/>
      <c r="R1439" s="360" t="n"/>
      <c r="S1439" s="360" t="n"/>
      <c r="T1439" s="360" t="n"/>
      <c r="U1439" s="360" t="n"/>
      <c r="V1439" s="360" t="n"/>
      <c r="W1439" s="360" t="n">
        <v>0</v>
      </c>
      <c r="X1439" s="360" t="n">
        <v>1</v>
      </c>
      <c r="Y1439" s="360" t="n">
        <v>0</v>
      </c>
      <c r="Z1439" s="360" t="n"/>
      <c r="AA1439" s="360" t="n"/>
      <c r="AB1439" s="360" t="n"/>
    </row>
    <row r="1440">
      <c r="A1440" s="360" t="n">
        <v>50</v>
      </c>
      <c r="B1440" s="360" t="n">
        <v>0</v>
      </c>
      <c r="C1440" s="360" t="n">
        <v>0</v>
      </c>
      <c r="D1440" s="360" t="n">
        <v>1</v>
      </c>
      <c r="E1440" s="360" t="n">
        <v>227</v>
      </c>
      <c r="F1440" s="360">
        <f>ROUND(Source!AX1433,O1440)</f>
        <v/>
      </c>
      <c r="G1440" s="360" t="inlineStr">
        <is>
          <t>СтМатЗак</t>
        </is>
      </c>
      <c r="H1440" s="360" t="inlineStr">
        <is>
          <t>Стоимость материалов заказчика</t>
        </is>
      </c>
      <c r="I1440" s="360" t="n"/>
      <c r="J1440" s="360" t="n"/>
      <c r="K1440" s="360" t="n">
        <v>227</v>
      </c>
      <c r="L1440" s="360" t="n">
        <v>6</v>
      </c>
      <c r="M1440" s="360" t="n">
        <v>3</v>
      </c>
      <c r="N1440" s="360" t="inlineStr"/>
      <c r="O1440" s="360" t="n">
        <v>0</v>
      </c>
      <c r="P1440" s="360" t="n"/>
      <c r="Q1440" s="360" t="n"/>
      <c r="R1440" s="360" t="n"/>
      <c r="S1440" s="360" t="n"/>
      <c r="T1440" s="360" t="n"/>
      <c r="U1440" s="360" t="n"/>
      <c r="V1440" s="360" t="n"/>
      <c r="W1440" s="360" t="n">
        <v>0</v>
      </c>
      <c r="X1440" s="360" t="n">
        <v>1</v>
      </c>
      <c r="Y1440" s="360" t="n">
        <v>0</v>
      </c>
      <c r="Z1440" s="360" t="n"/>
      <c r="AA1440" s="360" t="n"/>
      <c r="AB1440" s="360" t="n"/>
    </row>
    <row r="1441">
      <c r="A1441" s="360" t="n">
        <v>50</v>
      </c>
      <c r="B1441" s="360" t="n">
        <v>0</v>
      </c>
      <c r="C1441" s="360" t="n">
        <v>0</v>
      </c>
      <c r="D1441" s="360" t="n">
        <v>1</v>
      </c>
      <c r="E1441" s="360" t="n">
        <v>228</v>
      </c>
      <c r="F1441" s="360">
        <f>ROUND(Source!AY1433,O1441)</f>
        <v/>
      </c>
      <c r="G1441" s="360" t="inlineStr">
        <is>
          <t>СтМатПод</t>
        </is>
      </c>
      <c r="H1441" s="360" t="inlineStr">
        <is>
          <t>Стоимость материалов подрядчика</t>
        </is>
      </c>
      <c r="I1441" s="360" t="n"/>
      <c r="J1441" s="360" t="n"/>
      <c r="K1441" s="360" t="n">
        <v>228</v>
      </c>
      <c r="L1441" s="360" t="n">
        <v>7</v>
      </c>
      <c r="M1441" s="360" t="n">
        <v>3</v>
      </c>
      <c r="N1441" s="360" t="inlineStr"/>
      <c r="O1441" s="360" t="n">
        <v>0</v>
      </c>
      <c r="P1441" s="360" t="n"/>
      <c r="Q1441" s="360" t="n"/>
      <c r="R1441" s="360" t="n"/>
      <c r="S1441" s="360" t="n"/>
      <c r="T1441" s="360" t="n"/>
      <c r="U1441" s="360" t="n"/>
      <c r="V1441" s="360" t="n"/>
      <c r="W1441" s="360" t="n">
        <v>0</v>
      </c>
      <c r="X1441" s="360" t="n">
        <v>1</v>
      </c>
      <c r="Y1441" s="360" t="n">
        <v>0</v>
      </c>
      <c r="Z1441" s="360" t="n"/>
      <c r="AA1441" s="360" t="n"/>
      <c r="AB1441" s="360" t="n"/>
    </row>
    <row r="1442">
      <c r="A1442" s="360" t="n">
        <v>50</v>
      </c>
      <c r="B1442" s="360" t="n">
        <v>0</v>
      </c>
      <c r="C1442" s="360" t="n">
        <v>0</v>
      </c>
      <c r="D1442" s="360" t="n">
        <v>1</v>
      </c>
      <c r="E1442" s="360" t="n">
        <v>216</v>
      </c>
      <c r="F1442" s="360">
        <f>ROUND(Source!AP1433,O1442)</f>
        <v/>
      </c>
      <c r="G1442" s="360" t="inlineStr">
        <is>
          <t>Оборуд</t>
        </is>
      </c>
      <c r="H1442" s="360" t="inlineStr">
        <is>
          <t>Стоимость оборудования (всего)</t>
        </is>
      </c>
      <c r="I1442" s="360" t="n"/>
      <c r="J1442" s="360" t="n"/>
      <c r="K1442" s="360" t="n">
        <v>216</v>
      </c>
      <c r="L1442" s="360" t="n">
        <v>8</v>
      </c>
      <c r="M1442" s="360" t="n">
        <v>3</v>
      </c>
      <c r="N1442" s="360" t="inlineStr"/>
      <c r="O1442" s="360" t="n">
        <v>0</v>
      </c>
      <c r="P1442" s="360" t="n"/>
      <c r="Q1442" s="360" t="n"/>
      <c r="R1442" s="360" t="n"/>
      <c r="S1442" s="360" t="n"/>
      <c r="T1442" s="360" t="n"/>
      <c r="U1442" s="360" t="n"/>
      <c r="V1442" s="360" t="n"/>
      <c r="W1442" s="360" t="n">
        <v>0</v>
      </c>
      <c r="X1442" s="360" t="n">
        <v>1</v>
      </c>
      <c r="Y1442" s="360" t="n">
        <v>0</v>
      </c>
      <c r="Z1442" s="360" t="n"/>
      <c r="AA1442" s="360" t="n"/>
      <c r="AB1442" s="360" t="n"/>
    </row>
    <row r="1443">
      <c r="A1443" s="360" t="n">
        <v>50</v>
      </c>
      <c r="B1443" s="360" t="n">
        <v>0</v>
      </c>
      <c r="C1443" s="360" t="n">
        <v>0</v>
      </c>
      <c r="D1443" s="360" t="n">
        <v>1</v>
      </c>
      <c r="E1443" s="360" t="n">
        <v>223</v>
      </c>
      <c r="F1443" s="360">
        <f>ROUND(Source!AQ1433,O1443)</f>
        <v/>
      </c>
      <c r="G1443" s="360" t="inlineStr">
        <is>
          <t>ОборудЗак</t>
        </is>
      </c>
      <c r="H1443" s="360" t="inlineStr">
        <is>
          <t>Стоимость оборудования заказчика</t>
        </is>
      </c>
      <c r="I1443" s="360" t="n"/>
      <c r="J1443" s="360" t="n"/>
      <c r="K1443" s="360" t="n">
        <v>223</v>
      </c>
      <c r="L1443" s="360" t="n">
        <v>9</v>
      </c>
      <c r="M1443" s="360" t="n">
        <v>3</v>
      </c>
      <c r="N1443" s="360" t="inlineStr"/>
      <c r="O1443" s="360" t="n">
        <v>0</v>
      </c>
      <c r="P1443" s="360" t="n"/>
      <c r="Q1443" s="360" t="n"/>
      <c r="R1443" s="360" t="n"/>
      <c r="S1443" s="360" t="n"/>
      <c r="T1443" s="360" t="n"/>
      <c r="U1443" s="360" t="n"/>
      <c r="V1443" s="360" t="n"/>
      <c r="W1443" s="360" t="n">
        <v>0</v>
      </c>
      <c r="X1443" s="360" t="n">
        <v>1</v>
      </c>
      <c r="Y1443" s="360" t="n">
        <v>0</v>
      </c>
      <c r="Z1443" s="360" t="n"/>
      <c r="AA1443" s="360" t="n"/>
      <c r="AB1443" s="360" t="n"/>
    </row>
    <row r="1444">
      <c r="A1444" s="360" t="n">
        <v>50</v>
      </c>
      <c r="B1444" s="360" t="n">
        <v>0</v>
      </c>
      <c r="C1444" s="360" t="n">
        <v>0</v>
      </c>
      <c r="D1444" s="360" t="n">
        <v>1</v>
      </c>
      <c r="E1444" s="360" t="n">
        <v>229</v>
      </c>
      <c r="F1444" s="360">
        <f>ROUND(Source!AZ1433,O1444)</f>
        <v/>
      </c>
      <c r="G1444" s="360" t="inlineStr">
        <is>
          <t>ОборудПод</t>
        </is>
      </c>
      <c r="H1444" s="360" t="inlineStr">
        <is>
          <t>Стоимость оборудования подрядчика</t>
        </is>
      </c>
      <c r="I1444" s="360" t="n"/>
      <c r="J1444" s="360" t="n"/>
      <c r="K1444" s="360" t="n">
        <v>229</v>
      </c>
      <c r="L1444" s="360" t="n">
        <v>10</v>
      </c>
      <c r="M1444" s="360" t="n">
        <v>3</v>
      </c>
      <c r="N1444" s="360" t="inlineStr"/>
      <c r="O1444" s="360" t="n">
        <v>0</v>
      </c>
      <c r="P1444" s="360" t="n"/>
      <c r="Q1444" s="360" t="n"/>
      <c r="R1444" s="360" t="n"/>
      <c r="S1444" s="360" t="n"/>
      <c r="T1444" s="360" t="n"/>
      <c r="U1444" s="360" t="n"/>
      <c r="V1444" s="360" t="n"/>
      <c r="W1444" s="360" t="n">
        <v>0</v>
      </c>
      <c r="X1444" s="360" t="n">
        <v>1</v>
      </c>
      <c r="Y1444" s="360" t="n">
        <v>0</v>
      </c>
      <c r="Z1444" s="360" t="n"/>
      <c r="AA1444" s="360" t="n"/>
      <c r="AB1444" s="360" t="n"/>
    </row>
    <row r="1445">
      <c r="A1445" s="360" t="n">
        <v>50</v>
      </c>
      <c r="B1445" s="360" t="n">
        <v>0</v>
      </c>
      <c r="C1445" s="360" t="n">
        <v>0</v>
      </c>
      <c r="D1445" s="360" t="n">
        <v>1</v>
      </c>
      <c r="E1445" s="360" t="n">
        <v>203</v>
      </c>
      <c r="F1445" s="360">
        <f>ROUND(Source!Q1433,O1445)</f>
        <v/>
      </c>
      <c r="G1445" s="360" t="inlineStr">
        <is>
          <t>ЭММ</t>
        </is>
      </c>
      <c r="H1445" s="360" t="inlineStr">
        <is>
          <t>Эксплуатация машин</t>
        </is>
      </c>
      <c r="I1445" s="360" t="n"/>
      <c r="J1445" s="360" t="n"/>
      <c r="K1445" s="360" t="n">
        <v>203</v>
      </c>
      <c r="L1445" s="360" t="n">
        <v>11</v>
      </c>
      <c r="M1445" s="360" t="n">
        <v>3</v>
      </c>
      <c r="N1445" s="360" t="inlineStr"/>
      <c r="O1445" s="360" t="n">
        <v>0</v>
      </c>
      <c r="P1445" s="360" t="n"/>
      <c r="Q1445" s="360" t="n"/>
      <c r="R1445" s="360" t="n"/>
      <c r="S1445" s="360" t="n"/>
      <c r="T1445" s="360" t="n"/>
      <c r="U1445" s="360" t="n"/>
      <c r="V1445" s="360" t="n"/>
      <c r="W1445" s="360" t="n">
        <v>0</v>
      </c>
      <c r="X1445" s="360" t="n">
        <v>1</v>
      </c>
      <c r="Y1445" s="360" t="n">
        <v>0</v>
      </c>
      <c r="Z1445" s="360" t="n"/>
      <c r="AA1445" s="360" t="n"/>
      <c r="AB1445" s="360" t="n"/>
    </row>
    <row r="1446">
      <c r="A1446" s="360" t="n">
        <v>50</v>
      </c>
      <c r="B1446" s="360" t="n">
        <v>0</v>
      </c>
      <c r="C1446" s="360" t="n">
        <v>0</v>
      </c>
      <c r="D1446" s="360" t="n">
        <v>1</v>
      </c>
      <c r="E1446" s="360" t="n">
        <v>231</v>
      </c>
      <c r="F1446" s="360">
        <f>ROUND(Source!BB1433,O1446)</f>
        <v/>
      </c>
      <c r="G1446" s="360" t="inlineStr">
        <is>
          <t>ЭММсНРиСП</t>
        </is>
      </c>
      <c r="H1446" s="360" t="inlineStr">
        <is>
          <t>Эксплуатация машин по ТСН-2001.16</t>
        </is>
      </c>
      <c r="I1446" s="360" t="n"/>
      <c r="J1446" s="360" t="n"/>
      <c r="K1446" s="360" t="n">
        <v>231</v>
      </c>
      <c r="L1446" s="360" t="n">
        <v>12</v>
      </c>
      <c r="M1446" s="360" t="n">
        <v>3</v>
      </c>
      <c r="N1446" s="360" t="inlineStr"/>
      <c r="O1446" s="360" t="n">
        <v>0</v>
      </c>
      <c r="P1446" s="360" t="n"/>
      <c r="Q1446" s="360" t="n"/>
      <c r="R1446" s="360" t="n"/>
      <c r="S1446" s="360" t="n"/>
      <c r="T1446" s="360" t="n"/>
      <c r="U1446" s="360" t="n"/>
      <c r="V1446" s="360" t="n"/>
      <c r="W1446" s="360" t="n">
        <v>0</v>
      </c>
      <c r="X1446" s="360" t="n">
        <v>1</v>
      </c>
      <c r="Y1446" s="360" t="n">
        <v>0</v>
      </c>
      <c r="Z1446" s="360" t="n"/>
      <c r="AA1446" s="360" t="n"/>
      <c r="AB1446" s="360" t="n"/>
    </row>
    <row r="1447">
      <c r="A1447" s="360" t="n">
        <v>50</v>
      </c>
      <c r="B1447" s="360" t="n">
        <v>0</v>
      </c>
      <c r="C1447" s="360" t="n">
        <v>0</v>
      </c>
      <c r="D1447" s="360" t="n">
        <v>1</v>
      </c>
      <c r="E1447" s="360" t="n">
        <v>204</v>
      </c>
      <c r="F1447" s="360">
        <f>ROUND(Source!R1433,O1447)</f>
        <v/>
      </c>
      <c r="G1447" s="360" t="inlineStr">
        <is>
          <t>ЗПМ</t>
        </is>
      </c>
      <c r="H1447" s="360" t="inlineStr">
        <is>
          <t>ЗП машинистов</t>
        </is>
      </c>
      <c r="I1447" s="360" t="n"/>
      <c r="J1447" s="360" t="n"/>
      <c r="K1447" s="360" t="n">
        <v>204</v>
      </c>
      <c r="L1447" s="360" t="n">
        <v>13</v>
      </c>
      <c r="M1447" s="360" t="n">
        <v>3</v>
      </c>
      <c r="N1447" s="360" t="inlineStr"/>
      <c r="O1447" s="360" t="n">
        <v>0</v>
      </c>
      <c r="P1447" s="360" t="n"/>
      <c r="Q1447" s="360" t="n"/>
      <c r="R1447" s="360" t="n"/>
      <c r="S1447" s="360" t="n"/>
      <c r="T1447" s="360" t="n"/>
      <c r="U1447" s="360" t="n"/>
      <c r="V1447" s="360" t="n"/>
      <c r="W1447" s="360" t="n">
        <v>0</v>
      </c>
      <c r="X1447" s="360" t="n">
        <v>1</v>
      </c>
      <c r="Y1447" s="360" t="n">
        <v>0</v>
      </c>
      <c r="Z1447" s="360" t="n"/>
      <c r="AA1447" s="360" t="n"/>
      <c r="AB1447" s="360" t="n"/>
    </row>
    <row r="1448">
      <c r="A1448" s="360" t="n">
        <v>50</v>
      </c>
      <c r="B1448" s="360" t="n">
        <v>0</v>
      </c>
      <c r="C1448" s="360" t="n">
        <v>0</v>
      </c>
      <c r="D1448" s="360" t="n">
        <v>1</v>
      </c>
      <c r="E1448" s="360" t="n">
        <v>205</v>
      </c>
      <c r="F1448" s="360">
        <f>ROUND(Source!S1433,O1448)</f>
        <v/>
      </c>
      <c r="G1448" s="360" t="inlineStr">
        <is>
          <t>ОЗП</t>
        </is>
      </c>
      <c r="H1448" s="360" t="inlineStr">
        <is>
          <t>Основная ЗП рабочих</t>
        </is>
      </c>
      <c r="I1448" s="360" t="n"/>
      <c r="J1448" s="360" t="n"/>
      <c r="K1448" s="360" t="n">
        <v>205</v>
      </c>
      <c r="L1448" s="360" t="n">
        <v>14</v>
      </c>
      <c r="M1448" s="360" t="n">
        <v>3</v>
      </c>
      <c r="N1448" s="360" t="inlineStr"/>
      <c r="O1448" s="360" t="n">
        <v>0</v>
      </c>
      <c r="P1448" s="360" t="n"/>
      <c r="Q1448" s="360" t="n"/>
      <c r="R1448" s="360" t="n"/>
      <c r="S1448" s="360" t="n"/>
      <c r="T1448" s="360" t="n"/>
      <c r="U1448" s="360" t="n"/>
      <c r="V1448" s="360" t="n"/>
      <c r="W1448" s="360" t="n">
        <v>0</v>
      </c>
      <c r="X1448" s="360" t="n">
        <v>1</v>
      </c>
      <c r="Y1448" s="360" t="n">
        <v>0</v>
      </c>
      <c r="Z1448" s="360" t="n"/>
      <c r="AA1448" s="360" t="n"/>
      <c r="AB1448" s="360" t="n"/>
    </row>
    <row r="1449">
      <c r="A1449" s="360" t="n">
        <v>50</v>
      </c>
      <c r="B1449" s="360" t="n">
        <v>0</v>
      </c>
      <c r="C1449" s="360" t="n">
        <v>0</v>
      </c>
      <c r="D1449" s="360" t="n">
        <v>1</v>
      </c>
      <c r="E1449" s="360" t="n">
        <v>232</v>
      </c>
      <c r="F1449" s="360">
        <f>ROUND(Source!BC1433,O1449)</f>
        <v/>
      </c>
      <c r="G1449" s="360" t="inlineStr">
        <is>
          <t>ОЗПсНРиСП</t>
        </is>
      </c>
      <c r="H1449" s="360" t="inlineStr">
        <is>
          <t>Основная ЗП рабочих по ТСН-2001.16</t>
        </is>
      </c>
      <c r="I1449" s="360" t="n"/>
      <c r="J1449" s="360" t="n"/>
      <c r="K1449" s="360" t="n">
        <v>232</v>
      </c>
      <c r="L1449" s="360" t="n">
        <v>15</v>
      </c>
      <c r="M1449" s="360" t="n">
        <v>3</v>
      </c>
      <c r="N1449" s="360" t="inlineStr"/>
      <c r="O1449" s="360" t="n">
        <v>0</v>
      </c>
      <c r="P1449" s="360" t="n"/>
      <c r="Q1449" s="360" t="n"/>
      <c r="R1449" s="360" t="n"/>
      <c r="S1449" s="360" t="n"/>
      <c r="T1449" s="360" t="n"/>
      <c r="U1449" s="360" t="n"/>
      <c r="V1449" s="360" t="n"/>
      <c r="W1449" s="360" t="n">
        <v>0</v>
      </c>
      <c r="X1449" s="360" t="n">
        <v>1</v>
      </c>
      <c r="Y1449" s="360" t="n">
        <v>0</v>
      </c>
      <c r="Z1449" s="360" t="n"/>
      <c r="AA1449" s="360" t="n"/>
      <c r="AB1449" s="360" t="n"/>
    </row>
    <row r="1450">
      <c r="A1450" s="360" t="n">
        <v>50</v>
      </c>
      <c r="B1450" s="360" t="n">
        <v>0</v>
      </c>
      <c r="C1450" s="360" t="n">
        <v>0</v>
      </c>
      <c r="D1450" s="360" t="n">
        <v>1</v>
      </c>
      <c r="E1450" s="360" t="n">
        <v>214</v>
      </c>
      <c r="F1450" s="360">
        <f>ROUND(Source!AS1433,O1450)</f>
        <v/>
      </c>
      <c r="G1450" s="360" t="inlineStr">
        <is>
          <t>Строит</t>
        </is>
      </c>
      <c r="H1450" s="360" t="inlineStr">
        <is>
          <t>Строительные работы с НР и СП</t>
        </is>
      </c>
      <c r="I1450" s="360" t="n"/>
      <c r="J1450" s="360" t="n"/>
      <c r="K1450" s="360" t="n">
        <v>214</v>
      </c>
      <c r="L1450" s="360" t="n">
        <v>16</v>
      </c>
      <c r="M1450" s="360" t="n">
        <v>3</v>
      </c>
      <c r="N1450" s="360" t="inlineStr"/>
      <c r="O1450" s="360" t="n">
        <v>0</v>
      </c>
      <c r="P1450" s="360" t="n"/>
      <c r="Q1450" s="360" t="n"/>
      <c r="R1450" s="360" t="n"/>
      <c r="S1450" s="360" t="n"/>
      <c r="T1450" s="360" t="n"/>
      <c r="U1450" s="360" t="n"/>
      <c r="V1450" s="360" t="n"/>
      <c r="W1450" s="360" t="n">
        <v>0</v>
      </c>
      <c r="X1450" s="360" t="n">
        <v>1</v>
      </c>
      <c r="Y1450" s="360" t="n">
        <v>0</v>
      </c>
      <c r="Z1450" s="360" t="n"/>
      <c r="AA1450" s="360" t="n"/>
      <c r="AB1450" s="360" t="n"/>
    </row>
    <row r="1451">
      <c r="A1451" s="360" t="n">
        <v>50</v>
      </c>
      <c r="B1451" s="360" t="n">
        <v>0</v>
      </c>
      <c r="C1451" s="360" t="n">
        <v>0</v>
      </c>
      <c r="D1451" s="360" t="n">
        <v>1</v>
      </c>
      <c r="E1451" s="360" t="n">
        <v>215</v>
      </c>
      <c r="F1451" s="360">
        <f>ROUND(Source!AT1433,O1451)</f>
        <v/>
      </c>
      <c r="G1451" s="360" t="inlineStr">
        <is>
          <t>Монтаж</t>
        </is>
      </c>
      <c r="H1451" s="360" t="inlineStr">
        <is>
          <t>Монтажные работы с НР и СП</t>
        </is>
      </c>
      <c r="I1451" s="360" t="n"/>
      <c r="J1451" s="360" t="n"/>
      <c r="K1451" s="360" t="n">
        <v>215</v>
      </c>
      <c r="L1451" s="360" t="n">
        <v>17</v>
      </c>
      <c r="M1451" s="360" t="n">
        <v>3</v>
      </c>
      <c r="N1451" s="360" t="inlineStr"/>
      <c r="O1451" s="360" t="n">
        <v>0</v>
      </c>
      <c r="P1451" s="360" t="n"/>
      <c r="Q1451" s="360" t="n"/>
      <c r="R1451" s="360" t="n"/>
      <c r="S1451" s="360" t="n"/>
      <c r="T1451" s="360" t="n"/>
      <c r="U1451" s="360" t="n"/>
      <c r="V1451" s="360" t="n"/>
      <c r="W1451" s="360" t="n">
        <v>0</v>
      </c>
      <c r="X1451" s="360" t="n">
        <v>1</v>
      </c>
      <c r="Y1451" s="360" t="n">
        <v>0</v>
      </c>
      <c r="Z1451" s="360" t="n"/>
      <c r="AA1451" s="360" t="n"/>
      <c r="AB1451" s="360" t="n"/>
    </row>
    <row r="1452">
      <c r="A1452" s="360" t="n">
        <v>50</v>
      </c>
      <c r="B1452" s="360" t="n">
        <v>0</v>
      </c>
      <c r="C1452" s="360" t="n">
        <v>0</v>
      </c>
      <c r="D1452" s="360" t="n">
        <v>1</v>
      </c>
      <c r="E1452" s="360" t="n">
        <v>217</v>
      </c>
      <c r="F1452" s="360">
        <f>ROUND(Source!AU1433,O1452)</f>
        <v/>
      </c>
      <c r="G1452" s="360" t="inlineStr">
        <is>
          <t>Прочие</t>
        </is>
      </c>
      <c r="H1452" s="360" t="inlineStr">
        <is>
          <t>Прочие работы с НР и СП</t>
        </is>
      </c>
      <c r="I1452" s="360" t="n"/>
      <c r="J1452" s="360" t="n"/>
      <c r="K1452" s="360" t="n">
        <v>217</v>
      </c>
      <c r="L1452" s="360" t="n">
        <v>18</v>
      </c>
      <c r="M1452" s="360" t="n">
        <v>3</v>
      </c>
      <c r="N1452" s="360" t="inlineStr"/>
      <c r="O1452" s="360" t="n">
        <v>0</v>
      </c>
      <c r="P1452" s="360" t="n"/>
      <c r="Q1452" s="360" t="n"/>
      <c r="R1452" s="360" t="n"/>
      <c r="S1452" s="360" t="n"/>
      <c r="T1452" s="360" t="n"/>
      <c r="U1452" s="360" t="n"/>
      <c r="V1452" s="360" t="n"/>
      <c r="W1452" s="360" t="n">
        <v>0</v>
      </c>
      <c r="X1452" s="360" t="n">
        <v>1</v>
      </c>
      <c r="Y1452" s="360" t="n">
        <v>0</v>
      </c>
      <c r="Z1452" s="360" t="n"/>
      <c r="AA1452" s="360" t="n"/>
      <c r="AB1452" s="360" t="n"/>
    </row>
    <row r="1453">
      <c r="A1453" s="360" t="n">
        <v>50</v>
      </c>
      <c r="B1453" s="360" t="n">
        <v>0</v>
      </c>
      <c r="C1453" s="360" t="n">
        <v>0</v>
      </c>
      <c r="D1453" s="360" t="n">
        <v>1</v>
      </c>
      <c r="E1453" s="360" t="n">
        <v>230</v>
      </c>
      <c r="F1453" s="360">
        <f>ROUND(Source!BA1433,O1453)</f>
        <v/>
      </c>
      <c r="G1453" s="360" t="inlineStr">
        <is>
          <t>ПрочиеЗатр</t>
        </is>
      </c>
      <c r="H1453" s="360" t="inlineStr">
        <is>
          <t>Прочие затраты по ТСН-2001.16</t>
        </is>
      </c>
      <c r="I1453" s="360" t="n"/>
      <c r="J1453" s="360" t="n"/>
      <c r="K1453" s="360" t="n">
        <v>230</v>
      </c>
      <c r="L1453" s="360" t="n">
        <v>19</v>
      </c>
      <c r="M1453" s="360" t="n">
        <v>3</v>
      </c>
      <c r="N1453" s="360" t="inlineStr"/>
      <c r="O1453" s="360" t="n">
        <v>0</v>
      </c>
      <c r="P1453" s="360" t="n"/>
      <c r="Q1453" s="360" t="n"/>
      <c r="R1453" s="360" t="n"/>
      <c r="S1453" s="360" t="n"/>
      <c r="T1453" s="360" t="n"/>
      <c r="U1453" s="360" t="n"/>
      <c r="V1453" s="360" t="n"/>
      <c r="W1453" s="360" t="n">
        <v>0</v>
      </c>
      <c r="X1453" s="360" t="n">
        <v>1</v>
      </c>
      <c r="Y1453" s="360" t="n">
        <v>0</v>
      </c>
      <c r="Z1453" s="360" t="n"/>
      <c r="AA1453" s="360" t="n"/>
      <c r="AB1453" s="360" t="n"/>
    </row>
    <row r="1454">
      <c r="A1454" s="360" t="n">
        <v>50</v>
      </c>
      <c r="B1454" s="360" t="n">
        <v>0</v>
      </c>
      <c r="C1454" s="360" t="n">
        <v>0</v>
      </c>
      <c r="D1454" s="360" t="n">
        <v>1</v>
      </c>
      <c r="E1454" s="360" t="n">
        <v>206</v>
      </c>
      <c r="F1454" s="360">
        <f>ROUND(Source!T1433,O1454)</f>
        <v/>
      </c>
      <c r="G1454" s="360" t="inlineStr">
        <is>
          <t>ВозврМат</t>
        </is>
      </c>
      <c r="H1454" s="360" t="inlineStr">
        <is>
          <t>Возврат материалов</t>
        </is>
      </c>
      <c r="I1454" s="360" t="n"/>
      <c r="J1454" s="360" t="n"/>
      <c r="K1454" s="360" t="n">
        <v>206</v>
      </c>
      <c r="L1454" s="360" t="n">
        <v>20</v>
      </c>
      <c r="M1454" s="360" t="n">
        <v>3</v>
      </c>
      <c r="N1454" s="360" t="inlineStr"/>
      <c r="O1454" s="360" t="n">
        <v>0</v>
      </c>
      <c r="P1454" s="360" t="n"/>
      <c r="Q1454" s="360" t="n"/>
      <c r="R1454" s="360" t="n"/>
      <c r="S1454" s="360" t="n"/>
      <c r="T1454" s="360" t="n"/>
      <c r="U1454" s="360" t="n"/>
      <c r="V1454" s="360" t="n"/>
      <c r="W1454" s="360" t="n">
        <v>0</v>
      </c>
      <c r="X1454" s="360" t="n">
        <v>1</v>
      </c>
      <c r="Y1454" s="360" t="n">
        <v>0</v>
      </c>
      <c r="Z1454" s="360" t="n"/>
      <c r="AA1454" s="360" t="n"/>
      <c r="AB1454" s="360" t="n"/>
    </row>
    <row r="1455">
      <c r="A1455" s="360" t="n">
        <v>50</v>
      </c>
      <c r="B1455" s="360" t="n">
        <v>0</v>
      </c>
      <c r="C1455" s="360" t="n">
        <v>0</v>
      </c>
      <c r="D1455" s="360" t="n">
        <v>1</v>
      </c>
      <c r="E1455" s="360" t="n">
        <v>207</v>
      </c>
      <c r="F1455" s="360">
        <f>ROUND(Source!U1433,O1455)</f>
        <v/>
      </c>
      <c r="G1455" s="360" t="inlineStr">
        <is>
          <t>ТрудСтр</t>
        </is>
      </c>
      <c r="H1455" s="360" t="inlineStr">
        <is>
          <t>Трудозатраты строителей</t>
        </is>
      </c>
      <c r="I1455" s="360" t="n"/>
      <c r="J1455" s="360" t="n"/>
      <c r="K1455" s="360" t="n">
        <v>207</v>
      </c>
      <c r="L1455" s="360" t="n">
        <v>21</v>
      </c>
      <c r="M1455" s="360" t="n">
        <v>3</v>
      </c>
      <c r="N1455" s="360" t="inlineStr"/>
      <c r="O1455" s="360" t="n">
        <v>7</v>
      </c>
      <c r="P1455" s="360" t="n"/>
      <c r="Q1455" s="360" t="n"/>
      <c r="R1455" s="360" t="n"/>
      <c r="S1455" s="360" t="n"/>
      <c r="T1455" s="360" t="n"/>
      <c r="U1455" s="360" t="n"/>
      <c r="V1455" s="360" t="n"/>
      <c r="W1455" s="360" t="n">
        <v>0</v>
      </c>
      <c r="X1455" s="360" t="n">
        <v>1</v>
      </c>
      <c r="Y1455" s="360" t="n">
        <v>0</v>
      </c>
      <c r="Z1455" s="360" t="n"/>
      <c r="AA1455" s="360" t="n"/>
      <c r="AB1455" s="360" t="n"/>
    </row>
    <row r="1456">
      <c r="A1456" s="360" t="n">
        <v>50</v>
      </c>
      <c r="B1456" s="360" t="n">
        <v>0</v>
      </c>
      <c r="C1456" s="360" t="n">
        <v>0</v>
      </c>
      <c r="D1456" s="360" t="n">
        <v>1</v>
      </c>
      <c r="E1456" s="360" t="n">
        <v>208</v>
      </c>
      <c r="F1456" s="360">
        <f>ROUND(Source!V1433,O1456)</f>
        <v/>
      </c>
      <c r="G1456" s="360" t="inlineStr">
        <is>
          <t>ТрудМаш</t>
        </is>
      </c>
      <c r="H1456" s="360" t="inlineStr">
        <is>
          <t>Трудозатраты машинистов</t>
        </is>
      </c>
      <c r="I1456" s="360" t="n"/>
      <c r="J1456" s="360" t="n"/>
      <c r="K1456" s="360" t="n">
        <v>208</v>
      </c>
      <c r="L1456" s="360" t="n">
        <v>22</v>
      </c>
      <c r="M1456" s="360" t="n">
        <v>3</v>
      </c>
      <c r="N1456" s="360" t="inlineStr"/>
      <c r="O1456" s="360" t="n">
        <v>7</v>
      </c>
      <c r="P1456" s="360" t="n"/>
      <c r="Q1456" s="360" t="n"/>
      <c r="R1456" s="360" t="n"/>
      <c r="S1456" s="360" t="n"/>
      <c r="T1456" s="360" t="n"/>
      <c r="U1456" s="360" t="n"/>
      <c r="V1456" s="360" t="n"/>
      <c r="W1456" s="360" t="n">
        <v>0</v>
      </c>
      <c r="X1456" s="360" t="n">
        <v>1</v>
      </c>
      <c r="Y1456" s="360" t="n">
        <v>0</v>
      </c>
      <c r="Z1456" s="360" t="n"/>
      <c r="AA1456" s="360" t="n"/>
      <c r="AB1456" s="360" t="n"/>
    </row>
    <row r="1457">
      <c r="A1457" s="360" t="n">
        <v>50</v>
      </c>
      <c r="B1457" s="360" t="n">
        <v>0</v>
      </c>
      <c r="C1457" s="360" t="n">
        <v>0</v>
      </c>
      <c r="D1457" s="360" t="n">
        <v>1</v>
      </c>
      <c r="E1457" s="360" t="n">
        <v>209</v>
      </c>
      <c r="F1457" s="360">
        <f>ROUND(Source!W1433,O1457)</f>
        <v/>
      </c>
      <c r="G1457" s="360" t="inlineStr">
        <is>
          <t>ТранспМат</t>
        </is>
      </c>
      <c r="H1457" s="360" t="inlineStr">
        <is>
          <t>Транспорт материалов</t>
        </is>
      </c>
      <c r="I1457" s="360" t="n"/>
      <c r="J1457" s="360" t="n"/>
      <c r="K1457" s="360" t="n">
        <v>209</v>
      </c>
      <c r="L1457" s="360" t="n">
        <v>23</v>
      </c>
      <c r="M1457" s="360" t="n">
        <v>3</v>
      </c>
      <c r="N1457" s="360" t="inlineStr"/>
      <c r="O1457" s="360" t="n">
        <v>0</v>
      </c>
      <c r="P1457" s="360" t="n"/>
      <c r="Q1457" s="360" t="n"/>
      <c r="R1457" s="360" t="n"/>
      <c r="S1457" s="360" t="n"/>
      <c r="T1457" s="360" t="n"/>
      <c r="U1457" s="360" t="n"/>
      <c r="V1457" s="360" t="n"/>
      <c r="W1457" s="360" t="n">
        <v>0</v>
      </c>
      <c r="X1457" s="360" t="n">
        <v>1</v>
      </c>
      <c r="Y1457" s="360" t="n">
        <v>0</v>
      </c>
      <c r="Z1457" s="360" t="n"/>
      <c r="AA1457" s="360" t="n"/>
      <c r="AB1457" s="360" t="n"/>
    </row>
    <row r="1458">
      <c r="A1458" s="360" t="n">
        <v>50</v>
      </c>
      <c r="B1458" s="360" t="n">
        <v>0</v>
      </c>
      <c r="C1458" s="360" t="n">
        <v>0</v>
      </c>
      <c r="D1458" s="360" t="n">
        <v>1</v>
      </c>
      <c r="E1458" s="360" t="n">
        <v>233</v>
      </c>
      <c r="F1458" s="360">
        <f>ROUND(Source!BD1433,O1458)</f>
        <v/>
      </c>
      <c r="G1458" s="360" t="inlineStr">
        <is>
          <t>Перевозка</t>
        </is>
      </c>
      <c r="H1458" s="360" t="inlineStr">
        <is>
          <t>Перевозка грузов</t>
        </is>
      </c>
      <c r="I1458" s="360" t="n"/>
      <c r="J1458" s="360" t="n"/>
      <c r="K1458" s="360" t="n">
        <v>233</v>
      </c>
      <c r="L1458" s="360" t="n">
        <v>24</v>
      </c>
      <c r="M1458" s="360" t="n">
        <v>3</v>
      </c>
      <c r="N1458" s="360" t="inlineStr"/>
      <c r="O1458" s="360" t="n">
        <v>0</v>
      </c>
      <c r="P1458" s="360" t="n"/>
      <c r="Q1458" s="360" t="n"/>
      <c r="R1458" s="360" t="n"/>
      <c r="S1458" s="360" t="n"/>
      <c r="T1458" s="360" t="n"/>
      <c r="U1458" s="360" t="n"/>
      <c r="V1458" s="360" t="n"/>
      <c r="W1458" s="360" t="n">
        <v>0</v>
      </c>
      <c r="X1458" s="360" t="n">
        <v>1</v>
      </c>
      <c r="Y1458" s="360" t="n">
        <v>0</v>
      </c>
      <c r="Z1458" s="360" t="n"/>
      <c r="AA1458" s="360" t="n"/>
      <c r="AB1458" s="360" t="n"/>
    </row>
    <row r="1459">
      <c r="A1459" s="360" t="n">
        <v>50</v>
      </c>
      <c r="B1459" s="360" t="n">
        <v>0</v>
      </c>
      <c r="C1459" s="360" t="n">
        <v>0</v>
      </c>
      <c r="D1459" s="360" t="n">
        <v>1</v>
      </c>
      <c r="E1459" s="360" t="n">
        <v>210</v>
      </c>
      <c r="F1459" s="360">
        <f>ROUND(Source!X1433,O1459)</f>
        <v/>
      </c>
      <c r="G1459" s="360" t="inlineStr">
        <is>
          <t>НР</t>
        </is>
      </c>
      <c r="H1459" s="360" t="inlineStr">
        <is>
          <t>Накладные расходы</t>
        </is>
      </c>
      <c r="I1459" s="360" t="n"/>
      <c r="J1459" s="360" t="n"/>
      <c r="K1459" s="360" t="n">
        <v>210</v>
      </c>
      <c r="L1459" s="360" t="n">
        <v>25</v>
      </c>
      <c r="M1459" s="360" t="n">
        <v>3</v>
      </c>
      <c r="N1459" s="360" t="inlineStr"/>
      <c r="O1459" s="360" t="n">
        <v>0</v>
      </c>
      <c r="P1459" s="360" t="n"/>
      <c r="Q1459" s="360" t="n"/>
      <c r="R1459" s="360" t="n"/>
      <c r="S1459" s="360" t="n"/>
      <c r="T1459" s="360" t="n"/>
      <c r="U1459" s="360" t="n"/>
      <c r="V1459" s="360" t="n"/>
      <c r="W1459" s="360" t="n">
        <v>0</v>
      </c>
      <c r="X1459" s="360" t="n">
        <v>1</v>
      </c>
      <c r="Y1459" s="360" t="n">
        <v>0</v>
      </c>
      <c r="Z1459" s="360" t="n"/>
      <c r="AA1459" s="360" t="n"/>
      <c r="AB1459" s="360" t="n"/>
    </row>
    <row r="1460">
      <c r="A1460" s="360" t="n">
        <v>50</v>
      </c>
      <c r="B1460" s="360" t="n">
        <v>0</v>
      </c>
      <c r="C1460" s="360" t="n">
        <v>0</v>
      </c>
      <c r="D1460" s="360" t="n">
        <v>1</v>
      </c>
      <c r="E1460" s="360" t="n">
        <v>211</v>
      </c>
      <c r="F1460" s="360">
        <f>ROUND(Source!Y1433,O1460)</f>
        <v/>
      </c>
      <c r="G1460" s="360" t="inlineStr">
        <is>
          <t>СмПриб</t>
        </is>
      </c>
      <c r="H1460" s="360" t="inlineStr">
        <is>
          <t>Сметная прибыль</t>
        </is>
      </c>
      <c r="I1460" s="360" t="n"/>
      <c r="J1460" s="360" t="n"/>
      <c r="K1460" s="360" t="n">
        <v>211</v>
      </c>
      <c r="L1460" s="360" t="n">
        <v>26</v>
      </c>
      <c r="M1460" s="360" t="n">
        <v>3</v>
      </c>
      <c r="N1460" s="360" t="inlineStr"/>
      <c r="O1460" s="360" t="n">
        <v>0</v>
      </c>
      <c r="P1460" s="360" t="n"/>
      <c r="Q1460" s="360" t="n"/>
      <c r="R1460" s="360" t="n"/>
      <c r="S1460" s="360" t="n"/>
      <c r="T1460" s="360" t="n"/>
      <c r="U1460" s="360" t="n"/>
      <c r="V1460" s="360" t="n"/>
      <c r="W1460" s="360" t="n">
        <v>0</v>
      </c>
      <c r="X1460" s="360" t="n">
        <v>1</v>
      </c>
      <c r="Y1460" s="360" t="n">
        <v>0</v>
      </c>
      <c r="Z1460" s="360" t="n"/>
      <c r="AA1460" s="360" t="n"/>
      <c r="AB1460" s="360" t="n"/>
    </row>
    <row r="1461">
      <c r="A1461" s="360" t="n">
        <v>50</v>
      </c>
      <c r="B1461" s="360" t="n">
        <v>0</v>
      </c>
      <c r="C1461" s="360" t="n">
        <v>0</v>
      </c>
      <c r="D1461" s="360" t="n">
        <v>1</v>
      </c>
      <c r="E1461" s="360" t="n">
        <v>224</v>
      </c>
      <c r="F1461" s="360">
        <f>ROUND(Source!AR1433,O1461)</f>
        <v/>
      </c>
      <c r="G1461" s="360" t="inlineStr">
        <is>
          <t>Всего</t>
        </is>
      </c>
      <c r="H1461" s="360" t="inlineStr">
        <is>
          <t>Всего с НР и СП</t>
        </is>
      </c>
      <c r="I1461" s="360" t="n"/>
      <c r="J1461" s="360" t="n"/>
      <c r="K1461" s="360" t="n">
        <v>224</v>
      </c>
      <c r="L1461" s="360" t="n">
        <v>27</v>
      </c>
      <c r="M1461" s="360" t="n">
        <v>3</v>
      </c>
      <c r="N1461" s="360" t="inlineStr"/>
      <c r="O1461" s="360" t="n">
        <v>0</v>
      </c>
      <c r="P1461" s="360" t="n"/>
      <c r="Q1461" s="360" t="n"/>
      <c r="R1461" s="360" t="n"/>
      <c r="S1461" s="360" t="n"/>
      <c r="T1461" s="360" t="n"/>
      <c r="U1461" s="360" t="n"/>
      <c r="V1461" s="360" t="n"/>
      <c r="W1461" s="360" t="n">
        <v>0</v>
      </c>
      <c r="X1461" s="360" t="n">
        <v>1</v>
      </c>
      <c r="Y1461" s="360" t="n">
        <v>0</v>
      </c>
      <c r="Z1461" s="360" t="n"/>
      <c r="AA1461" s="360" t="n"/>
      <c r="AB1461" s="360" t="n"/>
    </row>
    <row r="1462">
      <c r="A1462" s="360" t="n">
        <v>50</v>
      </c>
      <c r="B1462" s="360" t="n">
        <v>0</v>
      </c>
      <c r="C1462" s="360" t="n">
        <v>0</v>
      </c>
      <c r="D1462" s="360" t="n">
        <v>2</v>
      </c>
      <c r="E1462" s="360" t="n">
        <v>0</v>
      </c>
      <c r="F1462" s="360">
        <f>ROUND(F1461,O1462)</f>
        <v/>
      </c>
      <c r="G1462" s="360" t="inlineStr">
        <is>
          <t>и1</t>
        </is>
      </c>
      <c r="H1462" s="360" t="inlineStr">
        <is>
          <t>Итого</t>
        </is>
      </c>
      <c r="I1462" s="360" t="n"/>
      <c r="J1462" s="360" t="n"/>
      <c r="K1462" s="360" t="n">
        <v>212</v>
      </c>
      <c r="L1462" s="360" t="n">
        <v>28</v>
      </c>
      <c r="M1462" s="360" t="n">
        <v>0</v>
      </c>
      <c r="N1462" s="360" t="inlineStr"/>
      <c r="O1462" s="360" t="n">
        <v>0</v>
      </c>
      <c r="P1462" s="360" t="n"/>
      <c r="Q1462" s="360" t="n"/>
      <c r="R1462" s="360" t="n"/>
      <c r="S1462" s="360" t="n"/>
      <c r="T1462" s="360" t="n"/>
      <c r="U1462" s="360" t="n"/>
      <c r="V1462" s="360" t="n"/>
      <c r="W1462" s="360" t="n">
        <v>0</v>
      </c>
      <c r="X1462" s="360" t="n">
        <v>1</v>
      </c>
      <c r="Y1462" s="360" t="n">
        <v>0</v>
      </c>
      <c r="Z1462" s="360" t="n"/>
      <c r="AA1462" s="360" t="n"/>
      <c r="AB1462" s="360" t="n"/>
    </row>
    <row r="1463">
      <c r="A1463" s="360" t="n">
        <v>50</v>
      </c>
      <c r="B1463" s="360" t="n">
        <v>0</v>
      </c>
      <c r="C1463" s="360" t="n">
        <v>0</v>
      </c>
      <c r="D1463" s="360" t="n">
        <v>2</v>
      </c>
      <c r="E1463" s="360" t="n">
        <v>0</v>
      </c>
      <c r="F1463" s="360">
        <f>ROUND(F1462*0.22,O1463)</f>
        <v/>
      </c>
      <c r="G1463" s="360" t="inlineStr">
        <is>
          <t>и2</t>
        </is>
      </c>
      <c r="H1463" s="360" t="inlineStr">
        <is>
          <t>НДС 22%</t>
        </is>
      </c>
      <c r="I1463" s="360" t="n"/>
      <c r="J1463" s="360" t="n"/>
      <c r="K1463" s="360" t="n">
        <v>212</v>
      </c>
      <c r="L1463" s="360" t="n">
        <v>29</v>
      </c>
      <c r="M1463" s="360" t="n">
        <v>0</v>
      </c>
      <c r="N1463" s="360" t="inlineStr"/>
      <c r="O1463" s="360" t="n">
        <v>0</v>
      </c>
      <c r="P1463" s="360" t="n"/>
      <c r="Q1463" s="360" t="n"/>
      <c r="R1463" s="360" t="n"/>
      <c r="S1463" s="360" t="n"/>
      <c r="T1463" s="360" t="n"/>
      <c r="U1463" s="360" t="n"/>
      <c r="V1463" s="360" t="n"/>
      <c r="W1463" s="360" t="n">
        <v>0</v>
      </c>
      <c r="X1463" s="360" t="n">
        <v>1</v>
      </c>
      <c r="Y1463" s="360" t="n">
        <v>0</v>
      </c>
      <c r="Z1463" s="360" t="n"/>
      <c r="AA1463" s="360" t="n"/>
      <c r="AB1463" s="360" t="n"/>
    </row>
    <row r="1464">
      <c r="A1464" s="360" t="n">
        <v>50</v>
      </c>
      <c r="B1464" s="360" t="n">
        <v>0</v>
      </c>
      <c r="C1464" s="360" t="n">
        <v>0</v>
      </c>
      <c r="D1464" s="360" t="n">
        <v>2</v>
      </c>
      <c r="E1464" s="360" t="n">
        <v>213</v>
      </c>
      <c r="F1464" s="360">
        <f>ROUND(F1462+F1463,O1464)</f>
        <v/>
      </c>
      <c r="G1464" s="360" t="inlineStr">
        <is>
          <t>и3</t>
        </is>
      </c>
      <c r="H1464" s="360" t="inlineStr">
        <is>
          <t>Всего</t>
        </is>
      </c>
      <c r="I1464" s="360" t="n"/>
      <c r="J1464" s="360" t="n"/>
      <c r="K1464" s="360" t="n">
        <v>212</v>
      </c>
      <c r="L1464" s="360" t="n">
        <v>30</v>
      </c>
      <c r="M1464" s="360" t="n">
        <v>0</v>
      </c>
      <c r="N1464" s="360" t="inlineStr"/>
      <c r="O1464" s="360" t="n">
        <v>0</v>
      </c>
      <c r="P1464" s="360" t="n"/>
      <c r="Q1464" s="360" t="n"/>
      <c r="R1464" s="360" t="n"/>
      <c r="S1464" s="360" t="n"/>
      <c r="T1464" s="360" t="n"/>
      <c r="U1464" s="360" t="n"/>
      <c r="V1464" s="360" t="n"/>
      <c r="W1464" s="360" t="n">
        <v>0</v>
      </c>
      <c r="X1464" s="360" t="n">
        <v>1</v>
      </c>
      <c r="Y1464" s="360" t="n">
        <v>0</v>
      </c>
      <c r="Z1464" s="360" t="n"/>
      <c r="AA1464" s="360" t="n"/>
      <c r="AB1464" s="360" t="n"/>
    </row>
    <row r="1465"/>
    <row r="1466">
      <c r="A1466" s="357" t="n">
        <v>3</v>
      </c>
      <c r="B1466" s="357" t="n">
        <v>0</v>
      </c>
      <c r="C1466" s="357" t="n"/>
      <c r="D1466" s="357">
        <f>ROW(A1479)</f>
        <v/>
      </c>
      <c r="E1466" s="357" t="n"/>
      <c r="F1466" s="357" t="inlineStr">
        <is>
          <t>Новая локальная смета</t>
        </is>
      </c>
      <c r="G1466" s="357" t="inlineStr">
        <is>
          <t>Первомайская, д.37</t>
        </is>
      </c>
      <c r="H1466" s="357" t="inlineStr"/>
      <c r="I1466" s="357" t="n">
        <v>0</v>
      </c>
      <c r="J1466" s="357" t="inlineStr"/>
      <c r="K1466" s="357" t="n">
        <v>0</v>
      </c>
      <c r="L1466" s="357" t="inlineStr">
        <is>
          <t>Новая локальная смета</t>
        </is>
      </c>
      <c r="M1466" s="357" t="inlineStr"/>
      <c r="N1466" s="357" t="n"/>
      <c r="O1466" s="357" t="n"/>
      <c r="P1466" s="357" t="n"/>
      <c r="Q1466" s="357" t="n"/>
      <c r="R1466" s="357" t="n"/>
      <c r="S1466" s="357" t="n">
        <v>0</v>
      </c>
      <c r="T1466" s="357" t="n"/>
      <c r="U1466" s="357" t="inlineStr"/>
      <c r="V1466" s="357" t="n">
        <v>0</v>
      </c>
      <c r="W1466" s="357" t="n"/>
      <c r="X1466" s="357" t="n"/>
      <c r="Y1466" s="357" t="n"/>
      <c r="Z1466" s="357" t="n"/>
      <c r="AA1466" s="357" t="n"/>
      <c r="AB1466" s="357" t="inlineStr"/>
      <c r="AC1466" s="357" t="inlineStr"/>
      <c r="AD1466" s="357" t="inlineStr"/>
      <c r="AE1466" s="357" t="inlineStr"/>
      <c r="AF1466" s="357" t="inlineStr"/>
      <c r="AG1466" s="357" t="inlineStr"/>
      <c r="AH1466" s="357" t="n"/>
      <c r="AI1466" s="357" t="n"/>
      <c r="AJ1466" s="357" t="n"/>
      <c r="AK1466" s="357" t="n"/>
      <c r="AL1466" s="357" t="n"/>
      <c r="AM1466" s="357" t="n"/>
      <c r="AN1466" s="357" t="n"/>
      <c r="AO1466" s="357" t="n"/>
      <c r="AP1466" s="357" t="inlineStr"/>
      <c r="AQ1466" s="357" t="inlineStr"/>
      <c r="AR1466" s="357" t="inlineStr"/>
      <c r="AS1466" s="357" t="n"/>
      <c r="AT1466" s="357" t="n"/>
      <c r="AU1466" s="357" t="n"/>
      <c r="AV1466" s="357" t="n"/>
      <c r="AW1466" s="357" t="n"/>
      <c r="AX1466" s="357" t="n"/>
      <c r="AY1466" s="357" t="n"/>
      <c r="AZ1466" s="357" t="inlineStr"/>
      <c r="BA1466" s="357" t="n"/>
      <c r="BB1466" s="357" t="inlineStr"/>
      <c r="BC1466" s="357" t="inlineStr"/>
      <c r="BD1466" s="357" t="inlineStr"/>
      <c r="BE1466" s="357" t="inlineStr"/>
      <c r="BF1466" s="357" t="inlineStr"/>
      <c r="BG1466" s="357" t="inlineStr"/>
      <c r="BH1466" s="357" t="inlineStr"/>
      <c r="BI1466" s="357" t="inlineStr"/>
      <c r="BJ1466" s="357" t="inlineStr"/>
      <c r="BK1466" s="357" t="inlineStr"/>
      <c r="BL1466" s="357" t="inlineStr"/>
      <c r="BM1466" s="357" t="inlineStr"/>
      <c r="BN1466" s="357" t="inlineStr"/>
      <c r="BO1466" s="357" t="inlineStr"/>
      <c r="BP1466" s="357" t="inlineStr"/>
      <c r="BQ1466" s="357" t="n"/>
      <c r="BR1466" s="357" t="n"/>
      <c r="BS1466" s="357" t="n"/>
      <c r="BT1466" s="357" t="n"/>
      <c r="BU1466" s="357" t="n"/>
      <c r="BV1466" s="357" t="n"/>
      <c r="BW1466" s="357" t="n"/>
      <c r="BX1466" s="357" t="n">
        <v>0</v>
      </c>
      <c r="BY1466" s="357" t="n"/>
      <c r="BZ1466" s="357" t="n"/>
      <c r="CA1466" s="357" t="n"/>
      <c r="CB1466" s="357" t="n"/>
      <c r="CC1466" s="357" t="n"/>
      <c r="CD1466" s="357" t="n"/>
      <c r="CE1466" s="357" t="n"/>
      <c r="CF1466" s="357" t="n">
        <v>0</v>
      </c>
      <c r="CG1466" s="357" t="n">
        <v>0</v>
      </c>
      <c r="CH1466" s="357" t="n"/>
      <c r="CI1466" s="357" t="inlineStr"/>
      <c r="CJ1466" s="357" t="inlineStr"/>
      <c r="CK1466" t="inlineStr"/>
      <c r="CL1466" t="inlineStr"/>
      <c r="CM1466" t="inlineStr"/>
      <c r="CN1466" t="inlineStr"/>
      <c r="CO1466" t="inlineStr"/>
      <c r="CP1466" t="inlineStr"/>
      <c r="CQ1466" t="inlineStr"/>
    </row>
    <row r="1467"/>
    <row r="1468">
      <c r="A1468" s="358" t="n">
        <v>52</v>
      </c>
      <c r="B1468" s="358">
        <f>B1479</f>
        <v/>
      </c>
      <c r="C1468" s="358">
        <f>C1479</f>
        <v/>
      </c>
      <c r="D1468" s="358">
        <f>D1479</f>
        <v/>
      </c>
      <c r="E1468" s="358">
        <f>E1479</f>
        <v/>
      </c>
      <c r="F1468" s="358">
        <f>F1479</f>
        <v/>
      </c>
      <c r="G1468" s="358">
        <f>G1479</f>
        <v/>
      </c>
      <c r="H1468" s="358" t="n"/>
      <c r="I1468" s="358" t="n"/>
      <c r="J1468" s="358" t="n"/>
      <c r="K1468" s="358" t="n"/>
      <c r="L1468" s="358" t="n"/>
      <c r="M1468" s="358" t="n"/>
      <c r="N1468" s="358" t="n"/>
      <c r="O1468" s="358">
        <f>O1479</f>
        <v/>
      </c>
      <c r="P1468" s="358">
        <f>P1479</f>
        <v/>
      </c>
      <c r="Q1468" s="358">
        <f>Q1479</f>
        <v/>
      </c>
      <c r="R1468" s="358">
        <f>R1479</f>
        <v/>
      </c>
      <c r="S1468" s="358">
        <f>S1479</f>
        <v/>
      </c>
      <c r="T1468" s="358">
        <f>T1479</f>
        <v/>
      </c>
      <c r="U1468" s="358">
        <f>U1479</f>
        <v/>
      </c>
      <c r="V1468" s="358">
        <f>V1479</f>
        <v/>
      </c>
      <c r="W1468" s="358">
        <f>W1479</f>
        <v/>
      </c>
      <c r="X1468" s="358">
        <f>X1479</f>
        <v/>
      </c>
      <c r="Y1468" s="358">
        <f>Y1479</f>
        <v/>
      </c>
      <c r="Z1468" s="358">
        <f>Z1479</f>
        <v/>
      </c>
      <c r="AA1468" s="358">
        <f>AA1479</f>
        <v/>
      </c>
      <c r="AB1468" s="358">
        <f>AB1479</f>
        <v/>
      </c>
      <c r="AC1468" s="358">
        <f>AC1479</f>
        <v/>
      </c>
      <c r="AD1468" s="358">
        <f>AD1479</f>
        <v/>
      </c>
      <c r="AE1468" s="358">
        <f>AE1479</f>
        <v/>
      </c>
      <c r="AF1468" s="358">
        <f>AF1479</f>
        <v/>
      </c>
      <c r="AG1468" s="358">
        <f>AG1479</f>
        <v/>
      </c>
      <c r="AH1468" s="358">
        <f>AH1479</f>
        <v/>
      </c>
      <c r="AI1468" s="358">
        <f>AI1479</f>
        <v/>
      </c>
      <c r="AJ1468" s="358">
        <f>AJ1479</f>
        <v/>
      </c>
      <c r="AK1468" s="358">
        <f>AK1479</f>
        <v/>
      </c>
      <c r="AL1468" s="358">
        <f>AL1479</f>
        <v/>
      </c>
      <c r="AM1468" s="358">
        <f>AM1479</f>
        <v/>
      </c>
      <c r="AN1468" s="358">
        <f>AN1479</f>
        <v/>
      </c>
      <c r="AO1468" s="358">
        <f>AO1479</f>
        <v/>
      </c>
      <c r="AP1468" s="358">
        <f>AP1479</f>
        <v/>
      </c>
      <c r="AQ1468" s="358">
        <f>AQ1479</f>
        <v/>
      </c>
      <c r="AR1468" s="358">
        <f>AR1479</f>
        <v/>
      </c>
      <c r="AS1468" s="358">
        <f>AS1479</f>
        <v/>
      </c>
      <c r="AT1468" s="358">
        <f>AT1479</f>
        <v/>
      </c>
      <c r="AU1468" s="358">
        <f>AU1479</f>
        <v/>
      </c>
      <c r="AV1468" s="358">
        <f>AV1479</f>
        <v/>
      </c>
      <c r="AW1468" s="358">
        <f>AW1479</f>
        <v/>
      </c>
      <c r="AX1468" s="358">
        <f>AX1479</f>
        <v/>
      </c>
      <c r="AY1468" s="358">
        <f>AY1479</f>
        <v/>
      </c>
      <c r="AZ1468" s="358">
        <f>AZ1479</f>
        <v/>
      </c>
      <c r="BA1468" s="358">
        <f>BA1479</f>
        <v/>
      </c>
      <c r="BB1468" s="358">
        <f>BB1479</f>
        <v/>
      </c>
      <c r="BC1468" s="358">
        <f>BC1479</f>
        <v/>
      </c>
      <c r="BD1468" s="358">
        <f>BD1479</f>
        <v/>
      </c>
      <c r="BE1468" s="358">
        <f>BE1479</f>
        <v/>
      </c>
      <c r="BF1468" s="358">
        <f>BF1479</f>
        <v/>
      </c>
      <c r="BG1468" s="358">
        <f>BG1479</f>
        <v/>
      </c>
      <c r="BH1468" s="358">
        <f>BH1479</f>
        <v/>
      </c>
      <c r="BI1468" s="358">
        <f>BI1479</f>
        <v/>
      </c>
      <c r="BJ1468" s="358">
        <f>BJ1479</f>
        <v/>
      </c>
      <c r="BK1468" s="358">
        <f>BK1479</f>
        <v/>
      </c>
      <c r="BL1468" s="358">
        <f>BL1479</f>
        <v/>
      </c>
      <c r="BM1468" s="358">
        <f>BM1479</f>
        <v/>
      </c>
      <c r="BN1468" s="358">
        <f>BN1479</f>
        <v/>
      </c>
      <c r="BO1468" s="358">
        <f>BO1479</f>
        <v/>
      </c>
      <c r="BP1468" s="358">
        <f>BP1479</f>
        <v/>
      </c>
      <c r="BQ1468" s="358">
        <f>BQ1479</f>
        <v/>
      </c>
      <c r="BR1468" s="358">
        <f>BR1479</f>
        <v/>
      </c>
      <c r="BS1468" s="358">
        <f>BS1479</f>
        <v/>
      </c>
      <c r="BT1468" s="358">
        <f>BT1479</f>
        <v/>
      </c>
      <c r="BU1468" s="358">
        <f>BU1479</f>
        <v/>
      </c>
      <c r="BV1468" s="358">
        <f>BV1479</f>
        <v/>
      </c>
      <c r="BW1468" s="358">
        <f>BW1479</f>
        <v/>
      </c>
      <c r="BX1468" s="358">
        <f>BX1479</f>
        <v/>
      </c>
      <c r="BY1468" s="358">
        <f>BY1479</f>
        <v/>
      </c>
      <c r="BZ1468" s="358">
        <f>BZ1479</f>
        <v/>
      </c>
      <c r="CA1468" s="358">
        <f>CA1479</f>
        <v/>
      </c>
      <c r="CB1468" s="358">
        <f>CB1479</f>
        <v/>
      </c>
      <c r="CC1468" s="358">
        <f>CC1479</f>
        <v/>
      </c>
      <c r="CD1468" s="358">
        <f>CD1479</f>
        <v/>
      </c>
      <c r="CE1468" s="358">
        <f>CE1479</f>
        <v/>
      </c>
      <c r="CF1468" s="358">
        <f>CF1479</f>
        <v/>
      </c>
      <c r="CG1468" s="358">
        <f>CG1479</f>
        <v/>
      </c>
      <c r="CH1468" s="358">
        <f>CH1479</f>
        <v/>
      </c>
      <c r="CI1468" s="358">
        <f>CI1479</f>
        <v/>
      </c>
      <c r="CJ1468" s="358">
        <f>CJ1479</f>
        <v/>
      </c>
      <c r="CK1468" s="358">
        <f>CK1479</f>
        <v/>
      </c>
      <c r="CL1468" s="358">
        <f>CL1479</f>
        <v/>
      </c>
      <c r="CM1468" s="358">
        <f>CM1479</f>
        <v/>
      </c>
      <c r="CN1468" s="358">
        <f>CN1479</f>
        <v/>
      </c>
      <c r="CO1468" s="358">
        <f>CO1479</f>
        <v/>
      </c>
      <c r="CP1468" s="358">
        <f>CP1479</f>
        <v/>
      </c>
      <c r="CQ1468" s="358">
        <f>CQ1479</f>
        <v/>
      </c>
      <c r="CR1468" s="358">
        <f>CR1479</f>
        <v/>
      </c>
      <c r="CS1468" s="358">
        <f>CS1479</f>
        <v/>
      </c>
      <c r="CT1468" s="358">
        <f>CT1479</f>
        <v/>
      </c>
      <c r="CU1468" s="358">
        <f>CU1479</f>
        <v/>
      </c>
      <c r="CV1468" s="358">
        <f>CV1479</f>
        <v/>
      </c>
      <c r="CW1468" s="358">
        <f>CW1479</f>
        <v/>
      </c>
      <c r="CX1468" s="358">
        <f>CX1479</f>
        <v/>
      </c>
      <c r="CY1468" s="358">
        <f>CY1479</f>
        <v/>
      </c>
      <c r="CZ1468" s="358">
        <f>CZ1479</f>
        <v/>
      </c>
      <c r="DA1468" s="358">
        <f>DA1479</f>
        <v/>
      </c>
      <c r="DB1468" s="358">
        <f>DB1479</f>
        <v/>
      </c>
      <c r="DC1468" s="358">
        <f>DC1479</f>
        <v/>
      </c>
      <c r="DD1468" s="358">
        <f>DD1479</f>
        <v/>
      </c>
      <c r="DE1468" s="358">
        <f>DE1479</f>
        <v/>
      </c>
      <c r="DF1468" s="358">
        <f>DF1479</f>
        <v/>
      </c>
      <c r="DG1468" s="359">
        <f>DG1479</f>
        <v/>
      </c>
      <c r="DH1468" s="359">
        <f>DH1479</f>
        <v/>
      </c>
      <c r="DI1468" s="359">
        <f>DI1479</f>
        <v/>
      </c>
      <c r="DJ1468" s="359">
        <f>DJ1479</f>
        <v/>
      </c>
      <c r="DK1468" s="359">
        <f>DK1479</f>
        <v/>
      </c>
      <c r="DL1468" s="359">
        <f>DL1479</f>
        <v/>
      </c>
      <c r="DM1468" s="359">
        <f>DM1479</f>
        <v/>
      </c>
      <c r="DN1468" s="359">
        <f>DN1479</f>
        <v/>
      </c>
      <c r="DO1468" s="359">
        <f>DO1479</f>
        <v/>
      </c>
      <c r="DP1468" s="359">
        <f>DP1479</f>
        <v/>
      </c>
      <c r="DQ1468" s="359">
        <f>DQ1479</f>
        <v/>
      </c>
      <c r="DR1468" s="359">
        <f>DR1479</f>
        <v/>
      </c>
      <c r="DS1468" s="359">
        <f>DS1479</f>
        <v/>
      </c>
      <c r="DT1468" s="359">
        <f>DT1479</f>
        <v/>
      </c>
      <c r="DU1468" s="359">
        <f>DU1479</f>
        <v/>
      </c>
      <c r="DV1468" s="359">
        <f>DV1479</f>
        <v/>
      </c>
      <c r="DW1468" s="359">
        <f>DW1479</f>
        <v/>
      </c>
      <c r="DX1468" s="359">
        <f>DX1479</f>
        <v/>
      </c>
      <c r="DY1468" s="359">
        <f>DY1479</f>
        <v/>
      </c>
      <c r="DZ1468" s="359">
        <f>DZ1479</f>
        <v/>
      </c>
      <c r="EA1468" s="359">
        <f>EA1479</f>
        <v/>
      </c>
      <c r="EB1468" s="359">
        <f>EB1479</f>
        <v/>
      </c>
      <c r="EC1468" s="359">
        <f>EC1479</f>
        <v/>
      </c>
      <c r="ED1468" s="359">
        <f>ED1479</f>
        <v/>
      </c>
      <c r="EE1468" s="359">
        <f>EE1479</f>
        <v/>
      </c>
      <c r="EF1468" s="359">
        <f>EF1479</f>
        <v/>
      </c>
      <c r="EG1468" s="359">
        <f>EG1479</f>
        <v/>
      </c>
      <c r="EH1468" s="359">
        <f>EH1479</f>
        <v/>
      </c>
      <c r="EI1468" s="359">
        <f>EI1479</f>
        <v/>
      </c>
      <c r="EJ1468" s="359">
        <f>EJ1479</f>
        <v/>
      </c>
      <c r="EK1468" s="359">
        <f>EK1479</f>
        <v/>
      </c>
      <c r="EL1468" s="359">
        <f>EL1479</f>
        <v/>
      </c>
      <c r="EM1468" s="359">
        <f>EM1479</f>
        <v/>
      </c>
      <c r="EN1468" s="359">
        <f>EN1479</f>
        <v/>
      </c>
      <c r="EO1468" s="359">
        <f>EO1479</f>
        <v/>
      </c>
      <c r="EP1468" s="359">
        <f>EP1479</f>
        <v/>
      </c>
      <c r="EQ1468" s="359">
        <f>EQ1479</f>
        <v/>
      </c>
      <c r="ER1468" s="359">
        <f>ER1479</f>
        <v/>
      </c>
      <c r="ES1468" s="359">
        <f>ES1479</f>
        <v/>
      </c>
      <c r="ET1468" s="359">
        <f>ET1479</f>
        <v/>
      </c>
      <c r="EU1468" s="359">
        <f>EU1479</f>
        <v/>
      </c>
      <c r="EV1468" s="359">
        <f>EV1479</f>
        <v/>
      </c>
      <c r="EW1468" s="359">
        <f>EW1479</f>
        <v/>
      </c>
      <c r="EX1468" s="359">
        <f>EX1479</f>
        <v/>
      </c>
      <c r="EY1468" s="359">
        <f>EY1479</f>
        <v/>
      </c>
      <c r="EZ1468" s="359">
        <f>EZ1479</f>
        <v/>
      </c>
      <c r="FA1468" s="359">
        <f>FA1479</f>
        <v/>
      </c>
      <c r="FB1468" s="359">
        <f>FB1479</f>
        <v/>
      </c>
      <c r="FC1468" s="359">
        <f>FC1479</f>
        <v/>
      </c>
      <c r="FD1468" s="359">
        <f>FD1479</f>
        <v/>
      </c>
      <c r="FE1468" s="359">
        <f>FE1479</f>
        <v/>
      </c>
      <c r="FF1468" s="359">
        <f>FF1479</f>
        <v/>
      </c>
      <c r="FG1468" s="359">
        <f>FG1479</f>
        <v/>
      </c>
      <c r="FH1468" s="359">
        <f>FH1479</f>
        <v/>
      </c>
      <c r="FI1468" s="359">
        <f>FI1479</f>
        <v/>
      </c>
      <c r="FJ1468" s="359">
        <f>FJ1479</f>
        <v/>
      </c>
      <c r="FK1468" s="359">
        <f>FK1479</f>
        <v/>
      </c>
      <c r="FL1468" s="359">
        <f>FL1479</f>
        <v/>
      </c>
      <c r="FM1468" s="359">
        <f>FM1479</f>
        <v/>
      </c>
      <c r="FN1468" s="359">
        <f>FN1479</f>
        <v/>
      </c>
      <c r="FO1468" s="359">
        <f>FO1479</f>
        <v/>
      </c>
      <c r="FP1468" s="359">
        <f>FP1479</f>
        <v/>
      </c>
      <c r="FQ1468" s="359">
        <f>FQ1479</f>
        <v/>
      </c>
      <c r="FR1468" s="359">
        <f>FR1479</f>
        <v/>
      </c>
      <c r="FS1468" s="359">
        <f>FS1479</f>
        <v/>
      </c>
      <c r="FT1468" s="359">
        <f>FT1479</f>
        <v/>
      </c>
      <c r="FU1468" s="359">
        <f>FU1479</f>
        <v/>
      </c>
      <c r="FV1468" s="359">
        <f>FV1479</f>
        <v/>
      </c>
      <c r="FW1468" s="359">
        <f>FW1479</f>
        <v/>
      </c>
      <c r="FX1468" s="359">
        <f>FX1479</f>
        <v/>
      </c>
      <c r="FY1468" s="359">
        <f>FY1479</f>
        <v/>
      </c>
      <c r="FZ1468" s="359">
        <f>FZ1479</f>
        <v/>
      </c>
      <c r="GA1468" s="359">
        <f>GA1479</f>
        <v/>
      </c>
      <c r="GB1468" s="359">
        <f>GB1479</f>
        <v/>
      </c>
      <c r="GC1468" s="359">
        <f>GC1479</f>
        <v/>
      </c>
      <c r="GD1468" s="359">
        <f>GD1479</f>
        <v/>
      </c>
      <c r="GE1468" s="359">
        <f>GE1479</f>
        <v/>
      </c>
      <c r="GF1468" s="359">
        <f>GF1479</f>
        <v/>
      </c>
      <c r="GG1468" s="359">
        <f>GG1479</f>
        <v/>
      </c>
      <c r="GH1468" s="359">
        <f>GH1479</f>
        <v/>
      </c>
      <c r="GI1468" s="359">
        <f>GI1479</f>
        <v/>
      </c>
      <c r="GJ1468" s="359">
        <f>GJ1479</f>
        <v/>
      </c>
      <c r="GK1468" s="359">
        <f>GK1479</f>
        <v/>
      </c>
      <c r="GL1468" s="359">
        <f>GL1479</f>
        <v/>
      </c>
      <c r="GM1468" s="359">
        <f>GM1479</f>
        <v/>
      </c>
      <c r="GN1468" s="359">
        <f>GN1479</f>
        <v/>
      </c>
      <c r="GO1468" s="359">
        <f>GO1479</f>
        <v/>
      </c>
      <c r="GP1468" s="359">
        <f>GP1479</f>
        <v/>
      </c>
      <c r="GQ1468" s="359">
        <f>GQ1479</f>
        <v/>
      </c>
      <c r="GR1468" s="359">
        <f>GR1479</f>
        <v/>
      </c>
      <c r="GS1468" s="359">
        <f>GS1479</f>
        <v/>
      </c>
      <c r="GT1468" s="359">
        <f>GT1479</f>
        <v/>
      </c>
      <c r="GU1468" s="359">
        <f>GU1479</f>
        <v/>
      </c>
      <c r="GV1468" s="359">
        <f>GV1479</f>
        <v/>
      </c>
      <c r="GW1468" s="359">
        <f>GW1479</f>
        <v/>
      </c>
      <c r="GX1468" s="359">
        <f>GX1479</f>
        <v/>
      </c>
    </row>
    <row r="1469"/>
    <row r="1470">
      <c r="A1470" t="n">
        <v>17</v>
      </c>
      <c r="B1470" t="n">
        <v>0</v>
      </c>
      <c r="C1470">
        <f>ROW(SmtRes!A485)</f>
        <v/>
      </c>
      <c r="D1470">
        <f>ROW(EtalonRes!A474)</f>
        <v/>
      </c>
      <c r="E1470" t="inlineStr">
        <is>
          <t>1</t>
        </is>
      </c>
      <c r="F1470" t="inlineStr">
        <is>
          <t>65-14-1</t>
        </is>
      </c>
      <c r="G1470" t="inlineStr">
        <is>
          <t>Разборка трубопроводов из водогазопроводных труб в зданиях и сооружениях на резьбе диаметром до 32 мм</t>
        </is>
      </c>
      <c r="H1470" t="inlineStr">
        <is>
          <t>100 м трубопровода</t>
        </is>
      </c>
      <c r="I1470">
        <f>ROUND(ROUND(1/100,4),7)</f>
        <v/>
      </c>
      <c r="J1470" t="n">
        <v>0</v>
      </c>
      <c r="K1470">
        <f>ROUND(ROUND(1/100,4),7)</f>
        <v/>
      </c>
      <c r="O1470">
        <f>ROUND(CP1470,0)</f>
        <v/>
      </c>
      <c r="P1470">
        <f>ROUND(CQ1470*I1470,0)</f>
        <v/>
      </c>
      <c r="Q1470">
        <f>(ROUND((ROUND(((ET1470)*I1470),0)*BB1470),0)+ROUND((ROUND(((AE1470-(EU1470))*I1470),0)*BS1470),0))</f>
        <v/>
      </c>
      <c r="R1470">
        <f>(ROUND((ROUND(((EU1470)*I1470),0)*BS1470),0)+ROUND((ROUND(((AE1470-(EU1470))*I1470),0)*BS1470),0))</f>
        <v/>
      </c>
      <c r="S1470">
        <f>ROUND(CT1470*I1470,0)</f>
        <v/>
      </c>
      <c r="T1470">
        <f>ROUND(CU1470*I1470,0)</f>
        <v/>
      </c>
      <c r="U1470">
        <f>ROUND(CV1470*I1470,7)</f>
        <v/>
      </c>
      <c r="V1470">
        <f>ROUND(CW1470*I1470,7)</f>
        <v/>
      </c>
      <c r="W1470">
        <f>ROUND(CX1470*I1470,0)</f>
        <v/>
      </c>
      <c r="X1470">
        <f>ROUND(CY1470,0)</f>
        <v/>
      </c>
      <c r="Y1470">
        <f>ROUND(CZ1470,0)</f>
        <v/>
      </c>
      <c r="AA1470" t="n">
        <v>78862477</v>
      </c>
      <c r="AB1470">
        <f>ROUND((AC1470+AD1470+AF1470),2)</f>
        <v/>
      </c>
      <c r="AC1470">
        <f>ROUND((ES1470),2)</f>
        <v/>
      </c>
      <c r="AD1470">
        <f>ROUND((((ET1470)-(EU1470))+AE1470),2)</f>
        <v/>
      </c>
      <c r="AE1470">
        <f>ROUND((EU1470),2)</f>
        <v/>
      </c>
      <c r="AF1470">
        <f>ROUND((EV1470),2)</f>
        <v/>
      </c>
      <c r="AG1470">
        <f>ROUND((AP1470),2)</f>
        <v/>
      </c>
      <c r="AH1470">
        <f>(EW1470)</f>
        <v/>
      </c>
      <c r="AI1470">
        <f>(EX1470)</f>
        <v/>
      </c>
      <c r="AJ1470">
        <f>(AS1470)</f>
        <v/>
      </c>
      <c r="AK1470" t="n">
        <v>322.43</v>
      </c>
      <c r="AL1470" t="n">
        <v>0</v>
      </c>
      <c r="AM1470" t="n">
        <v>0</v>
      </c>
      <c r="AN1470" t="n">
        <v>0</v>
      </c>
      <c r="AO1470" t="n">
        <v>322.43</v>
      </c>
      <c r="AP1470" t="n">
        <v>0</v>
      </c>
      <c r="AQ1470" t="n">
        <v>37.8</v>
      </c>
      <c r="AR1470" t="n">
        <v>0</v>
      </c>
      <c r="AS1470" t="n">
        <v>0</v>
      </c>
      <c r="AT1470" t="n">
        <v>87</v>
      </c>
      <c r="AU1470" t="n">
        <v>44</v>
      </c>
      <c r="AV1470" t="n">
        <v>1</v>
      </c>
      <c r="AW1470" t="n">
        <v>1</v>
      </c>
      <c r="AZ1470" t="n">
        <v>1</v>
      </c>
      <c r="BA1470" t="n">
        <v>52.25</v>
      </c>
      <c r="BB1470" t="n">
        <v>1</v>
      </c>
      <c r="BC1470" t="n">
        <v>1</v>
      </c>
      <c r="BD1470" t="inlineStr"/>
      <c r="BE1470" t="inlineStr"/>
      <c r="BF1470" t="inlineStr"/>
      <c r="BG1470" t="inlineStr"/>
      <c r="BH1470" t="n">
        <v>0</v>
      </c>
      <c r="BI1470" t="n">
        <v>1</v>
      </c>
      <c r="BJ1470" t="inlineStr">
        <is>
          <t>ТЕРр Московской обл., 65-14-1, приказ Минстроя России №675/пр от 28.02.2017 № 263/пр</t>
        </is>
      </c>
      <c r="BM1470" t="n">
        <v>65002</v>
      </c>
      <c r="BN1470" t="n">
        <v>0</v>
      </c>
      <c r="BO1470" t="inlineStr">
        <is>
          <t>65-14-1</t>
        </is>
      </c>
      <c r="BP1470" t="n">
        <v>1</v>
      </c>
      <c r="BQ1470" t="n">
        <v>6</v>
      </c>
      <c r="BR1470" t="n">
        <v>0</v>
      </c>
      <c r="BS1470" t="n">
        <v>52.25</v>
      </c>
      <c r="BT1470" t="n">
        <v>1</v>
      </c>
      <c r="BU1470" t="n">
        <v>1</v>
      </c>
      <c r="BV1470" t="n">
        <v>1</v>
      </c>
      <c r="BW1470" t="n">
        <v>1</v>
      </c>
      <c r="BX1470" t="n">
        <v>1</v>
      </c>
      <c r="BY1470" t="inlineStr"/>
      <c r="BZ1470" t="n">
        <v>87</v>
      </c>
      <c r="CA1470" t="n">
        <v>44</v>
      </c>
      <c r="CB1470" t="inlineStr"/>
      <c r="CE1470" t="n">
        <v>12</v>
      </c>
      <c r="CF1470" t="n">
        <v>0</v>
      </c>
      <c r="CG1470" t="n">
        <v>0</v>
      </c>
      <c r="CM1470" t="n">
        <v>0</v>
      </c>
      <c r="CN1470" t="inlineStr"/>
      <c r="CO1470" t="n">
        <v>0</v>
      </c>
      <c r="CP1470">
        <f>(P1470+Q1470+S1470)</f>
        <v/>
      </c>
      <c r="CQ1470">
        <f>AC1470*BC1470</f>
        <v/>
      </c>
      <c r="CR1470">
        <f>(ROUND((ROUND(((ET1470)*1),0)*BB1470),0)+ROUND((ROUND(((AE1470-(EU1470))*1),0)*BS1470),0))</f>
        <v/>
      </c>
      <c r="CS1470">
        <f>(ROUND((ROUND(((EU1470)*1),0)*BS1470),0)+ROUND((ROUND(((AE1470-(EU1470))*1),0)*BS1470),0))</f>
        <v/>
      </c>
      <c r="CT1470">
        <f>AF1470*BA1470</f>
        <v/>
      </c>
      <c r="CU1470">
        <f>AG1470</f>
        <v/>
      </c>
      <c r="CV1470">
        <f>AH1470</f>
        <v/>
      </c>
      <c r="CW1470">
        <f>AI1470</f>
        <v/>
      </c>
      <c r="CX1470">
        <f>AJ1470</f>
        <v/>
      </c>
      <c r="CY1470">
        <f>(((S1470+R1470)*AT1470)/100)</f>
        <v/>
      </c>
      <c r="CZ1470">
        <f>(((S1470+R1470)*AU1470)/100)</f>
        <v/>
      </c>
      <c r="DC1470" t="inlineStr"/>
      <c r="DD1470" t="inlineStr"/>
      <c r="DE1470" t="inlineStr"/>
      <c r="DF1470" t="inlineStr"/>
      <c r="DG1470" t="inlineStr"/>
      <c r="DH1470" t="inlineStr"/>
      <c r="DI1470" t="inlineStr"/>
      <c r="DJ1470" t="inlineStr"/>
      <c r="DK1470" t="inlineStr"/>
      <c r="DL1470" t="inlineStr"/>
      <c r="DM1470" t="inlineStr"/>
      <c r="DN1470" t="n">
        <v>0</v>
      </c>
      <c r="DO1470" t="n">
        <v>0</v>
      </c>
      <c r="DP1470" t="n">
        <v>1</v>
      </c>
      <c r="DQ1470" t="n">
        <v>1</v>
      </c>
      <c r="DU1470" t="n">
        <v>1013</v>
      </c>
      <c r="DV1470" t="inlineStr">
        <is>
          <t>100 м трубопровода</t>
        </is>
      </c>
      <c r="DW1470" t="inlineStr">
        <is>
          <t>100 м трубопровода</t>
        </is>
      </c>
      <c r="DX1470" t="n">
        <v>1</v>
      </c>
      <c r="DZ1470" t="inlineStr"/>
      <c r="EA1470" t="inlineStr"/>
      <c r="EB1470" t="inlineStr"/>
      <c r="EC1470" t="inlineStr"/>
      <c r="EE1470" t="n">
        <v>78725991</v>
      </c>
      <c r="EF1470" t="n">
        <v>6</v>
      </c>
      <c r="EG1470" t="inlineStr">
        <is>
          <t>Ремонтно-строительные работы</t>
        </is>
      </c>
      <c r="EH1470" t="n">
        <v>99</v>
      </c>
      <c r="EI1470" t="inlineStr">
        <is>
          <t>Внутренние санитарно-технические работы</t>
        </is>
      </c>
      <c r="EJ1470" t="n">
        <v>1</v>
      </c>
      <c r="EK1470" t="n">
        <v>65002</v>
      </c>
      <c r="EL1470" t="inlineStr">
        <is>
          <t>Внутренние санитарнотехнические работы: демонтаж и разборка</t>
        </is>
      </c>
      <c r="EM1470" t="inlineStr">
        <is>
          <t>рФЕР-65</t>
        </is>
      </c>
      <c r="EO1470" t="inlineStr"/>
      <c r="EQ1470" t="n">
        <v>0</v>
      </c>
      <c r="ER1470" t="n">
        <v>322.43</v>
      </c>
      <c r="ES1470" t="n">
        <v>0</v>
      </c>
      <c r="ET1470" t="n">
        <v>0</v>
      </c>
      <c r="EU1470" t="n">
        <v>0</v>
      </c>
      <c r="EV1470" t="n">
        <v>322.43</v>
      </c>
      <c r="EW1470" t="n">
        <v>37.8</v>
      </c>
      <c r="EX1470" t="n">
        <v>0</v>
      </c>
      <c r="EY1470" t="n">
        <v>0</v>
      </c>
      <c r="FQ1470" t="n">
        <v>0</v>
      </c>
      <c r="FR1470" t="n">
        <v>0</v>
      </c>
      <c r="FS1470" t="n">
        <v>0</v>
      </c>
      <c r="FX1470" t="n">
        <v>87</v>
      </c>
      <c r="FY1470" t="n">
        <v>44</v>
      </c>
      <c r="GA1470" t="inlineStr"/>
      <c r="GD1470" t="n">
        <v>1</v>
      </c>
      <c r="GF1470" t="n">
        <v>-2021722353</v>
      </c>
      <c r="GG1470" t="n">
        <v>2</v>
      </c>
      <c r="GH1470" t="n">
        <v>1</v>
      </c>
      <c r="GI1470" t="n">
        <v>2</v>
      </c>
      <c r="GJ1470" t="n">
        <v>0</v>
      </c>
      <c r="GK1470" t="n">
        <v>0</v>
      </c>
      <c r="GL1470">
        <f>ROUND(IF(AND(BH1470=3,BI1470=3,FS1470&lt;&gt;0),P1470,0),0)</f>
        <v/>
      </c>
      <c r="GM1470">
        <f>ROUND(O1470+X1470+Y1470,0)+GX1470</f>
        <v/>
      </c>
      <c r="GN1470">
        <f>IF(OR(BI1470=0,BI1470=1),GM1470-GX1470,0)</f>
        <v/>
      </c>
      <c r="GO1470">
        <f>IF(BI1470=2,GM1470-GX1470,0)</f>
        <v/>
      </c>
      <c r="GP1470">
        <f>IF(BI1470=4,GM1470-GX1470,0)</f>
        <v/>
      </c>
      <c r="GR1470" t="n">
        <v>0</v>
      </c>
      <c r="GS1470" t="n">
        <v>3</v>
      </c>
      <c r="GT1470" t="n">
        <v>0</v>
      </c>
      <c r="GU1470" t="inlineStr"/>
      <c r="GV1470">
        <f>ROUND((GT1470),2)</f>
        <v/>
      </c>
      <c r="GW1470" t="n">
        <v>1</v>
      </c>
      <c r="GX1470">
        <f>ROUND(HC1470*I1470,0)</f>
        <v/>
      </c>
      <c r="HA1470" t="n">
        <v>0</v>
      </c>
      <c r="HB1470" t="n">
        <v>0</v>
      </c>
      <c r="HC1470">
        <f>GV1470*GW1470</f>
        <v/>
      </c>
      <c r="HE1470" t="inlineStr"/>
      <c r="HF1470" t="inlineStr"/>
      <c r="HM1470" t="inlineStr"/>
      <c r="HN1470" t="inlineStr">
        <is>
          <t>Пр/812-099.1-1</t>
        </is>
      </c>
      <c r="HO1470" t="inlineStr">
        <is>
          <t>Пр/774-099.1</t>
        </is>
      </c>
      <c r="HP1470" t="inlineStr">
        <is>
          <t>Внутренние санитарнотехнические работы: демонтаж и разборка</t>
        </is>
      </c>
      <c r="HQ1470" t="inlineStr">
        <is>
          <t>Внутренние санитарнотехнические работы: демонтаж и разборка</t>
        </is>
      </c>
      <c r="HS1470" t="n">
        <v>0</v>
      </c>
      <c r="IK1470" t="n">
        <v>0</v>
      </c>
    </row>
    <row r="1471">
      <c r="A1471" t="n">
        <v>17</v>
      </c>
      <c r="B1471" t="n">
        <v>0</v>
      </c>
      <c r="C1471">
        <f>ROW(SmtRes!A501)</f>
        <v/>
      </c>
      <c r="D1471">
        <f>ROW(EtalonRes!A491)</f>
        <v/>
      </c>
      <c r="E1471" t="inlineStr">
        <is>
          <t>2</t>
        </is>
      </c>
      <c r="F1471" t="inlineStr">
        <is>
          <t>16-04-002-3</t>
        </is>
      </c>
      <c r="G1471" t="inlineStr">
        <is>
          <t>Прокладка трубопроводов водоснабжения из напорных полиэтиленовых труб наружным диаметром 32 мм</t>
        </is>
      </c>
      <c r="H1471" t="inlineStr">
        <is>
          <t>100 м трубопровода</t>
        </is>
      </c>
      <c r="I1471">
        <f>ROUND(ROUND(1/100,4),7)</f>
        <v/>
      </c>
      <c r="J1471" t="n">
        <v>0</v>
      </c>
      <c r="K1471">
        <f>ROUND(ROUND(1/100,4),7)</f>
        <v/>
      </c>
      <c r="O1471">
        <f>ROUND(CP1471,0)</f>
        <v/>
      </c>
      <c r="P1471">
        <f>ROUND(CQ1471*I1471,0)</f>
        <v/>
      </c>
      <c r="Q1471">
        <f>(ROUND((ROUND(((ET1471)*I1471),0)*BB1471),0)+ROUND((ROUND(((AE1471-(EU1471))*I1471),0)*BS1471),0))</f>
        <v/>
      </c>
      <c r="R1471">
        <f>(ROUND((ROUND(((EU1471)*I1471),0)*BS1471),0)+ROUND((ROUND(((AE1471-(EU1471))*I1471),0)*BS1471),0))</f>
        <v/>
      </c>
      <c r="S1471">
        <f>ROUND(CT1471*I1471,0)</f>
        <v/>
      </c>
      <c r="T1471">
        <f>ROUND(CU1471*I1471,0)</f>
        <v/>
      </c>
      <c r="U1471">
        <f>ROUND(CV1471*I1471,7)</f>
        <v/>
      </c>
      <c r="V1471">
        <f>ROUND(CW1471*I1471,7)</f>
        <v/>
      </c>
      <c r="W1471">
        <f>ROUND(CX1471*I1471,0)</f>
        <v/>
      </c>
      <c r="X1471">
        <f>ROUND(CY1471,0)</f>
        <v/>
      </c>
      <c r="Y1471">
        <f>ROUND(CZ1471,0)</f>
        <v/>
      </c>
      <c r="AA1471" t="n">
        <v>78862477</v>
      </c>
      <c r="AB1471">
        <f>ROUND((AC1471+AD1471+AF1471),2)</f>
        <v/>
      </c>
      <c r="AC1471">
        <f>ROUND((ES1471),2)</f>
        <v/>
      </c>
      <c r="AD1471">
        <f>ROUND((((ET1471)-(EU1471))+AE1471),2)</f>
        <v/>
      </c>
      <c r="AE1471">
        <f>ROUND((EU1471),2)</f>
        <v/>
      </c>
      <c r="AF1471">
        <f>ROUND((EV1471),2)</f>
        <v/>
      </c>
      <c r="AG1471">
        <f>ROUND((AP1471),2)</f>
        <v/>
      </c>
      <c r="AH1471">
        <f>(EW1471)</f>
        <v/>
      </c>
      <c r="AI1471">
        <f>(EX1471)</f>
        <v/>
      </c>
      <c r="AJ1471">
        <f>(AS1471)</f>
        <v/>
      </c>
      <c r="AK1471" t="n">
        <v>3294.45</v>
      </c>
      <c r="AL1471" t="n">
        <v>1594.87</v>
      </c>
      <c r="AM1471" t="n">
        <v>491.32</v>
      </c>
      <c r="AN1471" t="n">
        <v>63.72</v>
      </c>
      <c r="AO1471" t="n">
        <v>1208.26</v>
      </c>
      <c r="AP1471" t="n">
        <v>0</v>
      </c>
      <c r="AQ1471" t="n">
        <v>121.8</v>
      </c>
      <c r="AR1471" t="n">
        <v>4.72</v>
      </c>
      <c r="AS1471" t="n">
        <v>0</v>
      </c>
      <c r="AT1471" t="n">
        <v>121</v>
      </c>
      <c r="AU1471" t="n">
        <v>72</v>
      </c>
      <c r="AV1471" t="n">
        <v>1</v>
      </c>
      <c r="AW1471" t="n">
        <v>1</v>
      </c>
      <c r="AZ1471" t="n">
        <v>1</v>
      </c>
      <c r="BA1471" t="n">
        <v>52.25</v>
      </c>
      <c r="BB1471" t="n">
        <v>12.46</v>
      </c>
      <c r="BC1471" t="n">
        <v>3.21</v>
      </c>
      <c r="BD1471" t="inlineStr"/>
      <c r="BE1471" t="inlineStr"/>
      <c r="BF1471" t="inlineStr"/>
      <c r="BG1471" t="inlineStr"/>
      <c r="BH1471" t="n">
        <v>0</v>
      </c>
      <c r="BI1471" t="n">
        <v>1</v>
      </c>
      <c r="BJ1471" t="inlineStr">
        <is>
          <t>ТЕР Московской обл., 16-04-002-3, приказ Минстроя России №675/пр от 28.02.2017 № 260/пр</t>
        </is>
      </c>
      <c r="BM1471" t="n">
        <v>16001</v>
      </c>
      <c r="BN1471" t="n">
        <v>0</v>
      </c>
      <c r="BO1471" t="inlineStr">
        <is>
          <t>16-04-002-3</t>
        </is>
      </c>
      <c r="BP1471" t="n">
        <v>1</v>
      </c>
      <c r="BQ1471" t="n">
        <v>2</v>
      </c>
      <c r="BR1471" t="n">
        <v>0</v>
      </c>
      <c r="BS1471" t="n">
        <v>52.25</v>
      </c>
      <c r="BT1471" t="n">
        <v>1</v>
      </c>
      <c r="BU1471" t="n">
        <v>1</v>
      </c>
      <c r="BV1471" t="n">
        <v>1</v>
      </c>
      <c r="BW1471" t="n">
        <v>1</v>
      </c>
      <c r="BX1471" t="n">
        <v>1</v>
      </c>
      <c r="BY1471" t="inlineStr"/>
      <c r="BZ1471" t="n">
        <v>121</v>
      </c>
      <c r="CA1471" t="n">
        <v>72</v>
      </c>
      <c r="CB1471" t="inlineStr"/>
      <c r="CE1471" t="n">
        <v>12</v>
      </c>
      <c r="CF1471" t="n">
        <v>0</v>
      </c>
      <c r="CG1471" t="n">
        <v>0</v>
      </c>
      <c r="CM1471" t="n">
        <v>0</v>
      </c>
      <c r="CN1471" t="inlineStr"/>
      <c r="CO1471" t="n">
        <v>0</v>
      </c>
      <c r="CP1471">
        <f>(P1471+Q1471+S1471)</f>
        <v/>
      </c>
      <c r="CQ1471">
        <f>AC1471*BC1471</f>
        <v/>
      </c>
      <c r="CR1471">
        <f>(ROUND((ROUND(((ET1471)*1),0)*BB1471),0)+ROUND((ROUND(((AE1471-(EU1471))*1),0)*BS1471),0))</f>
        <v/>
      </c>
      <c r="CS1471">
        <f>(ROUND((ROUND(((EU1471)*1),0)*BS1471),0)+ROUND((ROUND(((AE1471-(EU1471))*1),0)*BS1471),0))</f>
        <v/>
      </c>
      <c r="CT1471">
        <f>AF1471*BA1471</f>
        <v/>
      </c>
      <c r="CU1471">
        <f>AG1471</f>
        <v/>
      </c>
      <c r="CV1471">
        <f>AH1471</f>
        <v/>
      </c>
      <c r="CW1471">
        <f>AI1471</f>
        <v/>
      </c>
      <c r="CX1471">
        <f>AJ1471</f>
        <v/>
      </c>
      <c r="CY1471">
        <f>(((S1471+R1471)*AT1471)/100)</f>
        <v/>
      </c>
      <c r="CZ1471">
        <f>(((S1471+R1471)*AU1471)/100)</f>
        <v/>
      </c>
      <c r="DC1471" t="inlineStr"/>
      <c r="DD1471" t="inlineStr"/>
      <c r="DE1471" t="inlineStr"/>
      <c r="DF1471" t="inlineStr"/>
      <c r="DG1471" t="inlineStr"/>
      <c r="DH1471" t="inlineStr"/>
      <c r="DI1471" t="inlineStr"/>
      <c r="DJ1471" t="inlineStr"/>
      <c r="DK1471" t="inlineStr"/>
      <c r="DL1471" t="inlineStr"/>
      <c r="DM1471" t="inlineStr"/>
      <c r="DN1471" t="n">
        <v>0</v>
      </c>
      <c r="DO1471" t="n">
        <v>0</v>
      </c>
      <c r="DP1471" t="n">
        <v>1</v>
      </c>
      <c r="DQ1471" t="n">
        <v>1</v>
      </c>
      <c r="DU1471" t="n">
        <v>1013</v>
      </c>
      <c r="DV1471" t="inlineStr">
        <is>
          <t>100 м трубопровода</t>
        </is>
      </c>
      <c r="DW1471" t="inlineStr">
        <is>
          <t>100 м трубопровода</t>
        </is>
      </c>
      <c r="DX1471" t="n">
        <v>1</v>
      </c>
      <c r="DZ1471" t="inlineStr"/>
      <c r="EA1471" t="inlineStr"/>
      <c r="EB1471" t="inlineStr"/>
      <c r="EC1471" t="inlineStr"/>
      <c r="EE1471" t="n">
        <v>78725882</v>
      </c>
      <c r="EF1471" t="n">
        <v>2</v>
      </c>
      <c r="EG1471" t="inlineStr">
        <is>
          <t>Общестроительные работы</t>
        </is>
      </c>
      <c r="EH1471" t="n">
        <v>16</v>
      </c>
      <c r="EI1471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471" t="n">
        <v>1</v>
      </c>
      <c r="EK1471" t="n">
        <v>16001</v>
      </c>
      <c r="EL1471" t="inlineStr">
        <is>
          <t>Трубопроводы внутренние</t>
        </is>
      </c>
      <c r="EM1471" t="inlineStr">
        <is>
          <t>ФЕР-16</t>
        </is>
      </c>
      <c r="EO1471" t="inlineStr"/>
      <c r="EQ1471" t="n">
        <v>0</v>
      </c>
      <c r="ER1471" t="n">
        <v>3294.45</v>
      </c>
      <c r="ES1471" t="n">
        <v>1594.87</v>
      </c>
      <c r="ET1471" t="n">
        <v>491.32</v>
      </c>
      <c r="EU1471" t="n">
        <v>63.72</v>
      </c>
      <c r="EV1471" t="n">
        <v>1208.26</v>
      </c>
      <c r="EW1471" t="n">
        <v>121.8</v>
      </c>
      <c r="EX1471" t="n">
        <v>4.72</v>
      </c>
      <c r="EY1471" t="n">
        <v>0</v>
      </c>
      <c r="FQ1471" t="n">
        <v>0</v>
      </c>
      <c r="FR1471" t="n">
        <v>0</v>
      </c>
      <c r="FS1471" t="n">
        <v>0</v>
      </c>
      <c r="FX1471" t="n">
        <v>121</v>
      </c>
      <c r="FY1471" t="n">
        <v>72</v>
      </c>
      <c r="GA1471" t="inlineStr"/>
      <c r="GD1471" t="n">
        <v>1</v>
      </c>
      <c r="GF1471" t="n">
        <v>-323073205</v>
      </c>
      <c r="GG1471" t="n">
        <v>2</v>
      </c>
      <c r="GH1471" t="n">
        <v>1</v>
      </c>
      <c r="GI1471" t="n">
        <v>2</v>
      </c>
      <c r="GJ1471" t="n">
        <v>0</v>
      </c>
      <c r="GK1471" t="n">
        <v>0</v>
      </c>
      <c r="GL1471">
        <f>ROUND(IF(AND(BH1471=3,BI1471=3,FS1471&lt;&gt;0),P1471,0),0)</f>
        <v/>
      </c>
      <c r="GM1471">
        <f>ROUND(O1471+X1471+Y1471,0)+GX1471</f>
        <v/>
      </c>
      <c r="GN1471">
        <f>IF(OR(BI1471=0,BI1471=1),GM1471-GX1471,0)</f>
        <v/>
      </c>
      <c r="GO1471">
        <f>IF(BI1471=2,GM1471-GX1471,0)</f>
        <v/>
      </c>
      <c r="GP1471">
        <f>IF(BI1471=4,GM1471-GX1471,0)</f>
        <v/>
      </c>
      <c r="GR1471" t="n">
        <v>0</v>
      </c>
      <c r="GS1471" t="n">
        <v>3</v>
      </c>
      <c r="GT1471" t="n">
        <v>0</v>
      </c>
      <c r="GU1471" t="inlineStr"/>
      <c r="GV1471">
        <f>ROUND((GT1471),2)</f>
        <v/>
      </c>
      <c r="GW1471" t="n">
        <v>1</v>
      </c>
      <c r="GX1471">
        <f>ROUND(HC1471*I1471,0)</f>
        <v/>
      </c>
      <c r="HA1471" t="n">
        <v>0</v>
      </c>
      <c r="HB1471" t="n">
        <v>0</v>
      </c>
      <c r="HC1471">
        <f>GV1471*GW1471</f>
        <v/>
      </c>
      <c r="HE1471" t="inlineStr"/>
      <c r="HF1471" t="inlineStr"/>
      <c r="HM1471" t="inlineStr"/>
      <c r="HN1471" t="inlineStr">
        <is>
          <t>Пр/812-016.0-1</t>
        </is>
      </c>
      <c r="HO1471" t="inlineStr">
        <is>
          <t>Пр/774-016.0</t>
        </is>
      </c>
      <c r="HP1471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471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471" t="n">
        <v>0</v>
      </c>
      <c r="IK1471" t="n">
        <v>0</v>
      </c>
    </row>
    <row r="1472">
      <c r="A1472" t="n">
        <v>18</v>
      </c>
      <c r="B1472" t="n">
        <v>0</v>
      </c>
      <c r="C1472" t="n">
        <v>498</v>
      </c>
      <c r="E1472" t="inlineStr">
        <is>
          <t>2,1</t>
        </is>
      </c>
      <c r="F1472" t="inlineStr">
        <is>
          <t>302-0071</t>
        </is>
      </c>
      <c r="G1472" t="inlineStr">
        <is>
          <t>Кран шаровый муфтовый Valtec для воды диаметром 32 мм, тип в/н</t>
        </is>
      </c>
      <c r="H1472" t="inlineStr">
        <is>
          <t>шт.</t>
        </is>
      </c>
      <c r="I1472">
        <f>I1471*J1472</f>
        <v/>
      </c>
      <c r="J1472" t="n">
        <v>100</v>
      </c>
      <c r="K1472" t="n">
        <v>100</v>
      </c>
      <c r="O1472">
        <f>ROUND(CP1472,0)</f>
        <v/>
      </c>
      <c r="P1472">
        <f>ROUND(CQ1472*I1472,0)</f>
        <v/>
      </c>
      <c r="Q1472">
        <f>(ROUND((ROUND(((ET1472)*I1472),0)*BB1472),0)+ROUND((ROUND(((AE1472-(EU1472))*I1472),0)*BS1472),0))</f>
        <v/>
      </c>
      <c r="R1472">
        <f>(ROUND((ROUND(((EU1472)*I1472),0)*BS1472),0)+ROUND((ROUND(((AE1472-(EU1472))*I1472),0)*BS1472),0))</f>
        <v/>
      </c>
      <c r="S1472">
        <f>ROUND(CT1472*I1472,0)</f>
        <v/>
      </c>
      <c r="T1472">
        <f>ROUND(CU1472*I1472,0)</f>
        <v/>
      </c>
      <c r="U1472">
        <f>ROUND(CV1472*I1472,7)</f>
        <v/>
      </c>
      <c r="V1472">
        <f>ROUND(CW1472*I1472,7)</f>
        <v/>
      </c>
      <c r="W1472">
        <f>ROUND(CX1472*I1472,0)</f>
        <v/>
      </c>
      <c r="X1472">
        <f>ROUND(CY1472,0)</f>
        <v/>
      </c>
      <c r="Y1472">
        <f>ROUND(CZ1472,0)</f>
        <v/>
      </c>
      <c r="AA1472" t="n">
        <v>78862477</v>
      </c>
      <c r="AB1472">
        <f>ROUND((AC1472+AD1472+AF1472),2)</f>
        <v/>
      </c>
      <c r="AC1472">
        <f>ROUND((ES1472),2)</f>
        <v/>
      </c>
      <c r="AD1472">
        <f>ROUND((((ET1472)-(EU1472))+AE1472),2)</f>
        <v/>
      </c>
      <c r="AE1472">
        <f>ROUND((EU1472),2)</f>
        <v/>
      </c>
      <c r="AF1472">
        <f>ROUND((EV1472),2)</f>
        <v/>
      </c>
      <c r="AG1472">
        <f>ROUND((AP1472),2)</f>
        <v/>
      </c>
      <c r="AH1472">
        <f>(EW1472)</f>
        <v/>
      </c>
      <c r="AI1472">
        <f>(EX1472)</f>
        <v/>
      </c>
      <c r="AJ1472">
        <f>(AS1472)</f>
        <v/>
      </c>
      <c r="AK1472" t="n">
        <v>136.65</v>
      </c>
      <c r="AL1472" t="n">
        <v>136.65</v>
      </c>
      <c r="AM1472" t="n">
        <v>0</v>
      </c>
      <c r="AN1472" t="n">
        <v>0</v>
      </c>
      <c r="AO1472" t="n">
        <v>0</v>
      </c>
      <c r="AP1472" t="n">
        <v>0</v>
      </c>
      <c r="AQ1472" t="n">
        <v>0</v>
      </c>
      <c r="AR1472" t="n">
        <v>0</v>
      </c>
      <c r="AS1472" t="n">
        <v>0.03</v>
      </c>
      <c r="AT1472" t="n">
        <v>121</v>
      </c>
      <c r="AU1472" t="n">
        <v>72</v>
      </c>
      <c r="AV1472" t="n">
        <v>1</v>
      </c>
      <c r="AW1472" t="n">
        <v>1</v>
      </c>
      <c r="AZ1472" t="n">
        <v>1</v>
      </c>
      <c r="BA1472" t="n">
        <v>1</v>
      </c>
      <c r="BB1472" t="n">
        <v>1</v>
      </c>
      <c r="BC1472" t="n">
        <v>13.67</v>
      </c>
      <c r="BD1472" t="inlineStr"/>
      <c r="BE1472" t="inlineStr"/>
      <c r="BF1472" t="inlineStr"/>
      <c r="BG1472" t="inlineStr"/>
      <c r="BH1472" t="n">
        <v>3</v>
      </c>
      <c r="BI1472" t="n">
        <v>1</v>
      </c>
      <c r="BJ1472" t="inlineStr">
        <is>
          <t>ТССЦ Московской обл., 302-0071, приказ Минстроя России №675/пр от 28.02.2017 № 256/пр</t>
        </is>
      </c>
      <c r="BM1472" t="n">
        <v>16001</v>
      </c>
      <c r="BN1472" t="n">
        <v>0</v>
      </c>
      <c r="BO1472" t="inlineStr">
        <is>
          <t>302-0071</t>
        </is>
      </c>
      <c r="BP1472" t="n">
        <v>1</v>
      </c>
      <c r="BQ1472" t="n">
        <v>2</v>
      </c>
      <c r="BR1472" t="n">
        <v>0</v>
      </c>
      <c r="BS1472" t="n">
        <v>1</v>
      </c>
      <c r="BT1472" t="n">
        <v>1</v>
      </c>
      <c r="BU1472" t="n">
        <v>1</v>
      </c>
      <c r="BV1472" t="n">
        <v>1</v>
      </c>
      <c r="BW1472" t="n">
        <v>1</v>
      </c>
      <c r="BX1472" t="n">
        <v>1</v>
      </c>
      <c r="BY1472" t="inlineStr"/>
      <c r="BZ1472" t="n">
        <v>121</v>
      </c>
      <c r="CA1472" t="n">
        <v>72</v>
      </c>
      <c r="CB1472" t="inlineStr"/>
      <c r="CE1472" t="n">
        <v>12</v>
      </c>
      <c r="CF1472" t="n">
        <v>0</v>
      </c>
      <c r="CG1472" t="n">
        <v>0</v>
      </c>
      <c r="CM1472" t="n">
        <v>0</v>
      </c>
      <c r="CN1472" t="inlineStr"/>
      <c r="CO1472" t="n">
        <v>0</v>
      </c>
      <c r="CP1472">
        <f>(P1472+Q1472+S1472)</f>
        <v/>
      </c>
      <c r="CQ1472">
        <f>AC1472*BC1472</f>
        <v/>
      </c>
      <c r="CR1472">
        <f>(ROUND((ROUND(((ET1472)*1),0)*BB1472),0)+ROUND((ROUND(((AE1472-(EU1472))*1),0)*BS1472),0))</f>
        <v/>
      </c>
      <c r="CS1472">
        <f>(ROUND((ROUND(((EU1472)*1),0)*BS1472),0)+ROUND((ROUND(((AE1472-(EU1472))*1),0)*BS1472),0))</f>
        <v/>
      </c>
      <c r="CT1472">
        <f>AF1472*BA1472</f>
        <v/>
      </c>
      <c r="CU1472">
        <f>AG1472</f>
        <v/>
      </c>
      <c r="CV1472">
        <f>AH1472</f>
        <v/>
      </c>
      <c r="CW1472">
        <f>AI1472</f>
        <v/>
      </c>
      <c r="CX1472">
        <f>AJ1472</f>
        <v/>
      </c>
      <c r="CY1472">
        <f>(((S1472+R1472)*AT1472)/100)</f>
        <v/>
      </c>
      <c r="CZ1472">
        <f>(((S1472+R1472)*AU1472)/100)</f>
        <v/>
      </c>
      <c r="DC1472" t="inlineStr"/>
      <c r="DD1472" t="inlineStr"/>
      <c r="DE1472" t="inlineStr"/>
      <c r="DF1472" t="inlineStr"/>
      <c r="DG1472" t="inlineStr"/>
      <c r="DH1472" t="inlineStr"/>
      <c r="DI1472" t="inlineStr"/>
      <c r="DJ1472" t="inlineStr"/>
      <c r="DK1472" t="inlineStr"/>
      <c r="DL1472" t="inlineStr"/>
      <c r="DM1472" t="inlineStr"/>
      <c r="DN1472" t="n">
        <v>0</v>
      </c>
      <c r="DO1472" t="n">
        <v>0</v>
      </c>
      <c r="DP1472" t="n">
        <v>1</v>
      </c>
      <c r="DQ1472" t="n">
        <v>1</v>
      </c>
      <c r="DU1472" t="n">
        <v>1010</v>
      </c>
      <c r="DV1472" t="inlineStr">
        <is>
          <t>шт.</t>
        </is>
      </c>
      <c r="DW1472" t="inlineStr">
        <is>
          <t>шт.</t>
        </is>
      </c>
      <c r="DX1472" t="n">
        <v>1</v>
      </c>
      <c r="DZ1472" t="inlineStr"/>
      <c r="EA1472" t="inlineStr"/>
      <c r="EB1472" t="inlineStr"/>
      <c r="EC1472" t="inlineStr"/>
      <c r="EE1472" t="n">
        <v>78725882</v>
      </c>
      <c r="EF1472" t="n">
        <v>2</v>
      </c>
      <c r="EG1472" t="inlineStr">
        <is>
          <t>Общестроительные работы</t>
        </is>
      </c>
      <c r="EH1472" t="n">
        <v>16</v>
      </c>
      <c r="EI147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472" t="n">
        <v>1</v>
      </c>
      <c r="EK1472" t="n">
        <v>16001</v>
      </c>
      <c r="EL1472" t="inlineStr">
        <is>
          <t>Трубопроводы внутренние</t>
        </is>
      </c>
      <c r="EM1472" t="inlineStr">
        <is>
          <t>ФЕР-16</t>
        </is>
      </c>
      <c r="EO1472" t="inlineStr"/>
      <c r="EQ1472" t="n">
        <v>0</v>
      </c>
      <c r="ER1472" t="n">
        <v>136.65</v>
      </c>
      <c r="ES1472" t="n">
        <v>136.65</v>
      </c>
      <c r="ET1472" t="n">
        <v>0</v>
      </c>
      <c r="EU1472" t="n">
        <v>0</v>
      </c>
      <c r="EV1472" t="n">
        <v>0</v>
      </c>
      <c r="EW1472" t="n">
        <v>0</v>
      </c>
      <c r="EX1472" t="n">
        <v>0</v>
      </c>
      <c r="FQ1472" t="n">
        <v>0</v>
      </c>
      <c r="FR1472" t="n">
        <v>0</v>
      </c>
      <c r="FS1472" t="n">
        <v>0</v>
      </c>
      <c r="FX1472" t="n">
        <v>121</v>
      </c>
      <c r="FY1472" t="n">
        <v>72</v>
      </c>
      <c r="GA1472" t="inlineStr"/>
      <c r="GD1472" t="n">
        <v>1</v>
      </c>
      <c r="GF1472" t="n">
        <v>420527471</v>
      </c>
      <c r="GG1472" t="n">
        <v>2</v>
      </c>
      <c r="GH1472" t="n">
        <v>1</v>
      </c>
      <c r="GI1472" t="n">
        <v>2</v>
      </c>
      <c r="GJ1472" t="n">
        <v>0</v>
      </c>
      <c r="GK1472" t="n">
        <v>0</v>
      </c>
      <c r="GL1472">
        <f>ROUND(IF(AND(BH1472=3,BI1472=3,FS1472&lt;&gt;0),P1472,0),0)</f>
        <v/>
      </c>
      <c r="GM1472">
        <f>ROUND(O1472+X1472+Y1472,0)+GX1472</f>
        <v/>
      </c>
      <c r="GN1472">
        <f>IF(OR(BI1472=0,BI1472=1),GM1472-GX1472,0)</f>
        <v/>
      </c>
      <c r="GO1472">
        <f>IF(BI1472=2,GM1472-GX1472,0)</f>
        <v/>
      </c>
      <c r="GP1472">
        <f>IF(BI1472=4,GM1472-GX1472,0)</f>
        <v/>
      </c>
      <c r="GR1472" t="n">
        <v>0</v>
      </c>
      <c r="GS1472" t="n">
        <v>3</v>
      </c>
      <c r="GT1472" t="n">
        <v>0</v>
      </c>
      <c r="GU1472" t="inlineStr"/>
      <c r="GV1472">
        <f>ROUND((GT1472),2)</f>
        <v/>
      </c>
      <c r="GW1472" t="n">
        <v>1</v>
      </c>
      <c r="GX1472">
        <f>ROUND(HC1472*I1472,0)</f>
        <v/>
      </c>
      <c r="HA1472" t="n">
        <v>0</v>
      </c>
      <c r="HB1472" t="n">
        <v>0</v>
      </c>
      <c r="HC1472">
        <f>GV1472*GW1472</f>
        <v/>
      </c>
      <c r="HE1472" t="inlineStr"/>
      <c r="HF1472" t="inlineStr"/>
      <c r="HM1472" t="inlineStr"/>
      <c r="HN1472" t="inlineStr">
        <is>
          <t>Пр/812-016.0-1</t>
        </is>
      </c>
      <c r="HO1472" t="inlineStr">
        <is>
          <t>Пр/774-016.0</t>
        </is>
      </c>
      <c r="HP147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47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472" t="n">
        <v>0</v>
      </c>
      <c r="IK1472" t="n">
        <v>0</v>
      </c>
    </row>
    <row r="1473">
      <c r="A1473" t="n">
        <v>18</v>
      </c>
      <c r="B1473" t="n">
        <v>0</v>
      </c>
      <c r="C1473" t="n">
        <v>497</v>
      </c>
      <c r="E1473" t="inlineStr">
        <is>
          <t>2,2</t>
        </is>
      </c>
      <c r="F1473" t="inlineStr">
        <is>
          <t>302-0068</t>
        </is>
      </c>
      <c r="G1473" t="inlineStr">
        <is>
          <t>Кран шаровый муфтовый Valtec для воды диаметром 15 мм, тип в/н</t>
        </is>
      </c>
      <c r="H1473" t="inlineStr">
        <is>
          <t>шт.</t>
        </is>
      </c>
      <c r="I1473">
        <f>I1471*J1473</f>
        <v/>
      </c>
      <c r="J1473" t="n">
        <v>100</v>
      </c>
      <c r="K1473" t="n">
        <v>100</v>
      </c>
      <c r="O1473">
        <f>ROUND(CP1473,0)</f>
        <v/>
      </c>
      <c r="P1473">
        <f>ROUND(CQ1473*I1473,0)</f>
        <v/>
      </c>
      <c r="Q1473">
        <f>(ROUND((ROUND(((ET1473)*I1473),0)*BB1473),0)+ROUND((ROUND(((AE1473-(EU1473))*I1473),0)*BS1473),0))</f>
        <v/>
      </c>
      <c r="R1473">
        <f>(ROUND((ROUND(((EU1473)*I1473),0)*BS1473),0)+ROUND((ROUND(((AE1473-(EU1473))*I1473),0)*BS1473),0))</f>
        <v/>
      </c>
      <c r="S1473">
        <f>ROUND(CT1473*I1473,0)</f>
        <v/>
      </c>
      <c r="T1473">
        <f>ROUND(CU1473*I1473,0)</f>
        <v/>
      </c>
      <c r="U1473">
        <f>ROUND(CV1473*I1473,7)</f>
        <v/>
      </c>
      <c r="V1473">
        <f>ROUND(CW1473*I1473,7)</f>
        <v/>
      </c>
      <c r="W1473">
        <f>ROUND(CX1473*I1473,0)</f>
        <v/>
      </c>
      <c r="X1473">
        <f>ROUND(CY1473,0)</f>
        <v/>
      </c>
      <c r="Y1473">
        <f>ROUND(CZ1473,0)</f>
        <v/>
      </c>
      <c r="AA1473" t="n">
        <v>78862477</v>
      </c>
      <c r="AB1473">
        <f>ROUND((AC1473+AD1473+AF1473),2)</f>
        <v/>
      </c>
      <c r="AC1473">
        <f>ROUND((ES1473),2)</f>
        <v/>
      </c>
      <c r="AD1473">
        <f>ROUND((((ET1473)-(EU1473))+AE1473),2)</f>
        <v/>
      </c>
      <c r="AE1473">
        <f>ROUND((EU1473),2)</f>
        <v/>
      </c>
      <c r="AF1473">
        <f>ROUND((EV1473),2)</f>
        <v/>
      </c>
      <c r="AG1473">
        <f>ROUND((AP1473),2)</f>
        <v/>
      </c>
      <c r="AH1473">
        <f>(EW1473)</f>
        <v/>
      </c>
      <c r="AI1473">
        <f>(EX1473)</f>
        <v/>
      </c>
      <c r="AJ1473">
        <f>(AS1473)</f>
        <v/>
      </c>
      <c r="AK1473" t="n">
        <v>33.78</v>
      </c>
      <c r="AL1473" t="n">
        <v>33.78</v>
      </c>
      <c r="AM1473" t="n">
        <v>0</v>
      </c>
      <c r="AN1473" t="n">
        <v>0</v>
      </c>
      <c r="AO1473" t="n">
        <v>0</v>
      </c>
      <c r="AP1473" t="n">
        <v>0</v>
      </c>
      <c r="AQ1473" t="n">
        <v>0</v>
      </c>
      <c r="AR1473" t="n">
        <v>0</v>
      </c>
      <c r="AS1473" t="n">
        <v>0.01</v>
      </c>
      <c r="AT1473" t="n">
        <v>121</v>
      </c>
      <c r="AU1473" t="n">
        <v>72</v>
      </c>
      <c r="AV1473" t="n">
        <v>1</v>
      </c>
      <c r="AW1473" t="n">
        <v>1</v>
      </c>
      <c r="AZ1473" t="n">
        <v>1</v>
      </c>
      <c r="BA1473" t="n">
        <v>1</v>
      </c>
      <c r="BB1473" t="n">
        <v>1</v>
      </c>
      <c r="BC1473" t="n">
        <v>12.26</v>
      </c>
      <c r="BD1473" t="inlineStr"/>
      <c r="BE1473" t="inlineStr"/>
      <c r="BF1473" t="inlineStr"/>
      <c r="BG1473" t="inlineStr"/>
      <c r="BH1473" t="n">
        <v>3</v>
      </c>
      <c r="BI1473" t="n">
        <v>1</v>
      </c>
      <c r="BJ1473" t="inlineStr">
        <is>
          <t>ТССЦ Московской обл., 302-0068, приказ Минстроя России №675/пр от 28.02.2017 № 256/пр</t>
        </is>
      </c>
      <c r="BM1473" t="n">
        <v>16001</v>
      </c>
      <c r="BN1473" t="n">
        <v>0</v>
      </c>
      <c r="BO1473" t="inlineStr">
        <is>
          <t>302-0068</t>
        </is>
      </c>
      <c r="BP1473" t="n">
        <v>1</v>
      </c>
      <c r="BQ1473" t="n">
        <v>2</v>
      </c>
      <c r="BR1473" t="n">
        <v>0</v>
      </c>
      <c r="BS1473" t="n">
        <v>1</v>
      </c>
      <c r="BT1473" t="n">
        <v>1</v>
      </c>
      <c r="BU1473" t="n">
        <v>1</v>
      </c>
      <c r="BV1473" t="n">
        <v>1</v>
      </c>
      <c r="BW1473" t="n">
        <v>1</v>
      </c>
      <c r="BX1473" t="n">
        <v>1</v>
      </c>
      <c r="BY1473" t="inlineStr"/>
      <c r="BZ1473" t="n">
        <v>121</v>
      </c>
      <c r="CA1473" t="n">
        <v>72</v>
      </c>
      <c r="CB1473" t="inlineStr"/>
      <c r="CE1473" t="n">
        <v>12</v>
      </c>
      <c r="CF1473" t="n">
        <v>0</v>
      </c>
      <c r="CG1473" t="n">
        <v>0</v>
      </c>
      <c r="CM1473" t="n">
        <v>0</v>
      </c>
      <c r="CN1473" t="inlineStr"/>
      <c r="CO1473" t="n">
        <v>0</v>
      </c>
      <c r="CP1473">
        <f>(P1473+Q1473+S1473)</f>
        <v/>
      </c>
      <c r="CQ1473">
        <f>AC1473*BC1473</f>
        <v/>
      </c>
      <c r="CR1473">
        <f>(ROUND((ROUND(((ET1473)*1),0)*BB1473),0)+ROUND((ROUND(((AE1473-(EU1473))*1),0)*BS1473),0))</f>
        <v/>
      </c>
      <c r="CS1473">
        <f>(ROUND((ROUND(((EU1473)*1),0)*BS1473),0)+ROUND((ROUND(((AE1473-(EU1473))*1),0)*BS1473),0))</f>
        <v/>
      </c>
      <c r="CT1473">
        <f>AF1473*BA1473</f>
        <v/>
      </c>
      <c r="CU1473">
        <f>AG1473</f>
        <v/>
      </c>
      <c r="CV1473">
        <f>AH1473</f>
        <v/>
      </c>
      <c r="CW1473">
        <f>AI1473</f>
        <v/>
      </c>
      <c r="CX1473">
        <f>AJ1473</f>
        <v/>
      </c>
      <c r="CY1473">
        <f>(((S1473+R1473)*AT1473)/100)</f>
        <v/>
      </c>
      <c r="CZ1473">
        <f>(((S1473+R1473)*AU1473)/100)</f>
        <v/>
      </c>
      <c r="DC1473" t="inlineStr"/>
      <c r="DD1473" t="inlineStr"/>
      <c r="DE1473" t="inlineStr"/>
      <c r="DF1473" t="inlineStr"/>
      <c r="DG1473" t="inlineStr"/>
      <c r="DH1473" t="inlineStr"/>
      <c r="DI1473" t="inlineStr"/>
      <c r="DJ1473" t="inlineStr"/>
      <c r="DK1473" t="inlineStr"/>
      <c r="DL1473" t="inlineStr"/>
      <c r="DM1473" t="inlineStr"/>
      <c r="DN1473" t="n">
        <v>0</v>
      </c>
      <c r="DO1473" t="n">
        <v>0</v>
      </c>
      <c r="DP1473" t="n">
        <v>1</v>
      </c>
      <c r="DQ1473" t="n">
        <v>1</v>
      </c>
      <c r="DU1473" t="n">
        <v>1010</v>
      </c>
      <c r="DV1473" t="inlineStr">
        <is>
          <t>шт.</t>
        </is>
      </c>
      <c r="DW1473" t="inlineStr">
        <is>
          <t>шт.</t>
        </is>
      </c>
      <c r="DX1473" t="n">
        <v>1</v>
      </c>
      <c r="DZ1473" t="inlineStr"/>
      <c r="EA1473" t="inlineStr"/>
      <c r="EB1473" t="inlineStr"/>
      <c r="EC1473" t="inlineStr"/>
      <c r="EE1473" t="n">
        <v>78725882</v>
      </c>
      <c r="EF1473" t="n">
        <v>2</v>
      </c>
      <c r="EG1473" t="inlineStr">
        <is>
          <t>Общестроительные работы</t>
        </is>
      </c>
      <c r="EH1473" t="n">
        <v>16</v>
      </c>
      <c r="EI1473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473" t="n">
        <v>1</v>
      </c>
      <c r="EK1473" t="n">
        <v>16001</v>
      </c>
      <c r="EL1473" t="inlineStr">
        <is>
          <t>Трубопроводы внутренние</t>
        </is>
      </c>
      <c r="EM1473" t="inlineStr">
        <is>
          <t>ФЕР-16</t>
        </is>
      </c>
      <c r="EO1473" t="inlineStr"/>
      <c r="EQ1473" t="n">
        <v>0</v>
      </c>
      <c r="ER1473" t="n">
        <v>33.78</v>
      </c>
      <c r="ES1473" t="n">
        <v>33.78</v>
      </c>
      <c r="ET1473" t="n">
        <v>0</v>
      </c>
      <c r="EU1473" t="n">
        <v>0</v>
      </c>
      <c r="EV1473" t="n">
        <v>0</v>
      </c>
      <c r="EW1473" t="n">
        <v>0</v>
      </c>
      <c r="EX1473" t="n">
        <v>0</v>
      </c>
      <c r="FQ1473" t="n">
        <v>0</v>
      </c>
      <c r="FR1473" t="n">
        <v>0</v>
      </c>
      <c r="FS1473" t="n">
        <v>0</v>
      </c>
      <c r="FX1473" t="n">
        <v>121</v>
      </c>
      <c r="FY1473" t="n">
        <v>72</v>
      </c>
      <c r="GA1473" t="inlineStr"/>
      <c r="GD1473" t="n">
        <v>1</v>
      </c>
      <c r="GF1473" t="n">
        <v>-22704264</v>
      </c>
      <c r="GG1473" t="n">
        <v>2</v>
      </c>
      <c r="GH1473" t="n">
        <v>1</v>
      </c>
      <c r="GI1473" t="n">
        <v>2</v>
      </c>
      <c r="GJ1473" t="n">
        <v>0</v>
      </c>
      <c r="GK1473" t="n">
        <v>0</v>
      </c>
      <c r="GL1473">
        <f>ROUND(IF(AND(BH1473=3,BI1473=3,FS1473&lt;&gt;0),P1473,0),0)</f>
        <v/>
      </c>
      <c r="GM1473">
        <f>ROUND(O1473+X1473+Y1473,0)+GX1473</f>
        <v/>
      </c>
      <c r="GN1473">
        <f>IF(OR(BI1473=0,BI1473=1),GM1473-GX1473,0)</f>
        <v/>
      </c>
      <c r="GO1473">
        <f>IF(BI1473=2,GM1473-GX1473,0)</f>
        <v/>
      </c>
      <c r="GP1473">
        <f>IF(BI1473=4,GM1473-GX1473,0)</f>
        <v/>
      </c>
      <c r="GR1473" t="n">
        <v>0</v>
      </c>
      <c r="GS1473" t="n">
        <v>3</v>
      </c>
      <c r="GT1473" t="n">
        <v>0</v>
      </c>
      <c r="GU1473" t="inlineStr"/>
      <c r="GV1473">
        <f>ROUND((GT1473),2)</f>
        <v/>
      </c>
      <c r="GW1473" t="n">
        <v>1</v>
      </c>
      <c r="GX1473">
        <f>ROUND(HC1473*I1473,0)</f>
        <v/>
      </c>
      <c r="HA1473" t="n">
        <v>0</v>
      </c>
      <c r="HB1473" t="n">
        <v>0</v>
      </c>
      <c r="HC1473">
        <f>GV1473*GW1473</f>
        <v/>
      </c>
      <c r="HE1473" t="inlineStr"/>
      <c r="HF1473" t="inlineStr"/>
      <c r="HM1473" t="inlineStr"/>
      <c r="HN1473" t="inlineStr">
        <is>
          <t>Пр/812-016.0-1</t>
        </is>
      </c>
      <c r="HO1473" t="inlineStr">
        <is>
          <t>Пр/774-016.0</t>
        </is>
      </c>
      <c r="HP1473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473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473" t="n">
        <v>0</v>
      </c>
      <c r="IK1473" t="n">
        <v>0</v>
      </c>
    </row>
    <row r="1474">
      <c r="A1474" t="n">
        <v>17</v>
      </c>
      <c r="B1474" t="n">
        <v>0</v>
      </c>
      <c r="C1474">
        <f>ROW(SmtRes!A510)</f>
        <v/>
      </c>
      <c r="D1474">
        <f>ROW(EtalonRes!A498)</f>
        <v/>
      </c>
      <c r="E1474" t="inlineStr">
        <is>
          <t>3</t>
        </is>
      </c>
      <c r="F1474" t="inlineStr">
        <is>
          <t>65-16-3</t>
        </is>
      </c>
      <c r="G1474" t="inlineStr">
        <is>
          <t>Смена сгонов у трубопроводов диаметром до 50 мм / прим муфта 40мм</t>
        </is>
      </c>
      <c r="H1474" t="inlineStr">
        <is>
          <t>100 сгонов</t>
        </is>
      </c>
      <c r="I1474">
        <f>ROUND(ROUND(2/100,4),7)</f>
        <v/>
      </c>
      <c r="J1474" t="n">
        <v>0</v>
      </c>
      <c r="K1474">
        <f>ROUND(ROUND(2/100,4),7)</f>
        <v/>
      </c>
      <c r="O1474">
        <f>ROUND(CP1474,0)</f>
        <v/>
      </c>
      <c r="P1474">
        <f>ROUND(CQ1474*I1474,0)</f>
        <v/>
      </c>
      <c r="Q1474">
        <f>(ROUND((ROUND(((ET1474)*I1474),0)*BB1474),0)+ROUND((ROUND(((AE1474-(EU1474))*I1474),0)*BS1474),0))</f>
        <v/>
      </c>
      <c r="R1474">
        <f>(ROUND((ROUND(((EU1474)*I1474),0)*BS1474),0)+ROUND((ROUND(((AE1474-(EU1474))*I1474),0)*BS1474),0))</f>
        <v/>
      </c>
      <c r="S1474">
        <f>ROUND(CT1474*I1474,0)</f>
        <v/>
      </c>
      <c r="T1474">
        <f>ROUND(CU1474*I1474,0)</f>
        <v/>
      </c>
      <c r="U1474">
        <f>ROUND(CV1474*I1474,7)</f>
        <v/>
      </c>
      <c r="V1474">
        <f>ROUND(CW1474*I1474,7)</f>
        <v/>
      </c>
      <c r="W1474">
        <f>ROUND(CX1474*I1474,0)</f>
        <v/>
      </c>
      <c r="X1474">
        <f>ROUND(CY1474,0)</f>
        <v/>
      </c>
      <c r="Y1474">
        <f>ROUND(CZ1474,0)</f>
        <v/>
      </c>
      <c r="AA1474" t="n">
        <v>78862477</v>
      </c>
      <c r="AB1474">
        <f>ROUND((AC1474+AD1474+AF1474),2)</f>
        <v/>
      </c>
      <c r="AC1474">
        <f>ROUND((ES1474),2)</f>
        <v/>
      </c>
      <c r="AD1474">
        <f>ROUND((((ET1474)-(EU1474))+AE1474),2)</f>
        <v/>
      </c>
      <c r="AE1474">
        <f>ROUND((EU1474),2)</f>
        <v/>
      </c>
      <c r="AF1474">
        <f>ROUND((EV1474),2)</f>
        <v/>
      </c>
      <c r="AG1474">
        <f>ROUND((AP1474),2)</f>
        <v/>
      </c>
      <c r="AH1474">
        <f>(EW1474)</f>
        <v/>
      </c>
      <c r="AI1474">
        <f>(EX1474)</f>
        <v/>
      </c>
      <c r="AJ1474">
        <f>(AS1474)</f>
        <v/>
      </c>
      <c r="AK1474" t="n">
        <v>3617.87</v>
      </c>
      <c r="AL1474" t="n">
        <v>2939.22</v>
      </c>
      <c r="AM1474" t="n">
        <v>3.44</v>
      </c>
      <c r="AN1474" t="n">
        <v>1.49</v>
      </c>
      <c r="AO1474" t="n">
        <v>675.21</v>
      </c>
      <c r="AP1474" t="n">
        <v>0</v>
      </c>
      <c r="AQ1474" t="n">
        <v>71</v>
      </c>
      <c r="AR1474" t="n">
        <v>0.11</v>
      </c>
      <c r="AS1474" t="n">
        <v>0</v>
      </c>
      <c r="AT1474" t="n">
        <v>103</v>
      </c>
      <c r="AU1474" t="n">
        <v>52</v>
      </c>
      <c r="AV1474" t="n">
        <v>1</v>
      </c>
      <c r="AW1474" t="n">
        <v>1</v>
      </c>
      <c r="AZ1474" t="n">
        <v>1</v>
      </c>
      <c r="BA1474" t="n">
        <v>52.25</v>
      </c>
      <c r="BB1474" t="n">
        <v>23.31</v>
      </c>
      <c r="BC1474" t="n">
        <v>13.54</v>
      </c>
      <c r="BD1474" t="inlineStr"/>
      <c r="BE1474" t="inlineStr"/>
      <c r="BF1474" t="inlineStr"/>
      <c r="BG1474" t="inlineStr"/>
      <c r="BH1474" t="n">
        <v>0</v>
      </c>
      <c r="BI1474" t="n">
        <v>1</v>
      </c>
      <c r="BJ1474" t="inlineStr">
        <is>
          <t>ТЕРр Московской обл., 65-16-3, приказ Минстроя России №675/пр от 28.02.2017 № 263/пр</t>
        </is>
      </c>
      <c r="BM1474" t="n">
        <v>65008</v>
      </c>
      <c r="BN1474" t="n">
        <v>0</v>
      </c>
      <c r="BO1474" t="inlineStr">
        <is>
          <t>65-16-3</t>
        </is>
      </c>
      <c r="BP1474" t="n">
        <v>1</v>
      </c>
      <c r="BQ1474" t="n">
        <v>6</v>
      </c>
      <c r="BR1474" t="n">
        <v>0</v>
      </c>
      <c r="BS1474" t="n">
        <v>52.25</v>
      </c>
      <c r="BT1474" t="n">
        <v>1</v>
      </c>
      <c r="BU1474" t="n">
        <v>1</v>
      </c>
      <c r="BV1474" t="n">
        <v>1</v>
      </c>
      <c r="BW1474" t="n">
        <v>1</v>
      </c>
      <c r="BX1474" t="n">
        <v>1</v>
      </c>
      <c r="BY1474" t="inlineStr"/>
      <c r="BZ1474" t="n">
        <v>103</v>
      </c>
      <c r="CA1474" t="n">
        <v>52</v>
      </c>
      <c r="CB1474" t="inlineStr"/>
      <c r="CE1474" t="n">
        <v>12</v>
      </c>
      <c r="CF1474" t="n">
        <v>0</v>
      </c>
      <c r="CG1474" t="n">
        <v>0</v>
      </c>
      <c r="CM1474" t="n">
        <v>0</v>
      </c>
      <c r="CN1474" t="inlineStr"/>
      <c r="CO1474" t="n">
        <v>0</v>
      </c>
      <c r="CP1474">
        <f>(P1474+Q1474+S1474)</f>
        <v/>
      </c>
      <c r="CQ1474">
        <f>AC1474*BC1474</f>
        <v/>
      </c>
      <c r="CR1474">
        <f>(ROUND((ROUND(((ET1474)*1),0)*BB1474),0)+ROUND((ROUND(((AE1474-(EU1474))*1),0)*BS1474),0))</f>
        <v/>
      </c>
      <c r="CS1474">
        <f>(ROUND((ROUND(((EU1474)*1),0)*BS1474),0)+ROUND((ROUND(((AE1474-(EU1474))*1),0)*BS1474),0))</f>
        <v/>
      </c>
      <c r="CT1474">
        <f>AF1474*BA1474</f>
        <v/>
      </c>
      <c r="CU1474">
        <f>AG1474</f>
        <v/>
      </c>
      <c r="CV1474">
        <f>AH1474</f>
        <v/>
      </c>
      <c r="CW1474">
        <f>AI1474</f>
        <v/>
      </c>
      <c r="CX1474">
        <f>AJ1474</f>
        <v/>
      </c>
      <c r="CY1474">
        <f>(((S1474+R1474)*AT1474)/100)</f>
        <v/>
      </c>
      <c r="CZ1474">
        <f>(((S1474+R1474)*AU1474)/100)</f>
        <v/>
      </c>
      <c r="DC1474" t="inlineStr"/>
      <c r="DD1474" t="inlineStr"/>
      <c r="DE1474" t="inlineStr"/>
      <c r="DF1474" t="inlineStr"/>
      <c r="DG1474" t="inlineStr"/>
      <c r="DH1474" t="inlineStr"/>
      <c r="DI1474" t="inlineStr"/>
      <c r="DJ1474" t="inlineStr"/>
      <c r="DK1474" t="inlineStr"/>
      <c r="DL1474" t="inlineStr"/>
      <c r="DM1474" t="inlineStr"/>
      <c r="DN1474" t="n">
        <v>0</v>
      </c>
      <c r="DO1474" t="n">
        <v>0</v>
      </c>
      <c r="DP1474" t="n">
        <v>1</v>
      </c>
      <c r="DQ1474" t="n">
        <v>1</v>
      </c>
      <c r="DU1474" t="n">
        <v>1013</v>
      </c>
      <c r="DV1474" t="inlineStr">
        <is>
          <t>100 сгонов</t>
        </is>
      </c>
      <c r="DW1474" t="inlineStr">
        <is>
          <t>100 сгонов</t>
        </is>
      </c>
      <c r="DX1474" t="n">
        <v>1</v>
      </c>
      <c r="DZ1474" t="inlineStr"/>
      <c r="EA1474" t="inlineStr"/>
      <c r="EB1474" t="inlineStr"/>
      <c r="EC1474" t="inlineStr"/>
      <c r="EE1474" t="n">
        <v>78726002</v>
      </c>
      <c r="EF1474" t="n">
        <v>6</v>
      </c>
      <c r="EG1474" t="inlineStr">
        <is>
          <t>Ремонтно-строительные работы</t>
        </is>
      </c>
      <c r="EH1474" t="n">
        <v>99</v>
      </c>
      <c r="EI1474" t="inlineStr">
        <is>
          <t>Внутренние санитарно-технические работы</t>
        </is>
      </c>
      <c r="EJ1474" t="n">
        <v>1</v>
      </c>
      <c r="EK1474" t="n">
        <v>65008</v>
      </c>
      <c r="EL1474" t="inlineStr">
        <is>
          <t>Внутренние санитарнотехнические работы: смена труб, санприборов, запорной арматуры и другое</t>
        </is>
      </c>
      <c r="EM1474" t="inlineStr">
        <is>
          <t>рФЕР-65</t>
        </is>
      </c>
      <c r="EO1474" t="inlineStr"/>
      <c r="EQ1474" t="n">
        <v>0</v>
      </c>
      <c r="ER1474" t="n">
        <v>3617.87</v>
      </c>
      <c r="ES1474" t="n">
        <v>2939.22</v>
      </c>
      <c r="ET1474" t="n">
        <v>3.44</v>
      </c>
      <c r="EU1474" t="n">
        <v>1.49</v>
      </c>
      <c r="EV1474" t="n">
        <v>675.21</v>
      </c>
      <c r="EW1474" t="n">
        <v>71</v>
      </c>
      <c r="EX1474" t="n">
        <v>0.11</v>
      </c>
      <c r="EY1474" t="n">
        <v>0</v>
      </c>
      <c r="FQ1474" t="n">
        <v>0</v>
      </c>
      <c r="FR1474" t="n">
        <v>0</v>
      </c>
      <c r="FS1474" t="n">
        <v>0</v>
      </c>
      <c r="FX1474" t="n">
        <v>103</v>
      </c>
      <c r="FY1474" t="n">
        <v>52</v>
      </c>
      <c r="GA1474" t="inlineStr"/>
      <c r="GD1474" t="n">
        <v>1</v>
      </c>
      <c r="GF1474" t="n">
        <v>1204218299</v>
      </c>
      <c r="GG1474" t="n">
        <v>2</v>
      </c>
      <c r="GH1474" t="n">
        <v>1</v>
      </c>
      <c r="GI1474" t="n">
        <v>2</v>
      </c>
      <c r="GJ1474" t="n">
        <v>0</v>
      </c>
      <c r="GK1474" t="n">
        <v>0</v>
      </c>
      <c r="GL1474">
        <f>ROUND(IF(AND(BH1474=3,BI1474=3,FS1474&lt;&gt;0),P1474,0),0)</f>
        <v/>
      </c>
      <c r="GM1474">
        <f>ROUND(O1474+X1474+Y1474,0)+GX1474</f>
        <v/>
      </c>
      <c r="GN1474">
        <f>IF(OR(BI1474=0,BI1474=1),GM1474-GX1474,0)</f>
        <v/>
      </c>
      <c r="GO1474">
        <f>IF(BI1474=2,GM1474-GX1474,0)</f>
        <v/>
      </c>
      <c r="GP1474">
        <f>IF(BI1474=4,GM1474-GX1474,0)</f>
        <v/>
      </c>
      <c r="GR1474" t="n">
        <v>0</v>
      </c>
      <c r="GS1474" t="n">
        <v>3</v>
      </c>
      <c r="GT1474" t="n">
        <v>0</v>
      </c>
      <c r="GU1474" t="inlineStr"/>
      <c r="GV1474">
        <f>ROUND((GT1474),2)</f>
        <v/>
      </c>
      <c r="GW1474" t="n">
        <v>1</v>
      </c>
      <c r="GX1474">
        <f>ROUND(HC1474*I1474,0)</f>
        <v/>
      </c>
      <c r="HA1474" t="n">
        <v>0</v>
      </c>
      <c r="HB1474" t="n">
        <v>0</v>
      </c>
      <c r="HC1474">
        <f>GV1474*GW1474</f>
        <v/>
      </c>
      <c r="HE1474" t="inlineStr"/>
      <c r="HF1474" t="inlineStr"/>
      <c r="HM1474" t="inlineStr"/>
      <c r="HN1474" t="inlineStr">
        <is>
          <t>Пр/812-099.2-1</t>
        </is>
      </c>
      <c r="HO1474" t="inlineStr">
        <is>
          <t>Пр/774-099.2</t>
        </is>
      </c>
      <c r="HP1474" t="inlineStr">
        <is>
          <t>Внутренние санитарнотехнические работы: смена труб, санприборов, запорной арматуры и другое</t>
        </is>
      </c>
      <c r="HQ1474" t="inlineStr">
        <is>
          <t>Внутренние санитарнотехнические работы: смена труб, санприборов, запорной арматуры и другое</t>
        </is>
      </c>
      <c r="HS1474" t="n">
        <v>0</v>
      </c>
      <c r="IK1474" t="n">
        <v>0</v>
      </c>
    </row>
    <row r="1475">
      <c r="A1475" t="n">
        <v>18</v>
      </c>
      <c r="B1475" t="n">
        <v>0</v>
      </c>
      <c r="C1475" t="n">
        <v>508</v>
      </c>
      <c r="E1475" t="inlineStr">
        <is>
          <t>3,1</t>
        </is>
      </c>
      <c r="F1475" t="inlineStr">
        <is>
          <t>302-1241</t>
        </is>
      </c>
      <c r="G1475" t="inlineStr">
        <is>
          <t>Сгоны стальные с муфтой и контргайкой, диаметром 50 мм</t>
        </is>
      </c>
      <c r="H1475" t="inlineStr">
        <is>
          <t>шт.</t>
        </is>
      </c>
      <c r="I1475">
        <f>I1474*J1475</f>
        <v/>
      </c>
      <c r="J1475" t="n">
        <v>-100</v>
      </c>
      <c r="K1475" t="n">
        <v>-100</v>
      </c>
      <c r="O1475">
        <f>ROUND(CP1475,0)</f>
        <v/>
      </c>
      <c r="P1475">
        <f>ROUND(CQ1475*I1475,0)</f>
        <v/>
      </c>
      <c r="Q1475">
        <f>(ROUND((ROUND(((ET1475)*I1475),0)*BB1475),0)+ROUND((ROUND(((AE1475-(EU1475))*I1475),0)*BS1475),0))</f>
        <v/>
      </c>
      <c r="R1475">
        <f>(ROUND((ROUND(((EU1475)*I1475),0)*BS1475),0)+ROUND((ROUND(((AE1475-(EU1475))*I1475),0)*BS1475),0))</f>
        <v/>
      </c>
      <c r="S1475">
        <f>ROUND(CT1475*I1475,0)</f>
        <v/>
      </c>
      <c r="T1475">
        <f>ROUND(CU1475*I1475,0)</f>
        <v/>
      </c>
      <c r="U1475">
        <f>ROUND(CV1475*I1475,7)</f>
        <v/>
      </c>
      <c r="V1475">
        <f>ROUND(CW1475*I1475,7)</f>
        <v/>
      </c>
      <c r="W1475">
        <f>ROUND(CX1475*I1475,0)</f>
        <v/>
      </c>
      <c r="X1475">
        <f>ROUND(CY1475,0)</f>
        <v/>
      </c>
      <c r="Y1475">
        <f>ROUND(CZ1475,0)</f>
        <v/>
      </c>
      <c r="AA1475" t="n">
        <v>78862477</v>
      </c>
      <c r="AB1475">
        <f>ROUND((AC1475+AD1475+AF1475),2)</f>
        <v/>
      </c>
      <c r="AC1475">
        <f>ROUND((ES1475),2)</f>
        <v/>
      </c>
      <c r="AD1475">
        <f>ROUND((((ET1475)-(EU1475))+AE1475),2)</f>
        <v/>
      </c>
      <c r="AE1475">
        <f>ROUND((EU1475),2)</f>
        <v/>
      </c>
      <c r="AF1475">
        <f>ROUND((EV1475),2)</f>
        <v/>
      </c>
      <c r="AG1475">
        <f>ROUND((AP1475),2)</f>
        <v/>
      </c>
      <c r="AH1475">
        <f>(EW1475)</f>
        <v/>
      </c>
      <c r="AI1475">
        <f>(EX1475)</f>
        <v/>
      </c>
      <c r="AJ1475">
        <f>(AS1475)</f>
        <v/>
      </c>
      <c r="AK1475" t="n">
        <v>28.58</v>
      </c>
      <c r="AL1475" t="n">
        <v>28.58</v>
      </c>
      <c r="AM1475" t="n">
        <v>0</v>
      </c>
      <c r="AN1475" t="n">
        <v>0</v>
      </c>
      <c r="AO1475" t="n">
        <v>0</v>
      </c>
      <c r="AP1475" t="n">
        <v>0</v>
      </c>
      <c r="AQ1475" t="n">
        <v>0</v>
      </c>
      <c r="AR1475" t="n">
        <v>0</v>
      </c>
      <c r="AS1475" t="n">
        <v>0</v>
      </c>
      <c r="AT1475" t="n">
        <v>103</v>
      </c>
      <c r="AU1475" t="n">
        <v>52</v>
      </c>
      <c r="AV1475" t="n">
        <v>1</v>
      </c>
      <c r="AW1475" t="n">
        <v>1</v>
      </c>
      <c r="AZ1475" t="n">
        <v>1</v>
      </c>
      <c r="BA1475" t="n">
        <v>1</v>
      </c>
      <c r="BB1475" t="n">
        <v>1</v>
      </c>
      <c r="BC1475" t="n">
        <v>13.7</v>
      </c>
      <c r="BD1475" t="inlineStr"/>
      <c r="BE1475" t="inlineStr"/>
      <c r="BF1475" t="inlineStr"/>
      <c r="BG1475" t="inlineStr"/>
      <c r="BH1475" t="n">
        <v>3</v>
      </c>
      <c r="BI1475" t="n">
        <v>1</v>
      </c>
      <c r="BJ1475" t="inlineStr">
        <is>
          <t>ТССЦ Московской обл., 302-1241, приказ Минстроя России №675/пр от 28.02.2017 № 256/пр</t>
        </is>
      </c>
      <c r="BM1475" t="n">
        <v>65008</v>
      </c>
      <c r="BN1475" t="n">
        <v>0</v>
      </c>
      <c r="BO1475" t="inlineStr">
        <is>
          <t>302-1241</t>
        </is>
      </c>
      <c r="BP1475" t="n">
        <v>1</v>
      </c>
      <c r="BQ1475" t="n">
        <v>6</v>
      </c>
      <c r="BR1475" t="n">
        <v>1</v>
      </c>
      <c r="BS1475" t="n">
        <v>1</v>
      </c>
      <c r="BT1475" t="n">
        <v>1</v>
      </c>
      <c r="BU1475" t="n">
        <v>1</v>
      </c>
      <c r="BV1475" t="n">
        <v>1</v>
      </c>
      <c r="BW1475" t="n">
        <v>1</v>
      </c>
      <c r="BX1475" t="n">
        <v>1</v>
      </c>
      <c r="BY1475" t="inlineStr"/>
      <c r="BZ1475" t="n">
        <v>103</v>
      </c>
      <c r="CA1475" t="n">
        <v>52</v>
      </c>
      <c r="CB1475" t="inlineStr"/>
      <c r="CE1475" t="n">
        <v>12</v>
      </c>
      <c r="CF1475" t="n">
        <v>0</v>
      </c>
      <c r="CG1475" t="n">
        <v>0</v>
      </c>
      <c r="CM1475" t="n">
        <v>0</v>
      </c>
      <c r="CN1475" t="inlineStr"/>
      <c r="CO1475" t="n">
        <v>0</v>
      </c>
      <c r="CP1475">
        <f>(P1475+Q1475+S1475)</f>
        <v/>
      </c>
      <c r="CQ1475">
        <f>AC1475*BC1475</f>
        <v/>
      </c>
      <c r="CR1475">
        <f>(ROUND((ROUND(((ET1475)*1),0)*BB1475),0)+ROUND((ROUND(((AE1475-(EU1475))*1),0)*BS1475),0))</f>
        <v/>
      </c>
      <c r="CS1475">
        <f>(ROUND((ROUND(((EU1475)*1),0)*BS1475),0)+ROUND((ROUND(((AE1475-(EU1475))*1),0)*BS1475),0))</f>
        <v/>
      </c>
      <c r="CT1475">
        <f>AF1475*BA1475</f>
        <v/>
      </c>
      <c r="CU1475">
        <f>AG1475</f>
        <v/>
      </c>
      <c r="CV1475">
        <f>AH1475</f>
        <v/>
      </c>
      <c r="CW1475">
        <f>AI1475</f>
        <v/>
      </c>
      <c r="CX1475">
        <f>AJ1475</f>
        <v/>
      </c>
      <c r="CY1475">
        <f>(((S1475+R1475)*AT1475)/100)</f>
        <v/>
      </c>
      <c r="CZ1475">
        <f>(((S1475+R1475)*AU1475)/100)</f>
        <v/>
      </c>
      <c r="DC1475" t="inlineStr"/>
      <c r="DD1475" t="inlineStr"/>
      <c r="DE1475" t="inlineStr"/>
      <c r="DF1475" t="inlineStr"/>
      <c r="DG1475" t="inlineStr"/>
      <c r="DH1475" t="inlineStr"/>
      <c r="DI1475" t="inlineStr"/>
      <c r="DJ1475" t="inlineStr"/>
      <c r="DK1475" t="inlineStr"/>
      <c r="DL1475" t="inlineStr"/>
      <c r="DM1475" t="inlineStr"/>
      <c r="DN1475" t="n">
        <v>0</v>
      </c>
      <c r="DO1475" t="n">
        <v>0</v>
      </c>
      <c r="DP1475" t="n">
        <v>1</v>
      </c>
      <c r="DQ1475" t="n">
        <v>1</v>
      </c>
      <c r="DU1475" t="n">
        <v>1010</v>
      </c>
      <c r="DV1475" t="inlineStr">
        <is>
          <t>шт.</t>
        </is>
      </c>
      <c r="DW1475" t="inlineStr">
        <is>
          <t>шт.</t>
        </is>
      </c>
      <c r="DX1475" t="n">
        <v>1</v>
      </c>
      <c r="DZ1475" t="inlineStr"/>
      <c r="EA1475" t="inlineStr"/>
      <c r="EB1475" t="inlineStr"/>
      <c r="EC1475" t="inlineStr"/>
      <c r="EE1475" t="n">
        <v>78726002</v>
      </c>
      <c r="EF1475" t="n">
        <v>6</v>
      </c>
      <c r="EG1475" t="inlineStr">
        <is>
          <t>Ремонтно-строительные работы</t>
        </is>
      </c>
      <c r="EH1475" t="n">
        <v>99</v>
      </c>
      <c r="EI1475" t="inlineStr">
        <is>
          <t>Внутренние санитарно-технические работы</t>
        </is>
      </c>
      <c r="EJ1475" t="n">
        <v>1</v>
      </c>
      <c r="EK1475" t="n">
        <v>65008</v>
      </c>
      <c r="EL1475" t="inlineStr">
        <is>
          <t>Внутренние санитарнотехнические работы: смена труб, санприборов, запорной арматуры и другое</t>
        </is>
      </c>
      <c r="EM1475" t="inlineStr">
        <is>
          <t>рФЕР-65</t>
        </is>
      </c>
      <c r="EO1475" t="inlineStr"/>
      <c r="EQ1475" t="n">
        <v>32768</v>
      </c>
      <c r="ER1475" t="n">
        <v>28.58</v>
      </c>
      <c r="ES1475" t="n">
        <v>28.58</v>
      </c>
      <c r="ET1475" t="n">
        <v>0</v>
      </c>
      <c r="EU1475" t="n">
        <v>0</v>
      </c>
      <c r="EV1475" t="n">
        <v>0</v>
      </c>
      <c r="EW1475" t="n">
        <v>0</v>
      </c>
      <c r="EX1475" t="n">
        <v>0</v>
      </c>
      <c r="FQ1475" t="n">
        <v>0</v>
      </c>
      <c r="FR1475" t="n">
        <v>0</v>
      </c>
      <c r="FS1475" t="n">
        <v>0</v>
      </c>
      <c r="FX1475" t="n">
        <v>103</v>
      </c>
      <c r="FY1475" t="n">
        <v>52</v>
      </c>
      <c r="GA1475" t="inlineStr"/>
      <c r="GD1475" t="n">
        <v>1</v>
      </c>
      <c r="GF1475" t="n">
        <v>-1108176549</v>
      </c>
      <c r="GG1475" t="n">
        <v>2</v>
      </c>
      <c r="GH1475" t="n">
        <v>1</v>
      </c>
      <c r="GI1475" t="n">
        <v>2</v>
      </c>
      <c r="GJ1475" t="n">
        <v>0</v>
      </c>
      <c r="GK1475" t="n">
        <v>0</v>
      </c>
      <c r="GL1475">
        <f>ROUND(IF(AND(BH1475=3,BI1475=3,FS1475&lt;&gt;0),P1475,0),0)</f>
        <v/>
      </c>
      <c r="GM1475">
        <f>ROUND(O1475+X1475+Y1475,0)+GX1475</f>
        <v/>
      </c>
      <c r="GN1475">
        <f>IF(OR(BI1475=0,BI1475=1),GM1475-GX1475,0)</f>
        <v/>
      </c>
      <c r="GO1475">
        <f>IF(BI1475=2,GM1475-GX1475,0)</f>
        <v/>
      </c>
      <c r="GP1475">
        <f>IF(BI1475=4,GM1475-GX1475,0)</f>
        <v/>
      </c>
      <c r="GR1475" t="n">
        <v>0</v>
      </c>
      <c r="GS1475" t="n">
        <v>3</v>
      </c>
      <c r="GT1475" t="n">
        <v>0</v>
      </c>
      <c r="GU1475" t="inlineStr"/>
      <c r="GV1475">
        <f>ROUND((GT1475),2)</f>
        <v/>
      </c>
      <c r="GW1475" t="n">
        <v>1</v>
      </c>
      <c r="GX1475">
        <f>ROUND(HC1475*I1475,0)</f>
        <v/>
      </c>
      <c r="HA1475" t="n">
        <v>0</v>
      </c>
      <c r="HB1475" t="n">
        <v>0</v>
      </c>
      <c r="HC1475">
        <f>GV1475*GW1475</f>
        <v/>
      </c>
      <c r="HE1475" t="inlineStr"/>
      <c r="HF1475" t="inlineStr"/>
      <c r="HM1475" t="inlineStr"/>
      <c r="HN1475" t="inlineStr">
        <is>
          <t>Пр/812-099.2-1</t>
        </is>
      </c>
      <c r="HO1475" t="inlineStr">
        <is>
          <t>Пр/774-099.2</t>
        </is>
      </c>
      <c r="HP1475" t="inlineStr">
        <is>
          <t>Внутренние санитарнотехнические работы: смена труб, санприборов, запорной арматуры и другое</t>
        </is>
      </c>
      <c r="HQ1475" t="inlineStr">
        <is>
          <t>Внутренние санитарнотехнические работы: смена труб, санприборов, запорной арматуры и другое</t>
        </is>
      </c>
      <c r="HS1475" t="n">
        <v>0</v>
      </c>
      <c r="IK1475" t="n">
        <v>0</v>
      </c>
    </row>
    <row r="1476">
      <c r="A1476" t="n">
        <v>18</v>
      </c>
      <c r="B1476" t="n">
        <v>0</v>
      </c>
      <c r="C1476" t="n">
        <v>510</v>
      </c>
      <c r="E1476" t="inlineStr">
        <is>
          <t>3,2</t>
        </is>
      </c>
      <c r="F1476" t="inlineStr">
        <is>
          <t>507-4993</t>
        </is>
      </c>
      <c r="G1476" t="inlineStr">
        <is>
          <t>Муфты стальные прямые диаметром 40 мм</t>
        </is>
      </c>
      <c r="H1476" t="inlineStr">
        <is>
          <t>10 шт.</t>
        </is>
      </c>
      <c r="I1476">
        <f>I1474*J1476</f>
        <v/>
      </c>
      <c r="J1476" t="n">
        <v>100</v>
      </c>
      <c r="K1476" t="n">
        <v>100</v>
      </c>
      <c r="O1476">
        <f>ROUND(CP1476,0)</f>
        <v/>
      </c>
      <c r="P1476">
        <f>ROUND(CQ1476*I1476,0)</f>
        <v/>
      </c>
      <c r="Q1476">
        <f>(ROUND((ROUND(((ET1476)*I1476),0)*BB1476),0)+ROUND((ROUND(((AE1476-(EU1476))*I1476),0)*BS1476),0))</f>
        <v/>
      </c>
      <c r="R1476">
        <f>(ROUND((ROUND(((EU1476)*I1476),0)*BS1476),0)+ROUND((ROUND(((AE1476-(EU1476))*I1476),0)*BS1476),0))</f>
        <v/>
      </c>
      <c r="S1476">
        <f>ROUND(CT1476*I1476,0)</f>
        <v/>
      </c>
      <c r="T1476">
        <f>ROUND(CU1476*I1476,0)</f>
        <v/>
      </c>
      <c r="U1476">
        <f>ROUND(CV1476*I1476,7)</f>
        <v/>
      </c>
      <c r="V1476">
        <f>ROUND(CW1476*I1476,7)</f>
        <v/>
      </c>
      <c r="W1476">
        <f>ROUND(CX1476*I1476,0)</f>
        <v/>
      </c>
      <c r="X1476">
        <f>ROUND(CY1476,0)</f>
        <v/>
      </c>
      <c r="Y1476">
        <f>ROUND(CZ1476,0)</f>
        <v/>
      </c>
      <c r="AA1476" t="n">
        <v>78862477</v>
      </c>
      <c r="AB1476">
        <f>ROUND((AC1476+AD1476+AF1476),2)</f>
        <v/>
      </c>
      <c r="AC1476">
        <f>ROUND((ES1476),2)</f>
        <v/>
      </c>
      <c r="AD1476">
        <f>ROUND((((ET1476)-(EU1476))+AE1476),2)</f>
        <v/>
      </c>
      <c r="AE1476">
        <f>ROUND((EU1476),2)</f>
        <v/>
      </c>
      <c r="AF1476">
        <f>ROUND((EV1476),2)</f>
        <v/>
      </c>
      <c r="AG1476">
        <f>ROUND((AP1476),2)</f>
        <v/>
      </c>
      <c r="AH1476">
        <f>(EW1476)</f>
        <v/>
      </c>
      <c r="AI1476">
        <f>(EX1476)</f>
        <v/>
      </c>
      <c r="AJ1476">
        <f>(AS1476)</f>
        <v/>
      </c>
      <c r="AK1476" t="n">
        <v>135.59</v>
      </c>
      <c r="AL1476" t="n">
        <v>135.59</v>
      </c>
      <c r="AM1476" t="n">
        <v>0</v>
      </c>
      <c r="AN1476" t="n">
        <v>0</v>
      </c>
      <c r="AO1476" t="n">
        <v>0</v>
      </c>
      <c r="AP1476" t="n">
        <v>0</v>
      </c>
      <c r="AQ1476" t="n">
        <v>0</v>
      </c>
      <c r="AR1476" t="n">
        <v>0</v>
      </c>
      <c r="AS1476" t="n">
        <v>0.08</v>
      </c>
      <c r="AT1476" t="n">
        <v>103</v>
      </c>
      <c r="AU1476" t="n">
        <v>52</v>
      </c>
      <c r="AV1476" t="n">
        <v>1</v>
      </c>
      <c r="AW1476" t="n">
        <v>1</v>
      </c>
      <c r="AZ1476" t="n">
        <v>1</v>
      </c>
      <c r="BA1476" t="n">
        <v>1</v>
      </c>
      <c r="BB1476" t="n">
        <v>1</v>
      </c>
      <c r="BC1476" t="n">
        <v>7.73</v>
      </c>
      <c r="BD1476" t="inlineStr"/>
      <c r="BE1476" t="inlineStr"/>
      <c r="BF1476" t="inlineStr"/>
      <c r="BG1476" t="inlineStr"/>
      <c r="BH1476" t="n">
        <v>3</v>
      </c>
      <c r="BI1476" t="n">
        <v>1</v>
      </c>
      <c r="BJ1476" t="inlineStr">
        <is>
          <t>ТССЦ Московской обл., 507-4993, приказ Минстроя России №675/пр от 28.02.2017 № 258/пр</t>
        </is>
      </c>
      <c r="BM1476" t="n">
        <v>65008</v>
      </c>
      <c r="BN1476" t="n">
        <v>0</v>
      </c>
      <c r="BO1476" t="inlineStr">
        <is>
          <t>507-4993</t>
        </is>
      </c>
      <c r="BP1476" t="n">
        <v>1</v>
      </c>
      <c r="BQ1476" t="n">
        <v>6</v>
      </c>
      <c r="BR1476" t="n">
        <v>0</v>
      </c>
      <c r="BS1476" t="n">
        <v>1</v>
      </c>
      <c r="BT1476" t="n">
        <v>1</v>
      </c>
      <c r="BU1476" t="n">
        <v>1</v>
      </c>
      <c r="BV1476" t="n">
        <v>1</v>
      </c>
      <c r="BW1476" t="n">
        <v>1</v>
      </c>
      <c r="BX1476" t="n">
        <v>1</v>
      </c>
      <c r="BY1476" t="inlineStr"/>
      <c r="BZ1476" t="n">
        <v>103</v>
      </c>
      <c r="CA1476" t="n">
        <v>52</v>
      </c>
      <c r="CB1476" t="inlineStr"/>
      <c r="CE1476" t="n">
        <v>12</v>
      </c>
      <c r="CF1476" t="n">
        <v>0</v>
      </c>
      <c r="CG1476" t="n">
        <v>0</v>
      </c>
      <c r="CM1476" t="n">
        <v>0</v>
      </c>
      <c r="CN1476" t="inlineStr"/>
      <c r="CO1476" t="n">
        <v>0</v>
      </c>
      <c r="CP1476">
        <f>(P1476+Q1476+S1476)</f>
        <v/>
      </c>
      <c r="CQ1476">
        <f>AC1476*BC1476</f>
        <v/>
      </c>
      <c r="CR1476">
        <f>(ROUND((ROUND(((ET1476)*1),0)*BB1476),0)+ROUND((ROUND(((AE1476-(EU1476))*1),0)*BS1476),0))</f>
        <v/>
      </c>
      <c r="CS1476">
        <f>(ROUND((ROUND(((EU1476)*1),0)*BS1476),0)+ROUND((ROUND(((AE1476-(EU1476))*1),0)*BS1476),0))</f>
        <v/>
      </c>
      <c r="CT1476">
        <f>AF1476*BA1476</f>
        <v/>
      </c>
      <c r="CU1476">
        <f>AG1476</f>
        <v/>
      </c>
      <c r="CV1476">
        <f>AH1476</f>
        <v/>
      </c>
      <c r="CW1476">
        <f>AI1476</f>
        <v/>
      </c>
      <c r="CX1476">
        <f>AJ1476</f>
        <v/>
      </c>
      <c r="CY1476">
        <f>(((S1476+R1476)*AT1476)/100)</f>
        <v/>
      </c>
      <c r="CZ1476">
        <f>(((S1476+R1476)*AU1476)/100)</f>
        <v/>
      </c>
      <c r="DC1476" t="inlineStr"/>
      <c r="DD1476" t="inlineStr"/>
      <c r="DE1476" t="inlineStr"/>
      <c r="DF1476" t="inlineStr"/>
      <c r="DG1476" t="inlineStr"/>
      <c r="DH1476" t="inlineStr"/>
      <c r="DI1476" t="inlineStr"/>
      <c r="DJ1476" t="inlineStr"/>
      <c r="DK1476" t="inlineStr"/>
      <c r="DL1476" t="inlineStr"/>
      <c r="DM1476" t="inlineStr"/>
      <c r="DN1476" t="n">
        <v>0</v>
      </c>
      <c r="DO1476" t="n">
        <v>0</v>
      </c>
      <c r="DP1476" t="n">
        <v>1</v>
      </c>
      <c r="DQ1476" t="n">
        <v>1</v>
      </c>
      <c r="DU1476" t="n">
        <v>1010</v>
      </c>
      <c r="DV1476" t="inlineStr">
        <is>
          <t>10 шт.</t>
        </is>
      </c>
      <c r="DW1476" t="inlineStr">
        <is>
          <t>10 шт.</t>
        </is>
      </c>
      <c r="DX1476" t="n">
        <v>10</v>
      </c>
      <c r="DZ1476" t="inlineStr"/>
      <c r="EA1476" t="inlineStr"/>
      <c r="EB1476" t="inlineStr"/>
      <c r="EC1476" t="inlineStr"/>
      <c r="EE1476" t="n">
        <v>78726002</v>
      </c>
      <c r="EF1476" t="n">
        <v>6</v>
      </c>
      <c r="EG1476" t="inlineStr">
        <is>
          <t>Ремонтно-строительные работы</t>
        </is>
      </c>
      <c r="EH1476" t="n">
        <v>99</v>
      </c>
      <c r="EI1476" t="inlineStr">
        <is>
          <t>Внутренние санитарно-технические работы</t>
        </is>
      </c>
      <c r="EJ1476" t="n">
        <v>1</v>
      </c>
      <c r="EK1476" t="n">
        <v>65008</v>
      </c>
      <c r="EL1476" t="inlineStr">
        <is>
          <t>Внутренние санитарнотехнические работы: смена труб, санприборов, запорной арматуры и другое</t>
        </is>
      </c>
      <c r="EM1476" t="inlineStr">
        <is>
          <t>рФЕР-65</t>
        </is>
      </c>
      <c r="EO1476" t="inlineStr"/>
      <c r="EQ1476" t="n">
        <v>0</v>
      </c>
      <c r="ER1476" t="n">
        <v>135.59</v>
      </c>
      <c r="ES1476" t="n">
        <v>135.59</v>
      </c>
      <c r="ET1476" t="n">
        <v>0</v>
      </c>
      <c r="EU1476" t="n">
        <v>0</v>
      </c>
      <c r="EV1476" t="n">
        <v>0</v>
      </c>
      <c r="EW1476" t="n">
        <v>0</v>
      </c>
      <c r="EX1476" t="n">
        <v>0</v>
      </c>
      <c r="FQ1476" t="n">
        <v>0</v>
      </c>
      <c r="FR1476" t="n">
        <v>0</v>
      </c>
      <c r="FS1476" t="n">
        <v>0</v>
      </c>
      <c r="FX1476" t="n">
        <v>103</v>
      </c>
      <c r="FY1476" t="n">
        <v>52</v>
      </c>
      <c r="GA1476" t="inlineStr"/>
      <c r="GD1476" t="n">
        <v>1</v>
      </c>
      <c r="GF1476" t="n">
        <v>1866489923</v>
      </c>
      <c r="GG1476" t="n">
        <v>2</v>
      </c>
      <c r="GH1476" t="n">
        <v>1</v>
      </c>
      <c r="GI1476" t="n">
        <v>2</v>
      </c>
      <c r="GJ1476" t="n">
        <v>0</v>
      </c>
      <c r="GK1476" t="n">
        <v>0</v>
      </c>
      <c r="GL1476">
        <f>ROUND(IF(AND(BH1476=3,BI1476=3,FS1476&lt;&gt;0),P1476,0),0)</f>
        <v/>
      </c>
      <c r="GM1476">
        <f>ROUND(O1476+X1476+Y1476,0)+GX1476</f>
        <v/>
      </c>
      <c r="GN1476">
        <f>IF(OR(BI1476=0,BI1476=1),GM1476-GX1476,0)</f>
        <v/>
      </c>
      <c r="GO1476">
        <f>IF(BI1476=2,GM1476-GX1476,0)</f>
        <v/>
      </c>
      <c r="GP1476">
        <f>IF(BI1476=4,GM1476-GX1476,0)</f>
        <v/>
      </c>
      <c r="GR1476" t="n">
        <v>0</v>
      </c>
      <c r="GS1476" t="n">
        <v>3</v>
      </c>
      <c r="GT1476" t="n">
        <v>0</v>
      </c>
      <c r="GU1476" t="inlineStr"/>
      <c r="GV1476">
        <f>ROUND((GT1476),2)</f>
        <v/>
      </c>
      <c r="GW1476" t="n">
        <v>1</v>
      </c>
      <c r="GX1476">
        <f>ROUND(HC1476*I1476,0)</f>
        <v/>
      </c>
      <c r="HA1476" t="n">
        <v>0</v>
      </c>
      <c r="HB1476" t="n">
        <v>0</v>
      </c>
      <c r="HC1476">
        <f>GV1476*GW1476</f>
        <v/>
      </c>
      <c r="HE1476" t="inlineStr"/>
      <c r="HF1476" t="inlineStr"/>
      <c r="HM1476" t="inlineStr"/>
      <c r="HN1476" t="inlineStr">
        <is>
          <t>Пр/812-099.2-1</t>
        </is>
      </c>
      <c r="HO1476" t="inlineStr">
        <is>
          <t>Пр/774-099.2</t>
        </is>
      </c>
      <c r="HP1476" t="inlineStr">
        <is>
          <t>Внутренние санитарнотехнические работы: смена труб, санприборов, запорной арматуры и другое</t>
        </is>
      </c>
      <c r="HQ1476" t="inlineStr">
        <is>
          <t>Внутренние санитарнотехнические работы: смена труб, санприборов, запорной арматуры и другое</t>
        </is>
      </c>
      <c r="HS1476" t="n">
        <v>0</v>
      </c>
      <c r="IK1476" t="n">
        <v>0</v>
      </c>
    </row>
    <row r="1477">
      <c r="A1477" t="n">
        <v>18</v>
      </c>
      <c r="B1477" t="n">
        <v>0</v>
      </c>
      <c r="C1477" t="n">
        <v>509</v>
      </c>
      <c r="E1477" t="inlineStr">
        <is>
          <t>3,3</t>
        </is>
      </c>
      <c r="F1477" t="inlineStr">
        <is>
          <t>507-3620</t>
        </is>
      </c>
      <c r="G1477" t="inlineStr">
        <is>
          <t>Тройник полипропиленовый переходной диаметром 32х20х20 мм ( прим.32*15*32)</t>
        </is>
      </c>
      <c r="H1477" t="inlineStr">
        <is>
          <t>10 шт.</t>
        </is>
      </c>
      <c r="I1477">
        <f>I1474*J1477</f>
        <v/>
      </c>
      <c r="J1477" t="n">
        <v>5</v>
      </c>
      <c r="K1477" t="n">
        <v>5</v>
      </c>
      <c r="O1477">
        <f>ROUND(CP1477,0)</f>
        <v/>
      </c>
      <c r="P1477">
        <f>ROUND(CQ1477*I1477,0)</f>
        <v/>
      </c>
      <c r="Q1477">
        <f>(ROUND((ROUND(((ET1477)*I1477),0)*BB1477),0)+ROUND((ROUND(((AE1477-(EU1477))*I1477),0)*BS1477),0))</f>
        <v/>
      </c>
      <c r="R1477">
        <f>(ROUND((ROUND(((EU1477)*I1477),0)*BS1477),0)+ROUND((ROUND(((AE1477-(EU1477))*I1477),0)*BS1477),0))</f>
        <v/>
      </c>
      <c r="S1477">
        <f>ROUND(CT1477*I1477,0)</f>
        <v/>
      </c>
      <c r="T1477">
        <f>ROUND(CU1477*I1477,0)</f>
        <v/>
      </c>
      <c r="U1477">
        <f>ROUND(CV1477*I1477,7)</f>
        <v/>
      </c>
      <c r="V1477">
        <f>ROUND(CW1477*I1477,7)</f>
        <v/>
      </c>
      <c r="W1477">
        <f>ROUND(CX1477*I1477,0)</f>
        <v/>
      </c>
      <c r="X1477">
        <f>ROUND(CY1477,0)</f>
        <v/>
      </c>
      <c r="Y1477">
        <f>ROUND(CZ1477,0)</f>
        <v/>
      </c>
      <c r="AA1477" t="n">
        <v>78862477</v>
      </c>
      <c r="AB1477">
        <f>ROUND((AC1477+AD1477+AF1477),2)</f>
        <v/>
      </c>
      <c r="AC1477">
        <f>ROUND((ES1477),2)</f>
        <v/>
      </c>
      <c r="AD1477">
        <f>ROUND((((ET1477)-(EU1477))+AE1477),2)</f>
        <v/>
      </c>
      <c r="AE1477">
        <f>ROUND((EU1477),2)</f>
        <v/>
      </c>
      <c r="AF1477">
        <f>ROUND((EV1477),2)</f>
        <v/>
      </c>
      <c r="AG1477">
        <f>ROUND((AP1477),2)</f>
        <v/>
      </c>
      <c r="AH1477">
        <f>(EW1477)</f>
        <v/>
      </c>
      <c r="AI1477">
        <f>(EX1477)</f>
        <v/>
      </c>
      <c r="AJ1477">
        <f>(AS1477)</f>
        <v/>
      </c>
      <c r="AK1477" t="n">
        <v>36.6</v>
      </c>
      <c r="AL1477" t="n">
        <v>36.6</v>
      </c>
      <c r="AM1477" t="n">
        <v>0</v>
      </c>
      <c r="AN1477" t="n">
        <v>0</v>
      </c>
      <c r="AO1477" t="n">
        <v>0</v>
      </c>
      <c r="AP1477" t="n">
        <v>0</v>
      </c>
      <c r="AQ1477" t="n">
        <v>0</v>
      </c>
      <c r="AR1477" t="n">
        <v>0</v>
      </c>
      <c r="AS1477" t="n">
        <v>0.03</v>
      </c>
      <c r="AT1477" t="n">
        <v>103</v>
      </c>
      <c r="AU1477" t="n">
        <v>52</v>
      </c>
      <c r="AV1477" t="n">
        <v>1</v>
      </c>
      <c r="AW1477" t="n">
        <v>1</v>
      </c>
      <c r="AZ1477" t="n">
        <v>1</v>
      </c>
      <c r="BA1477" t="n">
        <v>1</v>
      </c>
      <c r="BB1477" t="n">
        <v>1</v>
      </c>
      <c r="BC1477" t="n">
        <v>5.24</v>
      </c>
      <c r="BD1477" t="inlineStr"/>
      <c r="BE1477" t="inlineStr"/>
      <c r="BF1477" t="inlineStr"/>
      <c r="BG1477" t="inlineStr"/>
      <c r="BH1477" t="n">
        <v>3</v>
      </c>
      <c r="BI1477" t="n">
        <v>1</v>
      </c>
      <c r="BJ1477" t="inlineStr">
        <is>
          <t>ТССЦ Московской обл., 507-3620, приказ Минстроя России №675/пр от 28.02.2017 № 258/пр</t>
        </is>
      </c>
      <c r="BM1477" t="n">
        <v>65008</v>
      </c>
      <c r="BN1477" t="n">
        <v>0</v>
      </c>
      <c r="BO1477" t="inlineStr">
        <is>
          <t>507-3620</t>
        </is>
      </c>
      <c r="BP1477" t="n">
        <v>1</v>
      </c>
      <c r="BQ1477" t="n">
        <v>6</v>
      </c>
      <c r="BR1477" t="n">
        <v>0</v>
      </c>
      <c r="BS1477" t="n">
        <v>1</v>
      </c>
      <c r="BT1477" t="n">
        <v>1</v>
      </c>
      <c r="BU1477" t="n">
        <v>1</v>
      </c>
      <c r="BV1477" t="n">
        <v>1</v>
      </c>
      <c r="BW1477" t="n">
        <v>1</v>
      </c>
      <c r="BX1477" t="n">
        <v>1</v>
      </c>
      <c r="BY1477" t="inlineStr"/>
      <c r="BZ1477" t="n">
        <v>103</v>
      </c>
      <c r="CA1477" t="n">
        <v>52</v>
      </c>
      <c r="CB1477" t="inlineStr"/>
      <c r="CE1477" t="n">
        <v>12</v>
      </c>
      <c r="CF1477" t="n">
        <v>0</v>
      </c>
      <c r="CG1477" t="n">
        <v>0</v>
      </c>
      <c r="CM1477" t="n">
        <v>0</v>
      </c>
      <c r="CN1477" t="inlineStr"/>
      <c r="CO1477" t="n">
        <v>0</v>
      </c>
      <c r="CP1477">
        <f>(P1477+Q1477+S1477)</f>
        <v/>
      </c>
      <c r="CQ1477">
        <f>AC1477*BC1477</f>
        <v/>
      </c>
      <c r="CR1477">
        <f>(ROUND((ROUND(((ET1477)*1),0)*BB1477),0)+ROUND((ROUND(((AE1477-(EU1477))*1),0)*BS1477),0))</f>
        <v/>
      </c>
      <c r="CS1477">
        <f>(ROUND((ROUND(((EU1477)*1),0)*BS1477),0)+ROUND((ROUND(((AE1477-(EU1477))*1),0)*BS1477),0))</f>
        <v/>
      </c>
      <c r="CT1477">
        <f>AF1477*BA1477</f>
        <v/>
      </c>
      <c r="CU1477">
        <f>AG1477</f>
        <v/>
      </c>
      <c r="CV1477">
        <f>AH1477</f>
        <v/>
      </c>
      <c r="CW1477">
        <f>AI1477</f>
        <v/>
      </c>
      <c r="CX1477">
        <f>AJ1477</f>
        <v/>
      </c>
      <c r="CY1477">
        <f>(((S1477+R1477)*AT1477)/100)</f>
        <v/>
      </c>
      <c r="CZ1477">
        <f>(((S1477+R1477)*AU1477)/100)</f>
        <v/>
      </c>
      <c r="DC1477" t="inlineStr"/>
      <c r="DD1477" t="inlineStr"/>
      <c r="DE1477" t="inlineStr"/>
      <c r="DF1477" t="inlineStr"/>
      <c r="DG1477" t="inlineStr"/>
      <c r="DH1477" t="inlineStr"/>
      <c r="DI1477" t="inlineStr"/>
      <c r="DJ1477" t="inlineStr"/>
      <c r="DK1477" t="inlineStr"/>
      <c r="DL1477" t="inlineStr"/>
      <c r="DM1477" t="inlineStr"/>
      <c r="DN1477" t="n">
        <v>0</v>
      </c>
      <c r="DO1477" t="n">
        <v>0</v>
      </c>
      <c r="DP1477" t="n">
        <v>1</v>
      </c>
      <c r="DQ1477" t="n">
        <v>1</v>
      </c>
      <c r="DU1477" t="n">
        <v>1010</v>
      </c>
      <c r="DV1477" t="inlineStr">
        <is>
          <t>10 шт.</t>
        </is>
      </c>
      <c r="DW1477" t="inlineStr">
        <is>
          <t>10 шт.</t>
        </is>
      </c>
      <c r="DX1477" t="n">
        <v>10</v>
      </c>
      <c r="DZ1477" t="inlineStr"/>
      <c r="EA1477" t="inlineStr"/>
      <c r="EB1477" t="inlineStr"/>
      <c r="EC1477" t="inlineStr"/>
      <c r="EE1477" t="n">
        <v>78726002</v>
      </c>
      <c r="EF1477" t="n">
        <v>6</v>
      </c>
      <c r="EG1477" t="inlineStr">
        <is>
          <t>Ремонтно-строительные работы</t>
        </is>
      </c>
      <c r="EH1477" t="n">
        <v>99</v>
      </c>
      <c r="EI1477" t="inlineStr">
        <is>
          <t>Внутренние санитарно-технические работы</t>
        </is>
      </c>
      <c r="EJ1477" t="n">
        <v>1</v>
      </c>
      <c r="EK1477" t="n">
        <v>65008</v>
      </c>
      <c r="EL1477" t="inlineStr">
        <is>
          <t>Внутренние санитарнотехнические работы: смена труб, санприборов, запорной арматуры и другое</t>
        </is>
      </c>
      <c r="EM1477" t="inlineStr">
        <is>
          <t>рФЕР-65</t>
        </is>
      </c>
      <c r="EO1477" t="inlineStr"/>
      <c r="EQ1477" t="n">
        <v>0</v>
      </c>
      <c r="ER1477" t="n">
        <v>36.6</v>
      </c>
      <c r="ES1477" t="n">
        <v>36.6</v>
      </c>
      <c r="ET1477" t="n">
        <v>0</v>
      </c>
      <c r="EU1477" t="n">
        <v>0</v>
      </c>
      <c r="EV1477" t="n">
        <v>0</v>
      </c>
      <c r="EW1477" t="n">
        <v>0</v>
      </c>
      <c r="EX1477" t="n">
        <v>0</v>
      </c>
      <c r="FQ1477" t="n">
        <v>0</v>
      </c>
      <c r="FR1477" t="n">
        <v>0</v>
      </c>
      <c r="FS1477" t="n">
        <v>0</v>
      </c>
      <c r="FX1477" t="n">
        <v>103</v>
      </c>
      <c r="FY1477" t="n">
        <v>52</v>
      </c>
      <c r="GA1477" t="inlineStr"/>
      <c r="GD1477" t="n">
        <v>1</v>
      </c>
      <c r="GF1477" t="n">
        <v>748835635</v>
      </c>
      <c r="GG1477" t="n">
        <v>2</v>
      </c>
      <c r="GH1477" t="n">
        <v>1</v>
      </c>
      <c r="GI1477" t="n">
        <v>2</v>
      </c>
      <c r="GJ1477" t="n">
        <v>0</v>
      </c>
      <c r="GK1477" t="n">
        <v>0</v>
      </c>
      <c r="GL1477">
        <f>ROUND(IF(AND(BH1477=3,BI1477=3,FS1477&lt;&gt;0),P1477,0),0)</f>
        <v/>
      </c>
      <c r="GM1477">
        <f>ROUND(O1477+X1477+Y1477,0)+GX1477</f>
        <v/>
      </c>
      <c r="GN1477">
        <f>IF(OR(BI1477=0,BI1477=1),GM1477-GX1477,0)</f>
        <v/>
      </c>
      <c r="GO1477">
        <f>IF(BI1477=2,GM1477-GX1477,0)</f>
        <v/>
      </c>
      <c r="GP1477">
        <f>IF(BI1477=4,GM1477-GX1477,0)</f>
        <v/>
      </c>
      <c r="GR1477" t="n">
        <v>0</v>
      </c>
      <c r="GS1477" t="n">
        <v>3</v>
      </c>
      <c r="GT1477" t="n">
        <v>0</v>
      </c>
      <c r="GU1477" t="inlineStr"/>
      <c r="GV1477">
        <f>ROUND((GT1477),2)</f>
        <v/>
      </c>
      <c r="GW1477" t="n">
        <v>1</v>
      </c>
      <c r="GX1477">
        <f>ROUND(HC1477*I1477,0)</f>
        <v/>
      </c>
      <c r="HA1477" t="n">
        <v>0</v>
      </c>
      <c r="HB1477" t="n">
        <v>0</v>
      </c>
      <c r="HC1477">
        <f>GV1477*GW1477</f>
        <v/>
      </c>
      <c r="HE1477" t="inlineStr"/>
      <c r="HF1477" t="inlineStr"/>
      <c r="HM1477" t="inlineStr"/>
      <c r="HN1477" t="inlineStr">
        <is>
          <t>Пр/812-099.2-1</t>
        </is>
      </c>
      <c r="HO1477" t="inlineStr">
        <is>
          <t>Пр/774-099.2</t>
        </is>
      </c>
      <c r="HP1477" t="inlineStr">
        <is>
          <t>Внутренние санитарнотехнические работы: смена труб, санприборов, запорной арматуры и другое</t>
        </is>
      </c>
      <c r="HQ1477" t="inlineStr">
        <is>
          <t>Внутренние санитарнотехнические работы: смена труб, санприборов, запорной арматуры и другое</t>
        </is>
      </c>
      <c r="HS1477" t="n">
        <v>0</v>
      </c>
      <c r="IK1477" t="n">
        <v>0</v>
      </c>
    </row>
    <row r="1478"/>
    <row r="1479">
      <c r="A1479" s="358" t="n">
        <v>51</v>
      </c>
      <c r="B1479" s="358">
        <f>B1466</f>
        <v/>
      </c>
      <c r="C1479" s="358">
        <f>A1466</f>
        <v/>
      </c>
      <c r="D1479" s="358">
        <f>ROW(A1466)</f>
        <v/>
      </c>
      <c r="E1479" s="358" t="n"/>
      <c r="F1479" s="358">
        <f>IF(F1466&lt;&gt;"",F1466,"")</f>
        <v/>
      </c>
      <c r="G1479" s="358">
        <f>IF(G1466&lt;&gt;"",G1466,"")</f>
        <v/>
      </c>
      <c r="H1479" s="358" t="n">
        <v>0</v>
      </c>
      <c r="I1479" s="358" t="n"/>
      <c r="J1479" s="358" t="n"/>
      <c r="K1479" s="358" t="n"/>
      <c r="L1479" s="358" t="n"/>
      <c r="M1479" s="358" t="n"/>
      <c r="N1479" s="358" t="n"/>
      <c r="O1479" s="358" t="n">
        <v>0</v>
      </c>
      <c r="P1479" s="358" t="n">
        <v>0</v>
      </c>
      <c r="Q1479" s="358" t="n">
        <v>0</v>
      </c>
      <c r="R1479" s="358" t="n">
        <v>0</v>
      </c>
      <c r="S1479" s="358" t="n">
        <v>0</v>
      </c>
      <c r="T1479" s="358" t="n">
        <v>0</v>
      </c>
      <c r="U1479" s="358" t="n">
        <v>0</v>
      </c>
      <c r="V1479" s="358" t="n">
        <v>0</v>
      </c>
      <c r="W1479" s="358" t="n">
        <v>0</v>
      </c>
      <c r="X1479" s="358" t="n">
        <v>0</v>
      </c>
      <c r="Y1479" s="358" t="n">
        <v>0</v>
      </c>
      <c r="Z1479" s="358" t="n"/>
      <c r="AA1479" s="358" t="n"/>
      <c r="AB1479" s="358" t="n"/>
      <c r="AC1479" s="358" t="n"/>
      <c r="AD1479" s="358" t="n"/>
      <c r="AE1479" s="358" t="n"/>
      <c r="AF1479" s="358" t="n"/>
      <c r="AG1479" s="358" t="n"/>
      <c r="AH1479" s="358" t="n"/>
      <c r="AI1479" s="358" t="n"/>
      <c r="AJ1479" s="358" t="n"/>
      <c r="AK1479" s="358" t="n"/>
      <c r="AL1479" s="358" t="n"/>
      <c r="AM1479" s="358" t="n"/>
      <c r="AN1479" s="358" t="n"/>
      <c r="AO1479" s="358">
        <f>ROUND(BX1479,0)</f>
        <v/>
      </c>
      <c r="AP1479" s="358">
        <f>ROUND(BY1479,0)</f>
        <v/>
      </c>
      <c r="AQ1479" s="358">
        <f>ROUND(BZ1479,0)</f>
        <v/>
      </c>
      <c r="AR1479" s="358">
        <f>ROUND(CA1479,0)</f>
        <v/>
      </c>
      <c r="AS1479" s="358">
        <f>ROUND(CB1479,0)</f>
        <v/>
      </c>
      <c r="AT1479" s="358">
        <f>ROUND(CC1479,0)</f>
        <v/>
      </c>
      <c r="AU1479" s="358">
        <f>ROUND(CD1479,0)</f>
        <v/>
      </c>
      <c r="AV1479" s="358">
        <f>ROUND(CE1479,0)</f>
        <v/>
      </c>
      <c r="AW1479" s="358">
        <f>ROUND(CF1479,0)</f>
        <v/>
      </c>
      <c r="AX1479" s="358">
        <f>ROUND(CG1479,0)</f>
        <v/>
      </c>
      <c r="AY1479" s="358">
        <f>ROUND(CH1479,0)</f>
        <v/>
      </c>
      <c r="AZ1479" s="358">
        <f>ROUND(CI1479,0)</f>
        <v/>
      </c>
      <c r="BA1479" s="358">
        <f>ROUND(CJ1479,0)</f>
        <v/>
      </c>
      <c r="BB1479" s="358">
        <f>ROUND(CK1479,0)</f>
        <v/>
      </c>
      <c r="BC1479" s="358">
        <f>ROUND(CL1479,0)</f>
        <v/>
      </c>
      <c r="BD1479" s="358">
        <f>ROUND(CM1479,0)</f>
        <v/>
      </c>
      <c r="BE1479" s="358" t="n"/>
      <c r="BF1479" s="358" t="n"/>
      <c r="BG1479" s="358" t="n"/>
      <c r="BH1479" s="358" t="n"/>
      <c r="BI1479" s="358" t="n"/>
      <c r="BJ1479" s="358" t="n"/>
      <c r="BK1479" s="358" t="n"/>
      <c r="BL1479" s="358" t="n"/>
      <c r="BM1479" s="358" t="n"/>
      <c r="BN1479" s="358" t="n"/>
      <c r="BO1479" s="358" t="n"/>
      <c r="BP1479" s="358" t="n"/>
      <c r="BQ1479" s="358" t="n"/>
      <c r="BR1479" s="358" t="n"/>
      <c r="BS1479" s="358" t="n"/>
      <c r="BT1479" s="358" t="n"/>
      <c r="BU1479" s="358" t="n"/>
      <c r="BV1479" s="358" t="n"/>
      <c r="BW1479" s="358" t="n"/>
      <c r="BX1479" s="358" t="n"/>
      <c r="BY1479" s="358" t="n"/>
      <c r="BZ1479" s="358" t="n"/>
      <c r="CA1479" s="358" t="n"/>
      <c r="CB1479" s="358" t="n"/>
      <c r="CC1479" s="358" t="n"/>
      <c r="CD1479" s="358" t="n"/>
      <c r="CE1479" s="358" t="n"/>
      <c r="CF1479" s="358" t="n"/>
      <c r="CG1479" s="358" t="n"/>
      <c r="CH1479" s="358" t="n"/>
      <c r="CI1479" s="358" t="n"/>
      <c r="CJ1479" s="358" t="n"/>
      <c r="CK1479" s="358" t="n"/>
      <c r="CL1479" s="358" t="n"/>
      <c r="CM1479" s="358" t="n"/>
      <c r="CN1479" s="358" t="n"/>
      <c r="CO1479" s="358" t="n"/>
      <c r="CP1479" s="358" t="n"/>
      <c r="CQ1479" s="358" t="n"/>
      <c r="CR1479" s="358" t="n"/>
      <c r="CS1479" s="358" t="n"/>
      <c r="CT1479" s="358" t="n"/>
      <c r="CU1479" s="358" t="n"/>
      <c r="CV1479" s="358" t="n"/>
      <c r="CW1479" s="358" t="n"/>
      <c r="CX1479" s="358" t="n"/>
      <c r="CY1479" s="358" t="n"/>
      <c r="CZ1479" s="358" t="n"/>
      <c r="DA1479" s="358" t="n"/>
      <c r="DB1479" s="358" t="n"/>
      <c r="DC1479" s="358" t="n"/>
      <c r="DD1479" s="358" t="n"/>
      <c r="DE1479" s="358" t="n"/>
      <c r="DF1479" s="358" t="n"/>
      <c r="DG1479" s="359" t="n"/>
      <c r="DH1479" s="359" t="n"/>
      <c r="DI1479" s="359" t="n"/>
      <c r="DJ1479" s="359" t="n"/>
      <c r="DK1479" s="359" t="n"/>
      <c r="DL1479" s="359" t="n"/>
      <c r="DM1479" s="359" t="n"/>
      <c r="DN1479" s="359" t="n"/>
      <c r="DO1479" s="359" t="n"/>
      <c r="DP1479" s="359" t="n"/>
      <c r="DQ1479" s="359" t="n"/>
      <c r="DR1479" s="359" t="n"/>
      <c r="DS1479" s="359" t="n"/>
      <c r="DT1479" s="359" t="n"/>
      <c r="DU1479" s="359" t="n"/>
      <c r="DV1479" s="359" t="n"/>
      <c r="DW1479" s="359" t="n"/>
      <c r="DX1479" s="359" t="n"/>
      <c r="DY1479" s="359" t="n"/>
      <c r="DZ1479" s="359" t="n"/>
      <c r="EA1479" s="359" t="n"/>
      <c r="EB1479" s="359" t="n"/>
      <c r="EC1479" s="359" t="n"/>
      <c r="ED1479" s="359" t="n"/>
      <c r="EE1479" s="359" t="n"/>
      <c r="EF1479" s="359" t="n"/>
      <c r="EG1479" s="359" t="n"/>
      <c r="EH1479" s="359" t="n"/>
      <c r="EI1479" s="359" t="n"/>
      <c r="EJ1479" s="359" t="n"/>
      <c r="EK1479" s="359" t="n"/>
      <c r="EL1479" s="359" t="n"/>
      <c r="EM1479" s="359" t="n"/>
      <c r="EN1479" s="359" t="n"/>
      <c r="EO1479" s="359" t="n"/>
      <c r="EP1479" s="359" t="n"/>
      <c r="EQ1479" s="359" t="n"/>
      <c r="ER1479" s="359" t="n"/>
      <c r="ES1479" s="359" t="n"/>
      <c r="ET1479" s="359" t="n"/>
      <c r="EU1479" s="359" t="n"/>
      <c r="EV1479" s="359" t="n"/>
      <c r="EW1479" s="359" t="n"/>
      <c r="EX1479" s="359" t="n"/>
      <c r="EY1479" s="359" t="n"/>
      <c r="EZ1479" s="359" t="n"/>
      <c r="FA1479" s="359" t="n"/>
      <c r="FB1479" s="359" t="n"/>
      <c r="FC1479" s="359" t="n"/>
      <c r="FD1479" s="359" t="n"/>
      <c r="FE1479" s="359" t="n"/>
      <c r="FF1479" s="359" t="n"/>
      <c r="FG1479" s="359" t="n"/>
      <c r="FH1479" s="359" t="n"/>
      <c r="FI1479" s="359" t="n"/>
      <c r="FJ1479" s="359" t="n"/>
      <c r="FK1479" s="359" t="n"/>
      <c r="FL1479" s="359" t="n"/>
      <c r="FM1479" s="359" t="n"/>
      <c r="FN1479" s="359" t="n"/>
      <c r="FO1479" s="359" t="n"/>
      <c r="FP1479" s="359" t="n"/>
      <c r="FQ1479" s="359" t="n"/>
      <c r="FR1479" s="359" t="n"/>
      <c r="FS1479" s="359" t="n"/>
      <c r="FT1479" s="359" t="n"/>
      <c r="FU1479" s="359" t="n"/>
      <c r="FV1479" s="359" t="n"/>
      <c r="FW1479" s="359" t="n"/>
      <c r="FX1479" s="359" t="n"/>
      <c r="FY1479" s="359" t="n"/>
      <c r="FZ1479" s="359" t="n"/>
      <c r="GA1479" s="359" t="n"/>
      <c r="GB1479" s="359" t="n"/>
      <c r="GC1479" s="359" t="n"/>
      <c r="GD1479" s="359" t="n"/>
      <c r="GE1479" s="359" t="n"/>
      <c r="GF1479" s="359" t="n"/>
      <c r="GG1479" s="359" t="n"/>
      <c r="GH1479" s="359" t="n"/>
      <c r="GI1479" s="359" t="n"/>
      <c r="GJ1479" s="359" t="n"/>
      <c r="GK1479" s="359" t="n"/>
      <c r="GL1479" s="359" t="n"/>
      <c r="GM1479" s="359" t="n"/>
      <c r="GN1479" s="359" t="n"/>
      <c r="GO1479" s="359" t="n"/>
      <c r="GP1479" s="359" t="n"/>
      <c r="GQ1479" s="359" t="n"/>
      <c r="GR1479" s="359" t="n"/>
      <c r="GS1479" s="359" t="n"/>
      <c r="GT1479" s="359" t="n"/>
      <c r="GU1479" s="359" t="n"/>
      <c r="GV1479" s="359" t="n"/>
      <c r="GW1479" s="359" t="n"/>
      <c r="GX1479" s="359" t="n">
        <v>0</v>
      </c>
    </row>
    <row r="1480"/>
    <row r="1481">
      <c r="A1481" s="360" t="n">
        <v>50</v>
      </c>
      <c r="B1481" s="360" t="n">
        <v>0</v>
      </c>
      <c r="C1481" s="360" t="n">
        <v>0</v>
      </c>
      <c r="D1481" s="360" t="n">
        <v>1</v>
      </c>
      <c r="E1481" s="360" t="n">
        <v>201</v>
      </c>
      <c r="F1481" s="360">
        <f>ROUND(Source!O1479,O1481)</f>
        <v/>
      </c>
      <c r="G1481" s="360" t="inlineStr">
        <is>
          <t>ПЗ</t>
        </is>
      </c>
      <c r="H1481" s="360" t="inlineStr">
        <is>
          <t>Прямые затраты</t>
        </is>
      </c>
      <c r="I1481" s="360" t="n"/>
      <c r="J1481" s="360" t="n"/>
      <c r="K1481" s="360" t="n">
        <v>201</v>
      </c>
      <c r="L1481" s="360" t="n">
        <v>1</v>
      </c>
      <c r="M1481" s="360" t="n">
        <v>3</v>
      </c>
      <c r="N1481" s="360" t="inlineStr"/>
      <c r="O1481" s="360" t="n">
        <v>0</v>
      </c>
      <c r="P1481" s="360" t="n"/>
      <c r="Q1481" s="360" t="n"/>
      <c r="R1481" s="360" t="n"/>
      <c r="S1481" s="360" t="n"/>
      <c r="T1481" s="360" t="n"/>
      <c r="U1481" s="360" t="n"/>
      <c r="V1481" s="360" t="n"/>
      <c r="W1481" s="360" t="n">
        <v>0</v>
      </c>
      <c r="X1481" s="360" t="n">
        <v>1</v>
      </c>
      <c r="Y1481" s="360" t="n">
        <v>0</v>
      </c>
      <c r="Z1481" s="360" t="n"/>
      <c r="AA1481" s="360" t="n"/>
      <c r="AB1481" s="360" t="n"/>
    </row>
    <row r="1482">
      <c r="A1482" s="360" t="n">
        <v>50</v>
      </c>
      <c r="B1482" s="360" t="n">
        <v>0</v>
      </c>
      <c r="C1482" s="360" t="n">
        <v>0</v>
      </c>
      <c r="D1482" s="360" t="n">
        <v>1</v>
      </c>
      <c r="E1482" s="360" t="n">
        <v>202</v>
      </c>
      <c r="F1482" s="360">
        <f>ROUND(Source!P1479,O1482)</f>
        <v/>
      </c>
      <c r="G1482" s="360" t="inlineStr">
        <is>
          <t>СтМатОб</t>
        </is>
      </c>
      <c r="H1482" s="360" t="inlineStr">
        <is>
          <t>Стоимость материальных ресурсов (всего)</t>
        </is>
      </c>
      <c r="I1482" s="360" t="n"/>
      <c r="J1482" s="360" t="n"/>
      <c r="K1482" s="360" t="n">
        <v>202</v>
      </c>
      <c r="L1482" s="360" t="n">
        <v>2</v>
      </c>
      <c r="M1482" s="360" t="n">
        <v>3</v>
      </c>
      <c r="N1482" s="360" t="inlineStr"/>
      <c r="O1482" s="360" t="n">
        <v>0</v>
      </c>
      <c r="P1482" s="360" t="n"/>
      <c r="Q1482" s="360" t="n"/>
      <c r="R1482" s="360" t="n"/>
      <c r="S1482" s="360" t="n"/>
      <c r="T1482" s="360" t="n"/>
      <c r="U1482" s="360" t="n"/>
      <c r="V1482" s="360" t="n"/>
      <c r="W1482" s="360" t="n">
        <v>0</v>
      </c>
      <c r="X1482" s="360" t="n">
        <v>1</v>
      </c>
      <c r="Y1482" s="360" t="n">
        <v>0</v>
      </c>
      <c r="Z1482" s="360" t="n"/>
      <c r="AA1482" s="360" t="n"/>
      <c r="AB1482" s="360" t="n"/>
    </row>
    <row r="1483">
      <c r="A1483" s="360" t="n">
        <v>50</v>
      </c>
      <c r="B1483" s="360" t="n">
        <v>0</v>
      </c>
      <c r="C1483" s="360" t="n">
        <v>0</v>
      </c>
      <c r="D1483" s="360" t="n">
        <v>1</v>
      </c>
      <c r="E1483" s="360" t="n">
        <v>222</v>
      </c>
      <c r="F1483" s="360">
        <f>ROUND(Source!AO1479,O1483)</f>
        <v/>
      </c>
      <c r="G1483" s="360" t="inlineStr">
        <is>
          <t>СтМатОбЗак</t>
        </is>
      </c>
      <c r="H1483" s="360" t="inlineStr">
        <is>
          <t>Стоимость материалов и оборудования заказчика</t>
        </is>
      </c>
      <c r="I1483" s="360" t="n"/>
      <c r="J1483" s="360" t="n"/>
      <c r="K1483" s="360" t="n">
        <v>222</v>
      </c>
      <c r="L1483" s="360" t="n">
        <v>3</v>
      </c>
      <c r="M1483" s="360" t="n">
        <v>3</v>
      </c>
      <c r="N1483" s="360" t="inlineStr"/>
      <c r="O1483" s="360" t="n">
        <v>0</v>
      </c>
      <c r="P1483" s="360" t="n"/>
      <c r="Q1483" s="360" t="n"/>
      <c r="R1483" s="360" t="n"/>
      <c r="S1483" s="360" t="n"/>
      <c r="T1483" s="360" t="n"/>
      <c r="U1483" s="360" t="n"/>
      <c r="V1483" s="360" t="n"/>
      <c r="W1483" s="360" t="n">
        <v>0</v>
      </c>
      <c r="X1483" s="360" t="n">
        <v>1</v>
      </c>
      <c r="Y1483" s="360" t="n">
        <v>0</v>
      </c>
      <c r="Z1483" s="360" t="n"/>
      <c r="AA1483" s="360" t="n"/>
      <c r="AB1483" s="360" t="n"/>
    </row>
    <row r="1484">
      <c r="A1484" s="360" t="n">
        <v>50</v>
      </c>
      <c r="B1484" s="360" t="n">
        <v>0</v>
      </c>
      <c r="C1484" s="360" t="n">
        <v>0</v>
      </c>
      <c r="D1484" s="360" t="n">
        <v>1</v>
      </c>
      <c r="E1484" s="360" t="n">
        <v>225</v>
      </c>
      <c r="F1484" s="360">
        <f>ROUND(Source!AV1479,O1484)</f>
        <v/>
      </c>
      <c r="G1484" s="360" t="inlineStr">
        <is>
          <t>СтМатОбПод</t>
        </is>
      </c>
      <c r="H1484" s="360" t="inlineStr">
        <is>
          <t>Стоимость материалов и оборудования подрядчика</t>
        </is>
      </c>
      <c r="I1484" s="360" t="n"/>
      <c r="J1484" s="360" t="n"/>
      <c r="K1484" s="360" t="n">
        <v>225</v>
      </c>
      <c r="L1484" s="360" t="n">
        <v>4</v>
      </c>
      <c r="M1484" s="360" t="n">
        <v>3</v>
      </c>
      <c r="N1484" s="360" t="inlineStr"/>
      <c r="O1484" s="360" t="n">
        <v>0</v>
      </c>
      <c r="P1484" s="360" t="n"/>
      <c r="Q1484" s="360" t="n"/>
      <c r="R1484" s="360" t="n"/>
      <c r="S1484" s="360" t="n"/>
      <c r="T1484" s="360" t="n"/>
      <c r="U1484" s="360" t="n"/>
      <c r="V1484" s="360" t="n"/>
      <c r="W1484" s="360" t="n">
        <v>0</v>
      </c>
      <c r="X1484" s="360" t="n">
        <v>1</v>
      </c>
      <c r="Y1484" s="360" t="n">
        <v>0</v>
      </c>
      <c r="Z1484" s="360" t="n"/>
      <c r="AA1484" s="360" t="n"/>
      <c r="AB1484" s="360" t="n"/>
    </row>
    <row r="1485">
      <c r="A1485" s="360" t="n">
        <v>50</v>
      </c>
      <c r="B1485" s="360" t="n">
        <v>0</v>
      </c>
      <c r="C1485" s="360" t="n">
        <v>0</v>
      </c>
      <c r="D1485" s="360" t="n">
        <v>1</v>
      </c>
      <c r="E1485" s="360" t="n">
        <v>226</v>
      </c>
      <c r="F1485" s="360">
        <f>ROUND(Source!AW1479,O1485)</f>
        <v/>
      </c>
      <c r="G1485" s="360" t="inlineStr">
        <is>
          <t>СтМат</t>
        </is>
      </c>
      <c r="H1485" s="360" t="inlineStr">
        <is>
          <t>Стоимость материалов (всего)</t>
        </is>
      </c>
      <c r="I1485" s="360" t="n"/>
      <c r="J1485" s="360" t="n"/>
      <c r="K1485" s="360" t="n">
        <v>226</v>
      </c>
      <c r="L1485" s="360" t="n">
        <v>5</v>
      </c>
      <c r="M1485" s="360" t="n">
        <v>3</v>
      </c>
      <c r="N1485" s="360" t="inlineStr"/>
      <c r="O1485" s="360" t="n">
        <v>0</v>
      </c>
      <c r="P1485" s="360" t="n"/>
      <c r="Q1485" s="360" t="n"/>
      <c r="R1485" s="360" t="n"/>
      <c r="S1485" s="360" t="n"/>
      <c r="T1485" s="360" t="n"/>
      <c r="U1485" s="360" t="n"/>
      <c r="V1485" s="360" t="n"/>
      <c r="W1485" s="360" t="n">
        <v>0</v>
      </c>
      <c r="X1485" s="360" t="n">
        <v>1</v>
      </c>
      <c r="Y1485" s="360" t="n">
        <v>0</v>
      </c>
      <c r="Z1485" s="360" t="n"/>
      <c r="AA1485" s="360" t="n"/>
      <c r="AB1485" s="360" t="n"/>
    </row>
    <row r="1486">
      <c r="A1486" s="360" t="n">
        <v>50</v>
      </c>
      <c r="B1486" s="360" t="n">
        <v>0</v>
      </c>
      <c r="C1486" s="360" t="n">
        <v>0</v>
      </c>
      <c r="D1486" s="360" t="n">
        <v>1</v>
      </c>
      <c r="E1486" s="360" t="n">
        <v>227</v>
      </c>
      <c r="F1486" s="360">
        <f>ROUND(Source!AX1479,O1486)</f>
        <v/>
      </c>
      <c r="G1486" s="360" t="inlineStr">
        <is>
          <t>СтМатЗак</t>
        </is>
      </c>
      <c r="H1486" s="360" t="inlineStr">
        <is>
          <t>Стоимость материалов заказчика</t>
        </is>
      </c>
      <c r="I1486" s="360" t="n"/>
      <c r="J1486" s="360" t="n"/>
      <c r="K1486" s="360" t="n">
        <v>227</v>
      </c>
      <c r="L1486" s="360" t="n">
        <v>6</v>
      </c>
      <c r="M1486" s="360" t="n">
        <v>3</v>
      </c>
      <c r="N1486" s="360" t="inlineStr"/>
      <c r="O1486" s="360" t="n">
        <v>0</v>
      </c>
      <c r="P1486" s="360" t="n"/>
      <c r="Q1486" s="360" t="n"/>
      <c r="R1486" s="360" t="n"/>
      <c r="S1486" s="360" t="n"/>
      <c r="T1486" s="360" t="n"/>
      <c r="U1486" s="360" t="n"/>
      <c r="V1486" s="360" t="n"/>
      <c r="W1486" s="360" t="n">
        <v>0</v>
      </c>
      <c r="X1486" s="360" t="n">
        <v>1</v>
      </c>
      <c r="Y1486" s="360" t="n">
        <v>0</v>
      </c>
      <c r="Z1486" s="360" t="n"/>
      <c r="AA1486" s="360" t="n"/>
      <c r="AB1486" s="360" t="n"/>
    </row>
    <row r="1487">
      <c r="A1487" s="360" t="n">
        <v>50</v>
      </c>
      <c r="B1487" s="360" t="n">
        <v>0</v>
      </c>
      <c r="C1487" s="360" t="n">
        <v>0</v>
      </c>
      <c r="D1487" s="360" t="n">
        <v>1</v>
      </c>
      <c r="E1487" s="360" t="n">
        <v>228</v>
      </c>
      <c r="F1487" s="360">
        <f>ROUND(Source!AY1479,O1487)</f>
        <v/>
      </c>
      <c r="G1487" s="360" t="inlineStr">
        <is>
          <t>СтМатПод</t>
        </is>
      </c>
      <c r="H1487" s="360" t="inlineStr">
        <is>
          <t>Стоимость материалов подрядчика</t>
        </is>
      </c>
      <c r="I1487" s="360" t="n"/>
      <c r="J1487" s="360" t="n"/>
      <c r="K1487" s="360" t="n">
        <v>228</v>
      </c>
      <c r="L1487" s="360" t="n">
        <v>7</v>
      </c>
      <c r="M1487" s="360" t="n">
        <v>3</v>
      </c>
      <c r="N1487" s="360" t="inlineStr"/>
      <c r="O1487" s="360" t="n">
        <v>0</v>
      </c>
      <c r="P1487" s="360" t="n"/>
      <c r="Q1487" s="360" t="n"/>
      <c r="R1487" s="360" t="n"/>
      <c r="S1487" s="360" t="n"/>
      <c r="T1487" s="360" t="n"/>
      <c r="U1487" s="360" t="n"/>
      <c r="V1487" s="360" t="n"/>
      <c r="W1487" s="360" t="n">
        <v>0</v>
      </c>
      <c r="X1487" s="360" t="n">
        <v>1</v>
      </c>
      <c r="Y1487" s="360" t="n">
        <v>0</v>
      </c>
      <c r="Z1487" s="360" t="n"/>
      <c r="AA1487" s="360" t="n"/>
      <c r="AB1487" s="360" t="n"/>
    </row>
    <row r="1488">
      <c r="A1488" s="360" t="n">
        <v>50</v>
      </c>
      <c r="B1488" s="360" t="n">
        <v>0</v>
      </c>
      <c r="C1488" s="360" t="n">
        <v>0</v>
      </c>
      <c r="D1488" s="360" t="n">
        <v>1</v>
      </c>
      <c r="E1488" s="360" t="n">
        <v>216</v>
      </c>
      <c r="F1488" s="360">
        <f>ROUND(Source!AP1479,O1488)</f>
        <v/>
      </c>
      <c r="G1488" s="360" t="inlineStr">
        <is>
          <t>Оборуд</t>
        </is>
      </c>
      <c r="H1488" s="360" t="inlineStr">
        <is>
          <t>Стоимость оборудования (всего)</t>
        </is>
      </c>
      <c r="I1488" s="360" t="n"/>
      <c r="J1488" s="360" t="n"/>
      <c r="K1488" s="360" t="n">
        <v>216</v>
      </c>
      <c r="L1488" s="360" t="n">
        <v>8</v>
      </c>
      <c r="M1488" s="360" t="n">
        <v>3</v>
      </c>
      <c r="N1488" s="360" t="inlineStr"/>
      <c r="O1488" s="360" t="n">
        <v>0</v>
      </c>
      <c r="P1488" s="360" t="n"/>
      <c r="Q1488" s="360" t="n"/>
      <c r="R1488" s="360" t="n"/>
      <c r="S1488" s="360" t="n"/>
      <c r="T1488" s="360" t="n"/>
      <c r="U1488" s="360" t="n"/>
      <c r="V1488" s="360" t="n"/>
      <c r="W1488" s="360" t="n">
        <v>0</v>
      </c>
      <c r="X1488" s="360" t="n">
        <v>1</v>
      </c>
      <c r="Y1488" s="360" t="n">
        <v>0</v>
      </c>
      <c r="Z1488" s="360" t="n"/>
      <c r="AA1488" s="360" t="n"/>
      <c r="AB1488" s="360" t="n"/>
    </row>
    <row r="1489">
      <c r="A1489" s="360" t="n">
        <v>50</v>
      </c>
      <c r="B1489" s="360" t="n">
        <v>0</v>
      </c>
      <c r="C1489" s="360" t="n">
        <v>0</v>
      </c>
      <c r="D1489" s="360" t="n">
        <v>1</v>
      </c>
      <c r="E1489" s="360" t="n">
        <v>223</v>
      </c>
      <c r="F1489" s="360">
        <f>ROUND(Source!AQ1479,O1489)</f>
        <v/>
      </c>
      <c r="G1489" s="360" t="inlineStr">
        <is>
          <t>ОборудЗак</t>
        </is>
      </c>
      <c r="H1489" s="360" t="inlineStr">
        <is>
          <t>Стоимость оборудования заказчика</t>
        </is>
      </c>
      <c r="I1489" s="360" t="n"/>
      <c r="J1489" s="360" t="n"/>
      <c r="K1489" s="360" t="n">
        <v>223</v>
      </c>
      <c r="L1489" s="360" t="n">
        <v>9</v>
      </c>
      <c r="M1489" s="360" t="n">
        <v>3</v>
      </c>
      <c r="N1489" s="360" t="inlineStr"/>
      <c r="O1489" s="360" t="n">
        <v>0</v>
      </c>
      <c r="P1489" s="360" t="n"/>
      <c r="Q1489" s="360" t="n"/>
      <c r="R1489" s="360" t="n"/>
      <c r="S1489" s="360" t="n"/>
      <c r="T1489" s="360" t="n"/>
      <c r="U1489" s="360" t="n"/>
      <c r="V1489" s="360" t="n"/>
      <c r="W1489" s="360" t="n">
        <v>0</v>
      </c>
      <c r="X1489" s="360" t="n">
        <v>1</v>
      </c>
      <c r="Y1489" s="360" t="n">
        <v>0</v>
      </c>
      <c r="Z1489" s="360" t="n"/>
      <c r="AA1489" s="360" t="n"/>
      <c r="AB1489" s="360" t="n"/>
    </row>
    <row r="1490">
      <c r="A1490" s="360" t="n">
        <v>50</v>
      </c>
      <c r="B1490" s="360" t="n">
        <v>0</v>
      </c>
      <c r="C1490" s="360" t="n">
        <v>0</v>
      </c>
      <c r="D1490" s="360" t="n">
        <v>1</v>
      </c>
      <c r="E1490" s="360" t="n">
        <v>229</v>
      </c>
      <c r="F1490" s="360">
        <f>ROUND(Source!AZ1479,O1490)</f>
        <v/>
      </c>
      <c r="G1490" s="360" t="inlineStr">
        <is>
          <t>ОборудПод</t>
        </is>
      </c>
      <c r="H1490" s="360" t="inlineStr">
        <is>
          <t>Стоимость оборудования подрядчика</t>
        </is>
      </c>
      <c r="I1490" s="360" t="n"/>
      <c r="J1490" s="360" t="n"/>
      <c r="K1490" s="360" t="n">
        <v>229</v>
      </c>
      <c r="L1490" s="360" t="n">
        <v>10</v>
      </c>
      <c r="M1490" s="360" t="n">
        <v>3</v>
      </c>
      <c r="N1490" s="360" t="inlineStr"/>
      <c r="O1490" s="360" t="n">
        <v>0</v>
      </c>
      <c r="P1490" s="360" t="n"/>
      <c r="Q1490" s="360" t="n"/>
      <c r="R1490" s="360" t="n"/>
      <c r="S1490" s="360" t="n"/>
      <c r="T1490" s="360" t="n"/>
      <c r="U1490" s="360" t="n"/>
      <c r="V1490" s="360" t="n"/>
      <c r="W1490" s="360" t="n">
        <v>0</v>
      </c>
      <c r="X1490" s="360" t="n">
        <v>1</v>
      </c>
      <c r="Y1490" s="360" t="n">
        <v>0</v>
      </c>
      <c r="Z1490" s="360" t="n"/>
      <c r="AA1490" s="360" t="n"/>
      <c r="AB1490" s="360" t="n"/>
    </row>
    <row r="1491">
      <c r="A1491" s="360" t="n">
        <v>50</v>
      </c>
      <c r="B1491" s="360" t="n">
        <v>0</v>
      </c>
      <c r="C1491" s="360" t="n">
        <v>0</v>
      </c>
      <c r="D1491" s="360" t="n">
        <v>1</v>
      </c>
      <c r="E1491" s="360" t="n">
        <v>203</v>
      </c>
      <c r="F1491" s="360">
        <f>ROUND(Source!Q1479,O1491)</f>
        <v/>
      </c>
      <c r="G1491" s="360" t="inlineStr">
        <is>
          <t>ЭММ</t>
        </is>
      </c>
      <c r="H1491" s="360" t="inlineStr">
        <is>
          <t>Эксплуатация машин</t>
        </is>
      </c>
      <c r="I1491" s="360" t="n"/>
      <c r="J1491" s="360" t="n"/>
      <c r="K1491" s="360" t="n">
        <v>203</v>
      </c>
      <c r="L1491" s="360" t="n">
        <v>11</v>
      </c>
      <c r="M1491" s="360" t="n">
        <v>3</v>
      </c>
      <c r="N1491" s="360" t="inlineStr"/>
      <c r="O1491" s="360" t="n">
        <v>0</v>
      </c>
      <c r="P1491" s="360" t="n"/>
      <c r="Q1491" s="360" t="n"/>
      <c r="R1491" s="360" t="n"/>
      <c r="S1491" s="360" t="n"/>
      <c r="T1491" s="360" t="n"/>
      <c r="U1491" s="360" t="n"/>
      <c r="V1491" s="360" t="n"/>
      <c r="W1491" s="360" t="n">
        <v>0</v>
      </c>
      <c r="X1491" s="360" t="n">
        <v>1</v>
      </c>
      <c r="Y1491" s="360" t="n">
        <v>0</v>
      </c>
      <c r="Z1491" s="360" t="n"/>
      <c r="AA1491" s="360" t="n"/>
      <c r="AB1491" s="360" t="n"/>
    </row>
    <row r="1492">
      <c r="A1492" s="360" t="n">
        <v>50</v>
      </c>
      <c r="B1492" s="360" t="n">
        <v>0</v>
      </c>
      <c r="C1492" s="360" t="n">
        <v>0</v>
      </c>
      <c r="D1492" s="360" t="n">
        <v>1</v>
      </c>
      <c r="E1492" s="360" t="n">
        <v>231</v>
      </c>
      <c r="F1492" s="360">
        <f>ROUND(Source!BB1479,O1492)</f>
        <v/>
      </c>
      <c r="G1492" s="360" t="inlineStr">
        <is>
          <t>ЭММсНРиСП</t>
        </is>
      </c>
      <c r="H1492" s="360" t="inlineStr">
        <is>
          <t>Эксплуатация машин по ТСН-2001.16</t>
        </is>
      </c>
      <c r="I1492" s="360" t="n"/>
      <c r="J1492" s="360" t="n"/>
      <c r="K1492" s="360" t="n">
        <v>231</v>
      </c>
      <c r="L1492" s="360" t="n">
        <v>12</v>
      </c>
      <c r="M1492" s="360" t="n">
        <v>3</v>
      </c>
      <c r="N1492" s="360" t="inlineStr"/>
      <c r="O1492" s="360" t="n">
        <v>0</v>
      </c>
      <c r="P1492" s="360" t="n"/>
      <c r="Q1492" s="360" t="n"/>
      <c r="R1492" s="360" t="n"/>
      <c r="S1492" s="360" t="n"/>
      <c r="T1492" s="360" t="n"/>
      <c r="U1492" s="360" t="n"/>
      <c r="V1492" s="360" t="n"/>
      <c r="W1492" s="360" t="n">
        <v>0</v>
      </c>
      <c r="X1492" s="360" t="n">
        <v>1</v>
      </c>
      <c r="Y1492" s="360" t="n">
        <v>0</v>
      </c>
      <c r="Z1492" s="360" t="n"/>
      <c r="AA1492" s="360" t="n"/>
      <c r="AB1492" s="360" t="n"/>
    </row>
    <row r="1493">
      <c r="A1493" s="360" t="n">
        <v>50</v>
      </c>
      <c r="B1493" s="360" t="n">
        <v>0</v>
      </c>
      <c r="C1493" s="360" t="n">
        <v>0</v>
      </c>
      <c r="D1493" s="360" t="n">
        <v>1</v>
      </c>
      <c r="E1493" s="360" t="n">
        <v>204</v>
      </c>
      <c r="F1493" s="360">
        <f>ROUND(Source!R1479,O1493)</f>
        <v/>
      </c>
      <c r="G1493" s="360" t="inlineStr">
        <is>
          <t>ЗПМ</t>
        </is>
      </c>
      <c r="H1493" s="360" t="inlineStr">
        <is>
          <t>ЗП машинистов</t>
        </is>
      </c>
      <c r="I1493" s="360" t="n"/>
      <c r="J1493" s="360" t="n"/>
      <c r="K1493" s="360" t="n">
        <v>204</v>
      </c>
      <c r="L1493" s="360" t="n">
        <v>13</v>
      </c>
      <c r="M1493" s="360" t="n">
        <v>3</v>
      </c>
      <c r="N1493" s="360" t="inlineStr"/>
      <c r="O1493" s="360" t="n">
        <v>0</v>
      </c>
      <c r="P1493" s="360" t="n"/>
      <c r="Q1493" s="360" t="n"/>
      <c r="R1493" s="360" t="n"/>
      <c r="S1493" s="360" t="n"/>
      <c r="T1493" s="360" t="n"/>
      <c r="U1493" s="360" t="n"/>
      <c r="V1493" s="360" t="n"/>
      <c r="W1493" s="360" t="n">
        <v>0</v>
      </c>
      <c r="X1493" s="360" t="n">
        <v>1</v>
      </c>
      <c r="Y1493" s="360" t="n">
        <v>0</v>
      </c>
      <c r="Z1493" s="360" t="n"/>
      <c r="AA1493" s="360" t="n"/>
      <c r="AB1493" s="360" t="n"/>
    </row>
    <row r="1494">
      <c r="A1494" s="360" t="n">
        <v>50</v>
      </c>
      <c r="B1494" s="360" t="n">
        <v>0</v>
      </c>
      <c r="C1494" s="360" t="n">
        <v>0</v>
      </c>
      <c r="D1494" s="360" t="n">
        <v>1</v>
      </c>
      <c r="E1494" s="360" t="n">
        <v>205</v>
      </c>
      <c r="F1494" s="360">
        <f>ROUND(Source!S1479,O1494)</f>
        <v/>
      </c>
      <c r="G1494" s="360" t="inlineStr">
        <is>
          <t>ОЗП</t>
        </is>
      </c>
      <c r="H1494" s="360" t="inlineStr">
        <is>
          <t>Основная ЗП рабочих</t>
        </is>
      </c>
      <c r="I1494" s="360" t="n"/>
      <c r="J1494" s="360" t="n"/>
      <c r="K1494" s="360" t="n">
        <v>205</v>
      </c>
      <c r="L1494" s="360" t="n">
        <v>14</v>
      </c>
      <c r="M1494" s="360" t="n">
        <v>3</v>
      </c>
      <c r="N1494" s="360" t="inlineStr"/>
      <c r="O1494" s="360" t="n">
        <v>0</v>
      </c>
      <c r="P1494" s="360" t="n"/>
      <c r="Q1494" s="360" t="n"/>
      <c r="R1494" s="360" t="n"/>
      <c r="S1494" s="360" t="n"/>
      <c r="T1494" s="360" t="n"/>
      <c r="U1494" s="360" t="n"/>
      <c r="V1494" s="360" t="n"/>
      <c r="W1494" s="360" t="n">
        <v>0</v>
      </c>
      <c r="X1494" s="360" t="n">
        <v>1</v>
      </c>
      <c r="Y1494" s="360" t="n">
        <v>0</v>
      </c>
      <c r="Z1494" s="360" t="n"/>
      <c r="AA1494" s="360" t="n"/>
      <c r="AB1494" s="360" t="n"/>
    </row>
    <row r="1495">
      <c r="A1495" s="360" t="n">
        <v>50</v>
      </c>
      <c r="B1495" s="360" t="n">
        <v>0</v>
      </c>
      <c r="C1495" s="360" t="n">
        <v>0</v>
      </c>
      <c r="D1495" s="360" t="n">
        <v>1</v>
      </c>
      <c r="E1495" s="360" t="n">
        <v>232</v>
      </c>
      <c r="F1495" s="360">
        <f>ROUND(Source!BC1479,O1495)</f>
        <v/>
      </c>
      <c r="G1495" s="360" t="inlineStr">
        <is>
          <t>ОЗПсНРиСП</t>
        </is>
      </c>
      <c r="H1495" s="360" t="inlineStr">
        <is>
          <t>Основная ЗП рабочих по ТСН-2001.16</t>
        </is>
      </c>
      <c r="I1495" s="360" t="n"/>
      <c r="J1495" s="360" t="n"/>
      <c r="K1495" s="360" t="n">
        <v>232</v>
      </c>
      <c r="L1495" s="360" t="n">
        <v>15</v>
      </c>
      <c r="M1495" s="360" t="n">
        <v>3</v>
      </c>
      <c r="N1495" s="360" t="inlineStr"/>
      <c r="O1495" s="360" t="n">
        <v>0</v>
      </c>
      <c r="P1495" s="360" t="n"/>
      <c r="Q1495" s="360" t="n"/>
      <c r="R1495" s="360" t="n"/>
      <c r="S1495" s="360" t="n"/>
      <c r="T1495" s="360" t="n"/>
      <c r="U1495" s="360" t="n"/>
      <c r="V1495" s="360" t="n"/>
      <c r="W1495" s="360" t="n">
        <v>0</v>
      </c>
      <c r="X1495" s="360" t="n">
        <v>1</v>
      </c>
      <c r="Y1495" s="360" t="n">
        <v>0</v>
      </c>
      <c r="Z1495" s="360" t="n"/>
      <c r="AA1495" s="360" t="n"/>
      <c r="AB1495" s="360" t="n"/>
    </row>
    <row r="1496">
      <c r="A1496" s="360" t="n">
        <v>50</v>
      </c>
      <c r="B1496" s="360" t="n">
        <v>0</v>
      </c>
      <c r="C1496" s="360" t="n">
        <v>0</v>
      </c>
      <c r="D1496" s="360" t="n">
        <v>1</v>
      </c>
      <c r="E1496" s="360" t="n">
        <v>214</v>
      </c>
      <c r="F1496" s="360">
        <f>ROUND(Source!AS1479,O1496)</f>
        <v/>
      </c>
      <c r="G1496" s="360" t="inlineStr">
        <is>
          <t>Строит</t>
        </is>
      </c>
      <c r="H1496" s="360" t="inlineStr">
        <is>
          <t>Строительные работы с НР и СП</t>
        </is>
      </c>
      <c r="I1496" s="360" t="n"/>
      <c r="J1496" s="360" t="n"/>
      <c r="K1496" s="360" t="n">
        <v>214</v>
      </c>
      <c r="L1496" s="360" t="n">
        <v>16</v>
      </c>
      <c r="M1496" s="360" t="n">
        <v>3</v>
      </c>
      <c r="N1496" s="360" t="inlineStr"/>
      <c r="O1496" s="360" t="n">
        <v>0</v>
      </c>
      <c r="P1496" s="360" t="n"/>
      <c r="Q1496" s="360" t="n"/>
      <c r="R1496" s="360" t="n"/>
      <c r="S1496" s="360" t="n"/>
      <c r="T1496" s="360" t="n"/>
      <c r="U1496" s="360" t="n"/>
      <c r="V1496" s="360" t="n"/>
      <c r="W1496" s="360" t="n">
        <v>0</v>
      </c>
      <c r="X1496" s="360" t="n">
        <v>1</v>
      </c>
      <c r="Y1496" s="360" t="n">
        <v>0</v>
      </c>
      <c r="Z1496" s="360" t="n"/>
      <c r="AA1496" s="360" t="n"/>
      <c r="AB1496" s="360" t="n"/>
    </row>
    <row r="1497">
      <c r="A1497" s="360" t="n">
        <v>50</v>
      </c>
      <c r="B1497" s="360" t="n">
        <v>0</v>
      </c>
      <c r="C1497" s="360" t="n">
        <v>0</v>
      </c>
      <c r="D1497" s="360" t="n">
        <v>1</v>
      </c>
      <c r="E1497" s="360" t="n">
        <v>215</v>
      </c>
      <c r="F1497" s="360">
        <f>ROUND(Source!AT1479,O1497)</f>
        <v/>
      </c>
      <c r="G1497" s="360" t="inlineStr">
        <is>
          <t>Монтаж</t>
        </is>
      </c>
      <c r="H1497" s="360" t="inlineStr">
        <is>
          <t>Монтажные работы с НР и СП</t>
        </is>
      </c>
      <c r="I1497" s="360" t="n"/>
      <c r="J1497" s="360" t="n"/>
      <c r="K1497" s="360" t="n">
        <v>215</v>
      </c>
      <c r="L1497" s="360" t="n">
        <v>17</v>
      </c>
      <c r="M1497" s="360" t="n">
        <v>3</v>
      </c>
      <c r="N1497" s="360" t="inlineStr"/>
      <c r="O1497" s="360" t="n">
        <v>0</v>
      </c>
      <c r="P1497" s="360" t="n"/>
      <c r="Q1497" s="360" t="n"/>
      <c r="R1497" s="360" t="n"/>
      <c r="S1497" s="360" t="n"/>
      <c r="T1497" s="360" t="n"/>
      <c r="U1497" s="360" t="n"/>
      <c r="V1497" s="360" t="n"/>
      <c r="W1497" s="360" t="n">
        <v>0</v>
      </c>
      <c r="X1497" s="360" t="n">
        <v>1</v>
      </c>
      <c r="Y1497" s="360" t="n">
        <v>0</v>
      </c>
      <c r="Z1497" s="360" t="n"/>
      <c r="AA1497" s="360" t="n"/>
      <c r="AB1497" s="360" t="n"/>
    </row>
    <row r="1498">
      <c r="A1498" s="360" t="n">
        <v>50</v>
      </c>
      <c r="B1498" s="360" t="n">
        <v>0</v>
      </c>
      <c r="C1498" s="360" t="n">
        <v>0</v>
      </c>
      <c r="D1498" s="360" t="n">
        <v>1</v>
      </c>
      <c r="E1498" s="360" t="n">
        <v>217</v>
      </c>
      <c r="F1498" s="360">
        <f>ROUND(Source!AU1479,O1498)</f>
        <v/>
      </c>
      <c r="G1498" s="360" t="inlineStr">
        <is>
          <t>Прочие</t>
        </is>
      </c>
      <c r="H1498" s="360" t="inlineStr">
        <is>
          <t>Прочие работы с НР и СП</t>
        </is>
      </c>
      <c r="I1498" s="360" t="n"/>
      <c r="J1498" s="360" t="n"/>
      <c r="K1498" s="360" t="n">
        <v>217</v>
      </c>
      <c r="L1498" s="360" t="n">
        <v>18</v>
      </c>
      <c r="M1498" s="360" t="n">
        <v>3</v>
      </c>
      <c r="N1498" s="360" t="inlineStr"/>
      <c r="O1498" s="360" t="n">
        <v>0</v>
      </c>
      <c r="P1498" s="360" t="n"/>
      <c r="Q1498" s="360" t="n"/>
      <c r="R1498" s="360" t="n"/>
      <c r="S1498" s="360" t="n"/>
      <c r="T1498" s="360" t="n"/>
      <c r="U1498" s="360" t="n"/>
      <c r="V1498" s="360" t="n"/>
      <c r="W1498" s="360" t="n">
        <v>0</v>
      </c>
      <c r="X1498" s="360" t="n">
        <v>1</v>
      </c>
      <c r="Y1498" s="360" t="n">
        <v>0</v>
      </c>
      <c r="Z1498" s="360" t="n"/>
      <c r="AA1498" s="360" t="n"/>
      <c r="AB1498" s="360" t="n"/>
    </row>
    <row r="1499">
      <c r="A1499" s="360" t="n">
        <v>50</v>
      </c>
      <c r="B1499" s="360" t="n">
        <v>0</v>
      </c>
      <c r="C1499" s="360" t="n">
        <v>0</v>
      </c>
      <c r="D1499" s="360" t="n">
        <v>1</v>
      </c>
      <c r="E1499" s="360" t="n">
        <v>230</v>
      </c>
      <c r="F1499" s="360">
        <f>ROUND(Source!BA1479,O1499)</f>
        <v/>
      </c>
      <c r="G1499" s="360" t="inlineStr">
        <is>
          <t>ПрочиеЗатр</t>
        </is>
      </c>
      <c r="H1499" s="360" t="inlineStr">
        <is>
          <t>Прочие затраты по ТСН-2001.16</t>
        </is>
      </c>
      <c r="I1499" s="360" t="n"/>
      <c r="J1499" s="360" t="n"/>
      <c r="K1499" s="360" t="n">
        <v>230</v>
      </c>
      <c r="L1499" s="360" t="n">
        <v>19</v>
      </c>
      <c r="M1499" s="360" t="n">
        <v>3</v>
      </c>
      <c r="N1499" s="360" t="inlineStr"/>
      <c r="O1499" s="360" t="n">
        <v>0</v>
      </c>
      <c r="P1499" s="360" t="n"/>
      <c r="Q1499" s="360" t="n"/>
      <c r="R1499" s="360" t="n"/>
      <c r="S1499" s="360" t="n"/>
      <c r="T1499" s="360" t="n"/>
      <c r="U1499" s="360" t="n"/>
      <c r="V1499" s="360" t="n"/>
      <c r="W1499" s="360" t="n">
        <v>0</v>
      </c>
      <c r="X1499" s="360" t="n">
        <v>1</v>
      </c>
      <c r="Y1499" s="360" t="n">
        <v>0</v>
      </c>
      <c r="Z1499" s="360" t="n"/>
      <c r="AA1499" s="360" t="n"/>
      <c r="AB1499" s="360" t="n"/>
    </row>
    <row r="1500">
      <c r="A1500" s="360" t="n">
        <v>50</v>
      </c>
      <c r="B1500" s="360" t="n">
        <v>0</v>
      </c>
      <c r="C1500" s="360" t="n">
        <v>0</v>
      </c>
      <c r="D1500" s="360" t="n">
        <v>1</v>
      </c>
      <c r="E1500" s="360" t="n">
        <v>206</v>
      </c>
      <c r="F1500" s="360">
        <f>ROUND(Source!T1479,O1500)</f>
        <v/>
      </c>
      <c r="G1500" s="360" t="inlineStr">
        <is>
          <t>ВозврМат</t>
        </is>
      </c>
      <c r="H1500" s="360" t="inlineStr">
        <is>
          <t>Возврат материалов</t>
        </is>
      </c>
      <c r="I1500" s="360" t="n"/>
      <c r="J1500" s="360" t="n"/>
      <c r="K1500" s="360" t="n">
        <v>206</v>
      </c>
      <c r="L1500" s="360" t="n">
        <v>20</v>
      </c>
      <c r="M1500" s="360" t="n">
        <v>3</v>
      </c>
      <c r="N1500" s="360" t="inlineStr"/>
      <c r="O1500" s="360" t="n">
        <v>0</v>
      </c>
      <c r="P1500" s="360" t="n"/>
      <c r="Q1500" s="360" t="n"/>
      <c r="R1500" s="360" t="n"/>
      <c r="S1500" s="360" t="n"/>
      <c r="T1500" s="360" t="n"/>
      <c r="U1500" s="360" t="n"/>
      <c r="V1500" s="360" t="n"/>
      <c r="W1500" s="360" t="n">
        <v>0</v>
      </c>
      <c r="X1500" s="360" t="n">
        <v>1</v>
      </c>
      <c r="Y1500" s="360" t="n">
        <v>0</v>
      </c>
      <c r="Z1500" s="360" t="n"/>
      <c r="AA1500" s="360" t="n"/>
      <c r="AB1500" s="360" t="n"/>
    </row>
    <row r="1501">
      <c r="A1501" s="360" t="n">
        <v>50</v>
      </c>
      <c r="B1501" s="360" t="n">
        <v>0</v>
      </c>
      <c r="C1501" s="360" t="n">
        <v>0</v>
      </c>
      <c r="D1501" s="360" t="n">
        <v>1</v>
      </c>
      <c r="E1501" s="360" t="n">
        <v>207</v>
      </c>
      <c r="F1501" s="360">
        <f>ROUND(Source!U1479,O1501)</f>
        <v/>
      </c>
      <c r="G1501" s="360" t="inlineStr">
        <is>
          <t>ТрудСтр</t>
        </is>
      </c>
      <c r="H1501" s="360" t="inlineStr">
        <is>
          <t>Трудозатраты строителей</t>
        </is>
      </c>
      <c r="I1501" s="360" t="n"/>
      <c r="J1501" s="360" t="n"/>
      <c r="K1501" s="360" t="n">
        <v>207</v>
      </c>
      <c r="L1501" s="360" t="n">
        <v>21</v>
      </c>
      <c r="M1501" s="360" t="n">
        <v>3</v>
      </c>
      <c r="N1501" s="360" t="inlineStr"/>
      <c r="O1501" s="360" t="n">
        <v>7</v>
      </c>
      <c r="P1501" s="360" t="n"/>
      <c r="Q1501" s="360" t="n"/>
      <c r="R1501" s="360" t="n"/>
      <c r="S1501" s="360" t="n"/>
      <c r="T1501" s="360" t="n"/>
      <c r="U1501" s="360" t="n"/>
      <c r="V1501" s="360" t="n"/>
      <c r="W1501" s="360" t="n">
        <v>0</v>
      </c>
      <c r="X1501" s="360" t="n">
        <v>1</v>
      </c>
      <c r="Y1501" s="360" t="n">
        <v>0</v>
      </c>
      <c r="Z1501" s="360" t="n"/>
      <c r="AA1501" s="360" t="n"/>
      <c r="AB1501" s="360" t="n"/>
    </row>
    <row r="1502">
      <c r="A1502" s="360" t="n">
        <v>50</v>
      </c>
      <c r="B1502" s="360" t="n">
        <v>0</v>
      </c>
      <c r="C1502" s="360" t="n">
        <v>0</v>
      </c>
      <c r="D1502" s="360" t="n">
        <v>1</v>
      </c>
      <c r="E1502" s="360" t="n">
        <v>208</v>
      </c>
      <c r="F1502" s="360">
        <f>ROUND(Source!V1479,O1502)</f>
        <v/>
      </c>
      <c r="G1502" s="360" t="inlineStr">
        <is>
          <t>ТрудМаш</t>
        </is>
      </c>
      <c r="H1502" s="360" t="inlineStr">
        <is>
          <t>Трудозатраты машинистов</t>
        </is>
      </c>
      <c r="I1502" s="360" t="n"/>
      <c r="J1502" s="360" t="n"/>
      <c r="K1502" s="360" t="n">
        <v>208</v>
      </c>
      <c r="L1502" s="360" t="n">
        <v>22</v>
      </c>
      <c r="M1502" s="360" t="n">
        <v>3</v>
      </c>
      <c r="N1502" s="360" t="inlineStr"/>
      <c r="O1502" s="360" t="n">
        <v>7</v>
      </c>
      <c r="P1502" s="360" t="n"/>
      <c r="Q1502" s="360" t="n"/>
      <c r="R1502" s="360" t="n"/>
      <c r="S1502" s="360" t="n"/>
      <c r="T1502" s="360" t="n"/>
      <c r="U1502" s="360" t="n"/>
      <c r="V1502" s="360" t="n"/>
      <c r="W1502" s="360" t="n">
        <v>0</v>
      </c>
      <c r="X1502" s="360" t="n">
        <v>1</v>
      </c>
      <c r="Y1502" s="360" t="n">
        <v>0</v>
      </c>
      <c r="Z1502" s="360" t="n"/>
      <c r="AA1502" s="360" t="n"/>
      <c r="AB1502" s="360" t="n"/>
    </row>
    <row r="1503">
      <c r="A1503" s="360" t="n">
        <v>50</v>
      </c>
      <c r="B1503" s="360" t="n">
        <v>0</v>
      </c>
      <c r="C1503" s="360" t="n">
        <v>0</v>
      </c>
      <c r="D1503" s="360" t="n">
        <v>1</v>
      </c>
      <c r="E1503" s="360" t="n">
        <v>209</v>
      </c>
      <c r="F1503" s="360">
        <f>ROUND(Source!W1479,O1503)</f>
        <v/>
      </c>
      <c r="G1503" s="360" t="inlineStr">
        <is>
          <t>ТранспМат</t>
        </is>
      </c>
      <c r="H1503" s="360" t="inlineStr">
        <is>
          <t>Транспорт материалов</t>
        </is>
      </c>
      <c r="I1503" s="360" t="n"/>
      <c r="J1503" s="360" t="n"/>
      <c r="K1503" s="360" t="n">
        <v>209</v>
      </c>
      <c r="L1503" s="360" t="n">
        <v>23</v>
      </c>
      <c r="M1503" s="360" t="n">
        <v>3</v>
      </c>
      <c r="N1503" s="360" t="inlineStr"/>
      <c r="O1503" s="360" t="n">
        <v>0</v>
      </c>
      <c r="P1503" s="360" t="n"/>
      <c r="Q1503" s="360" t="n"/>
      <c r="R1503" s="360" t="n"/>
      <c r="S1503" s="360" t="n"/>
      <c r="T1503" s="360" t="n"/>
      <c r="U1503" s="360" t="n"/>
      <c r="V1503" s="360" t="n"/>
      <c r="W1503" s="360" t="n">
        <v>0</v>
      </c>
      <c r="X1503" s="360" t="n">
        <v>1</v>
      </c>
      <c r="Y1503" s="360" t="n">
        <v>0</v>
      </c>
      <c r="Z1503" s="360" t="n"/>
      <c r="AA1503" s="360" t="n"/>
      <c r="AB1503" s="360" t="n"/>
    </row>
    <row r="1504">
      <c r="A1504" s="360" t="n">
        <v>50</v>
      </c>
      <c r="B1504" s="360" t="n">
        <v>0</v>
      </c>
      <c r="C1504" s="360" t="n">
        <v>0</v>
      </c>
      <c r="D1504" s="360" t="n">
        <v>1</v>
      </c>
      <c r="E1504" s="360" t="n">
        <v>233</v>
      </c>
      <c r="F1504" s="360">
        <f>ROUND(Source!BD1479,O1504)</f>
        <v/>
      </c>
      <c r="G1504" s="360" t="inlineStr">
        <is>
          <t>Перевозка</t>
        </is>
      </c>
      <c r="H1504" s="360" t="inlineStr">
        <is>
          <t>Перевозка грузов</t>
        </is>
      </c>
      <c r="I1504" s="360" t="n"/>
      <c r="J1504" s="360" t="n"/>
      <c r="K1504" s="360" t="n">
        <v>233</v>
      </c>
      <c r="L1504" s="360" t="n">
        <v>24</v>
      </c>
      <c r="M1504" s="360" t="n">
        <v>3</v>
      </c>
      <c r="N1504" s="360" t="inlineStr"/>
      <c r="O1504" s="360" t="n">
        <v>0</v>
      </c>
      <c r="P1504" s="360" t="n"/>
      <c r="Q1504" s="360" t="n"/>
      <c r="R1504" s="360" t="n"/>
      <c r="S1504" s="360" t="n"/>
      <c r="T1504" s="360" t="n"/>
      <c r="U1504" s="360" t="n"/>
      <c r="V1504" s="360" t="n"/>
      <c r="W1504" s="360" t="n">
        <v>0</v>
      </c>
      <c r="X1504" s="360" t="n">
        <v>1</v>
      </c>
      <c r="Y1504" s="360" t="n">
        <v>0</v>
      </c>
      <c r="Z1504" s="360" t="n"/>
      <c r="AA1504" s="360" t="n"/>
      <c r="AB1504" s="360" t="n"/>
    </row>
    <row r="1505">
      <c r="A1505" s="360" t="n">
        <v>50</v>
      </c>
      <c r="B1505" s="360" t="n">
        <v>0</v>
      </c>
      <c r="C1505" s="360" t="n">
        <v>0</v>
      </c>
      <c r="D1505" s="360" t="n">
        <v>1</v>
      </c>
      <c r="E1505" s="360" t="n">
        <v>210</v>
      </c>
      <c r="F1505" s="360">
        <f>ROUND(Source!X1479,O1505)</f>
        <v/>
      </c>
      <c r="G1505" s="360" t="inlineStr">
        <is>
          <t>НР</t>
        </is>
      </c>
      <c r="H1505" s="360" t="inlineStr">
        <is>
          <t>Накладные расходы</t>
        </is>
      </c>
      <c r="I1505" s="360" t="n"/>
      <c r="J1505" s="360" t="n"/>
      <c r="K1505" s="360" t="n">
        <v>210</v>
      </c>
      <c r="L1505" s="360" t="n">
        <v>25</v>
      </c>
      <c r="M1505" s="360" t="n">
        <v>3</v>
      </c>
      <c r="N1505" s="360" t="inlineStr"/>
      <c r="O1505" s="360" t="n">
        <v>0</v>
      </c>
      <c r="P1505" s="360" t="n"/>
      <c r="Q1505" s="360" t="n"/>
      <c r="R1505" s="360" t="n"/>
      <c r="S1505" s="360" t="n"/>
      <c r="T1505" s="360" t="n"/>
      <c r="U1505" s="360" t="n"/>
      <c r="V1505" s="360" t="n"/>
      <c r="W1505" s="360" t="n">
        <v>0</v>
      </c>
      <c r="X1505" s="360" t="n">
        <v>1</v>
      </c>
      <c r="Y1505" s="360" t="n">
        <v>0</v>
      </c>
      <c r="Z1505" s="360" t="n"/>
      <c r="AA1505" s="360" t="n"/>
      <c r="AB1505" s="360" t="n"/>
    </row>
    <row r="1506">
      <c r="A1506" s="360" t="n">
        <v>50</v>
      </c>
      <c r="B1506" s="360" t="n">
        <v>0</v>
      </c>
      <c r="C1506" s="360" t="n">
        <v>0</v>
      </c>
      <c r="D1506" s="360" t="n">
        <v>1</v>
      </c>
      <c r="E1506" s="360" t="n">
        <v>211</v>
      </c>
      <c r="F1506" s="360">
        <f>ROUND(Source!Y1479,O1506)</f>
        <v/>
      </c>
      <c r="G1506" s="360" t="inlineStr">
        <is>
          <t>СмПриб</t>
        </is>
      </c>
      <c r="H1506" s="360" t="inlineStr">
        <is>
          <t>Сметная прибыль</t>
        </is>
      </c>
      <c r="I1506" s="360" t="n"/>
      <c r="J1506" s="360" t="n"/>
      <c r="K1506" s="360" t="n">
        <v>211</v>
      </c>
      <c r="L1506" s="360" t="n">
        <v>26</v>
      </c>
      <c r="M1506" s="360" t="n">
        <v>3</v>
      </c>
      <c r="N1506" s="360" t="inlineStr"/>
      <c r="O1506" s="360" t="n">
        <v>0</v>
      </c>
      <c r="P1506" s="360" t="n"/>
      <c r="Q1506" s="360" t="n"/>
      <c r="R1506" s="360" t="n"/>
      <c r="S1506" s="360" t="n"/>
      <c r="T1506" s="360" t="n"/>
      <c r="U1506" s="360" t="n"/>
      <c r="V1506" s="360" t="n"/>
      <c r="W1506" s="360" t="n">
        <v>0</v>
      </c>
      <c r="X1506" s="360" t="n">
        <v>1</v>
      </c>
      <c r="Y1506" s="360" t="n">
        <v>0</v>
      </c>
      <c r="Z1506" s="360" t="n"/>
      <c r="AA1506" s="360" t="n"/>
      <c r="AB1506" s="360" t="n"/>
    </row>
    <row r="1507">
      <c r="A1507" s="360" t="n">
        <v>50</v>
      </c>
      <c r="B1507" s="360" t="n">
        <v>0</v>
      </c>
      <c r="C1507" s="360" t="n">
        <v>0</v>
      </c>
      <c r="D1507" s="360" t="n">
        <v>1</v>
      </c>
      <c r="E1507" s="360" t="n">
        <v>224</v>
      </c>
      <c r="F1507" s="360">
        <f>ROUND(Source!AR1479,O1507)</f>
        <v/>
      </c>
      <c r="G1507" s="360" t="inlineStr">
        <is>
          <t>Всего</t>
        </is>
      </c>
      <c r="H1507" s="360" t="inlineStr">
        <is>
          <t>Всего с НР и СП</t>
        </is>
      </c>
      <c r="I1507" s="360" t="n"/>
      <c r="J1507" s="360" t="n"/>
      <c r="K1507" s="360" t="n">
        <v>224</v>
      </c>
      <c r="L1507" s="360" t="n">
        <v>27</v>
      </c>
      <c r="M1507" s="360" t="n">
        <v>3</v>
      </c>
      <c r="N1507" s="360" t="inlineStr"/>
      <c r="O1507" s="360" t="n">
        <v>0</v>
      </c>
      <c r="P1507" s="360" t="n"/>
      <c r="Q1507" s="360" t="n"/>
      <c r="R1507" s="360" t="n"/>
      <c r="S1507" s="360" t="n"/>
      <c r="T1507" s="360" t="n"/>
      <c r="U1507" s="360" t="n"/>
      <c r="V1507" s="360" t="n"/>
      <c r="W1507" s="360" t="n">
        <v>0</v>
      </c>
      <c r="X1507" s="360" t="n">
        <v>1</v>
      </c>
      <c r="Y1507" s="360" t="n">
        <v>0</v>
      </c>
      <c r="Z1507" s="360" t="n"/>
      <c r="AA1507" s="360" t="n"/>
      <c r="AB1507" s="360" t="n"/>
    </row>
    <row r="1508">
      <c r="A1508" s="360" t="n">
        <v>50</v>
      </c>
      <c r="B1508" s="360" t="n">
        <v>0</v>
      </c>
      <c r="C1508" s="360" t="n">
        <v>0</v>
      </c>
      <c r="D1508" s="360" t="n">
        <v>2</v>
      </c>
      <c r="E1508" s="360" t="n">
        <v>0</v>
      </c>
      <c r="F1508" s="360">
        <f>ROUND(F1507,O1508)</f>
        <v/>
      </c>
      <c r="G1508" s="360" t="inlineStr">
        <is>
          <t>и1</t>
        </is>
      </c>
      <c r="H1508" s="360" t="inlineStr">
        <is>
          <t>Итого</t>
        </is>
      </c>
      <c r="I1508" s="360" t="n"/>
      <c r="J1508" s="360" t="n"/>
      <c r="K1508" s="360" t="n">
        <v>212</v>
      </c>
      <c r="L1508" s="360" t="n">
        <v>28</v>
      </c>
      <c r="M1508" s="360" t="n">
        <v>0</v>
      </c>
      <c r="N1508" s="360" t="inlineStr"/>
      <c r="O1508" s="360" t="n">
        <v>0</v>
      </c>
      <c r="P1508" s="360" t="n"/>
      <c r="Q1508" s="360" t="n"/>
      <c r="R1508" s="360" t="n"/>
      <c r="S1508" s="360" t="n"/>
      <c r="T1508" s="360" t="n"/>
      <c r="U1508" s="360" t="n"/>
      <c r="V1508" s="360" t="n"/>
      <c r="W1508" s="360" t="n">
        <v>0</v>
      </c>
      <c r="X1508" s="360" t="n">
        <v>1</v>
      </c>
      <c r="Y1508" s="360" t="n">
        <v>0</v>
      </c>
      <c r="Z1508" s="360" t="n"/>
      <c r="AA1508" s="360" t="n"/>
      <c r="AB1508" s="360" t="n"/>
    </row>
    <row r="1509">
      <c r="A1509" s="360" t="n">
        <v>50</v>
      </c>
      <c r="B1509" s="360" t="n">
        <v>0</v>
      </c>
      <c r="C1509" s="360" t="n">
        <v>0</v>
      </c>
      <c r="D1509" s="360" t="n">
        <v>2</v>
      </c>
      <c r="E1509" s="360" t="n">
        <v>0</v>
      </c>
      <c r="F1509" s="360">
        <f>ROUND(F1508*0.22,O1509)</f>
        <v/>
      </c>
      <c r="G1509" s="360" t="inlineStr">
        <is>
          <t>и2</t>
        </is>
      </c>
      <c r="H1509" s="360" t="inlineStr">
        <is>
          <t>НДС 22%</t>
        </is>
      </c>
      <c r="I1509" s="360" t="n"/>
      <c r="J1509" s="360" t="n"/>
      <c r="K1509" s="360" t="n">
        <v>212</v>
      </c>
      <c r="L1509" s="360" t="n">
        <v>29</v>
      </c>
      <c r="M1509" s="360" t="n">
        <v>0</v>
      </c>
      <c r="N1509" s="360" t="inlineStr"/>
      <c r="O1509" s="360" t="n">
        <v>0</v>
      </c>
      <c r="P1509" s="360" t="n"/>
      <c r="Q1509" s="360" t="n"/>
      <c r="R1509" s="360" t="n"/>
      <c r="S1509" s="360" t="n"/>
      <c r="T1509" s="360" t="n"/>
      <c r="U1509" s="360" t="n"/>
      <c r="V1509" s="360" t="n"/>
      <c r="W1509" s="360" t="n">
        <v>0</v>
      </c>
      <c r="X1509" s="360" t="n">
        <v>1</v>
      </c>
      <c r="Y1509" s="360" t="n">
        <v>0</v>
      </c>
      <c r="Z1509" s="360" t="n"/>
      <c r="AA1509" s="360" t="n"/>
      <c r="AB1509" s="360" t="n"/>
    </row>
    <row r="1510">
      <c r="A1510" s="360" t="n">
        <v>50</v>
      </c>
      <c r="B1510" s="360" t="n">
        <v>0</v>
      </c>
      <c r="C1510" s="360" t="n">
        <v>0</v>
      </c>
      <c r="D1510" s="360" t="n">
        <v>2</v>
      </c>
      <c r="E1510" s="360" t="n">
        <v>213</v>
      </c>
      <c r="F1510" s="360">
        <f>ROUND(F1508+F1509,O1510)</f>
        <v/>
      </c>
      <c r="G1510" s="360" t="inlineStr">
        <is>
          <t>и3</t>
        </is>
      </c>
      <c r="H1510" s="360" t="inlineStr">
        <is>
          <t>Всего</t>
        </is>
      </c>
      <c r="I1510" s="360" t="n"/>
      <c r="J1510" s="360" t="n"/>
      <c r="K1510" s="360" t="n">
        <v>212</v>
      </c>
      <c r="L1510" s="360" t="n">
        <v>30</v>
      </c>
      <c r="M1510" s="360" t="n">
        <v>0</v>
      </c>
      <c r="N1510" s="360" t="inlineStr"/>
      <c r="O1510" s="360" t="n">
        <v>0</v>
      </c>
      <c r="P1510" s="360" t="n"/>
      <c r="Q1510" s="360" t="n"/>
      <c r="R1510" s="360" t="n"/>
      <c r="S1510" s="360" t="n"/>
      <c r="T1510" s="360" t="n"/>
      <c r="U1510" s="360" t="n"/>
      <c r="V1510" s="360" t="n"/>
      <c r="W1510" s="360" t="n">
        <v>0</v>
      </c>
      <c r="X1510" s="360" t="n">
        <v>1</v>
      </c>
      <c r="Y1510" s="360" t="n">
        <v>0</v>
      </c>
      <c r="Z1510" s="360" t="n"/>
      <c r="AA1510" s="360" t="n"/>
      <c r="AB1510" s="360" t="n"/>
    </row>
    <row r="1511"/>
    <row r="1512">
      <c r="A1512" s="357" t="n">
        <v>3</v>
      </c>
      <c r="B1512" s="357" t="n">
        <v>0</v>
      </c>
      <c r="C1512" s="357" t="n"/>
      <c r="D1512" s="357">
        <f>ROW(A1519)</f>
        <v/>
      </c>
      <c r="E1512" s="357" t="n"/>
      <c r="F1512" s="357" t="inlineStr">
        <is>
          <t>Новая локальная смета</t>
        </is>
      </c>
      <c r="G1512" s="357" t="inlineStr">
        <is>
          <t>Парковая, д.16 А</t>
        </is>
      </c>
      <c r="H1512" s="357" t="inlineStr"/>
      <c r="I1512" s="357" t="n">
        <v>0</v>
      </c>
      <c r="J1512" s="357" t="inlineStr"/>
      <c r="K1512" s="357" t="n">
        <v>0</v>
      </c>
      <c r="L1512" s="357" t="inlineStr">
        <is>
          <t>Новая локальная смета</t>
        </is>
      </c>
      <c r="M1512" s="357" t="inlineStr"/>
      <c r="N1512" s="357" t="n"/>
      <c r="O1512" s="357" t="n"/>
      <c r="P1512" s="357" t="n"/>
      <c r="Q1512" s="357" t="n"/>
      <c r="R1512" s="357" t="n"/>
      <c r="S1512" s="357" t="n">
        <v>0</v>
      </c>
      <c r="T1512" s="357" t="n"/>
      <c r="U1512" s="357" t="inlineStr"/>
      <c r="V1512" s="357" t="n">
        <v>0</v>
      </c>
      <c r="W1512" s="357" t="n"/>
      <c r="X1512" s="357" t="n"/>
      <c r="Y1512" s="357" t="n"/>
      <c r="Z1512" s="357" t="n"/>
      <c r="AA1512" s="357" t="n"/>
      <c r="AB1512" s="357" t="inlineStr"/>
      <c r="AC1512" s="357" t="inlineStr"/>
      <c r="AD1512" s="357" t="inlineStr"/>
      <c r="AE1512" s="357" t="inlineStr"/>
      <c r="AF1512" s="357" t="inlineStr"/>
      <c r="AG1512" s="357" t="inlineStr"/>
      <c r="AH1512" s="357" t="n"/>
      <c r="AI1512" s="357" t="n"/>
      <c r="AJ1512" s="357" t="n"/>
      <c r="AK1512" s="357" t="n"/>
      <c r="AL1512" s="357" t="n"/>
      <c r="AM1512" s="357" t="n"/>
      <c r="AN1512" s="357" t="n"/>
      <c r="AO1512" s="357" t="n"/>
      <c r="AP1512" s="357" t="inlineStr"/>
      <c r="AQ1512" s="357" t="inlineStr"/>
      <c r="AR1512" s="357" t="inlineStr"/>
      <c r="AS1512" s="357" t="n"/>
      <c r="AT1512" s="357" t="n"/>
      <c r="AU1512" s="357" t="n"/>
      <c r="AV1512" s="357" t="n"/>
      <c r="AW1512" s="357" t="n"/>
      <c r="AX1512" s="357" t="n"/>
      <c r="AY1512" s="357" t="n"/>
      <c r="AZ1512" s="357" t="inlineStr"/>
      <c r="BA1512" s="357" t="n"/>
      <c r="BB1512" s="357" t="inlineStr"/>
      <c r="BC1512" s="357" t="inlineStr"/>
      <c r="BD1512" s="357" t="inlineStr"/>
      <c r="BE1512" s="357" t="inlineStr"/>
      <c r="BF1512" s="357" t="inlineStr"/>
      <c r="BG1512" s="357" t="inlineStr"/>
      <c r="BH1512" s="357" t="inlineStr"/>
      <c r="BI1512" s="357" t="inlineStr"/>
      <c r="BJ1512" s="357" t="inlineStr"/>
      <c r="BK1512" s="357" t="inlineStr"/>
      <c r="BL1512" s="357" t="inlineStr"/>
      <c r="BM1512" s="357" t="inlineStr"/>
      <c r="BN1512" s="357" t="inlineStr"/>
      <c r="BO1512" s="357" t="inlineStr"/>
      <c r="BP1512" s="357" t="inlineStr"/>
      <c r="BQ1512" s="357" t="n"/>
      <c r="BR1512" s="357" t="n"/>
      <c r="BS1512" s="357" t="n"/>
      <c r="BT1512" s="357" t="n"/>
      <c r="BU1512" s="357" t="n"/>
      <c r="BV1512" s="357" t="n"/>
      <c r="BW1512" s="357" t="n"/>
      <c r="BX1512" s="357" t="n">
        <v>0</v>
      </c>
      <c r="BY1512" s="357" t="n"/>
      <c r="BZ1512" s="357" t="n"/>
      <c r="CA1512" s="357" t="n"/>
      <c r="CB1512" s="357" t="n"/>
      <c r="CC1512" s="357" t="n"/>
      <c r="CD1512" s="357" t="n"/>
      <c r="CE1512" s="357" t="n"/>
      <c r="CF1512" s="357" t="n">
        <v>0</v>
      </c>
      <c r="CG1512" s="357" t="n">
        <v>0</v>
      </c>
      <c r="CH1512" s="357" t="n"/>
      <c r="CI1512" s="357" t="inlineStr"/>
      <c r="CJ1512" s="357" t="inlineStr"/>
      <c r="CK1512" t="inlineStr"/>
      <c r="CL1512" t="inlineStr"/>
      <c r="CM1512" t="inlineStr"/>
      <c r="CN1512" t="inlineStr"/>
      <c r="CO1512" t="inlineStr"/>
      <c r="CP1512" t="inlineStr"/>
      <c r="CQ1512" t="inlineStr"/>
    </row>
    <row r="1513"/>
    <row r="1514">
      <c r="A1514" s="358" t="n">
        <v>52</v>
      </c>
      <c r="B1514" s="358">
        <f>B1519</f>
        <v/>
      </c>
      <c r="C1514" s="358">
        <f>C1519</f>
        <v/>
      </c>
      <c r="D1514" s="358">
        <f>D1519</f>
        <v/>
      </c>
      <c r="E1514" s="358">
        <f>E1519</f>
        <v/>
      </c>
      <c r="F1514" s="358">
        <f>F1519</f>
        <v/>
      </c>
      <c r="G1514" s="358">
        <f>G1519</f>
        <v/>
      </c>
      <c r="H1514" s="358" t="n"/>
      <c r="I1514" s="358" t="n"/>
      <c r="J1514" s="358" t="n"/>
      <c r="K1514" s="358" t="n"/>
      <c r="L1514" s="358" t="n"/>
      <c r="M1514" s="358" t="n"/>
      <c r="N1514" s="358" t="n"/>
      <c r="O1514" s="358">
        <f>O1519</f>
        <v/>
      </c>
      <c r="P1514" s="358">
        <f>P1519</f>
        <v/>
      </c>
      <c r="Q1514" s="358">
        <f>Q1519</f>
        <v/>
      </c>
      <c r="R1514" s="358">
        <f>R1519</f>
        <v/>
      </c>
      <c r="S1514" s="358">
        <f>S1519</f>
        <v/>
      </c>
      <c r="T1514" s="358">
        <f>T1519</f>
        <v/>
      </c>
      <c r="U1514" s="358">
        <f>U1519</f>
        <v/>
      </c>
      <c r="V1514" s="358">
        <f>V1519</f>
        <v/>
      </c>
      <c r="W1514" s="358">
        <f>W1519</f>
        <v/>
      </c>
      <c r="X1514" s="358">
        <f>X1519</f>
        <v/>
      </c>
      <c r="Y1514" s="358">
        <f>Y1519</f>
        <v/>
      </c>
      <c r="Z1514" s="358">
        <f>Z1519</f>
        <v/>
      </c>
      <c r="AA1514" s="358">
        <f>AA1519</f>
        <v/>
      </c>
      <c r="AB1514" s="358">
        <f>AB1519</f>
        <v/>
      </c>
      <c r="AC1514" s="358">
        <f>AC1519</f>
        <v/>
      </c>
      <c r="AD1514" s="358">
        <f>AD1519</f>
        <v/>
      </c>
      <c r="AE1514" s="358">
        <f>AE1519</f>
        <v/>
      </c>
      <c r="AF1514" s="358">
        <f>AF1519</f>
        <v/>
      </c>
      <c r="AG1514" s="358">
        <f>AG1519</f>
        <v/>
      </c>
      <c r="AH1514" s="358">
        <f>AH1519</f>
        <v/>
      </c>
      <c r="AI1514" s="358">
        <f>AI1519</f>
        <v/>
      </c>
      <c r="AJ1514" s="358">
        <f>AJ1519</f>
        <v/>
      </c>
      <c r="AK1514" s="358">
        <f>AK1519</f>
        <v/>
      </c>
      <c r="AL1514" s="358">
        <f>AL1519</f>
        <v/>
      </c>
      <c r="AM1514" s="358">
        <f>AM1519</f>
        <v/>
      </c>
      <c r="AN1514" s="358">
        <f>AN1519</f>
        <v/>
      </c>
      <c r="AO1514" s="358">
        <f>AO1519</f>
        <v/>
      </c>
      <c r="AP1514" s="358">
        <f>AP1519</f>
        <v/>
      </c>
      <c r="AQ1514" s="358">
        <f>AQ1519</f>
        <v/>
      </c>
      <c r="AR1514" s="358">
        <f>AR1519</f>
        <v/>
      </c>
      <c r="AS1514" s="358">
        <f>AS1519</f>
        <v/>
      </c>
      <c r="AT1514" s="358">
        <f>AT1519</f>
        <v/>
      </c>
      <c r="AU1514" s="358">
        <f>AU1519</f>
        <v/>
      </c>
      <c r="AV1514" s="358">
        <f>AV1519</f>
        <v/>
      </c>
      <c r="AW1514" s="358">
        <f>AW1519</f>
        <v/>
      </c>
      <c r="AX1514" s="358">
        <f>AX1519</f>
        <v/>
      </c>
      <c r="AY1514" s="358">
        <f>AY1519</f>
        <v/>
      </c>
      <c r="AZ1514" s="358">
        <f>AZ1519</f>
        <v/>
      </c>
      <c r="BA1514" s="358">
        <f>BA1519</f>
        <v/>
      </c>
      <c r="BB1514" s="358">
        <f>BB1519</f>
        <v/>
      </c>
      <c r="BC1514" s="358">
        <f>BC1519</f>
        <v/>
      </c>
      <c r="BD1514" s="358">
        <f>BD1519</f>
        <v/>
      </c>
      <c r="BE1514" s="358">
        <f>BE1519</f>
        <v/>
      </c>
      <c r="BF1514" s="358">
        <f>BF1519</f>
        <v/>
      </c>
      <c r="BG1514" s="358">
        <f>BG1519</f>
        <v/>
      </c>
      <c r="BH1514" s="358">
        <f>BH1519</f>
        <v/>
      </c>
      <c r="BI1514" s="358">
        <f>BI1519</f>
        <v/>
      </c>
      <c r="BJ1514" s="358">
        <f>BJ1519</f>
        <v/>
      </c>
      <c r="BK1514" s="358">
        <f>BK1519</f>
        <v/>
      </c>
      <c r="BL1514" s="358">
        <f>BL1519</f>
        <v/>
      </c>
      <c r="BM1514" s="358">
        <f>BM1519</f>
        <v/>
      </c>
      <c r="BN1514" s="358">
        <f>BN1519</f>
        <v/>
      </c>
      <c r="BO1514" s="358">
        <f>BO1519</f>
        <v/>
      </c>
      <c r="BP1514" s="358">
        <f>BP1519</f>
        <v/>
      </c>
      <c r="BQ1514" s="358">
        <f>BQ1519</f>
        <v/>
      </c>
      <c r="BR1514" s="358">
        <f>BR1519</f>
        <v/>
      </c>
      <c r="BS1514" s="358">
        <f>BS1519</f>
        <v/>
      </c>
      <c r="BT1514" s="358">
        <f>BT1519</f>
        <v/>
      </c>
      <c r="BU1514" s="358">
        <f>BU1519</f>
        <v/>
      </c>
      <c r="BV1514" s="358">
        <f>BV1519</f>
        <v/>
      </c>
      <c r="BW1514" s="358">
        <f>BW1519</f>
        <v/>
      </c>
      <c r="BX1514" s="358">
        <f>BX1519</f>
        <v/>
      </c>
      <c r="BY1514" s="358">
        <f>BY1519</f>
        <v/>
      </c>
      <c r="BZ1514" s="358">
        <f>BZ1519</f>
        <v/>
      </c>
      <c r="CA1514" s="358">
        <f>CA1519</f>
        <v/>
      </c>
      <c r="CB1514" s="358">
        <f>CB1519</f>
        <v/>
      </c>
      <c r="CC1514" s="358">
        <f>CC1519</f>
        <v/>
      </c>
      <c r="CD1514" s="358">
        <f>CD1519</f>
        <v/>
      </c>
      <c r="CE1514" s="358">
        <f>CE1519</f>
        <v/>
      </c>
      <c r="CF1514" s="358">
        <f>CF1519</f>
        <v/>
      </c>
      <c r="CG1514" s="358">
        <f>CG1519</f>
        <v/>
      </c>
      <c r="CH1514" s="358">
        <f>CH1519</f>
        <v/>
      </c>
      <c r="CI1514" s="358">
        <f>CI1519</f>
        <v/>
      </c>
      <c r="CJ1514" s="358">
        <f>CJ1519</f>
        <v/>
      </c>
      <c r="CK1514" s="358">
        <f>CK1519</f>
        <v/>
      </c>
      <c r="CL1514" s="358">
        <f>CL1519</f>
        <v/>
      </c>
      <c r="CM1514" s="358">
        <f>CM1519</f>
        <v/>
      </c>
      <c r="CN1514" s="358">
        <f>CN1519</f>
        <v/>
      </c>
      <c r="CO1514" s="358">
        <f>CO1519</f>
        <v/>
      </c>
      <c r="CP1514" s="358">
        <f>CP1519</f>
        <v/>
      </c>
      <c r="CQ1514" s="358">
        <f>CQ1519</f>
        <v/>
      </c>
      <c r="CR1514" s="358">
        <f>CR1519</f>
        <v/>
      </c>
      <c r="CS1514" s="358">
        <f>CS1519</f>
        <v/>
      </c>
      <c r="CT1514" s="358">
        <f>CT1519</f>
        <v/>
      </c>
      <c r="CU1514" s="358">
        <f>CU1519</f>
        <v/>
      </c>
      <c r="CV1514" s="358">
        <f>CV1519</f>
        <v/>
      </c>
      <c r="CW1514" s="358">
        <f>CW1519</f>
        <v/>
      </c>
      <c r="CX1514" s="358">
        <f>CX1519</f>
        <v/>
      </c>
      <c r="CY1514" s="358">
        <f>CY1519</f>
        <v/>
      </c>
      <c r="CZ1514" s="358">
        <f>CZ1519</f>
        <v/>
      </c>
      <c r="DA1514" s="358">
        <f>DA1519</f>
        <v/>
      </c>
      <c r="DB1514" s="358">
        <f>DB1519</f>
        <v/>
      </c>
      <c r="DC1514" s="358">
        <f>DC1519</f>
        <v/>
      </c>
      <c r="DD1514" s="358">
        <f>DD1519</f>
        <v/>
      </c>
      <c r="DE1514" s="358">
        <f>DE1519</f>
        <v/>
      </c>
      <c r="DF1514" s="358">
        <f>DF1519</f>
        <v/>
      </c>
      <c r="DG1514" s="359">
        <f>DG1519</f>
        <v/>
      </c>
      <c r="DH1514" s="359">
        <f>DH1519</f>
        <v/>
      </c>
      <c r="DI1514" s="359">
        <f>DI1519</f>
        <v/>
      </c>
      <c r="DJ1514" s="359">
        <f>DJ1519</f>
        <v/>
      </c>
      <c r="DK1514" s="359">
        <f>DK1519</f>
        <v/>
      </c>
      <c r="DL1514" s="359">
        <f>DL1519</f>
        <v/>
      </c>
      <c r="DM1514" s="359">
        <f>DM1519</f>
        <v/>
      </c>
      <c r="DN1514" s="359">
        <f>DN1519</f>
        <v/>
      </c>
      <c r="DO1514" s="359">
        <f>DO1519</f>
        <v/>
      </c>
      <c r="DP1514" s="359">
        <f>DP1519</f>
        <v/>
      </c>
      <c r="DQ1514" s="359">
        <f>DQ1519</f>
        <v/>
      </c>
      <c r="DR1514" s="359">
        <f>DR1519</f>
        <v/>
      </c>
      <c r="DS1514" s="359">
        <f>DS1519</f>
        <v/>
      </c>
      <c r="DT1514" s="359">
        <f>DT1519</f>
        <v/>
      </c>
      <c r="DU1514" s="359">
        <f>DU1519</f>
        <v/>
      </c>
      <c r="DV1514" s="359">
        <f>DV1519</f>
        <v/>
      </c>
      <c r="DW1514" s="359">
        <f>DW1519</f>
        <v/>
      </c>
      <c r="DX1514" s="359">
        <f>DX1519</f>
        <v/>
      </c>
      <c r="DY1514" s="359">
        <f>DY1519</f>
        <v/>
      </c>
      <c r="DZ1514" s="359">
        <f>DZ1519</f>
        <v/>
      </c>
      <c r="EA1514" s="359">
        <f>EA1519</f>
        <v/>
      </c>
      <c r="EB1514" s="359">
        <f>EB1519</f>
        <v/>
      </c>
      <c r="EC1514" s="359">
        <f>EC1519</f>
        <v/>
      </c>
      <c r="ED1514" s="359">
        <f>ED1519</f>
        <v/>
      </c>
      <c r="EE1514" s="359">
        <f>EE1519</f>
        <v/>
      </c>
      <c r="EF1514" s="359">
        <f>EF1519</f>
        <v/>
      </c>
      <c r="EG1514" s="359">
        <f>EG1519</f>
        <v/>
      </c>
      <c r="EH1514" s="359">
        <f>EH1519</f>
        <v/>
      </c>
      <c r="EI1514" s="359">
        <f>EI1519</f>
        <v/>
      </c>
      <c r="EJ1514" s="359">
        <f>EJ1519</f>
        <v/>
      </c>
      <c r="EK1514" s="359">
        <f>EK1519</f>
        <v/>
      </c>
      <c r="EL1514" s="359">
        <f>EL1519</f>
        <v/>
      </c>
      <c r="EM1514" s="359">
        <f>EM1519</f>
        <v/>
      </c>
      <c r="EN1514" s="359">
        <f>EN1519</f>
        <v/>
      </c>
      <c r="EO1514" s="359">
        <f>EO1519</f>
        <v/>
      </c>
      <c r="EP1514" s="359">
        <f>EP1519</f>
        <v/>
      </c>
      <c r="EQ1514" s="359">
        <f>EQ1519</f>
        <v/>
      </c>
      <c r="ER1514" s="359">
        <f>ER1519</f>
        <v/>
      </c>
      <c r="ES1514" s="359">
        <f>ES1519</f>
        <v/>
      </c>
      <c r="ET1514" s="359">
        <f>ET1519</f>
        <v/>
      </c>
      <c r="EU1514" s="359">
        <f>EU1519</f>
        <v/>
      </c>
      <c r="EV1514" s="359">
        <f>EV1519</f>
        <v/>
      </c>
      <c r="EW1514" s="359">
        <f>EW1519</f>
        <v/>
      </c>
      <c r="EX1514" s="359">
        <f>EX1519</f>
        <v/>
      </c>
      <c r="EY1514" s="359">
        <f>EY1519</f>
        <v/>
      </c>
      <c r="EZ1514" s="359">
        <f>EZ1519</f>
        <v/>
      </c>
      <c r="FA1514" s="359">
        <f>FA1519</f>
        <v/>
      </c>
      <c r="FB1514" s="359">
        <f>FB1519</f>
        <v/>
      </c>
      <c r="FC1514" s="359">
        <f>FC1519</f>
        <v/>
      </c>
      <c r="FD1514" s="359">
        <f>FD1519</f>
        <v/>
      </c>
      <c r="FE1514" s="359">
        <f>FE1519</f>
        <v/>
      </c>
      <c r="FF1514" s="359">
        <f>FF1519</f>
        <v/>
      </c>
      <c r="FG1514" s="359">
        <f>FG1519</f>
        <v/>
      </c>
      <c r="FH1514" s="359">
        <f>FH1519</f>
        <v/>
      </c>
      <c r="FI1514" s="359">
        <f>FI1519</f>
        <v/>
      </c>
      <c r="FJ1514" s="359">
        <f>FJ1519</f>
        <v/>
      </c>
      <c r="FK1514" s="359">
        <f>FK1519</f>
        <v/>
      </c>
      <c r="FL1514" s="359">
        <f>FL1519</f>
        <v/>
      </c>
      <c r="FM1514" s="359">
        <f>FM1519</f>
        <v/>
      </c>
      <c r="FN1514" s="359">
        <f>FN1519</f>
        <v/>
      </c>
      <c r="FO1514" s="359">
        <f>FO1519</f>
        <v/>
      </c>
      <c r="FP1514" s="359">
        <f>FP1519</f>
        <v/>
      </c>
      <c r="FQ1514" s="359">
        <f>FQ1519</f>
        <v/>
      </c>
      <c r="FR1514" s="359">
        <f>FR1519</f>
        <v/>
      </c>
      <c r="FS1514" s="359">
        <f>FS1519</f>
        <v/>
      </c>
      <c r="FT1514" s="359">
        <f>FT1519</f>
        <v/>
      </c>
      <c r="FU1514" s="359">
        <f>FU1519</f>
        <v/>
      </c>
      <c r="FV1514" s="359">
        <f>FV1519</f>
        <v/>
      </c>
      <c r="FW1514" s="359">
        <f>FW1519</f>
        <v/>
      </c>
      <c r="FX1514" s="359">
        <f>FX1519</f>
        <v/>
      </c>
      <c r="FY1514" s="359">
        <f>FY1519</f>
        <v/>
      </c>
      <c r="FZ1514" s="359">
        <f>FZ1519</f>
        <v/>
      </c>
      <c r="GA1514" s="359">
        <f>GA1519</f>
        <v/>
      </c>
      <c r="GB1514" s="359">
        <f>GB1519</f>
        <v/>
      </c>
      <c r="GC1514" s="359">
        <f>GC1519</f>
        <v/>
      </c>
      <c r="GD1514" s="359">
        <f>GD1519</f>
        <v/>
      </c>
      <c r="GE1514" s="359">
        <f>GE1519</f>
        <v/>
      </c>
      <c r="GF1514" s="359">
        <f>GF1519</f>
        <v/>
      </c>
      <c r="GG1514" s="359">
        <f>GG1519</f>
        <v/>
      </c>
      <c r="GH1514" s="359">
        <f>GH1519</f>
        <v/>
      </c>
      <c r="GI1514" s="359">
        <f>GI1519</f>
        <v/>
      </c>
      <c r="GJ1514" s="359">
        <f>GJ1519</f>
        <v/>
      </c>
      <c r="GK1514" s="359">
        <f>GK1519</f>
        <v/>
      </c>
      <c r="GL1514" s="359">
        <f>GL1519</f>
        <v/>
      </c>
      <c r="GM1514" s="359">
        <f>GM1519</f>
        <v/>
      </c>
      <c r="GN1514" s="359">
        <f>GN1519</f>
        <v/>
      </c>
      <c r="GO1514" s="359">
        <f>GO1519</f>
        <v/>
      </c>
      <c r="GP1514" s="359">
        <f>GP1519</f>
        <v/>
      </c>
      <c r="GQ1514" s="359">
        <f>GQ1519</f>
        <v/>
      </c>
      <c r="GR1514" s="359">
        <f>GR1519</f>
        <v/>
      </c>
      <c r="GS1514" s="359">
        <f>GS1519</f>
        <v/>
      </c>
      <c r="GT1514" s="359">
        <f>GT1519</f>
        <v/>
      </c>
      <c r="GU1514" s="359">
        <f>GU1519</f>
        <v/>
      </c>
      <c r="GV1514" s="359">
        <f>GV1519</f>
        <v/>
      </c>
      <c r="GW1514" s="359">
        <f>GW1519</f>
        <v/>
      </c>
      <c r="GX1514" s="359">
        <f>GX1519</f>
        <v/>
      </c>
    </row>
    <row r="1515"/>
    <row r="1516">
      <c r="A1516" t="n">
        <v>17</v>
      </c>
      <c r="B1516" t="n">
        <v>0</v>
      </c>
      <c r="C1516">
        <f>ROW(SmtRes!A516)</f>
        <v/>
      </c>
      <c r="D1516">
        <f>ROW(EtalonRes!A503)</f>
        <v/>
      </c>
      <c r="E1516" t="inlineStr">
        <is>
          <t>1</t>
        </is>
      </c>
      <c r="F1516" t="inlineStr">
        <is>
          <t>65-10-1</t>
        </is>
      </c>
      <c r="G1516" t="inlineStr">
        <is>
          <t>Очистка канализационной сети внутренней</t>
        </is>
      </c>
      <c r="H1516" t="inlineStr">
        <is>
          <t>100 м трубопровода</t>
        </is>
      </c>
      <c r="I1516">
        <f>ROUND(ROUND(16/100,4),7)</f>
        <v/>
      </c>
      <c r="J1516" t="n">
        <v>0</v>
      </c>
      <c r="K1516">
        <f>ROUND(ROUND(16/100,4),7)</f>
        <v/>
      </c>
      <c r="O1516">
        <f>ROUND(CP1516,0)</f>
        <v/>
      </c>
      <c r="P1516">
        <f>ROUND(CQ1516*I1516,0)</f>
        <v/>
      </c>
      <c r="Q1516">
        <f>(ROUND((ROUND(((ET1516)*I1516),0)*BB1516),0)+ROUND((ROUND(((AE1516-(EU1516))*I1516),0)*BS1516),0))</f>
        <v/>
      </c>
      <c r="R1516">
        <f>(ROUND((ROUND(((EU1516)*I1516),0)*BS1516),0)+ROUND((ROUND(((AE1516-(EU1516))*I1516),0)*BS1516),0))</f>
        <v/>
      </c>
      <c r="S1516">
        <f>ROUND(CT1516*I1516,0)</f>
        <v/>
      </c>
      <c r="T1516">
        <f>ROUND(CU1516*I1516,0)</f>
        <v/>
      </c>
      <c r="U1516">
        <f>ROUND(CV1516*I1516,7)</f>
        <v/>
      </c>
      <c r="V1516">
        <f>ROUND(CW1516*I1516,7)</f>
        <v/>
      </c>
      <c r="W1516">
        <f>ROUND(CX1516*I1516,0)</f>
        <v/>
      </c>
      <c r="X1516">
        <f>ROUND(CY1516,0)</f>
        <v/>
      </c>
      <c r="Y1516">
        <f>ROUND(CZ1516,0)</f>
        <v/>
      </c>
      <c r="AA1516" t="n">
        <v>78862477</v>
      </c>
      <c r="AB1516">
        <f>ROUND((AC1516+AD1516+AF1516),2)</f>
        <v/>
      </c>
      <c r="AC1516">
        <f>ROUND((ES1516),2)</f>
        <v/>
      </c>
      <c r="AD1516">
        <f>ROUND((((ET1516)-(EU1516))+AE1516),2)</f>
        <v/>
      </c>
      <c r="AE1516">
        <f>ROUND((EU1516),2)</f>
        <v/>
      </c>
      <c r="AF1516">
        <f>ROUND((EV1516),2)</f>
        <v/>
      </c>
      <c r="AG1516">
        <f>ROUND((AP1516),2)</f>
        <v/>
      </c>
      <c r="AH1516">
        <f>(EW1516)</f>
        <v/>
      </c>
      <c r="AI1516">
        <f>(EX1516)</f>
        <v/>
      </c>
      <c r="AJ1516">
        <f>(AS1516)</f>
        <v/>
      </c>
      <c r="AK1516" t="n">
        <v>403.3</v>
      </c>
      <c r="AL1516" t="n">
        <v>139.36</v>
      </c>
      <c r="AM1516" t="n">
        <v>0.87</v>
      </c>
      <c r="AN1516" t="n">
        <v>0</v>
      </c>
      <c r="AO1516" t="n">
        <v>263.07</v>
      </c>
      <c r="AP1516" t="n">
        <v>0</v>
      </c>
      <c r="AQ1516" t="n">
        <v>32.2</v>
      </c>
      <c r="AR1516" t="n">
        <v>0</v>
      </c>
      <c r="AS1516" t="n">
        <v>0</v>
      </c>
      <c r="AT1516" t="n">
        <v>103</v>
      </c>
      <c r="AU1516" t="n">
        <v>52</v>
      </c>
      <c r="AV1516" t="n">
        <v>1</v>
      </c>
      <c r="AW1516" t="n">
        <v>1</v>
      </c>
      <c r="AZ1516" t="n">
        <v>1</v>
      </c>
      <c r="BA1516" t="n">
        <v>52.25</v>
      </c>
      <c r="BB1516" t="n">
        <v>25.03</v>
      </c>
      <c r="BC1516" t="n">
        <v>11.85</v>
      </c>
      <c r="BD1516" t="inlineStr"/>
      <c r="BE1516" t="inlineStr"/>
      <c r="BF1516" t="inlineStr"/>
      <c r="BG1516" t="inlineStr"/>
      <c r="BH1516" t="n">
        <v>0</v>
      </c>
      <c r="BI1516" t="n">
        <v>1</v>
      </c>
      <c r="BJ1516" t="inlineStr">
        <is>
          <t>ТЕРр Московской обл., 65-10-1, приказ Минстроя России №675/пр от 28.02.2017 № 263/пр</t>
        </is>
      </c>
      <c r="BM1516" t="n">
        <v>65007</v>
      </c>
      <c r="BN1516" t="n">
        <v>0</v>
      </c>
      <c r="BO1516" t="inlineStr">
        <is>
          <t>65-10-1</t>
        </is>
      </c>
      <c r="BP1516" t="n">
        <v>1</v>
      </c>
      <c r="BQ1516" t="n">
        <v>6</v>
      </c>
      <c r="BR1516" t="n">
        <v>0</v>
      </c>
      <c r="BS1516" t="n">
        <v>52.25</v>
      </c>
      <c r="BT1516" t="n">
        <v>1</v>
      </c>
      <c r="BU1516" t="n">
        <v>1</v>
      </c>
      <c r="BV1516" t="n">
        <v>1</v>
      </c>
      <c r="BW1516" t="n">
        <v>1</v>
      </c>
      <c r="BX1516" t="n">
        <v>1</v>
      </c>
      <c r="BY1516" t="inlineStr"/>
      <c r="BZ1516" t="n">
        <v>103</v>
      </c>
      <c r="CA1516" t="n">
        <v>52</v>
      </c>
      <c r="CB1516" t="inlineStr"/>
      <c r="CE1516" t="n">
        <v>12</v>
      </c>
      <c r="CF1516" t="n">
        <v>0</v>
      </c>
      <c r="CG1516" t="n">
        <v>0</v>
      </c>
      <c r="CM1516" t="n">
        <v>0</v>
      </c>
      <c r="CN1516" t="inlineStr"/>
      <c r="CO1516" t="n">
        <v>0</v>
      </c>
      <c r="CP1516">
        <f>(P1516+Q1516+S1516)</f>
        <v/>
      </c>
      <c r="CQ1516">
        <f>AC1516*BC1516</f>
        <v/>
      </c>
      <c r="CR1516">
        <f>(ROUND((ROUND(((ET1516)*1),0)*BB1516),0)+ROUND((ROUND(((AE1516-(EU1516))*1),0)*BS1516),0))</f>
        <v/>
      </c>
      <c r="CS1516">
        <f>(ROUND((ROUND(((EU1516)*1),0)*BS1516),0)+ROUND((ROUND(((AE1516-(EU1516))*1),0)*BS1516),0))</f>
        <v/>
      </c>
      <c r="CT1516">
        <f>AF1516*BA1516</f>
        <v/>
      </c>
      <c r="CU1516">
        <f>AG1516</f>
        <v/>
      </c>
      <c r="CV1516">
        <f>AH1516</f>
        <v/>
      </c>
      <c r="CW1516">
        <f>AI1516</f>
        <v/>
      </c>
      <c r="CX1516">
        <f>AJ1516</f>
        <v/>
      </c>
      <c r="CY1516">
        <f>(((S1516+R1516)*AT1516)/100)</f>
        <v/>
      </c>
      <c r="CZ1516">
        <f>(((S1516+R1516)*AU1516)/100)</f>
        <v/>
      </c>
      <c r="DC1516" t="inlineStr"/>
      <c r="DD1516" t="inlineStr"/>
      <c r="DE1516" t="inlineStr"/>
      <c r="DF1516" t="inlineStr"/>
      <c r="DG1516" t="inlineStr"/>
      <c r="DH1516" t="inlineStr"/>
      <c r="DI1516" t="inlineStr"/>
      <c r="DJ1516" t="inlineStr"/>
      <c r="DK1516" t="inlineStr"/>
      <c r="DL1516" t="inlineStr"/>
      <c r="DM1516" t="inlineStr"/>
      <c r="DN1516" t="n">
        <v>0</v>
      </c>
      <c r="DO1516" t="n">
        <v>0</v>
      </c>
      <c r="DP1516" t="n">
        <v>1</v>
      </c>
      <c r="DQ1516" t="n">
        <v>1</v>
      </c>
      <c r="DU1516" t="n">
        <v>1013</v>
      </c>
      <c r="DV1516" t="inlineStr">
        <is>
          <t>100 м трубопровода</t>
        </is>
      </c>
      <c r="DW1516" t="inlineStr">
        <is>
          <t>100 м трубопровода</t>
        </is>
      </c>
      <c r="DX1516" t="n">
        <v>1</v>
      </c>
      <c r="DZ1516" t="inlineStr"/>
      <c r="EA1516" t="inlineStr"/>
      <c r="EB1516" t="inlineStr"/>
      <c r="EC1516" t="inlineStr"/>
      <c r="EE1516" t="n">
        <v>78726000</v>
      </c>
      <c r="EF1516" t="n">
        <v>6</v>
      </c>
      <c r="EG1516" t="inlineStr">
        <is>
          <t>Ремонтно-строительные работы</t>
        </is>
      </c>
      <c r="EH1516" t="n">
        <v>99</v>
      </c>
      <c r="EI1516" t="inlineStr">
        <is>
          <t>Внутренние санитарно-технические работы</t>
        </is>
      </c>
      <c r="EJ1516" t="n">
        <v>1</v>
      </c>
      <c r="EK1516" t="n">
        <v>65007</v>
      </c>
      <c r="EL1516" t="inlineStr">
        <is>
          <t>Внутренние санитарнотехнические работы: смена труб, санприборов, запорной арматуры и другое</t>
        </is>
      </c>
      <c r="EM1516" t="inlineStr">
        <is>
          <t>рФЕР-65</t>
        </is>
      </c>
      <c r="EO1516" t="inlineStr"/>
      <c r="EQ1516" t="n">
        <v>0</v>
      </c>
      <c r="ER1516" t="n">
        <v>403.3</v>
      </c>
      <c r="ES1516" t="n">
        <v>139.36</v>
      </c>
      <c r="ET1516" t="n">
        <v>0.87</v>
      </c>
      <c r="EU1516" t="n">
        <v>0</v>
      </c>
      <c r="EV1516" t="n">
        <v>263.07</v>
      </c>
      <c r="EW1516" t="n">
        <v>32.2</v>
      </c>
      <c r="EX1516" t="n">
        <v>0</v>
      </c>
      <c r="EY1516" t="n">
        <v>0</v>
      </c>
      <c r="FQ1516" t="n">
        <v>0</v>
      </c>
      <c r="FR1516" t="n">
        <v>0</v>
      </c>
      <c r="FS1516" t="n">
        <v>0</v>
      </c>
      <c r="FX1516" t="n">
        <v>103</v>
      </c>
      <c r="FY1516" t="n">
        <v>52</v>
      </c>
      <c r="GA1516" t="inlineStr"/>
      <c r="GD1516" t="n">
        <v>1</v>
      </c>
      <c r="GF1516" t="n">
        <v>-66904957</v>
      </c>
      <c r="GG1516" t="n">
        <v>2</v>
      </c>
      <c r="GH1516" t="n">
        <v>1</v>
      </c>
      <c r="GI1516" t="n">
        <v>2</v>
      </c>
      <c r="GJ1516" t="n">
        <v>0</v>
      </c>
      <c r="GK1516" t="n">
        <v>0</v>
      </c>
      <c r="GL1516">
        <f>ROUND(IF(AND(BH1516=3,BI1516=3,FS1516&lt;&gt;0),P1516,0),0)</f>
        <v/>
      </c>
      <c r="GM1516">
        <f>ROUND(O1516+X1516+Y1516,0)+GX1516</f>
        <v/>
      </c>
      <c r="GN1516">
        <f>IF(OR(BI1516=0,BI1516=1),GM1516-GX1516,0)</f>
        <v/>
      </c>
      <c r="GO1516">
        <f>IF(BI1516=2,GM1516-GX1516,0)</f>
        <v/>
      </c>
      <c r="GP1516">
        <f>IF(BI1516=4,GM1516-GX1516,0)</f>
        <v/>
      </c>
      <c r="GR1516" t="n">
        <v>0</v>
      </c>
      <c r="GS1516" t="n">
        <v>3</v>
      </c>
      <c r="GT1516" t="n">
        <v>0</v>
      </c>
      <c r="GU1516" t="inlineStr"/>
      <c r="GV1516">
        <f>ROUND((GT1516),2)</f>
        <v/>
      </c>
      <c r="GW1516" t="n">
        <v>1</v>
      </c>
      <c r="GX1516">
        <f>ROUND(HC1516*I1516,0)</f>
        <v/>
      </c>
      <c r="HA1516" t="n">
        <v>0</v>
      </c>
      <c r="HB1516" t="n">
        <v>0</v>
      </c>
      <c r="HC1516">
        <f>GV1516*GW1516</f>
        <v/>
      </c>
      <c r="HE1516" t="inlineStr"/>
      <c r="HF1516" t="inlineStr"/>
      <c r="HM1516" t="inlineStr"/>
      <c r="HN1516" t="inlineStr">
        <is>
          <t>Пр/812-099.2-1</t>
        </is>
      </c>
      <c r="HO1516" t="inlineStr">
        <is>
          <t>Пр/774-099.2</t>
        </is>
      </c>
      <c r="HP1516" t="inlineStr">
        <is>
          <t>Внутренние санитарнотехнические работы: смена труб, санприборов, запорной арматуры и другое</t>
        </is>
      </c>
      <c r="HQ1516" t="inlineStr">
        <is>
          <t>Внутренние санитарнотехнические работы: смена труб, санприборов, запорной арматуры и другое</t>
        </is>
      </c>
      <c r="HS1516" t="n">
        <v>0</v>
      </c>
      <c r="IK1516" t="n">
        <v>0</v>
      </c>
    </row>
    <row r="1517">
      <c r="A1517" t="n">
        <v>18</v>
      </c>
      <c r="B1517" t="n">
        <v>0</v>
      </c>
      <c r="C1517" t="n">
        <v>516</v>
      </c>
      <c r="E1517" t="inlineStr">
        <is>
          <t>1,1</t>
        </is>
      </c>
      <c r="F1517" t="inlineStr">
        <is>
          <t>Цена поставщика</t>
        </is>
      </c>
      <c r="G1517" t="inlineStr">
        <is>
          <t>Прочистка КРОТ</t>
        </is>
      </c>
      <c r="H1517" t="inlineStr">
        <is>
          <t>л</t>
        </is>
      </c>
      <c r="I1517">
        <f>I1516*J1517</f>
        <v/>
      </c>
      <c r="J1517" t="n">
        <v>25</v>
      </c>
      <c r="K1517" t="n">
        <v>25</v>
      </c>
      <c r="O1517">
        <f>ROUND(CP1517,0)</f>
        <v/>
      </c>
      <c r="P1517">
        <f>ROUND(CQ1517*I1517,0)</f>
        <v/>
      </c>
      <c r="Q1517">
        <f>(ROUND((ROUND(((ET1517)*I1517),0)*BB1517),0)+ROUND((ROUND(((AE1517-(EU1517))*I1517),0)*BS1517),0))</f>
        <v/>
      </c>
      <c r="R1517">
        <f>(ROUND((ROUND(((EU1517)*I1517),0)*BS1517),0)+ROUND((ROUND(((AE1517-(EU1517))*I1517),0)*BS1517),0))</f>
        <v/>
      </c>
      <c r="S1517">
        <f>ROUND(CT1517*I1517,0)</f>
        <v/>
      </c>
      <c r="T1517">
        <f>ROUND(CU1517*I1517,0)</f>
        <v/>
      </c>
      <c r="U1517">
        <f>ROUND(CV1517*I1517,7)</f>
        <v/>
      </c>
      <c r="V1517">
        <f>ROUND(CW1517*I1517,7)</f>
        <v/>
      </c>
      <c r="W1517">
        <f>ROUND(CX1517*I1517,0)</f>
        <v/>
      </c>
      <c r="X1517">
        <f>ROUND(CY1517,0)</f>
        <v/>
      </c>
      <c r="Y1517">
        <f>ROUND(CZ1517,0)</f>
        <v/>
      </c>
      <c r="AA1517" t="n">
        <v>78862477</v>
      </c>
      <c r="AB1517">
        <f>ROUND((AC1517+AD1517+AF1517),2)</f>
        <v/>
      </c>
      <c r="AC1517">
        <f>ROUND((ES1517),2)</f>
        <v/>
      </c>
      <c r="AD1517">
        <f>ROUND((((ET1517)-(EU1517))+AE1517),2)</f>
        <v/>
      </c>
      <c r="AE1517">
        <f>ROUND((EU1517),2)</f>
        <v/>
      </c>
      <c r="AF1517">
        <f>ROUND((EV1517),2)</f>
        <v/>
      </c>
      <c r="AG1517">
        <f>ROUND((AP1517),2)</f>
        <v/>
      </c>
      <c r="AH1517">
        <f>(EW1517)</f>
        <v/>
      </c>
      <c r="AI1517">
        <f>(EX1517)</f>
        <v/>
      </c>
      <c r="AJ1517">
        <f>(AS1517)</f>
        <v/>
      </c>
      <c r="AK1517" t="n">
        <v>384.43</v>
      </c>
      <c r="AL1517" t="n">
        <v>384.43</v>
      </c>
      <c r="AM1517" t="n">
        <v>0</v>
      </c>
      <c r="AN1517" t="n">
        <v>0</v>
      </c>
      <c r="AO1517" t="n">
        <v>0</v>
      </c>
      <c r="AP1517" t="n">
        <v>0</v>
      </c>
      <c r="AQ1517" t="n">
        <v>0</v>
      </c>
      <c r="AR1517" t="n">
        <v>0</v>
      </c>
      <c r="AS1517" t="n">
        <v>0</v>
      </c>
      <c r="AT1517" t="n">
        <v>103</v>
      </c>
      <c r="AU1517" t="n">
        <v>52</v>
      </c>
      <c r="AV1517" t="n">
        <v>1</v>
      </c>
      <c r="AW1517" t="n">
        <v>1</v>
      </c>
      <c r="AZ1517" t="n">
        <v>1</v>
      </c>
      <c r="BA1517" t="n">
        <v>1</v>
      </c>
      <c r="BB1517" t="n">
        <v>1</v>
      </c>
      <c r="BC1517" t="n">
        <v>1</v>
      </c>
      <c r="BD1517" t="inlineStr"/>
      <c r="BE1517" t="inlineStr"/>
      <c r="BF1517" t="inlineStr"/>
      <c r="BG1517" t="inlineStr"/>
      <c r="BH1517" t="n">
        <v>3</v>
      </c>
      <c r="BI1517" t="n">
        <v>1</v>
      </c>
      <c r="BJ1517" t="inlineStr"/>
      <c r="BM1517" t="n">
        <v>65007</v>
      </c>
      <c r="BN1517" t="n">
        <v>0</v>
      </c>
      <c r="BO1517" t="inlineStr"/>
      <c r="BP1517" t="n">
        <v>0</v>
      </c>
      <c r="BQ1517" t="n">
        <v>6</v>
      </c>
      <c r="BR1517" t="n">
        <v>0</v>
      </c>
      <c r="BS1517" t="n">
        <v>1</v>
      </c>
      <c r="BT1517" t="n">
        <v>1</v>
      </c>
      <c r="BU1517" t="n">
        <v>1</v>
      </c>
      <c r="BV1517" t="n">
        <v>1</v>
      </c>
      <c r="BW1517" t="n">
        <v>1</v>
      </c>
      <c r="BX1517" t="n">
        <v>1</v>
      </c>
      <c r="BY1517" t="inlineStr"/>
      <c r="BZ1517" t="n">
        <v>103</v>
      </c>
      <c r="CA1517" t="n">
        <v>52</v>
      </c>
      <c r="CB1517" t="inlineStr"/>
      <c r="CE1517" t="n">
        <v>12</v>
      </c>
      <c r="CF1517" t="n">
        <v>0</v>
      </c>
      <c r="CG1517" t="n">
        <v>0</v>
      </c>
      <c r="CM1517" t="n">
        <v>0</v>
      </c>
      <c r="CN1517" t="inlineStr"/>
      <c r="CO1517" t="n">
        <v>0</v>
      </c>
      <c r="CP1517">
        <f>(P1517+Q1517+S1517)</f>
        <v/>
      </c>
      <c r="CQ1517">
        <f>AC1517</f>
        <v/>
      </c>
      <c r="CR1517">
        <f>(ROUND((ROUND(((ET1517)*1),0)*BB1517),0)+ROUND((ROUND(((AE1517-(EU1517))*1),0)*BS1517),0))</f>
        <v/>
      </c>
      <c r="CS1517">
        <f>(ROUND((ROUND(((EU1517)*1),0)*BS1517),0)+ROUND((ROUND(((AE1517-(EU1517))*1),0)*BS1517),0))</f>
        <v/>
      </c>
      <c r="CT1517">
        <f>AF1517*BA1517</f>
        <v/>
      </c>
      <c r="CU1517">
        <f>AG1517</f>
        <v/>
      </c>
      <c r="CV1517">
        <f>AH1517</f>
        <v/>
      </c>
      <c r="CW1517">
        <f>AI1517</f>
        <v/>
      </c>
      <c r="CX1517">
        <f>AJ1517</f>
        <v/>
      </c>
      <c r="CY1517">
        <f>(((S1517+R1517)*AT1517)/100)</f>
        <v/>
      </c>
      <c r="CZ1517">
        <f>(((S1517+R1517)*AU1517)/100)</f>
        <v/>
      </c>
      <c r="DC1517" t="inlineStr"/>
      <c r="DD1517" t="inlineStr"/>
      <c r="DE1517" t="inlineStr"/>
      <c r="DF1517" t="inlineStr"/>
      <c r="DG1517" t="inlineStr"/>
      <c r="DH1517" t="inlineStr"/>
      <c r="DI1517" t="inlineStr"/>
      <c r="DJ1517" t="inlineStr"/>
      <c r="DK1517" t="inlineStr"/>
      <c r="DL1517" t="inlineStr"/>
      <c r="DM1517" t="inlineStr"/>
      <c r="DN1517" t="n">
        <v>0</v>
      </c>
      <c r="DO1517" t="n">
        <v>0</v>
      </c>
      <c r="DP1517" t="n">
        <v>1</v>
      </c>
      <c r="DQ1517" t="n">
        <v>1</v>
      </c>
      <c r="DU1517" t="n">
        <v>1002</v>
      </c>
      <c r="DV1517" t="inlineStr">
        <is>
          <t>л</t>
        </is>
      </c>
      <c r="DW1517" t="inlineStr">
        <is>
          <t>л</t>
        </is>
      </c>
      <c r="DX1517" t="n">
        <v>1</v>
      </c>
      <c r="DZ1517" t="inlineStr"/>
      <c r="EA1517" t="inlineStr"/>
      <c r="EB1517" t="inlineStr"/>
      <c r="EC1517" t="inlineStr"/>
      <c r="EE1517" t="n">
        <v>78726000</v>
      </c>
      <c r="EF1517" t="n">
        <v>6</v>
      </c>
      <c r="EG1517" t="inlineStr">
        <is>
          <t>Ремонтно-строительные работы</t>
        </is>
      </c>
      <c r="EH1517" t="n">
        <v>99</v>
      </c>
      <c r="EI1517" t="inlineStr">
        <is>
          <t>Внутренние санитарно-технические работы</t>
        </is>
      </c>
      <c r="EJ1517" t="n">
        <v>1</v>
      </c>
      <c r="EK1517" t="n">
        <v>65007</v>
      </c>
      <c r="EL1517" t="inlineStr">
        <is>
          <t>Внутренние санитарнотехнические работы: смена труб, санприборов, запорной арматуры и другое</t>
        </is>
      </c>
      <c r="EM1517" t="inlineStr">
        <is>
          <t>рФЕР-65</t>
        </is>
      </c>
      <c r="EO1517" t="inlineStr"/>
      <c r="EQ1517" t="n">
        <v>0</v>
      </c>
      <c r="ER1517" t="n">
        <v>384.43</v>
      </c>
      <c r="ES1517" t="n">
        <v>384.43</v>
      </c>
      <c r="ET1517" t="n">
        <v>0</v>
      </c>
      <c r="EU1517" t="n">
        <v>0</v>
      </c>
      <c r="EV1517" t="n">
        <v>0</v>
      </c>
      <c r="EW1517" t="n">
        <v>0</v>
      </c>
      <c r="EX1517" t="n">
        <v>0</v>
      </c>
      <c r="EZ1517" t="n">
        <v>5</v>
      </c>
      <c r="FC1517" t="n">
        <v>1</v>
      </c>
      <c r="FD1517" t="n">
        <v>18</v>
      </c>
      <c r="FF1517" t="n">
        <v>469</v>
      </c>
      <c r="FQ1517" t="n">
        <v>0</v>
      </c>
      <c r="FR1517" t="n">
        <v>0</v>
      </c>
      <c r="FS1517" t="n">
        <v>0</v>
      </c>
      <c r="FX1517" t="n">
        <v>103</v>
      </c>
      <c r="FY1517" t="n">
        <v>52</v>
      </c>
      <c r="GA1517" t="inlineStr">
        <is>
          <t>[469 / 1,22]</t>
        </is>
      </c>
      <c r="GD1517" t="n">
        <v>1</v>
      </c>
      <c r="GF1517" t="n">
        <v>-1978592410</v>
      </c>
      <c r="GG1517" t="n">
        <v>2</v>
      </c>
      <c r="GH1517" t="n">
        <v>3</v>
      </c>
      <c r="GI1517" t="n">
        <v>-2</v>
      </c>
      <c r="GJ1517" t="n">
        <v>0</v>
      </c>
      <c r="GK1517" t="n">
        <v>0</v>
      </c>
      <c r="GL1517">
        <f>ROUND(IF(AND(BH1517=3,BI1517=3,FS1517&lt;&gt;0),P1517,0),0)</f>
        <v/>
      </c>
      <c r="GM1517">
        <f>ROUND(O1517+X1517+Y1517,0)+GX1517</f>
        <v/>
      </c>
      <c r="GN1517">
        <f>IF(OR(BI1517=0,BI1517=1),GM1517-GX1517,0)</f>
        <v/>
      </c>
      <c r="GO1517">
        <f>IF(BI1517=2,GM1517-GX1517,0)</f>
        <v/>
      </c>
      <c r="GP1517">
        <f>IF(BI1517=4,GM1517-GX1517,0)</f>
        <v/>
      </c>
      <c r="GR1517" t="n">
        <v>1</v>
      </c>
      <c r="GS1517" t="n">
        <v>1</v>
      </c>
      <c r="GT1517" t="n">
        <v>0</v>
      </c>
      <c r="GU1517" t="inlineStr"/>
      <c r="GV1517">
        <f>ROUND((GT1517),2)</f>
        <v/>
      </c>
      <c r="GW1517" t="n">
        <v>1</v>
      </c>
      <c r="GX1517">
        <f>ROUND(HC1517*I1517,0)</f>
        <v/>
      </c>
      <c r="HA1517" t="n">
        <v>0</v>
      </c>
      <c r="HB1517" t="n">
        <v>0</v>
      </c>
      <c r="HC1517">
        <f>GV1517*GW1517</f>
        <v/>
      </c>
      <c r="HE1517" t="inlineStr">
        <is>
          <t>0</t>
        </is>
      </c>
      <c r="HF1517" t="inlineStr">
        <is>
          <t>0</t>
        </is>
      </c>
      <c r="HG1517">
        <f>ROUND(AC1517*I1517,0)</f>
        <v/>
      </c>
      <c r="HM1517" t="inlineStr"/>
      <c r="HN1517" t="inlineStr">
        <is>
          <t>Пр/812-099.2-1</t>
        </is>
      </c>
      <c r="HO1517" t="inlineStr">
        <is>
          <t>Пр/774-099.2</t>
        </is>
      </c>
      <c r="HP1517" t="inlineStr">
        <is>
          <t>Внутренние санитарнотехнические работы: смена труб, санприборов, запорной арматуры и другое</t>
        </is>
      </c>
      <c r="HQ1517" t="inlineStr">
        <is>
          <t>Внутренние санитарнотехнические работы: смена труб, санприборов, запорной арматуры и другое</t>
        </is>
      </c>
      <c r="HS1517" t="n">
        <v>0</v>
      </c>
      <c r="IK1517" t="n">
        <v>0</v>
      </c>
    </row>
    <row r="1518"/>
    <row r="1519">
      <c r="A1519" s="358" t="n">
        <v>51</v>
      </c>
      <c r="B1519" s="358">
        <f>B1512</f>
        <v/>
      </c>
      <c r="C1519" s="358">
        <f>A1512</f>
        <v/>
      </c>
      <c r="D1519" s="358">
        <f>ROW(A1512)</f>
        <v/>
      </c>
      <c r="E1519" s="358" t="n"/>
      <c r="F1519" s="358">
        <f>IF(F1512&lt;&gt;"",F1512,"")</f>
        <v/>
      </c>
      <c r="G1519" s="358">
        <f>IF(G1512&lt;&gt;"",G1512,"")</f>
        <v/>
      </c>
      <c r="H1519" s="358" t="n">
        <v>0</v>
      </c>
      <c r="I1519" s="358" t="n"/>
      <c r="J1519" s="358" t="n"/>
      <c r="K1519" s="358" t="n"/>
      <c r="L1519" s="358" t="n"/>
      <c r="M1519" s="358" t="n"/>
      <c r="N1519" s="358" t="n"/>
      <c r="O1519" s="358" t="n">
        <v>0</v>
      </c>
      <c r="P1519" s="358" t="n">
        <v>0</v>
      </c>
      <c r="Q1519" s="358" t="n">
        <v>0</v>
      </c>
      <c r="R1519" s="358" t="n">
        <v>0</v>
      </c>
      <c r="S1519" s="358" t="n">
        <v>0</v>
      </c>
      <c r="T1519" s="358" t="n">
        <v>0</v>
      </c>
      <c r="U1519" s="358" t="n">
        <v>0</v>
      </c>
      <c r="V1519" s="358" t="n">
        <v>0</v>
      </c>
      <c r="W1519" s="358" t="n">
        <v>0</v>
      </c>
      <c r="X1519" s="358" t="n">
        <v>0</v>
      </c>
      <c r="Y1519" s="358" t="n">
        <v>0</v>
      </c>
      <c r="Z1519" s="358" t="n"/>
      <c r="AA1519" s="358" t="n"/>
      <c r="AB1519" s="358" t="n"/>
      <c r="AC1519" s="358" t="n"/>
      <c r="AD1519" s="358" t="n"/>
      <c r="AE1519" s="358" t="n"/>
      <c r="AF1519" s="358" t="n"/>
      <c r="AG1519" s="358" t="n"/>
      <c r="AH1519" s="358" t="n"/>
      <c r="AI1519" s="358" t="n"/>
      <c r="AJ1519" s="358" t="n"/>
      <c r="AK1519" s="358" t="n"/>
      <c r="AL1519" s="358" t="n"/>
      <c r="AM1519" s="358" t="n"/>
      <c r="AN1519" s="358" t="n"/>
      <c r="AO1519" s="358">
        <f>ROUND(BX1519,0)</f>
        <v/>
      </c>
      <c r="AP1519" s="358">
        <f>ROUND(BY1519,0)</f>
        <v/>
      </c>
      <c r="AQ1519" s="358">
        <f>ROUND(BZ1519,0)</f>
        <v/>
      </c>
      <c r="AR1519" s="358">
        <f>ROUND(CA1519,0)</f>
        <v/>
      </c>
      <c r="AS1519" s="358">
        <f>ROUND(CB1519,0)</f>
        <v/>
      </c>
      <c r="AT1519" s="358">
        <f>ROUND(CC1519,0)</f>
        <v/>
      </c>
      <c r="AU1519" s="358">
        <f>ROUND(CD1519,0)</f>
        <v/>
      </c>
      <c r="AV1519" s="358">
        <f>ROUND(CE1519,0)</f>
        <v/>
      </c>
      <c r="AW1519" s="358">
        <f>ROUND(CF1519,0)</f>
        <v/>
      </c>
      <c r="AX1519" s="358">
        <f>ROUND(CG1519,0)</f>
        <v/>
      </c>
      <c r="AY1519" s="358">
        <f>ROUND(CH1519,0)</f>
        <v/>
      </c>
      <c r="AZ1519" s="358">
        <f>ROUND(CI1519,0)</f>
        <v/>
      </c>
      <c r="BA1519" s="358">
        <f>ROUND(CJ1519,0)</f>
        <v/>
      </c>
      <c r="BB1519" s="358">
        <f>ROUND(CK1519,0)</f>
        <v/>
      </c>
      <c r="BC1519" s="358">
        <f>ROUND(CL1519,0)</f>
        <v/>
      </c>
      <c r="BD1519" s="358">
        <f>ROUND(CM1519,0)</f>
        <v/>
      </c>
      <c r="BE1519" s="358" t="n"/>
      <c r="BF1519" s="358" t="n"/>
      <c r="BG1519" s="358" t="n"/>
      <c r="BH1519" s="358" t="n"/>
      <c r="BI1519" s="358" t="n"/>
      <c r="BJ1519" s="358" t="n"/>
      <c r="BK1519" s="358" t="n"/>
      <c r="BL1519" s="358" t="n"/>
      <c r="BM1519" s="358" t="n"/>
      <c r="BN1519" s="358" t="n"/>
      <c r="BO1519" s="358" t="n"/>
      <c r="BP1519" s="358" t="n"/>
      <c r="BQ1519" s="358" t="n"/>
      <c r="BR1519" s="358" t="n"/>
      <c r="BS1519" s="358" t="n"/>
      <c r="BT1519" s="358" t="n"/>
      <c r="BU1519" s="358" t="n"/>
      <c r="BV1519" s="358" t="n"/>
      <c r="BW1519" s="358" t="n"/>
      <c r="BX1519" s="358" t="n"/>
      <c r="BY1519" s="358" t="n"/>
      <c r="BZ1519" s="358" t="n"/>
      <c r="CA1519" s="358" t="n"/>
      <c r="CB1519" s="358" t="n"/>
      <c r="CC1519" s="358" t="n"/>
      <c r="CD1519" s="358" t="n"/>
      <c r="CE1519" s="358" t="n"/>
      <c r="CF1519" s="358" t="n"/>
      <c r="CG1519" s="358" t="n"/>
      <c r="CH1519" s="358" t="n"/>
      <c r="CI1519" s="358" t="n"/>
      <c r="CJ1519" s="358" t="n"/>
      <c r="CK1519" s="358" t="n"/>
      <c r="CL1519" s="358" t="n"/>
      <c r="CM1519" s="358" t="n"/>
      <c r="CN1519" s="358" t="n"/>
      <c r="CO1519" s="358" t="n"/>
      <c r="CP1519" s="358" t="n"/>
      <c r="CQ1519" s="358" t="n"/>
      <c r="CR1519" s="358" t="n"/>
      <c r="CS1519" s="358" t="n"/>
      <c r="CT1519" s="358" t="n"/>
      <c r="CU1519" s="358" t="n"/>
      <c r="CV1519" s="358" t="n"/>
      <c r="CW1519" s="358" t="n"/>
      <c r="CX1519" s="358" t="n"/>
      <c r="CY1519" s="358" t="n"/>
      <c r="CZ1519" s="358" t="n"/>
      <c r="DA1519" s="358" t="n"/>
      <c r="DB1519" s="358" t="n"/>
      <c r="DC1519" s="358" t="n"/>
      <c r="DD1519" s="358" t="n"/>
      <c r="DE1519" s="358" t="n"/>
      <c r="DF1519" s="358" t="n"/>
      <c r="DG1519" s="359" t="n"/>
      <c r="DH1519" s="359" t="n"/>
      <c r="DI1519" s="359" t="n"/>
      <c r="DJ1519" s="359" t="n"/>
      <c r="DK1519" s="359" t="n"/>
      <c r="DL1519" s="359" t="n"/>
      <c r="DM1519" s="359" t="n"/>
      <c r="DN1519" s="359" t="n"/>
      <c r="DO1519" s="359" t="n"/>
      <c r="DP1519" s="359" t="n"/>
      <c r="DQ1519" s="359" t="n"/>
      <c r="DR1519" s="359" t="n"/>
      <c r="DS1519" s="359" t="n"/>
      <c r="DT1519" s="359" t="n"/>
      <c r="DU1519" s="359" t="n"/>
      <c r="DV1519" s="359" t="n"/>
      <c r="DW1519" s="359" t="n"/>
      <c r="DX1519" s="359" t="n"/>
      <c r="DY1519" s="359" t="n"/>
      <c r="DZ1519" s="359" t="n"/>
      <c r="EA1519" s="359" t="n"/>
      <c r="EB1519" s="359" t="n"/>
      <c r="EC1519" s="359" t="n"/>
      <c r="ED1519" s="359" t="n"/>
      <c r="EE1519" s="359" t="n"/>
      <c r="EF1519" s="359" t="n"/>
      <c r="EG1519" s="359" t="n"/>
      <c r="EH1519" s="359" t="n"/>
      <c r="EI1519" s="359" t="n"/>
      <c r="EJ1519" s="359" t="n"/>
      <c r="EK1519" s="359" t="n"/>
      <c r="EL1519" s="359" t="n"/>
      <c r="EM1519" s="359" t="n"/>
      <c r="EN1519" s="359" t="n"/>
      <c r="EO1519" s="359" t="n"/>
      <c r="EP1519" s="359" t="n"/>
      <c r="EQ1519" s="359" t="n"/>
      <c r="ER1519" s="359" t="n"/>
      <c r="ES1519" s="359" t="n"/>
      <c r="ET1519" s="359" t="n"/>
      <c r="EU1519" s="359" t="n"/>
      <c r="EV1519" s="359" t="n"/>
      <c r="EW1519" s="359" t="n"/>
      <c r="EX1519" s="359" t="n"/>
      <c r="EY1519" s="359" t="n"/>
      <c r="EZ1519" s="359" t="n"/>
      <c r="FA1519" s="359" t="n"/>
      <c r="FB1519" s="359" t="n"/>
      <c r="FC1519" s="359" t="n"/>
      <c r="FD1519" s="359" t="n"/>
      <c r="FE1519" s="359" t="n"/>
      <c r="FF1519" s="359" t="n"/>
      <c r="FG1519" s="359" t="n"/>
      <c r="FH1519" s="359" t="n"/>
      <c r="FI1519" s="359" t="n"/>
      <c r="FJ1519" s="359" t="n"/>
      <c r="FK1519" s="359" t="n"/>
      <c r="FL1519" s="359" t="n"/>
      <c r="FM1519" s="359" t="n"/>
      <c r="FN1519" s="359" t="n"/>
      <c r="FO1519" s="359" t="n"/>
      <c r="FP1519" s="359" t="n"/>
      <c r="FQ1519" s="359" t="n"/>
      <c r="FR1519" s="359" t="n"/>
      <c r="FS1519" s="359" t="n"/>
      <c r="FT1519" s="359" t="n"/>
      <c r="FU1519" s="359" t="n"/>
      <c r="FV1519" s="359" t="n"/>
      <c r="FW1519" s="359" t="n"/>
      <c r="FX1519" s="359" t="n"/>
      <c r="FY1519" s="359" t="n"/>
      <c r="FZ1519" s="359" t="n"/>
      <c r="GA1519" s="359" t="n"/>
      <c r="GB1519" s="359" t="n"/>
      <c r="GC1519" s="359" t="n"/>
      <c r="GD1519" s="359" t="n"/>
      <c r="GE1519" s="359" t="n"/>
      <c r="GF1519" s="359" t="n"/>
      <c r="GG1519" s="359" t="n"/>
      <c r="GH1519" s="359" t="n"/>
      <c r="GI1519" s="359" t="n"/>
      <c r="GJ1519" s="359" t="n"/>
      <c r="GK1519" s="359" t="n"/>
      <c r="GL1519" s="359" t="n"/>
      <c r="GM1519" s="359" t="n"/>
      <c r="GN1519" s="359" t="n"/>
      <c r="GO1519" s="359" t="n"/>
      <c r="GP1519" s="359" t="n"/>
      <c r="GQ1519" s="359" t="n"/>
      <c r="GR1519" s="359" t="n"/>
      <c r="GS1519" s="359" t="n"/>
      <c r="GT1519" s="359" t="n"/>
      <c r="GU1519" s="359" t="n"/>
      <c r="GV1519" s="359" t="n"/>
      <c r="GW1519" s="359" t="n"/>
      <c r="GX1519" s="359" t="n">
        <v>0</v>
      </c>
    </row>
    <row r="1520"/>
    <row r="1521">
      <c r="A1521" s="360" t="n">
        <v>50</v>
      </c>
      <c r="B1521" s="360" t="n">
        <v>0</v>
      </c>
      <c r="C1521" s="360" t="n">
        <v>0</v>
      </c>
      <c r="D1521" s="360" t="n">
        <v>1</v>
      </c>
      <c r="E1521" s="360" t="n">
        <v>201</v>
      </c>
      <c r="F1521" s="360">
        <f>ROUND(Source!O1519,O1521)</f>
        <v/>
      </c>
      <c r="G1521" s="360" t="inlineStr">
        <is>
          <t>ПЗ</t>
        </is>
      </c>
      <c r="H1521" s="360" t="inlineStr">
        <is>
          <t>Прямые затраты</t>
        </is>
      </c>
      <c r="I1521" s="360" t="n"/>
      <c r="J1521" s="360" t="n"/>
      <c r="K1521" s="360" t="n">
        <v>201</v>
      </c>
      <c r="L1521" s="360" t="n">
        <v>1</v>
      </c>
      <c r="M1521" s="360" t="n">
        <v>3</v>
      </c>
      <c r="N1521" s="360" t="inlineStr"/>
      <c r="O1521" s="360" t="n">
        <v>0</v>
      </c>
      <c r="P1521" s="360" t="n"/>
      <c r="Q1521" s="360" t="n"/>
      <c r="R1521" s="360" t="n"/>
      <c r="S1521" s="360" t="n"/>
      <c r="T1521" s="360" t="n"/>
      <c r="U1521" s="360" t="n"/>
      <c r="V1521" s="360" t="n"/>
      <c r="W1521" s="360" t="n">
        <v>0</v>
      </c>
      <c r="X1521" s="360" t="n">
        <v>1</v>
      </c>
      <c r="Y1521" s="360" t="n">
        <v>0</v>
      </c>
      <c r="Z1521" s="360" t="n"/>
      <c r="AA1521" s="360" t="n"/>
      <c r="AB1521" s="360" t="n"/>
    </row>
    <row r="1522">
      <c r="A1522" s="360" t="n">
        <v>50</v>
      </c>
      <c r="B1522" s="360" t="n">
        <v>0</v>
      </c>
      <c r="C1522" s="360" t="n">
        <v>0</v>
      </c>
      <c r="D1522" s="360" t="n">
        <v>1</v>
      </c>
      <c r="E1522" s="360" t="n">
        <v>202</v>
      </c>
      <c r="F1522" s="360">
        <f>ROUND(Source!P1519,O1522)</f>
        <v/>
      </c>
      <c r="G1522" s="360" t="inlineStr">
        <is>
          <t>СтМатОб</t>
        </is>
      </c>
      <c r="H1522" s="360" t="inlineStr">
        <is>
          <t>Стоимость материальных ресурсов (всего)</t>
        </is>
      </c>
      <c r="I1522" s="360" t="n"/>
      <c r="J1522" s="360" t="n"/>
      <c r="K1522" s="360" t="n">
        <v>202</v>
      </c>
      <c r="L1522" s="360" t="n">
        <v>2</v>
      </c>
      <c r="M1522" s="360" t="n">
        <v>3</v>
      </c>
      <c r="N1522" s="360" t="inlineStr"/>
      <c r="O1522" s="360" t="n">
        <v>0</v>
      </c>
      <c r="P1522" s="360" t="n"/>
      <c r="Q1522" s="360" t="n"/>
      <c r="R1522" s="360" t="n"/>
      <c r="S1522" s="360" t="n"/>
      <c r="T1522" s="360" t="n"/>
      <c r="U1522" s="360" t="n"/>
      <c r="V1522" s="360" t="n"/>
      <c r="W1522" s="360" t="n">
        <v>0</v>
      </c>
      <c r="X1522" s="360" t="n">
        <v>1</v>
      </c>
      <c r="Y1522" s="360" t="n">
        <v>0</v>
      </c>
      <c r="Z1522" s="360" t="n"/>
      <c r="AA1522" s="360" t="n"/>
      <c r="AB1522" s="360" t="n"/>
    </row>
    <row r="1523">
      <c r="A1523" s="360" t="n">
        <v>50</v>
      </c>
      <c r="B1523" s="360" t="n">
        <v>0</v>
      </c>
      <c r="C1523" s="360" t="n">
        <v>0</v>
      </c>
      <c r="D1523" s="360" t="n">
        <v>1</v>
      </c>
      <c r="E1523" s="360" t="n">
        <v>222</v>
      </c>
      <c r="F1523" s="360">
        <f>ROUND(Source!AO1519,O1523)</f>
        <v/>
      </c>
      <c r="G1523" s="360" t="inlineStr">
        <is>
          <t>СтМатОбЗак</t>
        </is>
      </c>
      <c r="H1523" s="360" t="inlineStr">
        <is>
          <t>Стоимость материалов и оборудования заказчика</t>
        </is>
      </c>
      <c r="I1523" s="360" t="n"/>
      <c r="J1523" s="360" t="n"/>
      <c r="K1523" s="360" t="n">
        <v>222</v>
      </c>
      <c r="L1523" s="360" t="n">
        <v>3</v>
      </c>
      <c r="M1523" s="360" t="n">
        <v>3</v>
      </c>
      <c r="N1523" s="360" t="inlineStr"/>
      <c r="O1523" s="360" t="n">
        <v>0</v>
      </c>
      <c r="P1523" s="360" t="n"/>
      <c r="Q1523" s="360" t="n"/>
      <c r="R1523" s="360" t="n"/>
      <c r="S1523" s="360" t="n"/>
      <c r="T1523" s="360" t="n"/>
      <c r="U1523" s="360" t="n"/>
      <c r="V1523" s="360" t="n"/>
      <c r="W1523" s="360" t="n">
        <v>0</v>
      </c>
      <c r="X1523" s="360" t="n">
        <v>1</v>
      </c>
      <c r="Y1523" s="360" t="n">
        <v>0</v>
      </c>
      <c r="Z1523" s="360" t="n"/>
      <c r="AA1523" s="360" t="n"/>
      <c r="AB1523" s="360" t="n"/>
    </row>
    <row r="1524">
      <c r="A1524" s="360" t="n">
        <v>50</v>
      </c>
      <c r="B1524" s="360" t="n">
        <v>0</v>
      </c>
      <c r="C1524" s="360" t="n">
        <v>0</v>
      </c>
      <c r="D1524" s="360" t="n">
        <v>1</v>
      </c>
      <c r="E1524" s="360" t="n">
        <v>225</v>
      </c>
      <c r="F1524" s="360">
        <f>ROUND(Source!AV1519,O1524)</f>
        <v/>
      </c>
      <c r="G1524" s="360" t="inlineStr">
        <is>
          <t>СтМатОбПод</t>
        </is>
      </c>
      <c r="H1524" s="360" t="inlineStr">
        <is>
          <t>Стоимость материалов и оборудования подрядчика</t>
        </is>
      </c>
      <c r="I1524" s="360" t="n"/>
      <c r="J1524" s="360" t="n"/>
      <c r="K1524" s="360" t="n">
        <v>225</v>
      </c>
      <c r="L1524" s="360" t="n">
        <v>4</v>
      </c>
      <c r="M1524" s="360" t="n">
        <v>3</v>
      </c>
      <c r="N1524" s="360" t="inlineStr"/>
      <c r="O1524" s="360" t="n">
        <v>0</v>
      </c>
      <c r="P1524" s="360" t="n"/>
      <c r="Q1524" s="360" t="n"/>
      <c r="R1524" s="360" t="n"/>
      <c r="S1524" s="360" t="n"/>
      <c r="T1524" s="360" t="n"/>
      <c r="U1524" s="360" t="n"/>
      <c r="V1524" s="360" t="n"/>
      <c r="W1524" s="360" t="n">
        <v>0</v>
      </c>
      <c r="X1524" s="360" t="n">
        <v>1</v>
      </c>
      <c r="Y1524" s="360" t="n">
        <v>0</v>
      </c>
      <c r="Z1524" s="360" t="n"/>
      <c r="AA1524" s="360" t="n"/>
      <c r="AB1524" s="360" t="n"/>
    </row>
    <row r="1525">
      <c r="A1525" s="360" t="n">
        <v>50</v>
      </c>
      <c r="B1525" s="360" t="n">
        <v>0</v>
      </c>
      <c r="C1525" s="360" t="n">
        <v>0</v>
      </c>
      <c r="D1525" s="360" t="n">
        <v>1</v>
      </c>
      <c r="E1525" s="360" t="n">
        <v>226</v>
      </c>
      <c r="F1525" s="360">
        <f>ROUND(Source!AW1519,O1525)</f>
        <v/>
      </c>
      <c r="G1525" s="360" t="inlineStr">
        <is>
          <t>СтМат</t>
        </is>
      </c>
      <c r="H1525" s="360" t="inlineStr">
        <is>
          <t>Стоимость материалов (всего)</t>
        </is>
      </c>
      <c r="I1525" s="360" t="n"/>
      <c r="J1525" s="360" t="n"/>
      <c r="K1525" s="360" t="n">
        <v>226</v>
      </c>
      <c r="L1525" s="360" t="n">
        <v>5</v>
      </c>
      <c r="M1525" s="360" t="n">
        <v>3</v>
      </c>
      <c r="N1525" s="360" t="inlineStr"/>
      <c r="O1525" s="360" t="n">
        <v>0</v>
      </c>
      <c r="P1525" s="360" t="n"/>
      <c r="Q1525" s="360" t="n"/>
      <c r="R1525" s="360" t="n"/>
      <c r="S1525" s="360" t="n"/>
      <c r="T1525" s="360" t="n"/>
      <c r="U1525" s="360" t="n"/>
      <c r="V1525" s="360" t="n"/>
      <c r="W1525" s="360" t="n">
        <v>0</v>
      </c>
      <c r="X1525" s="360" t="n">
        <v>1</v>
      </c>
      <c r="Y1525" s="360" t="n">
        <v>0</v>
      </c>
      <c r="Z1525" s="360" t="n"/>
      <c r="AA1525" s="360" t="n"/>
      <c r="AB1525" s="360" t="n"/>
    </row>
    <row r="1526">
      <c r="A1526" s="360" t="n">
        <v>50</v>
      </c>
      <c r="B1526" s="360" t="n">
        <v>0</v>
      </c>
      <c r="C1526" s="360" t="n">
        <v>0</v>
      </c>
      <c r="D1526" s="360" t="n">
        <v>1</v>
      </c>
      <c r="E1526" s="360" t="n">
        <v>227</v>
      </c>
      <c r="F1526" s="360">
        <f>ROUND(Source!AX1519,O1526)</f>
        <v/>
      </c>
      <c r="G1526" s="360" t="inlineStr">
        <is>
          <t>СтМатЗак</t>
        </is>
      </c>
      <c r="H1526" s="360" t="inlineStr">
        <is>
          <t>Стоимость материалов заказчика</t>
        </is>
      </c>
      <c r="I1526" s="360" t="n"/>
      <c r="J1526" s="360" t="n"/>
      <c r="K1526" s="360" t="n">
        <v>227</v>
      </c>
      <c r="L1526" s="360" t="n">
        <v>6</v>
      </c>
      <c r="M1526" s="360" t="n">
        <v>3</v>
      </c>
      <c r="N1526" s="360" t="inlineStr"/>
      <c r="O1526" s="360" t="n">
        <v>0</v>
      </c>
      <c r="P1526" s="360" t="n"/>
      <c r="Q1526" s="360" t="n"/>
      <c r="R1526" s="360" t="n"/>
      <c r="S1526" s="360" t="n"/>
      <c r="T1526" s="360" t="n"/>
      <c r="U1526" s="360" t="n"/>
      <c r="V1526" s="360" t="n"/>
      <c r="W1526" s="360" t="n">
        <v>0</v>
      </c>
      <c r="X1526" s="360" t="n">
        <v>1</v>
      </c>
      <c r="Y1526" s="360" t="n">
        <v>0</v>
      </c>
      <c r="Z1526" s="360" t="n"/>
      <c r="AA1526" s="360" t="n"/>
      <c r="AB1526" s="360" t="n"/>
    </row>
    <row r="1527">
      <c r="A1527" s="360" t="n">
        <v>50</v>
      </c>
      <c r="B1527" s="360" t="n">
        <v>0</v>
      </c>
      <c r="C1527" s="360" t="n">
        <v>0</v>
      </c>
      <c r="D1527" s="360" t="n">
        <v>1</v>
      </c>
      <c r="E1527" s="360" t="n">
        <v>228</v>
      </c>
      <c r="F1527" s="360">
        <f>ROUND(Source!AY1519,O1527)</f>
        <v/>
      </c>
      <c r="G1527" s="360" t="inlineStr">
        <is>
          <t>СтМатПод</t>
        </is>
      </c>
      <c r="H1527" s="360" t="inlineStr">
        <is>
          <t>Стоимость материалов подрядчика</t>
        </is>
      </c>
      <c r="I1527" s="360" t="n"/>
      <c r="J1527" s="360" t="n"/>
      <c r="K1527" s="360" t="n">
        <v>228</v>
      </c>
      <c r="L1527" s="360" t="n">
        <v>7</v>
      </c>
      <c r="M1527" s="360" t="n">
        <v>3</v>
      </c>
      <c r="N1527" s="360" t="inlineStr"/>
      <c r="O1527" s="360" t="n">
        <v>0</v>
      </c>
      <c r="P1527" s="360" t="n"/>
      <c r="Q1527" s="360" t="n"/>
      <c r="R1527" s="360" t="n"/>
      <c r="S1527" s="360" t="n"/>
      <c r="T1527" s="360" t="n"/>
      <c r="U1527" s="360" t="n"/>
      <c r="V1527" s="360" t="n"/>
      <c r="W1527" s="360" t="n">
        <v>0</v>
      </c>
      <c r="X1527" s="360" t="n">
        <v>1</v>
      </c>
      <c r="Y1527" s="360" t="n">
        <v>0</v>
      </c>
      <c r="Z1527" s="360" t="n"/>
      <c r="AA1527" s="360" t="n"/>
      <c r="AB1527" s="360" t="n"/>
    </row>
    <row r="1528">
      <c r="A1528" s="360" t="n">
        <v>50</v>
      </c>
      <c r="B1528" s="360" t="n">
        <v>0</v>
      </c>
      <c r="C1528" s="360" t="n">
        <v>0</v>
      </c>
      <c r="D1528" s="360" t="n">
        <v>1</v>
      </c>
      <c r="E1528" s="360" t="n">
        <v>216</v>
      </c>
      <c r="F1528" s="360">
        <f>ROUND(Source!AP1519,O1528)</f>
        <v/>
      </c>
      <c r="G1528" s="360" t="inlineStr">
        <is>
          <t>Оборуд</t>
        </is>
      </c>
      <c r="H1528" s="360" t="inlineStr">
        <is>
          <t>Стоимость оборудования (всего)</t>
        </is>
      </c>
      <c r="I1528" s="360" t="n"/>
      <c r="J1528" s="360" t="n"/>
      <c r="K1528" s="360" t="n">
        <v>216</v>
      </c>
      <c r="L1528" s="360" t="n">
        <v>8</v>
      </c>
      <c r="M1528" s="360" t="n">
        <v>3</v>
      </c>
      <c r="N1528" s="360" t="inlineStr"/>
      <c r="O1528" s="360" t="n">
        <v>0</v>
      </c>
      <c r="P1528" s="360" t="n"/>
      <c r="Q1528" s="360" t="n"/>
      <c r="R1528" s="360" t="n"/>
      <c r="S1528" s="360" t="n"/>
      <c r="T1528" s="360" t="n"/>
      <c r="U1528" s="360" t="n"/>
      <c r="V1528" s="360" t="n"/>
      <c r="W1528" s="360" t="n">
        <v>0</v>
      </c>
      <c r="X1528" s="360" t="n">
        <v>1</v>
      </c>
      <c r="Y1528" s="360" t="n">
        <v>0</v>
      </c>
      <c r="Z1528" s="360" t="n"/>
      <c r="AA1528" s="360" t="n"/>
      <c r="AB1528" s="360" t="n"/>
    </row>
    <row r="1529">
      <c r="A1529" s="360" t="n">
        <v>50</v>
      </c>
      <c r="B1529" s="360" t="n">
        <v>0</v>
      </c>
      <c r="C1529" s="360" t="n">
        <v>0</v>
      </c>
      <c r="D1529" s="360" t="n">
        <v>1</v>
      </c>
      <c r="E1529" s="360" t="n">
        <v>223</v>
      </c>
      <c r="F1529" s="360">
        <f>ROUND(Source!AQ1519,O1529)</f>
        <v/>
      </c>
      <c r="G1529" s="360" t="inlineStr">
        <is>
          <t>ОборудЗак</t>
        </is>
      </c>
      <c r="H1529" s="360" t="inlineStr">
        <is>
          <t>Стоимость оборудования заказчика</t>
        </is>
      </c>
      <c r="I1529" s="360" t="n"/>
      <c r="J1529" s="360" t="n"/>
      <c r="K1529" s="360" t="n">
        <v>223</v>
      </c>
      <c r="L1529" s="360" t="n">
        <v>9</v>
      </c>
      <c r="M1529" s="360" t="n">
        <v>3</v>
      </c>
      <c r="N1529" s="360" t="inlineStr"/>
      <c r="O1529" s="360" t="n">
        <v>0</v>
      </c>
      <c r="P1529" s="360" t="n"/>
      <c r="Q1529" s="360" t="n"/>
      <c r="R1529" s="360" t="n"/>
      <c r="S1529" s="360" t="n"/>
      <c r="T1529" s="360" t="n"/>
      <c r="U1529" s="360" t="n"/>
      <c r="V1529" s="360" t="n"/>
      <c r="W1529" s="360" t="n">
        <v>0</v>
      </c>
      <c r="X1529" s="360" t="n">
        <v>1</v>
      </c>
      <c r="Y1529" s="360" t="n">
        <v>0</v>
      </c>
      <c r="Z1529" s="360" t="n"/>
      <c r="AA1529" s="360" t="n"/>
      <c r="AB1529" s="360" t="n"/>
    </row>
    <row r="1530">
      <c r="A1530" s="360" t="n">
        <v>50</v>
      </c>
      <c r="B1530" s="360" t="n">
        <v>0</v>
      </c>
      <c r="C1530" s="360" t="n">
        <v>0</v>
      </c>
      <c r="D1530" s="360" t="n">
        <v>1</v>
      </c>
      <c r="E1530" s="360" t="n">
        <v>229</v>
      </c>
      <c r="F1530" s="360">
        <f>ROUND(Source!AZ1519,O1530)</f>
        <v/>
      </c>
      <c r="G1530" s="360" t="inlineStr">
        <is>
          <t>ОборудПод</t>
        </is>
      </c>
      <c r="H1530" s="360" t="inlineStr">
        <is>
          <t>Стоимость оборудования подрядчика</t>
        </is>
      </c>
      <c r="I1530" s="360" t="n"/>
      <c r="J1530" s="360" t="n"/>
      <c r="K1530" s="360" t="n">
        <v>229</v>
      </c>
      <c r="L1530" s="360" t="n">
        <v>10</v>
      </c>
      <c r="M1530" s="360" t="n">
        <v>3</v>
      </c>
      <c r="N1530" s="360" t="inlineStr"/>
      <c r="O1530" s="360" t="n">
        <v>0</v>
      </c>
      <c r="P1530" s="360" t="n"/>
      <c r="Q1530" s="360" t="n"/>
      <c r="R1530" s="360" t="n"/>
      <c r="S1530" s="360" t="n"/>
      <c r="T1530" s="360" t="n"/>
      <c r="U1530" s="360" t="n"/>
      <c r="V1530" s="360" t="n"/>
      <c r="W1530" s="360" t="n">
        <v>0</v>
      </c>
      <c r="X1530" s="360" t="n">
        <v>1</v>
      </c>
      <c r="Y1530" s="360" t="n">
        <v>0</v>
      </c>
      <c r="Z1530" s="360" t="n"/>
      <c r="AA1530" s="360" t="n"/>
      <c r="AB1530" s="360" t="n"/>
    </row>
    <row r="1531">
      <c r="A1531" s="360" t="n">
        <v>50</v>
      </c>
      <c r="B1531" s="360" t="n">
        <v>0</v>
      </c>
      <c r="C1531" s="360" t="n">
        <v>0</v>
      </c>
      <c r="D1531" s="360" t="n">
        <v>1</v>
      </c>
      <c r="E1531" s="360" t="n">
        <v>203</v>
      </c>
      <c r="F1531" s="360">
        <f>ROUND(Source!Q1519,O1531)</f>
        <v/>
      </c>
      <c r="G1531" s="360" t="inlineStr">
        <is>
          <t>ЭММ</t>
        </is>
      </c>
      <c r="H1531" s="360" t="inlineStr">
        <is>
          <t>Эксплуатация машин</t>
        </is>
      </c>
      <c r="I1531" s="360" t="n"/>
      <c r="J1531" s="360" t="n"/>
      <c r="K1531" s="360" t="n">
        <v>203</v>
      </c>
      <c r="L1531" s="360" t="n">
        <v>11</v>
      </c>
      <c r="M1531" s="360" t="n">
        <v>3</v>
      </c>
      <c r="N1531" s="360" t="inlineStr"/>
      <c r="O1531" s="360" t="n">
        <v>0</v>
      </c>
      <c r="P1531" s="360" t="n"/>
      <c r="Q1531" s="360" t="n"/>
      <c r="R1531" s="360" t="n"/>
      <c r="S1531" s="360" t="n"/>
      <c r="T1531" s="360" t="n"/>
      <c r="U1531" s="360" t="n"/>
      <c r="V1531" s="360" t="n"/>
      <c r="W1531" s="360" t="n">
        <v>0</v>
      </c>
      <c r="X1531" s="360" t="n">
        <v>1</v>
      </c>
      <c r="Y1531" s="360" t="n">
        <v>0</v>
      </c>
      <c r="Z1531" s="360" t="n"/>
      <c r="AA1531" s="360" t="n"/>
      <c r="AB1531" s="360" t="n"/>
    </row>
    <row r="1532">
      <c r="A1532" s="360" t="n">
        <v>50</v>
      </c>
      <c r="B1532" s="360" t="n">
        <v>0</v>
      </c>
      <c r="C1532" s="360" t="n">
        <v>0</v>
      </c>
      <c r="D1532" s="360" t="n">
        <v>1</v>
      </c>
      <c r="E1532" s="360" t="n">
        <v>231</v>
      </c>
      <c r="F1532" s="360">
        <f>ROUND(Source!BB1519,O1532)</f>
        <v/>
      </c>
      <c r="G1532" s="360" t="inlineStr">
        <is>
          <t>ЭММсНРиСП</t>
        </is>
      </c>
      <c r="H1532" s="360" t="inlineStr">
        <is>
          <t>Эксплуатация машин по ТСН-2001.16</t>
        </is>
      </c>
      <c r="I1532" s="360" t="n"/>
      <c r="J1532" s="360" t="n"/>
      <c r="K1532" s="360" t="n">
        <v>231</v>
      </c>
      <c r="L1532" s="360" t="n">
        <v>12</v>
      </c>
      <c r="M1532" s="360" t="n">
        <v>3</v>
      </c>
      <c r="N1532" s="360" t="inlineStr"/>
      <c r="O1532" s="360" t="n">
        <v>0</v>
      </c>
      <c r="P1532" s="360" t="n"/>
      <c r="Q1532" s="360" t="n"/>
      <c r="R1532" s="360" t="n"/>
      <c r="S1532" s="360" t="n"/>
      <c r="T1532" s="360" t="n"/>
      <c r="U1532" s="360" t="n"/>
      <c r="V1532" s="360" t="n"/>
      <c r="W1532" s="360" t="n">
        <v>0</v>
      </c>
      <c r="X1532" s="360" t="n">
        <v>1</v>
      </c>
      <c r="Y1532" s="360" t="n">
        <v>0</v>
      </c>
      <c r="Z1532" s="360" t="n"/>
      <c r="AA1532" s="360" t="n"/>
      <c r="AB1532" s="360" t="n"/>
    </row>
    <row r="1533">
      <c r="A1533" s="360" t="n">
        <v>50</v>
      </c>
      <c r="B1533" s="360" t="n">
        <v>0</v>
      </c>
      <c r="C1533" s="360" t="n">
        <v>0</v>
      </c>
      <c r="D1533" s="360" t="n">
        <v>1</v>
      </c>
      <c r="E1533" s="360" t="n">
        <v>204</v>
      </c>
      <c r="F1533" s="360">
        <f>ROUND(Source!R1519,O1533)</f>
        <v/>
      </c>
      <c r="G1533" s="360" t="inlineStr">
        <is>
          <t>ЗПМ</t>
        </is>
      </c>
      <c r="H1533" s="360" t="inlineStr">
        <is>
          <t>ЗП машинистов</t>
        </is>
      </c>
      <c r="I1533" s="360" t="n"/>
      <c r="J1533" s="360" t="n"/>
      <c r="K1533" s="360" t="n">
        <v>204</v>
      </c>
      <c r="L1533" s="360" t="n">
        <v>13</v>
      </c>
      <c r="M1533" s="360" t="n">
        <v>3</v>
      </c>
      <c r="N1533" s="360" t="inlineStr"/>
      <c r="O1533" s="360" t="n">
        <v>0</v>
      </c>
      <c r="P1533" s="360" t="n"/>
      <c r="Q1533" s="360" t="n"/>
      <c r="R1533" s="360" t="n"/>
      <c r="S1533" s="360" t="n"/>
      <c r="T1533" s="360" t="n"/>
      <c r="U1533" s="360" t="n"/>
      <c r="V1533" s="360" t="n"/>
      <c r="W1533" s="360" t="n">
        <v>0</v>
      </c>
      <c r="X1533" s="360" t="n">
        <v>1</v>
      </c>
      <c r="Y1533" s="360" t="n">
        <v>0</v>
      </c>
      <c r="Z1533" s="360" t="n"/>
      <c r="AA1533" s="360" t="n"/>
      <c r="AB1533" s="360" t="n"/>
    </row>
    <row r="1534">
      <c r="A1534" s="360" t="n">
        <v>50</v>
      </c>
      <c r="B1534" s="360" t="n">
        <v>0</v>
      </c>
      <c r="C1534" s="360" t="n">
        <v>0</v>
      </c>
      <c r="D1534" s="360" t="n">
        <v>1</v>
      </c>
      <c r="E1534" s="360" t="n">
        <v>205</v>
      </c>
      <c r="F1534" s="360">
        <f>ROUND(Source!S1519,O1534)</f>
        <v/>
      </c>
      <c r="G1534" s="360" t="inlineStr">
        <is>
          <t>ОЗП</t>
        </is>
      </c>
      <c r="H1534" s="360" t="inlineStr">
        <is>
          <t>Основная ЗП рабочих</t>
        </is>
      </c>
      <c r="I1534" s="360" t="n"/>
      <c r="J1534" s="360" t="n"/>
      <c r="K1534" s="360" t="n">
        <v>205</v>
      </c>
      <c r="L1534" s="360" t="n">
        <v>14</v>
      </c>
      <c r="M1534" s="360" t="n">
        <v>3</v>
      </c>
      <c r="N1534" s="360" t="inlineStr"/>
      <c r="O1534" s="360" t="n">
        <v>0</v>
      </c>
      <c r="P1534" s="360" t="n"/>
      <c r="Q1534" s="360" t="n"/>
      <c r="R1534" s="360" t="n"/>
      <c r="S1534" s="360" t="n"/>
      <c r="T1534" s="360" t="n"/>
      <c r="U1534" s="360" t="n"/>
      <c r="V1534" s="360" t="n"/>
      <c r="W1534" s="360" t="n">
        <v>0</v>
      </c>
      <c r="X1534" s="360" t="n">
        <v>1</v>
      </c>
      <c r="Y1534" s="360" t="n">
        <v>0</v>
      </c>
      <c r="Z1534" s="360" t="n"/>
      <c r="AA1534" s="360" t="n"/>
      <c r="AB1534" s="360" t="n"/>
    </row>
    <row r="1535">
      <c r="A1535" s="360" t="n">
        <v>50</v>
      </c>
      <c r="B1535" s="360" t="n">
        <v>0</v>
      </c>
      <c r="C1535" s="360" t="n">
        <v>0</v>
      </c>
      <c r="D1535" s="360" t="n">
        <v>1</v>
      </c>
      <c r="E1535" s="360" t="n">
        <v>232</v>
      </c>
      <c r="F1535" s="360">
        <f>ROUND(Source!BC1519,O1535)</f>
        <v/>
      </c>
      <c r="G1535" s="360" t="inlineStr">
        <is>
          <t>ОЗПсНРиСП</t>
        </is>
      </c>
      <c r="H1535" s="360" t="inlineStr">
        <is>
          <t>Основная ЗП рабочих по ТСН-2001.16</t>
        </is>
      </c>
      <c r="I1535" s="360" t="n"/>
      <c r="J1535" s="360" t="n"/>
      <c r="K1535" s="360" t="n">
        <v>232</v>
      </c>
      <c r="L1535" s="360" t="n">
        <v>15</v>
      </c>
      <c r="M1535" s="360" t="n">
        <v>3</v>
      </c>
      <c r="N1535" s="360" t="inlineStr"/>
      <c r="O1535" s="360" t="n">
        <v>0</v>
      </c>
      <c r="P1535" s="360" t="n"/>
      <c r="Q1535" s="360" t="n"/>
      <c r="R1535" s="360" t="n"/>
      <c r="S1535" s="360" t="n"/>
      <c r="T1535" s="360" t="n"/>
      <c r="U1535" s="360" t="n"/>
      <c r="V1535" s="360" t="n"/>
      <c r="W1535" s="360" t="n">
        <v>0</v>
      </c>
      <c r="X1535" s="360" t="n">
        <v>1</v>
      </c>
      <c r="Y1535" s="360" t="n">
        <v>0</v>
      </c>
      <c r="Z1535" s="360" t="n"/>
      <c r="AA1535" s="360" t="n"/>
      <c r="AB1535" s="360" t="n"/>
    </row>
    <row r="1536">
      <c r="A1536" s="360" t="n">
        <v>50</v>
      </c>
      <c r="B1536" s="360" t="n">
        <v>0</v>
      </c>
      <c r="C1536" s="360" t="n">
        <v>0</v>
      </c>
      <c r="D1536" s="360" t="n">
        <v>1</v>
      </c>
      <c r="E1536" s="360" t="n">
        <v>214</v>
      </c>
      <c r="F1536" s="360">
        <f>ROUND(Source!AS1519,O1536)</f>
        <v/>
      </c>
      <c r="G1536" s="360" t="inlineStr">
        <is>
          <t>Строит</t>
        </is>
      </c>
      <c r="H1536" s="360" t="inlineStr">
        <is>
          <t>Строительные работы с НР и СП</t>
        </is>
      </c>
      <c r="I1536" s="360" t="n"/>
      <c r="J1536" s="360" t="n"/>
      <c r="K1536" s="360" t="n">
        <v>214</v>
      </c>
      <c r="L1536" s="360" t="n">
        <v>16</v>
      </c>
      <c r="M1536" s="360" t="n">
        <v>3</v>
      </c>
      <c r="N1536" s="360" t="inlineStr"/>
      <c r="O1536" s="360" t="n">
        <v>0</v>
      </c>
      <c r="P1536" s="360" t="n"/>
      <c r="Q1536" s="360" t="n"/>
      <c r="R1536" s="360" t="n"/>
      <c r="S1536" s="360" t="n"/>
      <c r="T1536" s="360" t="n"/>
      <c r="U1536" s="360" t="n"/>
      <c r="V1536" s="360" t="n"/>
      <c r="W1536" s="360" t="n">
        <v>0</v>
      </c>
      <c r="X1536" s="360" t="n">
        <v>1</v>
      </c>
      <c r="Y1536" s="360" t="n">
        <v>0</v>
      </c>
      <c r="Z1536" s="360" t="n"/>
      <c r="AA1536" s="360" t="n"/>
      <c r="AB1536" s="360" t="n"/>
    </row>
    <row r="1537">
      <c r="A1537" s="360" t="n">
        <v>50</v>
      </c>
      <c r="B1537" s="360" t="n">
        <v>0</v>
      </c>
      <c r="C1537" s="360" t="n">
        <v>0</v>
      </c>
      <c r="D1537" s="360" t="n">
        <v>1</v>
      </c>
      <c r="E1537" s="360" t="n">
        <v>215</v>
      </c>
      <c r="F1537" s="360">
        <f>ROUND(Source!AT1519,O1537)</f>
        <v/>
      </c>
      <c r="G1537" s="360" t="inlineStr">
        <is>
          <t>Монтаж</t>
        </is>
      </c>
      <c r="H1537" s="360" t="inlineStr">
        <is>
          <t>Монтажные работы с НР и СП</t>
        </is>
      </c>
      <c r="I1537" s="360" t="n"/>
      <c r="J1537" s="360" t="n"/>
      <c r="K1537" s="360" t="n">
        <v>215</v>
      </c>
      <c r="L1537" s="360" t="n">
        <v>17</v>
      </c>
      <c r="M1537" s="360" t="n">
        <v>3</v>
      </c>
      <c r="N1537" s="360" t="inlineStr"/>
      <c r="O1537" s="360" t="n">
        <v>0</v>
      </c>
      <c r="P1537" s="360" t="n"/>
      <c r="Q1537" s="360" t="n"/>
      <c r="R1537" s="360" t="n"/>
      <c r="S1537" s="360" t="n"/>
      <c r="T1537" s="360" t="n"/>
      <c r="U1537" s="360" t="n"/>
      <c r="V1537" s="360" t="n"/>
      <c r="W1537" s="360" t="n">
        <v>0</v>
      </c>
      <c r="X1537" s="360" t="n">
        <v>1</v>
      </c>
      <c r="Y1537" s="360" t="n">
        <v>0</v>
      </c>
      <c r="Z1537" s="360" t="n"/>
      <c r="AA1537" s="360" t="n"/>
      <c r="AB1537" s="360" t="n"/>
    </row>
    <row r="1538">
      <c r="A1538" s="360" t="n">
        <v>50</v>
      </c>
      <c r="B1538" s="360" t="n">
        <v>0</v>
      </c>
      <c r="C1538" s="360" t="n">
        <v>0</v>
      </c>
      <c r="D1538" s="360" t="n">
        <v>1</v>
      </c>
      <c r="E1538" s="360" t="n">
        <v>217</v>
      </c>
      <c r="F1538" s="360">
        <f>ROUND(Source!AU1519,O1538)</f>
        <v/>
      </c>
      <c r="G1538" s="360" t="inlineStr">
        <is>
          <t>Прочие</t>
        </is>
      </c>
      <c r="H1538" s="360" t="inlineStr">
        <is>
          <t>Прочие работы с НР и СП</t>
        </is>
      </c>
      <c r="I1538" s="360" t="n"/>
      <c r="J1538" s="360" t="n"/>
      <c r="K1538" s="360" t="n">
        <v>217</v>
      </c>
      <c r="L1538" s="360" t="n">
        <v>18</v>
      </c>
      <c r="M1538" s="360" t="n">
        <v>3</v>
      </c>
      <c r="N1538" s="360" t="inlineStr"/>
      <c r="O1538" s="360" t="n">
        <v>0</v>
      </c>
      <c r="P1538" s="360" t="n"/>
      <c r="Q1538" s="360" t="n"/>
      <c r="R1538" s="360" t="n"/>
      <c r="S1538" s="360" t="n"/>
      <c r="T1538" s="360" t="n"/>
      <c r="U1538" s="360" t="n"/>
      <c r="V1538" s="360" t="n"/>
      <c r="W1538" s="360" t="n">
        <v>0</v>
      </c>
      <c r="X1538" s="360" t="n">
        <v>1</v>
      </c>
      <c r="Y1538" s="360" t="n">
        <v>0</v>
      </c>
      <c r="Z1538" s="360" t="n"/>
      <c r="AA1538" s="360" t="n"/>
      <c r="AB1538" s="360" t="n"/>
    </row>
    <row r="1539">
      <c r="A1539" s="360" t="n">
        <v>50</v>
      </c>
      <c r="B1539" s="360" t="n">
        <v>0</v>
      </c>
      <c r="C1539" s="360" t="n">
        <v>0</v>
      </c>
      <c r="D1539" s="360" t="n">
        <v>1</v>
      </c>
      <c r="E1539" s="360" t="n">
        <v>230</v>
      </c>
      <c r="F1539" s="360">
        <f>ROUND(Source!BA1519,O1539)</f>
        <v/>
      </c>
      <c r="G1539" s="360" t="inlineStr">
        <is>
          <t>ПрочиеЗатр</t>
        </is>
      </c>
      <c r="H1539" s="360" t="inlineStr">
        <is>
          <t>Прочие затраты по ТСН-2001.16</t>
        </is>
      </c>
      <c r="I1539" s="360" t="n"/>
      <c r="J1539" s="360" t="n"/>
      <c r="K1539" s="360" t="n">
        <v>230</v>
      </c>
      <c r="L1539" s="360" t="n">
        <v>19</v>
      </c>
      <c r="M1539" s="360" t="n">
        <v>3</v>
      </c>
      <c r="N1539" s="360" t="inlineStr"/>
      <c r="O1539" s="360" t="n">
        <v>0</v>
      </c>
      <c r="P1539" s="360" t="n"/>
      <c r="Q1539" s="360" t="n"/>
      <c r="R1539" s="360" t="n"/>
      <c r="S1539" s="360" t="n"/>
      <c r="T1539" s="360" t="n"/>
      <c r="U1539" s="360" t="n"/>
      <c r="V1539" s="360" t="n"/>
      <c r="W1539" s="360" t="n">
        <v>0</v>
      </c>
      <c r="X1539" s="360" t="n">
        <v>1</v>
      </c>
      <c r="Y1539" s="360" t="n">
        <v>0</v>
      </c>
      <c r="Z1539" s="360" t="n"/>
      <c r="AA1539" s="360" t="n"/>
      <c r="AB1539" s="360" t="n"/>
    </row>
    <row r="1540">
      <c r="A1540" s="360" t="n">
        <v>50</v>
      </c>
      <c r="B1540" s="360" t="n">
        <v>0</v>
      </c>
      <c r="C1540" s="360" t="n">
        <v>0</v>
      </c>
      <c r="D1540" s="360" t="n">
        <v>1</v>
      </c>
      <c r="E1540" s="360" t="n">
        <v>206</v>
      </c>
      <c r="F1540" s="360">
        <f>ROUND(Source!T1519,O1540)</f>
        <v/>
      </c>
      <c r="G1540" s="360" t="inlineStr">
        <is>
          <t>ВозврМат</t>
        </is>
      </c>
      <c r="H1540" s="360" t="inlineStr">
        <is>
          <t>Возврат материалов</t>
        </is>
      </c>
      <c r="I1540" s="360" t="n"/>
      <c r="J1540" s="360" t="n"/>
      <c r="K1540" s="360" t="n">
        <v>206</v>
      </c>
      <c r="L1540" s="360" t="n">
        <v>20</v>
      </c>
      <c r="M1540" s="360" t="n">
        <v>3</v>
      </c>
      <c r="N1540" s="360" t="inlineStr"/>
      <c r="O1540" s="360" t="n">
        <v>0</v>
      </c>
      <c r="P1540" s="360" t="n"/>
      <c r="Q1540" s="360" t="n"/>
      <c r="R1540" s="360" t="n"/>
      <c r="S1540" s="360" t="n"/>
      <c r="T1540" s="360" t="n"/>
      <c r="U1540" s="360" t="n"/>
      <c r="V1540" s="360" t="n"/>
      <c r="W1540" s="360" t="n">
        <v>0</v>
      </c>
      <c r="X1540" s="360" t="n">
        <v>1</v>
      </c>
      <c r="Y1540" s="360" t="n">
        <v>0</v>
      </c>
      <c r="Z1540" s="360" t="n"/>
      <c r="AA1540" s="360" t="n"/>
      <c r="AB1540" s="360" t="n"/>
    </row>
    <row r="1541">
      <c r="A1541" s="360" t="n">
        <v>50</v>
      </c>
      <c r="B1541" s="360" t="n">
        <v>0</v>
      </c>
      <c r="C1541" s="360" t="n">
        <v>0</v>
      </c>
      <c r="D1541" s="360" t="n">
        <v>1</v>
      </c>
      <c r="E1541" s="360" t="n">
        <v>207</v>
      </c>
      <c r="F1541" s="360">
        <f>ROUND(Source!U1519,O1541)</f>
        <v/>
      </c>
      <c r="G1541" s="360" t="inlineStr">
        <is>
          <t>ТрудСтр</t>
        </is>
      </c>
      <c r="H1541" s="360" t="inlineStr">
        <is>
          <t>Трудозатраты строителей</t>
        </is>
      </c>
      <c r="I1541" s="360" t="n"/>
      <c r="J1541" s="360" t="n"/>
      <c r="K1541" s="360" t="n">
        <v>207</v>
      </c>
      <c r="L1541" s="360" t="n">
        <v>21</v>
      </c>
      <c r="M1541" s="360" t="n">
        <v>3</v>
      </c>
      <c r="N1541" s="360" t="inlineStr"/>
      <c r="O1541" s="360" t="n">
        <v>7</v>
      </c>
      <c r="P1541" s="360" t="n"/>
      <c r="Q1541" s="360" t="n"/>
      <c r="R1541" s="360" t="n"/>
      <c r="S1541" s="360" t="n"/>
      <c r="T1541" s="360" t="n"/>
      <c r="U1541" s="360" t="n"/>
      <c r="V1541" s="360" t="n"/>
      <c r="W1541" s="360" t="n">
        <v>0</v>
      </c>
      <c r="X1541" s="360" t="n">
        <v>1</v>
      </c>
      <c r="Y1541" s="360" t="n">
        <v>0</v>
      </c>
      <c r="Z1541" s="360" t="n"/>
      <c r="AA1541" s="360" t="n"/>
      <c r="AB1541" s="360" t="n"/>
    </row>
    <row r="1542">
      <c r="A1542" s="360" t="n">
        <v>50</v>
      </c>
      <c r="B1542" s="360" t="n">
        <v>0</v>
      </c>
      <c r="C1542" s="360" t="n">
        <v>0</v>
      </c>
      <c r="D1542" s="360" t="n">
        <v>1</v>
      </c>
      <c r="E1542" s="360" t="n">
        <v>208</v>
      </c>
      <c r="F1542" s="360">
        <f>ROUND(Source!V1519,O1542)</f>
        <v/>
      </c>
      <c r="G1542" s="360" t="inlineStr">
        <is>
          <t>ТрудМаш</t>
        </is>
      </c>
      <c r="H1542" s="360" t="inlineStr">
        <is>
          <t>Трудозатраты машинистов</t>
        </is>
      </c>
      <c r="I1542" s="360" t="n"/>
      <c r="J1542" s="360" t="n"/>
      <c r="K1542" s="360" t="n">
        <v>208</v>
      </c>
      <c r="L1542" s="360" t="n">
        <v>22</v>
      </c>
      <c r="M1542" s="360" t="n">
        <v>3</v>
      </c>
      <c r="N1542" s="360" t="inlineStr"/>
      <c r="O1542" s="360" t="n">
        <v>7</v>
      </c>
      <c r="P1542" s="360" t="n"/>
      <c r="Q1542" s="360" t="n"/>
      <c r="R1542" s="360" t="n"/>
      <c r="S1542" s="360" t="n"/>
      <c r="T1542" s="360" t="n"/>
      <c r="U1542" s="360" t="n"/>
      <c r="V1542" s="360" t="n"/>
      <c r="W1542" s="360" t="n">
        <v>0</v>
      </c>
      <c r="X1542" s="360" t="n">
        <v>1</v>
      </c>
      <c r="Y1542" s="360" t="n">
        <v>0</v>
      </c>
      <c r="Z1542" s="360" t="n"/>
      <c r="AA1542" s="360" t="n"/>
      <c r="AB1542" s="360" t="n"/>
    </row>
    <row r="1543">
      <c r="A1543" s="360" t="n">
        <v>50</v>
      </c>
      <c r="B1543" s="360" t="n">
        <v>0</v>
      </c>
      <c r="C1543" s="360" t="n">
        <v>0</v>
      </c>
      <c r="D1543" s="360" t="n">
        <v>1</v>
      </c>
      <c r="E1543" s="360" t="n">
        <v>209</v>
      </c>
      <c r="F1543" s="360">
        <f>ROUND(Source!W1519,O1543)</f>
        <v/>
      </c>
      <c r="G1543" s="360" t="inlineStr">
        <is>
          <t>ТранспМат</t>
        </is>
      </c>
      <c r="H1543" s="360" t="inlineStr">
        <is>
          <t>Транспорт материалов</t>
        </is>
      </c>
      <c r="I1543" s="360" t="n"/>
      <c r="J1543" s="360" t="n"/>
      <c r="K1543" s="360" t="n">
        <v>209</v>
      </c>
      <c r="L1543" s="360" t="n">
        <v>23</v>
      </c>
      <c r="M1543" s="360" t="n">
        <v>3</v>
      </c>
      <c r="N1543" s="360" t="inlineStr"/>
      <c r="O1543" s="360" t="n">
        <v>0</v>
      </c>
      <c r="P1543" s="360" t="n"/>
      <c r="Q1543" s="360" t="n"/>
      <c r="R1543" s="360" t="n"/>
      <c r="S1543" s="360" t="n"/>
      <c r="T1543" s="360" t="n"/>
      <c r="U1543" s="360" t="n"/>
      <c r="V1543" s="360" t="n"/>
      <c r="W1543" s="360" t="n">
        <v>0</v>
      </c>
      <c r="X1543" s="360" t="n">
        <v>1</v>
      </c>
      <c r="Y1543" s="360" t="n">
        <v>0</v>
      </c>
      <c r="Z1543" s="360" t="n"/>
      <c r="AA1543" s="360" t="n"/>
      <c r="AB1543" s="360" t="n"/>
    </row>
    <row r="1544">
      <c r="A1544" s="360" t="n">
        <v>50</v>
      </c>
      <c r="B1544" s="360" t="n">
        <v>0</v>
      </c>
      <c r="C1544" s="360" t="n">
        <v>0</v>
      </c>
      <c r="D1544" s="360" t="n">
        <v>1</v>
      </c>
      <c r="E1544" s="360" t="n">
        <v>233</v>
      </c>
      <c r="F1544" s="360">
        <f>ROUND(Source!BD1519,O1544)</f>
        <v/>
      </c>
      <c r="G1544" s="360" t="inlineStr">
        <is>
          <t>Перевозка</t>
        </is>
      </c>
      <c r="H1544" s="360" t="inlineStr">
        <is>
          <t>Перевозка грузов</t>
        </is>
      </c>
      <c r="I1544" s="360" t="n"/>
      <c r="J1544" s="360" t="n"/>
      <c r="K1544" s="360" t="n">
        <v>233</v>
      </c>
      <c r="L1544" s="360" t="n">
        <v>24</v>
      </c>
      <c r="M1544" s="360" t="n">
        <v>3</v>
      </c>
      <c r="N1544" s="360" t="inlineStr"/>
      <c r="O1544" s="360" t="n">
        <v>0</v>
      </c>
      <c r="P1544" s="360" t="n"/>
      <c r="Q1544" s="360" t="n"/>
      <c r="R1544" s="360" t="n"/>
      <c r="S1544" s="360" t="n"/>
      <c r="T1544" s="360" t="n"/>
      <c r="U1544" s="360" t="n"/>
      <c r="V1544" s="360" t="n"/>
      <c r="W1544" s="360" t="n">
        <v>0</v>
      </c>
      <c r="X1544" s="360" t="n">
        <v>1</v>
      </c>
      <c r="Y1544" s="360" t="n">
        <v>0</v>
      </c>
      <c r="Z1544" s="360" t="n"/>
      <c r="AA1544" s="360" t="n"/>
      <c r="AB1544" s="360" t="n"/>
    </row>
    <row r="1545">
      <c r="A1545" s="360" t="n">
        <v>50</v>
      </c>
      <c r="B1545" s="360" t="n">
        <v>0</v>
      </c>
      <c r="C1545" s="360" t="n">
        <v>0</v>
      </c>
      <c r="D1545" s="360" t="n">
        <v>1</v>
      </c>
      <c r="E1545" s="360" t="n">
        <v>210</v>
      </c>
      <c r="F1545" s="360">
        <f>ROUND(Source!X1519,O1545)</f>
        <v/>
      </c>
      <c r="G1545" s="360" t="inlineStr">
        <is>
          <t>НР</t>
        </is>
      </c>
      <c r="H1545" s="360" t="inlineStr">
        <is>
          <t>Накладные расходы</t>
        </is>
      </c>
      <c r="I1545" s="360" t="n"/>
      <c r="J1545" s="360" t="n"/>
      <c r="K1545" s="360" t="n">
        <v>210</v>
      </c>
      <c r="L1545" s="360" t="n">
        <v>25</v>
      </c>
      <c r="M1545" s="360" t="n">
        <v>3</v>
      </c>
      <c r="N1545" s="360" t="inlineStr"/>
      <c r="O1545" s="360" t="n">
        <v>0</v>
      </c>
      <c r="P1545" s="360" t="n"/>
      <c r="Q1545" s="360" t="n"/>
      <c r="R1545" s="360" t="n"/>
      <c r="S1545" s="360" t="n"/>
      <c r="T1545" s="360" t="n"/>
      <c r="U1545" s="360" t="n"/>
      <c r="V1545" s="360" t="n"/>
      <c r="W1545" s="360" t="n">
        <v>0</v>
      </c>
      <c r="X1545" s="360" t="n">
        <v>1</v>
      </c>
      <c r="Y1545" s="360" t="n">
        <v>0</v>
      </c>
      <c r="Z1545" s="360" t="n"/>
      <c r="AA1545" s="360" t="n"/>
      <c r="AB1545" s="360" t="n"/>
    </row>
    <row r="1546">
      <c r="A1546" s="360" t="n">
        <v>50</v>
      </c>
      <c r="B1546" s="360" t="n">
        <v>0</v>
      </c>
      <c r="C1546" s="360" t="n">
        <v>0</v>
      </c>
      <c r="D1546" s="360" t="n">
        <v>1</v>
      </c>
      <c r="E1546" s="360" t="n">
        <v>211</v>
      </c>
      <c r="F1546" s="360">
        <f>ROUND(Source!Y1519,O1546)</f>
        <v/>
      </c>
      <c r="G1546" s="360" t="inlineStr">
        <is>
          <t>СмПриб</t>
        </is>
      </c>
      <c r="H1546" s="360" t="inlineStr">
        <is>
          <t>Сметная прибыль</t>
        </is>
      </c>
      <c r="I1546" s="360" t="n"/>
      <c r="J1546" s="360" t="n"/>
      <c r="K1546" s="360" t="n">
        <v>211</v>
      </c>
      <c r="L1546" s="360" t="n">
        <v>26</v>
      </c>
      <c r="M1546" s="360" t="n">
        <v>3</v>
      </c>
      <c r="N1546" s="360" t="inlineStr"/>
      <c r="O1546" s="360" t="n">
        <v>0</v>
      </c>
      <c r="P1546" s="360" t="n"/>
      <c r="Q1546" s="360" t="n"/>
      <c r="R1546" s="360" t="n"/>
      <c r="S1546" s="360" t="n"/>
      <c r="T1546" s="360" t="n"/>
      <c r="U1546" s="360" t="n"/>
      <c r="V1546" s="360" t="n"/>
      <c r="W1546" s="360" t="n">
        <v>0</v>
      </c>
      <c r="X1546" s="360" t="n">
        <v>1</v>
      </c>
      <c r="Y1546" s="360" t="n">
        <v>0</v>
      </c>
      <c r="Z1546" s="360" t="n"/>
      <c r="AA1546" s="360" t="n"/>
      <c r="AB1546" s="360" t="n"/>
    </row>
    <row r="1547">
      <c r="A1547" s="360" t="n">
        <v>50</v>
      </c>
      <c r="B1547" s="360" t="n">
        <v>0</v>
      </c>
      <c r="C1547" s="360" t="n">
        <v>0</v>
      </c>
      <c r="D1547" s="360" t="n">
        <v>1</v>
      </c>
      <c r="E1547" s="360" t="n">
        <v>224</v>
      </c>
      <c r="F1547" s="360">
        <f>ROUND(Source!AR1519,O1547)</f>
        <v/>
      </c>
      <c r="G1547" s="360" t="inlineStr">
        <is>
          <t>Всего</t>
        </is>
      </c>
      <c r="H1547" s="360" t="inlineStr">
        <is>
          <t>Всего с НР и СП</t>
        </is>
      </c>
      <c r="I1547" s="360" t="n"/>
      <c r="J1547" s="360" t="n"/>
      <c r="K1547" s="360" t="n">
        <v>224</v>
      </c>
      <c r="L1547" s="360" t="n">
        <v>27</v>
      </c>
      <c r="M1547" s="360" t="n">
        <v>3</v>
      </c>
      <c r="N1547" s="360" t="inlineStr"/>
      <c r="O1547" s="360" t="n">
        <v>0</v>
      </c>
      <c r="P1547" s="360" t="n"/>
      <c r="Q1547" s="360" t="n"/>
      <c r="R1547" s="360" t="n"/>
      <c r="S1547" s="360" t="n"/>
      <c r="T1547" s="360" t="n"/>
      <c r="U1547" s="360" t="n"/>
      <c r="V1547" s="360" t="n"/>
      <c r="W1547" s="360" t="n">
        <v>0</v>
      </c>
      <c r="X1547" s="360" t="n">
        <v>1</v>
      </c>
      <c r="Y1547" s="360" t="n">
        <v>0</v>
      </c>
      <c r="Z1547" s="360" t="n"/>
      <c r="AA1547" s="360" t="n"/>
      <c r="AB1547" s="360" t="n"/>
    </row>
    <row r="1548">
      <c r="A1548" s="360" t="n">
        <v>50</v>
      </c>
      <c r="B1548" s="360" t="n">
        <v>0</v>
      </c>
      <c r="C1548" s="360" t="n">
        <v>0</v>
      </c>
      <c r="D1548" s="360" t="n">
        <v>2</v>
      </c>
      <c r="E1548" s="360" t="n">
        <v>0</v>
      </c>
      <c r="F1548" s="360">
        <f>ROUND(F1547,O1548)</f>
        <v/>
      </c>
      <c r="G1548" s="360" t="inlineStr">
        <is>
          <t>и1</t>
        </is>
      </c>
      <c r="H1548" s="360" t="inlineStr">
        <is>
          <t>Итого</t>
        </is>
      </c>
      <c r="I1548" s="360" t="n"/>
      <c r="J1548" s="360" t="n"/>
      <c r="K1548" s="360" t="n">
        <v>212</v>
      </c>
      <c r="L1548" s="360" t="n">
        <v>28</v>
      </c>
      <c r="M1548" s="360" t="n">
        <v>0</v>
      </c>
      <c r="N1548" s="360" t="inlineStr"/>
      <c r="O1548" s="360" t="n">
        <v>0</v>
      </c>
      <c r="P1548" s="360" t="n"/>
      <c r="Q1548" s="360" t="n"/>
      <c r="R1548" s="360" t="n"/>
      <c r="S1548" s="360" t="n"/>
      <c r="T1548" s="360" t="n"/>
      <c r="U1548" s="360" t="n"/>
      <c r="V1548" s="360" t="n"/>
      <c r="W1548" s="360" t="n">
        <v>0</v>
      </c>
      <c r="X1548" s="360" t="n">
        <v>1</v>
      </c>
      <c r="Y1548" s="360" t="n">
        <v>0</v>
      </c>
      <c r="Z1548" s="360" t="n"/>
      <c r="AA1548" s="360" t="n"/>
      <c r="AB1548" s="360" t="n"/>
    </row>
    <row r="1549">
      <c r="A1549" s="360" t="n">
        <v>50</v>
      </c>
      <c r="B1549" s="360" t="n">
        <v>0</v>
      </c>
      <c r="C1549" s="360" t="n">
        <v>0</v>
      </c>
      <c r="D1549" s="360" t="n">
        <v>2</v>
      </c>
      <c r="E1549" s="360" t="n">
        <v>0</v>
      </c>
      <c r="F1549" s="360">
        <f>ROUND(F1548*0.22,O1549)</f>
        <v/>
      </c>
      <c r="G1549" s="360" t="inlineStr">
        <is>
          <t>и2</t>
        </is>
      </c>
      <c r="H1549" s="360" t="inlineStr">
        <is>
          <t>НДС 22%</t>
        </is>
      </c>
      <c r="I1549" s="360" t="n"/>
      <c r="J1549" s="360" t="n"/>
      <c r="K1549" s="360" t="n">
        <v>212</v>
      </c>
      <c r="L1549" s="360" t="n">
        <v>29</v>
      </c>
      <c r="M1549" s="360" t="n">
        <v>0</v>
      </c>
      <c r="N1549" s="360" t="inlineStr"/>
      <c r="O1549" s="360" t="n">
        <v>0</v>
      </c>
      <c r="P1549" s="360" t="n"/>
      <c r="Q1549" s="360" t="n"/>
      <c r="R1549" s="360" t="n"/>
      <c r="S1549" s="360" t="n"/>
      <c r="T1549" s="360" t="n"/>
      <c r="U1549" s="360" t="n"/>
      <c r="V1549" s="360" t="n"/>
      <c r="W1549" s="360" t="n">
        <v>0</v>
      </c>
      <c r="X1549" s="360" t="n">
        <v>1</v>
      </c>
      <c r="Y1549" s="360" t="n">
        <v>0</v>
      </c>
      <c r="Z1549" s="360" t="n"/>
      <c r="AA1549" s="360" t="n"/>
      <c r="AB1549" s="360" t="n"/>
    </row>
    <row r="1550">
      <c r="A1550" s="360" t="n">
        <v>50</v>
      </c>
      <c r="B1550" s="360" t="n">
        <v>0</v>
      </c>
      <c r="C1550" s="360" t="n">
        <v>0</v>
      </c>
      <c r="D1550" s="360" t="n">
        <v>2</v>
      </c>
      <c r="E1550" s="360" t="n">
        <v>213</v>
      </c>
      <c r="F1550" s="360">
        <f>ROUND(F1548+F1549,O1550)</f>
        <v/>
      </c>
      <c r="G1550" s="360" t="inlineStr">
        <is>
          <t>и3</t>
        </is>
      </c>
      <c r="H1550" s="360" t="inlineStr">
        <is>
          <t>Всего</t>
        </is>
      </c>
      <c r="I1550" s="360" t="n"/>
      <c r="J1550" s="360" t="n"/>
      <c r="K1550" s="360" t="n">
        <v>212</v>
      </c>
      <c r="L1550" s="360" t="n">
        <v>30</v>
      </c>
      <c r="M1550" s="360" t="n">
        <v>0</v>
      </c>
      <c r="N1550" s="360" t="inlineStr"/>
      <c r="O1550" s="360" t="n">
        <v>0</v>
      </c>
      <c r="P1550" s="360" t="n"/>
      <c r="Q1550" s="360" t="n"/>
      <c r="R1550" s="360" t="n"/>
      <c r="S1550" s="360" t="n"/>
      <c r="T1550" s="360" t="n"/>
      <c r="U1550" s="360" t="n"/>
      <c r="V1550" s="360" t="n"/>
      <c r="W1550" s="360" t="n">
        <v>0</v>
      </c>
      <c r="X1550" s="360" t="n">
        <v>1</v>
      </c>
      <c r="Y1550" s="360" t="n">
        <v>0</v>
      </c>
      <c r="Z1550" s="360" t="n"/>
      <c r="AA1550" s="360" t="n"/>
      <c r="AB1550" s="360" t="n"/>
    </row>
    <row r="1551"/>
    <row r="1552">
      <c r="A1552" s="357" t="n">
        <v>3</v>
      </c>
      <c r="B1552" s="357" t="n">
        <v>0</v>
      </c>
      <c r="C1552" s="357" t="n"/>
      <c r="D1552" s="357">
        <f>ROW(A1559)</f>
        <v/>
      </c>
      <c r="E1552" s="357" t="n"/>
      <c r="F1552" s="357" t="inlineStr">
        <is>
          <t>Новая локальная смета</t>
        </is>
      </c>
      <c r="G1552" s="357" t="inlineStr">
        <is>
          <t>Парковая, д.33</t>
        </is>
      </c>
      <c r="H1552" s="357" t="inlineStr"/>
      <c r="I1552" s="357" t="n">
        <v>0</v>
      </c>
      <c r="J1552" s="357" t="inlineStr"/>
      <c r="K1552" s="357" t="n">
        <v>0</v>
      </c>
      <c r="L1552" s="357" t="inlineStr">
        <is>
          <t>Новая локальная смета</t>
        </is>
      </c>
      <c r="M1552" s="357" t="inlineStr"/>
      <c r="N1552" s="357" t="n"/>
      <c r="O1552" s="357" t="n"/>
      <c r="P1552" s="357" t="n"/>
      <c r="Q1552" s="357" t="n"/>
      <c r="R1552" s="357" t="n"/>
      <c r="S1552" s="357" t="n">
        <v>0</v>
      </c>
      <c r="T1552" s="357" t="n"/>
      <c r="U1552" s="357" t="inlineStr"/>
      <c r="V1552" s="357" t="n">
        <v>0</v>
      </c>
      <c r="W1552" s="357" t="n"/>
      <c r="X1552" s="357" t="n"/>
      <c r="Y1552" s="357" t="n"/>
      <c r="Z1552" s="357" t="n"/>
      <c r="AA1552" s="357" t="n"/>
      <c r="AB1552" s="357" t="inlineStr"/>
      <c r="AC1552" s="357" t="inlineStr"/>
      <c r="AD1552" s="357" t="inlineStr"/>
      <c r="AE1552" s="357" t="inlineStr"/>
      <c r="AF1552" s="357" t="inlineStr"/>
      <c r="AG1552" s="357" t="inlineStr"/>
      <c r="AH1552" s="357" t="n"/>
      <c r="AI1552" s="357" t="n"/>
      <c r="AJ1552" s="357" t="n"/>
      <c r="AK1552" s="357" t="n"/>
      <c r="AL1552" s="357" t="n"/>
      <c r="AM1552" s="357" t="n"/>
      <c r="AN1552" s="357" t="n"/>
      <c r="AO1552" s="357" t="n"/>
      <c r="AP1552" s="357" t="inlineStr"/>
      <c r="AQ1552" s="357" t="inlineStr"/>
      <c r="AR1552" s="357" t="inlineStr"/>
      <c r="AS1552" s="357" t="n"/>
      <c r="AT1552" s="357" t="n"/>
      <c r="AU1552" s="357" t="n"/>
      <c r="AV1552" s="357" t="n"/>
      <c r="AW1552" s="357" t="n"/>
      <c r="AX1552" s="357" t="n"/>
      <c r="AY1552" s="357" t="n"/>
      <c r="AZ1552" s="357" t="inlineStr"/>
      <c r="BA1552" s="357" t="n"/>
      <c r="BB1552" s="357" t="inlineStr"/>
      <c r="BC1552" s="357" t="inlineStr"/>
      <c r="BD1552" s="357" t="inlineStr"/>
      <c r="BE1552" s="357" t="inlineStr"/>
      <c r="BF1552" s="357" t="inlineStr"/>
      <c r="BG1552" s="357" t="inlineStr"/>
      <c r="BH1552" s="357" t="inlineStr"/>
      <c r="BI1552" s="357" t="inlineStr"/>
      <c r="BJ1552" s="357" t="inlineStr"/>
      <c r="BK1552" s="357" t="inlineStr"/>
      <c r="BL1552" s="357" t="inlineStr"/>
      <c r="BM1552" s="357" t="inlineStr"/>
      <c r="BN1552" s="357" t="inlineStr"/>
      <c r="BO1552" s="357" t="inlineStr"/>
      <c r="BP1552" s="357" t="inlineStr"/>
      <c r="BQ1552" s="357" t="n"/>
      <c r="BR1552" s="357" t="n"/>
      <c r="BS1552" s="357" t="n"/>
      <c r="BT1552" s="357" t="n"/>
      <c r="BU1552" s="357" t="n"/>
      <c r="BV1552" s="357" t="n"/>
      <c r="BW1552" s="357" t="n"/>
      <c r="BX1552" s="357" t="n">
        <v>0</v>
      </c>
      <c r="BY1552" s="357" t="n"/>
      <c r="BZ1552" s="357" t="n"/>
      <c r="CA1552" s="357" t="n"/>
      <c r="CB1552" s="357" t="n"/>
      <c r="CC1552" s="357" t="n"/>
      <c r="CD1552" s="357" t="n"/>
      <c r="CE1552" s="357" t="n"/>
      <c r="CF1552" s="357" t="n">
        <v>0</v>
      </c>
      <c r="CG1552" s="357" t="n">
        <v>0</v>
      </c>
      <c r="CH1552" s="357" t="n"/>
      <c r="CI1552" s="357" t="inlineStr"/>
      <c r="CJ1552" s="357" t="inlineStr"/>
      <c r="CK1552" t="inlineStr"/>
      <c r="CL1552" t="inlineStr"/>
      <c r="CM1552" t="inlineStr"/>
      <c r="CN1552" t="inlineStr"/>
      <c r="CO1552" t="inlineStr"/>
      <c r="CP1552" t="inlineStr"/>
      <c r="CQ1552" t="inlineStr"/>
    </row>
    <row r="1553"/>
    <row r="1554">
      <c r="A1554" s="358" t="n">
        <v>52</v>
      </c>
      <c r="B1554" s="358">
        <f>B1559</f>
        <v/>
      </c>
      <c r="C1554" s="358">
        <f>C1559</f>
        <v/>
      </c>
      <c r="D1554" s="358">
        <f>D1559</f>
        <v/>
      </c>
      <c r="E1554" s="358">
        <f>E1559</f>
        <v/>
      </c>
      <c r="F1554" s="358">
        <f>F1559</f>
        <v/>
      </c>
      <c r="G1554" s="358">
        <f>G1559</f>
        <v/>
      </c>
      <c r="H1554" s="358" t="n"/>
      <c r="I1554" s="358" t="n"/>
      <c r="J1554" s="358" t="n"/>
      <c r="K1554" s="358" t="n"/>
      <c r="L1554" s="358" t="n"/>
      <c r="M1554" s="358" t="n"/>
      <c r="N1554" s="358" t="n"/>
      <c r="O1554" s="358">
        <f>O1559</f>
        <v/>
      </c>
      <c r="P1554" s="358">
        <f>P1559</f>
        <v/>
      </c>
      <c r="Q1554" s="358">
        <f>Q1559</f>
        <v/>
      </c>
      <c r="R1554" s="358">
        <f>R1559</f>
        <v/>
      </c>
      <c r="S1554" s="358">
        <f>S1559</f>
        <v/>
      </c>
      <c r="T1554" s="358">
        <f>T1559</f>
        <v/>
      </c>
      <c r="U1554" s="358">
        <f>U1559</f>
        <v/>
      </c>
      <c r="V1554" s="358">
        <f>V1559</f>
        <v/>
      </c>
      <c r="W1554" s="358">
        <f>W1559</f>
        <v/>
      </c>
      <c r="X1554" s="358">
        <f>X1559</f>
        <v/>
      </c>
      <c r="Y1554" s="358">
        <f>Y1559</f>
        <v/>
      </c>
      <c r="Z1554" s="358">
        <f>Z1559</f>
        <v/>
      </c>
      <c r="AA1554" s="358">
        <f>AA1559</f>
        <v/>
      </c>
      <c r="AB1554" s="358">
        <f>AB1559</f>
        <v/>
      </c>
      <c r="AC1554" s="358">
        <f>AC1559</f>
        <v/>
      </c>
      <c r="AD1554" s="358">
        <f>AD1559</f>
        <v/>
      </c>
      <c r="AE1554" s="358">
        <f>AE1559</f>
        <v/>
      </c>
      <c r="AF1554" s="358">
        <f>AF1559</f>
        <v/>
      </c>
      <c r="AG1554" s="358">
        <f>AG1559</f>
        <v/>
      </c>
      <c r="AH1554" s="358">
        <f>AH1559</f>
        <v/>
      </c>
      <c r="AI1554" s="358">
        <f>AI1559</f>
        <v/>
      </c>
      <c r="AJ1554" s="358">
        <f>AJ1559</f>
        <v/>
      </c>
      <c r="AK1554" s="358">
        <f>AK1559</f>
        <v/>
      </c>
      <c r="AL1554" s="358">
        <f>AL1559</f>
        <v/>
      </c>
      <c r="AM1554" s="358">
        <f>AM1559</f>
        <v/>
      </c>
      <c r="AN1554" s="358">
        <f>AN1559</f>
        <v/>
      </c>
      <c r="AO1554" s="358">
        <f>AO1559</f>
        <v/>
      </c>
      <c r="AP1554" s="358">
        <f>AP1559</f>
        <v/>
      </c>
      <c r="AQ1554" s="358">
        <f>AQ1559</f>
        <v/>
      </c>
      <c r="AR1554" s="358">
        <f>AR1559</f>
        <v/>
      </c>
      <c r="AS1554" s="358">
        <f>AS1559</f>
        <v/>
      </c>
      <c r="AT1554" s="358">
        <f>AT1559</f>
        <v/>
      </c>
      <c r="AU1554" s="358">
        <f>AU1559</f>
        <v/>
      </c>
      <c r="AV1554" s="358">
        <f>AV1559</f>
        <v/>
      </c>
      <c r="AW1554" s="358">
        <f>AW1559</f>
        <v/>
      </c>
      <c r="AX1554" s="358">
        <f>AX1559</f>
        <v/>
      </c>
      <c r="AY1554" s="358">
        <f>AY1559</f>
        <v/>
      </c>
      <c r="AZ1554" s="358">
        <f>AZ1559</f>
        <v/>
      </c>
      <c r="BA1554" s="358">
        <f>BA1559</f>
        <v/>
      </c>
      <c r="BB1554" s="358">
        <f>BB1559</f>
        <v/>
      </c>
      <c r="BC1554" s="358">
        <f>BC1559</f>
        <v/>
      </c>
      <c r="BD1554" s="358">
        <f>BD1559</f>
        <v/>
      </c>
      <c r="BE1554" s="358">
        <f>BE1559</f>
        <v/>
      </c>
      <c r="BF1554" s="358">
        <f>BF1559</f>
        <v/>
      </c>
      <c r="BG1554" s="358">
        <f>BG1559</f>
        <v/>
      </c>
      <c r="BH1554" s="358">
        <f>BH1559</f>
        <v/>
      </c>
      <c r="BI1554" s="358">
        <f>BI1559</f>
        <v/>
      </c>
      <c r="BJ1554" s="358">
        <f>BJ1559</f>
        <v/>
      </c>
      <c r="BK1554" s="358">
        <f>BK1559</f>
        <v/>
      </c>
      <c r="BL1554" s="358">
        <f>BL1559</f>
        <v/>
      </c>
      <c r="BM1554" s="358">
        <f>BM1559</f>
        <v/>
      </c>
      <c r="BN1554" s="358">
        <f>BN1559</f>
        <v/>
      </c>
      <c r="BO1554" s="358">
        <f>BO1559</f>
        <v/>
      </c>
      <c r="BP1554" s="358">
        <f>BP1559</f>
        <v/>
      </c>
      <c r="BQ1554" s="358">
        <f>BQ1559</f>
        <v/>
      </c>
      <c r="BR1554" s="358">
        <f>BR1559</f>
        <v/>
      </c>
      <c r="BS1554" s="358">
        <f>BS1559</f>
        <v/>
      </c>
      <c r="BT1554" s="358">
        <f>BT1559</f>
        <v/>
      </c>
      <c r="BU1554" s="358">
        <f>BU1559</f>
        <v/>
      </c>
      <c r="BV1554" s="358">
        <f>BV1559</f>
        <v/>
      </c>
      <c r="BW1554" s="358">
        <f>BW1559</f>
        <v/>
      </c>
      <c r="BX1554" s="358">
        <f>BX1559</f>
        <v/>
      </c>
      <c r="BY1554" s="358">
        <f>BY1559</f>
        <v/>
      </c>
      <c r="BZ1554" s="358">
        <f>BZ1559</f>
        <v/>
      </c>
      <c r="CA1554" s="358">
        <f>CA1559</f>
        <v/>
      </c>
      <c r="CB1554" s="358">
        <f>CB1559</f>
        <v/>
      </c>
      <c r="CC1554" s="358">
        <f>CC1559</f>
        <v/>
      </c>
      <c r="CD1554" s="358">
        <f>CD1559</f>
        <v/>
      </c>
      <c r="CE1554" s="358">
        <f>CE1559</f>
        <v/>
      </c>
      <c r="CF1554" s="358">
        <f>CF1559</f>
        <v/>
      </c>
      <c r="CG1554" s="358">
        <f>CG1559</f>
        <v/>
      </c>
      <c r="CH1554" s="358">
        <f>CH1559</f>
        <v/>
      </c>
      <c r="CI1554" s="358">
        <f>CI1559</f>
        <v/>
      </c>
      <c r="CJ1554" s="358">
        <f>CJ1559</f>
        <v/>
      </c>
      <c r="CK1554" s="358">
        <f>CK1559</f>
        <v/>
      </c>
      <c r="CL1554" s="358">
        <f>CL1559</f>
        <v/>
      </c>
      <c r="CM1554" s="358">
        <f>CM1559</f>
        <v/>
      </c>
      <c r="CN1554" s="358">
        <f>CN1559</f>
        <v/>
      </c>
      <c r="CO1554" s="358">
        <f>CO1559</f>
        <v/>
      </c>
      <c r="CP1554" s="358">
        <f>CP1559</f>
        <v/>
      </c>
      <c r="CQ1554" s="358">
        <f>CQ1559</f>
        <v/>
      </c>
      <c r="CR1554" s="358">
        <f>CR1559</f>
        <v/>
      </c>
      <c r="CS1554" s="358">
        <f>CS1559</f>
        <v/>
      </c>
      <c r="CT1554" s="358">
        <f>CT1559</f>
        <v/>
      </c>
      <c r="CU1554" s="358">
        <f>CU1559</f>
        <v/>
      </c>
      <c r="CV1554" s="358">
        <f>CV1559</f>
        <v/>
      </c>
      <c r="CW1554" s="358">
        <f>CW1559</f>
        <v/>
      </c>
      <c r="CX1554" s="358">
        <f>CX1559</f>
        <v/>
      </c>
      <c r="CY1554" s="358">
        <f>CY1559</f>
        <v/>
      </c>
      <c r="CZ1554" s="358">
        <f>CZ1559</f>
        <v/>
      </c>
      <c r="DA1554" s="358">
        <f>DA1559</f>
        <v/>
      </c>
      <c r="DB1554" s="358">
        <f>DB1559</f>
        <v/>
      </c>
      <c r="DC1554" s="358">
        <f>DC1559</f>
        <v/>
      </c>
      <c r="DD1554" s="358">
        <f>DD1559</f>
        <v/>
      </c>
      <c r="DE1554" s="358">
        <f>DE1559</f>
        <v/>
      </c>
      <c r="DF1554" s="358">
        <f>DF1559</f>
        <v/>
      </c>
      <c r="DG1554" s="359">
        <f>DG1559</f>
        <v/>
      </c>
      <c r="DH1554" s="359">
        <f>DH1559</f>
        <v/>
      </c>
      <c r="DI1554" s="359">
        <f>DI1559</f>
        <v/>
      </c>
      <c r="DJ1554" s="359">
        <f>DJ1559</f>
        <v/>
      </c>
      <c r="DK1554" s="359">
        <f>DK1559</f>
        <v/>
      </c>
      <c r="DL1554" s="359">
        <f>DL1559</f>
        <v/>
      </c>
      <c r="DM1554" s="359">
        <f>DM1559</f>
        <v/>
      </c>
      <c r="DN1554" s="359">
        <f>DN1559</f>
        <v/>
      </c>
      <c r="DO1554" s="359">
        <f>DO1559</f>
        <v/>
      </c>
      <c r="DP1554" s="359">
        <f>DP1559</f>
        <v/>
      </c>
      <c r="DQ1554" s="359">
        <f>DQ1559</f>
        <v/>
      </c>
      <c r="DR1554" s="359">
        <f>DR1559</f>
        <v/>
      </c>
      <c r="DS1554" s="359">
        <f>DS1559</f>
        <v/>
      </c>
      <c r="DT1554" s="359">
        <f>DT1559</f>
        <v/>
      </c>
      <c r="DU1554" s="359">
        <f>DU1559</f>
        <v/>
      </c>
      <c r="DV1554" s="359">
        <f>DV1559</f>
        <v/>
      </c>
      <c r="DW1554" s="359">
        <f>DW1559</f>
        <v/>
      </c>
      <c r="DX1554" s="359">
        <f>DX1559</f>
        <v/>
      </c>
      <c r="DY1554" s="359">
        <f>DY1559</f>
        <v/>
      </c>
      <c r="DZ1554" s="359">
        <f>DZ1559</f>
        <v/>
      </c>
      <c r="EA1554" s="359">
        <f>EA1559</f>
        <v/>
      </c>
      <c r="EB1554" s="359">
        <f>EB1559</f>
        <v/>
      </c>
      <c r="EC1554" s="359">
        <f>EC1559</f>
        <v/>
      </c>
      <c r="ED1554" s="359">
        <f>ED1559</f>
        <v/>
      </c>
      <c r="EE1554" s="359">
        <f>EE1559</f>
        <v/>
      </c>
      <c r="EF1554" s="359">
        <f>EF1559</f>
        <v/>
      </c>
      <c r="EG1554" s="359">
        <f>EG1559</f>
        <v/>
      </c>
      <c r="EH1554" s="359">
        <f>EH1559</f>
        <v/>
      </c>
      <c r="EI1554" s="359">
        <f>EI1559</f>
        <v/>
      </c>
      <c r="EJ1554" s="359">
        <f>EJ1559</f>
        <v/>
      </c>
      <c r="EK1554" s="359">
        <f>EK1559</f>
        <v/>
      </c>
      <c r="EL1554" s="359">
        <f>EL1559</f>
        <v/>
      </c>
      <c r="EM1554" s="359">
        <f>EM1559</f>
        <v/>
      </c>
      <c r="EN1554" s="359">
        <f>EN1559</f>
        <v/>
      </c>
      <c r="EO1554" s="359">
        <f>EO1559</f>
        <v/>
      </c>
      <c r="EP1554" s="359">
        <f>EP1559</f>
        <v/>
      </c>
      <c r="EQ1554" s="359">
        <f>EQ1559</f>
        <v/>
      </c>
      <c r="ER1554" s="359">
        <f>ER1559</f>
        <v/>
      </c>
      <c r="ES1554" s="359">
        <f>ES1559</f>
        <v/>
      </c>
      <c r="ET1554" s="359">
        <f>ET1559</f>
        <v/>
      </c>
      <c r="EU1554" s="359">
        <f>EU1559</f>
        <v/>
      </c>
      <c r="EV1554" s="359">
        <f>EV1559</f>
        <v/>
      </c>
      <c r="EW1554" s="359">
        <f>EW1559</f>
        <v/>
      </c>
      <c r="EX1554" s="359">
        <f>EX1559</f>
        <v/>
      </c>
      <c r="EY1554" s="359">
        <f>EY1559</f>
        <v/>
      </c>
      <c r="EZ1554" s="359">
        <f>EZ1559</f>
        <v/>
      </c>
      <c r="FA1554" s="359">
        <f>FA1559</f>
        <v/>
      </c>
      <c r="FB1554" s="359">
        <f>FB1559</f>
        <v/>
      </c>
      <c r="FC1554" s="359">
        <f>FC1559</f>
        <v/>
      </c>
      <c r="FD1554" s="359">
        <f>FD1559</f>
        <v/>
      </c>
      <c r="FE1554" s="359">
        <f>FE1559</f>
        <v/>
      </c>
      <c r="FF1554" s="359">
        <f>FF1559</f>
        <v/>
      </c>
      <c r="FG1554" s="359">
        <f>FG1559</f>
        <v/>
      </c>
      <c r="FH1554" s="359">
        <f>FH1559</f>
        <v/>
      </c>
      <c r="FI1554" s="359">
        <f>FI1559</f>
        <v/>
      </c>
      <c r="FJ1554" s="359">
        <f>FJ1559</f>
        <v/>
      </c>
      <c r="FK1554" s="359">
        <f>FK1559</f>
        <v/>
      </c>
      <c r="FL1554" s="359">
        <f>FL1559</f>
        <v/>
      </c>
      <c r="FM1554" s="359">
        <f>FM1559</f>
        <v/>
      </c>
      <c r="FN1554" s="359">
        <f>FN1559</f>
        <v/>
      </c>
      <c r="FO1554" s="359">
        <f>FO1559</f>
        <v/>
      </c>
      <c r="FP1554" s="359">
        <f>FP1559</f>
        <v/>
      </c>
      <c r="FQ1554" s="359">
        <f>FQ1559</f>
        <v/>
      </c>
      <c r="FR1554" s="359">
        <f>FR1559</f>
        <v/>
      </c>
      <c r="FS1554" s="359">
        <f>FS1559</f>
        <v/>
      </c>
      <c r="FT1554" s="359">
        <f>FT1559</f>
        <v/>
      </c>
      <c r="FU1554" s="359">
        <f>FU1559</f>
        <v/>
      </c>
      <c r="FV1554" s="359">
        <f>FV1559</f>
        <v/>
      </c>
      <c r="FW1554" s="359">
        <f>FW1559</f>
        <v/>
      </c>
      <c r="FX1554" s="359">
        <f>FX1559</f>
        <v/>
      </c>
      <c r="FY1554" s="359">
        <f>FY1559</f>
        <v/>
      </c>
      <c r="FZ1554" s="359">
        <f>FZ1559</f>
        <v/>
      </c>
      <c r="GA1554" s="359">
        <f>GA1559</f>
        <v/>
      </c>
      <c r="GB1554" s="359">
        <f>GB1559</f>
        <v/>
      </c>
      <c r="GC1554" s="359">
        <f>GC1559</f>
        <v/>
      </c>
      <c r="GD1554" s="359">
        <f>GD1559</f>
        <v/>
      </c>
      <c r="GE1554" s="359">
        <f>GE1559</f>
        <v/>
      </c>
      <c r="GF1554" s="359">
        <f>GF1559</f>
        <v/>
      </c>
      <c r="GG1554" s="359">
        <f>GG1559</f>
        <v/>
      </c>
      <c r="GH1554" s="359">
        <f>GH1559</f>
        <v/>
      </c>
      <c r="GI1554" s="359">
        <f>GI1559</f>
        <v/>
      </c>
      <c r="GJ1554" s="359">
        <f>GJ1559</f>
        <v/>
      </c>
      <c r="GK1554" s="359">
        <f>GK1559</f>
        <v/>
      </c>
      <c r="GL1554" s="359">
        <f>GL1559</f>
        <v/>
      </c>
      <c r="GM1554" s="359">
        <f>GM1559</f>
        <v/>
      </c>
      <c r="GN1554" s="359">
        <f>GN1559</f>
        <v/>
      </c>
      <c r="GO1554" s="359">
        <f>GO1559</f>
        <v/>
      </c>
      <c r="GP1554" s="359">
        <f>GP1559</f>
        <v/>
      </c>
      <c r="GQ1554" s="359">
        <f>GQ1559</f>
        <v/>
      </c>
      <c r="GR1554" s="359">
        <f>GR1559</f>
        <v/>
      </c>
      <c r="GS1554" s="359">
        <f>GS1559</f>
        <v/>
      </c>
      <c r="GT1554" s="359">
        <f>GT1559</f>
        <v/>
      </c>
      <c r="GU1554" s="359">
        <f>GU1559</f>
        <v/>
      </c>
      <c r="GV1554" s="359">
        <f>GV1559</f>
        <v/>
      </c>
      <c r="GW1554" s="359">
        <f>GW1559</f>
        <v/>
      </c>
      <c r="GX1554" s="359">
        <f>GX1559</f>
        <v/>
      </c>
    </row>
    <row r="1555"/>
    <row r="1556">
      <c r="A1556" t="n">
        <v>17</v>
      </c>
      <c r="B1556" t="n">
        <v>0</v>
      </c>
      <c r="C1556">
        <f>ROW(SmtRes!A522)</f>
        <v/>
      </c>
      <c r="D1556">
        <f>ROW(EtalonRes!A509)</f>
        <v/>
      </c>
      <c r="E1556" t="inlineStr">
        <is>
          <t>1</t>
        </is>
      </c>
      <c r="F1556" t="inlineStr">
        <is>
          <t>61-2-7</t>
        </is>
      </c>
      <c r="G1556" t="inlineStr">
        <is>
          <t>Ремонт штукатурки внутренних стен по камню и бетону цементно-известковым раствором, площадью отдельных мест до 1 м2 толщиной слоя до 20 мм</t>
        </is>
      </c>
      <c r="H1556" t="inlineStr">
        <is>
          <t>100 м2 отремонтированной поверхности</t>
        </is>
      </c>
      <c r="I1556">
        <f>ROUND(ROUND(5.8/100,4),7)</f>
        <v/>
      </c>
      <c r="J1556" t="n">
        <v>0</v>
      </c>
      <c r="K1556">
        <f>ROUND(ROUND(5.8/100,4),7)</f>
        <v/>
      </c>
      <c r="O1556">
        <f>ROUND(CP1556,0)</f>
        <v/>
      </c>
      <c r="P1556">
        <f>ROUND(CQ1556*I1556,0)</f>
        <v/>
      </c>
      <c r="Q1556">
        <f>(ROUND((ROUND(((ET1556)*I1556),0)*BB1556),0)+ROUND((ROUND(((AE1556-(EU1556))*I1556),0)*BS1556),0))</f>
        <v/>
      </c>
      <c r="R1556">
        <f>(ROUND((ROUND(((EU1556)*I1556),0)*BS1556),0)+ROUND((ROUND(((AE1556-(EU1556))*I1556),0)*BS1556),0))</f>
        <v/>
      </c>
      <c r="S1556">
        <f>ROUND(CT1556*I1556,0)</f>
        <v/>
      </c>
      <c r="T1556">
        <f>ROUND(CU1556*I1556,0)</f>
        <v/>
      </c>
      <c r="U1556">
        <f>ROUND(CV1556*I1556,7)</f>
        <v/>
      </c>
      <c r="V1556">
        <f>ROUND(CW1556*I1556,7)</f>
        <v/>
      </c>
      <c r="W1556">
        <f>ROUND(CX1556*I1556,0)</f>
        <v/>
      </c>
      <c r="X1556">
        <f>ROUND(CY1556,0)</f>
        <v/>
      </c>
      <c r="Y1556">
        <f>ROUND(CZ1556,0)</f>
        <v/>
      </c>
      <c r="AA1556" t="n">
        <v>78862477</v>
      </c>
      <c r="AB1556">
        <f>ROUND((AC1556+AD1556+AF1556),2)</f>
        <v/>
      </c>
      <c r="AC1556">
        <f>ROUND((ES1556),2)</f>
        <v/>
      </c>
      <c r="AD1556">
        <f>ROUND((((ET1556)-(EU1556))+AE1556),2)</f>
        <v/>
      </c>
      <c r="AE1556">
        <f>ROUND((EU1556),2)</f>
        <v/>
      </c>
      <c r="AF1556">
        <f>ROUND((EV1556),2)</f>
        <v/>
      </c>
      <c r="AG1556">
        <f>ROUND((AP1556),2)</f>
        <v/>
      </c>
      <c r="AH1556">
        <f>(EW1556)</f>
        <v/>
      </c>
      <c r="AI1556">
        <f>(EX1556)</f>
        <v/>
      </c>
      <c r="AJ1556">
        <f>(AS1556)</f>
        <v/>
      </c>
      <c r="AK1556" t="n">
        <v>3184.33</v>
      </c>
      <c r="AL1556" t="n">
        <v>1140.21</v>
      </c>
      <c r="AM1556" t="n">
        <v>20.94</v>
      </c>
      <c r="AN1556" t="n">
        <v>9.050000000000001</v>
      </c>
      <c r="AO1556" t="n">
        <v>2023.18</v>
      </c>
      <c r="AP1556" t="n">
        <v>0</v>
      </c>
      <c r="AQ1556" t="n">
        <v>228.35</v>
      </c>
      <c r="AR1556" t="n">
        <v>0.67</v>
      </c>
      <c r="AS1556" t="n">
        <v>0</v>
      </c>
      <c r="AT1556" t="n">
        <v>89</v>
      </c>
      <c r="AU1556" t="n">
        <v>44</v>
      </c>
      <c r="AV1556" t="n">
        <v>1</v>
      </c>
      <c r="AW1556" t="n">
        <v>1</v>
      </c>
      <c r="AZ1556" t="n">
        <v>1</v>
      </c>
      <c r="BA1556" t="n">
        <v>52.25</v>
      </c>
      <c r="BB1556" t="n">
        <v>23.32</v>
      </c>
      <c r="BC1556" t="n">
        <v>10.13</v>
      </c>
      <c r="BD1556" t="inlineStr"/>
      <c r="BE1556" t="inlineStr"/>
      <c r="BF1556" t="inlineStr"/>
      <c r="BG1556" t="inlineStr"/>
      <c r="BH1556" t="n">
        <v>0</v>
      </c>
      <c r="BI1556" t="n">
        <v>1</v>
      </c>
      <c r="BJ1556" t="inlineStr">
        <is>
          <t>ТЕРр Московской обл., 61-2-7, приказ Минстроя России №675/пр от 28.02.2017 № 263/пр</t>
        </is>
      </c>
      <c r="BM1556" t="n">
        <v>61001</v>
      </c>
      <c r="BN1556" t="n">
        <v>0</v>
      </c>
      <c r="BO1556" t="inlineStr">
        <is>
          <t>61-2-7</t>
        </is>
      </c>
      <c r="BP1556" t="n">
        <v>1</v>
      </c>
      <c r="BQ1556" t="n">
        <v>6</v>
      </c>
      <c r="BR1556" t="n">
        <v>0</v>
      </c>
      <c r="BS1556" t="n">
        <v>52.25</v>
      </c>
      <c r="BT1556" t="n">
        <v>1</v>
      </c>
      <c r="BU1556" t="n">
        <v>1</v>
      </c>
      <c r="BV1556" t="n">
        <v>1</v>
      </c>
      <c r="BW1556" t="n">
        <v>1</v>
      </c>
      <c r="BX1556" t="n">
        <v>1</v>
      </c>
      <c r="BY1556" t="inlineStr"/>
      <c r="BZ1556" t="n">
        <v>89</v>
      </c>
      <c r="CA1556" t="n">
        <v>44</v>
      </c>
      <c r="CB1556" t="inlineStr"/>
      <c r="CE1556" t="n">
        <v>12</v>
      </c>
      <c r="CF1556" t="n">
        <v>0</v>
      </c>
      <c r="CG1556" t="n">
        <v>0</v>
      </c>
      <c r="CM1556" t="n">
        <v>0</v>
      </c>
      <c r="CN1556" t="inlineStr"/>
      <c r="CO1556" t="n">
        <v>0</v>
      </c>
      <c r="CP1556">
        <f>(P1556+Q1556+S1556)</f>
        <v/>
      </c>
      <c r="CQ1556">
        <f>AC1556*BC1556</f>
        <v/>
      </c>
      <c r="CR1556">
        <f>(ROUND((ROUND(((ET1556)*1),0)*BB1556),0)+ROUND((ROUND(((AE1556-(EU1556))*1),0)*BS1556),0))</f>
        <v/>
      </c>
      <c r="CS1556">
        <f>(ROUND((ROUND(((EU1556)*1),0)*BS1556),0)+ROUND((ROUND(((AE1556-(EU1556))*1),0)*BS1556),0))</f>
        <v/>
      </c>
      <c r="CT1556">
        <f>AF1556*BA1556</f>
        <v/>
      </c>
      <c r="CU1556">
        <f>AG1556</f>
        <v/>
      </c>
      <c r="CV1556">
        <f>AH1556</f>
        <v/>
      </c>
      <c r="CW1556">
        <f>AI1556</f>
        <v/>
      </c>
      <c r="CX1556">
        <f>AJ1556</f>
        <v/>
      </c>
      <c r="CY1556">
        <f>(((S1556+R1556)*AT1556)/100)</f>
        <v/>
      </c>
      <c r="CZ1556">
        <f>(((S1556+R1556)*AU1556)/100)</f>
        <v/>
      </c>
      <c r="DC1556" t="inlineStr"/>
      <c r="DD1556" t="inlineStr"/>
      <c r="DE1556" t="inlineStr"/>
      <c r="DF1556" t="inlineStr"/>
      <c r="DG1556" t="inlineStr"/>
      <c r="DH1556" t="inlineStr"/>
      <c r="DI1556" t="inlineStr"/>
      <c r="DJ1556" t="inlineStr"/>
      <c r="DK1556" t="inlineStr"/>
      <c r="DL1556" t="inlineStr"/>
      <c r="DM1556" t="inlineStr"/>
      <c r="DN1556" t="n">
        <v>0</v>
      </c>
      <c r="DO1556" t="n">
        <v>0</v>
      </c>
      <c r="DP1556" t="n">
        <v>1</v>
      </c>
      <c r="DQ1556" t="n">
        <v>1</v>
      </c>
      <c r="DU1556" t="n">
        <v>1013</v>
      </c>
      <c r="DV1556" t="inlineStr">
        <is>
          <t>100 м2 отремонтированной поверхности</t>
        </is>
      </c>
      <c r="DW1556" t="inlineStr">
        <is>
          <t>100 м2 отремонтированной поверхности</t>
        </is>
      </c>
      <c r="DX1556" t="n">
        <v>1</v>
      </c>
      <c r="DZ1556" t="inlineStr"/>
      <c r="EA1556" t="inlineStr"/>
      <c r="EB1556" t="inlineStr"/>
      <c r="EC1556" t="inlineStr"/>
      <c r="EE1556" t="n">
        <v>78725979</v>
      </c>
      <c r="EF1556" t="n">
        <v>6</v>
      </c>
      <c r="EG1556" t="inlineStr">
        <is>
          <t>Ремонтно-строительные работы</t>
        </is>
      </c>
      <c r="EH1556" t="n">
        <v>95</v>
      </c>
      <c r="EI1556" t="inlineStr">
        <is>
          <t>Штукатурные работы</t>
        </is>
      </c>
      <c r="EJ1556" t="n">
        <v>1</v>
      </c>
      <c r="EK1556" t="n">
        <v>61001</v>
      </c>
      <c r="EL1556" t="inlineStr">
        <is>
          <t>Штукатурные работы</t>
        </is>
      </c>
      <c r="EM1556" t="inlineStr">
        <is>
          <t>рФЕР-61</t>
        </is>
      </c>
      <c r="EO1556" t="inlineStr"/>
      <c r="EQ1556" t="n">
        <v>0</v>
      </c>
      <c r="ER1556" t="n">
        <v>3184.33</v>
      </c>
      <c r="ES1556" t="n">
        <v>1140.21</v>
      </c>
      <c r="ET1556" t="n">
        <v>20.94</v>
      </c>
      <c r="EU1556" t="n">
        <v>9.050000000000001</v>
      </c>
      <c r="EV1556" t="n">
        <v>2023.18</v>
      </c>
      <c r="EW1556" t="n">
        <v>228.35</v>
      </c>
      <c r="EX1556" t="n">
        <v>0.67</v>
      </c>
      <c r="EY1556" t="n">
        <v>0</v>
      </c>
      <c r="FQ1556" t="n">
        <v>0</v>
      </c>
      <c r="FR1556" t="n">
        <v>0</v>
      </c>
      <c r="FS1556" t="n">
        <v>0</v>
      </c>
      <c r="FX1556" t="n">
        <v>89</v>
      </c>
      <c r="FY1556" t="n">
        <v>44</v>
      </c>
      <c r="GA1556" t="inlineStr"/>
      <c r="GD1556" t="n">
        <v>1</v>
      </c>
      <c r="GF1556" t="n">
        <v>378759833</v>
      </c>
      <c r="GG1556" t="n">
        <v>2</v>
      </c>
      <c r="GH1556" t="n">
        <v>1</v>
      </c>
      <c r="GI1556" t="n">
        <v>2</v>
      </c>
      <c r="GJ1556" t="n">
        <v>0</v>
      </c>
      <c r="GK1556" t="n">
        <v>0</v>
      </c>
      <c r="GL1556">
        <f>ROUND(IF(AND(BH1556=3,BI1556=3,FS1556&lt;&gt;0),P1556,0),0)</f>
        <v/>
      </c>
      <c r="GM1556">
        <f>ROUND(O1556+X1556+Y1556,0)+GX1556</f>
        <v/>
      </c>
      <c r="GN1556">
        <f>IF(OR(BI1556=0,BI1556=1),GM1556-GX1556,0)</f>
        <v/>
      </c>
      <c r="GO1556">
        <f>IF(BI1556=2,GM1556-GX1556,0)</f>
        <v/>
      </c>
      <c r="GP1556">
        <f>IF(BI1556=4,GM1556-GX1556,0)</f>
        <v/>
      </c>
      <c r="GR1556" t="n">
        <v>0</v>
      </c>
      <c r="GS1556" t="n">
        <v>3</v>
      </c>
      <c r="GT1556" t="n">
        <v>0</v>
      </c>
      <c r="GU1556" t="inlineStr"/>
      <c r="GV1556">
        <f>ROUND((GT1556),2)</f>
        <v/>
      </c>
      <c r="GW1556" t="n">
        <v>1</v>
      </c>
      <c r="GX1556">
        <f>ROUND(HC1556*I1556,0)</f>
        <v/>
      </c>
      <c r="HA1556" t="n">
        <v>0</v>
      </c>
      <c r="HB1556" t="n">
        <v>0</v>
      </c>
      <c r="HC1556">
        <f>GV1556*GW1556</f>
        <v/>
      </c>
      <c r="HE1556" t="inlineStr"/>
      <c r="HF1556" t="inlineStr"/>
      <c r="HM1556" t="inlineStr"/>
      <c r="HN1556" t="inlineStr">
        <is>
          <t>Пр/812-095.0-1</t>
        </is>
      </c>
      <c r="HO1556" t="inlineStr">
        <is>
          <t>Пр/774-095.0</t>
        </is>
      </c>
      <c r="HP1556" t="inlineStr">
        <is>
          <t>Штукатурные работы</t>
        </is>
      </c>
      <c r="HQ1556" t="inlineStr">
        <is>
          <t>Штукатурные работы</t>
        </is>
      </c>
      <c r="HS1556" t="n">
        <v>0</v>
      </c>
      <c r="IK1556" t="n">
        <v>0</v>
      </c>
    </row>
    <row r="1557">
      <c r="A1557" t="n">
        <v>18</v>
      </c>
      <c r="B1557" t="n">
        <v>0</v>
      </c>
      <c r="C1557" t="n">
        <v>522</v>
      </c>
      <c r="E1557" t="inlineStr">
        <is>
          <t>1,1</t>
        </is>
      </c>
      <c r="F1557" t="inlineStr">
        <is>
          <t>509-9900</t>
        </is>
      </c>
      <c r="G1557" t="inlineStr">
        <is>
          <t>Строительный мусор</t>
        </is>
      </c>
      <c r="H1557" t="inlineStr">
        <is>
          <t>т</t>
        </is>
      </c>
      <c r="I1557">
        <f>I1556*J1557</f>
        <v/>
      </c>
      <c r="J1557" t="n">
        <v>3.38</v>
      </c>
      <c r="K1557" t="n">
        <v>3.38</v>
      </c>
      <c r="O1557">
        <f>ROUND(CP1557,0)</f>
        <v/>
      </c>
      <c r="P1557">
        <f>ROUND(CQ1557*I1557,0)</f>
        <v/>
      </c>
      <c r="Q1557">
        <f>(ROUND((ROUND(((ET1557)*I1557),0)*BB1557),0)+ROUND((ROUND(((AE1557-(EU1557))*I1557),0)*BS1557),0))</f>
        <v/>
      </c>
      <c r="R1557">
        <f>(ROUND((ROUND(((EU1557)*I1557),0)*BS1557),0)+ROUND((ROUND(((AE1557-(EU1557))*I1557),0)*BS1557),0))</f>
        <v/>
      </c>
      <c r="S1557">
        <f>ROUND(CT1557*I1557,0)</f>
        <v/>
      </c>
      <c r="T1557">
        <f>ROUND(CU1557*I1557,0)</f>
        <v/>
      </c>
      <c r="U1557">
        <f>ROUND(CV1557*I1557,7)</f>
        <v/>
      </c>
      <c r="V1557">
        <f>ROUND(CW1557*I1557,7)</f>
        <v/>
      </c>
      <c r="W1557">
        <f>ROUND(CX1557*I1557,0)</f>
        <v/>
      </c>
      <c r="X1557">
        <f>ROUND(CY1557,0)</f>
        <v/>
      </c>
      <c r="Y1557">
        <f>ROUND(CZ1557,0)</f>
        <v/>
      </c>
      <c r="AA1557" t="n">
        <v>78862477</v>
      </c>
      <c r="AB1557">
        <f>ROUND((AC1557+AD1557+AF1557),2)</f>
        <v/>
      </c>
      <c r="AC1557">
        <f>ROUND((ES1557),2)</f>
        <v/>
      </c>
      <c r="AD1557">
        <f>ROUND((((ET1557)-(EU1557))+AE1557),2)</f>
        <v/>
      </c>
      <c r="AE1557">
        <f>ROUND((EU1557),2)</f>
        <v/>
      </c>
      <c r="AF1557">
        <f>ROUND((EV1557),2)</f>
        <v/>
      </c>
      <c r="AG1557">
        <f>ROUND((AP1557),2)</f>
        <v/>
      </c>
      <c r="AH1557">
        <f>(EW1557)</f>
        <v/>
      </c>
      <c r="AI1557">
        <f>(EX1557)</f>
        <v/>
      </c>
      <c r="AJ1557">
        <f>(AS1557)</f>
        <v/>
      </c>
      <c r="AK1557" t="n">
        <v>0</v>
      </c>
      <c r="AL1557" t="n">
        <v>0</v>
      </c>
      <c r="AM1557" t="n">
        <v>0</v>
      </c>
      <c r="AN1557" t="n">
        <v>0</v>
      </c>
      <c r="AO1557" t="n">
        <v>0</v>
      </c>
      <c r="AP1557" t="n">
        <v>0</v>
      </c>
      <c r="AQ1557" t="n">
        <v>0</v>
      </c>
      <c r="AR1557" t="n">
        <v>0</v>
      </c>
      <c r="AS1557" t="n">
        <v>0</v>
      </c>
      <c r="AT1557" t="n">
        <v>89</v>
      </c>
      <c r="AU1557" t="n">
        <v>44</v>
      </c>
      <c r="AV1557" t="n">
        <v>1</v>
      </c>
      <c r="AW1557" t="n">
        <v>1</v>
      </c>
      <c r="AZ1557" t="n">
        <v>1</v>
      </c>
      <c r="BA1557" t="n">
        <v>1</v>
      </c>
      <c r="BB1557" t="n">
        <v>1</v>
      </c>
      <c r="BC1557" t="n">
        <v>1</v>
      </c>
      <c r="BD1557" t="inlineStr"/>
      <c r="BE1557" t="inlineStr"/>
      <c r="BF1557" t="inlineStr"/>
      <c r="BG1557" t="inlineStr"/>
      <c r="BH1557" t="n">
        <v>3</v>
      </c>
      <c r="BI1557" t="n">
        <v>1</v>
      </c>
      <c r="BJ1557" t="inlineStr">
        <is>
          <t>ТССЦ Московской обл., 509-9900, приказ Минстроя России №675/пр от 28.02.2017 № 258/пр</t>
        </is>
      </c>
      <c r="BM1557" t="n">
        <v>61001</v>
      </c>
      <c r="BN1557" t="n">
        <v>0</v>
      </c>
      <c r="BO1557" t="inlineStr"/>
      <c r="BP1557" t="n">
        <v>0</v>
      </c>
      <c r="BQ1557" t="n">
        <v>6</v>
      </c>
      <c r="BR1557" t="n">
        <v>0</v>
      </c>
      <c r="BS1557" t="n">
        <v>1</v>
      </c>
      <c r="BT1557" t="n">
        <v>1</v>
      </c>
      <c r="BU1557" t="n">
        <v>1</v>
      </c>
      <c r="BV1557" t="n">
        <v>1</v>
      </c>
      <c r="BW1557" t="n">
        <v>1</v>
      </c>
      <c r="BX1557" t="n">
        <v>1</v>
      </c>
      <c r="BY1557" t="inlineStr"/>
      <c r="BZ1557" t="n">
        <v>89</v>
      </c>
      <c r="CA1557" t="n">
        <v>44</v>
      </c>
      <c r="CB1557" t="inlineStr"/>
      <c r="CE1557" t="n">
        <v>12</v>
      </c>
      <c r="CF1557" t="n">
        <v>0</v>
      </c>
      <c r="CG1557" t="n">
        <v>0</v>
      </c>
      <c r="CM1557" t="n">
        <v>0</v>
      </c>
      <c r="CN1557" t="inlineStr"/>
      <c r="CO1557" t="n">
        <v>0</v>
      </c>
      <c r="CP1557">
        <f>(P1557+Q1557+S1557)</f>
        <v/>
      </c>
      <c r="CQ1557">
        <f>AC1557*BC1557</f>
        <v/>
      </c>
      <c r="CR1557">
        <f>(ROUND((ROUND(((ET1557)*1),0)*BB1557),0)+ROUND((ROUND(((AE1557-(EU1557))*1),0)*BS1557),0))</f>
        <v/>
      </c>
      <c r="CS1557">
        <f>(ROUND((ROUND(((EU1557)*1),0)*BS1557),0)+ROUND((ROUND(((AE1557-(EU1557))*1),0)*BS1557),0))</f>
        <v/>
      </c>
      <c r="CT1557">
        <f>AF1557*BA1557</f>
        <v/>
      </c>
      <c r="CU1557">
        <f>AG1557</f>
        <v/>
      </c>
      <c r="CV1557">
        <f>AH1557</f>
        <v/>
      </c>
      <c r="CW1557">
        <f>AI1557</f>
        <v/>
      </c>
      <c r="CX1557">
        <f>AJ1557</f>
        <v/>
      </c>
      <c r="CY1557">
        <f>(((S1557+R1557)*AT1557)/100)</f>
        <v/>
      </c>
      <c r="CZ1557">
        <f>(((S1557+R1557)*AU1557)/100)</f>
        <v/>
      </c>
      <c r="DC1557" t="inlineStr"/>
      <c r="DD1557" t="inlineStr"/>
      <c r="DE1557" t="inlineStr"/>
      <c r="DF1557" t="inlineStr"/>
      <c r="DG1557" t="inlineStr"/>
      <c r="DH1557" t="inlineStr"/>
      <c r="DI1557" t="inlineStr"/>
      <c r="DJ1557" t="inlineStr"/>
      <c r="DK1557" t="inlineStr"/>
      <c r="DL1557" t="inlineStr"/>
      <c r="DM1557" t="inlineStr"/>
      <c r="DN1557" t="n">
        <v>0</v>
      </c>
      <c r="DO1557" t="n">
        <v>0</v>
      </c>
      <c r="DP1557" t="n">
        <v>1</v>
      </c>
      <c r="DQ1557" t="n">
        <v>1</v>
      </c>
      <c r="DU1557" t="n">
        <v>1009</v>
      </c>
      <c r="DV1557" t="inlineStr">
        <is>
          <t>т</t>
        </is>
      </c>
      <c r="DW1557" t="inlineStr">
        <is>
          <t>т</t>
        </is>
      </c>
      <c r="DX1557" t="n">
        <v>1000</v>
      </c>
      <c r="DZ1557" t="inlineStr"/>
      <c r="EA1557" t="inlineStr"/>
      <c r="EB1557" t="inlineStr"/>
      <c r="EC1557" t="inlineStr"/>
      <c r="EE1557" t="n">
        <v>78725979</v>
      </c>
      <c r="EF1557" t="n">
        <v>6</v>
      </c>
      <c r="EG1557" t="inlineStr">
        <is>
          <t>Ремонтно-строительные работы</t>
        </is>
      </c>
      <c r="EH1557" t="n">
        <v>95</v>
      </c>
      <c r="EI1557" t="inlineStr">
        <is>
          <t>Штукатурные работы</t>
        </is>
      </c>
      <c r="EJ1557" t="n">
        <v>1</v>
      </c>
      <c r="EK1557" t="n">
        <v>61001</v>
      </c>
      <c r="EL1557" t="inlineStr">
        <is>
          <t>Штукатурные работы</t>
        </is>
      </c>
      <c r="EM1557" t="inlineStr">
        <is>
          <t>рФЕР-61</t>
        </is>
      </c>
      <c r="EO1557" t="inlineStr"/>
      <c r="EQ1557" t="n">
        <v>0</v>
      </c>
      <c r="ER1557" t="n">
        <v>0</v>
      </c>
      <c r="ES1557" t="n">
        <v>0</v>
      </c>
      <c r="ET1557" t="n">
        <v>0</v>
      </c>
      <c r="EU1557" t="n">
        <v>0</v>
      </c>
      <c r="EV1557" t="n">
        <v>0</v>
      </c>
      <c r="EW1557" t="n">
        <v>0</v>
      </c>
      <c r="EX1557" t="n">
        <v>0</v>
      </c>
      <c r="FQ1557" t="n">
        <v>0</v>
      </c>
      <c r="FR1557" t="n">
        <v>0</v>
      </c>
      <c r="FS1557" t="n">
        <v>0</v>
      </c>
      <c r="FX1557" t="n">
        <v>89</v>
      </c>
      <c r="FY1557" t="n">
        <v>44</v>
      </c>
      <c r="GA1557" t="inlineStr"/>
      <c r="GD1557" t="n">
        <v>1</v>
      </c>
      <c r="GF1557" t="n">
        <v>1876412176</v>
      </c>
      <c r="GG1557" t="n">
        <v>2</v>
      </c>
      <c r="GH1557" t="n">
        <v>1</v>
      </c>
      <c r="GI1557" t="n">
        <v>-2</v>
      </c>
      <c r="GJ1557" t="n">
        <v>0</v>
      </c>
      <c r="GK1557" t="n">
        <v>0</v>
      </c>
      <c r="GL1557">
        <f>ROUND(IF(AND(BH1557=3,BI1557=3,FS1557&lt;&gt;0),P1557,0),0)</f>
        <v/>
      </c>
      <c r="GM1557">
        <f>ROUND(O1557+X1557+Y1557,0)+GX1557</f>
        <v/>
      </c>
      <c r="GN1557">
        <f>IF(OR(BI1557=0,BI1557=1),GM1557-GX1557,0)</f>
        <v/>
      </c>
      <c r="GO1557">
        <f>IF(BI1557=2,GM1557-GX1557,0)</f>
        <v/>
      </c>
      <c r="GP1557">
        <f>IF(BI1557=4,GM1557-GX1557,0)</f>
        <v/>
      </c>
      <c r="GR1557" t="n">
        <v>0</v>
      </c>
      <c r="GS1557" t="n">
        <v>3</v>
      </c>
      <c r="GT1557" t="n">
        <v>0</v>
      </c>
      <c r="GU1557" t="inlineStr"/>
      <c r="GV1557">
        <f>ROUND((GT1557),2)</f>
        <v/>
      </c>
      <c r="GW1557" t="n">
        <v>1</v>
      </c>
      <c r="GX1557">
        <f>ROUND(HC1557*I1557,0)</f>
        <v/>
      </c>
      <c r="HA1557" t="n">
        <v>0</v>
      </c>
      <c r="HB1557" t="n">
        <v>0</v>
      </c>
      <c r="HC1557">
        <f>GV1557*GW1557</f>
        <v/>
      </c>
      <c r="HE1557" t="inlineStr"/>
      <c r="HF1557" t="inlineStr"/>
      <c r="HM1557" t="inlineStr"/>
      <c r="HN1557" t="inlineStr">
        <is>
          <t>Пр/812-095.0-1</t>
        </is>
      </c>
      <c r="HO1557" t="inlineStr">
        <is>
          <t>Пр/774-095.0</t>
        </is>
      </c>
      <c r="HP1557" t="inlineStr">
        <is>
          <t>Штукатурные работы</t>
        </is>
      </c>
      <c r="HQ1557" t="inlineStr">
        <is>
          <t>Штукатурные работы</t>
        </is>
      </c>
      <c r="HS1557" t="n">
        <v>0</v>
      </c>
      <c r="IK1557" t="n">
        <v>0</v>
      </c>
    </row>
    <row r="1558"/>
    <row r="1559">
      <c r="A1559" s="358" t="n">
        <v>51</v>
      </c>
      <c r="B1559" s="358">
        <f>B1552</f>
        <v/>
      </c>
      <c r="C1559" s="358">
        <f>A1552</f>
        <v/>
      </c>
      <c r="D1559" s="358">
        <f>ROW(A1552)</f>
        <v/>
      </c>
      <c r="E1559" s="358" t="n"/>
      <c r="F1559" s="358">
        <f>IF(F1552&lt;&gt;"",F1552,"")</f>
        <v/>
      </c>
      <c r="G1559" s="358">
        <f>IF(G1552&lt;&gt;"",G1552,"")</f>
        <v/>
      </c>
      <c r="H1559" s="358" t="n">
        <v>0</v>
      </c>
      <c r="I1559" s="358" t="n"/>
      <c r="J1559" s="358" t="n"/>
      <c r="K1559" s="358" t="n"/>
      <c r="L1559" s="358" t="n"/>
      <c r="M1559" s="358" t="n"/>
      <c r="N1559" s="358" t="n"/>
      <c r="O1559" s="358" t="n">
        <v>0</v>
      </c>
      <c r="P1559" s="358" t="n">
        <v>0</v>
      </c>
      <c r="Q1559" s="358" t="n">
        <v>0</v>
      </c>
      <c r="R1559" s="358" t="n">
        <v>0</v>
      </c>
      <c r="S1559" s="358" t="n">
        <v>0</v>
      </c>
      <c r="T1559" s="358" t="n">
        <v>0</v>
      </c>
      <c r="U1559" s="358" t="n">
        <v>0</v>
      </c>
      <c r="V1559" s="358" t="n">
        <v>0</v>
      </c>
      <c r="W1559" s="358" t="n">
        <v>0</v>
      </c>
      <c r="X1559" s="358" t="n">
        <v>0</v>
      </c>
      <c r="Y1559" s="358" t="n">
        <v>0</v>
      </c>
      <c r="Z1559" s="358" t="n"/>
      <c r="AA1559" s="358" t="n"/>
      <c r="AB1559" s="358" t="n"/>
      <c r="AC1559" s="358" t="n"/>
      <c r="AD1559" s="358" t="n"/>
      <c r="AE1559" s="358" t="n"/>
      <c r="AF1559" s="358" t="n"/>
      <c r="AG1559" s="358" t="n"/>
      <c r="AH1559" s="358" t="n"/>
      <c r="AI1559" s="358" t="n"/>
      <c r="AJ1559" s="358" t="n"/>
      <c r="AK1559" s="358" t="n"/>
      <c r="AL1559" s="358" t="n"/>
      <c r="AM1559" s="358" t="n"/>
      <c r="AN1559" s="358" t="n"/>
      <c r="AO1559" s="358">
        <f>ROUND(BX1559,0)</f>
        <v/>
      </c>
      <c r="AP1559" s="358">
        <f>ROUND(BY1559,0)</f>
        <v/>
      </c>
      <c r="AQ1559" s="358">
        <f>ROUND(BZ1559,0)</f>
        <v/>
      </c>
      <c r="AR1559" s="358">
        <f>ROUND(CA1559,0)</f>
        <v/>
      </c>
      <c r="AS1559" s="358">
        <f>ROUND(CB1559,0)</f>
        <v/>
      </c>
      <c r="AT1559" s="358">
        <f>ROUND(CC1559,0)</f>
        <v/>
      </c>
      <c r="AU1559" s="358">
        <f>ROUND(CD1559,0)</f>
        <v/>
      </c>
      <c r="AV1559" s="358">
        <f>ROUND(CE1559,0)</f>
        <v/>
      </c>
      <c r="AW1559" s="358">
        <f>ROUND(CF1559,0)</f>
        <v/>
      </c>
      <c r="AX1559" s="358">
        <f>ROUND(CG1559,0)</f>
        <v/>
      </c>
      <c r="AY1559" s="358">
        <f>ROUND(CH1559,0)</f>
        <v/>
      </c>
      <c r="AZ1559" s="358">
        <f>ROUND(CI1559,0)</f>
        <v/>
      </c>
      <c r="BA1559" s="358">
        <f>ROUND(CJ1559,0)</f>
        <v/>
      </c>
      <c r="BB1559" s="358">
        <f>ROUND(CK1559,0)</f>
        <v/>
      </c>
      <c r="BC1559" s="358">
        <f>ROUND(CL1559,0)</f>
        <v/>
      </c>
      <c r="BD1559" s="358">
        <f>ROUND(CM1559,0)</f>
        <v/>
      </c>
      <c r="BE1559" s="358" t="n"/>
      <c r="BF1559" s="358" t="n"/>
      <c r="BG1559" s="358" t="n"/>
      <c r="BH1559" s="358" t="n"/>
      <c r="BI1559" s="358" t="n"/>
      <c r="BJ1559" s="358" t="n"/>
      <c r="BK1559" s="358" t="n"/>
      <c r="BL1559" s="358" t="n"/>
      <c r="BM1559" s="358" t="n"/>
      <c r="BN1559" s="358" t="n"/>
      <c r="BO1559" s="358" t="n"/>
      <c r="BP1559" s="358" t="n"/>
      <c r="BQ1559" s="358" t="n"/>
      <c r="BR1559" s="358" t="n"/>
      <c r="BS1559" s="358" t="n"/>
      <c r="BT1559" s="358" t="n"/>
      <c r="BU1559" s="358" t="n"/>
      <c r="BV1559" s="358" t="n"/>
      <c r="BW1559" s="358" t="n"/>
      <c r="BX1559" s="358" t="n"/>
      <c r="BY1559" s="358" t="n"/>
      <c r="BZ1559" s="358" t="n"/>
      <c r="CA1559" s="358" t="n"/>
      <c r="CB1559" s="358" t="n"/>
      <c r="CC1559" s="358" t="n"/>
      <c r="CD1559" s="358" t="n"/>
      <c r="CE1559" s="358" t="n"/>
      <c r="CF1559" s="358" t="n"/>
      <c r="CG1559" s="358" t="n"/>
      <c r="CH1559" s="358" t="n"/>
      <c r="CI1559" s="358" t="n"/>
      <c r="CJ1559" s="358" t="n"/>
      <c r="CK1559" s="358" t="n"/>
      <c r="CL1559" s="358" t="n"/>
      <c r="CM1559" s="358" t="n"/>
      <c r="CN1559" s="358" t="n"/>
      <c r="CO1559" s="358" t="n"/>
      <c r="CP1559" s="358" t="n"/>
      <c r="CQ1559" s="358" t="n"/>
      <c r="CR1559" s="358" t="n"/>
      <c r="CS1559" s="358" t="n"/>
      <c r="CT1559" s="358" t="n"/>
      <c r="CU1559" s="358" t="n"/>
      <c r="CV1559" s="358" t="n"/>
      <c r="CW1559" s="358" t="n"/>
      <c r="CX1559" s="358" t="n"/>
      <c r="CY1559" s="358" t="n"/>
      <c r="CZ1559" s="358" t="n"/>
      <c r="DA1559" s="358" t="n"/>
      <c r="DB1559" s="358" t="n"/>
      <c r="DC1559" s="358" t="n"/>
      <c r="DD1559" s="358" t="n"/>
      <c r="DE1559" s="358" t="n"/>
      <c r="DF1559" s="358" t="n"/>
      <c r="DG1559" s="359" t="n"/>
      <c r="DH1559" s="359" t="n"/>
      <c r="DI1559" s="359" t="n"/>
      <c r="DJ1559" s="359" t="n"/>
      <c r="DK1559" s="359" t="n"/>
      <c r="DL1559" s="359" t="n"/>
      <c r="DM1559" s="359" t="n"/>
      <c r="DN1559" s="359" t="n"/>
      <c r="DO1559" s="359" t="n"/>
      <c r="DP1559" s="359" t="n"/>
      <c r="DQ1559" s="359" t="n"/>
      <c r="DR1559" s="359" t="n"/>
      <c r="DS1559" s="359" t="n"/>
      <c r="DT1559" s="359" t="n"/>
      <c r="DU1559" s="359" t="n"/>
      <c r="DV1559" s="359" t="n"/>
      <c r="DW1559" s="359" t="n"/>
      <c r="DX1559" s="359" t="n"/>
      <c r="DY1559" s="359" t="n"/>
      <c r="DZ1559" s="359" t="n"/>
      <c r="EA1559" s="359" t="n"/>
      <c r="EB1559" s="359" t="n"/>
      <c r="EC1559" s="359" t="n"/>
      <c r="ED1559" s="359" t="n"/>
      <c r="EE1559" s="359" t="n"/>
      <c r="EF1559" s="359" t="n"/>
      <c r="EG1559" s="359" t="n"/>
      <c r="EH1559" s="359" t="n"/>
      <c r="EI1559" s="359" t="n"/>
      <c r="EJ1559" s="359" t="n"/>
      <c r="EK1559" s="359" t="n"/>
      <c r="EL1559" s="359" t="n"/>
      <c r="EM1559" s="359" t="n"/>
      <c r="EN1559" s="359" t="n"/>
      <c r="EO1559" s="359" t="n"/>
      <c r="EP1559" s="359" t="n"/>
      <c r="EQ1559" s="359" t="n"/>
      <c r="ER1559" s="359" t="n"/>
      <c r="ES1559" s="359" t="n"/>
      <c r="ET1559" s="359" t="n"/>
      <c r="EU1559" s="359" t="n"/>
      <c r="EV1559" s="359" t="n"/>
      <c r="EW1559" s="359" t="n"/>
      <c r="EX1559" s="359" t="n"/>
      <c r="EY1559" s="359" t="n"/>
      <c r="EZ1559" s="359" t="n"/>
      <c r="FA1559" s="359" t="n"/>
      <c r="FB1559" s="359" t="n"/>
      <c r="FC1559" s="359" t="n"/>
      <c r="FD1559" s="359" t="n"/>
      <c r="FE1559" s="359" t="n"/>
      <c r="FF1559" s="359" t="n"/>
      <c r="FG1559" s="359" t="n"/>
      <c r="FH1559" s="359" t="n"/>
      <c r="FI1559" s="359" t="n"/>
      <c r="FJ1559" s="359" t="n"/>
      <c r="FK1559" s="359" t="n"/>
      <c r="FL1559" s="359" t="n"/>
      <c r="FM1559" s="359" t="n"/>
      <c r="FN1559" s="359" t="n"/>
      <c r="FO1559" s="359" t="n"/>
      <c r="FP1559" s="359" t="n"/>
      <c r="FQ1559" s="359" t="n"/>
      <c r="FR1559" s="359" t="n"/>
      <c r="FS1559" s="359" t="n"/>
      <c r="FT1559" s="359" t="n"/>
      <c r="FU1559" s="359" t="n"/>
      <c r="FV1559" s="359" t="n"/>
      <c r="FW1559" s="359" t="n"/>
      <c r="FX1559" s="359" t="n"/>
      <c r="FY1559" s="359" t="n"/>
      <c r="FZ1559" s="359" t="n"/>
      <c r="GA1559" s="359" t="n"/>
      <c r="GB1559" s="359" t="n"/>
      <c r="GC1559" s="359" t="n"/>
      <c r="GD1559" s="359" t="n"/>
      <c r="GE1559" s="359" t="n"/>
      <c r="GF1559" s="359" t="n"/>
      <c r="GG1559" s="359" t="n"/>
      <c r="GH1559" s="359" t="n"/>
      <c r="GI1559" s="359" t="n"/>
      <c r="GJ1559" s="359" t="n"/>
      <c r="GK1559" s="359" t="n"/>
      <c r="GL1559" s="359" t="n"/>
      <c r="GM1559" s="359" t="n"/>
      <c r="GN1559" s="359" t="n"/>
      <c r="GO1559" s="359" t="n"/>
      <c r="GP1559" s="359" t="n"/>
      <c r="GQ1559" s="359" t="n"/>
      <c r="GR1559" s="359" t="n"/>
      <c r="GS1559" s="359" t="n"/>
      <c r="GT1559" s="359" t="n"/>
      <c r="GU1559" s="359" t="n"/>
      <c r="GV1559" s="359" t="n"/>
      <c r="GW1559" s="359" t="n"/>
      <c r="GX1559" s="359" t="n">
        <v>0</v>
      </c>
    </row>
    <row r="1560"/>
    <row r="1561">
      <c r="A1561" s="360" t="n">
        <v>50</v>
      </c>
      <c r="B1561" s="360" t="n">
        <v>0</v>
      </c>
      <c r="C1561" s="360" t="n">
        <v>0</v>
      </c>
      <c r="D1561" s="360" t="n">
        <v>1</v>
      </c>
      <c r="E1561" s="360" t="n">
        <v>201</v>
      </c>
      <c r="F1561" s="360">
        <f>ROUND(Source!O1559,O1561)</f>
        <v/>
      </c>
      <c r="G1561" s="360" t="inlineStr">
        <is>
          <t>ПЗ</t>
        </is>
      </c>
      <c r="H1561" s="360" t="inlineStr">
        <is>
          <t>Прямые затраты</t>
        </is>
      </c>
      <c r="I1561" s="360" t="n"/>
      <c r="J1561" s="360" t="n"/>
      <c r="K1561" s="360" t="n">
        <v>201</v>
      </c>
      <c r="L1561" s="360" t="n">
        <v>1</v>
      </c>
      <c r="M1561" s="360" t="n">
        <v>3</v>
      </c>
      <c r="N1561" s="360" t="inlineStr"/>
      <c r="O1561" s="360" t="n">
        <v>0</v>
      </c>
      <c r="P1561" s="360" t="n"/>
      <c r="Q1561" s="360" t="n"/>
      <c r="R1561" s="360" t="n"/>
      <c r="S1561" s="360" t="n"/>
      <c r="T1561" s="360" t="n"/>
      <c r="U1561" s="360" t="n"/>
      <c r="V1561" s="360" t="n"/>
      <c r="W1561" s="360" t="n">
        <v>0</v>
      </c>
      <c r="X1561" s="360" t="n">
        <v>1</v>
      </c>
      <c r="Y1561" s="360" t="n">
        <v>0</v>
      </c>
      <c r="Z1561" s="360" t="n"/>
      <c r="AA1561" s="360" t="n"/>
      <c r="AB1561" s="360" t="n"/>
    </row>
    <row r="1562">
      <c r="A1562" s="360" t="n">
        <v>50</v>
      </c>
      <c r="B1562" s="360" t="n">
        <v>0</v>
      </c>
      <c r="C1562" s="360" t="n">
        <v>0</v>
      </c>
      <c r="D1562" s="360" t="n">
        <v>1</v>
      </c>
      <c r="E1562" s="360" t="n">
        <v>202</v>
      </c>
      <c r="F1562" s="360">
        <f>ROUND(Source!P1559,O1562)</f>
        <v/>
      </c>
      <c r="G1562" s="360" t="inlineStr">
        <is>
          <t>СтМатОб</t>
        </is>
      </c>
      <c r="H1562" s="360" t="inlineStr">
        <is>
          <t>Стоимость материальных ресурсов (всего)</t>
        </is>
      </c>
      <c r="I1562" s="360" t="n"/>
      <c r="J1562" s="360" t="n"/>
      <c r="K1562" s="360" t="n">
        <v>202</v>
      </c>
      <c r="L1562" s="360" t="n">
        <v>2</v>
      </c>
      <c r="M1562" s="360" t="n">
        <v>3</v>
      </c>
      <c r="N1562" s="360" t="inlineStr"/>
      <c r="O1562" s="360" t="n">
        <v>0</v>
      </c>
      <c r="P1562" s="360" t="n"/>
      <c r="Q1562" s="360" t="n"/>
      <c r="R1562" s="360" t="n"/>
      <c r="S1562" s="360" t="n"/>
      <c r="T1562" s="360" t="n"/>
      <c r="U1562" s="360" t="n"/>
      <c r="V1562" s="360" t="n"/>
      <c r="W1562" s="360" t="n">
        <v>0</v>
      </c>
      <c r="X1562" s="360" t="n">
        <v>1</v>
      </c>
      <c r="Y1562" s="360" t="n">
        <v>0</v>
      </c>
      <c r="Z1562" s="360" t="n"/>
      <c r="AA1562" s="360" t="n"/>
      <c r="AB1562" s="360" t="n"/>
    </row>
    <row r="1563">
      <c r="A1563" s="360" t="n">
        <v>50</v>
      </c>
      <c r="B1563" s="360" t="n">
        <v>0</v>
      </c>
      <c r="C1563" s="360" t="n">
        <v>0</v>
      </c>
      <c r="D1563" s="360" t="n">
        <v>1</v>
      </c>
      <c r="E1563" s="360" t="n">
        <v>222</v>
      </c>
      <c r="F1563" s="360">
        <f>ROUND(Source!AO1559,O1563)</f>
        <v/>
      </c>
      <c r="G1563" s="360" t="inlineStr">
        <is>
          <t>СтМатОбЗак</t>
        </is>
      </c>
      <c r="H1563" s="360" t="inlineStr">
        <is>
          <t>Стоимость материалов и оборудования заказчика</t>
        </is>
      </c>
      <c r="I1563" s="360" t="n"/>
      <c r="J1563" s="360" t="n"/>
      <c r="K1563" s="360" t="n">
        <v>222</v>
      </c>
      <c r="L1563" s="360" t="n">
        <v>3</v>
      </c>
      <c r="M1563" s="360" t="n">
        <v>3</v>
      </c>
      <c r="N1563" s="360" t="inlineStr"/>
      <c r="O1563" s="360" t="n">
        <v>0</v>
      </c>
      <c r="P1563" s="360" t="n"/>
      <c r="Q1563" s="360" t="n"/>
      <c r="R1563" s="360" t="n"/>
      <c r="S1563" s="360" t="n"/>
      <c r="T1563" s="360" t="n"/>
      <c r="U1563" s="360" t="n"/>
      <c r="V1563" s="360" t="n"/>
      <c r="W1563" s="360" t="n">
        <v>0</v>
      </c>
      <c r="X1563" s="360" t="n">
        <v>1</v>
      </c>
      <c r="Y1563" s="360" t="n">
        <v>0</v>
      </c>
      <c r="Z1563" s="360" t="n"/>
      <c r="AA1563" s="360" t="n"/>
      <c r="AB1563" s="360" t="n"/>
    </row>
    <row r="1564">
      <c r="A1564" s="360" t="n">
        <v>50</v>
      </c>
      <c r="B1564" s="360" t="n">
        <v>0</v>
      </c>
      <c r="C1564" s="360" t="n">
        <v>0</v>
      </c>
      <c r="D1564" s="360" t="n">
        <v>1</v>
      </c>
      <c r="E1564" s="360" t="n">
        <v>225</v>
      </c>
      <c r="F1564" s="360">
        <f>ROUND(Source!AV1559,O1564)</f>
        <v/>
      </c>
      <c r="G1564" s="360" t="inlineStr">
        <is>
          <t>СтМатОбПод</t>
        </is>
      </c>
      <c r="H1564" s="360" t="inlineStr">
        <is>
          <t>Стоимость материалов и оборудования подрядчика</t>
        </is>
      </c>
      <c r="I1564" s="360" t="n"/>
      <c r="J1564" s="360" t="n"/>
      <c r="K1564" s="360" t="n">
        <v>225</v>
      </c>
      <c r="L1564" s="360" t="n">
        <v>4</v>
      </c>
      <c r="M1564" s="360" t="n">
        <v>3</v>
      </c>
      <c r="N1564" s="360" t="inlineStr"/>
      <c r="O1564" s="360" t="n">
        <v>0</v>
      </c>
      <c r="P1564" s="360" t="n"/>
      <c r="Q1564" s="360" t="n"/>
      <c r="R1564" s="360" t="n"/>
      <c r="S1564" s="360" t="n"/>
      <c r="T1564" s="360" t="n"/>
      <c r="U1564" s="360" t="n"/>
      <c r="V1564" s="360" t="n"/>
      <c r="W1564" s="360" t="n">
        <v>0</v>
      </c>
      <c r="X1564" s="360" t="n">
        <v>1</v>
      </c>
      <c r="Y1564" s="360" t="n">
        <v>0</v>
      </c>
      <c r="Z1564" s="360" t="n"/>
      <c r="AA1564" s="360" t="n"/>
      <c r="AB1564" s="360" t="n"/>
    </row>
    <row r="1565">
      <c r="A1565" s="360" t="n">
        <v>50</v>
      </c>
      <c r="B1565" s="360" t="n">
        <v>0</v>
      </c>
      <c r="C1565" s="360" t="n">
        <v>0</v>
      </c>
      <c r="D1565" s="360" t="n">
        <v>1</v>
      </c>
      <c r="E1565" s="360" t="n">
        <v>226</v>
      </c>
      <c r="F1565" s="360">
        <f>ROUND(Source!AW1559,O1565)</f>
        <v/>
      </c>
      <c r="G1565" s="360" t="inlineStr">
        <is>
          <t>СтМат</t>
        </is>
      </c>
      <c r="H1565" s="360" t="inlineStr">
        <is>
          <t>Стоимость материалов (всего)</t>
        </is>
      </c>
      <c r="I1565" s="360" t="n"/>
      <c r="J1565" s="360" t="n"/>
      <c r="K1565" s="360" t="n">
        <v>226</v>
      </c>
      <c r="L1565" s="360" t="n">
        <v>5</v>
      </c>
      <c r="M1565" s="360" t="n">
        <v>3</v>
      </c>
      <c r="N1565" s="360" t="inlineStr"/>
      <c r="O1565" s="360" t="n">
        <v>0</v>
      </c>
      <c r="P1565" s="360" t="n"/>
      <c r="Q1565" s="360" t="n"/>
      <c r="R1565" s="360" t="n"/>
      <c r="S1565" s="360" t="n"/>
      <c r="T1565" s="360" t="n"/>
      <c r="U1565" s="360" t="n"/>
      <c r="V1565" s="360" t="n"/>
      <c r="W1565" s="360" t="n">
        <v>0</v>
      </c>
      <c r="X1565" s="360" t="n">
        <v>1</v>
      </c>
      <c r="Y1565" s="360" t="n">
        <v>0</v>
      </c>
      <c r="Z1565" s="360" t="n"/>
      <c r="AA1565" s="360" t="n"/>
      <c r="AB1565" s="360" t="n"/>
    </row>
    <row r="1566">
      <c r="A1566" s="360" t="n">
        <v>50</v>
      </c>
      <c r="B1566" s="360" t="n">
        <v>0</v>
      </c>
      <c r="C1566" s="360" t="n">
        <v>0</v>
      </c>
      <c r="D1566" s="360" t="n">
        <v>1</v>
      </c>
      <c r="E1566" s="360" t="n">
        <v>227</v>
      </c>
      <c r="F1566" s="360">
        <f>ROUND(Source!AX1559,O1566)</f>
        <v/>
      </c>
      <c r="G1566" s="360" t="inlineStr">
        <is>
          <t>СтМатЗак</t>
        </is>
      </c>
      <c r="H1566" s="360" t="inlineStr">
        <is>
          <t>Стоимость материалов заказчика</t>
        </is>
      </c>
      <c r="I1566" s="360" t="n"/>
      <c r="J1566" s="360" t="n"/>
      <c r="K1566" s="360" t="n">
        <v>227</v>
      </c>
      <c r="L1566" s="360" t="n">
        <v>6</v>
      </c>
      <c r="M1566" s="360" t="n">
        <v>3</v>
      </c>
      <c r="N1566" s="360" t="inlineStr"/>
      <c r="O1566" s="360" t="n">
        <v>0</v>
      </c>
      <c r="P1566" s="360" t="n"/>
      <c r="Q1566" s="360" t="n"/>
      <c r="R1566" s="360" t="n"/>
      <c r="S1566" s="360" t="n"/>
      <c r="T1566" s="360" t="n"/>
      <c r="U1566" s="360" t="n"/>
      <c r="V1566" s="360" t="n"/>
      <c r="W1566" s="360" t="n">
        <v>0</v>
      </c>
      <c r="X1566" s="360" t="n">
        <v>1</v>
      </c>
      <c r="Y1566" s="360" t="n">
        <v>0</v>
      </c>
      <c r="Z1566" s="360" t="n"/>
      <c r="AA1566" s="360" t="n"/>
      <c r="AB1566" s="360" t="n"/>
    </row>
    <row r="1567">
      <c r="A1567" s="360" t="n">
        <v>50</v>
      </c>
      <c r="B1567" s="360" t="n">
        <v>0</v>
      </c>
      <c r="C1567" s="360" t="n">
        <v>0</v>
      </c>
      <c r="D1567" s="360" t="n">
        <v>1</v>
      </c>
      <c r="E1567" s="360" t="n">
        <v>228</v>
      </c>
      <c r="F1567" s="360">
        <f>ROUND(Source!AY1559,O1567)</f>
        <v/>
      </c>
      <c r="G1567" s="360" t="inlineStr">
        <is>
          <t>СтМатПод</t>
        </is>
      </c>
      <c r="H1567" s="360" t="inlineStr">
        <is>
          <t>Стоимость материалов подрядчика</t>
        </is>
      </c>
      <c r="I1567" s="360" t="n"/>
      <c r="J1567" s="360" t="n"/>
      <c r="K1567" s="360" t="n">
        <v>228</v>
      </c>
      <c r="L1567" s="360" t="n">
        <v>7</v>
      </c>
      <c r="M1567" s="360" t="n">
        <v>3</v>
      </c>
      <c r="N1567" s="360" t="inlineStr"/>
      <c r="O1567" s="360" t="n">
        <v>0</v>
      </c>
      <c r="P1567" s="360" t="n"/>
      <c r="Q1567" s="360" t="n"/>
      <c r="R1567" s="360" t="n"/>
      <c r="S1567" s="360" t="n"/>
      <c r="T1567" s="360" t="n"/>
      <c r="U1567" s="360" t="n"/>
      <c r="V1567" s="360" t="n"/>
      <c r="W1567" s="360" t="n">
        <v>0</v>
      </c>
      <c r="X1567" s="360" t="n">
        <v>1</v>
      </c>
      <c r="Y1567" s="360" t="n">
        <v>0</v>
      </c>
      <c r="Z1567" s="360" t="n"/>
      <c r="AA1567" s="360" t="n"/>
      <c r="AB1567" s="360" t="n"/>
    </row>
    <row r="1568">
      <c r="A1568" s="360" t="n">
        <v>50</v>
      </c>
      <c r="B1568" s="360" t="n">
        <v>0</v>
      </c>
      <c r="C1568" s="360" t="n">
        <v>0</v>
      </c>
      <c r="D1568" s="360" t="n">
        <v>1</v>
      </c>
      <c r="E1568" s="360" t="n">
        <v>216</v>
      </c>
      <c r="F1568" s="360">
        <f>ROUND(Source!AP1559,O1568)</f>
        <v/>
      </c>
      <c r="G1568" s="360" t="inlineStr">
        <is>
          <t>Оборуд</t>
        </is>
      </c>
      <c r="H1568" s="360" t="inlineStr">
        <is>
          <t>Стоимость оборудования (всего)</t>
        </is>
      </c>
      <c r="I1568" s="360" t="n"/>
      <c r="J1568" s="360" t="n"/>
      <c r="K1568" s="360" t="n">
        <v>216</v>
      </c>
      <c r="L1568" s="360" t="n">
        <v>8</v>
      </c>
      <c r="M1568" s="360" t="n">
        <v>3</v>
      </c>
      <c r="N1568" s="360" t="inlineStr"/>
      <c r="O1568" s="360" t="n">
        <v>0</v>
      </c>
      <c r="P1568" s="360" t="n"/>
      <c r="Q1568" s="360" t="n"/>
      <c r="R1568" s="360" t="n"/>
      <c r="S1568" s="360" t="n"/>
      <c r="T1568" s="360" t="n"/>
      <c r="U1568" s="360" t="n"/>
      <c r="V1568" s="360" t="n"/>
      <c r="W1568" s="360" t="n">
        <v>0</v>
      </c>
      <c r="X1568" s="360" t="n">
        <v>1</v>
      </c>
      <c r="Y1568" s="360" t="n">
        <v>0</v>
      </c>
      <c r="Z1568" s="360" t="n"/>
      <c r="AA1568" s="360" t="n"/>
      <c r="AB1568" s="360" t="n"/>
    </row>
    <row r="1569">
      <c r="A1569" s="360" t="n">
        <v>50</v>
      </c>
      <c r="B1569" s="360" t="n">
        <v>0</v>
      </c>
      <c r="C1569" s="360" t="n">
        <v>0</v>
      </c>
      <c r="D1569" s="360" t="n">
        <v>1</v>
      </c>
      <c r="E1569" s="360" t="n">
        <v>223</v>
      </c>
      <c r="F1569" s="360">
        <f>ROUND(Source!AQ1559,O1569)</f>
        <v/>
      </c>
      <c r="G1569" s="360" t="inlineStr">
        <is>
          <t>ОборудЗак</t>
        </is>
      </c>
      <c r="H1569" s="360" t="inlineStr">
        <is>
          <t>Стоимость оборудования заказчика</t>
        </is>
      </c>
      <c r="I1569" s="360" t="n"/>
      <c r="J1569" s="360" t="n"/>
      <c r="K1569" s="360" t="n">
        <v>223</v>
      </c>
      <c r="L1569" s="360" t="n">
        <v>9</v>
      </c>
      <c r="M1569" s="360" t="n">
        <v>3</v>
      </c>
      <c r="N1569" s="360" t="inlineStr"/>
      <c r="O1569" s="360" t="n">
        <v>0</v>
      </c>
      <c r="P1569" s="360" t="n"/>
      <c r="Q1569" s="360" t="n"/>
      <c r="R1569" s="360" t="n"/>
      <c r="S1569" s="360" t="n"/>
      <c r="T1569" s="360" t="n"/>
      <c r="U1569" s="360" t="n"/>
      <c r="V1569" s="360" t="n"/>
      <c r="W1569" s="360" t="n">
        <v>0</v>
      </c>
      <c r="X1569" s="360" t="n">
        <v>1</v>
      </c>
      <c r="Y1569" s="360" t="n">
        <v>0</v>
      </c>
      <c r="Z1569" s="360" t="n"/>
      <c r="AA1569" s="360" t="n"/>
      <c r="AB1569" s="360" t="n"/>
    </row>
    <row r="1570">
      <c r="A1570" s="360" t="n">
        <v>50</v>
      </c>
      <c r="B1570" s="360" t="n">
        <v>0</v>
      </c>
      <c r="C1570" s="360" t="n">
        <v>0</v>
      </c>
      <c r="D1570" s="360" t="n">
        <v>1</v>
      </c>
      <c r="E1570" s="360" t="n">
        <v>229</v>
      </c>
      <c r="F1570" s="360">
        <f>ROUND(Source!AZ1559,O1570)</f>
        <v/>
      </c>
      <c r="G1570" s="360" t="inlineStr">
        <is>
          <t>ОборудПод</t>
        </is>
      </c>
      <c r="H1570" s="360" t="inlineStr">
        <is>
          <t>Стоимость оборудования подрядчика</t>
        </is>
      </c>
      <c r="I1570" s="360" t="n"/>
      <c r="J1570" s="360" t="n"/>
      <c r="K1570" s="360" t="n">
        <v>229</v>
      </c>
      <c r="L1570" s="360" t="n">
        <v>10</v>
      </c>
      <c r="M1570" s="360" t="n">
        <v>3</v>
      </c>
      <c r="N1570" s="360" t="inlineStr"/>
      <c r="O1570" s="360" t="n">
        <v>0</v>
      </c>
      <c r="P1570" s="360" t="n"/>
      <c r="Q1570" s="360" t="n"/>
      <c r="R1570" s="360" t="n"/>
      <c r="S1570" s="360" t="n"/>
      <c r="T1570" s="360" t="n"/>
      <c r="U1570" s="360" t="n"/>
      <c r="V1570" s="360" t="n"/>
      <c r="W1570" s="360" t="n">
        <v>0</v>
      </c>
      <c r="X1570" s="360" t="n">
        <v>1</v>
      </c>
      <c r="Y1570" s="360" t="n">
        <v>0</v>
      </c>
      <c r="Z1570" s="360" t="n"/>
      <c r="AA1570" s="360" t="n"/>
      <c r="AB1570" s="360" t="n"/>
    </row>
    <row r="1571">
      <c r="A1571" s="360" t="n">
        <v>50</v>
      </c>
      <c r="B1571" s="360" t="n">
        <v>0</v>
      </c>
      <c r="C1571" s="360" t="n">
        <v>0</v>
      </c>
      <c r="D1571" s="360" t="n">
        <v>1</v>
      </c>
      <c r="E1571" s="360" t="n">
        <v>203</v>
      </c>
      <c r="F1571" s="360">
        <f>ROUND(Source!Q1559,O1571)</f>
        <v/>
      </c>
      <c r="G1571" s="360" t="inlineStr">
        <is>
          <t>ЭММ</t>
        </is>
      </c>
      <c r="H1571" s="360" t="inlineStr">
        <is>
          <t>Эксплуатация машин</t>
        </is>
      </c>
      <c r="I1571" s="360" t="n"/>
      <c r="J1571" s="360" t="n"/>
      <c r="K1571" s="360" t="n">
        <v>203</v>
      </c>
      <c r="L1571" s="360" t="n">
        <v>11</v>
      </c>
      <c r="M1571" s="360" t="n">
        <v>3</v>
      </c>
      <c r="N1571" s="360" t="inlineStr"/>
      <c r="O1571" s="360" t="n">
        <v>0</v>
      </c>
      <c r="P1571" s="360" t="n"/>
      <c r="Q1571" s="360" t="n"/>
      <c r="R1571" s="360" t="n"/>
      <c r="S1571" s="360" t="n"/>
      <c r="T1571" s="360" t="n"/>
      <c r="U1571" s="360" t="n"/>
      <c r="V1571" s="360" t="n"/>
      <c r="W1571" s="360" t="n">
        <v>0</v>
      </c>
      <c r="X1571" s="360" t="n">
        <v>1</v>
      </c>
      <c r="Y1571" s="360" t="n">
        <v>0</v>
      </c>
      <c r="Z1571" s="360" t="n"/>
      <c r="AA1571" s="360" t="n"/>
      <c r="AB1571" s="360" t="n"/>
    </row>
    <row r="1572">
      <c r="A1572" s="360" t="n">
        <v>50</v>
      </c>
      <c r="B1572" s="360" t="n">
        <v>0</v>
      </c>
      <c r="C1572" s="360" t="n">
        <v>0</v>
      </c>
      <c r="D1572" s="360" t="n">
        <v>1</v>
      </c>
      <c r="E1572" s="360" t="n">
        <v>231</v>
      </c>
      <c r="F1572" s="360">
        <f>ROUND(Source!BB1559,O1572)</f>
        <v/>
      </c>
      <c r="G1572" s="360" t="inlineStr">
        <is>
          <t>ЭММсНРиСП</t>
        </is>
      </c>
      <c r="H1572" s="360" t="inlineStr">
        <is>
          <t>Эксплуатация машин по ТСН-2001.16</t>
        </is>
      </c>
      <c r="I1572" s="360" t="n"/>
      <c r="J1572" s="360" t="n"/>
      <c r="K1572" s="360" t="n">
        <v>231</v>
      </c>
      <c r="L1572" s="360" t="n">
        <v>12</v>
      </c>
      <c r="M1572" s="360" t="n">
        <v>3</v>
      </c>
      <c r="N1572" s="360" t="inlineStr"/>
      <c r="O1572" s="360" t="n">
        <v>0</v>
      </c>
      <c r="P1572" s="360" t="n"/>
      <c r="Q1572" s="360" t="n"/>
      <c r="R1572" s="360" t="n"/>
      <c r="S1572" s="360" t="n"/>
      <c r="T1572" s="360" t="n"/>
      <c r="U1572" s="360" t="n"/>
      <c r="V1572" s="360" t="n"/>
      <c r="W1572" s="360" t="n">
        <v>0</v>
      </c>
      <c r="X1572" s="360" t="n">
        <v>1</v>
      </c>
      <c r="Y1572" s="360" t="n">
        <v>0</v>
      </c>
      <c r="Z1572" s="360" t="n"/>
      <c r="AA1572" s="360" t="n"/>
      <c r="AB1572" s="360" t="n"/>
    </row>
    <row r="1573">
      <c r="A1573" s="360" t="n">
        <v>50</v>
      </c>
      <c r="B1573" s="360" t="n">
        <v>0</v>
      </c>
      <c r="C1573" s="360" t="n">
        <v>0</v>
      </c>
      <c r="D1573" s="360" t="n">
        <v>1</v>
      </c>
      <c r="E1573" s="360" t="n">
        <v>204</v>
      </c>
      <c r="F1573" s="360">
        <f>ROUND(Source!R1559,O1573)</f>
        <v/>
      </c>
      <c r="G1573" s="360" t="inlineStr">
        <is>
          <t>ЗПМ</t>
        </is>
      </c>
      <c r="H1573" s="360" t="inlineStr">
        <is>
          <t>ЗП машинистов</t>
        </is>
      </c>
      <c r="I1573" s="360" t="n"/>
      <c r="J1573" s="360" t="n"/>
      <c r="K1573" s="360" t="n">
        <v>204</v>
      </c>
      <c r="L1573" s="360" t="n">
        <v>13</v>
      </c>
      <c r="M1573" s="360" t="n">
        <v>3</v>
      </c>
      <c r="N1573" s="360" t="inlineStr"/>
      <c r="O1573" s="360" t="n">
        <v>0</v>
      </c>
      <c r="P1573" s="360" t="n"/>
      <c r="Q1573" s="360" t="n"/>
      <c r="R1573" s="360" t="n"/>
      <c r="S1573" s="360" t="n"/>
      <c r="T1573" s="360" t="n"/>
      <c r="U1573" s="360" t="n"/>
      <c r="V1573" s="360" t="n"/>
      <c r="W1573" s="360" t="n">
        <v>0</v>
      </c>
      <c r="X1573" s="360" t="n">
        <v>1</v>
      </c>
      <c r="Y1573" s="360" t="n">
        <v>0</v>
      </c>
      <c r="Z1573" s="360" t="n"/>
      <c r="AA1573" s="360" t="n"/>
      <c r="AB1573" s="360" t="n"/>
    </row>
    <row r="1574">
      <c r="A1574" s="360" t="n">
        <v>50</v>
      </c>
      <c r="B1574" s="360" t="n">
        <v>0</v>
      </c>
      <c r="C1574" s="360" t="n">
        <v>0</v>
      </c>
      <c r="D1574" s="360" t="n">
        <v>1</v>
      </c>
      <c r="E1574" s="360" t="n">
        <v>205</v>
      </c>
      <c r="F1574" s="360">
        <f>ROUND(Source!S1559,O1574)</f>
        <v/>
      </c>
      <c r="G1574" s="360" t="inlineStr">
        <is>
          <t>ОЗП</t>
        </is>
      </c>
      <c r="H1574" s="360" t="inlineStr">
        <is>
          <t>Основная ЗП рабочих</t>
        </is>
      </c>
      <c r="I1574" s="360" t="n"/>
      <c r="J1574" s="360" t="n"/>
      <c r="K1574" s="360" t="n">
        <v>205</v>
      </c>
      <c r="L1574" s="360" t="n">
        <v>14</v>
      </c>
      <c r="M1574" s="360" t="n">
        <v>3</v>
      </c>
      <c r="N1574" s="360" t="inlineStr"/>
      <c r="O1574" s="360" t="n">
        <v>0</v>
      </c>
      <c r="P1574" s="360" t="n"/>
      <c r="Q1574" s="360" t="n"/>
      <c r="R1574" s="360" t="n"/>
      <c r="S1574" s="360" t="n"/>
      <c r="T1574" s="360" t="n"/>
      <c r="U1574" s="360" t="n"/>
      <c r="V1574" s="360" t="n"/>
      <c r="W1574" s="360" t="n">
        <v>0</v>
      </c>
      <c r="X1574" s="360" t="n">
        <v>1</v>
      </c>
      <c r="Y1574" s="360" t="n">
        <v>0</v>
      </c>
      <c r="Z1574" s="360" t="n"/>
      <c r="AA1574" s="360" t="n"/>
      <c r="AB1574" s="360" t="n"/>
    </row>
    <row r="1575">
      <c r="A1575" s="360" t="n">
        <v>50</v>
      </c>
      <c r="B1575" s="360" t="n">
        <v>0</v>
      </c>
      <c r="C1575" s="360" t="n">
        <v>0</v>
      </c>
      <c r="D1575" s="360" t="n">
        <v>1</v>
      </c>
      <c r="E1575" s="360" t="n">
        <v>232</v>
      </c>
      <c r="F1575" s="360">
        <f>ROUND(Source!BC1559,O1575)</f>
        <v/>
      </c>
      <c r="G1575" s="360" t="inlineStr">
        <is>
          <t>ОЗПсНРиСП</t>
        </is>
      </c>
      <c r="H1575" s="360" t="inlineStr">
        <is>
          <t>Основная ЗП рабочих по ТСН-2001.16</t>
        </is>
      </c>
      <c r="I1575" s="360" t="n"/>
      <c r="J1575" s="360" t="n"/>
      <c r="K1575" s="360" t="n">
        <v>232</v>
      </c>
      <c r="L1575" s="360" t="n">
        <v>15</v>
      </c>
      <c r="M1575" s="360" t="n">
        <v>3</v>
      </c>
      <c r="N1575" s="360" t="inlineStr"/>
      <c r="O1575" s="360" t="n">
        <v>0</v>
      </c>
      <c r="P1575" s="360" t="n"/>
      <c r="Q1575" s="360" t="n"/>
      <c r="R1575" s="360" t="n"/>
      <c r="S1575" s="360" t="n"/>
      <c r="T1575" s="360" t="n"/>
      <c r="U1575" s="360" t="n"/>
      <c r="V1575" s="360" t="n"/>
      <c r="W1575" s="360" t="n">
        <v>0</v>
      </c>
      <c r="X1575" s="360" t="n">
        <v>1</v>
      </c>
      <c r="Y1575" s="360" t="n">
        <v>0</v>
      </c>
      <c r="Z1575" s="360" t="n"/>
      <c r="AA1575" s="360" t="n"/>
      <c r="AB1575" s="360" t="n"/>
    </row>
    <row r="1576">
      <c r="A1576" s="360" t="n">
        <v>50</v>
      </c>
      <c r="B1576" s="360" t="n">
        <v>0</v>
      </c>
      <c r="C1576" s="360" t="n">
        <v>0</v>
      </c>
      <c r="D1576" s="360" t="n">
        <v>1</v>
      </c>
      <c r="E1576" s="360" t="n">
        <v>214</v>
      </c>
      <c r="F1576" s="360">
        <f>ROUND(Source!AS1559,O1576)</f>
        <v/>
      </c>
      <c r="G1576" s="360" t="inlineStr">
        <is>
          <t>Строит</t>
        </is>
      </c>
      <c r="H1576" s="360" t="inlineStr">
        <is>
          <t>Строительные работы с НР и СП</t>
        </is>
      </c>
      <c r="I1576" s="360" t="n"/>
      <c r="J1576" s="360" t="n"/>
      <c r="K1576" s="360" t="n">
        <v>214</v>
      </c>
      <c r="L1576" s="360" t="n">
        <v>16</v>
      </c>
      <c r="M1576" s="360" t="n">
        <v>3</v>
      </c>
      <c r="N1576" s="360" t="inlineStr"/>
      <c r="O1576" s="360" t="n">
        <v>0</v>
      </c>
      <c r="P1576" s="360" t="n"/>
      <c r="Q1576" s="360" t="n"/>
      <c r="R1576" s="360" t="n"/>
      <c r="S1576" s="360" t="n"/>
      <c r="T1576" s="360" t="n"/>
      <c r="U1576" s="360" t="n"/>
      <c r="V1576" s="360" t="n"/>
      <c r="W1576" s="360" t="n">
        <v>0</v>
      </c>
      <c r="X1576" s="360" t="n">
        <v>1</v>
      </c>
      <c r="Y1576" s="360" t="n">
        <v>0</v>
      </c>
      <c r="Z1576" s="360" t="n"/>
      <c r="AA1576" s="360" t="n"/>
      <c r="AB1576" s="360" t="n"/>
    </row>
    <row r="1577">
      <c r="A1577" s="360" t="n">
        <v>50</v>
      </c>
      <c r="B1577" s="360" t="n">
        <v>0</v>
      </c>
      <c r="C1577" s="360" t="n">
        <v>0</v>
      </c>
      <c r="D1577" s="360" t="n">
        <v>1</v>
      </c>
      <c r="E1577" s="360" t="n">
        <v>215</v>
      </c>
      <c r="F1577" s="360">
        <f>ROUND(Source!AT1559,O1577)</f>
        <v/>
      </c>
      <c r="G1577" s="360" t="inlineStr">
        <is>
          <t>Монтаж</t>
        </is>
      </c>
      <c r="H1577" s="360" t="inlineStr">
        <is>
          <t>Монтажные работы с НР и СП</t>
        </is>
      </c>
      <c r="I1577" s="360" t="n"/>
      <c r="J1577" s="360" t="n"/>
      <c r="K1577" s="360" t="n">
        <v>215</v>
      </c>
      <c r="L1577" s="360" t="n">
        <v>17</v>
      </c>
      <c r="M1577" s="360" t="n">
        <v>3</v>
      </c>
      <c r="N1577" s="360" t="inlineStr"/>
      <c r="O1577" s="360" t="n">
        <v>0</v>
      </c>
      <c r="P1577" s="360" t="n"/>
      <c r="Q1577" s="360" t="n"/>
      <c r="R1577" s="360" t="n"/>
      <c r="S1577" s="360" t="n"/>
      <c r="T1577" s="360" t="n"/>
      <c r="U1577" s="360" t="n"/>
      <c r="V1577" s="360" t="n"/>
      <c r="W1577" s="360" t="n">
        <v>0</v>
      </c>
      <c r="X1577" s="360" t="n">
        <v>1</v>
      </c>
      <c r="Y1577" s="360" t="n">
        <v>0</v>
      </c>
      <c r="Z1577" s="360" t="n"/>
      <c r="AA1577" s="360" t="n"/>
      <c r="AB1577" s="360" t="n"/>
    </row>
    <row r="1578">
      <c r="A1578" s="360" t="n">
        <v>50</v>
      </c>
      <c r="B1578" s="360" t="n">
        <v>0</v>
      </c>
      <c r="C1578" s="360" t="n">
        <v>0</v>
      </c>
      <c r="D1578" s="360" t="n">
        <v>1</v>
      </c>
      <c r="E1578" s="360" t="n">
        <v>217</v>
      </c>
      <c r="F1578" s="360">
        <f>ROUND(Source!AU1559,O1578)</f>
        <v/>
      </c>
      <c r="G1578" s="360" t="inlineStr">
        <is>
          <t>Прочие</t>
        </is>
      </c>
      <c r="H1578" s="360" t="inlineStr">
        <is>
          <t>Прочие работы с НР и СП</t>
        </is>
      </c>
      <c r="I1578" s="360" t="n"/>
      <c r="J1578" s="360" t="n"/>
      <c r="K1578" s="360" t="n">
        <v>217</v>
      </c>
      <c r="L1578" s="360" t="n">
        <v>18</v>
      </c>
      <c r="M1578" s="360" t="n">
        <v>3</v>
      </c>
      <c r="N1578" s="360" t="inlineStr"/>
      <c r="O1578" s="360" t="n">
        <v>0</v>
      </c>
      <c r="P1578" s="360" t="n"/>
      <c r="Q1578" s="360" t="n"/>
      <c r="R1578" s="360" t="n"/>
      <c r="S1578" s="360" t="n"/>
      <c r="T1578" s="360" t="n"/>
      <c r="U1578" s="360" t="n"/>
      <c r="V1578" s="360" t="n"/>
      <c r="W1578" s="360" t="n">
        <v>0</v>
      </c>
      <c r="X1578" s="360" t="n">
        <v>1</v>
      </c>
      <c r="Y1578" s="360" t="n">
        <v>0</v>
      </c>
      <c r="Z1578" s="360" t="n"/>
      <c r="AA1578" s="360" t="n"/>
      <c r="AB1578" s="360" t="n"/>
    </row>
    <row r="1579">
      <c r="A1579" s="360" t="n">
        <v>50</v>
      </c>
      <c r="B1579" s="360" t="n">
        <v>0</v>
      </c>
      <c r="C1579" s="360" t="n">
        <v>0</v>
      </c>
      <c r="D1579" s="360" t="n">
        <v>1</v>
      </c>
      <c r="E1579" s="360" t="n">
        <v>230</v>
      </c>
      <c r="F1579" s="360">
        <f>ROUND(Source!BA1559,O1579)</f>
        <v/>
      </c>
      <c r="G1579" s="360" t="inlineStr">
        <is>
          <t>ПрочиеЗатр</t>
        </is>
      </c>
      <c r="H1579" s="360" t="inlineStr">
        <is>
          <t>Прочие затраты по ТСН-2001.16</t>
        </is>
      </c>
      <c r="I1579" s="360" t="n"/>
      <c r="J1579" s="360" t="n"/>
      <c r="K1579" s="360" t="n">
        <v>230</v>
      </c>
      <c r="L1579" s="360" t="n">
        <v>19</v>
      </c>
      <c r="M1579" s="360" t="n">
        <v>3</v>
      </c>
      <c r="N1579" s="360" t="inlineStr"/>
      <c r="O1579" s="360" t="n">
        <v>0</v>
      </c>
      <c r="P1579" s="360" t="n"/>
      <c r="Q1579" s="360" t="n"/>
      <c r="R1579" s="360" t="n"/>
      <c r="S1579" s="360" t="n"/>
      <c r="T1579" s="360" t="n"/>
      <c r="U1579" s="360" t="n"/>
      <c r="V1579" s="360" t="n"/>
      <c r="W1579" s="360" t="n">
        <v>0</v>
      </c>
      <c r="X1579" s="360" t="n">
        <v>1</v>
      </c>
      <c r="Y1579" s="360" t="n">
        <v>0</v>
      </c>
      <c r="Z1579" s="360" t="n"/>
      <c r="AA1579" s="360" t="n"/>
      <c r="AB1579" s="360" t="n"/>
    </row>
    <row r="1580">
      <c r="A1580" s="360" t="n">
        <v>50</v>
      </c>
      <c r="B1580" s="360" t="n">
        <v>0</v>
      </c>
      <c r="C1580" s="360" t="n">
        <v>0</v>
      </c>
      <c r="D1580" s="360" t="n">
        <v>1</v>
      </c>
      <c r="E1580" s="360" t="n">
        <v>206</v>
      </c>
      <c r="F1580" s="360">
        <f>ROUND(Source!T1559,O1580)</f>
        <v/>
      </c>
      <c r="G1580" s="360" t="inlineStr">
        <is>
          <t>ВозврМат</t>
        </is>
      </c>
      <c r="H1580" s="360" t="inlineStr">
        <is>
          <t>Возврат материалов</t>
        </is>
      </c>
      <c r="I1580" s="360" t="n"/>
      <c r="J1580" s="360" t="n"/>
      <c r="K1580" s="360" t="n">
        <v>206</v>
      </c>
      <c r="L1580" s="360" t="n">
        <v>20</v>
      </c>
      <c r="M1580" s="360" t="n">
        <v>3</v>
      </c>
      <c r="N1580" s="360" t="inlineStr"/>
      <c r="O1580" s="360" t="n">
        <v>0</v>
      </c>
      <c r="P1580" s="360" t="n"/>
      <c r="Q1580" s="360" t="n"/>
      <c r="R1580" s="360" t="n"/>
      <c r="S1580" s="360" t="n"/>
      <c r="T1580" s="360" t="n"/>
      <c r="U1580" s="360" t="n"/>
      <c r="V1580" s="360" t="n"/>
      <c r="W1580" s="360" t="n">
        <v>0</v>
      </c>
      <c r="X1580" s="360" t="n">
        <v>1</v>
      </c>
      <c r="Y1580" s="360" t="n">
        <v>0</v>
      </c>
      <c r="Z1580" s="360" t="n"/>
      <c r="AA1580" s="360" t="n"/>
      <c r="AB1580" s="360" t="n"/>
    </row>
    <row r="1581">
      <c r="A1581" s="360" t="n">
        <v>50</v>
      </c>
      <c r="B1581" s="360" t="n">
        <v>0</v>
      </c>
      <c r="C1581" s="360" t="n">
        <v>0</v>
      </c>
      <c r="D1581" s="360" t="n">
        <v>1</v>
      </c>
      <c r="E1581" s="360" t="n">
        <v>207</v>
      </c>
      <c r="F1581" s="360">
        <f>ROUND(Source!U1559,O1581)</f>
        <v/>
      </c>
      <c r="G1581" s="360" t="inlineStr">
        <is>
          <t>ТрудСтр</t>
        </is>
      </c>
      <c r="H1581" s="360" t="inlineStr">
        <is>
          <t>Трудозатраты строителей</t>
        </is>
      </c>
      <c r="I1581" s="360" t="n"/>
      <c r="J1581" s="360" t="n"/>
      <c r="K1581" s="360" t="n">
        <v>207</v>
      </c>
      <c r="L1581" s="360" t="n">
        <v>21</v>
      </c>
      <c r="M1581" s="360" t="n">
        <v>3</v>
      </c>
      <c r="N1581" s="360" t="inlineStr"/>
      <c r="O1581" s="360" t="n">
        <v>7</v>
      </c>
      <c r="P1581" s="360" t="n"/>
      <c r="Q1581" s="360" t="n"/>
      <c r="R1581" s="360" t="n"/>
      <c r="S1581" s="360" t="n"/>
      <c r="T1581" s="360" t="n"/>
      <c r="U1581" s="360" t="n"/>
      <c r="V1581" s="360" t="n"/>
      <c r="W1581" s="360" t="n">
        <v>0</v>
      </c>
      <c r="X1581" s="360" t="n">
        <v>1</v>
      </c>
      <c r="Y1581" s="360" t="n">
        <v>0</v>
      </c>
      <c r="Z1581" s="360" t="n"/>
      <c r="AA1581" s="360" t="n"/>
      <c r="AB1581" s="360" t="n"/>
    </row>
    <row r="1582">
      <c r="A1582" s="360" t="n">
        <v>50</v>
      </c>
      <c r="B1582" s="360" t="n">
        <v>0</v>
      </c>
      <c r="C1582" s="360" t="n">
        <v>0</v>
      </c>
      <c r="D1582" s="360" t="n">
        <v>1</v>
      </c>
      <c r="E1582" s="360" t="n">
        <v>208</v>
      </c>
      <c r="F1582" s="360">
        <f>ROUND(Source!V1559,O1582)</f>
        <v/>
      </c>
      <c r="G1582" s="360" t="inlineStr">
        <is>
          <t>ТрудМаш</t>
        </is>
      </c>
      <c r="H1582" s="360" t="inlineStr">
        <is>
          <t>Трудозатраты машинистов</t>
        </is>
      </c>
      <c r="I1582" s="360" t="n"/>
      <c r="J1582" s="360" t="n"/>
      <c r="K1582" s="360" t="n">
        <v>208</v>
      </c>
      <c r="L1582" s="360" t="n">
        <v>22</v>
      </c>
      <c r="M1582" s="360" t="n">
        <v>3</v>
      </c>
      <c r="N1582" s="360" t="inlineStr"/>
      <c r="O1582" s="360" t="n">
        <v>7</v>
      </c>
      <c r="P1582" s="360" t="n"/>
      <c r="Q1582" s="360" t="n"/>
      <c r="R1582" s="360" t="n"/>
      <c r="S1582" s="360" t="n"/>
      <c r="T1582" s="360" t="n"/>
      <c r="U1582" s="360" t="n"/>
      <c r="V1582" s="360" t="n"/>
      <c r="W1582" s="360" t="n">
        <v>0</v>
      </c>
      <c r="X1582" s="360" t="n">
        <v>1</v>
      </c>
      <c r="Y1582" s="360" t="n">
        <v>0</v>
      </c>
      <c r="Z1582" s="360" t="n"/>
      <c r="AA1582" s="360" t="n"/>
      <c r="AB1582" s="360" t="n"/>
    </row>
    <row r="1583">
      <c r="A1583" s="360" t="n">
        <v>50</v>
      </c>
      <c r="B1583" s="360" t="n">
        <v>0</v>
      </c>
      <c r="C1583" s="360" t="n">
        <v>0</v>
      </c>
      <c r="D1583" s="360" t="n">
        <v>1</v>
      </c>
      <c r="E1583" s="360" t="n">
        <v>209</v>
      </c>
      <c r="F1583" s="360">
        <f>ROUND(Source!W1559,O1583)</f>
        <v/>
      </c>
      <c r="G1583" s="360" t="inlineStr">
        <is>
          <t>ТранспМат</t>
        </is>
      </c>
      <c r="H1583" s="360" t="inlineStr">
        <is>
          <t>Транспорт материалов</t>
        </is>
      </c>
      <c r="I1583" s="360" t="n"/>
      <c r="J1583" s="360" t="n"/>
      <c r="K1583" s="360" t="n">
        <v>209</v>
      </c>
      <c r="L1583" s="360" t="n">
        <v>23</v>
      </c>
      <c r="M1583" s="360" t="n">
        <v>3</v>
      </c>
      <c r="N1583" s="360" t="inlineStr"/>
      <c r="O1583" s="360" t="n">
        <v>0</v>
      </c>
      <c r="P1583" s="360" t="n"/>
      <c r="Q1583" s="360" t="n"/>
      <c r="R1583" s="360" t="n"/>
      <c r="S1583" s="360" t="n"/>
      <c r="T1583" s="360" t="n"/>
      <c r="U1583" s="360" t="n"/>
      <c r="V1583" s="360" t="n"/>
      <c r="W1583" s="360" t="n">
        <v>0</v>
      </c>
      <c r="X1583" s="360" t="n">
        <v>1</v>
      </c>
      <c r="Y1583" s="360" t="n">
        <v>0</v>
      </c>
      <c r="Z1583" s="360" t="n"/>
      <c r="AA1583" s="360" t="n"/>
      <c r="AB1583" s="360" t="n"/>
    </row>
    <row r="1584">
      <c r="A1584" s="360" t="n">
        <v>50</v>
      </c>
      <c r="B1584" s="360" t="n">
        <v>0</v>
      </c>
      <c r="C1584" s="360" t="n">
        <v>0</v>
      </c>
      <c r="D1584" s="360" t="n">
        <v>1</v>
      </c>
      <c r="E1584" s="360" t="n">
        <v>233</v>
      </c>
      <c r="F1584" s="360">
        <f>ROUND(Source!BD1559,O1584)</f>
        <v/>
      </c>
      <c r="G1584" s="360" t="inlineStr">
        <is>
          <t>Перевозка</t>
        </is>
      </c>
      <c r="H1584" s="360" t="inlineStr">
        <is>
          <t>Перевозка грузов</t>
        </is>
      </c>
      <c r="I1584" s="360" t="n"/>
      <c r="J1584" s="360" t="n"/>
      <c r="K1584" s="360" t="n">
        <v>233</v>
      </c>
      <c r="L1584" s="360" t="n">
        <v>24</v>
      </c>
      <c r="M1584" s="360" t="n">
        <v>3</v>
      </c>
      <c r="N1584" s="360" t="inlineStr"/>
      <c r="O1584" s="360" t="n">
        <v>0</v>
      </c>
      <c r="P1584" s="360" t="n"/>
      <c r="Q1584" s="360" t="n"/>
      <c r="R1584" s="360" t="n"/>
      <c r="S1584" s="360" t="n"/>
      <c r="T1584" s="360" t="n"/>
      <c r="U1584" s="360" t="n"/>
      <c r="V1584" s="360" t="n"/>
      <c r="W1584" s="360" t="n">
        <v>0</v>
      </c>
      <c r="X1584" s="360" t="n">
        <v>1</v>
      </c>
      <c r="Y1584" s="360" t="n">
        <v>0</v>
      </c>
      <c r="Z1584" s="360" t="n"/>
      <c r="AA1584" s="360" t="n"/>
      <c r="AB1584" s="360" t="n"/>
    </row>
    <row r="1585">
      <c r="A1585" s="360" t="n">
        <v>50</v>
      </c>
      <c r="B1585" s="360" t="n">
        <v>0</v>
      </c>
      <c r="C1585" s="360" t="n">
        <v>0</v>
      </c>
      <c r="D1585" s="360" t="n">
        <v>1</v>
      </c>
      <c r="E1585" s="360" t="n">
        <v>210</v>
      </c>
      <c r="F1585" s="360">
        <f>ROUND(Source!X1559,O1585)</f>
        <v/>
      </c>
      <c r="G1585" s="360" t="inlineStr">
        <is>
          <t>НР</t>
        </is>
      </c>
      <c r="H1585" s="360" t="inlineStr">
        <is>
          <t>Накладные расходы</t>
        </is>
      </c>
      <c r="I1585" s="360" t="n"/>
      <c r="J1585" s="360" t="n"/>
      <c r="K1585" s="360" t="n">
        <v>210</v>
      </c>
      <c r="L1585" s="360" t="n">
        <v>25</v>
      </c>
      <c r="M1585" s="360" t="n">
        <v>3</v>
      </c>
      <c r="N1585" s="360" t="inlineStr"/>
      <c r="O1585" s="360" t="n">
        <v>0</v>
      </c>
      <c r="P1585" s="360" t="n"/>
      <c r="Q1585" s="360" t="n"/>
      <c r="R1585" s="360" t="n"/>
      <c r="S1585" s="360" t="n"/>
      <c r="T1585" s="360" t="n"/>
      <c r="U1585" s="360" t="n"/>
      <c r="V1585" s="360" t="n"/>
      <c r="W1585" s="360" t="n">
        <v>0</v>
      </c>
      <c r="X1585" s="360" t="n">
        <v>1</v>
      </c>
      <c r="Y1585" s="360" t="n">
        <v>0</v>
      </c>
      <c r="Z1585" s="360" t="n"/>
      <c r="AA1585" s="360" t="n"/>
      <c r="AB1585" s="360" t="n"/>
    </row>
    <row r="1586">
      <c r="A1586" s="360" t="n">
        <v>50</v>
      </c>
      <c r="B1586" s="360" t="n">
        <v>0</v>
      </c>
      <c r="C1586" s="360" t="n">
        <v>0</v>
      </c>
      <c r="D1586" s="360" t="n">
        <v>1</v>
      </c>
      <c r="E1586" s="360" t="n">
        <v>211</v>
      </c>
      <c r="F1586" s="360">
        <f>ROUND(Source!Y1559,O1586)</f>
        <v/>
      </c>
      <c r="G1586" s="360" t="inlineStr">
        <is>
          <t>СмПриб</t>
        </is>
      </c>
      <c r="H1586" s="360" t="inlineStr">
        <is>
          <t>Сметная прибыль</t>
        </is>
      </c>
      <c r="I1586" s="360" t="n"/>
      <c r="J1586" s="360" t="n"/>
      <c r="K1586" s="360" t="n">
        <v>211</v>
      </c>
      <c r="L1586" s="360" t="n">
        <v>26</v>
      </c>
      <c r="M1586" s="360" t="n">
        <v>3</v>
      </c>
      <c r="N1586" s="360" t="inlineStr"/>
      <c r="O1586" s="360" t="n">
        <v>0</v>
      </c>
      <c r="P1586" s="360" t="n"/>
      <c r="Q1586" s="360" t="n"/>
      <c r="R1586" s="360" t="n"/>
      <c r="S1586" s="360" t="n"/>
      <c r="T1586" s="360" t="n"/>
      <c r="U1586" s="360" t="n"/>
      <c r="V1586" s="360" t="n"/>
      <c r="W1586" s="360" t="n">
        <v>0</v>
      </c>
      <c r="X1586" s="360" t="n">
        <v>1</v>
      </c>
      <c r="Y1586" s="360" t="n">
        <v>0</v>
      </c>
      <c r="Z1586" s="360" t="n"/>
      <c r="AA1586" s="360" t="n"/>
      <c r="AB1586" s="360" t="n"/>
    </row>
    <row r="1587">
      <c r="A1587" s="360" t="n">
        <v>50</v>
      </c>
      <c r="B1587" s="360" t="n">
        <v>0</v>
      </c>
      <c r="C1587" s="360" t="n">
        <v>0</v>
      </c>
      <c r="D1587" s="360" t="n">
        <v>1</v>
      </c>
      <c r="E1587" s="360" t="n">
        <v>224</v>
      </c>
      <c r="F1587" s="360">
        <f>ROUND(Source!AR1559,O1587)</f>
        <v/>
      </c>
      <c r="G1587" s="360" t="inlineStr">
        <is>
          <t>Всего</t>
        </is>
      </c>
      <c r="H1587" s="360" t="inlineStr">
        <is>
          <t>Всего с НР и СП</t>
        </is>
      </c>
      <c r="I1587" s="360" t="n"/>
      <c r="J1587" s="360" t="n"/>
      <c r="K1587" s="360" t="n">
        <v>224</v>
      </c>
      <c r="L1587" s="360" t="n">
        <v>27</v>
      </c>
      <c r="M1587" s="360" t="n">
        <v>3</v>
      </c>
      <c r="N1587" s="360" t="inlineStr"/>
      <c r="O1587" s="360" t="n">
        <v>0</v>
      </c>
      <c r="P1587" s="360" t="n"/>
      <c r="Q1587" s="360" t="n"/>
      <c r="R1587" s="360" t="n"/>
      <c r="S1587" s="360" t="n"/>
      <c r="T1587" s="360" t="n"/>
      <c r="U1587" s="360" t="n"/>
      <c r="V1587" s="360" t="n"/>
      <c r="W1587" s="360" t="n">
        <v>0</v>
      </c>
      <c r="X1587" s="360" t="n">
        <v>1</v>
      </c>
      <c r="Y1587" s="360" t="n">
        <v>0</v>
      </c>
      <c r="Z1587" s="360" t="n"/>
      <c r="AA1587" s="360" t="n"/>
      <c r="AB1587" s="360" t="n"/>
    </row>
    <row r="1588">
      <c r="A1588" s="360" t="n">
        <v>50</v>
      </c>
      <c r="B1588" s="360" t="n">
        <v>0</v>
      </c>
      <c r="C1588" s="360" t="n">
        <v>0</v>
      </c>
      <c r="D1588" s="360" t="n">
        <v>2</v>
      </c>
      <c r="E1588" s="360" t="n">
        <v>0</v>
      </c>
      <c r="F1588" s="360">
        <f>ROUND(F1587,O1588)</f>
        <v/>
      </c>
      <c r="G1588" s="360" t="inlineStr">
        <is>
          <t>и1</t>
        </is>
      </c>
      <c r="H1588" s="360" t="inlineStr">
        <is>
          <t>Итого</t>
        </is>
      </c>
      <c r="I1588" s="360" t="n"/>
      <c r="J1588" s="360" t="n"/>
      <c r="K1588" s="360" t="n">
        <v>212</v>
      </c>
      <c r="L1588" s="360" t="n">
        <v>28</v>
      </c>
      <c r="M1588" s="360" t="n">
        <v>0</v>
      </c>
      <c r="N1588" s="360" t="inlineStr"/>
      <c r="O1588" s="360" t="n">
        <v>0</v>
      </c>
      <c r="P1588" s="360" t="n"/>
      <c r="Q1588" s="360" t="n"/>
      <c r="R1588" s="360" t="n"/>
      <c r="S1588" s="360" t="n"/>
      <c r="T1588" s="360" t="n"/>
      <c r="U1588" s="360" t="n"/>
      <c r="V1588" s="360" t="n"/>
      <c r="W1588" s="360" t="n">
        <v>0</v>
      </c>
      <c r="X1588" s="360" t="n">
        <v>1</v>
      </c>
      <c r="Y1588" s="360" t="n">
        <v>0</v>
      </c>
      <c r="Z1588" s="360" t="n"/>
      <c r="AA1588" s="360" t="n"/>
      <c r="AB1588" s="360" t="n"/>
    </row>
    <row r="1589">
      <c r="A1589" s="360" t="n">
        <v>50</v>
      </c>
      <c r="B1589" s="360" t="n">
        <v>0</v>
      </c>
      <c r="C1589" s="360" t="n">
        <v>0</v>
      </c>
      <c r="D1589" s="360" t="n">
        <v>2</v>
      </c>
      <c r="E1589" s="360" t="n">
        <v>0</v>
      </c>
      <c r="F1589" s="360">
        <f>ROUND(F1588*0.22,O1589)</f>
        <v/>
      </c>
      <c r="G1589" s="360" t="inlineStr">
        <is>
          <t>и2</t>
        </is>
      </c>
      <c r="H1589" s="360" t="inlineStr">
        <is>
          <t>НДС 22%</t>
        </is>
      </c>
      <c r="I1589" s="360" t="n"/>
      <c r="J1589" s="360" t="n"/>
      <c r="K1589" s="360" t="n">
        <v>212</v>
      </c>
      <c r="L1589" s="360" t="n">
        <v>29</v>
      </c>
      <c r="M1589" s="360" t="n">
        <v>0</v>
      </c>
      <c r="N1589" s="360" t="inlineStr"/>
      <c r="O1589" s="360" t="n">
        <v>0</v>
      </c>
      <c r="P1589" s="360" t="n"/>
      <c r="Q1589" s="360" t="n"/>
      <c r="R1589" s="360" t="n"/>
      <c r="S1589" s="360" t="n"/>
      <c r="T1589" s="360" t="n"/>
      <c r="U1589" s="360" t="n"/>
      <c r="V1589" s="360" t="n"/>
      <c r="W1589" s="360" t="n">
        <v>0</v>
      </c>
      <c r="X1589" s="360" t="n">
        <v>1</v>
      </c>
      <c r="Y1589" s="360" t="n">
        <v>0</v>
      </c>
      <c r="Z1589" s="360" t="n"/>
      <c r="AA1589" s="360" t="n"/>
      <c r="AB1589" s="360" t="n"/>
    </row>
    <row r="1590">
      <c r="A1590" s="360" t="n">
        <v>50</v>
      </c>
      <c r="B1590" s="360" t="n">
        <v>0</v>
      </c>
      <c r="C1590" s="360" t="n">
        <v>0</v>
      </c>
      <c r="D1590" s="360" t="n">
        <v>2</v>
      </c>
      <c r="E1590" s="360" t="n">
        <v>213</v>
      </c>
      <c r="F1590" s="360">
        <f>ROUND(F1588+F1589,O1590)</f>
        <v/>
      </c>
      <c r="G1590" s="360" t="inlineStr">
        <is>
          <t>и3</t>
        </is>
      </c>
      <c r="H1590" s="360" t="inlineStr">
        <is>
          <t>Всего</t>
        </is>
      </c>
      <c r="I1590" s="360" t="n"/>
      <c r="J1590" s="360" t="n"/>
      <c r="K1590" s="360" t="n">
        <v>212</v>
      </c>
      <c r="L1590" s="360" t="n">
        <v>30</v>
      </c>
      <c r="M1590" s="360" t="n">
        <v>0</v>
      </c>
      <c r="N1590" s="360" t="inlineStr"/>
      <c r="O1590" s="360" t="n">
        <v>0</v>
      </c>
      <c r="P1590" s="360" t="n"/>
      <c r="Q1590" s="360" t="n"/>
      <c r="R1590" s="360" t="n"/>
      <c r="S1590" s="360" t="n"/>
      <c r="T1590" s="360" t="n"/>
      <c r="U1590" s="360" t="n"/>
      <c r="V1590" s="360" t="n"/>
      <c r="W1590" s="360" t="n">
        <v>0</v>
      </c>
      <c r="X1590" s="360" t="n">
        <v>1</v>
      </c>
      <c r="Y1590" s="360" t="n">
        <v>0</v>
      </c>
      <c r="Z1590" s="360" t="n"/>
      <c r="AA1590" s="360" t="n"/>
      <c r="AB1590" s="360" t="n"/>
    </row>
    <row r="1591"/>
    <row r="1592">
      <c r="A1592" s="357" t="n">
        <v>3</v>
      </c>
      <c r="B1592" s="357" t="n">
        <v>0</v>
      </c>
      <c r="C1592" s="357" t="n"/>
      <c r="D1592" s="357">
        <f>ROW(A1600)</f>
        <v/>
      </c>
      <c r="E1592" s="357" t="n"/>
      <c r="F1592" s="357" t="inlineStr">
        <is>
          <t>Новая локальная смета</t>
        </is>
      </c>
      <c r="G1592" s="357" t="inlineStr">
        <is>
          <t>Кооперативная, д.5</t>
        </is>
      </c>
      <c r="H1592" s="357" t="inlineStr"/>
      <c r="I1592" s="357" t="n">
        <v>0</v>
      </c>
      <c r="J1592" s="357" t="inlineStr"/>
      <c r="K1592" s="357" t="n">
        <v>0</v>
      </c>
      <c r="L1592" s="357" t="inlineStr">
        <is>
          <t>Новая локальная смета</t>
        </is>
      </c>
      <c r="M1592" s="357" t="inlineStr"/>
      <c r="N1592" s="357" t="n"/>
      <c r="O1592" s="357" t="n"/>
      <c r="P1592" s="357" t="n"/>
      <c r="Q1592" s="357" t="n"/>
      <c r="R1592" s="357" t="n"/>
      <c r="S1592" s="357" t="n">
        <v>0</v>
      </c>
      <c r="T1592" s="357" t="n"/>
      <c r="U1592" s="357" t="inlineStr"/>
      <c r="V1592" s="357" t="n">
        <v>0</v>
      </c>
      <c r="W1592" s="357" t="n"/>
      <c r="X1592" s="357" t="n"/>
      <c r="Y1592" s="357" t="n"/>
      <c r="Z1592" s="357" t="n"/>
      <c r="AA1592" s="357" t="n"/>
      <c r="AB1592" s="357" t="inlineStr"/>
      <c r="AC1592" s="357" t="inlineStr"/>
      <c r="AD1592" s="357" t="inlineStr"/>
      <c r="AE1592" s="357" t="inlineStr"/>
      <c r="AF1592" s="357" t="inlineStr"/>
      <c r="AG1592" s="357" t="inlineStr"/>
      <c r="AH1592" s="357" t="n"/>
      <c r="AI1592" s="357" t="n"/>
      <c r="AJ1592" s="357" t="n"/>
      <c r="AK1592" s="357" t="n"/>
      <c r="AL1592" s="357" t="n"/>
      <c r="AM1592" s="357" t="n"/>
      <c r="AN1592" s="357" t="n"/>
      <c r="AO1592" s="357" t="n"/>
      <c r="AP1592" s="357" t="inlineStr"/>
      <c r="AQ1592" s="357" t="inlineStr"/>
      <c r="AR1592" s="357" t="inlineStr"/>
      <c r="AS1592" s="357" t="n"/>
      <c r="AT1592" s="357" t="n"/>
      <c r="AU1592" s="357" t="n"/>
      <c r="AV1592" s="357" t="n"/>
      <c r="AW1592" s="357" t="n"/>
      <c r="AX1592" s="357" t="n"/>
      <c r="AY1592" s="357" t="n"/>
      <c r="AZ1592" s="357" t="inlineStr"/>
      <c r="BA1592" s="357" t="n"/>
      <c r="BB1592" s="357" t="inlineStr"/>
      <c r="BC1592" s="357" t="inlineStr"/>
      <c r="BD1592" s="357" t="inlineStr"/>
      <c r="BE1592" s="357" t="inlineStr"/>
      <c r="BF1592" s="357" t="inlineStr"/>
      <c r="BG1592" s="357" t="inlineStr"/>
      <c r="BH1592" s="357" t="inlineStr"/>
      <c r="BI1592" s="357" t="inlineStr"/>
      <c r="BJ1592" s="357" t="inlineStr"/>
      <c r="BK1592" s="357" t="inlineStr"/>
      <c r="BL1592" s="357" t="inlineStr"/>
      <c r="BM1592" s="357" t="inlineStr"/>
      <c r="BN1592" s="357" t="inlineStr"/>
      <c r="BO1592" s="357" t="inlineStr"/>
      <c r="BP1592" s="357" t="inlineStr"/>
      <c r="BQ1592" s="357" t="n"/>
      <c r="BR1592" s="357" t="n"/>
      <c r="BS1592" s="357" t="n"/>
      <c r="BT1592" s="357" t="n"/>
      <c r="BU1592" s="357" t="n"/>
      <c r="BV1592" s="357" t="n"/>
      <c r="BW1592" s="357" t="n"/>
      <c r="BX1592" s="357" t="n">
        <v>0</v>
      </c>
      <c r="BY1592" s="357" t="n"/>
      <c r="BZ1592" s="357" t="n"/>
      <c r="CA1592" s="357" t="n"/>
      <c r="CB1592" s="357" t="n"/>
      <c r="CC1592" s="357" t="n"/>
      <c r="CD1592" s="357" t="n"/>
      <c r="CE1592" s="357" t="n"/>
      <c r="CF1592" s="357" t="n">
        <v>0</v>
      </c>
      <c r="CG1592" s="357" t="n">
        <v>0</v>
      </c>
      <c r="CH1592" s="357" t="n"/>
      <c r="CI1592" s="357" t="inlineStr"/>
      <c r="CJ1592" s="357" t="inlineStr"/>
      <c r="CK1592" t="inlineStr"/>
      <c r="CL1592" t="inlineStr"/>
      <c r="CM1592" t="inlineStr"/>
      <c r="CN1592" t="inlineStr"/>
      <c r="CO1592" t="inlineStr"/>
      <c r="CP1592" t="inlineStr"/>
      <c r="CQ1592" t="inlineStr"/>
    </row>
    <row r="1593"/>
    <row r="1594">
      <c r="A1594" s="358" t="n">
        <v>52</v>
      </c>
      <c r="B1594" s="358">
        <f>B1600</f>
        <v/>
      </c>
      <c r="C1594" s="358">
        <f>C1600</f>
        <v/>
      </c>
      <c r="D1594" s="358">
        <f>D1600</f>
        <v/>
      </c>
      <c r="E1594" s="358">
        <f>E1600</f>
        <v/>
      </c>
      <c r="F1594" s="358">
        <f>F1600</f>
        <v/>
      </c>
      <c r="G1594" s="358">
        <f>G1600</f>
        <v/>
      </c>
      <c r="H1594" s="358" t="n"/>
      <c r="I1594" s="358" t="n"/>
      <c r="J1594" s="358" t="n"/>
      <c r="K1594" s="358" t="n"/>
      <c r="L1594" s="358" t="n"/>
      <c r="M1594" s="358" t="n"/>
      <c r="N1594" s="358" t="n"/>
      <c r="O1594" s="358">
        <f>O1600</f>
        <v/>
      </c>
      <c r="P1594" s="358">
        <f>P1600</f>
        <v/>
      </c>
      <c r="Q1594" s="358">
        <f>Q1600</f>
        <v/>
      </c>
      <c r="R1594" s="358">
        <f>R1600</f>
        <v/>
      </c>
      <c r="S1594" s="358">
        <f>S1600</f>
        <v/>
      </c>
      <c r="T1594" s="358">
        <f>T1600</f>
        <v/>
      </c>
      <c r="U1594" s="358">
        <f>U1600</f>
        <v/>
      </c>
      <c r="V1594" s="358">
        <f>V1600</f>
        <v/>
      </c>
      <c r="W1594" s="358">
        <f>W1600</f>
        <v/>
      </c>
      <c r="X1594" s="358">
        <f>X1600</f>
        <v/>
      </c>
      <c r="Y1594" s="358">
        <f>Y1600</f>
        <v/>
      </c>
      <c r="Z1594" s="358">
        <f>Z1600</f>
        <v/>
      </c>
      <c r="AA1594" s="358">
        <f>AA1600</f>
        <v/>
      </c>
      <c r="AB1594" s="358">
        <f>AB1600</f>
        <v/>
      </c>
      <c r="AC1594" s="358">
        <f>AC1600</f>
        <v/>
      </c>
      <c r="AD1594" s="358">
        <f>AD1600</f>
        <v/>
      </c>
      <c r="AE1594" s="358">
        <f>AE1600</f>
        <v/>
      </c>
      <c r="AF1594" s="358">
        <f>AF1600</f>
        <v/>
      </c>
      <c r="AG1594" s="358">
        <f>AG1600</f>
        <v/>
      </c>
      <c r="AH1594" s="358">
        <f>AH1600</f>
        <v/>
      </c>
      <c r="AI1594" s="358">
        <f>AI1600</f>
        <v/>
      </c>
      <c r="AJ1594" s="358">
        <f>AJ1600</f>
        <v/>
      </c>
      <c r="AK1594" s="358">
        <f>AK1600</f>
        <v/>
      </c>
      <c r="AL1594" s="358">
        <f>AL1600</f>
        <v/>
      </c>
      <c r="AM1594" s="358">
        <f>AM1600</f>
        <v/>
      </c>
      <c r="AN1594" s="358">
        <f>AN1600</f>
        <v/>
      </c>
      <c r="AO1594" s="358">
        <f>AO1600</f>
        <v/>
      </c>
      <c r="AP1594" s="358">
        <f>AP1600</f>
        <v/>
      </c>
      <c r="AQ1594" s="358">
        <f>AQ1600</f>
        <v/>
      </c>
      <c r="AR1594" s="358">
        <f>AR1600</f>
        <v/>
      </c>
      <c r="AS1594" s="358">
        <f>AS1600</f>
        <v/>
      </c>
      <c r="AT1594" s="358">
        <f>AT1600</f>
        <v/>
      </c>
      <c r="AU1594" s="358">
        <f>AU1600</f>
        <v/>
      </c>
      <c r="AV1594" s="358">
        <f>AV1600</f>
        <v/>
      </c>
      <c r="AW1594" s="358">
        <f>AW1600</f>
        <v/>
      </c>
      <c r="AX1594" s="358">
        <f>AX1600</f>
        <v/>
      </c>
      <c r="AY1594" s="358">
        <f>AY1600</f>
        <v/>
      </c>
      <c r="AZ1594" s="358">
        <f>AZ1600</f>
        <v/>
      </c>
      <c r="BA1594" s="358">
        <f>BA1600</f>
        <v/>
      </c>
      <c r="BB1594" s="358">
        <f>BB1600</f>
        <v/>
      </c>
      <c r="BC1594" s="358">
        <f>BC1600</f>
        <v/>
      </c>
      <c r="BD1594" s="358">
        <f>BD1600</f>
        <v/>
      </c>
      <c r="BE1594" s="358">
        <f>BE1600</f>
        <v/>
      </c>
      <c r="BF1594" s="358">
        <f>BF1600</f>
        <v/>
      </c>
      <c r="BG1594" s="358">
        <f>BG1600</f>
        <v/>
      </c>
      <c r="BH1594" s="358">
        <f>BH1600</f>
        <v/>
      </c>
      <c r="BI1594" s="358">
        <f>BI1600</f>
        <v/>
      </c>
      <c r="BJ1594" s="358">
        <f>BJ1600</f>
        <v/>
      </c>
      <c r="BK1594" s="358">
        <f>BK1600</f>
        <v/>
      </c>
      <c r="BL1594" s="358">
        <f>BL1600</f>
        <v/>
      </c>
      <c r="BM1594" s="358">
        <f>BM1600</f>
        <v/>
      </c>
      <c r="BN1594" s="358">
        <f>BN1600</f>
        <v/>
      </c>
      <c r="BO1594" s="358">
        <f>BO1600</f>
        <v/>
      </c>
      <c r="BP1594" s="358">
        <f>BP1600</f>
        <v/>
      </c>
      <c r="BQ1594" s="358">
        <f>BQ1600</f>
        <v/>
      </c>
      <c r="BR1594" s="358">
        <f>BR1600</f>
        <v/>
      </c>
      <c r="BS1594" s="358">
        <f>BS1600</f>
        <v/>
      </c>
      <c r="BT1594" s="358">
        <f>BT1600</f>
        <v/>
      </c>
      <c r="BU1594" s="358">
        <f>BU1600</f>
        <v/>
      </c>
      <c r="BV1594" s="358">
        <f>BV1600</f>
        <v/>
      </c>
      <c r="BW1594" s="358">
        <f>BW1600</f>
        <v/>
      </c>
      <c r="BX1594" s="358">
        <f>BX1600</f>
        <v/>
      </c>
      <c r="BY1594" s="358">
        <f>BY1600</f>
        <v/>
      </c>
      <c r="BZ1594" s="358">
        <f>BZ1600</f>
        <v/>
      </c>
      <c r="CA1594" s="358">
        <f>CA1600</f>
        <v/>
      </c>
      <c r="CB1594" s="358">
        <f>CB1600</f>
        <v/>
      </c>
      <c r="CC1594" s="358">
        <f>CC1600</f>
        <v/>
      </c>
      <c r="CD1594" s="358">
        <f>CD1600</f>
        <v/>
      </c>
      <c r="CE1594" s="358">
        <f>CE1600</f>
        <v/>
      </c>
      <c r="CF1594" s="358">
        <f>CF1600</f>
        <v/>
      </c>
      <c r="CG1594" s="358">
        <f>CG1600</f>
        <v/>
      </c>
      <c r="CH1594" s="358">
        <f>CH1600</f>
        <v/>
      </c>
      <c r="CI1594" s="358">
        <f>CI1600</f>
        <v/>
      </c>
      <c r="CJ1594" s="358">
        <f>CJ1600</f>
        <v/>
      </c>
      <c r="CK1594" s="358">
        <f>CK1600</f>
        <v/>
      </c>
      <c r="CL1594" s="358">
        <f>CL1600</f>
        <v/>
      </c>
      <c r="CM1594" s="358">
        <f>CM1600</f>
        <v/>
      </c>
      <c r="CN1594" s="358">
        <f>CN1600</f>
        <v/>
      </c>
      <c r="CO1594" s="358">
        <f>CO1600</f>
        <v/>
      </c>
      <c r="CP1594" s="358">
        <f>CP1600</f>
        <v/>
      </c>
      <c r="CQ1594" s="358">
        <f>CQ1600</f>
        <v/>
      </c>
      <c r="CR1594" s="358">
        <f>CR1600</f>
        <v/>
      </c>
      <c r="CS1594" s="358">
        <f>CS1600</f>
        <v/>
      </c>
      <c r="CT1594" s="358">
        <f>CT1600</f>
        <v/>
      </c>
      <c r="CU1594" s="358">
        <f>CU1600</f>
        <v/>
      </c>
      <c r="CV1594" s="358">
        <f>CV1600</f>
        <v/>
      </c>
      <c r="CW1594" s="358">
        <f>CW1600</f>
        <v/>
      </c>
      <c r="CX1594" s="358">
        <f>CX1600</f>
        <v/>
      </c>
      <c r="CY1594" s="358">
        <f>CY1600</f>
        <v/>
      </c>
      <c r="CZ1594" s="358">
        <f>CZ1600</f>
        <v/>
      </c>
      <c r="DA1594" s="358">
        <f>DA1600</f>
        <v/>
      </c>
      <c r="DB1594" s="358">
        <f>DB1600</f>
        <v/>
      </c>
      <c r="DC1594" s="358">
        <f>DC1600</f>
        <v/>
      </c>
      <c r="DD1594" s="358">
        <f>DD1600</f>
        <v/>
      </c>
      <c r="DE1594" s="358">
        <f>DE1600</f>
        <v/>
      </c>
      <c r="DF1594" s="358">
        <f>DF1600</f>
        <v/>
      </c>
      <c r="DG1594" s="359">
        <f>DG1600</f>
        <v/>
      </c>
      <c r="DH1594" s="359">
        <f>DH1600</f>
        <v/>
      </c>
      <c r="DI1594" s="359">
        <f>DI1600</f>
        <v/>
      </c>
      <c r="DJ1594" s="359">
        <f>DJ1600</f>
        <v/>
      </c>
      <c r="DK1594" s="359">
        <f>DK1600</f>
        <v/>
      </c>
      <c r="DL1594" s="359">
        <f>DL1600</f>
        <v/>
      </c>
      <c r="DM1594" s="359">
        <f>DM1600</f>
        <v/>
      </c>
      <c r="DN1594" s="359">
        <f>DN1600</f>
        <v/>
      </c>
      <c r="DO1594" s="359">
        <f>DO1600</f>
        <v/>
      </c>
      <c r="DP1594" s="359">
        <f>DP1600</f>
        <v/>
      </c>
      <c r="DQ1594" s="359">
        <f>DQ1600</f>
        <v/>
      </c>
      <c r="DR1594" s="359">
        <f>DR1600</f>
        <v/>
      </c>
      <c r="DS1594" s="359">
        <f>DS1600</f>
        <v/>
      </c>
      <c r="DT1594" s="359">
        <f>DT1600</f>
        <v/>
      </c>
      <c r="DU1594" s="359">
        <f>DU1600</f>
        <v/>
      </c>
      <c r="DV1594" s="359">
        <f>DV1600</f>
        <v/>
      </c>
      <c r="DW1594" s="359">
        <f>DW1600</f>
        <v/>
      </c>
      <c r="DX1594" s="359">
        <f>DX1600</f>
        <v/>
      </c>
      <c r="DY1594" s="359">
        <f>DY1600</f>
        <v/>
      </c>
      <c r="DZ1594" s="359">
        <f>DZ1600</f>
        <v/>
      </c>
      <c r="EA1594" s="359">
        <f>EA1600</f>
        <v/>
      </c>
      <c r="EB1594" s="359">
        <f>EB1600</f>
        <v/>
      </c>
      <c r="EC1594" s="359">
        <f>EC1600</f>
        <v/>
      </c>
      <c r="ED1594" s="359">
        <f>ED1600</f>
        <v/>
      </c>
      <c r="EE1594" s="359">
        <f>EE1600</f>
        <v/>
      </c>
      <c r="EF1594" s="359">
        <f>EF1600</f>
        <v/>
      </c>
      <c r="EG1594" s="359">
        <f>EG1600</f>
        <v/>
      </c>
      <c r="EH1594" s="359">
        <f>EH1600</f>
        <v/>
      </c>
      <c r="EI1594" s="359">
        <f>EI1600</f>
        <v/>
      </c>
      <c r="EJ1594" s="359">
        <f>EJ1600</f>
        <v/>
      </c>
      <c r="EK1594" s="359">
        <f>EK1600</f>
        <v/>
      </c>
      <c r="EL1594" s="359">
        <f>EL1600</f>
        <v/>
      </c>
      <c r="EM1594" s="359">
        <f>EM1600</f>
        <v/>
      </c>
      <c r="EN1594" s="359">
        <f>EN1600</f>
        <v/>
      </c>
      <c r="EO1594" s="359">
        <f>EO1600</f>
        <v/>
      </c>
      <c r="EP1594" s="359">
        <f>EP1600</f>
        <v/>
      </c>
      <c r="EQ1594" s="359">
        <f>EQ1600</f>
        <v/>
      </c>
      <c r="ER1594" s="359">
        <f>ER1600</f>
        <v/>
      </c>
      <c r="ES1594" s="359">
        <f>ES1600</f>
        <v/>
      </c>
      <c r="ET1594" s="359">
        <f>ET1600</f>
        <v/>
      </c>
      <c r="EU1594" s="359">
        <f>EU1600</f>
        <v/>
      </c>
      <c r="EV1594" s="359">
        <f>EV1600</f>
        <v/>
      </c>
      <c r="EW1594" s="359">
        <f>EW1600</f>
        <v/>
      </c>
      <c r="EX1594" s="359">
        <f>EX1600</f>
        <v/>
      </c>
      <c r="EY1594" s="359">
        <f>EY1600</f>
        <v/>
      </c>
      <c r="EZ1594" s="359">
        <f>EZ1600</f>
        <v/>
      </c>
      <c r="FA1594" s="359">
        <f>FA1600</f>
        <v/>
      </c>
      <c r="FB1594" s="359">
        <f>FB1600</f>
        <v/>
      </c>
      <c r="FC1594" s="359">
        <f>FC1600</f>
        <v/>
      </c>
      <c r="FD1594" s="359">
        <f>FD1600</f>
        <v/>
      </c>
      <c r="FE1594" s="359">
        <f>FE1600</f>
        <v/>
      </c>
      <c r="FF1594" s="359">
        <f>FF1600</f>
        <v/>
      </c>
      <c r="FG1594" s="359">
        <f>FG1600</f>
        <v/>
      </c>
      <c r="FH1594" s="359">
        <f>FH1600</f>
        <v/>
      </c>
      <c r="FI1594" s="359">
        <f>FI1600</f>
        <v/>
      </c>
      <c r="FJ1594" s="359">
        <f>FJ1600</f>
        <v/>
      </c>
      <c r="FK1594" s="359">
        <f>FK1600</f>
        <v/>
      </c>
      <c r="FL1594" s="359">
        <f>FL1600</f>
        <v/>
      </c>
      <c r="FM1594" s="359">
        <f>FM1600</f>
        <v/>
      </c>
      <c r="FN1594" s="359">
        <f>FN1600</f>
        <v/>
      </c>
      <c r="FO1594" s="359">
        <f>FO1600</f>
        <v/>
      </c>
      <c r="FP1594" s="359">
        <f>FP1600</f>
        <v/>
      </c>
      <c r="FQ1594" s="359">
        <f>FQ1600</f>
        <v/>
      </c>
      <c r="FR1594" s="359">
        <f>FR1600</f>
        <v/>
      </c>
      <c r="FS1594" s="359">
        <f>FS1600</f>
        <v/>
      </c>
      <c r="FT1594" s="359">
        <f>FT1600</f>
        <v/>
      </c>
      <c r="FU1594" s="359">
        <f>FU1600</f>
        <v/>
      </c>
      <c r="FV1594" s="359">
        <f>FV1600</f>
        <v/>
      </c>
      <c r="FW1594" s="359">
        <f>FW1600</f>
        <v/>
      </c>
      <c r="FX1594" s="359">
        <f>FX1600</f>
        <v/>
      </c>
      <c r="FY1594" s="359">
        <f>FY1600</f>
        <v/>
      </c>
      <c r="FZ1594" s="359">
        <f>FZ1600</f>
        <v/>
      </c>
      <c r="GA1594" s="359">
        <f>GA1600</f>
        <v/>
      </c>
      <c r="GB1594" s="359">
        <f>GB1600</f>
        <v/>
      </c>
      <c r="GC1594" s="359">
        <f>GC1600</f>
        <v/>
      </c>
      <c r="GD1594" s="359">
        <f>GD1600</f>
        <v/>
      </c>
      <c r="GE1594" s="359">
        <f>GE1600</f>
        <v/>
      </c>
      <c r="GF1594" s="359">
        <f>GF1600</f>
        <v/>
      </c>
      <c r="GG1594" s="359">
        <f>GG1600</f>
        <v/>
      </c>
      <c r="GH1594" s="359">
        <f>GH1600</f>
        <v/>
      </c>
      <c r="GI1594" s="359">
        <f>GI1600</f>
        <v/>
      </c>
      <c r="GJ1594" s="359">
        <f>GJ1600</f>
        <v/>
      </c>
      <c r="GK1594" s="359">
        <f>GK1600</f>
        <v/>
      </c>
      <c r="GL1594" s="359">
        <f>GL1600</f>
        <v/>
      </c>
      <c r="GM1594" s="359">
        <f>GM1600</f>
        <v/>
      </c>
      <c r="GN1594" s="359">
        <f>GN1600</f>
        <v/>
      </c>
      <c r="GO1594" s="359">
        <f>GO1600</f>
        <v/>
      </c>
      <c r="GP1594" s="359">
        <f>GP1600</f>
        <v/>
      </c>
      <c r="GQ1594" s="359">
        <f>GQ1600</f>
        <v/>
      </c>
      <c r="GR1594" s="359">
        <f>GR1600</f>
        <v/>
      </c>
      <c r="GS1594" s="359">
        <f>GS1600</f>
        <v/>
      </c>
      <c r="GT1594" s="359">
        <f>GT1600</f>
        <v/>
      </c>
      <c r="GU1594" s="359">
        <f>GU1600</f>
        <v/>
      </c>
      <c r="GV1594" s="359">
        <f>GV1600</f>
        <v/>
      </c>
      <c r="GW1594" s="359">
        <f>GW1600</f>
        <v/>
      </c>
      <c r="GX1594" s="359">
        <f>GX1600</f>
        <v/>
      </c>
    </row>
    <row r="1595"/>
    <row r="1596">
      <c r="A1596" t="n">
        <v>17</v>
      </c>
      <c r="B1596" t="n">
        <v>0</v>
      </c>
      <c r="C1596">
        <f>ROW(SmtRes!A530)</f>
        <v/>
      </c>
      <c r="D1596">
        <f>ROW(EtalonRes!A515)</f>
        <v/>
      </c>
      <c r="E1596" t="inlineStr">
        <is>
          <t>1</t>
        </is>
      </c>
      <c r="F1596" t="inlineStr">
        <is>
          <t>46-01-013-1</t>
        </is>
      </c>
      <c r="G1596" t="inlineStr">
        <is>
          <t>Усиление сварных швов (наплавкой)</t>
        </is>
      </c>
      <c r="H1596" t="inlineStr">
        <is>
          <t>1 м шва</t>
        </is>
      </c>
      <c r="I1596">
        <f>ROUND(ROUND(0.115,4),7)</f>
        <v/>
      </c>
      <c r="J1596" t="n">
        <v>0</v>
      </c>
      <c r="K1596">
        <f>ROUND(ROUND(0.115,4),7)</f>
        <v/>
      </c>
      <c r="O1596">
        <f>ROUND(CP1596,0)</f>
        <v/>
      </c>
      <c r="P1596">
        <f>ROUND(CQ1596*I1596,0)</f>
        <v/>
      </c>
      <c r="Q1596">
        <f>(ROUND((ROUND(((ET1596)*I1596),0)*BB1596),0)+ROUND((ROUND(((AE1596-(EU1596))*I1596),0)*BS1596),0))</f>
        <v/>
      </c>
      <c r="R1596">
        <f>(ROUND((ROUND(((EU1596)*I1596),0)*BS1596),0)+ROUND((ROUND(((AE1596-(EU1596))*I1596),0)*BS1596),0))</f>
        <v/>
      </c>
      <c r="S1596">
        <f>ROUND(CT1596*I1596,0)</f>
        <v/>
      </c>
      <c r="T1596">
        <f>ROUND(CU1596*I1596,0)</f>
        <v/>
      </c>
      <c r="U1596">
        <f>ROUND(CV1596*I1596,7)</f>
        <v/>
      </c>
      <c r="V1596">
        <f>ROUND(CW1596*I1596,7)</f>
        <v/>
      </c>
      <c r="W1596">
        <f>ROUND(CX1596*I1596,0)</f>
        <v/>
      </c>
      <c r="X1596">
        <f>ROUND(CY1596,0)</f>
        <v/>
      </c>
      <c r="Y1596">
        <f>ROUND(CZ1596,0)</f>
        <v/>
      </c>
      <c r="AA1596" t="n">
        <v>78862477</v>
      </c>
      <c r="AB1596">
        <f>ROUND((AC1596+AD1596+AF1596),2)</f>
        <v/>
      </c>
      <c r="AC1596">
        <f>ROUND((ES1596),2)</f>
        <v/>
      </c>
      <c r="AD1596">
        <f>ROUND((((ET1596)-(EU1596))+AE1596),2)</f>
        <v/>
      </c>
      <c r="AE1596">
        <f>ROUND((EU1596),2)</f>
        <v/>
      </c>
      <c r="AF1596">
        <f>ROUND((EV1596),2)</f>
        <v/>
      </c>
      <c r="AG1596">
        <f>ROUND((AP1596),2)</f>
        <v/>
      </c>
      <c r="AH1596">
        <f>(EW1596)</f>
        <v/>
      </c>
      <c r="AI1596">
        <f>(EX1596)</f>
        <v/>
      </c>
      <c r="AJ1596">
        <f>(AS1596)</f>
        <v/>
      </c>
      <c r="AK1596" t="n">
        <v>60.56</v>
      </c>
      <c r="AL1596" t="n">
        <v>20.2</v>
      </c>
      <c r="AM1596" t="n">
        <v>17.44</v>
      </c>
      <c r="AN1596" t="n">
        <v>0</v>
      </c>
      <c r="AO1596" t="n">
        <v>22.92</v>
      </c>
      <c r="AP1596" t="n">
        <v>0</v>
      </c>
      <c r="AQ1596" t="n">
        <v>2.31</v>
      </c>
      <c r="AR1596" t="n">
        <v>0</v>
      </c>
      <c r="AS1596" t="n">
        <v>0</v>
      </c>
      <c r="AT1596" t="n">
        <v>103</v>
      </c>
      <c r="AU1596" t="n">
        <v>59</v>
      </c>
      <c r="AV1596" t="n">
        <v>1</v>
      </c>
      <c r="AW1596" t="n">
        <v>1</v>
      </c>
      <c r="AZ1596" t="n">
        <v>1</v>
      </c>
      <c r="BA1596" t="n">
        <v>52.25</v>
      </c>
      <c r="BB1596" t="n">
        <v>7.1</v>
      </c>
      <c r="BC1596" t="n">
        <v>21.95</v>
      </c>
      <c r="BD1596" t="inlineStr"/>
      <c r="BE1596" t="inlineStr"/>
      <c r="BF1596" t="inlineStr"/>
      <c r="BG1596" t="inlineStr"/>
      <c r="BH1596" t="n">
        <v>0</v>
      </c>
      <c r="BI1596" t="n">
        <v>1</v>
      </c>
      <c r="BJ1596" t="inlineStr">
        <is>
          <t>ТЕР Московской обл., 46-01-013-1, приказ Минстроя России №675/пр от 28.02.2017 № 260/пр</t>
        </is>
      </c>
      <c r="BM1596" t="n">
        <v>46001</v>
      </c>
      <c r="BN1596" t="n">
        <v>0</v>
      </c>
      <c r="BO1596" t="inlineStr">
        <is>
          <t>46-01-013-1</t>
        </is>
      </c>
      <c r="BP1596" t="n">
        <v>1</v>
      </c>
      <c r="BQ1596" t="n">
        <v>2</v>
      </c>
      <c r="BR1596" t="n">
        <v>0</v>
      </c>
      <c r="BS1596" t="n">
        <v>52.25</v>
      </c>
      <c r="BT1596" t="n">
        <v>1</v>
      </c>
      <c r="BU1596" t="n">
        <v>1</v>
      </c>
      <c r="BV1596" t="n">
        <v>1</v>
      </c>
      <c r="BW1596" t="n">
        <v>1</v>
      </c>
      <c r="BX1596" t="n">
        <v>1</v>
      </c>
      <c r="BY1596" t="inlineStr"/>
      <c r="BZ1596" t="n">
        <v>103</v>
      </c>
      <c r="CA1596" t="n">
        <v>59</v>
      </c>
      <c r="CB1596" t="inlineStr"/>
      <c r="CE1596" t="n">
        <v>12</v>
      </c>
      <c r="CF1596" t="n">
        <v>0</v>
      </c>
      <c r="CG1596" t="n">
        <v>0</v>
      </c>
      <c r="CM1596" t="n">
        <v>0</v>
      </c>
      <c r="CN1596" t="inlineStr"/>
      <c r="CO1596" t="n">
        <v>0</v>
      </c>
      <c r="CP1596">
        <f>(P1596+Q1596+S1596)</f>
        <v/>
      </c>
      <c r="CQ1596">
        <f>AC1596*BC1596</f>
        <v/>
      </c>
      <c r="CR1596">
        <f>(ROUND((ROUND(((ET1596)*1),0)*BB1596),0)+ROUND((ROUND(((AE1596-(EU1596))*1),0)*BS1596),0))</f>
        <v/>
      </c>
      <c r="CS1596">
        <f>(ROUND((ROUND(((EU1596)*1),0)*BS1596),0)+ROUND((ROUND(((AE1596-(EU1596))*1),0)*BS1596),0))</f>
        <v/>
      </c>
      <c r="CT1596">
        <f>AF1596*BA1596</f>
        <v/>
      </c>
      <c r="CU1596">
        <f>AG1596</f>
        <v/>
      </c>
      <c r="CV1596">
        <f>AH1596</f>
        <v/>
      </c>
      <c r="CW1596">
        <f>AI1596</f>
        <v/>
      </c>
      <c r="CX1596">
        <f>AJ1596</f>
        <v/>
      </c>
      <c r="CY1596">
        <f>(((S1596+R1596)*AT1596)/100)</f>
        <v/>
      </c>
      <c r="CZ1596">
        <f>(((S1596+R1596)*AU1596)/100)</f>
        <v/>
      </c>
      <c r="DC1596" t="inlineStr"/>
      <c r="DD1596" t="inlineStr"/>
      <c r="DE1596" t="inlineStr"/>
      <c r="DF1596" t="inlineStr"/>
      <c r="DG1596" t="inlineStr"/>
      <c r="DH1596" t="inlineStr"/>
      <c r="DI1596" t="inlineStr"/>
      <c r="DJ1596" t="inlineStr"/>
      <c r="DK1596" t="inlineStr"/>
      <c r="DL1596" t="inlineStr"/>
      <c r="DM1596" t="inlineStr"/>
      <c r="DN1596" t="n">
        <v>0</v>
      </c>
      <c r="DO1596" t="n">
        <v>0</v>
      </c>
      <c r="DP1596" t="n">
        <v>1</v>
      </c>
      <c r="DQ1596" t="n">
        <v>1</v>
      </c>
      <c r="DU1596" t="n">
        <v>1013</v>
      </c>
      <c r="DV1596" t="inlineStr">
        <is>
          <t>1 м шва</t>
        </is>
      </c>
      <c r="DW1596" t="inlineStr">
        <is>
          <t>1 м шва</t>
        </is>
      </c>
      <c r="DX1596" t="n">
        <v>1</v>
      </c>
      <c r="DZ1596" t="inlineStr"/>
      <c r="EA1596" t="inlineStr"/>
      <c r="EB1596" t="inlineStr"/>
      <c r="EC1596" t="inlineStr"/>
      <c r="EE1596" t="n">
        <v>78725950</v>
      </c>
      <c r="EF1596" t="n">
        <v>2</v>
      </c>
      <c r="EG1596" t="inlineStr">
        <is>
          <t>Общестроительные работы</t>
        </is>
      </c>
      <c r="EH1596" t="n">
        <v>40</v>
      </c>
      <c r="EI1596" t="inlineStr">
        <is>
          <t>Работы по реконструкции зданий и сооружений</t>
        </is>
      </c>
      <c r="EJ1596" t="n">
        <v>1</v>
      </c>
      <c r="EK1596" t="n">
        <v>46001</v>
      </c>
      <c r="EL1596" t="inlineStr">
        <is>
          <t>Работы по реконструкции зданий и сооружений: усиление и замена существующих конструкций, возведение отдельных конструктивных элементов</t>
        </is>
      </c>
      <c r="EM1596" t="inlineStr">
        <is>
          <t>ФЕР-46</t>
        </is>
      </c>
      <c r="EO1596" t="inlineStr"/>
      <c r="EQ1596" t="n">
        <v>0</v>
      </c>
      <c r="ER1596" t="n">
        <v>60.56</v>
      </c>
      <c r="ES1596" t="n">
        <v>20.2</v>
      </c>
      <c r="ET1596" t="n">
        <v>17.44</v>
      </c>
      <c r="EU1596" t="n">
        <v>0</v>
      </c>
      <c r="EV1596" t="n">
        <v>22.92</v>
      </c>
      <c r="EW1596" t="n">
        <v>2.31</v>
      </c>
      <c r="EX1596" t="n">
        <v>0</v>
      </c>
      <c r="EY1596" t="n">
        <v>0</v>
      </c>
      <c r="FQ1596" t="n">
        <v>0</v>
      </c>
      <c r="FR1596" t="n">
        <v>0</v>
      </c>
      <c r="FS1596" t="n">
        <v>0</v>
      </c>
      <c r="FX1596" t="n">
        <v>103</v>
      </c>
      <c r="FY1596" t="n">
        <v>59</v>
      </c>
      <c r="GA1596" t="inlineStr"/>
      <c r="GD1596" t="n">
        <v>1</v>
      </c>
      <c r="GF1596" t="n">
        <v>1020622633</v>
      </c>
      <c r="GG1596" t="n">
        <v>2</v>
      </c>
      <c r="GH1596" t="n">
        <v>1</v>
      </c>
      <c r="GI1596" t="n">
        <v>2</v>
      </c>
      <c r="GJ1596" t="n">
        <v>0</v>
      </c>
      <c r="GK1596" t="n">
        <v>0</v>
      </c>
      <c r="GL1596">
        <f>ROUND(IF(AND(BH1596=3,BI1596=3,FS1596&lt;&gt;0),P1596,0),0)</f>
        <v/>
      </c>
      <c r="GM1596">
        <f>ROUND(O1596+X1596+Y1596,0)+GX1596</f>
        <v/>
      </c>
      <c r="GN1596">
        <f>IF(OR(BI1596=0,BI1596=1),GM1596-GX1596,0)</f>
        <v/>
      </c>
      <c r="GO1596">
        <f>IF(BI1596=2,GM1596-GX1596,0)</f>
        <v/>
      </c>
      <c r="GP1596">
        <f>IF(BI1596=4,GM1596-GX1596,0)</f>
        <v/>
      </c>
      <c r="GR1596" t="n">
        <v>0</v>
      </c>
      <c r="GS1596" t="n">
        <v>3</v>
      </c>
      <c r="GT1596" t="n">
        <v>0</v>
      </c>
      <c r="GU1596" t="inlineStr"/>
      <c r="GV1596">
        <f>ROUND((GT1596),2)</f>
        <v/>
      </c>
      <c r="GW1596" t="n">
        <v>1</v>
      </c>
      <c r="GX1596">
        <f>ROUND(HC1596*I1596,0)</f>
        <v/>
      </c>
      <c r="HA1596" t="n">
        <v>0</v>
      </c>
      <c r="HB1596" t="n">
        <v>0</v>
      </c>
      <c r="HC1596">
        <f>GV1596*GW1596</f>
        <v/>
      </c>
      <c r="HE1596" t="inlineStr"/>
      <c r="HF1596" t="inlineStr"/>
      <c r="HM1596" t="inlineStr"/>
      <c r="HN1596" t="inlineStr">
        <is>
          <t>Пр/812-040.1-1</t>
        </is>
      </c>
      <c r="HO1596" t="inlineStr">
        <is>
          <t>Пр/774-040.1</t>
        </is>
      </c>
      <c r="HP1596" t="inlineStr">
        <is>
          <t>Работы по реконструкции зданий и сооружений: усиление и замена существующих конструкций, возведение отдельных конструктивных элементов</t>
        </is>
      </c>
      <c r="HQ1596" t="inlineStr">
        <is>
          <t>Работы по реконструкции зданий и сооружений: усиление и замена существующих конструкций, возведение отдельных конструктивных элементов</t>
        </is>
      </c>
      <c r="HS1596" t="n">
        <v>0</v>
      </c>
      <c r="IK1596" t="n">
        <v>0</v>
      </c>
    </row>
    <row r="1597">
      <c r="A1597" t="n">
        <v>18</v>
      </c>
      <c r="B1597" t="n">
        <v>0</v>
      </c>
      <c r="C1597" t="n">
        <v>529</v>
      </c>
      <c r="E1597" t="inlineStr">
        <is>
          <t>1,1</t>
        </is>
      </c>
      <c r="F1597" t="inlineStr">
        <is>
          <t>302-0072</t>
        </is>
      </c>
      <c r="G1597" t="inlineStr">
        <is>
          <t>Кран шаровый муфтовый Valtec для воды диаметром 40 мм, тип в/н</t>
        </is>
      </c>
      <c r="H1597" t="inlineStr">
        <is>
          <t>шт.</t>
        </is>
      </c>
      <c r="I1597">
        <f>I1596*J1597</f>
        <v/>
      </c>
      <c r="J1597" t="n">
        <v>8.695652173913043</v>
      </c>
      <c r="K1597" t="n">
        <v>8.6956522</v>
      </c>
      <c r="O1597">
        <f>ROUND(CP1597,0)</f>
        <v/>
      </c>
      <c r="P1597">
        <f>ROUND(CQ1597*I1597,0)</f>
        <v/>
      </c>
      <c r="Q1597">
        <f>(ROUND((ROUND(((ET1597)*I1597),0)*BB1597),0)+ROUND((ROUND(((AE1597-(EU1597))*I1597),0)*BS1597),0))</f>
        <v/>
      </c>
      <c r="R1597">
        <f>(ROUND((ROUND(((EU1597)*I1597),0)*BS1597),0)+ROUND((ROUND(((AE1597-(EU1597))*I1597),0)*BS1597),0))</f>
        <v/>
      </c>
      <c r="S1597">
        <f>ROUND(CT1597*I1597,0)</f>
        <v/>
      </c>
      <c r="T1597">
        <f>ROUND(CU1597*I1597,0)</f>
        <v/>
      </c>
      <c r="U1597">
        <f>ROUND(CV1597*I1597,7)</f>
        <v/>
      </c>
      <c r="V1597">
        <f>ROUND(CW1597*I1597,7)</f>
        <v/>
      </c>
      <c r="W1597">
        <f>ROUND(CX1597*I1597,0)</f>
        <v/>
      </c>
      <c r="X1597">
        <f>ROUND(CY1597,0)</f>
        <v/>
      </c>
      <c r="Y1597">
        <f>ROUND(CZ1597,0)</f>
        <v/>
      </c>
      <c r="AA1597" t="n">
        <v>78862477</v>
      </c>
      <c r="AB1597">
        <f>ROUND((AC1597+AD1597+AF1597),2)</f>
        <v/>
      </c>
      <c r="AC1597">
        <f>ROUND((ES1597),2)</f>
        <v/>
      </c>
      <c r="AD1597">
        <f>ROUND((((ET1597)-(EU1597))+AE1597),2)</f>
        <v/>
      </c>
      <c r="AE1597">
        <f>ROUND((EU1597),2)</f>
        <v/>
      </c>
      <c r="AF1597">
        <f>ROUND((EV1597),2)</f>
        <v/>
      </c>
      <c r="AG1597">
        <f>ROUND((AP1597),2)</f>
        <v/>
      </c>
      <c r="AH1597">
        <f>(EW1597)</f>
        <v/>
      </c>
      <c r="AI1597">
        <f>(EX1597)</f>
        <v/>
      </c>
      <c r="AJ1597">
        <f>(AS1597)</f>
        <v/>
      </c>
      <c r="AK1597" t="n">
        <v>187.3</v>
      </c>
      <c r="AL1597" t="n">
        <v>187.3</v>
      </c>
      <c r="AM1597" t="n">
        <v>0</v>
      </c>
      <c r="AN1597" t="n">
        <v>0</v>
      </c>
      <c r="AO1597" t="n">
        <v>0</v>
      </c>
      <c r="AP1597" t="n">
        <v>0</v>
      </c>
      <c r="AQ1597" t="n">
        <v>0</v>
      </c>
      <c r="AR1597" t="n">
        <v>0</v>
      </c>
      <c r="AS1597" t="n">
        <v>0.05</v>
      </c>
      <c r="AT1597" t="n">
        <v>103</v>
      </c>
      <c r="AU1597" t="n">
        <v>59</v>
      </c>
      <c r="AV1597" t="n">
        <v>1</v>
      </c>
      <c r="AW1597" t="n">
        <v>1</v>
      </c>
      <c r="AZ1597" t="n">
        <v>1</v>
      </c>
      <c r="BA1597" t="n">
        <v>1</v>
      </c>
      <c r="BB1597" t="n">
        <v>1</v>
      </c>
      <c r="BC1597" t="n">
        <v>14.99</v>
      </c>
      <c r="BD1597" t="inlineStr"/>
      <c r="BE1597" t="inlineStr"/>
      <c r="BF1597" t="inlineStr"/>
      <c r="BG1597" t="inlineStr"/>
      <c r="BH1597" t="n">
        <v>3</v>
      </c>
      <c r="BI1597" t="n">
        <v>1</v>
      </c>
      <c r="BJ1597" t="inlineStr">
        <is>
          <t>ТССЦ Московской обл., 302-0072, приказ Минстроя России №675/пр от 28.02.2017 № 256/пр</t>
        </is>
      </c>
      <c r="BM1597" t="n">
        <v>46001</v>
      </c>
      <c r="BN1597" t="n">
        <v>0</v>
      </c>
      <c r="BO1597" t="inlineStr">
        <is>
          <t>302-0072</t>
        </is>
      </c>
      <c r="BP1597" t="n">
        <v>1</v>
      </c>
      <c r="BQ1597" t="n">
        <v>2</v>
      </c>
      <c r="BR1597" t="n">
        <v>0</v>
      </c>
      <c r="BS1597" t="n">
        <v>1</v>
      </c>
      <c r="BT1597" t="n">
        <v>1</v>
      </c>
      <c r="BU1597" t="n">
        <v>1</v>
      </c>
      <c r="BV1597" t="n">
        <v>1</v>
      </c>
      <c r="BW1597" t="n">
        <v>1</v>
      </c>
      <c r="BX1597" t="n">
        <v>1</v>
      </c>
      <c r="BY1597" t="inlineStr"/>
      <c r="BZ1597" t="n">
        <v>103</v>
      </c>
      <c r="CA1597" t="n">
        <v>59</v>
      </c>
      <c r="CB1597" t="inlineStr"/>
      <c r="CE1597" t="n">
        <v>12</v>
      </c>
      <c r="CF1597" t="n">
        <v>0</v>
      </c>
      <c r="CG1597" t="n">
        <v>0</v>
      </c>
      <c r="CM1597" t="n">
        <v>0</v>
      </c>
      <c r="CN1597" t="inlineStr"/>
      <c r="CO1597" t="n">
        <v>0</v>
      </c>
      <c r="CP1597">
        <f>(P1597+Q1597+S1597)</f>
        <v/>
      </c>
      <c r="CQ1597">
        <f>AC1597*BC1597</f>
        <v/>
      </c>
      <c r="CR1597">
        <f>(ROUND((ROUND(((ET1597)*1),0)*BB1597),0)+ROUND((ROUND(((AE1597-(EU1597))*1),0)*BS1597),0))</f>
        <v/>
      </c>
      <c r="CS1597">
        <f>(ROUND((ROUND(((EU1597)*1),0)*BS1597),0)+ROUND((ROUND(((AE1597-(EU1597))*1),0)*BS1597),0))</f>
        <v/>
      </c>
      <c r="CT1597">
        <f>AF1597*BA1597</f>
        <v/>
      </c>
      <c r="CU1597">
        <f>AG1597</f>
        <v/>
      </c>
      <c r="CV1597">
        <f>AH1597</f>
        <v/>
      </c>
      <c r="CW1597">
        <f>AI1597</f>
        <v/>
      </c>
      <c r="CX1597">
        <f>AJ1597</f>
        <v/>
      </c>
      <c r="CY1597">
        <f>(((S1597+R1597)*AT1597)/100)</f>
        <v/>
      </c>
      <c r="CZ1597">
        <f>(((S1597+R1597)*AU1597)/100)</f>
        <v/>
      </c>
      <c r="DC1597" t="inlineStr"/>
      <c r="DD1597" t="inlineStr"/>
      <c r="DE1597" t="inlineStr"/>
      <c r="DF1597" t="inlineStr"/>
      <c r="DG1597" t="inlineStr"/>
      <c r="DH1597" t="inlineStr"/>
      <c r="DI1597" t="inlineStr"/>
      <c r="DJ1597" t="inlineStr"/>
      <c r="DK1597" t="inlineStr"/>
      <c r="DL1597" t="inlineStr"/>
      <c r="DM1597" t="inlineStr"/>
      <c r="DN1597" t="n">
        <v>0</v>
      </c>
      <c r="DO1597" t="n">
        <v>0</v>
      </c>
      <c r="DP1597" t="n">
        <v>1</v>
      </c>
      <c r="DQ1597" t="n">
        <v>1</v>
      </c>
      <c r="DU1597" t="n">
        <v>1010</v>
      </c>
      <c r="DV1597" t="inlineStr">
        <is>
          <t>шт.</t>
        </is>
      </c>
      <c r="DW1597" t="inlineStr">
        <is>
          <t>шт.</t>
        </is>
      </c>
      <c r="DX1597" t="n">
        <v>1</v>
      </c>
      <c r="DZ1597" t="inlineStr"/>
      <c r="EA1597" t="inlineStr"/>
      <c r="EB1597" t="inlineStr"/>
      <c r="EC1597" t="inlineStr"/>
      <c r="EE1597" t="n">
        <v>78725950</v>
      </c>
      <c r="EF1597" t="n">
        <v>2</v>
      </c>
      <c r="EG1597" t="inlineStr">
        <is>
          <t>Общестроительные работы</t>
        </is>
      </c>
      <c r="EH1597" t="n">
        <v>40</v>
      </c>
      <c r="EI1597" t="inlineStr">
        <is>
          <t>Работы по реконструкции зданий и сооружений</t>
        </is>
      </c>
      <c r="EJ1597" t="n">
        <v>1</v>
      </c>
      <c r="EK1597" t="n">
        <v>46001</v>
      </c>
      <c r="EL1597" t="inlineStr">
        <is>
          <t>Работы по реконструкции зданий и сооружений: усиление и замена существующих конструкций, возведение отдельных конструктивных элементов</t>
        </is>
      </c>
      <c r="EM1597" t="inlineStr">
        <is>
          <t>ФЕР-46</t>
        </is>
      </c>
      <c r="EO1597" t="inlineStr"/>
      <c r="EQ1597" t="n">
        <v>0</v>
      </c>
      <c r="ER1597" t="n">
        <v>187.3</v>
      </c>
      <c r="ES1597" t="n">
        <v>187.3</v>
      </c>
      <c r="ET1597" t="n">
        <v>0</v>
      </c>
      <c r="EU1597" t="n">
        <v>0</v>
      </c>
      <c r="EV1597" t="n">
        <v>0</v>
      </c>
      <c r="EW1597" t="n">
        <v>0</v>
      </c>
      <c r="EX1597" t="n">
        <v>0</v>
      </c>
      <c r="FQ1597" t="n">
        <v>0</v>
      </c>
      <c r="FR1597" t="n">
        <v>0</v>
      </c>
      <c r="FS1597" t="n">
        <v>0</v>
      </c>
      <c r="FX1597" t="n">
        <v>103</v>
      </c>
      <c r="FY1597" t="n">
        <v>59</v>
      </c>
      <c r="GA1597" t="inlineStr"/>
      <c r="GD1597" t="n">
        <v>1</v>
      </c>
      <c r="GF1597" t="n">
        <v>-1883587308</v>
      </c>
      <c r="GG1597" t="n">
        <v>2</v>
      </c>
      <c r="GH1597" t="n">
        <v>1</v>
      </c>
      <c r="GI1597" t="n">
        <v>2</v>
      </c>
      <c r="GJ1597" t="n">
        <v>0</v>
      </c>
      <c r="GK1597" t="n">
        <v>0</v>
      </c>
      <c r="GL1597">
        <f>ROUND(IF(AND(BH1597=3,BI1597=3,FS1597&lt;&gt;0),P1597,0),0)</f>
        <v/>
      </c>
      <c r="GM1597">
        <f>ROUND(O1597+X1597+Y1597,0)+GX1597</f>
        <v/>
      </c>
      <c r="GN1597">
        <f>IF(OR(BI1597=0,BI1597=1),GM1597-GX1597,0)</f>
        <v/>
      </c>
      <c r="GO1597">
        <f>IF(BI1597=2,GM1597-GX1597,0)</f>
        <v/>
      </c>
      <c r="GP1597">
        <f>IF(BI1597=4,GM1597-GX1597,0)</f>
        <v/>
      </c>
      <c r="GR1597" t="n">
        <v>0</v>
      </c>
      <c r="GS1597" t="n">
        <v>3</v>
      </c>
      <c r="GT1597" t="n">
        <v>0</v>
      </c>
      <c r="GU1597" t="inlineStr"/>
      <c r="GV1597">
        <f>ROUND((GT1597),2)</f>
        <v/>
      </c>
      <c r="GW1597" t="n">
        <v>1</v>
      </c>
      <c r="GX1597">
        <f>ROUND(HC1597*I1597,0)</f>
        <v/>
      </c>
      <c r="HA1597" t="n">
        <v>0</v>
      </c>
      <c r="HB1597" t="n">
        <v>0</v>
      </c>
      <c r="HC1597">
        <f>GV1597*GW1597</f>
        <v/>
      </c>
      <c r="HE1597" t="inlineStr"/>
      <c r="HF1597" t="inlineStr"/>
      <c r="HM1597" t="inlineStr"/>
      <c r="HN1597" t="inlineStr">
        <is>
          <t>Пр/812-040.1-1</t>
        </is>
      </c>
      <c r="HO1597" t="inlineStr">
        <is>
          <t>Пр/774-040.1</t>
        </is>
      </c>
      <c r="HP1597" t="inlineStr">
        <is>
          <t>Работы по реконструкции зданий и сооружений: усиление и замена существующих конструкций, возведение отдельных конструктивных элементов</t>
        </is>
      </c>
      <c r="HQ1597" t="inlineStr">
        <is>
          <t>Работы по реконструкции зданий и сооружений: усиление и замена существующих конструкций, возведение отдельных конструктивных элементов</t>
        </is>
      </c>
      <c r="HS1597" t="n">
        <v>0</v>
      </c>
      <c r="IK1597" t="n">
        <v>0</v>
      </c>
    </row>
    <row r="1598">
      <c r="A1598" t="n">
        <v>18</v>
      </c>
      <c r="B1598" t="n">
        <v>0</v>
      </c>
      <c r="C1598" t="n">
        <v>530</v>
      </c>
      <c r="E1598" t="inlineStr">
        <is>
          <t>1,2</t>
        </is>
      </c>
      <c r="F1598" t="inlineStr">
        <is>
          <t>507-0918</t>
        </is>
      </c>
      <c r="G1598" t="inlineStr">
        <is>
          <t>Соединительная арматура трубопроводов: угольник прямой диаметром 40 мм</t>
        </is>
      </c>
      <c r="H1598" t="inlineStr">
        <is>
          <t>10 шт.</t>
        </is>
      </c>
      <c r="I1598">
        <f>I1596*J1598</f>
        <v/>
      </c>
      <c r="J1598" t="n">
        <v>1.739130434782609</v>
      </c>
      <c r="K1598" t="n">
        <v>1.7391304</v>
      </c>
      <c r="O1598">
        <f>ROUND(CP1598,0)</f>
        <v/>
      </c>
      <c r="P1598">
        <f>ROUND(CQ1598*I1598,0)</f>
        <v/>
      </c>
      <c r="Q1598">
        <f>(ROUND((ROUND(((ET1598)*I1598),0)*BB1598),0)+ROUND((ROUND(((AE1598-(EU1598))*I1598),0)*BS1598),0))</f>
        <v/>
      </c>
      <c r="R1598">
        <f>(ROUND((ROUND(((EU1598)*I1598),0)*BS1598),0)+ROUND((ROUND(((AE1598-(EU1598))*I1598),0)*BS1598),0))</f>
        <v/>
      </c>
      <c r="S1598">
        <f>ROUND(CT1598*I1598,0)</f>
        <v/>
      </c>
      <c r="T1598">
        <f>ROUND(CU1598*I1598,0)</f>
        <v/>
      </c>
      <c r="U1598">
        <f>ROUND(CV1598*I1598,7)</f>
        <v/>
      </c>
      <c r="V1598">
        <f>ROUND(CW1598*I1598,7)</f>
        <v/>
      </c>
      <c r="W1598">
        <f>ROUND(CX1598*I1598,0)</f>
        <v/>
      </c>
      <c r="X1598">
        <f>ROUND(CY1598,0)</f>
        <v/>
      </c>
      <c r="Y1598">
        <f>ROUND(CZ1598,0)</f>
        <v/>
      </c>
      <c r="AA1598" t="n">
        <v>78862477</v>
      </c>
      <c r="AB1598">
        <f>ROUND((AC1598+AD1598+AF1598),2)</f>
        <v/>
      </c>
      <c r="AC1598">
        <f>ROUND((ES1598),2)</f>
        <v/>
      </c>
      <c r="AD1598">
        <f>ROUND((((ET1598)-(EU1598))+AE1598),2)</f>
        <v/>
      </c>
      <c r="AE1598">
        <f>ROUND((EU1598),2)</f>
        <v/>
      </c>
      <c r="AF1598">
        <f>ROUND((EV1598),2)</f>
        <v/>
      </c>
      <c r="AG1598">
        <f>ROUND((AP1598),2)</f>
        <v/>
      </c>
      <c r="AH1598">
        <f>(EW1598)</f>
        <v/>
      </c>
      <c r="AI1598">
        <f>(EX1598)</f>
        <v/>
      </c>
      <c r="AJ1598">
        <f>(AS1598)</f>
        <v/>
      </c>
      <c r="AK1598" t="n">
        <v>42.88</v>
      </c>
      <c r="AL1598" t="n">
        <v>42.88</v>
      </c>
      <c r="AM1598" t="n">
        <v>0</v>
      </c>
      <c r="AN1598" t="n">
        <v>0</v>
      </c>
      <c r="AO1598" t="n">
        <v>0</v>
      </c>
      <c r="AP1598" t="n">
        <v>0</v>
      </c>
      <c r="AQ1598" t="n">
        <v>0</v>
      </c>
      <c r="AR1598" t="n">
        <v>0</v>
      </c>
      <c r="AS1598" t="n">
        <v>0.02</v>
      </c>
      <c r="AT1598" t="n">
        <v>103</v>
      </c>
      <c r="AU1598" t="n">
        <v>59</v>
      </c>
      <c r="AV1598" t="n">
        <v>1</v>
      </c>
      <c r="AW1598" t="n">
        <v>1</v>
      </c>
      <c r="AZ1598" t="n">
        <v>1</v>
      </c>
      <c r="BA1598" t="n">
        <v>1</v>
      </c>
      <c r="BB1598" t="n">
        <v>1</v>
      </c>
      <c r="BC1598" t="n">
        <v>23.8</v>
      </c>
      <c r="BD1598" t="inlineStr"/>
      <c r="BE1598" t="inlineStr"/>
      <c r="BF1598" t="inlineStr"/>
      <c r="BG1598" t="inlineStr"/>
      <c r="BH1598" t="n">
        <v>3</v>
      </c>
      <c r="BI1598" t="n">
        <v>1</v>
      </c>
      <c r="BJ1598" t="inlineStr">
        <is>
          <t>ТССЦ Московской обл., 507-0918, приказ Минстроя России №675/пр от 28.02.2017 № 258/пр</t>
        </is>
      </c>
      <c r="BM1598" t="n">
        <v>46001</v>
      </c>
      <c r="BN1598" t="n">
        <v>0</v>
      </c>
      <c r="BO1598" t="inlineStr">
        <is>
          <t>507-0918</t>
        </is>
      </c>
      <c r="BP1598" t="n">
        <v>1</v>
      </c>
      <c r="BQ1598" t="n">
        <v>2</v>
      </c>
      <c r="BR1598" t="n">
        <v>0</v>
      </c>
      <c r="BS1598" t="n">
        <v>1</v>
      </c>
      <c r="BT1598" t="n">
        <v>1</v>
      </c>
      <c r="BU1598" t="n">
        <v>1</v>
      </c>
      <c r="BV1598" t="n">
        <v>1</v>
      </c>
      <c r="BW1598" t="n">
        <v>1</v>
      </c>
      <c r="BX1598" t="n">
        <v>1</v>
      </c>
      <c r="BY1598" t="inlineStr"/>
      <c r="BZ1598" t="n">
        <v>103</v>
      </c>
      <c r="CA1598" t="n">
        <v>59</v>
      </c>
      <c r="CB1598" t="inlineStr"/>
      <c r="CE1598" t="n">
        <v>12</v>
      </c>
      <c r="CF1598" t="n">
        <v>0</v>
      </c>
      <c r="CG1598" t="n">
        <v>0</v>
      </c>
      <c r="CM1598" t="n">
        <v>0</v>
      </c>
      <c r="CN1598" t="inlineStr"/>
      <c r="CO1598" t="n">
        <v>0</v>
      </c>
      <c r="CP1598">
        <f>(P1598+Q1598+S1598)</f>
        <v/>
      </c>
      <c r="CQ1598">
        <f>AC1598*BC1598</f>
        <v/>
      </c>
      <c r="CR1598">
        <f>(ROUND((ROUND(((ET1598)*1),0)*BB1598),0)+ROUND((ROUND(((AE1598-(EU1598))*1),0)*BS1598),0))</f>
        <v/>
      </c>
      <c r="CS1598">
        <f>(ROUND((ROUND(((EU1598)*1),0)*BS1598),0)+ROUND((ROUND(((AE1598-(EU1598))*1),0)*BS1598),0))</f>
        <v/>
      </c>
      <c r="CT1598">
        <f>AF1598*BA1598</f>
        <v/>
      </c>
      <c r="CU1598">
        <f>AG1598</f>
        <v/>
      </c>
      <c r="CV1598">
        <f>AH1598</f>
        <v/>
      </c>
      <c r="CW1598">
        <f>AI1598</f>
        <v/>
      </c>
      <c r="CX1598">
        <f>AJ1598</f>
        <v/>
      </c>
      <c r="CY1598">
        <f>(((S1598+R1598)*AT1598)/100)</f>
        <v/>
      </c>
      <c r="CZ1598">
        <f>(((S1598+R1598)*AU1598)/100)</f>
        <v/>
      </c>
      <c r="DC1598" t="inlineStr"/>
      <c r="DD1598" t="inlineStr"/>
      <c r="DE1598" t="inlineStr"/>
      <c r="DF1598" t="inlineStr"/>
      <c r="DG1598" t="inlineStr"/>
      <c r="DH1598" t="inlineStr"/>
      <c r="DI1598" t="inlineStr"/>
      <c r="DJ1598" t="inlineStr"/>
      <c r="DK1598" t="inlineStr"/>
      <c r="DL1598" t="inlineStr"/>
      <c r="DM1598" t="inlineStr"/>
      <c r="DN1598" t="n">
        <v>0</v>
      </c>
      <c r="DO1598" t="n">
        <v>0</v>
      </c>
      <c r="DP1598" t="n">
        <v>1</v>
      </c>
      <c r="DQ1598" t="n">
        <v>1</v>
      </c>
      <c r="DU1598" t="n">
        <v>1010</v>
      </c>
      <c r="DV1598" t="inlineStr">
        <is>
          <t>10 шт.</t>
        </is>
      </c>
      <c r="DW1598" t="inlineStr">
        <is>
          <t>10 шт.</t>
        </is>
      </c>
      <c r="DX1598" t="n">
        <v>10</v>
      </c>
      <c r="DZ1598" t="inlineStr"/>
      <c r="EA1598" t="inlineStr"/>
      <c r="EB1598" t="inlineStr"/>
      <c r="EC1598" t="inlineStr"/>
      <c r="EE1598" t="n">
        <v>78725950</v>
      </c>
      <c r="EF1598" t="n">
        <v>2</v>
      </c>
      <c r="EG1598" t="inlineStr">
        <is>
          <t>Общестроительные работы</t>
        </is>
      </c>
      <c r="EH1598" t="n">
        <v>40</v>
      </c>
      <c r="EI1598" t="inlineStr">
        <is>
          <t>Работы по реконструкции зданий и сооружений</t>
        </is>
      </c>
      <c r="EJ1598" t="n">
        <v>1</v>
      </c>
      <c r="EK1598" t="n">
        <v>46001</v>
      </c>
      <c r="EL1598" t="inlineStr">
        <is>
          <t>Работы по реконструкции зданий и сооружений: усиление и замена существующих конструкций, возведение отдельных конструктивных элементов</t>
        </is>
      </c>
      <c r="EM1598" t="inlineStr">
        <is>
          <t>ФЕР-46</t>
        </is>
      </c>
      <c r="EO1598" t="inlineStr"/>
      <c r="EQ1598" t="n">
        <v>0</v>
      </c>
      <c r="ER1598" t="n">
        <v>42.88</v>
      </c>
      <c r="ES1598" t="n">
        <v>42.88</v>
      </c>
      <c r="ET1598" t="n">
        <v>0</v>
      </c>
      <c r="EU1598" t="n">
        <v>0</v>
      </c>
      <c r="EV1598" t="n">
        <v>0</v>
      </c>
      <c r="EW1598" t="n">
        <v>0</v>
      </c>
      <c r="EX1598" t="n">
        <v>0</v>
      </c>
      <c r="FQ1598" t="n">
        <v>0</v>
      </c>
      <c r="FR1598" t="n">
        <v>0</v>
      </c>
      <c r="FS1598" t="n">
        <v>0</v>
      </c>
      <c r="FX1598" t="n">
        <v>103</v>
      </c>
      <c r="FY1598" t="n">
        <v>59</v>
      </c>
      <c r="GA1598" t="inlineStr"/>
      <c r="GD1598" t="n">
        <v>1</v>
      </c>
      <c r="GF1598" t="n">
        <v>-207798272</v>
      </c>
      <c r="GG1598" t="n">
        <v>2</v>
      </c>
      <c r="GH1598" t="n">
        <v>1</v>
      </c>
      <c r="GI1598" t="n">
        <v>2</v>
      </c>
      <c r="GJ1598" t="n">
        <v>0</v>
      </c>
      <c r="GK1598" t="n">
        <v>0</v>
      </c>
      <c r="GL1598">
        <f>ROUND(IF(AND(BH1598=3,BI1598=3,FS1598&lt;&gt;0),P1598,0),0)</f>
        <v/>
      </c>
      <c r="GM1598">
        <f>ROUND(O1598+X1598+Y1598,0)+GX1598</f>
        <v/>
      </c>
      <c r="GN1598">
        <f>IF(OR(BI1598=0,BI1598=1),GM1598-GX1598,0)</f>
        <v/>
      </c>
      <c r="GO1598">
        <f>IF(BI1598=2,GM1598-GX1598,0)</f>
        <v/>
      </c>
      <c r="GP1598">
        <f>IF(BI1598=4,GM1598-GX1598,0)</f>
        <v/>
      </c>
      <c r="GR1598" t="n">
        <v>0</v>
      </c>
      <c r="GS1598" t="n">
        <v>3</v>
      </c>
      <c r="GT1598" t="n">
        <v>0</v>
      </c>
      <c r="GU1598" t="inlineStr"/>
      <c r="GV1598">
        <f>ROUND((GT1598),2)</f>
        <v/>
      </c>
      <c r="GW1598" t="n">
        <v>1</v>
      </c>
      <c r="GX1598">
        <f>ROUND(HC1598*I1598,0)</f>
        <v/>
      </c>
      <c r="HA1598" t="n">
        <v>0</v>
      </c>
      <c r="HB1598" t="n">
        <v>0</v>
      </c>
      <c r="HC1598">
        <f>GV1598*GW1598</f>
        <v/>
      </c>
      <c r="HE1598" t="inlineStr"/>
      <c r="HF1598" t="inlineStr"/>
      <c r="HM1598" t="inlineStr"/>
      <c r="HN1598" t="inlineStr">
        <is>
          <t>Пр/812-040.1-1</t>
        </is>
      </c>
      <c r="HO1598" t="inlineStr">
        <is>
          <t>Пр/774-040.1</t>
        </is>
      </c>
      <c r="HP1598" t="inlineStr">
        <is>
          <t>Работы по реконструкции зданий и сооружений: усиление и замена существующих конструкций, возведение отдельных конструктивных элементов</t>
        </is>
      </c>
      <c r="HQ1598" t="inlineStr">
        <is>
          <t>Работы по реконструкции зданий и сооружений: усиление и замена существующих конструкций, возведение отдельных конструктивных элементов</t>
        </is>
      </c>
      <c r="HS1598" t="n">
        <v>0</v>
      </c>
      <c r="IK1598" t="n">
        <v>0</v>
      </c>
    </row>
    <row r="1599"/>
    <row r="1600">
      <c r="A1600" s="358" t="n">
        <v>51</v>
      </c>
      <c r="B1600" s="358">
        <f>B1592</f>
        <v/>
      </c>
      <c r="C1600" s="358">
        <f>A1592</f>
        <v/>
      </c>
      <c r="D1600" s="358">
        <f>ROW(A1592)</f>
        <v/>
      </c>
      <c r="E1600" s="358" t="n"/>
      <c r="F1600" s="358">
        <f>IF(F1592&lt;&gt;"",F1592,"")</f>
        <v/>
      </c>
      <c r="G1600" s="358">
        <f>IF(G1592&lt;&gt;"",G1592,"")</f>
        <v/>
      </c>
      <c r="H1600" s="358" t="n">
        <v>0</v>
      </c>
      <c r="I1600" s="358" t="n"/>
      <c r="J1600" s="358" t="n"/>
      <c r="K1600" s="358" t="n"/>
      <c r="L1600" s="358" t="n"/>
      <c r="M1600" s="358" t="n"/>
      <c r="N1600" s="358" t="n"/>
      <c r="O1600" s="358" t="n">
        <v>0</v>
      </c>
      <c r="P1600" s="358" t="n">
        <v>0</v>
      </c>
      <c r="Q1600" s="358" t="n">
        <v>0</v>
      </c>
      <c r="R1600" s="358" t="n">
        <v>0</v>
      </c>
      <c r="S1600" s="358" t="n">
        <v>0</v>
      </c>
      <c r="T1600" s="358" t="n">
        <v>0</v>
      </c>
      <c r="U1600" s="358" t="n">
        <v>0</v>
      </c>
      <c r="V1600" s="358" t="n">
        <v>0</v>
      </c>
      <c r="W1600" s="358" t="n">
        <v>0</v>
      </c>
      <c r="X1600" s="358" t="n">
        <v>0</v>
      </c>
      <c r="Y1600" s="358" t="n">
        <v>0</v>
      </c>
      <c r="Z1600" s="358" t="n"/>
      <c r="AA1600" s="358" t="n"/>
      <c r="AB1600" s="358" t="n"/>
      <c r="AC1600" s="358" t="n"/>
      <c r="AD1600" s="358" t="n"/>
      <c r="AE1600" s="358" t="n"/>
      <c r="AF1600" s="358" t="n"/>
      <c r="AG1600" s="358" t="n"/>
      <c r="AH1600" s="358" t="n"/>
      <c r="AI1600" s="358" t="n"/>
      <c r="AJ1600" s="358" t="n"/>
      <c r="AK1600" s="358" t="n"/>
      <c r="AL1600" s="358" t="n"/>
      <c r="AM1600" s="358" t="n"/>
      <c r="AN1600" s="358" t="n"/>
      <c r="AO1600" s="358">
        <f>ROUND(BX1600,0)</f>
        <v/>
      </c>
      <c r="AP1600" s="358">
        <f>ROUND(BY1600,0)</f>
        <v/>
      </c>
      <c r="AQ1600" s="358">
        <f>ROUND(BZ1600,0)</f>
        <v/>
      </c>
      <c r="AR1600" s="358">
        <f>ROUND(CA1600,0)</f>
        <v/>
      </c>
      <c r="AS1600" s="358">
        <f>ROUND(CB1600,0)</f>
        <v/>
      </c>
      <c r="AT1600" s="358">
        <f>ROUND(CC1600,0)</f>
        <v/>
      </c>
      <c r="AU1600" s="358">
        <f>ROUND(CD1600,0)</f>
        <v/>
      </c>
      <c r="AV1600" s="358">
        <f>ROUND(CE1600,0)</f>
        <v/>
      </c>
      <c r="AW1600" s="358">
        <f>ROUND(CF1600,0)</f>
        <v/>
      </c>
      <c r="AX1600" s="358">
        <f>ROUND(CG1600,0)</f>
        <v/>
      </c>
      <c r="AY1600" s="358">
        <f>ROUND(CH1600,0)</f>
        <v/>
      </c>
      <c r="AZ1600" s="358">
        <f>ROUND(CI1600,0)</f>
        <v/>
      </c>
      <c r="BA1600" s="358">
        <f>ROUND(CJ1600,0)</f>
        <v/>
      </c>
      <c r="BB1600" s="358">
        <f>ROUND(CK1600,0)</f>
        <v/>
      </c>
      <c r="BC1600" s="358">
        <f>ROUND(CL1600,0)</f>
        <v/>
      </c>
      <c r="BD1600" s="358">
        <f>ROUND(CM1600,0)</f>
        <v/>
      </c>
      <c r="BE1600" s="358" t="n"/>
      <c r="BF1600" s="358" t="n"/>
      <c r="BG1600" s="358" t="n"/>
      <c r="BH1600" s="358" t="n"/>
      <c r="BI1600" s="358" t="n"/>
      <c r="BJ1600" s="358" t="n"/>
      <c r="BK1600" s="358" t="n"/>
      <c r="BL1600" s="358" t="n"/>
      <c r="BM1600" s="358" t="n"/>
      <c r="BN1600" s="358" t="n"/>
      <c r="BO1600" s="358" t="n"/>
      <c r="BP1600" s="358" t="n"/>
      <c r="BQ1600" s="358" t="n"/>
      <c r="BR1600" s="358" t="n"/>
      <c r="BS1600" s="358" t="n"/>
      <c r="BT1600" s="358" t="n"/>
      <c r="BU1600" s="358" t="n"/>
      <c r="BV1600" s="358" t="n"/>
      <c r="BW1600" s="358" t="n"/>
      <c r="BX1600" s="358" t="n"/>
      <c r="BY1600" s="358" t="n"/>
      <c r="BZ1600" s="358" t="n"/>
      <c r="CA1600" s="358" t="n"/>
      <c r="CB1600" s="358" t="n"/>
      <c r="CC1600" s="358" t="n"/>
      <c r="CD1600" s="358" t="n"/>
      <c r="CE1600" s="358" t="n"/>
      <c r="CF1600" s="358" t="n"/>
      <c r="CG1600" s="358" t="n"/>
      <c r="CH1600" s="358" t="n"/>
      <c r="CI1600" s="358" t="n"/>
      <c r="CJ1600" s="358" t="n"/>
      <c r="CK1600" s="358" t="n"/>
      <c r="CL1600" s="358" t="n"/>
      <c r="CM1600" s="358" t="n"/>
      <c r="CN1600" s="358" t="n"/>
      <c r="CO1600" s="358" t="n"/>
      <c r="CP1600" s="358" t="n"/>
      <c r="CQ1600" s="358" t="n"/>
      <c r="CR1600" s="358" t="n"/>
      <c r="CS1600" s="358" t="n"/>
      <c r="CT1600" s="358" t="n"/>
      <c r="CU1600" s="358" t="n"/>
      <c r="CV1600" s="358" t="n"/>
      <c r="CW1600" s="358" t="n"/>
      <c r="CX1600" s="358" t="n"/>
      <c r="CY1600" s="358" t="n"/>
      <c r="CZ1600" s="358" t="n"/>
      <c r="DA1600" s="358" t="n"/>
      <c r="DB1600" s="358" t="n"/>
      <c r="DC1600" s="358" t="n"/>
      <c r="DD1600" s="358" t="n"/>
      <c r="DE1600" s="358" t="n"/>
      <c r="DF1600" s="358" t="n"/>
      <c r="DG1600" s="359" t="n"/>
      <c r="DH1600" s="359" t="n"/>
      <c r="DI1600" s="359" t="n"/>
      <c r="DJ1600" s="359" t="n"/>
      <c r="DK1600" s="359" t="n"/>
      <c r="DL1600" s="359" t="n"/>
      <c r="DM1600" s="359" t="n"/>
      <c r="DN1600" s="359" t="n"/>
      <c r="DO1600" s="359" t="n"/>
      <c r="DP1600" s="359" t="n"/>
      <c r="DQ1600" s="359" t="n"/>
      <c r="DR1600" s="359" t="n"/>
      <c r="DS1600" s="359" t="n"/>
      <c r="DT1600" s="359" t="n"/>
      <c r="DU1600" s="359" t="n"/>
      <c r="DV1600" s="359" t="n"/>
      <c r="DW1600" s="359" t="n"/>
      <c r="DX1600" s="359" t="n"/>
      <c r="DY1600" s="359" t="n"/>
      <c r="DZ1600" s="359" t="n"/>
      <c r="EA1600" s="359" t="n"/>
      <c r="EB1600" s="359" t="n"/>
      <c r="EC1600" s="359" t="n"/>
      <c r="ED1600" s="359" t="n"/>
      <c r="EE1600" s="359" t="n"/>
      <c r="EF1600" s="359" t="n"/>
      <c r="EG1600" s="359" t="n"/>
      <c r="EH1600" s="359" t="n"/>
      <c r="EI1600" s="359" t="n"/>
      <c r="EJ1600" s="359" t="n"/>
      <c r="EK1600" s="359" t="n"/>
      <c r="EL1600" s="359" t="n"/>
      <c r="EM1600" s="359" t="n"/>
      <c r="EN1600" s="359" t="n"/>
      <c r="EO1600" s="359" t="n"/>
      <c r="EP1600" s="359" t="n"/>
      <c r="EQ1600" s="359" t="n"/>
      <c r="ER1600" s="359" t="n"/>
      <c r="ES1600" s="359" t="n"/>
      <c r="ET1600" s="359" t="n"/>
      <c r="EU1600" s="359" t="n"/>
      <c r="EV1600" s="359" t="n"/>
      <c r="EW1600" s="359" t="n"/>
      <c r="EX1600" s="359" t="n"/>
      <c r="EY1600" s="359" t="n"/>
      <c r="EZ1600" s="359" t="n"/>
      <c r="FA1600" s="359" t="n"/>
      <c r="FB1600" s="359" t="n"/>
      <c r="FC1600" s="359" t="n"/>
      <c r="FD1600" s="359" t="n"/>
      <c r="FE1600" s="359" t="n"/>
      <c r="FF1600" s="359" t="n"/>
      <c r="FG1600" s="359" t="n"/>
      <c r="FH1600" s="359" t="n"/>
      <c r="FI1600" s="359" t="n"/>
      <c r="FJ1600" s="359" t="n"/>
      <c r="FK1600" s="359" t="n"/>
      <c r="FL1600" s="359" t="n"/>
      <c r="FM1600" s="359" t="n"/>
      <c r="FN1600" s="359" t="n"/>
      <c r="FO1600" s="359" t="n"/>
      <c r="FP1600" s="359" t="n"/>
      <c r="FQ1600" s="359" t="n"/>
      <c r="FR1600" s="359" t="n"/>
      <c r="FS1600" s="359" t="n"/>
      <c r="FT1600" s="359" t="n"/>
      <c r="FU1600" s="359" t="n"/>
      <c r="FV1600" s="359" t="n"/>
      <c r="FW1600" s="359" t="n"/>
      <c r="FX1600" s="359" t="n"/>
      <c r="FY1600" s="359" t="n"/>
      <c r="FZ1600" s="359" t="n"/>
      <c r="GA1600" s="359" t="n"/>
      <c r="GB1600" s="359" t="n"/>
      <c r="GC1600" s="359" t="n"/>
      <c r="GD1600" s="359" t="n"/>
      <c r="GE1600" s="359" t="n"/>
      <c r="GF1600" s="359" t="n"/>
      <c r="GG1600" s="359" t="n"/>
      <c r="GH1600" s="359" t="n"/>
      <c r="GI1600" s="359" t="n"/>
      <c r="GJ1600" s="359" t="n"/>
      <c r="GK1600" s="359" t="n"/>
      <c r="GL1600" s="359" t="n"/>
      <c r="GM1600" s="359" t="n"/>
      <c r="GN1600" s="359" t="n"/>
      <c r="GO1600" s="359" t="n"/>
      <c r="GP1600" s="359" t="n"/>
      <c r="GQ1600" s="359" t="n"/>
      <c r="GR1600" s="359" t="n"/>
      <c r="GS1600" s="359" t="n"/>
      <c r="GT1600" s="359" t="n"/>
      <c r="GU1600" s="359" t="n"/>
      <c r="GV1600" s="359" t="n"/>
      <c r="GW1600" s="359" t="n"/>
      <c r="GX1600" s="359" t="n">
        <v>0</v>
      </c>
    </row>
    <row r="1601"/>
    <row r="1602">
      <c r="A1602" s="360" t="n">
        <v>50</v>
      </c>
      <c r="B1602" s="360" t="n">
        <v>0</v>
      </c>
      <c r="C1602" s="360" t="n">
        <v>0</v>
      </c>
      <c r="D1602" s="360" t="n">
        <v>1</v>
      </c>
      <c r="E1602" s="360" t="n">
        <v>201</v>
      </c>
      <c r="F1602" s="360">
        <f>ROUND(Source!O1600,O1602)</f>
        <v/>
      </c>
      <c r="G1602" s="360" t="inlineStr">
        <is>
          <t>ПЗ</t>
        </is>
      </c>
      <c r="H1602" s="360" t="inlineStr">
        <is>
          <t>Прямые затраты</t>
        </is>
      </c>
      <c r="I1602" s="360" t="n"/>
      <c r="J1602" s="360" t="n"/>
      <c r="K1602" s="360" t="n">
        <v>201</v>
      </c>
      <c r="L1602" s="360" t="n">
        <v>1</v>
      </c>
      <c r="M1602" s="360" t="n">
        <v>3</v>
      </c>
      <c r="N1602" s="360" t="inlineStr"/>
      <c r="O1602" s="360" t="n">
        <v>0</v>
      </c>
      <c r="P1602" s="360" t="n"/>
      <c r="Q1602" s="360" t="n"/>
      <c r="R1602" s="360" t="n"/>
      <c r="S1602" s="360" t="n"/>
      <c r="T1602" s="360" t="n"/>
      <c r="U1602" s="360" t="n"/>
      <c r="V1602" s="360" t="n"/>
      <c r="W1602" s="360" t="n">
        <v>0</v>
      </c>
      <c r="X1602" s="360" t="n">
        <v>1</v>
      </c>
      <c r="Y1602" s="360" t="n">
        <v>0</v>
      </c>
      <c r="Z1602" s="360" t="n"/>
      <c r="AA1602" s="360" t="n"/>
      <c r="AB1602" s="360" t="n"/>
    </row>
    <row r="1603">
      <c r="A1603" s="360" t="n">
        <v>50</v>
      </c>
      <c r="B1603" s="360" t="n">
        <v>0</v>
      </c>
      <c r="C1603" s="360" t="n">
        <v>0</v>
      </c>
      <c r="D1603" s="360" t="n">
        <v>1</v>
      </c>
      <c r="E1603" s="360" t="n">
        <v>202</v>
      </c>
      <c r="F1603" s="360">
        <f>ROUND(Source!P1600,O1603)</f>
        <v/>
      </c>
      <c r="G1603" s="360" t="inlineStr">
        <is>
          <t>СтМатОб</t>
        </is>
      </c>
      <c r="H1603" s="360" t="inlineStr">
        <is>
          <t>Стоимость материальных ресурсов (всего)</t>
        </is>
      </c>
      <c r="I1603" s="360" t="n"/>
      <c r="J1603" s="360" t="n"/>
      <c r="K1603" s="360" t="n">
        <v>202</v>
      </c>
      <c r="L1603" s="360" t="n">
        <v>2</v>
      </c>
      <c r="M1603" s="360" t="n">
        <v>3</v>
      </c>
      <c r="N1603" s="360" t="inlineStr"/>
      <c r="O1603" s="360" t="n">
        <v>0</v>
      </c>
      <c r="P1603" s="360" t="n"/>
      <c r="Q1603" s="360" t="n"/>
      <c r="R1603" s="360" t="n"/>
      <c r="S1603" s="360" t="n"/>
      <c r="T1603" s="360" t="n"/>
      <c r="U1603" s="360" t="n"/>
      <c r="V1603" s="360" t="n"/>
      <c r="W1603" s="360" t="n">
        <v>0</v>
      </c>
      <c r="X1603" s="360" t="n">
        <v>1</v>
      </c>
      <c r="Y1603" s="360" t="n">
        <v>0</v>
      </c>
      <c r="Z1603" s="360" t="n"/>
      <c r="AA1603" s="360" t="n"/>
      <c r="AB1603" s="360" t="n"/>
    </row>
    <row r="1604">
      <c r="A1604" s="360" t="n">
        <v>50</v>
      </c>
      <c r="B1604" s="360" t="n">
        <v>0</v>
      </c>
      <c r="C1604" s="360" t="n">
        <v>0</v>
      </c>
      <c r="D1604" s="360" t="n">
        <v>1</v>
      </c>
      <c r="E1604" s="360" t="n">
        <v>222</v>
      </c>
      <c r="F1604" s="360">
        <f>ROUND(Source!AO1600,O1604)</f>
        <v/>
      </c>
      <c r="G1604" s="360" t="inlineStr">
        <is>
          <t>СтМатОбЗак</t>
        </is>
      </c>
      <c r="H1604" s="360" t="inlineStr">
        <is>
          <t>Стоимость материалов и оборудования заказчика</t>
        </is>
      </c>
      <c r="I1604" s="360" t="n"/>
      <c r="J1604" s="360" t="n"/>
      <c r="K1604" s="360" t="n">
        <v>222</v>
      </c>
      <c r="L1604" s="360" t="n">
        <v>3</v>
      </c>
      <c r="M1604" s="360" t="n">
        <v>3</v>
      </c>
      <c r="N1604" s="360" t="inlineStr"/>
      <c r="O1604" s="360" t="n">
        <v>0</v>
      </c>
      <c r="P1604" s="360" t="n"/>
      <c r="Q1604" s="360" t="n"/>
      <c r="R1604" s="360" t="n"/>
      <c r="S1604" s="360" t="n"/>
      <c r="T1604" s="360" t="n"/>
      <c r="U1604" s="360" t="n"/>
      <c r="V1604" s="360" t="n"/>
      <c r="W1604" s="360" t="n">
        <v>0</v>
      </c>
      <c r="X1604" s="360" t="n">
        <v>1</v>
      </c>
      <c r="Y1604" s="360" t="n">
        <v>0</v>
      </c>
      <c r="Z1604" s="360" t="n"/>
      <c r="AA1604" s="360" t="n"/>
      <c r="AB1604" s="360" t="n"/>
    </row>
    <row r="1605">
      <c r="A1605" s="360" t="n">
        <v>50</v>
      </c>
      <c r="B1605" s="360" t="n">
        <v>0</v>
      </c>
      <c r="C1605" s="360" t="n">
        <v>0</v>
      </c>
      <c r="D1605" s="360" t="n">
        <v>1</v>
      </c>
      <c r="E1605" s="360" t="n">
        <v>225</v>
      </c>
      <c r="F1605" s="360">
        <f>ROUND(Source!AV1600,O1605)</f>
        <v/>
      </c>
      <c r="G1605" s="360" t="inlineStr">
        <is>
          <t>СтМатОбПод</t>
        </is>
      </c>
      <c r="H1605" s="360" t="inlineStr">
        <is>
          <t>Стоимость материалов и оборудования подрядчика</t>
        </is>
      </c>
      <c r="I1605" s="360" t="n"/>
      <c r="J1605" s="360" t="n"/>
      <c r="K1605" s="360" t="n">
        <v>225</v>
      </c>
      <c r="L1605" s="360" t="n">
        <v>4</v>
      </c>
      <c r="M1605" s="360" t="n">
        <v>3</v>
      </c>
      <c r="N1605" s="360" t="inlineStr"/>
      <c r="O1605" s="360" t="n">
        <v>0</v>
      </c>
      <c r="P1605" s="360" t="n"/>
      <c r="Q1605" s="360" t="n"/>
      <c r="R1605" s="360" t="n"/>
      <c r="S1605" s="360" t="n"/>
      <c r="T1605" s="360" t="n"/>
      <c r="U1605" s="360" t="n"/>
      <c r="V1605" s="360" t="n"/>
      <c r="W1605" s="360" t="n">
        <v>0</v>
      </c>
      <c r="X1605" s="360" t="n">
        <v>1</v>
      </c>
      <c r="Y1605" s="360" t="n">
        <v>0</v>
      </c>
      <c r="Z1605" s="360" t="n"/>
      <c r="AA1605" s="360" t="n"/>
      <c r="AB1605" s="360" t="n"/>
    </row>
    <row r="1606">
      <c r="A1606" s="360" t="n">
        <v>50</v>
      </c>
      <c r="B1606" s="360" t="n">
        <v>0</v>
      </c>
      <c r="C1606" s="360" t="n">
        <v>0</v>
      </c>
      <c r="D1606" s="360" t="n">
        <v>1</v>
      </c>
      <c r="E1606" s="360" t="n">
        <v>226</v>
      </c>
      <c r="F1606" s="360">
        <f>ROUND(Source!AW1600,O1606)</f>
        <v/>
      </c>
      <c r="G1606" s="360" t="inlineStr">
        <is>
          <t>СтМат</t>
        </is>
      </c>
      <c r="H1606" s="360" t="inlineStr">
        <is>
          <t>Стоимость материалов (всего)</t>
        </is>
      </c>
      <c r="I1606" s="360" t="n"/>
      <c r="J1606" s="360" t="n"/>
      <c r="K1606" s="360" t="n">
        <v>226</v>
      </c>
      <c r="L1606" s="360" t="n">
        <v>5</v>
      </c>
      <c r="M1606" s="360" t="n">
        <v>3</v>
      </c>
      <c r="N1606" s="360" t="inlineStr"/>
      <c r="O1606" s="360" t="n">
        <v>0</v>
      </c>
      <c r="P1606" s="360" t="n"/>
      <c r="Q1606" s="360" t="n"/>
      <c r="R1606" s="360" t="n"/>
      <c r="S1606" s="360" t="n"/>
      <c r="T1606" s="360" t="n"/>
      <c r="U1606" s="360" t="n"/>
      <c r="V1606" s="360" t="n"/>
      <c r="W1606" s="360" t="n">
        <v>0</v>
      </c>
      <c r="X1606" s="360" t="n">
        <v>1</v>
      </c>
      <c r="Y1606" s="360" t="n">
        <v>0</v>
      </c>
      <c r="Z1606" s="360" t="n"/>
      <c r="AA1606" s="360" t="n"/>
      <c r="AB1606" s="360" t="n"/>
    </row>
    <row r="1607">
      <c r="A1607" s="360" t="n">
        <v>50</v>
      </c>
      <c r="B1607" s="360" t="n">
        <v>0</v>
      </c>
      <c r="C1607" s="360" t="n">
        <v>0</v>
      </c>
      <c r="D1607" s="360" t="n">
        <v>1</v>
      </c>
      <c r="E1607" s="360" t="n">
        <v>227</v>
      </c>
      <c r="F1607" s="360">
        <f>ROUND(Source!AX1600,O1607)</f>
        <v/>
      </c>
      <c r="G1607" s="360" t="inlineStr">
        <is>
          <t>СтМатЗак</t>
        </is>
      </c>
      <c r="H1607" s="360" t="inlineStr">
        <is>
          <t>Стоимость материалов заказчика</t>
        </is>
      </c>
      <c r="I1607" s="360" t="n"/>
      <c r="J1607" s="360" t="n"/>
      <c r="K1607" s="360" t="n">
        <v>227</v>
      </c>
      <c r="L1607" s="360" t="n">
        <v>6</v>
      </c>
      <c r="M1607" s="360" t="n">
        <v>3</v>
      </c>
      <c r="N1607" s="360" t="inlineStr"/>
      <c r="O1607" s="360" t="n">
        <v>0</v>
      </c>
      <c r="P1607" s="360" t="n"/>
      <c r="Q1607" s="360" t="n"/>
      <c r="R1607" s="360" t="n"/>
      <c r="S1607" s="360" t="n"/>
      <c r="T1607" s="360" t="n"/>
      <c r="U1607" s="360" t="n"/>
      <c r="V1607" s="360" t="n"/>
      <c r="W1607" s="360" t="n">
        <v>0</v>
      </c>
      <c r="X1607" s="360" t="n">
        <v>1</v>
      </c>
      <c r="Y1607" s="360" t="n">
        <v>0</v>
      </c>
      <c r="Z1607" s="360" t="n"/>
      <c r="AA1607" s="360" t="n"/>
      <c r="AB1607" s="360" t="n"/>
    </row>
    <row r="1608">
      <c r="A1608" s="360" t="n">
        <v>50</v>
      </c>
      <c r="B1608" s="360" t="n">
        <v>0</v>
      </c>
      <c r="C1608" s="360" t="n">
        <v>0</v>
      </c>
      <c r="D1608" s="360" t="n">
        <v>1</v>
      </c>
      <c r="E1608" s="360" t="n">
        <v>228</v>
      </c>
      <c r="F1608" s="360">
        <f>ROUND(Source!AY1600,O1608)</f>
        <v/>
      </c>
      <c r="G1608" s="360" t="inlineStr">
        <is>
          <t>СтМатПод</t>
        </is>
      </c>
      <c r="H1608" s="360" t="inlineStr">
        <is>
          <t>Стоимость материалов подрядчика</t>
        </is>
      </c>
      <c r="I1608" s="360" t="n"/>
      <c r="J1608" s="360" t="n"/>
      <c r="K1608" s="360" t="n">
        <v>228</v>
      </c>
      <c r="L1608" s="360" t="n">
        <v>7</v>
      </c>
      <c r="M1608" s="360" t="n">
        <v>3</v>
      </c>
      <c r="N1608" s="360" t="inlineStr"/>
      <c r="O1608" s="360" t="n">
        <v>0</v>
      </c>
      <c r="P1608" s="360" t="n"/>
      <c r="Q1608" s="360" t="n"/>
      <c r="R1608" s="360" t="n"/>
      <c r="S1608" s="360" t="n"/>
      <c r="T1608" s="360" t="n"/>
      <c r="U1608" s="360" t="n"/>
      <c r="V1608" s="360" t="n"/>
      <c r="W1608" s="360" t="n">
        <v>0</v>
      </c>
      <c r="X1608" s="360" t="n">
        <v>1</v>
      </c>
      <c r="Y1608" s="360" t="n">
        <v>0</v>
      </c>
      <c r="Z1608" s="360" t="n"/>
      <c r="AA1608" s="360" t="n"/>
      <c r="AB1608" s="360" t="n"/>
    </row>
    <row r="1609">
      <c r="A1609" s="360" t="n">
        <v>50</v>
      </c>
      <c r="B1609" s="360" t="n">
        <v>0</v>
      </c>
      <c r="C1609" s="360" t="n">
        <v>0</v>
      </c>
      <c r="D1609" s="360" t="n">
        <v>1</v>
      </c>
      <c r="E1609" s="360" t="n">
        <v>216</v>
      </c>
      <c r="F1609" s="360">
        <f>ROUND(Source!AP1600,O1609)</f>
        <v/>
      </c>
      <c r="G1609" s="360" t="inlineStr">
        <is>
          <t>Оборуд</t>
        </is>
      </c>
      <c r="H1609" s="360" t="inlineStr">
        <is>
          <t>Стоимость оборудования (всего)</t>
        </is>
      </c>
      <c r="I1609" s="360" t="n"/>
      <c r="J1609" s="360" t="n"/>
      <c r="K1609" s="360" t="n">
        <v>216</v>
      </c>
      <c r="L1609" s="360" t="n">
        <v>8</v>
      </c>
      <c r="M1609" s="360" t="n">
        <v>3</v>
      </c>
      <c r="N1609" s="360" t="inlineStr"/>
      <c r="O1609" s="360" t="n">
        <v>0</v>
      </c>
      <c r="P1609" s="360" t="n"/>
      <c r="Q1609" s="360" t="n"/>
      <c r="R1609" s="360" t="n"/>
      <c r="S1609" s="360" t="n"/>
      <c r="T1609" s="360" t="n"/>
      <c r="U1609" s="360" t="n"/>
      <c r="V1609" s="360" t="n"/>
      <c r="W1609" s="360" t="n">
        <v>0</v>
      </c>
      <c r="X1609" s="360" t="n">
        <v>1</v>
      </c>
      <c r="Y1609" s="360" t="n">
        <v>0</v>
      </c>
      <c r="Z1609" s="360" t="n"/>
      <c r="AA1609" s="360" t="n"/>
      <c r="AB1609" s="360" t="n"/>
    </row>
    <row r="1610">
      <c r="A1610" s="360" t="n">
        <v>50</v>
      </c>
      <c r="B1610" s="360" t="n">
        <v>0</v>
      </c>
      <c r="C1610" s="360" t="n">
        <v>0</v>
      </c>
      <c r="D1610" s="360" t="n">
        <v>1</v>
      </c>
      <c r="E1610" s="360" t="n">
        <v>223</v>
      </c>
      <c r="F1610" s="360">
        <f>ROUND(Source!AQ1600,O1610)</f>
        <v/>
      </c>
      <c r="G1610" s="360" t="inlineStr">
        <is>
          <t>ОборудЗак</t>
        </is>
      </c>
      <c r="H1610" s="360" t="inlineStr">
        <is>
          <t>Стоимость оборудования заказчика</t>
        </is>
      </c>
      <c r="I1610" s="360" t="n"/>
      <c r="J1610" s="360" t="n"/>
      <c r="K1610" s="360" t="n">
        <v>223</v>
      </c>
      <c r="L1610" s="360" t="n">
        <v>9</v>
      </c>
      <c r="M1610" s="360" t="n">
        <v>3</v>
      </c>
      <c r="N1610" s="360" t="inlineStr"/>
      <c r="O1610" s="360" t="n">
        <v>0</v>
      </c>
      <c r="P1610" s="360" t="n"/>
      <c r="Q1610" s="360" t="n"/>
      <c r="R1610" s="360" t="n"/>
      <c r="S1610" s="360" t="n"/>
      <c r="T1610" s="360" t="n"/>
      <c r="U1610" s="360" t="n"/>
      <c r="V1610" s="360" t="n"/>
      <c r="W1610" s="360" t="n">
        <v>0</v>
      </c>
      <c r="X1610" s="360" t="n">
        <v>1</v>
      </c>
      <c r="Y1610" s="360" t="n">
        <v>0</v>
      </c>
      <c r="Z1610" s="360" t="n"/>
      <c r="AA1610" s="360" t="n"/>
      <c r="AB1610" s="360" t="n"/>
    </row>
    <row r="1611">
      <c r="A1611" s="360" t="n">
        <v>50</v>
      </c>
      <c r="B1611" s="360" t="n">
        <v>0</v>
      </c>
      <c r="C1611" s="360" t="n">
        <v>0</v>
      </c>
      <c r="D1611" s="360" t="n">
        <v>1</v>
      </c>
      <c r="E1611" s="360" t="n">
        <v>229</v>
      </c>
      <c r="F1611" s="360">
        <f>ROUND(Source!AZ1600,O1611)</f>
        <v/>
      </c>
      <c r="G1611" s="360" t="inlineStr">
        <is>
          <t>ОборудПод</t>
        </is>
      </c>
      <c r="H1611" s="360" t="inlineStr">
        <is>
          <t>Стоимость оборудования подрядчика</t>
        </is>
      </c>
      <c r="I1611" s="360" t="n"/>
      <c r="J1611" s="360" t="n"/>
      <c r="K1611" s="360" t="n">
        <v>229</v>
      </c>
      <c r="L1611" s="360" t="n">
        <v>10</v>
      </c>
      <c r="M1611" s="360" t="n">
        <v>3</v>
      </c>
      <c r="N1611" s="360" t="inlineStr"/>
      <c r="O1611" s="360" t="n">
        <v>0</v>
      </c>
      <c r="P1611" s="360" t="n"/>
      <c r="Q1611" s="360" t="n"/>
      <c r="R1611" s="360" t="n"/>
      <c r="S1611" s="360" t="n"/>
      <c r="T1611" s="360" t="n"/>
      <c r="U1611" s="360" t="n"/>
      <c r="V1611" s="360" t="n"/>
      <c r="W1611" s="360" t="n">
        <v>0</v>
      </c>
      <c r="X1611" s="360" t="n">
        <v>1</v>
      </c>
      <c r="Y1611" s="360" t="n">
        <v>0</v>
      </c>
      <c r="Z1611" s="360" t="n"/>
      <c r="AA1611" s="360" t="n"/>
      <c r="AB1611" s="360" t="n"/>
    </row>
    <row r="1612">
      <c r="A1612" s="360" t="n">
        <v>50</v>
      </c>
      <c r="B1612" s="360" t="n">
        <v>0</v>
      </c>
      <c r="C1612" s="360" t="n">
        <v>0</v>
      </c>
      <c r="D1612" s="360" t="n">
        <v>1</v>
      </c>
      <c r="E1612" s="360" t="n">
        <v>203</v>
      </c>
      <c r="F1612" s="360">
        <f>ROUND(Source!Q1600,O1612)</f>
        <v/>
      </c>
      <c r="G1612" s="360" t="inlineStr">
        <is>
          <t>ЭММ</t>
        </is>
      </c>
      <c r="H1612" s="360" t="inlineStr">
        <is>
          <t>Эксплуатация машин</t>
        </is>
      </c>
      <c r="I1612" s="360" t="n"/>
      <c r="J1612" s="360" t="n"/>
      <c r="K1612" s="360" t="n">
        <v>203</v>
      </c>
      <c r="L1612" s="360" t="n">
        <v>11</v>
      </c>
      <c r="M1612" s="360" t="n">
        <v>3</v>
      </c>
      <c r="N1612" s="360" t="inlineStr"/>
      <c r="O1612" s="360" t="n">
        <v>0</v>
      </c>
      <c r="P1612" s="360" t="n"/>
      <c r="Q1612" s="360" t="n"/>
      <c r="R1612" s="360" t="n"/>
      <c r="S1612" s="360" t="n"/>
      <c r="T1612" s="360" t="n"/>
      <c r="U1612" s="360" t="n"/>
      <c r="V1612" s="360" t="n"/>
      <c r="W1612" s="360" t="n">
        <v>0</v>
      </c>
      <c r="X1612" s="360" t="n">
        <v>1</v>
      </c>
      <c r="Y1612" s="360" t="n">
        <v>0</v>
      </c>
      <c r="Z1612" s="360" t="n"/>
      <c r="AA1612" s="360" t="n"/>
      <c r="AB1612" s="360" t="n"/>
    </row>
    <row r="1613">
      <c r="A1613" s="360" t="n">
        <v>50</v>
      </c>
      <c r="B1613" s="360" t="n">
        <v>0</v>
      </c>
      <c r="C1613" s="360" t="n">
        <v>0</v>
      </c>
      <c r="D1613" s="360" t="n">
        <v>1</v>
      </c>
      <c r="E1613" s="360" t="n">
        <v>231</v>
      </c>
      <c r="F1613" s="360">
        <f>ROUND(Source!BB1600,O1613)</f>
        <v/>
      </c>
      <c r="G1613" s="360" t="inlineStr">
        <is>
          <t>ЭММсНРиСП</t>
        </is>
      </c>
      <c r="H1613" s="360" t="inlineStr">
        <is>
          <t>Эксплуатация машин по ТСН-2001.16</t>
        </is>
      </c>
      <c r="I1613" s="360" t="n"/>
      <c r="J1613" s="360" t="n"/>
      <c r="K1613" s="360" t="n">
        <v>231</v>
      </c>
      <c r="L1613" s="360" t="n">
        <v>12</v>
      </c>
      <c r="M1613" s="360" t="n">
        <v>3</v>
      </c>
      <c r="N1613" s="360" t="inlineStr"/>
      <c r="O1613" s="360" t="n">
        <v>0</v>
      </c>
      <c r="P1613" s="360" t="n"/>
      <c r="Q1613" s="360" t="n"/>
      <c r="R1613" s="360" t="n"/>
      <c r="S1613" s="360" t="n"/>
      <c r="T1613" s="360" t="n"/>
      <c r="U1613" s="360" t="n"/>
      <c r="V1613" s="360" t="n"/>
      <c r="W1613" s="360" t="n">
        <v>0</v>
      </c>
      <c r="X1613" s="360" t="n">
        <v>1</v>
      </c>
      <c r="Y1613" s="360" t="n">
        <v>0</v>
      </c>
      <c r="Z1613" s="360" t="n"/>
      <c r="AA1613" s="360" t="n"/>
      <c r="AB1613" s="360" t="n"/>
    </row>
    <row r="1614">
      <c r="A1614" s="360" t="n">
        <v>50</v>
      </c>
      <c r="B1614" s="360" t="n">
        <v>0</v>
      </c>
      <c r="C1614" s="360" t="n">
        <v>0</v>
      </c>
      <c r="D1614" s="360" t="n">
        <v>1</v>
      </c>
      <c r="E1614" s="360" t="n">
        <v>204</v>
      </c>
      <c r="F1614" s="360">
        <f>ROUND(Source!R1600,O1614)</f>
        <v/>
      </c>
      <c r="G1614" s="360" t="inlineStr">
        <is>
          <t>ЗПМ</t>
        </is>
      </c>
      <c r="H1614" s="360" t="inlineStr">
        <is>
          <t>ЗП машинистов</t>
        </is>
      </c>
      <c r="I1614" s="360" t="n"/>
      <c r="J1614" s="360" t="n"/>
      <c r="K1614" s="360" t="n">
        <v>204</v>
      </c>
      <c r="L1614" s="360" t="n">
        <v>13</v>
      </c>
      <c r="M1614" s="360" t="n">
        <v>3</v>
      </c>
      <c r="N1614" s="360" t="inlineStr"/>
      <c r="O1614" s="360" t="n">
        <v>0</v>
      </c>
      <c r="P1614" s="360" t="n"/>
      <c r="Q1614" s="360" t="n"/>
      <c r="R1614" s="360" t="n"/>
      <c r="S1614" s="360" t="n"/>
      <c r="T1614" s="360" t="n"/>
      <c r="U1614" s="360" t="n"/>
      <c r="V1614" s="360" t="n"/>
      <c r="W1614" s="360" t="n">
        <v>0</v>
      </c>
      <c r="X1614" s="360" t="n">
        <v>1</v>
      </c>
      <c r="Y1614" s="360" t="n">
        <v>0</v>
      </c>
      <c r="Z1614" s="360" t="n"/>
      <c r="AA1614" s="360" t="n"/>
      <c r="AB1614" s="360" t="n"/>
    </row>
    <row r="1615">
      <c r="A1615" s="360" t="n">
        <v>50</v>
      </c>
      <c r="B1615" s="360" t="n">
        <v>0</v>
      </c>
      <c r="C1615" s="360" t="n">
        <v>0</v>
      </c>
      <c r="D1615" s="360" t="n">
        <v>1</v>
      </c>
      <c r="E1615" s="360" t="n">
        <v>205</v>
      </c>
      <c r="F1615" s="360">
        <f>ROUND(Source!S1600,O1615)</f>
        <v/>
      </c>
      <c r="G1615" s="360" t="inlineStr">
        <is>
          <t>ОЗП</t>
        </is>
      </c>
      <c r="H1615" s="360" t="inlineStr">
        <is>
          <t>Основная ЗП рабочих</t>
        </is>
      </c>
      <c r="I1615" s="360" t="n"/>
      <c r="J1615" s="360" t="n"/>
      <c r="K1615" s="360" t="n">
        <v>205</v>
      </c>
      <c r="L1615" s="360" t="n">
        <v>14</v>
      </c>
      <c r="M1615" s="360" t="n">
        <v>3</v>
      </c>
      <c r="N1615" s="360" t="inlineStr"/>
      <c r="O1615" s="360" t="n">
        <v>0</v>
      </c>
      <c r="P1615" s="360" t="n"/>
      <c r="Q1615" s="360" t="n"/>
      <c r="R1615" s="360" t="n"/>
      <c r="S1615" s="360" t="n"/>
      <c r="T1615" s="360" t="n"/>
      <c r="U1615" s="360" t="n"/>
      <c r="V1615" s="360" t="n"/>
      <c r="W1615" s="360" t="n">
        <v>0</v>
      </c>
      <c r="X1615" s="360" t="n">
        <v>1</v>
      </c>
      <c r="Y1615" s="360" t="n">
        <v>0</v>
      </c>
      <c r="Z1615" s="360" t="n"/>
      <c r="AA1615" s="360" t="n"/>
      <c r="AB1615" s="360" t="n"/>
    </row>
    <row r="1616">
      <c r="A1616" s="360" t="n">
        <v>50</v>
      </c>
      <c r="B1616" s="360" t="n">
        <v>0</v>
      </c>
      <c r="C1616" s="360" t="n">
        <v>0</v>
      </c>
      <c r="D1616" s="360" t="n">
        <v>1</v>
      </c>
      <c r="E1616" s="360" t="n">
        <v>232</v>
      </c>
      <c r="F1616" s="360">
        <f>ROUND(Source!BC1600,O1616)</f>
        <v/>
      </c>
      <c r="G1616" s="360" t="inlineStr">
        <is>
          <t>ОЗПсНРиСП</t>
        </is>
      </c>
      <c r="H1616" s="360" t="inlineStr">
        <is>
          <t>Основная ЗП рабочих по ТСН-2001.16</t>
        </is>
      </c>
      <c r="I1616" s="360" t="n"/>
      <c r="J1616" s="360" t="n"/>
      <c r="K1616" s="360" t="n">
        <v>232</v>
      </c>
      <c r="L1616" s="360" t="n">
        <v>15</v>
      </c>
      <c r="M1616" s="360" t="n">
        <v>3</v>
      </c>
      <c r="N1616" s="360" t="inlineStr"/>
      <c r="O1616" s="360" t="n">
        <v>0</v>
      </c>
      <c r="P1616" s="360" t="n"/>
      <c r="Q1616" s="360" t="n"/>
      <c r="R1616" s="360" t="n"/>
      <c r="S1616" s="360" t="n"/>
      <c r="T1616" s="360" t="n"/>
      <c r="U1616" s="360" t="n"/>
      <c r="V1616" s="360" t="n"/>
      <c r="W1616" s="360" t="n">
        <v>0</v>
      </c>
      <c r="X1616" s="360" t="n">
        <v>1</v>
      </c>
      <c r="Y1616" s="360" t="n">
        <v>0</v>
      </c>
      <c r="Z1616" s="360" t="n"/>
      <c r="AA1616" s="360" t="n"/>
      <c r="AB1616" s="360" t="n"/>
    </row>
    <row r="1617">
      <c r="A1617" s="360" t="n">
        <v>50</v>
      </c>
      <c r="B1617" s="360" t="n">
        <v>0</v>
      </c>
      <c r="C1617" s="360" t="n">
        <v>0</v>
      </c>
      <c r="D1617" s="360" t="n">
        <v>1</v>
      </c>
      <c r="E1617" s="360" t="n">
        <v>214</v>
      </c>
      <c r="F1617" s="360">
        <f>ROUND(Source!AS1600,O1617)</f>
        <v/>
      </c>
      <c r="G1617" s="360" t="inlineStr">
        <is>
          <t>Строит</t>
        </is>
      </c>
      <c r="H1617" s="360" t="inlineStr">
        <is>
          <t>Строительные работы с НР и СП</t>
        </is>
      </c>
      <c r="I1617" s="360" t="n"/>
      <c r="J1617" s="360" t="n"/>
      <c r="K1617" s="360" t="n">
        <v>214</v>
      </c>
      <c r="L1617" s="360" t="n">
        <v>16</v>
      </c>
      <c r="M1617" s="360" t="n">
        <v>3</v>
      </c>
      <c r="N1617" s="360" t="inlineStr"/>
      <c r="O1617" s="360" t="n">
        <v>0</v>
      </c>
      <c r="P1617" s="360" t="n"/>
      <c r="Q1617" s="360" t="n"/>
      <c r="R1617" s="360" t="n"/>
      <c r="S1617" s="360" t="n"/>
      <c r="T1617" s="360" t="n"/>
      <c r="U1617" s="360" t="n"/>
      <c r="V1617" s="360" t="n"/>
      <c r="W1617" s="360" t="n">
        <v>0</v>
      </c>
      <c r="X1617" s="360" t="n">
        <v>1</v>
      </c>
      <c r="Y1617" s="360" t="n">
        <v>0</v>
      </c>
      <c r="Z1617" s="360" t="n"/>
      <c r="AA1617" s="360" t="n"/>
      <c r="AB1617" s="360" t="n"/>
    </row>
    <row r="1618">
      <c r="A1618" s="360" t="n">
        <v>50</v>
      </c>
      <c r="B1618" s="360" t="n">
        <v>0</v>
      </c>
      <c r="C1618" s="360" t="n">
        <v>0</v>
      </c>
      <c r="D1618" s="360" t="n">
        <v>1</v>
      </c>
      <c r="E1618" s="360" t="n">
        <v>215</v>
      </c>
      <c r="F1618" s="360">
        <f>ROUND(Source!AT1600,O1618)</f>
        <v/>
      </c>
      <c r="G1618" s="360" t="inlineStr">
        <is>
          <t>Монтаж</t>
        </is>
      </c>
      <c r="H1618" s="360" t="inlineStr">
        <is>
          <t>Монтажные работы с НР и СП</t>
        </is>
      </c>
      <c r="I1618" s="360" t="n"/>
      <c r="J1618" s="360" t="n"/>
      <c r="K1618" s="360" t="n">
        <v>215</v>
      </c>
      <c r="L1618" s="360" t="n">
        <v>17</v>
      </c>
      <c r="M1618" s="360" t="n">
        <v>3</v>
      </c>
      <c r="N1618" s="360" t="inlineStr"/>
      <c r="O1618" s="360" t="n">
        <v>0</v>
      </c>
      <c r="P1618" s="360" t="n"/>
      <c r="Q1618" s="360" t="n"/>
      <c r="R1618" s="360" t="n"/>
      <c r="S1618" s="360" t="n"/>
      <c r="T1618" s="360" t="n"/>
      <c r="U1618" s="360" t="n"/>
      <c r="V1618" s="360" t="n"/>
      <c r="W1618" s="360" t="n">
        <v>0</v>
      </c>
      <c r="X1618" s="360" t="n">
        <v>1</v>
      </c>
      <c r="Y1618" s="360" t="n">
        <v>0</v>
      </c>
      <c r="Z1618" s="360" t="n"/>
      <c r="AA1618" s="360" t="n"/>
      <c r="AB1618" s="360" t="n"/>
    </row>
    <row r="1619">
      <c r="A1619" s="360" t="n">
        <v>50</v>
      </c>
      <c r="B1619" s="360" t="n">
        <v>0</v>
      </c>
      <c r="C1619" s="360" t="n">
        <v>0</v>
      </c>
      <c r="D1619" s="360" t="n">
        <v>1</v>
      </c>
      <c r="E1619" s="360" t="n">
        <v>217</v>
      </c>
      <c r="F1619" s="360">
        <f>ROUND(Source!AU1600,O1619)</f>
        <v/>
      </c>
      <c r="G1619" s="360" t="inlineStr">
        <is>
          <t>Прочие</t>
        </is>
      </c>
      <c r="H1619" s="360" t="inlineStr">
        <is>
          <t>Прочие работы с НР и СП</t>
        </is>
      </c>
      <c r="I1619" s="360" t="n"/>
      <c r="J1619" s="360" t="n"/>
      <c r="K1619" s="360" t="n">
        <v>217</v>
      </c>
      <c r="L1619" s="360" t="n">
        <v>18</v>
      </c>
      <c r="M1619" s="360" t="n">
        <v>3</v>
      </c>
      <c r="N1619" s="360" t="inlineStr"/>
      <c r="O1619" s="360" t="n">
        <v>0</v>
      </c>
      <c r="P1619" s="360" t="n"/>
      <c r="Q1619" s="360" t="n"/>
      <c r="R1619" s="360" t="n"/>
      <c r="S1619" s="360" t="n"/>
      <c r="T1619" s="360" t="n"/>
      <c r="U1619" s="360" t="n"/>
      <c r="V1619" s="360" t="n"/>
      <c r="W1619" s="360" t="n">
        <v>0</v>
      </c>
      <c r="X1619" s="360" t="n">
        <v>1</v>
      </c>
      <c r="Y1619" s="360" t="n">
        <v>0</v>
      </c>
      <c r="Z1619" s="360" t="n"/>
      <c r="AA1619" s="360" t="n"/>
      <c r="AB1619" s="360" t="n"/>
    </row>
    <row r="1620">
      <c r="A1620" s="360" t="n">
        <v>50</v>
      </c>
      <c r="B1620" s="360" t="n">
        <v>0</v>
      </c>
      <c r="C1620" s="360" t="n">
        <v>0</v>
      </c>
      <c r="D1620" s="360" t="n">
        <v>1</v>
      </c>
      <c r="E1620" s="360" t="n">
        <v>230</v>
      </c>
      <c r="F1620" s="360">
        <f>ROUND(Source!BA1600,O1620)</f>
        <v/>
      </c>
      <c r="G1620" s="360" t="inlineStr">
        <is>
          <t>ПрочиеЗатр</t>
        </is>
      </c>
      <c r="H1620" s="360" t="inlineStr">
        <is>
          <t>Прочие затраты по ТСН-2001.16</t>
        </is>
      </c>
      <c r="I1620" s="360" t="n"/>
      <c r="J1620" s="360" t="n"/>
      <c r="K1620" s="360" t="n">
        <v>230</v>
      </c>
      <c r="L1620" s="360" t="n">
        <v>19</v>
      </c>
      <c r="M1620" s="360" t="n">
        <v>3</v>
      </c>
      <c r="N1620" s="360" t="inlineStr"/>
      <c r="O1620" s="360" t="n">
        <v>0</v>
      </c>
      <c r="P1620" s="360" t="n"/>
      <c r="Q1620" s="360" t="n"/>
      <c r="R1620" s="360" t="n"/>
      <c r="S1620" s="360" t="n"/>
      <c r="T1620" s="360" t="n"/>
      <c r="U1620" s="360" t="n"/>
      <c r="V1620" s="360" t="n"/>
      <c r="W1620" s="360" t="n">
        <v>0</v>
      </c>
      <c r="X1620" s="360" t="n">
        <v>1</v>
      </c>
      <c r="Y1620" s="360" t="n">
        <v>0</v>
      </c>
      <c r="Z1620" s="360" t="n"/>
      <c r="AA1620" s="360" t="n"/>
      <c r="AB1620" s="360" t="n"/>
    </row>
    <row r="1621">
      <c r="A1621" s="360" t="n">
        <v>50</v>
      </c>
      <c r="B1621" s="360" t="n">
        <v>0</v>
      </c>
      <c r="C1621" s="360" t="n">
        <v>0</v>
      </c>
      <c r="D1621" s="360" t="n">
        <v>1</v>
      </c>
      <c r="E1621" s="360" t="n">
        <v>206</v>
      </c>
      <c r="F1621" s="360">
        <f>ROUND(Source!T1600,O1621)</f>
        <v/>
      </c>
      <c r="G1621" s="360" t="inlineStr">
        <is>
          <t>ВозврМат</t>
        </is>
      </c>
      <c r="H1621" s="360" t="inlineStr">
        <is>
          <t>Возврат материалов</t>
        </is>
      </c>
      <c r="I1621" s="360" t="n"/>
      <c r="J1621" s="360" t="n"/>
      <c r="K1621" s="360" t="n">
        <v>206</v>
      </c>
      <c r="L1621" s="360" t="n">
        <v>20</v>
      </c>
      <c r="M1621" s="360" t="n">
        <v>3</v>
      </c>
      <c r="N1621" s="360" t="inlineStr"/>
      <c r="O1621" s="360" t="n">
        <v>0</v>
      </c>
      <c r="P1621" s="360" t="n"/>
      <c r="Q1621" s="360" t="n"/>
      <c r="R1621" s="360" t="n"/>
      <c r="S1621" s="360" t="n"/>
      <c r="T1621" s="360" t="n"/>
      <c r="U1621" s="360" t="n"/>
      <c r="V1621" s="360" t="n"/>
      <c r="W1621" s="360" t="n">
        <v>0</v>
      </c>
      <c r="X1621" s="360" t="n">
        <v>1</v>
      </c>
      <c r="Y1621" s="360" t="n">
        <v>0</v>
      </c>
      <c r="Z1621" s="360" t="n"/>
      <c r="AA1621" s="360" t="n"/>
      <c r="AB1621" s="360" t="n"/>
    </row>
    <row r="1622">
      <c r="A1622" s="360" t="n">
        <v>50</v>
      </c>
      <c r="B1622" s="360" t="n">
        <v>0</v>
      </c>
      <c r="C1622" s="360" t="n">
        <v>0</v>
      </c>
      <c r="D1622" s="360" t="n">
        <v>1</v>
      </c>
      <c r="E1622" s="360" t="n">
        <v>207</v>
      </c>
      <c r="F1622" s="360">
        <f>ROUND(Source!U1600,O1622)</f>
        <v/>
      </c>
      <c r="G1622" s="360" t="inlineStr">
        <is>
          <t>ТрудСтр</t>
        </is>
      </c>
      <c r="H1622" s="360" t="inlineStr">
        <is>
          <t>Трудозатраты строителей</t>
        </is>
      </c>
      <c r="I1622" s="360" t="n"/>
      <c r="J1622" s="360" t="n"/>
      <c r="K1622" s="360" t="n">
        <v>207</v>
      </c>
      <c r="L1622" s="360" t="n">
        <v>21</v>
      </c>
      <c r="M1622" s="360" t="n">
        <v>3</v>
      </c>
      <c r="N1622" s="360" t="inlineStr"/>
      <c r="O1622" s="360" t="n">
        <v>7</v>
      </c>
      <c r="P1622" s="360" t="n"/>
      <c r="Q1622" s="360" t="n"/>
      <c r="R1622" s="360" t="n"/>
      <c r="S1622" s="360" t="n"/>
      <c r="T1622" s="360" t="n"/>
      <c r="U1622" s="360" t="n"/>
      <c r="V1622" s="360" t="n"/>
      <c r="W1622" s="360" t="n">
        <v>0</v>
      </c>
      <c r="X1622" s="360" t="n">
        <v>1</v>
      </c>
      <c r="Y1622" s="360" t="n">
        <v>0</v>
      </c>
      <c r="Z1622" s="360" t="n"/>
      <c r="AA1622" s="360" t="n"/>
      <c r="AB1622" s="360" t="n"/>
    </row>
    <row r="1623">
      <c r="A1623" s="360" t="n">
        <v>50</v>
      </c>
      <c r="B1623" s="360" t="n">
        <v>0</v>
      </c>
      <c r="C1623" s="360" t="n">
        <v>0</v>
      </c>
      <c r="D1623" s="360" t="n">
        <v>1</v>
      </c>
      <c r="E1623" s="360" t="n">
        <v>208</v>
      </c>
      <c r="F1623" s="360">
        <f>ROUND(Source!V1600,O1623)</f>
        <v/>
      </c>
      <c r="G1623" s="360" t="inlineStr">
        <is>
          <t>ТрудМаш</t>
        </is>
      </c>
      <c r="H1623" s="360" t="inlineStr">
        <is>
          <t>Трудозатраты машинистов</t>
        </is>
      </c>
      <c r="I1623" s="360" t="n"/>
      <c r="J1623" s="360" t="n"/>
      <c r="K1623" s="360" t="n">
        <v>208</v>
      </c>
      <c r="L1623" s="360" t="n">
        <v>22</v>
      </c>
      <c r="M1623" s="360" t="n">
        <v>3</v>
      </c>
      <c r="N1623" s="360" t="inlineStr"/>
      <c r="O1623" s="360" t="n">
        <v>7</v>
      </c>
      <c r="P1623" s="360" t="n"/>
      <c r="Q1623" s="360" t="n"/>
      <c r="R1623" s="360" t="n"/>
      <c r="S1623" s="360" t="n"/>
      <c r="T1623" s="360" t="n"/>
      <c r="U1623" s="360" t="n"/>
      <c r="V1623" s="360" t="n"/>
      <c r="W1623" s="360" t="n">
        <v>0</v>
      </c>
      <c r="X1623" s="360" t="n">
        <v>1</v>
      </c>
      <c r="Y1623" s="360" t="n">
        <v>0</v>
      </c>
      <c r="Z1623" s="360" t="n"/>
      <c r="AA1623" s="360" t="n"/>
      <c r="AB1623" s="360" t="n"/>
    </row>
    <row r="1624">
      <c r="A1624" s="360" t="n">
        <v>50</v>
      </c>
      <c r="B1624" s="360" t="n">
        <v>0</v>
      </c>
      <c r="C1624" s="360" t="n">
        <v>0</v>
      </c>
      <c r="D1624" s="360" t="n">
        <v>1</v>
      </c>
      <c r="E1624" s="360" t="n">
        <v>209</v>
      </c>
      <c r="F1624" s="360">
        <f>ROUND(Source!W1600,O1624)</f>
        <v/>
      </c>
      <c r="G1624" s="360" t="inlineStr">
        <is>
          <t>ТранспМат</t>
        </is>
      </c>
      <c r="H1624" s="360" t="inlineStr">
        <is>
          <t>Транспорт материалов</t>
        </is>
      </c>
      <c r="I1624" s="360" t="n"/>
      <c r="J1624" s="360" t="n"/>
      <c r="K1624" s="360" t="n">
        <v>209</v>
      </c>
      <c r="L1624" s="360" t="n">
        <v>23</v>
      </c>
      <c r="M1624" s="360" t="n">
        <v>3</v>
      </c>
      <c r="N1624" s="360" t="inlineStr"/>
      <c r="O1624" s="360" t="n">
        <v>0</v>
      </c>
      <c r="P1624" s="360" t="n"/>
      <c r="Q1624" s="360" t="n"/>
      <c r="R1624" s="360" t="n"/>
      <c r="S1624" s="360" t="n"/>
      <c r="T1624" s="360" t="n"/>
      <c r="U1624" s="360" t="n"/>
      <c r="V1624" s="360" t="n"/>
      <c r="W1624" s="360" t="n">
        <v>0</v>
      </c>
      <c r="X1624" s="360" t="n">
        <v>1</v>
      </c>
      <c r="Y1624" s="360" t="n">
        <v>0</v>
      </c>
      <c r="Z1624" s="360" t="n"/>
      <c r="AA1624" s="360" t="n"/>
      <c r="AB1624" s="360" t="n"/>
    </row>
    <row r="1625">
      <c r="A1625" s="360" t="n">
        <v>50</v>
      </c>
      <c r="B1625" s="360" t="n">
        <v>0</v>
      </c>
      <c r="C1625" s="360" t="n">
        <v>0</v>
      </c>
      <c r="D1625" s="360" t="n">
        <v>1</v>
      </c>
      <c r="E1625" s="360" t="n">
        <v>233</v>
      </c>
      <c r="F1625" s="360">
        <f>ROUND(Source!BD1600,O1625)</f>
        <v/>
      </c>
      <c r="G1625" s="360" t="inlineStr">
        <is>
          <t>Перевозка</t>
        </is>
      </c>
      <c r="H1625" s="360" t="inlineStr">
        <is>
          <t>Перевозка грузов</t>
        </is>
      </c>
      <c r="I1625" s="360" t="n"/>
      <c r="J1625" s="360" t="n"/>
      <c r="K1625" s="360" t="n">
        <v>233</v>
      </c>
      <c r="L1625" s="360" t="n">
        <v>24</v>
      </c>
      <c r="M1625" s="360" t="n">
        <v>3</v>
      </c>
      <c r="N1625" s="360" t="inlineStr"/>
      <c r="O1625" s="360" t="n">
        <v>0</v>
      </c>
      <c r="P1625" s="360" t="n"/>
      <c r="Q1625" s="360" t="n"/>
      <c r="R1625" s="360" t="n"/>
      <c r="S1625" s="360" t="n"/>
      <c r="T1625" s="360" t="n"/>
      <c r="U1625" s="360" t="n"/>
      <c r="V1625" s="360" t="n"/>
      <c r="W1625" s="360" t="n">
        <v>0</v>
      </c>
      <c r="X1625" s="360" t="n">
        <v>1</v>
      </c>
      <c r="Y1625" s="360" t="n">
        <v>0</v>
      </c>
      <c r="Z1625" s="360" t="n"/>
      <c r="AA1625" s="360" t="n"/>
      <c r="AB1625" s="360" t="n"/>
    </row>
    <row r="1626">
      <c r="A1626" s="360" t="n">
        <v>50</v>
      </c>
      <c r="B1626" s="360" t="n">
        <v>0</v>
      </c>
      <c r="C1626" s="360" t="n">
        <v>0</v>
      </c>
      <c r="D1626" s="360" t="n">
        <v>1</v>
      </c>
      <c r="E1626" s="360" t="n">
        <v>210</v>
      </c>
      <c r="F1626" s="360">
        <f>ROUND(Source!X1600,O1626)</f>
        <v/>
      </c>
      <c r="G1626" s="360" t="inlineStr">
        <is>
          <t>НР</t>
        </is>
      </c>
      <c r="H1626" s="360" t="inlineStr">
        <is>
          <t>Накладные расходы</t>
        </is>
      </c>
      <c r="I1626" s="360" t="n"/>
      <c r="J1626" s="360" t="n"/>
      <c r="K1626" s="360" t="n">
        <v>210</v>
      </c>
      <c r="L1626" s="360" t="n">
        <v>25</v>
      </c>
      <c r="M1626" s="360" t="n">
        <v>3</v>
      </c>
      <c r="N1626" s="360" t="inlineStr"/>
      <c r="O1626" s="360" t="n">
        <v>0</v>
      </c>
      <c r="P1626" s="360" t="n"/>
      <c r="Q1626" s="360" t="n"/>
      <c r="R1626" s="360" t="n"/>
      <c r="S1626" s="360" t="n"/>
      <c r="T1626" s="360" t="n"/>
      <c r="U1626" s="360" t="n"/>
      <c r="V1626" s="360" t="n"/>
      <c r="W1626" s="360" t="n">
        <v>0</v>
      </c>
      <c r="X1626" s="360" t="n">
        <v>1</v>
      </c>
      <c r="Y1626" s="360" t="n">
        <v>0</v>
      </c>
      <c r="Z1626" s="360" t="n"/>
      <c r="AA1626" s="360" t="n"/>
      <c r="AB1626" s="360" t="n"/>
    </row>
    <row r="1627">
      <c r="A1627" s="360" t="n">
        <v>50</v>
      </c>
      <c r="B1627" s="360" t="n">
        <v>0</v>
      </c>
      <c r="C1627" s="360" t="n">
        <v>0</v>
      </c>
      <c r="D1627" s="360" t="n">
        <v>1</v>
      </c>
      <c r="E1627" s="360" t="n">
        <v>211</v>
      </c>
      <c r="F1627" s="360">
        <f>ROUND(Source!Y1600,O1627)</f>
        <v/>
      </c>
      <c r="G1627" s="360" t="inlineStr">
        <is>
          <t>СмПриб</t>
        </is>
      </c>
      <c r="H1627" s="360" t="inlineStr">
        <is>
          <t>Сметная прибыль</t>
        </is>
      </c>
      <c r="I1627" s="360" t="n"/>
      <c r="J1627" s="360" t="n"/>
      <c r="K1627" s="360" t="n">
        <v>211</v>
      </c>
      <c r="L1627" s="360" t="n">
        <v>26</v>
      </c>
      <c r="M1627" s="360" t="n">
        <v>3</v>
      </c>
      <c r="N1627" s="360" t="inlineStr"/>
      <c r="O1627" s="360" t="n">
        <v>0</v>
      </c>
      <c r="P1627" s="360" t="n"/>
      <c r="Q1627" s="360" t="n"/>
      <c r="R1627" s="360" t="n"/>
      <c r="S1627" s="360" t="n"/>
      <c r="T1627" s="360" t="n"/>
      <c r="U1627" s="360" t="n"/>
      <c r="V1627" s="360" t="n"/>
      <c r="W1627" s="360" t="n">
        <v>0</v>
      </c>
      <c r="X1627" s="360" t="n">
        <v>1</v>
      </c>
      <c r="Y1627" s="360" t="n">
        <v>0</v>
      </c>
      <c r="Z1627" s="360" t="n"/>
      <c r="AA1627" s="360" t="n"/>
      <c r="AB1627" s="360" t="n"/>
    </row>
    <row r="1628">
      <c r="A1628" s="360" t="n">
        <v>50</v>
      </c>
      <c r="B1628" s="360" t="n">
        <v>0</v>
      </c>
      <c r="C1628" s="360" t="n">
        <v>0</v>
      </c>
      <c r="D1628" s="360" t="n">
        <v>1</v>
      </c>
      <c r="E1628" s="360" t="n">
        <v>224</v>
      </c>
      <c r="F1628" s="360">
        <f>ROUND(Source!AR1600,O1628)</f>
        <v/>
      </c>
      <c r="G1628" s="360" t="inlineStr">
        <is>
          <t>Всего</t>
        </is>
      </c>
      <c r="H1628" s="360" t="inlineStr">
        <is>
          <t>Всего с НР и СП</t>
        </is>
      </c>
      <c r="I1628" s="360" t="n"/>
      <c r="J1628" s="360" t="n"/>
      <c r="K1628" s="360" t="n">
        <v>224</v>
      </c>
      <c r="L1628" s="360" t="n">
        <v>27</v>
      </c>
      <c r="M1628" s="360" t="n">
        <v>3</v>
      </c>
      <c r="N1628" s="360" t="inlineStr"/>
      <c r="O1628" s="360" t="n">
        <v>0</v>
      </c>
      <c r="P1628" s="360" t="n"/>
      <c r="Q1628" s="360" t="n"/>
      <c r="R1628" s="360" t="n"/>
      <c r="S1628" s="360" t="n"/>
      <c r="T1628" s="360" t="n"/>
      <c r="U1628" s="360" t="n"/>
      <c r="V1628" s="360" t="n"/>
      <c r="W1628" s="360" t="n">
        <v>0</v>
      </c>
      <c r="X1628" s="360" t="n">
        <v>1</v>
      </c>
      <c r="Y1628" s="360" t="n">
        <v>0</v>
      </c>
      <c r="Z1628" s="360" t="n"/>
      <c r="AA1628" s="360" t="n"/>
      <c r="AB1628" s="360" t="n"/>
    </row>
    <row r="1629">
      <c r="A1629" s="360" t="n">
        <v>50</v>
      </c>
      <c r="B1629" s="360" t="n">
        <v>0</v>
      </c>
      <c r="C1629" s="360" t="n">
        <v>0</v>
      </c>
      <c r="D1629" s="360" t="n">
        <v>2</v>
      </c>
      <c r="E1629" s="360" t="n">
        <v>0</v>
      </c>
      <c r="F1629" s="360">
        <f>ROUND(F1628,O1629)</f>
        <v/>
      </c>
      <c r="G1629" s="360" t="inlineStr">
        <is>
          <t>и1</t>
        </is>
      </c>
      <c r="H1629" s="360" t="inlineStr">
        <is>
          <t>Итого</t>
        </is>
      </c>
      <c r="I1629" s="360" t="n"/>
      <c r="J1629" s="360" t="n"/>
      <c r="K1629" s="360" t="n">
        <v>212</v>
      </c>
      <c r="L1629" s="360" t="n">
        <v>28</v>
      </c>
      <c r="M1629" s="360" t="n">
        <v>0</v>
      </c>
      <c r="N1629" s="360" t="inlineStr"/>
      <c r="O1629" s="360" t="n">
        <v>0</v>
      </c>
      <c r="P1629" s="360" t="n"/>
      <c r="Q1629" s="360" t="n"/>
      <c r="R1629" s="360" t="n"/>
      <c r="S1629" s="360" t="n"/>
      <c r="T1629" s="360" t="n"/>
      <c r="U1629" s="360" t="n"/>
      <c r="V1629" s="360" t="n"/>
      <c r="W1629" s="360" t="n">
        <v>0</v>
      </c>
      <c r="X1629" s="360" t="n">
        <v>1</v>
      </c>
      <c r="Y1629" s="360" t="n">
        <v>0</v>
      </c>
      <c r="Z1629" s="360" t="n"/>
      <c r="AA1629" s="360" t="n"/>
      <c r="AB1629" s="360" t="n"/>
    </row>
    <row r="1630">
      <c r="A1630" s="360" t="n">
        <v>50</v>
      </c>
      <c r="B1630" s="360" t="n">
        <v>0</v>
      </c>
      <c r="C1630" s="360" t="n">
        <v>0</v>
      </c>
      <c r="D1630" s="360" t="n">
        <v>2</v>
      </c>
      <c r="E1630" s="360" t="n">
        <v>0</v>
      </c>
      <c r="F1630" s="360">
        <f>ROUND(F1629*0.22,O1630)</f>
        <v/>
      </c>
      <c r="G1630" s="360" t="inlineStr">
        <is>
          <t>и2</t>
        </is>
      </c>
      <c r="H1630" s="360" t="inlineStr">
        <is>
          <t>НДС 22%</t>
        </is>
      </c>
      <c r="I1630" s="360" t="n"/>
      <c r="J1630" s="360" t="n"/>
      <c r="K1630" s="360" t="n">
        <v>212</v>
      </c>
      <c r="L1630" s="360" t="n">
        <v>29</v>
      </c>
      <c r="M1630" s="360" t="n">
        <v>0</v>
      </c>
      <c r="N1630" s="360" t="inlineStr"/>
      <c r="O1630" s="360" t="n">
        <v>0</v>
      </c>
      <c r="P1630" s="360" t="n"/>
      <c r="Q1630" s="360" t="n"/>
      <c r="R1630" s="360" t="n"/>
      <c r="S1630" s="360" t="n"/>
      <c r="T1630" s="360" t="n"/>
      <c r="U1630" s="360" t="n"/>
      <c r="V1630" s="360" t="n"/>
      <c r="W1630" s="360" t="n">
        <v>0</v>
      </c>
      <c r="X1630" s="360" t="n">
        <v>1</v>
      </c>
      <c r="Y1630" s="360" t="n">
        <v>0</v>
      </c>
      <c r="Z1630" s="360" t="n"/>
      <c r="AA1630" s="360" t="n"/>
      <c r="AB1630" s="360" t="n"/>
    </row>
    <row r="1631">
      <c r="A1631" s="360" t="n">
        <v>50</v>
      </c>
      <c r="B1631" s="360" t="n">
        <v>0</v>
      </c>
      <c r="C1631" s="360" t="n">
        <v>0</v>
      </c>
      <c r="D1631" s="360" t="n">
        <v>2</v>
      </c>
      <c r="E1631" s="360" t="n">
        <v>213</v>
      </c>
      <c r="F1631" s="360">
        <f>ROUND(F1629+F1630,O1631)</f>
        <v/>
      </c>
      <c r="G1631" s="360" t="inlineStr">
        <is>
          <t>и3</t>
        </is>
      </c>
      <c r="H1631" s="360" t="inlineStr">
        <is>
          <t>Всего</t>
        </is>
      </c>
      <c r="I1631" s="360" t="n"/>
      <c r="J1631" s="360" t="n"/>
      <c r="K1631" s="360" t="n">
        <v>212</v>
      </c>
      <c r="L1631" s="360" t="n">
        <v>30</v>
      </c>
      <c r="M1631" s="360" t="n">
        <v>0</v>
      </c>
      <c r="N1631" s="360" t="inlineStr"/>
      <c r="O1631" s="360" t="n">
        <v>0</v>
      </c>
      <c r="P1631" s="360" t="n"/>
      <c r="Q1631" s="360" t="n"/>
      <c r="R1631" s="360" t="n"/>
      <c r="S1631" s="360" t="n"/>
      <c r="T1631" s="360" t="n"/>
      <c r="U1631" s="360" t="n"/>
      <c r="V1631" s="360" t="n"/>
      <c r="W1631" s="360" t="n">
        <v>0</v>
      </c>
      <c r="X1631" s="360" t="n">
        <v>1</v>
      </c>
      <c r="Y1631" s="360" t="n">
        <v>0</v>
      </c>
      <c r="Z1631" s="360" t="n"/>
      <c r="AA1631" s="360" t="n"/>
      <c r="AB1631" s="360" t="n"/>
    </row>
    <row r="1632"/>
    <row r="1633">
      <c r="A1633" s="357" t="n">
        <v>3</v>
      </c>
      <c r="B1633" s="357" t="n">
        <v>0</v>
      </c>
      <c r="C1633" s="357" t="n"/>
      <c r="D1633" s="357">
        <f>ROW(A1645)</f>
        <v/>
      </c>
      <c r="E1633" s="357" t="n"/>
      <c r="F1633" s="357" t="inlineStr">
        <is>
          <t>Новая локальная смета</t>
        </is>
      </c>
      <c r="G1633" s="357" t="inlineStr">
        <is>
          <t>Кооперативная, д.3</t>
        </is>
      </c>
      <c r="H1633" s="357" t="inlineStr"/>
      <c r="I1633" s="357" t="n">
        <v>0</v>
      </c>
      <c r="J1633" s="357" t="inlineStr"/>
      <c r="K1633" s="357" t="n">
        <v>-1</v>
      </c>
      <c r="L1633" s="357" t="inlineStr">
        <is>
          <t>Новая локальная смета</t>
        </is>
      </c>
      <c r="M1633" s="357" t="inlineStr"/>
      <c r="N1633" s="357" t="n"/>
      <c r="O1633" s="357" t="n"/>
      <c r="P1633" s="357" t="n"/>
      <c r="Q1633" s="357" t="n"/>
      <c r="R1633" s="357" t="n"/>
      <c r="S1633" s="357" t="n">
        <v>0</v>
      </c>
      <c r="T1633" s="357" t="n"/>
      <c r="U1633" s="357" t="inlineStr"/>
      <c r="V1633" s="357" t="n">
        <v>0</v>
      </c>
      <c r="W1633" s="357" t="n"/>
      <c r="X1633" s="357" t="n"/>
      <c r="Y1633" s="357" t="n"/>
      <c r="Z1633" s="357" t="n"/>
      <c r="AA1633" s="357" t="n"/>
      <c r="AB1633" s="357" t="inlineStr"/>
      <c r="AC1633" s="357" t="inlineStr"/>
      <c r="AD1633" s="357" t="inlineStr"/>
      <c r="AE1633" s="357" t="inlineStr"/>
      <c r="AF1633" s="357" t="inlineStr"/>
      <c r="AG1633" s="357" t="inlineStr"/>
      <c r="AH1633" s="357" t="n"/>
      <c r="AI1633" s="357" t="n"/>
      <c r="AJ1633" s="357" t="n"/>
      <c r="AK1633" s="357" t="n"/>
      <c r="AL1633" s="357" t="n"/>
      <c r="AM1633" s="357" t="n"/>
      <c r="AN1633" s="357" t="n"/>
      <c r="AO1633" s="357" t="n"/>
      <c r="AP1633" s="357" t="inlineStr"/>
      <c r="AQ1633" s="357" t="inlineStr"/>
      <c r="AR1633" s="357" t="inlineStr"/>
      <c r="AS1633" s="357" t="n"/>
      <c r="AT1633" s="357" t="n"/>
      <c r="AU1633" s="357" t="n"/>
      <c r="AV1633" s="357" t="n"/>
      <c r="AW1633" s="357" t="n"/>
      <c r="AX1633" s="357" t="n"/>
      <c r="AY1633" s="357" t="n"/>
      <c r="AZ1633" s="357" t="inlineStr"/>
      <c r="BA1633" s="357" t="n"/>
      <c r="BB1633" s="357" t="inlineStr"/>
      <c r="BC1633" s="357" t="inlineStr"/>
      <c r="BD1633" s="357" t="inlineStr"/>
      <c r="BE1633" s="357" t="inlineStr"/>
      <c r="BF1633" s="357" t="inlineStr"/>
      <c r="BG1633" s="357" t="inlineStr"/>
      <c r="BH1633" s="357" t="inlineStr"/>
      <c r="BI1633" s="357" t="inlineStr"/>
      <c r="BJ1633" s="357" t="inlineStr"/>
      <c r="BK1633" s="357" t="inlineStr"/>
      <c r="BL1633" s="357" t="inlineStr"/>
      <c r="BM1633" s="357" t="inlineStr"/>
      <c r="BN1633" s="357" t="inlineStr"/>
      <c r="BO1633" s="357" t="inlineStr"/>
      <c r="BP1633" s="357" t="inlineStr"/>
      <c r="BQ1633" s="357" t="n"/>
      <c r="BR1633" s="357" t="n"/>
      <c r="BS1633" s="357" t="n"/>
      <c r="BT1633" s="357" t="n"/>
      <c r="BU1633" s="357" t="n"/>
      <c r="BV1633" s="357" t="n"/>
      <c r="BW1633" s="357" t="n"/>
      <c r="BX1633" s="357" t="n">
        <v>0</v>
      </c>
      <c r="BY1633" s="357" t="n"/>
      <c r="BZ1633" s="357" t="n"/>
      <c r="CA1633" s="357" t="n"/>
      <c r="CB1633" s="357" t="n"/>
      <c r="CC1633" s="357" t="n"/>
      <c r="CD1633" s="357" t="n"/>
      <c r="CE1633" s="357" t="n"/>
      <c r="CF1633" s="357" t="n">
        <v>0</v>
      </c>
      <c r="CG1633" s="357" t="n">
        <v>0</v>
      </c>
      <c r="CH1633" s="357" t="n"/>
      <c r="CI1633" s="357" t="inlineStr"/>
      <c r="CJ1633" s="357" t="inlineStr"/>
      <c r="CK1633" t="inlineStr"/>
      <c r="CL1633" t="inlineStr"/>
      <c r="CM1633" t="inlineStr"/>
      <c r="CN1633" t="inlineStr"/>
      <c r="CO1633" t="inlineStr"/>
      <c r="CP1633" t="inlineStr"/>
      <c r="CQ1633" t="inlineStr"/>
    </row>
    <row r="1634"/>
    <row r="1635">
      <c r="A1635" s="358" t="n">
        <v>52</v>
      </c>
      <c r="B1635" s="358">
        <f>B1645</f>
        <v/>
      </c>
      <c r="C1635" s="358">
        <f>C1645</f>
        <v/>
      </c>
      <c r="D1635" s="358">
        <f>D1645</f>
        <v/>
      </c>
      <c r="E1635" s="358">
        <f>E1645</f>
        <v/>
      </c>
      <c r="F1635" s="358">
        <f>F1645</f>
        <v/>
      </c>
      <c r="G1635" s="358">
        <f>G1645</f>
        <v/>
      </c>
      <c r="H1635" s="358" t="n"/>
      <c r="I1635" s="358" t="n"/>
      <c r="J1635" s="358" t="n"/>
      <c r="K1635" s="358" t="n"/>
      <c r="L1635" s="358" t="n"/>
      <c r="M1635" s="358" t="n"/>
      <c r="N1635" s="358" t="n"/>
      <c r="O1635" s="358">
        <f>O1645</f>
        <v/>
      </c>
      <c r="P1635" s="358">
        <f>P1645</f>
        <v/>
      </c>
      <c r="Q1635" s="358">
        <f>Q1645</f>
        <v/>
      </c>
      <c r="R1635" s="358">
        <f>R1645</f>
        <v/>
      </c>
      <c r="S1635" s="358">
        <f>S1645</f>
        <v/>
      </c>
      <c r="T1635" s="358">
        <f>T1645</f>
        <v/>
      </c>
      <c r="U1635" s="358">
        <f>U1645</f>
        <v/>
      </c>
      <c r="V1635" s="358">
        <f>V1645</f>
        <v/>
      </c>
      <c r="W1635" s="358">
        <f>W1645</f>
        <v/>
      </c>
      <c r="X1635" s="358">
        <f>X1645</f>
        <v/>
      </c>
      <c r="Y1635" s="358">
        <f>Y1645</f>
        <v/>
      </c>
      <c r="Z1635" s="358">
        <f>Z1645</f>
        <v/>
      </c>
      <c r="AA1635" s="358">
        <f>AA1645</f>
        <v/>
      </c>
      <c r="AB1635" s="358">
        <f>AB1645</f>
        <v/>
      </c>
      <c r="AC1635" s="358">
        <f>AC1645</f>
        <v/>
      </c>
      <c r="AD1635" s="358">
        <f>AD1645</f>
        <v/>
      </c>
      <c r="AE1635" s="358">
        <f>AE1645</f>
        <v/>
      </c>
      <c r="AF1635" s="358">
        <f>AF1645</f>
        <v/>
      </c>
      <c r="AG1635" s="358">
        <f>AG1645</f>
        <v/>
      </c>
      <c r="AH1635" s="358">
        <f>AH1645</f>
        <v/>
      </c>
      <c r="AI1635" s="358">
        <f>AI1645</f>
        <v/>
      </c>
      <c r="AJ1635" s="358">
        <f>AJ1645</f>
        <v/>
      </c>
      <c r="AK1635" s="358">
        <f>AK1645</f>
        <v/>
      </c>
      <c r="AL1635" s="358">
        <f>AL1645</f>
        <v/>
      </c>
      <c r="AM1635" s="358">
        <f>AM1645</f>
        <v/>
      </c>
      <c r="AN1635" s="358">
        <f>AN1645</f>
        <v/>
      </c>
      <c r="AO1635" s="358">
        <f>AO1645</f>
        <v/>
      </c>
      <c r="AP1635" s="358">
        <f>AP1645</f>
        <v/>
      </c>
      <c r="AQ1635" s="358">
        <f>AQ1645</f>
        <v/>
      </c>
      <c r="AR1635" s="358">
        <f>AR1645</f>
        <v/>
      </c>
      <c r="AS1635" s="358">
        <f>AS1645</f>
        <v/>
      </c>
      <c r="AT1635" s="358">
        <f>AT1645</f>
        <v/>
      </c>
      <c r="AU1635" s="358">
        <f>AU1645</f>
        <v/>
      </c>
      <c r="AV1635" s="358">
        <f>AV1645</f>
        <v/>
      </c>
      <c r="AW1635" s="358">
        <f>AW1645</f>
        <v/>
      </c>
      <c r="AX1635" s="358">
        <f>AX1645</f>
        <v/>
      </c>
      <c r="AY1635" s="358">
        <f>AY1645</f>
        <v/>
      </c>
      <c r="AZ1635" s="358">
        <f>AZ1645</f>
        <v/>
      </c>
      <c r="BA1635" s="358">
        <f>BA1645</f>
        <v/>
      </c>
      <c r="BB1635" s="358">
        <f>BB1645</f>
        <v/>
      </c>
      <c r="BC1635" s="358">
        <f>BC1645</f>
        <v/>
      </c>
      <c r="BD1635" s="358">
        <f>BD1645</f>
        <v/>
      </c>
      <c r="BE1635" s="358">
        <f>BE1645</f>
        <v/>
      </c>
      <c r="BF1635" s="358">
        <f>BF1645</f>
        <v/>
      </c>
      <c r="BG1635" s="358">
        <f>BG1645</f>
        <v/>
      </c>
      <c r="BH1635" s="358">
        <f>BH1645</f>
        <v/>
      </c>
      <c r="BI1635" s="358">
        <f>BI1645</f>
        <v/>
      </c>
      <c r="BJ1635" s="358">
        <f>BJ1645</f>
        <v/>
      </c>
      <c r="BK1635" s="358">
        <f>BK1645</f>
        <v/>
      </c>
      <c r="BL1635" s="358">
        <f>BL1645</f>
        <v/>
      </c>
      <c r="BM1635" s="358">
        <f>BM1645</f>
        <v/>
      </c>
      <c r="BN1635" s="358">
        <f>BN1645</f>
        <v/>
      </c>
      <c r="BO1635" s="358">
        <f>BO1645</f>
        <v/>
      </c>
      <c r="BP1635" s="358">
        <f>BP1645</f>
        <v/>
      </c>
      <c r="BQ1635" s="358">
        <f>BQ1645</f>
        <v/>
      </c>
      <c r="BR1635" s="358">
        <f>BR1645</f>
        <v/>
      </c>
      <c r="BS1635" s="358">
        <f>BS1645</f>
        <v/>
      </c>
      <c r="BT1635" s="358">
        <f>BT1645</f>
        <v/>
      </c>
      <c r="BU1635" s="358">
        <f>BU1645</f>
        <v/>
      </c>
      <c r="BV1635" s="358">
        <f>BV1645</f>
        <v/>
      </c>
      <c r="BW1635" s="358">
        <f>BW1645</f>
        <v/>
      </c>
      <c r="BX1635" s="358">
        <f>BX1645</f>
        <v/>
      </c>
      <c r="BY1635" s="358">
        <f>BY1645</f>
        <v/>
      </c>
      <c r="BZ1635" s="358">
        <f>BZ1645</f>
        <v/>
      </c>
      <c r="CA1635" s="358">
        <f>CA1645</f>
        <v/>
      </c>
      <c r="CB1635" s="358">
        <f>CB1645</f>
        <v/>
      </c>
      <c r="CC1635" s="358">
        <f>CC1645</f>
        <v/>
      </c>
      <c r="CD1635" s="358">
        <f>CD1645</f>
        <v/>
      </c>
      <c r="CE1635" s="358">
        <f>CE1645</f>
        <v/>
      </c>
      <c r="CF1635" s="358">
        <f>CF1645</f>
        <v/>
      </c>
      <c r="CG1635" s="358">
        <f>CG1645</f>
        <v/>
      </c>
      <c r="CH1635" s="358">
        <f>CH1645</f>
        <v/>
      </c>
      <c r="CI1635" s="358">
        <f>CI1645</f>
        <v/>
      </c>
      <c r="CJ1635" s="358">
        <f>CJ1645</f>
        <v/>
      </c>
      <c r="CK1635" s="358">
        <f>CK1645</f>
        <v/>
      </c>
      <c r="CL1635" s="358">
        <f>CL1645</f>
        <v/>
      </c>
      <c r="CM1635" s="358">
        <f>CM1645</f>
        <v/>
      </c>
      <c r="CN1635" s="358">
        <f>CN1645</f>
        <v/>
      </c>
      <c r="CO1635" s="358">
        <f>CO1645</f>
        <v/>
      </c>
      <c r="CP1635" s="358">
        <f>CP1645</f>
        <v/>
      </c>
      <c r="CQ1635" s="358">
        <f>CQ1645</f>
        <v/>
      </c>
      <c r="CR1635" s="358">
        <f>CR1645</f>
        <v/>
      </c>
      <c r="CS1635" s="358">
        <f>CS1645</f>
        <v/>
      </c>
      <c r="CT1635" s="358">
        <f>CT1645</f>
        <v/>
      </c>
      <c r="CU1635" s="358">
        <f>CU1645</f>
        <v/>
      </c>
      <c r="CV1635" s="358">
        <f>CV1645</f>
        <v/>
      </c>
      <c r="CW1635" s="358">
        <f>CW1645</f>
        <v/>
      </c>
      <c r="CX1635" s="358">
        <f>CX1645</f>
        <v/>
      </c>
      <c r="CY1635" s="358">
        <f>CY1645</f>
        <v/>
      </c>
      <c r="CZ1635" s="358">
        <f>CZ1645</f>
        <v/>
      </c>
      <c r="DA1635" s="358">
        <f>DA1645</f>
        <v/>
      </c>
      <c r="DB1635" s="358">
        <f>DB1645</f>
        <v/>
      </c>
      <c r="DC1635" s="358">
        <f>DC1645</f>
        <v/>
      </c>
      <c r="DD1635" s="358">
        <f>DD1645</f>
        <v/>
      </c>
      <c r="DE1635" s="358">
        <f>DE1645</f>
        <v/>
      </c>
      <c r="DF1635" s="358">
        <f>DF1645</f>
        <v/>
      </c>
      <c r="DG1635" s="359">
        <f>DG1645</f>
        <v/>
      </c>
      <c r="DH1635" s="359">
        <f>DH1645</f>
        <v/>
      </c>
      <c r="DI1635" s="359">
        <f>DI1645</f>
        <v/>
      </c>
      <c r="DJ1635" s="359">
        <f>DJ1645</f>
        <v/>
      </c>
      <c r="DK1635" s="359">
        <f>DK1645</f>
        <v/>
      </c>
      <c r="DL1635" s="359">
        <f>DL1645</f>
        <v/>
      </c>
      <c r="DM1635" s="359">
        <f>DM1645</f>
        <v/>
      </c>
      <c r="DN1635" s="359">
        <f>DN1645</f>
        <v/>
      </c>
      <c r="DO1635" s="359">
        <f>DO1645</f>
        <v/>
      </c>
      <c r="DP1635" s="359">
        <f>DP1645</f>
        <v/>
      </c>
      <c r="DQ1635" s="359">
        <f>DQ1645</f>
        <v/>
      </c>
      <c r="DR1635" s="359">
        <f>DR1645</f>
        <v/>
      </c>
      <c r="DS1635" s="359">
        <f>DS1645</f>
        <v/>
      </c>
      <c r="DT1635" s="359">
        <f>DT1645</f>
        <v/>
      </c>
      <c r="DU1635" s="359">
        <f>DU1645</f>
        <v/>
      </c>
      <c r="DV1635" s="359">
        <f>DV1645</f>
        <v/>
      </c>
      <c r="DW1635" s="359">
        <f>DW1645</f>
        <v/>
      </c>
      <c r="DX1635" s="359">
        <f>DX1645</f>
        <v/>
      </c>
      <c r="DY1635" s="359">
        <f>DY1645</f>
        <v/>
      </c>
      <c r="DZ1635" s="359">
        <f>DZ1645</f>
        <v/>
      </c>
      <c r="EA1635" s="359">
        <f>EA1645</f>
        <v/>
      </c>
      <c r="EB1635" s="359">
        <f>EB1645</f>
        <v/>
      </c>
      <c r="EC1635" s="359">
        <f>EC1645</f>
        <v/>
      </c>
      <c r="ED1635" s="359">
        <f>ED1645</f>
        <v/>
      </c>
      <c r="EE1635" s="359">
        <f>EE1645</f>
        <v/>
      </c>
      <c r="EF1635" s="359">
        <f>EF1645</f>
        <v/>
      </c>
      <c r="EG1635" s="359">
        <f>EG1645</f>
        <v/>
      </c>
      <c r="EH1635" s="359">
        <f>EH1645</f>
        <v/>
      </c>
      <c r="EI1635" s="359">
        <f>EI1645</f>
        <v/>
      </c>
      <c r="EJ1635" s="359">
        <f>EJ1645</f>
        <v/>
      </c>
      <c r="EK1635" s="359">
        <f>EK1645</f>
        <v/>
      </c>
      <c r="EL1635" s="359">
        <f>EL1645</f>
        <v/>
      </c>
      <c r="EM1635" s="359">
        <f>EM1645</f>
        <v/>
      </c>
      <c r="EN1635" s="359">
        <f>EN1645</f>
        <v/>
      </c>
      <c r="EO1635" s="359">
        <f>EO1645</f>
        <v/>
      </c>
      <c r="EP1635" s="359">
        <f>EP1645</f>
        <v/>
      </c>
      <c r="EQ1635" s="359">
        <f>EQ1645</f>
        <v/>
      </c>
      <c r="ER1635" s="359">
        <f>ER1645</f>
        <v/>
      </c>
      <c r="ES1635" s="359">
        <f>ES1645</f>
        <v/>
      </c>
      <c r="ET1635" s="359">
        <f>ET1645</f>
        <v/>
      </c>
      <c r="EU1635" s="359">
        <f>EU1645</f>
        <v/>
      </c>
      <c r="EV1635" s="359">
        <f>EV1645</f>
        <v/>
      </c>
      <c r="EW1635" s="359">
        <f>EW1645</f>
        <v/>
      </c>
      <c r="EX1635" s="359">
        <f>EX1645</f>
        <v/>
      </c>
      <c r="EY1635" s="359">
        <f>EY1645</f>
        <v/>
      </c>
      <c r="EZ1635" s="359">
        <f>EZ1645</f>
        <v/>
      </c>
      <c r="FA1635" s="359">
        <f>FA1645</f>
        <v/>
      </c>
      <c r="FB1635" s="359">
        <f>FB1645</f>
        <v/>
      </c>
      <c r="FC1635" s="359">
        <f>FC1645</f>
        <v/>
      </c>
      <c r="FD1635" s="359">
        <f>FD1645</f>
        <v/>
      </c>
      <c r="FE1635" s="359">
        <f>FE1645</f>
        <v/>
      </c>
      <c r="FF1635" s="359">
        <f>FF1645</f>
        <v/>
      </c>
      <c r="FG1635" s="359">
        <f>FG1645</f>
        <v/>
      </c>
      <c r="FH1635" s="359">
        <f>FH1645</f>
        <v/>
      </c>
      <c r="FI1635" s="359">
        <f>FI1645</f>
        <v/>
      </c>
      <c r="FJ1635" s="359">
        <f>FJ1645</f>
        <v/>
      </c>
      <c r="FK1635" s="359">
        <f>FK1645</f>
        <v/>
      </c>
      <c r="FL1635" s="359">
        <f>FL1645</f>
        <v/>
      </c>
      <c r="FM1635" s="359">
        <f>FM1645</f>
        <v/>
      </c>
      <c r="FN1635" s="359">
        <f>FN1645</f>
        <v/>
      </c>
      <c r="FO1635" s="359">
        <f>FO1645</f>
        <v/>
      </c>
      <c r="FP1635" s="359">
        <f>FP1645</f>
        <v/>
      </c>
      <c r="FQ1635" s="359">
        <f>FQ1645</f>
        <v/>
      </c>
      <c r="FR1635" s="359">
        <f>FR1645</f>
        <v/>
      </c>
      <c r="FS1635" s="359">
        <f>FS1645</f>
        <v/>
      </c>
      <c r="FT1635" s="359">
        <f>FT1645</f>
        <v/>
      </c>
      <c r="FU1635" s="359">
        <f>FU1645</f>
        <v/>
      </c>
      <c r="FV1635" s="359">
        <f>FV1645</f>
        <v/>
      </c>
      <c r="FW1635" s="359">
        <f>FW1645</f>
        <v/>
      </c>
      <c r="FX1635" s="359">
        <f>FX1645</f>
        <v/>
      </c>
      <c r="FY1635" s="359">
        <f>FY1645</f>
        <v/>
      </c>
      <c r="FZ1635" s="359">
        <f>FZ1645</f>
        <v/>
      </c>
      <c r="GA1635" s="359">
        <f>GA1645</f>
        <v/>
      </c>
      <c r="GB1635" s="359">
        <f>GB1645</f>
        <v/>
      </c>
      <c r="GC1635" s="359">
        <f>GC1645</f>
        <v/>
      </c>
      <c r="GD1635" s="359">
        <f>GD1645</f>
        <v/>
      </c>
      <c r="GE1635" s="359">
        <f>GE1645</f>
        <v/>
      </c>
      <c r="GF1635" s="359">
        <f>GF1645</f>
        <v/>
      </c>
      <c r="GG1635" s="359">
        <f>GG1645</f>
        <v/>
      </c>
      <c r="GH1635" s="359">
        <f>GH1645</f>
        <v/>
      </c>
      <c r="GI1635" s="359">
        <f>GI1645</f>
        <v/>
      </c>
      <c r="GJ1635" s="359">
        <f>GJ1645</f>
        <v/>
      </c>
      <c r="GK1635" s="359">
        <f>GK1645</f>
        <v/>
      </c>
      <c r="GL1635" s="359">
        <f>GL1645</f>
        <v/>
      </c>
      <c r="GM1635" s="359">
        <f>GM1645</f>
        <v/>
      </c>
      <c r="GN1635" s="359">
        <f>GN1645</f>
        <v/>
      </c>
      <c r="GO1635" s="359">
        <f>GO1645</f>
        <v/>
      </c>
      <c r="GP1635" s="359">
        <f>GP1645</f>
        <v/>
      </c>
      <c r="GQ1635" s="359">
        <f>GQ1645</f>
        <v/>
      </c>
      <c r="GR1635" s="359">
        <f>GR1645</f>
        <v/>
      </c>
      <c r="GS1635" s="359">
        <f>GS1645</f>
        <v/>
      </c>
      <c r="GT1635" s="359">
        <f>GT1645</f>
        <v/>
      </c>
      <c r="GU1635" s="359">
        <f>GU1645</f>
        <v/>
      </c>
      <c r="GV1635" s="359">
        <f>GV1645</f>
        <v/>
      </c>
      <c r="GW1635" s="359">
        <f>GW1645</f>
        <v/>
      </c>
      <c r="GX1635" s="359">
        <f>GX1645</f>
        <v/>
      </c>
    </row>
    <row r="1636"/>
    <row r="1637">
      <c r="A1637" t="n">
        <v>17</v>
      </c>
      <c r="B1637" t="n">
        <v>0</v>
      </c>
      <c r="C1637">
        <f>ROW(SmtRes!A540)</f>
        <v/>
      </c>
      <c r="D1637">
        <f>ROW(EtalonRes!A528)</f>
        <v/>
      </c>
      <c r="E1637" t="inlineStr">
        <is>
          <t>1</t>
        </is>
      </c>
      <c r="F1637" t="inlineStr">
        <is>
          <t>65-9-12</t>
        </is>
      </c>
      <c r="G1637" t="inlineStr">
        <is>
          <t>Замена внутренних трубопроводов водоснабжения из стальных труб на многослойные металл-полимерные трубы диаметром до 25 мм</t>
        </is>
      </c>
      <c r="H1637" t="inlineStr">
        <is>
          <t>100 м трубопровода</t>
        </is>
      </c>
      <c r="I1637">
        <f>ROUND(ROUND(2/100,4),7)</f>
        <v/>
      </c>
      <c r="J1637" t="n">
        <v>0</v>
      </c>
      <c r="K1637">
        <f>ROUND(ROUND(2/100,4),7)</f>
        <v/>
      </c>
      <c r="O1637">
        <f>ROUND(CP1637,0)</f>
        <v/>
      </c>
      <c r="P1637">
        <f>ROUND(CQ1637*I1637,0)</f>
        <v/>
      </c>
      <c r="Q1637">
        <f>(ROUND((ROUND(((ET1637)*I1637),0)*BB1637),0)+ROUND((ROUND(((AE1637-(EU1637))*I1637),0)*BS1637),0))</f>
        <v/>
      </c>
      <c r="R1637">
        <f>(ROUND((ROUND(((EU1637)*I1637),0)*BS1637),0)+ROUND((ROUND(((AE1637-(EU1637))*I1637),0)*BS1637),0))</f>
        <v/>
      </c>
      <c r="S1637">
        <f>ROUND(CT1637*I1637,0)</f>
        <v/>
      </c>
      <c r="T1637">
        <f>ROUND(CU1637*I1637,0)</f>
        <v/>
      </c>
      <c r="U1637">
        <f>ROUND(CV1637*I1637,7)</f>
        <v/>
      </c>
      <c r="V1637">
        <f>ROUND(CW1637*I1637,7)</f>
        <v/>
      </c>
      <c r="W1637">
        <f>ROUND(CX1637*I1637,0)</f>
        <v/>
      </c>
      <c r="X1637">
        <f>ROUND(CY1637,0)</f>
        <v/>
      </c>
      <c r="Y1637">
        <f>ROUND(CZ1637,0)</f>
        <v/>
      </c>
      <c r="AA1637" t="n">
        <v>78862477</v>
      </c>
      <c r="AB1637">
        <f>ROUND((AC1637+AD1637+AF1637),2)</f>
        <v/>
      </c>
      <c r="AC1637">
        <f>ROUND((ES1637),2)</f>
        <v/>
      </c>
      <c r="AD1637">
        <f>ROUND((((ET1637)-(EU1637))+AE1637),2)</f>
        <v/>
      </c>
      <c r="AE1637">
        <f>ROUND((EU1637),2)</f>
        <v/>
      </c>
      <c r="AF1637">
        <f>ROUND((EV1637),2)</f>
        <v/>
      </c>
      <c r="AG1637">
        <f>ROUND((AP1637),2)</f>
        <v/>
      </c>
      <c r="AH1637">
        <f>(EW1637)</f>
        <v/>
      </c>
      <c r="AI1637">
        <f>(EX1637)</f>
        <v/>
      </c>
      <c r="AJ1637">
        <f>(AS1637)</f>
        <v/>
      </c>
      <c r="AK1637" t="n">
        <v>4436.43</v>
      </c>
      <c r="AL1637" t="n">
        <v>2875.73</v>
      </c>
      <c r="AM1637" t="n">
        <v>69.59999999999999</v>
      </c>
      <c r="AN1637" t="n">
        <v>0</v>
      </c>
      <c r="AO1637" t="n">
        <v>1491.1</v>
      </c>
      <c r="AP1637" t="n">
        <v>0</v>
      </c>
      <c r="AQ1637" t="n">
        <v>155</v>
      </c>
      <c r="AR1637" t="n">
        <v>0</v>
      </c>
      <c r="AS1637" t="n">
        <v>0</v>
      </c>
      <c r="AT1637" t="n">
        <v>103</v>
      </c>
      <c r="AU1637" t="n">
        <v>52</v>
      </c>
      <c r="AV1637" t="n">
        <v>1</v>
      </c>
      <c r="AW1637" t="n">
        <v>1</v>
      </c>
      <c r="AZ1637" t="n">
        <v>1</v>
      </c>
      <c r="BA1637" t="n">
        <v>52.25</v>
      </c>
      <c r="BB1637" t="n">
        <v>21.32</v>
      </c>
      <c r="BC1637" t="n">
        <v>10.86</v>
      </c>
      <c r="BD1637" t="inlineStr"/>
      <c r="BE1637" t="inlineStr"/>
      <c r="BF1637" t="inlineStr"/>
      <c r="BG1637" t="inlineStr"/>
      <c r="BH1637" t="n">
        <v>0</v>
      </c>
      <c r="BI1637" t="n">
        <v>1</v>
      </c>
      <c r="BJ1637" t="inlineStr">
        <is>
          <t>ТЕРр Московской обл., 65-9-12, приказ Минстроя России №675/пр от 28.02.2017 № 263/пр</t>
        </is>
      </c>
      <c r="BM1637" t="n">
        <v>65007</v>
      </c>
      <c r="BN1637" t="n">
        <v>0</v>
      </c>
      <c r="BO1637" t="inlineStr">
        <is>
          <t>65-9-12</t>
        </is>
      </c>
      <c r="BP1637" t="n">
        <v>1</v>
      </c>
      <c r="BQ1637" t="n">
        <v>6</v>
      </c>
      <c r="BR1637" t="n">
        <v>0</v>
      </c>
      <c r="BS1637" t="n">
        <v>52.25</v>
      </c>
      <c r="BT1637" t="n">
        <v>1</v>
      </c>
      <c r="BU1637" t="n">
        <v>1</v>
      </c>
      <c r="BV1637" t="n">
        <v>1</v>
      </c>
      <c r="BW1637" t="n">
        <v>1</v>
      </c>
      <c r="BX1637" t="n">
        <v>1</v>
      </c>
      <c r="BY1637" t="inlineStr"/>
      <c r="BZ1637" t="n">
        <v>103</v>
      </c>
      <c r="CA1637" t="n">
        <v>52</v>
      </c>
      <c r="CB1637" t="inlineStr"/>
      <c r="CE1637" t="n">
        <v>12</v>
      </c>
      <c r="CF1637" t="n">
        <v>0</v>
      </c>
      <c r="CG1637" t="n">
        <v>0</v>
      </c>
      <c r="CM1637" t="n">
        <v>0</v>
      </c>
      <c r="CN1637" t="inlineStr"/>
      <c r="CO1637" t="n">
        <v>0</v>
      </c>
      <c r="CP1637">
        <f>(P1637+Q1637+S1637)</f>
        <v/>
      </c>
      <c r="CQ1637">
        <f>AC1637*BC1637</f>
        <v/>
      </c>
      <c r="CR1637">
        <f>(ROUND((ROUND(((ET1637)*1),0)*BB1637),0)+ROUND((ROUND(((AE1637-(EU1637))*1),0)*BS1637),0))</f>
        <v/>
      </c>
      <c r="CS1637">
        <f>(ROUND((ROUND(((EU1637)*1),0)*BS1637),0)+ROUND((ROUND(((AE1637-(EU1637))*1),0)*BS1637),0))</f>
        <v/>
      </c>
      <c r="CT1637">
        <f>AF1637*BA1637</f>
        <v/>
      </c>
      <c r="CU1637">
        <f>AG1637</f>
        <v/>
      </c>
      <c r="CV1637">
        <f>AH1637</f>
        <v/>
      </c>
      <c r="CW1637">
        <f>AI1637</f>
        <v/>
      </c>
      <c r="CX1637">
        <f>AJ1637</f>
        <v/>
      </c>
      <c r="CY1637">
        <f>(((S1637+R1637)*AT1637)/100)</f>
        <v/>
      </c>
      <c r="CZ1637">
        <f>(((S1637+R1637)*AU1637)/100)</f>
        <v/>
      </c>
      <c r="DC1637" t="inlineStr"/>
      <c r="DD1637" t="inlineStr"/>
      <c r="DE1637" t="inlineStr"/>
      <c r="DF1637" t="inlineStr"/>
      <c r="DG1637" t="inlineStr"/>
      <c r="DH1637" t="inlineStr"/>
      <c r="DI1637" t="inlineStr"/>
      <c r="DJ1637" t="inlineStr"/>
      <c r="DK1637" t="inlineStr"/>
      <c r="DL1637" t="inlineStr"/>
      <c r="DM1637" t="inlineStr"/>
      <c r="DN1637" t="n">
        <v>0</v>
      </c>
      <c r="DO1637" t="n">
        <v>0</v>
      </c>
      <c r="DP1637" t="n">
        <v>1</v>
      </c>
      <c r="DQ1637" t="n">
        <v>1</v>
      </c>
      <c r="DU1637" t="n">
        <v>1013</v>
      </c>
      <c r="DV1637" t="inlineStr">
        <is>
          <t>100 м трубопровода</t>
        </is>
      </c>
      <c r="DW1637" t="inlineStr">
        <is>
          <t>100 м трубопровода</t>
        </is>
      </c>
      <c r="DX1637" t="n">
        <v>1</v>
      </c>
      <c r="DZ1637" t="inlineStr"/>
      <c r="EA1637" t="inlineStr"/>
      <c r="EB1637" t="inlineStr"/>
      <c r="EC1637" t="inlineStr"/>
      <c r="EE1637" t="n">
        <v>78726000</v>
      </c>
      <c r="EF1637" t="n">
        <v>6</v>
      </c>
      <c r="EG1637" t="inlineStr">
        <is>
          <t>Ремонтно-строительные работы</t>
        </is>
      </c>
      <c r="EH1637" t="n">
        <v>99</v>
      </c>
      <c r="EI1637" t="inlineStr">
        <is>
          <t>Внутренние санитарно-технические работы</t>
        </is>
      </c>
      <c r="EJ1637" t="n">
        <v>1</v>
      </c>
      <c r="EK1637" t="n">
        <v>65007</v>
      </c>
      <c r="EL1637" t="inlineStr">
        <is>
          <t>Внутренние санитарнотехнические работы: смена труб, санприборов, запорной арматуры и другое</t>
        </is>
      </c>
      <c r="EM1637" t="inlineStr">
        <is>
          <t>рФЕР-65</t>
        </is>
      </c>
      <c r="EO1637" t="inlineStr"/>
      <c r="EQ1637" t="n">
        <v>0</v>
      </c>
      <c r="ER1637" t="n">
        <v>4436.43</v>
      </c>
      <c r="ES1637" t="n">
        <v>2875.73</v>
      </c>
      <c r="ET1637" t="n">
        <v>69.59999999999999</v>
      </c>
      <c r="EU1637" t="n">
        <v>0</v>
      </c>
      <c r="EV1637" t="n">
        <v>1491.1</v>
      </c>
      <c r="EW1637" t="n">
        <v>155</v>
      </c>
      <c r="EX1637" t="n">
        <v>0</v>
      </c>
      <c r="EY1637" t="n">
        <v>0</v>
      </c>
      <c r="FQ1637" t="n">
        <v>0</v>
      </c>
      <c r="FR1637" t="n">
        <v>0</v>
      </c>
      <c r="FS1637" t="n">
        <v>0</v>
      </c>
      <c r="FX1637" t="n">
        <v>103</v>
      </c>
      <c r="FY1637" t="n">
        <v>52</v>
      </c>
      <c r="GA1637" t="inlineStr"/>
      <c r="GD1637" t="n">
        <v>1</v>
      </c>
      <c r="GF1637" t="n">
        <v>-823714425</v>
      </c>
      <c r="GG1637" t="n">
        <v>2</v>
      </c>
      <c r="GH1637" t="n">
        <v>1</v>
      </c>
      <c r="GI1637" t="n">
        <v>2</v>
      </c>
      <c r="GJ1637" t="n">
        <v>0</v>
      </c>
      <c r="GK1637" t="n">
        <v>0</v>
      </c>
      <c r="GL1637">
        <f>ROUND(IF(AND(BH1637=3,BI1637=3,FS1637&lt;&gt;0),P1637,0),0)</f>
        <v/>
      </c>
      <c r="GM1637">
        <f>ROUND(O1637+X1637+Y1637,0)+GX1637</f>
        <v/>
      </c>
      <c r="GN1637">
        <f>IF(OR(BI1637=0,BI1637=1),GM1637-GX1637,0)</f>
        <v/>
      </c>
      <c r="GO1637">
        <f>IF(BI1637=2,GM1637-GX1637,0)</f>
        <v/>
      </c>
      <c r="GP1637">
        <f>IF(BI1637=4,GM1637-GX1637,0)</f>
        <v/>
      </c>
      <c r="GR1637" t="n">
        <v>0</v>
      </c>
      <c r="GS1637" t="n">
        <v>3</v>
      </c>
      <c r="GT1637" t="n">
        <v>0</v>
      </c>
      <c r="GU1637" t="inlineStr"/>
      <c r="GV1637">
        <f>ROUND((GT1637),2)</f>
        <v/>
      </c>
      <c r="GW1637" t="n">
        <v>1</v>
      </c>
      <c r="GX1637">
        <f>ROUND(HC1637*I1637,0)</f>
        <v/>
      </c>
      <c r="HA1637" t="n">
        <v>0</v>
      </c>
      <c r="HB1637" t="n">
        <v>0</v>
      </c>
      <c r="HC1637">
        <f>GV1637*GW1637</f>
        <v/>
      </c>
      <c r="HE1637" t="inlineStr"/>
      <c r="HF1637" t="inlineStr"/>
      <c r="HM1637" t="inlineStr"/>
      <c r="HN1637" t="inlineStr">
        <is>
          <t>Пр/812-099.2-1</t>
        </is>
      </c>
      <c r="HO1637" t="inlineStr">
        <is>
          <t>Пр/774-099.2</t>
        </is>
      </c>
      <c r="HP1637" t="inlineStr">
        <is>
          <t>Внутренние санитарнотехнические работы: смена труб, санприборов, запорной арматуры и другое</t>
        </is>
      </c>
      <c r="HQ1637" t="inlineStr">
        <is>
          <t>Внутренние санитарнотехнические работы: смена труб, санприборов, запорной арматуры и другое</t>
        </is>
      </c>
      <c r="HS1637" t="n">
        <v>0</v>
      </c>
      <c r="IK1637" t="n">
        <v>0</v>
      </c>
    </row>
    <row r="1638">
      <c r="A1638" t="n">
        <v>17</v>
      </c>
      <c r="B1638" t="n">
        <v>0</v>
      </c>
      <c r="C1638">
        <f>ROW(SmtRes!A549)</f>
        <v/>
      </c>
      <c r="D1638">
        <f>ROW(EtalonRes!A535)</f>
        <v/>
      </c>
      <c r="E1638" t="inlineStr">
        <is>
          <t>2</t>
        </is>
      </c>
      <c r="F1638" t="inlineStr">
        <is>
          <t>65-16-3</t>
        </is>
      </c>
      <c r="G1638" t="inlineStr">
        <is>
          <t>Смена сгонов у трубопроводов диаметром до 50 мм / прим муфта 40мм</t>
        </is>
      </c>
      <c r="H1638" t="inlineStr">
        <is>
          <t>100 сгонов</t>
        </is>
      </c>
      <c r="I1638">
        <f>ROUND(ROUND(1/100,4),7)</f>
        <v/>
      </c>
      <c r="J1638" t="n">
        <v>0</v>
      </c>
      <c r="K1638">
        <f>ROUND(ROUND(1/100,4),7)</f>
        <v/>
      </c>
      <c r="O1638">
        <f>ROUND(CP1638,0)</f>
        <v/>
      </c>
      <c r="P1638">
        <f>ROUND(CQ1638*I1638,0)</f>
        <v/>
      </c>
      <c r="Q1638">
        <f>(ROUND((ROUND(((ET1638)*I1638),0)*BB1638),0)+ROUND((ROUND(((AE1638-(EU1638))*I1638),0)*BS1638),0))</f>
        <v/>
      </c>
      <c r="R1638">
        <f>(ROUND((ROUND(((EU1638)*I1638),0)*BS1638),0)+ROUND((ROUND(((AE1638-(EU1638))*I1638),0)*BS1638),0))</f>
        <v/>
      </c>
      <c r="S1638">
        <f>ROUND(CT1638*I1638,0)</f>
        <v/>
      </c>
      <c r="T1638">
        <f>ROUND(CU1638*I1638,0)</f>
        <v/>
      </c>
      <c r="U1638">
        <f>ROUND(CV1638*I1638,7)</f>
        <v/>
      </c>
      <c r="V1638">
        <f>ROUND(CW1638*I1638,7)</f>
        <v/>
      </c>
      <c r="W1638">
        <f>ROUND(CX1638*I1638,0)</f>
        <v/>
      </c>
      <c r="X1638">
        <f>ROUND(CY1638,0)</f>
        <v/>
      </c>
      <c r="Y1638">
        <f>ROUND(CZ1638,0)</f>
        <v/>
      </c>
      <c r="AA1638" t="n">
        <v>78862477</v>
      </c>
      <c r="AB1638">
        <f>ROUND((AC1638+AD1638+AF1638),2)</f>
        <v/>
      </c>
      <c r="AC1638">
        <f>ROUND((ES1638),2)</f>
        <v/>
      </c>
      <c r="AD1638">
        <f>ROUND((((ET1638)-(EU1638))+AE1638),2)</f>
        <v/>
      </c>
      <c r="AE1638">
        <f>ROUND((EU1638),2)</f>
        <v/>
      </c>
      <c r="AF1638">
        <f>ROUND((EV1638),2)</f>
        <v/>
      </c>
      <c r="AG1638">
        <f>ROUND((AP1638),2)</f>
        <v/>
      </c>
      <c r="AH1638">
        <f>(EW1638)</f>
        <v/>
      </c>
      <c r="AI1638">
        <f>(EX1638)</f>
        <v/>
      </c>
      <c r="AJ1638">
        <f>(AS1638)</f>
        <v/>
      </c>
      <c r="AK1638" t="n">
        <v>3617.87</v>
      </c>
      <c r="AL1638" t="n">
        <v>2939.22</v>
      </c>
      <c r="AM1638" t="n">
        <v>3.44</v>
      </c>
      <c r="AN1638" t="n">
        <v>1.49</v>
      </c>
      <c r="AO1638" t="n">
        <v>675.21</v>
      </c>
      <c r="AP1638" t="n">
        <v>0</v>
      </c>
      <c r="AQ1638" t="n">
        <v>71</v>
      </c>
      <c r="AR1638" t="n">
        <v>0.11</v>
      </c>
      <c r="AS1638" t="n">
        <v>0</v>
      </c>
      <c r="AT1638" t="n">
        <v>103</v>
      </c>
      <c r="AU1638" t="n">
        <v>52</v>
      </c>
      <c r="AV1638" t="n">
        <v>1</v>
      </c>
      <c r="AW1638" t="n">
        <v>1</v>
      </c>
      <c r="AZ1638" t="n">
        <v>1</v>
      </c>
      <c r="BA1638" t="n">
        <v>52.25</v>
      </c>
      <c r="BB1638" t="n">
        <v>23.31</v>
      </c>
      <c r="BC1638" t="n">
        <v>13.54</v>
      </c>
      <c r="BD1638" t="inlineStr"/>
      <c r="BE1638" t="inlineStr"/>
      <c r="BF1638" t="inlineStr"/>
      <c r="BG1638" t="inlineStr"/>
      <c r="BH1638" t="n">
        <v>0</v>
      </c>
      <c r="BI1638" t="n">
        <v>1</v>
      </c>
      <c r="BJ1638" t="inlineStr">
        <is>
          <t>ТЕРр Московской обл., 65-16-3, приказ Минстроя России №675/пр от 28.02.2017 № 263/пр</t>
        </is>
      </c>
      <c r="BM1638" t="n">
        <v>65008</v>
      </c>
      <c r="BN1638" t="n">
        <v>0</v>
      </c>
      <c r="BO1638" t="inlineStr">
        <is>
          <t>65-16-3</t>
        </is>
      </c>
      <c r="BP1638" t="n">
        <v>1</v>
      </c>
      <c r="BQ1638" t="n">
        <v>6</v>
      </c>
      <c r="BR1638" t="n">
        <v>0</v>
      </c>
      <c r="BS1638" t="n">
        <v>52.25</v>
      </c>
      <c r="BT1638" t="n">
        <v>1</v>
      </c>
      <c r="BU1638" t="n">
        <v>1</v>
      </c>
      <c r="BV1638" t="n">
        <v>1</v>
      </c>
      <c r="BW1638" t="n">
        <v>1</v>
      </c>
      <c r="BX1638" t="n">
        <v>1</v>
      </c>
      <c r="BY1638" t="inlineStr"/>
      <c r="BZ1638" t="n">
        <v>103</v>
      </c>
      <c r="CA1638" t="n">
        <v>52</v>
      </c>
      <c r="CB1638" t="inlineStr"/>
      <c r="CE1638" t="n">
        <v>12</v>
      </c>
      <c r="CF1638" t="n">
        <v>0</v>
      </c>
      <c r="CG1638" t="n">
        <v>0</v>
      </c>
      <c r="CM1638" t="n">
        <v>0</v>
      </c>
      <c r="CN1638" t="inlineStr"/>
      <c r="CO1638" t="n">
        <v>0</v>
      </c>
      <c r="CP1638">
        <f>(P1638+Q1638+S1638)</f>
        <v/>
      </c>
      <c r="CQ1638">
        <f>AC1638*BC1638</f>
        <v/>
      </c>
      <c r="CR1638">
        <f>(ROUND((ROUND(((ET1638)*1),0)*BB1638),0)+ROUND((ROUND(((AE1638-(EU1638))*1),0)*BS1638),0))</f>
        <v/>
      </c>
      <c r="CS1638">
        <f>(ROUND((ROUND(((EU1638)*1),0)*BS1638),0)+ROUND((ROUND(((AE1638-(EU1638))*1),0)*BS1638),0))</f>
        <v/>
      </c>
      <c r="CT1638">
        <f>AF1638*BA1638</f>
        <v/>
      </c>
      <c r="CU1638">
        <f>AG1638</f>
        <v/>
      </c>
      <c r="CV1638">
        <f>AH1638</f>
        <v/>
      </c>
      <c r="CW1638">
        <f>AI1638</f>
        <v/>
      </c>
      <c r="CX1638">
        <f>AJ1638</f>
        <v/>
      </c>
      <c r="CY1638">
        <f>(((S1638+R1638)*AT1638)/100)</f>
        <v/>
      </c>
      <c r="CZ1638">
        <f>(((S1638+R1638)*AU1638)/100)</f>
        <v/>
      </c>
      <c r="DC1638" t="inlineStr"/>
      <c r="DD1638" t="inlineStr"/>
      <c r="DE1638" t="inlineStr"/>
      <c r="DF1638" t="inlineStr"/>
      <c r="DG1638" t="inlineStr"/>
      <c r="DH1638" t="inlineStr"/>
      <c r="DI1638" t="inlineStr"/>
      <c r="DJ1638" t="inlineStr"/>
      <c r="DK1638" t="inlineStr"/>
      <c r="DL1638" t="inlineStr"/>
      <c r="DM1638" t="inlineStr"/>
      <c r="DN1638" t="n">
        <v>0</v>
      </c>
      <c r="DO1638" t="n">
        <v>0</v>
      </c>
      <c r="DP1638" t="n">
        <v>1</v>
      </c>
      <c r="DQ1638" t="n">
        <v>1</v>
      </c>
      <c r="DU1638" t="n">
        <v>1013</v>
      </c>
      <c r="DV1638" t="inlineStr">
        <is>
          <t>100 сгонов</t>
        </is>
      </c>
      <c r="DW1638" t="inlineStr">
        <is>
          <t>100 сгонов</t>
        </is>
      </c>
      <c r="DX1638" t="n">
        <v>1</v>
      </c>
      <c r="DZ1638" t="inlineStr"/>
      <c r="EA1638" t="inlineStr"/>
      <c r="EB1638" t="inlineStr"/>
      <c r="EC1638" t="inlineStr"/>
      <c r="EE1638" t="n">
        <v>78726002</v>
      </c>
      <c r="EF1638" t="n">
        <v>6</v>
      </c>
      <c r="EG1638" t="inlineStr">
        <is>
          <t>Ремонтно-строительные работы</t>
        </is>
      </c>
      <c r="EH1638" t="n">
        <v>99</v>
      </c>
      <c r="EI1638" t="inlineStr">
        <is>
          <t>Внутренние санитарно-технические работы</t>
        </is>
      </c>
      <c r="EJ1638" t="n">
        <v>1</v>
      </c>
      <c r="EK1638" t="n">
        <v>65008</v>
      </c>
      <c r="EL1638" t="inlineStr">
        <is>
          <t>Внутренние санитарнотехнические работы: смена труб, санприборов, запорной арматуры и другое</t>
        </is>
      </c>
      <c r="EM1638" t="inlineStr">
        <is>
          <t>рФЕР-65</t>
        </is>
      </c>
      <c r="EO1638" t="inlineStr"/>
      <c r="EQ1638" t="n">
        <v>0</v>
      </c>
      <c r="ER1638" t="n">
        <v>3617.87</v>
      </c>
      <c r="ES1638" t="n">
        <v>2939.22</v>
      </c>
      <c r="ET1638" t="n">
        <v>3.44</v>
      </c>
      <c r="EU1638" t="n">
        <v>1.49</v>
      </c>
      <c r="EV1638" t="n">
        <v>675.21</v>
      </c>
      <c r="EW1638" t="n">
        <v>71</v>
      </c>
      <c r="EX1638" t="n">
        <v>0.11</v>
      </c>
      <c r="EY1638" t="n">
        <v>0</v>
      </c>
      <c r="FQ1638" t="n">
        <v>0</v>
      </c>
      <c r="FR1638" t="n">
        <v>0</v>
      </c>
      <c r="FS1638" t="n">
        <v>0</v>
      </c>
      <c r="FX1638" t="n">
        <v>103</v>
      </c>
      <c r="FY1638" t="n">
        <v>52</v>
      </c>
      <c r="GA1638" t="inlineStr"/>
      <c r="GD1638" t="n">
        <v>1</v>
      </c>
      <c r="GF1638" t="n">
        <v>1204218299</v>
      </c>
      <c r="GG1638" t="n">
        <v>2</v>
      </c>
      <c r="GH1638" t="n">
        <v>1</v>
      </c>
      <c r="GI1638" t="n">
        <v>2</v>
      </c>
      <c r="GJ1638" t="n">
        <v>0</v>
      </c>
      <c r="GK1638" t="n">
        <v>0</v>
      </c>
      <c r="GL1638">
        <f>ROUND(IF(AND(BH1638=3,BI1638=3,FS1638&lt;&gt;0),P1638,0),0)</f>
        <v/>
      </c>
      <c r="GM1638">
        <f>ROUND(O1638+X1638+Y1638,0)+GX1638</f>
        <v/>
      </c>
      <c r="GN1638">
        <f>IF(OR(BI1638=0,BI1638=1),GM1638-GX1638,0)</f>
        <v/>
      </c>
      <c r="GO1638">
        <f>IF(BI1638=2,GM1638-GX1638,0)</f>
        <v/>
      </c>
      <c r="GP1638">
        <f>IF(BI1638=4,GM1638-GX1638,0)</f>
        <v/>
      </c>
      <c r="GR1638" t="n">
        <v>0</v>
      </c>
      <c r="GS1638" t="n">
        <v>3</v>
      </c>
      <c r="GT1638" t="n">
        <v>0</v>
      </c>
      <c r="GU1638" t="inlineStr"/>
      <c r="GV1638">
        <f>ROUND((GT1638),2)</f>
        <v/>
      </c>
      <c r="GW1638" t="n">
        <v>1</v>
      </c>
      <c r="GX1638">
        <f>ROUND(HC1638*I1638,0)</f>
        <v/>
      </c>
      <c r="HA1638" t="n">
        <v>0</v>
      </c>
      <c r="HB1638" t="n">
        <v>0</v>
      </c>
      <c r="HC1638">
        <f>GV1638*GW1638</f>
        <v/>
      </c>
      <c r="HE1638" t="inlineStr"/>
      <c r="HF1638" t="inlineStr"/>
      <c r="HM1638" t="inlineStr"/>
      <c r="HN1638" t="inlineStr">
        <is>
          <t>Пр/812-099.2-1</t>
        </is>
      </c>
      <c r="HO1638" t="inlineStr">
        <is>
          <t>Пр/774-099.2</t>
        </is>
      </c>
      <c r="HP1638" t="inlineStr">
        <is>
          <t>Внутренние санитарнотехнические работы: смена труб, санприборов, запорной арматуры и другое</t>
        </is>
      </c>
      <c r="HQ1638" t="inlineStr">
        <is>
          <t>Внутренние санитарнотехнические работы: смена труб, санприборов, запорной арматуры и другое</t>
        </is>
      </c>
      <c r="HS1638" t="n">
        <v>0</v>
      </c>
      <c r="IK1638" t="n">
        <v>0</v>
      </c>
    </row>
    <row r="1639">
      <c r="A1639" t="n">
        <v>18</v>
      </c>
      <c r="B1639" t="n">
        <v>0</v>
      </c>
      <c r="C1639" t="n">
        <v>547</v>
      </c>
      <c r="E1639" t="inlineStr">
        <is>
          <t>2,1</t>
        </is>
      </c>
      <c r="F1639" t="inlineStr">
        <is>
          <t>302-1241</t>
        </is>
      </c>
      <c r="G1639" t="inlineStr">
        <is>
          <t>Сгоны стальные с муфтой и контргайкой, диаметром 50 мм</t>
        </is>
      </c>
      <c r="H1639" t="inlineStr">
        <is>
          <t>шт.</t>
        </is>
      </c>
      <c r="I1639">
        <f>I1638*J1639</f>
        <v/>
      </c>
      <c r="J1639" t="n">
        <v>-100</v>
      </c>
      <c r="K1639" t="n">
        <v>-100</v>
      </c>
      <c r="O1639">
        <f>ROUND(CP1639,0)</f>
        <v/>
      </c>
      <c r="P1639">
        <f>ROUND(CQ1639*I1639,0)</f>
        <v/>
      </c>
      <c r="Q1639">
        <f>(ROUND((ROUND(((ET1639)*I1639),0)*BB1639),0)+ROUND((ROUND(((AE1639-(EU1639))*I1639),0)*BS1639),0))</f>
        <v/>
      </c>
      <c r="R1639">
        <f>(ROUND((ROUND(((EU1639)*I1639),0)*BS1639),0)+ROUND((ROUND(((AE1639-(EU1639))*I1639),0)*BS1639),0))</f>
        <v/>
      </c>
      <c r="S1639">
        <f>ROUND(CT1639*I1639,0)</f>
        <v/>
      </c>
      <c r="T1639">
        <f>ROUND(CU1639*I1639,0)</f>
        <v/>
      </c>
      <c r="U1639">
        <f>ROUND(CV1639*I1639,7)</f>
        <v/>
      </c>
      <c r="V1639">
        <f>ROUND(CW1639*I1639,7)</f>
        <v/>
      </c>
      <c r="W1639">
        <f>ROUND(CX1639*I1639,0)</f>
        <v/>
      </c>
      <c r="X1639">
        <f>ROUND(CY1639,0)</f>
        <v/>
      </c>
      <c r="Y1639">
        <f>ROUND(CZ1639,0)</f>
        <v/>
      </c>
      <c r="AA1639" t="n">
        <v>78862477</v>
      </c>
      <c r="AB1639">
        <f>ROUND((AC1639+AD1639+AF1639),2)</f>
        <v/>
      </c>
      <c r="AC1639">
        <f>ROUND((ES1639),2)</f>
        <v/>
      </c>
      <c r="AD1639">
        <f>ROUND((((ET1639)-(EU1639))+AE1639),2)</f>
        <v/>
      </c>
      <c r="AE1639">
        <f>ROUND((EU1639),2)</f>
        <v/>
      </c>
      <c r="AF1639">
        <f>ROUND((EV1639),2)</f>
        <v/>
      </c>
      <c r="AG1639">
        <f>ROUND((AP1639),2)</f>
        <v/>
      </c>
      <c r="AH1639">
        <f>(EW1639)</f>
        <v/>
      </c>
      <c r="AI1639">
        <f>(EX1639)</f>
        <v/>
      </c>
      <c r="AJ1639">
        <f>(AS1639)</f>
        <v/>
      </c>
      <c r="AK1639" t="n">
        <v>28.58</v>
      </c>
      <c r="AL1639" t="n">
        <v>28.58</v>
      </c>
      <c r="AM1639" t="n">
        <v>0</v>
      </c>
      <c r="AN1639" t="n">
        <v>0</v>
      </c>
      <c r="AO1639" t="n">
        <v>0</v>
      </c>
      <c r="AP1639" t="n">
        <v>0</v>
      </c>
      <c r="AQ1639" t="n">
        <v>0</v>
      </c>
      <c r="AR1639" t="n">
        <v>0</v>
      </c>
      <c r="AS1639" t="n">
        <v>0</v>
      </c>
      <c r="AT1639" t="n">
        <v>103</v>
      </c>
      <c r="AU1639" t="n">
        <v>52</v>
      </c>
      <c r="AV1639" t="n">
        <v>1</v>
      </c>
      <c r="AW1639" t="n">
        <v>1</v>
      </c>
      <c r="AZ1639" t="n">
        <v>1</v>
      </c>
      <c r="BA1639" t="n">
        <v>1</v>
      </c>
      <c r="BB1639" t="n">
        <v>1</v>
      </c>
      <c r="BC1639" t="n">
        <v>13.7</v>
      </c>
      <c r="BD1639" t="inlineStr"/>
      <c r="BE1639" t="inlineStr"/>
      <c r="BF1639" t="inlineStr"/>
      <c r="BG1639" t="inlineStr"/>
      <c r="BH1639" t="n">
        <v>3</v>
      </c>
      <c r="BI1639" t="n">
        <v>1</v>
      </c>
      <c r="BJ1639" t="inlineStr">
        <is>
          <t>ТССЦ Московской обл., 302-1241, приказ Минстроя России №675/пр от 28.02.2017 № 256/пр</t>
        </is>
      </c>
      <c r="BM1639" t="n">
        <v>65008</v>
      </c>
      <c r="BN1639" t="n">
        <v>0</v>
      </c>
      <c r="BO1639" t="inlineStr">
        <is>
          <t>302-1241</t>
        </is>
      </c>
      <c r="BP1639" t="n">
        <v>1</v>
      </c>
      <c r="BQ1639" t="n">
        <v>6</v>
      </c>
      <c r="BR1639" t="n">
        <v>1</v>
      </c>
      <c r="BS1639" t="n">
        <v>1</v>
      </c>
      <c r="BT1639" t="n">
        <v>1</v>
      </c>
      <c r="BU1639" t="n">
        <v>1</v>
      </c>
      <c r="BV1639" t="n">
        <v>1</v>
      </c>
      <c r="BW1639" t="n">
        <v>1</v>
      </c>
      <c r="BX1639" t="n">
        <v>1</v>
      </c>
      <c r="BY1639" t="inlineStr"/>
      <c r="BZ1639" t="n">
        <v>103</v>
      </c>
      <c r="CA1639" t="n">
        <v>52</v>
      </c>
      <c r="CB1639" t="inlineStr"/>
      <c r="CE1639" t="n">
        <v>12</v>
      </c>
      <c r="CF1639" t="n">
        <v>0</v>
      </c>
      <c r="CG1639" t="n">
        <v>0</v>
      </c>
      <c r="CM1639" t="n">
        <v>0</v>
      </c>
      <c r="CN1639" t="inlineStr"/>
      <c r="CO1639" t="n">
        <v>0</v>
      </c>
      <c r="CP1639">
        <f>(P1639+Q1639+S1639)</f>
        <v/>
      </c>
      <c r="CQ1639">
        <f>AC1639*BC1639</f>
        <v/>
      </c>
      <c r="CR1639">
        <f>(ROUND((ROUND(((ET1639)*1),0)*BB1639),0)+ROUND((ROUND(((AE1639-(EU1639))*1),0)*BS1639),0))</f>
        <v/>
      </c>
      <c r="CS1639">
        <f>(ROUND((ROUND(((EU1639)*1),0)*BS1639),0)+ROUND((ROUND(((AE1639-(EU1639))*1),0)*BS1639),0))</f>
        <v/>
      </c>
      <c r="CT1639">
        <f>AF1639*BA1639</f>
        <v/>
      </c>
      <c r="CU1639">
        <f>AG1639</f>
        <v/>
      </c>
      <c r="CV1639">
        <f>AH1639</f>
        <v/>
      </c>
      <c r="CW1639">
        <f>AI1639</f>
        <v/>
      </c>
      <c r="CX1639">
        <f>AJ1639</f>
        <v/>
      </c>
      <c r="CY1639">
        <f>(((S1639+R1639)*AT1639)/100)</f>
        <v/>
      </c>
      <c r="CZ1639">
        <f>(((S1639+R1639)*AU1639)/100)</f>
        <v/>
      </c>
      <c r="DC1639" t="inlineStr"/>
      <c r="DD1639" t="inlineStr"/>
      <c r="DE1639" t="inlineStr"/>
      <c r="DF1639" t="inlineStr"/>
      <c r="DG1639" t="inlineStr"/>
      <c r="DH1639" t="inlineStr"/>
      <c r="DI1639" t="inlineStr"/>
      <c r="DJ1639" t="inlineStr"/>
      <c r="DK1639" t="inlineStr"/>
      <c r="DL1639" t="inlineStr"/>
      <c r="DM1639" t="inlineStr"/>
      <c r="DN1639" t="n">
        <v>0</v>
      </c>
      <c r="DO1639" t="n">
        <v>0</v>
      </c>
      <c r="DP1639" t="n">
        <v>1</v>
      </c>
      <c r="DQ1639" t="n">
        <v>1</v>
      </c>
      <c r="DU1639" t="n">
        <v>1010</v>
      </c>
      <c r="DV1639" t="inlineStr">
        <is>
          <t>шт.</t>
        </is>
      </c>
      <c r="DW1639" t="inlineStr">
        <is>
          <t>шт.</t>
        </is>
      </c>
      <c r="DX1639" t="n">
        <v>1</v>
      </c>
      <c r="DZ1639" t="inlineStr"/>
      <c r="EA1639" t="inlineStr"/>
      <c r="EB1639" t="inlineStr"/>
      <c r="EC1639" t="inlineStr"/>
      <c r="EE1639" t="n">
        <v>78726002</v>
      </c>
      <c r="EF1639" t="n">
        <v>6</v>
      </c>
      <c r="EG1639" t="inlineStr">
        <is>
          <t>Ремонтно-строительные работы</t>
        </is>
      </c>
      <c r="EH1639" t="n">
        <v>99</v>
      </c>
      <c r="EI1639" t="inlineStr">
        <is>
          <t>Внутренние санитарно-технические работы</t>
        </is>
      </c>
      <c r="EJ1639" t="n">
        <v>1</v>
      </c>
      <c r="EK1639" t="n">
        <v>65008</v>
      </c>
      <c r="EL1639" t="inlineStr">
        <is>
          <t>Внутренние санитарнотехнические работы: смена труб, санприборов, запорной арматуры и другое</t>
        </is>
      </c>
      <c r="EM1639" t="inlineStr">
        <is>
          <t>рФЕР-65</t>
        </is>
      </c>
      <c r="EO1639" t="inlineStr"/>
      <c r="EQ1639" t="n">
        <v>32768</v>
      </c>
      <c r="ER1639" t="n">
        <v>28.58</v>
      </c>
      <c r="ES1639" t="n">
        <v>28.58</v>
      </c>
      <c r="ET1639" t="n">
        <v>0</v>
      </c>
      <c r="EU1639" t="n">
        <v>0</v>
      </c>
      <c r="EV1639" t="n">
        <v>0</v>
      </c>
      <c r="EW1639" t="n">
        <v>0</v>
      </c>
      <c r="EX1639" t="n">
        <v>0</v>
      </c>
      <c r="FQ1639" t="n">
        <v>0</v>
      </c>
      <c r="FR1639" t="n">
        <v>0</v>
      </c>
      <c r="FS1639" t="n">
        <v>0</v>
      </c>
      <c r="FX1639" t="n">
        <v>103</v>
      </c>
      <c r="FY1639" t="n">
        <v>52</v>
      </c>
      <c r="GA1639" t="inlineStr"/>
      <c r="GD1639" t="n">
        <v>1</v>
      </c>
      <c r="GF1639" t="n">
        <v>-1108176549</v>
      </c>
      <c r="GG1639" t="n">
        <v>2</v>
      </c>
      <c r="GH1639" t="n">
        <v>1</v>
      </c>
      <c r="GI1639" t="n">
        <v>2</v>
      </c>
      <c r="GJ1639" t="n">
        <v>0</v>
      </c>
      <c r="GK1639" t="n">
        <v>0</v>
      </c>
      <c r="GL1639">
        <f>ROUND(IF(AND(BH1639=3,BI1639=3,FS1639&lt;&gt;0),P1639,0),0)</f>
        <v/>
      </c>
      <c r="GM1639">
        <f>ROUND(O1639+X1639+Y1639,0)+GX1639</f>
        <v/>
      </c>
      <c r="GN1639">
        <f>IF(OR(BI1639=0,BI1639=1),GM1639-GX1639,0)</f>
        <v/>
      </c>
      <c r="GO1639">
        <f>IF(BI1639=2,GM1639-GX1639,0)</f>
        <v/>
      </c>
      <c r="GP1639">
        <f>IF(BI1639=4,GM1639-GX1639,0)</f>
        <v/>
      </c>
      <c r="GR1639" t="n">
        <v>0</v>
      </c>
      <c r="GS1639" t="n">
        <v>3</v>
      </c>
      <c r="GT1639" t="n">
        <v>0</v>
      </c>
      <c r="GU1639" t="inlineStr"/>
      <c r="GV1639">
        <f>ROUND((GT1639),2)</f>
        <v/>
      </c>
      <c r="GW1639" t="n">
        <v>1</v>
      </c>
      <c r="GX1639">
        <f>ROUND(HC1639*I1639,0)</f>
        <v/>
      </c>
      <c r="HA1639" t="n">
        <v>0</v>
      </c>
      <c r="HB1639" t="n">
        <v>0</v>
      </c>
      <c r="HC1639">
        <f>GV1639*GW1639</f>
        <v/>
      </c>
      <c r="HE1639" t="inlineStr"/>
      <c r="HF1639" t="inlineStr"/>
      <c r="HM1639" t="inlineStr"/>
      <c r="HN1639" t="inlineStr">
        <is>
          <t>Пр/812-099.2-1</t>
        </is>
      </c>
      <c r="HO1639" t="inlineStr">
        <is>
          <t>Пр/774-099.2</t>
        </is>
      </c>
      <c r="HP1639" t="inlineStr">
        <is>
          <t>Внутренние санитарнотехнические работы: смена труб, санприборов, запорной арматуры и другое</t>
        </is>
      </c>
      <c r="HQ1639" t="inlineStr">
        <is>
          <t>Внутренние санитарнотехнические работы: смена труб, санприборов, запорной арматуры и другое</t>
        </is>
      </c>
      <c r="HS1639" t="n">
        <v>0</v>
      </c>
      <c r="IK1639" t="n">
        <v>0</v>
      </c>
    </row>
    <row r="1640">
      <c r="A1640" t="n">
        <v>18</v>
      </c>
      <c r="B1640" t="n">
        <v>0</v>
      </c>
      <c r="C1640" t="n">
        <v>548</v>
      </c>
      <c r="E1640" t="inlineStr">
        <is>
          <t>2,2</t>
        </is>
      </c>
      <c r="F1640" t="inlineStr">
        <is>
          <t>507-4990</t>
        </is>
      </c>
      <c r="G1640" t="inlineStr">
        <is>
          <t>Муфты стальные прямые диаметром 20 мм</t>
        </is>
      </c>
      <c r="H1640" t="inlineStr">
        <is>
          <t>10 шт.</t>
        </is>
      </c>
      <c r="I1640">
        <f>I1638*J1640</f>
        <v/>
      </c>
      <c r="J1640" t="n">
        <v>10</v>
      </c>
      <c r="K1640" t="n">
        <v>10</v>
      </c>
      <c r="O1640">
        <f>ROUND(CP1640,0)</f>
        <v/>
      </c>
      <c r="P1640">
        <f>ROUND(CQ1640*I1640,0)</f>
        <v/>
      </c>
      <c r="Q1640">
        <f>(ROUND((ROUND(((ET1640)*I1640),0)*BB1640),0)+ROUND((ROUND(((AE1640-(EU1640))*I1640),0)*BS1640),0))</f>
        <v/>
      </c>
      <c r="R1640">
        <f>(ROUND((ROUND(((EU1640)*I1640),0)*BS1640),0)+ROUND((ROUND(((AE1640-(EU1640))*I1640),0)*BS1640),0))</f>
        <v/>
      </c>
      <c r="S1640">
        <f>ROUND(CT1640*I1640,0)</f>
        <v/>
      </c>
      <c r="T1640">
        <f>ROUND(CU1640*I1640,0)</f>
        <v/>
      </c>
      <c r="U1640">
        <f>ROUND(CV1640*I1640,7)</f>
        <v/>
      </c>
      <c r="V1640">
        <f>ROUND(CW1640*I1640,7)</f>
        <v/>
      </c>
      <c r="W1640">
        <f>ROUND(CX1640*I1640,0)</f>
        <v/>
      </c>
      <c r="X1640">
        <f>ROUND(CY1640,0)</f>
        <v/>
      </c>
      <c r="Y1640">
        <f>ROUND(CZ1640,0)</f>
        <v/>
      </c>
      <c r="AA1640" t="n">
        <v>78862477</v>
      </c>
      <c r="AB1640">
        <f>ROUND((AC1640+AD1640+AF1640),2)</f>
        <v/>
      </c>
      <c r="AC1640">
        <f>ROUND((ES1640),2)</f>
        <v/>
      </c>
      <c r="AD1640">
        <f>ROUND((((ET1640)-(EU1640))+AE1640),2)</f>
        <v/>
      </c>
      <c r="AE1640">
        <f>ROUND((EU1640),2)</f>
        <v/>
      </c>
      <c r="AF1640">
        <f>ROUND((EV1640),2)</f>
        <v/>
      </c>
      <c r="AG1640">
        <f>ROUND((AP1640),2)</f>
        <v/>
      </c>
      <c r="AH1640">
        <f>(EW1640)</f>
        <v/>
      </c>
      <c r="AI1640">
        <f>(EX1640)</f>
        <v/>
      </c>
      <c r="AJ1640">
        <f>(AS1640)</f>
        <v/>
      </c>
      <c r="AK1640" t="n">
        <v>40</v>
      </c>
      <c r="AL1640" t="n">
        <v>40</v>
      </c>
      <c r="AM1640" t="n">
        <v>0</v>
      </c>
      <c r="AN1640" t="n">
        <v>0</v>
      </c>
      <c r="AO1640" t="n">
        <v>0</v>
      </c>
      <c r="AP1640" t="n">
        <v>0</v>
      </c>
      <c r="AQ1640" t="n">
        <v>0</v>
      </c>
      <c r="AR1640" t="n">
        <v>0</v>
      </c>
      <c r="AS1640" t="n">
        <v>0.03</v>
      </c>
      <c r="AT1640" t="n">
        <v>103</v>
      </c>
      <c r="AU1640" t="n">
        <v>52</v>
      </c>
      <c r="AV1640" t="n">
        <v>1</v>
      </c>
      <c r="AW1640" t="n">
        <v>1</v>
      </c>
      <c r="AZ1640" t="n">
        <v>1</v>
      </c>
      <c r="BA1640" t="n">
        <v>1</v>
      </c>
      <c r="BB1640" t="n">
        <v>1</v>
      </c>
      <c r="BC1640" t="n">
        <v>6.98</v>
      </c>
      <c r="BD1640" t="inlineStr"/>
      <c r="BE1640" t="inlineStr"/>
      <c r="BF1640" t="inlineStr"/>
      <c r="BG1640" t="inlineStr"/>
      <c r="BH1640" t="n">
        <v>3</v>
      </c>
      <c r="BI1640" t="n">
        <v>1</v>
      </c>
      <c r="BJ1640" t="inlineStr">
        <is>
          <t>ТССЦ Московской обл., 507-4990, приказ Минстроя России №675/пр от 28.02.2017 № 258/пр</t>
        </is>
      </c>
      <c r="BM1640" t="n">
        <v>65008</v>
      </c>
      <c r="BN1640" t="n">
        <v>0</v>
      </c>
      <c r="BO1640" t="inlineStr">
        <is>
          <t>507-4990</t>
        </is>
      </c>
      <c r="BP1640" t="n">
        <v>1</v>
      </c>
      <c r="BQ1640" t="n">
        <v>6</v>
      </c>
      <c r="BR1640" t="n">
        <v>0</v>
      </c>
      <c r="BS1640" t="n">
        <v>1</v>
      </c>
      <c r="BT1640" t="n">
        <v>1</v>
      </c>
      <c r="BU1640" t="n">
        <v>1</v>
      </c>
      <c r="BV1640" t="n">
        <v>1</v>
      </c>
      <c r="BW1640" t="n">
        <v>1</v>
      </c>
      <c r="BX1640" t="n">
        <v>1</v>
      </c>
      <c r="BY1640" t="inlineStr"/>
      <c r="BZ1640" t="n">
        <v>103</v>
      </c>
      <c r="CA1640" t="n">
        <v>52</v>
      </c>
      <c r="CB1640" t="inlineStr"/>
      <c r="CE1640" t="n">
        <v>12</v>
      </c>
      <c r="CF1640" t="n">
        <v>0</v>
      </c>
      <c r="CG1640" t="n">
        <v>0</v>
      </c>
      <c r="CM1640" t="n">
        <v>0</v>
      </c>
      <c r="CN1640" t="inlineStr"/>
      <c r="CO1640" t="n">
        <v>0</v>
      </c>
      <c r="CP1640">
        <f>(P1640+Q1640+S1640)</f>
        <v/>
      </c>
      <c r="CQ1640">
        <f>AC1640*BC1640</f>
        <v/>
      </c>
      <c r="CR1640">
        <f>(ROUND((ROUND(((ET1640)*1),0)*BB1640),0)+ROUND((ROUND(((AE1640-(EU1640))*1),0)*BS1640),0))</f>
        <v/>
      </c>
      <c r="CS1640">
        <f>(ROUND((ROUND(((EU1640)*1),0)*BS1640),0)+ROUND((ROUND(((AE1640-(EU1640))*1),0)*BS1640),0))</f>
        <v/>
      </c>
      <c r="CT1640">
        <f>AF1640*BA1640</f>
        <v/>
      </c>
      <c r="CU1640">
        <f>AG1640</f>
        <v/>
      </c>
      <c r="CV1640">
        <f>AH1640</f>
        <v/>
      </c>
      <c r="CW1640">
        <f>AI1640</f>
        <v/>
      </c>
      <c r="CX1640">
        <f>AJ1640</f>
        <v/>
      </c>
      <c r="CY1640">
        <f>(((S1640+R1640)*AT1640)/100)</f>
        <v/>
      </c>
      <c r="CZ1640">
        <f>(((S1640+R1640)*AU1640)/100)</f>
        <v/>
      </c>
      <c r="DC1640" t="inlineStr"/>
      <c r="DD1640" t="inlineStr"/>
      <c r="DE1640" t="inlineStr"/>
      <c r="DF1640" t="inlineStr"/>
      <c r="DG1640" t="inlineStr"/>
      <c r="DH1640" t="inlineStr"/>
      <c r="DI1640" t="inlineStr"/>
      <c r="DJ1640" t="inlineStr"/>
      <c r="DK1640" t="inlineStr"/>
      <c r="DL1640" t="inlineStr"/>
      <c r="DM1640" t="inlineStr"/>
      <c r="DN1640" t="n">
        <v>0</v>
      </c>
      <c r="DO1640" t="n">
        <v>0</v>
      </c>
      <c r="DP1640" t="n">
        <v>1</v>
      </c>
      <c r="DQ1640" t="n">
        <v>1</v>
      </c>
      <c r="DU1640" t="n">
        <v>1010</v>
      </c>
      <c r="DV1640" t="inlineStr">
        <is>
          <t>10 шт.</t>
        </is>
      </c>
      <c r="DW1640" t="inlineStr">
        <is>
          <t>10 шт.</t>
        </is>
      </c>
      <c r="DX1640" t="n">
        <v>10</v>
      </c>
      <c r="DZ1640" t="inlineStr"/>
      <c r="EA1640" t="inlineStr"/>
      <c r="EB1640" t="inlineStr"/>
      <c r="EC1640" t="inlineStr"/>
      <c r="EE1640" t="n">
        <v>78726002</v>
      </c>
      <c r="EF1640" t="n">
        <v>6</v>
      </c>
      <c r="EG1640" t="inlineStr">
        <is>
          <t>Ремонтно-строительные работы</t>
        </is>
      </c>
      <c r="EH1640" t="n">
        <v>99</v>
      </c>
      <c r="EI1640" t="inlineStr">
        <is>
          <t>Внутренние санитарно-технические работы</t>
        </is>
      </c>
      <c r="EJ1640" t="n">
        <v>1</v>
      </c>
      <c r="EK1640" t="n">
        <v>65008</v>
      </c>
      <c r="EL1640" t="inlineStr">
        <is>
          <t>Внутренние санитарнотехнические работы: смена труб, санприборов, запорной арматуры и другое</t>
        </is>
      </c>
      <c r="EM1640" t="inlineStr">
        <is>
          <t>рФЕР-65</t>
        </is>
      </c>
      <c r="EO1640" t="inlineStr"/>
      <c r="EQ1640" t="n">
        <v>0</v>
      </c>
      <c r="ER1640" t="n">
        <v>40</v>
      </c>
      <c r="ES1640" t="n">
        <v>40</v>
      </c>
      <c r="ET1640" t="n">
        <v>0</v>
      </c>
      <c r="EU1640" t="n">
        <v>0</v>
      </c>
      <c r="EV1640" t="n">
        <v>0</v>
      </c>
      <c r="EW1640" t="n">
        <v>0</v>
      </c>
      <c r="EX1640" t="n">
        <v>0</v>
      </c>
      <c r="FQ1640" t="n">
        <v>0</v>
      </c>
      <c r="FR1640" t="n">
        <v>0</v>
      </c>
      <c r="FS1640" t="n">
        <v>0</v>
      </c>
      <c r="FX1640" t="n">
        <v>103</v>
      </c>
      <c r="FY1640" t="n">
        <v>52</v>
      </c>
      <c r="GA1640" t="inlineStr"/>
      <c r="GD1640" t="n">
        <v>1</v>
      </c>
      <c r="GF1640" t="n">
        <v>1198485505</v>
      </c>
      <c r="GG1640" t="n">
        <v>2</v>
      </c>
      <c r="GH1640" t="n">
        <v>1</v>
      </c>
      <c r="GI1640" t="n">
        <v>2</v>
      </c>
      <c r="GJ1640" t="n">
        <v>0</v>
      </c>
      <c r="GK1640" t="n">
        <v>0</v>
      </c>
      <c r="GL1640">
        <f>ROUND(IF(AND(BH1640=3,BI1640=3,FS1640&lt;&gt;0),P1640,0),0)</f>
        <v/>
      </c>
      <c r="GM1640">
        <f>ROUND(O1640+X1640+Y1640,0)+GX1640</f>
        <v/>
      </c>
      <c r="GN1640">
        <f>IF(OR(BI1640=0,BI1640=1),GM1640-GX1640,0)</f>
        <v/>
      </c>
      <c r="GO1640">
        <f>IF(BI1640=2,GM1640-GX1640,0)</f>
        <v/>
      </c>
      <c r="GP1640">
        <f>IF(BI1640=4,GM1640-GX1640,0)</f>
        <v/>
      </c>
      <c r="GR1640" t="n">
        <v>0</v>
      </c>
      <c r="GS1640" t="n">
        <v>3</v>
      </c>
      <c r="GT1640" t="n">
        <v>0</v>
      </c>
      <c r="GU1640" t="inlineStr"/>
      <c r="GV1640">
        <f>ROUND((GT1640),2)</f>
        <v/>
      </c>
      <c r="GW1640" t="n">
        <v>1</v>
      </c>
      <c r="GX1640">
        <f>ROUND(HC1640*I1640,0)</f>
        <v/>
      </c>
      <c r="HA1640" t="n">
        <v>0</v>
      </c>
      <c r="HB1640" t="n">
        <v>0</v>
      </c>
      <c r="HC1640">
        <f>GV1640*GW1640</f>
        <v/>
      </c>
      <c r="HE1640" t="inlineStr"/>
      <c r="HF1640" t="inlineStr"/>
      <c r="HM1640" t="inlineStr"/>
      <c r="HN1640" t="inlineStr">
        <is>
          <t>Пр/812-099.2-1</t>
        </is>
      </c>
      <c r="HO1640" t="inlineStr">
        <is>
          <t>Пр/774-099.2</t>
        </is>
      </c>
      <c r="HP1640" t="inlineStr">
        <is>
          <t>Внутренние санитарнотехнические работы: смена труб, санприборов, запорной арматуры и другое</t>
        </is>
      </c>
      <c r="HQ1640" t="inlineStr">
        <is>
          <t>Внутренние санитарнотехнические работы: смена труб, санприборов, запорной арматуры и другое</t>
        </is>
      </c>
      <c r="HS1640" t="n">
        <v>0</v>
      </c>
      <c r="IK1640" t="n">
        <v>0</v>
      </c>
    </row>
    <row r="1641">
      <c r="A1641" t="n">
        <v>18</v>
      </c>
      <c r="B1641" t="n">
        <v>0</v>
      </c>
      <c r="C1641" t="n">
        <v>549</v>
      </c>
      <c r="E1641" t="inlineStr">
        <is>
          <t>2,3</t>
        </is>
      </c>
      <c r="F1641" t="inlineStr">
        <is>
          <t>507-5008</t>
        </is>
      </c>
      <c r="G1641" t="inlineStr">
        <is>
          <t>Муфта полипропиленовая соединительная диаметром 25 мм</t>
        </is>
      </c>
      <c r="H1641" t="inlineStr">
        <is>
          <t>10 шт.</t>
        </is>
      </c>
      <c r="I1641">
        <f>I1638*J1641</f>
        <v/>
      </c>
      <c r="J1641" t="n">
        <v>20</v>
      </c>
      <c r="K1641" t="n">
        <v>20</v>
      </c>
      <c r="O1641">
        <f>ROUND(CP1641,0)</f>
        <v/>
      </c>
      <c r="P1641">
        <f>ROUND(CQ1641*I1641,0)</f>
        <v/>
      </c>
      <c r="Q1641">
        <f>(ROUND((ROUND(((ET1641)*I1641),0)*BB1641),0)+ROUND((ROUND(((AE1641-(EU1641))*I1641),0)*BS1641),0))</f>
        <v/>
      </c>
      <c r="R1641">
        <f>(ROUND((ROUND(((EU1641)*I1641),0)*BS1641),0)+ROUND((ROUND(((AE1641-(EU1641))*I1641),0)*BS1641),0))</f>
        <v/>
      </c>
      <c r="S1641">
        <f>ROUND(CT1641*I1641,0)</f>
        <v/>
      </c>
      <c r="T1641">
        <f>ROUND(CU1641*I1641,0)</f>
        <v/>
      </c>
      <c r="U1641">
        <f>ROUND(CV1641*I1641,7)</f>
        <v/>
      </c>
      <c r="V1641">
        <f>ROUND(CW1641*I1641,7)</f>
        <v/>
      </c>
      <c r="W1641">
        <f>ROUND(CX1641*I1641,0)</f>
        <v/>
      </c>
      <c r="X1641">
        <f>ROUND(CY1641,0)</f>
        <v/>
      </c>
      <c r="Y1641">
        <f>ROUND(CZ1641,0)</f>
        <v/>
      </c>
      <c r="AA1641" t="n">
        <v>78862477</v>
      </c>
      <c r="AB1641">
        <f>ROUND((AC1641+AD1641+AF1641),2)</f>
        <v/>
      </c>
      <c r="AC1641">
        <f>ROUND((ES1641),2)</f>
        <v/>
      </c>
      <c r="AD1641">
        <f>ROUND((((ET1641)-(EU1641))+AE1641),2)</f>
        <v/>
      </c>
      <c r="AE1641">
        <f>ROUND((EU1641),2)</f>
        <v/>
      </c>
      <c r="AF1641">
        <f>ROUND((EV1641),2)</f>
        <v/>
      </c>
      <c r="AG1641">
        <f>ROUND((AP1641),2)</f>
        <v/>
      </c>
      <c r="AH1641">
        <f>(EW1641)</f>
        <v/>
      </c>
      <c r="AI1641">
        <f>(EX1641)</f>
        <v/>
      </c>
      <c r="AJ1641">
        <f>(AS1641)</f>
        <v/>
      </c>
      <c r="AK1641" t="n">
        <v>9.9</v>
      </c>
      <c r="AL1641" t="n">
        <v>9.9</v>
      </c>
      <c r="AM1641" t="n">
        <v>0</v>
      </c>
      <c r="AN1641" t="n">
        <v>0</v>
      </c>
      <c r="AO1641" t="n">
        <v>0</v>
      </c>
      <c r="AP1641" t="n">
        <v>0</v>
      </c>
      <c r="AQ1641" t="n">
        <v>0</v>
      </c>
      <c r="AR1641" t="n">
        <v>0</v>
      </c>
      <c r="AS1641" t="n">
        <v>0.01</v>
      </c>
      <c r="AT1641" t="n">
        <v>103</v>
      </c>
      <c r="AU1641" t="n">
        <v>52</v>
      </c>
      <c r="AV1641" t="n">
        <v>1</v>
      </c>
      <c r="AW1641" t="n">
        <v>1</v>
      </c>
      <c r="AZ1641" t="n">
        <v>1</v>
      </c>
      <c r="BA1641" t="n">
        <v>1</v>
      </c>
      <c r="BB1641" t="n">
        <v>1</v>
      </c>
      <c r="BC1641" t="n">
        <v>7.76</v>
      </c>
      <c r="BD1641" t="inlineStr"/>
      <c r="BE1641" t="inlineStr"/>
      <c r="BF1641" t="inlineStr"/>
      <c r="BG1641" t="inlineStr"/>
      <c r="BH1641" t="n">
        <v>3</v>
      </c>
      <c r="BI1641" t="n">
        <v>1</v>
      </c>
      <c r="BJ1641" t="inlineStr">
        <is>
          <t>ТССЦ Московской обл., 507-5008, приказ Минстроя России №675/пр от 28.02.2017 № 258/пр</t>
        </is>
      </c>
      <c r="BM1641" t="n">
        <v>65008</v>
      </c>
      <c r="BN1641" t="n">
        <v>0</v>
      </c>
      <c r="BO1641" t="inlineStr">
        <is>
          <t>507-5008</t>
        </is>
      </c>
      <c r="BP1641" t="n">
        <v>1</v>
      </c>
      <c r="BQ1641" t="n">
        <v>6</v>
      </c>
      <c r="BR1641" t="n">
        <v>0</v>
      </c>
      <c r="BS1641" t="n">
        <v>1</v>
      </c>
      <c r="BT1641" t="n">
        <v>1</v>
      </c>
      <c r="BU1641" t="n">
        <v>1</v>
      </c>
      <c r="BV1641" t="n">
        <v>1</v>
      </c>
      <c r="BW1641" t="n">
        <v>1</v>
      </c>
      <c r="BX1641" t="n">
        <v>1</v>
      </c>
      <c r="BY1641" t="inlineStr"/>
      <c r="BZ1641" t="n">
        <v>103</v>
      </c>
      <c r="CA1641" t="n">
        <v>52</v>
      </c>
      <c r="CB1641" t="inlineStr"/>
      <c r="CE1641" t="n">
        <v>12</v>
      </c>
      <c r="CF1641" t="n">
        <v>0</v>
      </c>
      <c r="CG1641" t="n">
        <v>0</v>
      </c>
      <c r="CM1641" t="n">
        <v>0</v>
      </c>
      <c r="CN1641" t="inlineStr"/>
      <c r="CO1641" t="n">
        <v>0</v>
      </c>
      <c r="CP1641">
        <f>(P1641+Q1641+S1641)</f>
        <v/>
      </c>
      <c r="CQ1641">
        <f>AC1641*BC1641</f>
        <v/>
      </c>
      <c r="CR1641">
        <f>(ROUND((ROUND(((ET1641)*1),0)*BB1641),0)+ROUND((ROUND(((AE1641-(EU1641))*1),0)*BS1641),0))</f>
        <v/>
      </c>
      <c r="CS1641">
        <f>(ROUND((ROUND(((EU1641)*1),0)*BS1641),0)+ROUND((ROUND(((AE1641-(EU1641))*1),0)*BS1641),0))</f>
        <v/>
      </c>
      <c r="CT1641">
        <f>AF1641*BA1641</f>
        <v/>
      </c>
      <c r="CU1641">
        <f>AG1641</f>
        <v/>
      </c>
      <c r="CV1641">
        <f>AH1641</f>
        <v/>
      </c>
      <c r="CW1641">
        <f>AI1641</f>
        <v/>
      </c>
      <c r="CX1641">
        <f>AJ1641</f>
        <v/>
      </c>
      <c r="CY1641">
        <f>(((S1641+R1641)*AT1641)/100)</f>
        <v/>
      </c>
      <c r="CZ1641">
        <f>(((S1641+R1641)*AU1641)/100)</f>
        <v/>
      </c>
      <c r="DC1641" t="inlineStr"/>
      <c r="DD1641" t="inlineStr"/>
      <c r="DE1641" t="inlineStr"/>
      <c r="DF1641" t="inlineStr"/>
      <c r="DG1641" t="inlineStr"/>
      <c r="DH1641" t="inlineStr"/>
      <c r="DI1641" t="inlineStr"/>
      <c r="DJ1641" t="inlineStr"/>
      <c r="DK1641" t="inlineStr"/>
      <c r="DL1641" t="inlineStr"/>
      <c r="DM1641" t="inlineStr"/>
      <c r="DN1641" t="n">
        <v>0</v>
      </c>
      <c r="DO1641" t="n">
        <v>0</v>
      </c>
      <c r="DP1641" t="n">
        <v>1</v>
      </c>
      <c r="DQ1641" t="n">
        <v>1</v>
      </c>
      <c r="DU1641" t="n">
        <v>1010</v>
      </c>
      <c r="DV1641" t="inlineStr">
        <is>
          <t>10 шт.</t>
        </is>
      </c>
      <c r="DW1641" t="inlineStr">
        <is>
          <t>10 шт.</t>
        </is>
      </c>
      <c r="DX1641" t="n">
        <v>10</v>
      </c>
      <c r="DZ1641" t="inlineStr"/>
      <c r="EA1641" t="inlineStr"/>
      <c r="EB1641" t="inlineStr"/>
      <c r="EC1641" t="inlineStr"/>
      <c r="EE1641" t="n">
        <v>78726002</v>
      </c>
      <c r="EF1641" t="n">
        <v>6</v>
      </c>
      <c r="EG1641" t="inlineStr">
        <is>
          <t>Ремонтно-строительные работы</t>
        </is>
      </c>
      <c r="EH1641" t="n">
        <v>99</v>
      </c>
      <c r="EI1641" t="inlineStr">
        <is>
          <t>Внутренние санитарно-технические работы</t>
        </is>
      </c>
      <c r="EJ1641" t="n">
        <v>1</v>
      </c>
      <c r="EK1641" t="n">
        <v>65008</v>
      </c>
      <c r="EL1641" t="inlineStr">
        <is>
          <t>Внутренние санитарнотехнические работы: смена труб, санприборов, запорной арматуры и другое</t>
        </is>
      </c>
      <c r="EM1641" t="inlineStr">
        <is>
          <t>рФЕР-65</t>
        </is>
      </c>
      <c r="EO1641" t="inlineStr"/>
      <c r="EQ1641" t="n">
        <v>0</v>
      </c>
      <c r="ER1641" t="n">
        <v>9.9</v>
      </c>
      <c r="ES1641" t="n">
        <v>9.9</v>
      </c>
      <c r="ET1641" t="n">
        <v>0</v>
      </c>
      <c r="EU1641" t="n">
        <v>0</v>
      </c>
      <c r="EV1641" t="n">
        <v>0</v>
      </c>
      <c r="EW1641" t="n">
        <v>0</v>
      </c>
      <c r="EX1641" t="n">
        <v>0</v>
      </c>
      <c r="FQ1641" t="n">
        <v>0</v>
      </c>
      <c r="FR1641" t="n">
        <v>0</v>
      </c>
      <c r="FS1641" t="n">
        <v>0</v>
      </c>
      <c r="FX1641" t="n">
        <v>103</v>
      </c>
      <c r="FY1641" t="n">
        <v>52</v>
      </c>
      <c r="GA1641" t="inlineStr"/>
      <c r="GD1641" t="n">
        <v>1</v>
      </c>
      <c r="GF1641" t="n">
        <v>1871529504</v>
      </c>
      <c r="GG1641" t="n">
        <v>2</v>
      </c>
      <c r="GH1641" t="n">
        <v>1</v>
      </c>
      <c r="GI1641" t="n">
        <v>2</v>
      </c>
      <c r="GJ1641" t="n">
        <v>0</v>
      </c>
      <c r="GK1641" t="n">
        <v>0</v>
      </c>
      <c r="GL1641">
        <f>ROUND(IF(AND(BH1641=3,BI1641=3,FS1641&lt;&gt;0),P1641,0),0)</f>
        <v/>
      </c>
      <c r="GM1641">
        <f>ROUND(O1641+X1641+Y1641,0)+GX1641</f>
        <v/>
      </c>
      <c r="GN1641">
        <f>IF(OR(BI1641=0,BI1641=1),GM1641-GX1641,0)</f>
        <v/>
      </c>
      <c r="GO1641">
        <f>IF(BI1641=2,GM1641-GX1641,0)</f>
        <v/>
      </c>
      <c r="GP1641">
        <f>IF(BI1641=4,GM1641-GX1641,0)</f>
        <v/>
      </c>
      <c r="GR1641" t="n">
        <v>0</v>
      </c>
      <c r="GS1641" t="n">
        <v>3</v>
      </c>
      <c r="GT1641" t="n">
        <v>0</v>
      </c>
      <c r="GU1641" t="inlineStr"/>
      <c r="GV1641">
        <f>ROUND((GT1641),2)</f>
        <v/>
      </c>
      <c r="GW1641" t="n">
        <v>1</v>
      </c>
      <c r="GX1641">
        <f>ROUND(HC1641*I1641,0)</f>
        <v/>
      </c>
      <c r="HA1641" t="n">
        <v>0</v>
      </c>
      <c r="HB1641" t="n">
        <v>0</v>
      </c>
      <c r="HC1641">
        <f>GV1641*GW1641</f>
        <v/>
      </c>
      <c r="HE1641" t="inlineStr"/>
      <c r="HF1641" t="inlineStr"/>
      <c r="HM1641" t="inlineStr"/>
      <c r="HN1641" t="inlineStr">
        <is>
          <t>Пр/812-099.2-1</t>
        </is>
      </c>
      <c r="HO1641" t="inlineStr">
        <is>
          <t>Пр/774-099.2</t>
        </is>
      </c>
      <c r="HP1641" t="inlineStr">
        <is>
          <t>Внутренние санитарнотехнические работы: смена труб, санприборов, запорной арматуры и другое</t>
        </is>
      </c>
      <c r="HQ1641" t="inlineStr">
        <is>
          <t>Внутренние санитарнотехнические работы: смена труб, санприборов, запорной арматуры и другое</t>
        </is>
      </c>
      <c r="HS1641" t="n">
        <v>0</v>
      </c>
      <c r="IK1641" t="n">
        <v>0</v>
      </c>
    </row>
    <row r="1642">
      <c r="A1642" t="n">
        <v>17</v>
      </c>
      <c r="B1642" t="n">
        <v>0</v>
      </c>
      <c r="C1642">
        <f>ROW(SmtRes!A555)</f>
        <v/>
      </c>
      <c r="D1642">
        <f>ROW(EtalonRes!A541)</f>
        <v/>
      </c>
      <c r="E1642" t="inlineStr">
        <is>
          <t>3</t>
        </is>
      </c>
      <c r="F1642" t="inlineStr">
        <is>
          <t>65-5-9</t>
        </is>
      </c>
      <c r="G1642" t="inlineStr">
        <is>
          <t>Смена задвижек диаметром 100 мм ( прим 80мм)</t>
        </is>
      </c>
      <c r="H1642" t="inlineStr">
        <is>
          <t>100 шт.</t>
        </is>
      </c>
      <c r="I1642">
        <f>ROUND(ROUND(1/100,4),7)</f>
        <v/>
      </c>
      <c r="J1642" t="n">
        <v>0</v>
      </c>
      <c r="K1642">
        <f>ROUND(ROUND(1/100,4),7)</f>
        <v/>
      </c>
      <c r="O1642">
        <f>ROUND(CP1642,0)</f>
        <v/>
      </c>
      <c r="P1642">
        <f>ROUND(CQ1642*I1642,0)</f>
        <v/>
      </c>
      <c r="Q1642">
        <f>(ROUND((ROUND(((ET1642)*I1642),0)*BB1642),0)+ROUND((ROUND(((AE1642-(EU1642))*I1642),0)*BS1642),0))</f>
        <v/>
      </c>
      <c r="R1642">
        <f>(ROUND((ROUND(((EU1642)*I1642),0)*BS1642),0)+ROUND((ROUND(((AE1642-(EU1642))*I1642),0)*BS1642),0))</f>
        <v/>
      </c>
      <c r="S1642">
        <f>ROUND(CT1642*I1642,0)</f>
        <v/>
      </c>
      <c r="T1642">
        <f>ROUND(CU1642*I1642,0)</f>
        <v/>
      </c>
      <c r="U1642">
        <f>ROUND(CV1642*I1642,7)</f>
        <v/>
      </c>
      <c r="V1642">
        <f>ROUND(CW1642*I1642,7)</f>
        <v/>
      </c>
      <c r="W1642">
        <f>ROUND(CX1642*I1642,0)</f>
        <v/>
      </c>
      <c r="X1642">
        <f>ROUND(CY1642,0)</f>
        <v/>
      </c>
      <c r="Y1642">
        <f>ROUND(CZ1642,0)</f>
        <v/>
      </c>
      <c r="AA1642" t="n">
        <v>78862477</v>
      </c>
      <c r="AB1642">
        <f>ROUND((AC1642+AD1642+AF1642),2)</f>
        <v/>
      </c>
      <c r="AC1642">
        <f>ROUND((ES1642),2)</f>
        <v/>
      </c>
      <c r="AD1642">
        <f>ROUND((((ET1642)-(EU1642))+AE1642),2)</f>
        <v/>
      </c>
      <c r="AE1642">
        <f>ROUND((EU1642),2)</f>
        <v/>
      </c>
      <c r="AF1642">
        <f>ROUND((EV1642),2)</f>
        <v/>
      </c>
      <c r="AG1642">
        <f>ROUND((AP1642),2)</f>
        <v/>
      </c>
      <c r="AH1642">
        <f>(EW1642)</f>
        <v/>
      </c>
      <c r="AI1642">
        <f>(EX1642)</f>
        <v/>
      </c>
      <c r="AJ1642">
        <f>(AS1642)</f>
        <v/>
      </c>
      <c r="AK1642" t="n">
        <v>55841.25</v>
      </c>
      <c r="AL1642" t="n">
        <v>51647.6</v>
      </c>
      <c r="AM1642" t="n">
        <v>366.11</v>
      </c>
      <c r="AN1642" t="n">
        <v>0</v>
      </c>
      <c r="AO1642" t="n">
        <v>3827.54</v>
      </c>
      <c r="AP1642" t="n">
        <v>0</v>
      </c>
      <c r="AQ1642" t="n">
        <v>422</v>
      </c>
      <c r="AR1642" t="n">
        <v>0</v>
      </c>
      <c r="AS1642" t="n">
        <v>0</v>
      </c>
      <c r="AT1642" t="n">
        <v>103</v>
      </c>
      <c r="AU1642" t="n">
        <v>52</v>
      </c>
      <c r="AV1642" t="n">
        <v>1</v>
      </c>
      <c r="AW1642" t="n">
        <v>1</v>
      </c>
      <c r="AZ1642" t="n">
        <v>1</v>
      </c>
      <c r="BA1642" t="n">
        <v>52.25</v>
      </c>
      <c r="BB1642" t="n">
        <v>24.99</v>
      </c>
      <c r="BC1642" t="n">
        <v>15.63</v>
      </c>
      <c r="BD1642" t="inlineStr"/>
      <c r="BE1642" t="inlineStr"/>
      <c r="BF1642" t="inlineStr"/>
      <c r="BG1642" t="inlineStr"/>
      <c r="BH1642" t="n">
        <v>0</v>
      </c>
      <c r="BI1642" t="n">
        <v>1</v>
      </c>
      <c r="BJ1642" t="inlineStr">
        <is>
          <t>ТЕРр Московской обл., 65-5-9, приказ Минстроя России №675/пр от 28.02.2017 № 263/пр</t>
        </is>
      </c>
      <c r="BM1642" t="n">
        <v>65007</v>
      </c>
      <c r="BN1642" t="n">
        <v>0</v>
      </c>
      <c r="BO1642" t="inlineStr">
        <is>
          <t>65-5-9</t>
        </is>
      </c>
      <c r="BP1642" t="n">
        <v>1</v>
      </c>
      <c r="BQ1642" t="n">
        <v>6</v>
      </c>
      <c r="BR1642" t="n">
        <v>0</v>
      </c>
      <c r="BS1642" t="n">
        <v>52.25</v>
      </c>
      <c r="BT1642" t="n">
        <v>1</v>
      </c>
      <c r="BU1642" t="n">
        <v>1</v>
      </c>
      <c r="BV1642" t="n">
        <v>1</v>
      </c>
      <c r="BW1642" t="n">
        <v>1</v>
      </c>
      <c r="BX1642" t="n">
        <v>1</v>
      </c>
      <c r="BY1642" t="inlineStr"/>
      <c r="BZ1642" t="n">
        <v>103</v>
      </c>
      <c r="CA1642" t="n">
        <v>52</v>
      </c>
      <c r="CB1642" t="inlineStr"/>
      <c r="CE1642" t="n">
        <v>12</v>
      </c>
      <c r="CF1642" t="n">
        <v>0</v>
      </c>
      <c r="CG1642" t="n">
        <v>0</v>
      </c>
      <c r="CM1642" t="n">
        <v>0</v>
      </c>
      <c r="CN1642" t="inlineStr"/>
      <c r="CO1642" t="n">
        <v>0</v>
      </c>
      <c r="CP1642">
        <f>(P1642+Q1642+S1642)</f>
        <v/>
      </c>
      <c r="CQ1642">
        <f>AC1642*BC1642</f>
        <v/>
      </c>
      <c r="CR1642">
        <f>(ROUND((ROUND(((ET1642)*1),0)*BB1642),0)+ROUND((ROUND(((AE1642-(EU1642))*1),0)*BS1642),0))</f>
        <v/>
      </c>
      <c r="CS1642">
        <f>(ROUND((ROUND(((EU1642)*1),0)*BS1642),0)+ROUND((ROUND(((AE1642-(EU1642))*1),0)*BS1642),0))</f>
        <v/>
      </c>
      <c r="CT1642">
        <f>AF1642*BA1642</f>
        <v/>
      </c>
      <c r="CU1642">
        <f>AG1642</f>
        <v/>
      </c>
      <c r="CV1642">
        <f>AH1642</f>
        <v/>
      </c>
      <c r="CW1642">
        <f>AI1642</f>
        <v/>
      </c>
      <c r="CX1642">
        <f>AJ1642</f>
        <v/>
      </c>
      <c r="CY1642">
        <f>(((S1642+R1642)*AT1642)/100)</f>
        <v/>
      </c>
      <c r="CZ1642">
        <f>(((S1642+R1642)*AU1642)/100)</f>
        <v/>
      </c>
      <c r="DC1642" t="inlineStr"/>
      <c r="DD1642" t="inlineStr"/>
      <c r="DE1642" t="inlineStr"/>
      <c r="DF1642" t="inlineStr"/>
      <c r="DG1642" t="inlineStr"/>
      <c r="DH1642" t="inlineStr"/>
      <c r="DI1642" t="inlineStr"/>
      <c r="DJ1642" t="inlineStr"/>
      <c r="DK1642" t="inlineStr"/>
      <c r="DL1642" t="inlineStr"/>
      <c r="DM1642" t="inlineStr"/>
      <c r="DN1642" t="n">
        <v>0</v>
      </c>
      <c r="DO1642" t="n">
        <v>0</v>
      </c>
      <c r="DP1642" t="n">
        <v>1</v>
      </c>
      <c r="DQ1642" t="n">
        <v>1</v>
      </c>
      <c r="DU1642" t="n">
        <v>1010</v>
      </c>
      <c r="DV1642" t="inlineStr">
        <is>
          <t>100 шт.</t>
        </is>
      </c>
      <c r="DW1642" t="inlineStr">
        <is>
          <t>100 шт.</t>
        </is>
      </c>
      <c r="DX1642" t="n">
        <v>100</v>
      </c>
      <c r="DZ1642" t="inlineStr"/>
      <c r="EA1642" t="inlineStr"/>
      <c r="EB1642" t="inlineStr"/>
      <c r="EC1642" t="inlineStr"/>
      <c r="EE1642" t="n">
        <v>78726000</v>
      </c>
      <c r="EF1642" t="n">
        <v>6</v>
      </c>
      <c r="EG1642" t="inlineStr">
        <is>
          <t>Ремонтно-строительные работы</t>
        </is>
      </c>
      <c r="EH1642" t="n">
        <v>99</v>
      </c>
      <c r="EI1642" t="inlineStr">
        <is>
          <t>Внутренние санитарно-технические работы</t>
        </is>
      </c>
      <c r="EJ1642" t="n">
        <v>1</v>
      </c>
      <c r="EK1642" t="n">
        <v>65007</v>
      </c>
      <c r="EL1642" t="inlineStr">
        <is>
          <t>Внутренние санитарнотехнические работы: смена труб, санприборов, запорной арматуры и другое</t>
        </is>
      </c>
      <c r="EM1642" t="inlineStr">
        <is>
          <t>рФЕР-65</t>
        </is>
      </c>
      <c r="EO1642" t="inlineStr"/>
      <c r="EQ1642" t="n">
        <v>0</v>
      </c>
      <c r="ER1642" t="n">
        <v>55841.25</v>
      </c>
      <c r="ES1642" t="n">
        <v>51647.6</v>
      </c>
      <c r="ET1642" t="n">
        <v>366.11</v>
      </c>
      <c r="EU1642" t="n">
        <v>0</v>
      </c>
      <c r="EV1642" t="n">
        <v>3827.54</v>
      </c>
      <c r="EW1642" t="n">
        <v>422</v>
      </c>
      <c r="EX1642" t="n">
        <v>0</v>
      </c>
      <c r="EY1642" t="n">
        <v>0</v>
      </c>
      <c r="FQ1642" t="n">
        <v>0</v>
      </c>
      <c r="FR1642" t="n">
        <v>0</v>
      </c>
      <c r="FS1642" t="n">
        <v>0</v>
      </c>
      <c r="FX1642" t="n">
        <v>103</v>
      </c>
      <c r="FY1642" t="n">
        <v>52</v>
      </c>
      <c r="GA1642" t="inlineStr"/>
      <c r="GD1642" t="n">
        <v>1</v>
      </c>
      <c r="GF1642" t="n">
        <v>-798667074</v>
      </c>
      <c r="GG1642" t="n">
        <v>2</v>
      </c>
      <c r="GH1642" t="n">
        <v>1</v>
      </c>
      <c r="GI1642" t="n">
        <v>2</v>
      </c>
      <c r="GJ1642" t="n">
        <v>0</v>
      </c>
      <c r="GK1642" t="n">
        <v>0</v>
      </c>
      <c r="GL1642">
        <f>ROUND(IF(AND(BH1642=3,BI1642=3,FS1642&lt;&gt;0),P1642,0),0)</f>
        <v/>
      </c>
      <c r="GM1642">
        <f>ROUND(O1642+X1642+Y1642,0)+GX1642</f>
        <v/>
      </c>
      <c r="GN1642">
        <f>IF(OR(BI1642=0,BI1642=1),GM1642-GX1642,0)</f>
        <v/>
      </c>
      <c r="GO1642">
        <f>IF(BI1642=2,GM1642-GX1642,0)</f>
        <v/>
      </c>
      <c r="GP1642">
        <f>IF(BI1642=4,GM1642-GX1642,0)</f>
        <v/>
      </c>
      <c r="GR1642" t="n">
        <v>0</v>
      </c>
      <c r="GS1642" t="n">
        <v>3</v>
      </c>
      <c r="GT1642" t="n">
        <v>0</v>
      </c>
      <c r="GU1642" t="inlineStr"/>
      <c r="GV1642">
        <f>ROUND((GT1642),2)</f>
        <v/>
      </c>
      <c r="GW1642" t="n">
        <v>1</v>
      </c>
      <c r="GX1642">
        <f>ROUND(HC1642*I1642,0)</f>
        <v/>
      </c>
      <c r="HA1642" t="n">
        <v>0</v>
      </c>
      <c r="HB1642" t="n">
        <v>0</v>
      </c>
      <c r="HC1642">
        <f>GV1642*GW1642</f>
        <v/>
      </c>
      <c r="HE1642" t="inlineStr"/>
      <c r="HF1642" t="inlineStr"/>
      <c r="HM1642" t="inlineStr"/>
      <c r="HN1642" t="inlineStr">
        <is>
          <t>Пр/812-099.2-1</t>
        </is>
      </c>
      <c r="HO1642" t="inlineStr">
        <is>
          <t>Пр/774-099.2</t>
        </is>
      </c>
      <c r="HP1642" t="inlineStr">
        <is>
          <t>Внутренние санитарнотехнические работы: смена труб, санприборов, запорной арматуры и другое</t>
        </is>
      </c>
      <c r="HQ1642" t="inlineStr">
        <is>
          <t>Внутренние санитарнотехнические работы: смена труб, санприборов, запорной арматуры и другое</t>
        </is>
      </c>
      <c r="HS1642" t="n">
        <v>0</v>
      </c>
      <c r="IK1642" t="n">
        <v>0</v>
      </c>
    </row>
    <row r="1643">
      <c r="A1643" t="n">
        <v>18</v>
      </c>
      <c r="B1643" t="n">
        <v>0</v>
      </c>
      <c r="C1643" t="n">
        <v>555</v>
      </c>
      <c r="E1643" t="inlineStr">
        <is>
          <t>3,1</t>
        </is>
      </c>
      <c r="F1643" t="inlineStr">
        <is>
          <t>509-9899</t>
        </is>
      </c>
      <c r="G1643" t="inlineStr">
        <is>
          <t>Строительный мусор и масса возвратных материалов</t>
        </is>
      </c>
      <c r="H1643" t="inlineStr">
        <is>
          <t>т</t>
        </is>
      </c>
      <c r="I1643">
        <f>I1642*J1643</f>
        <v/>
      </c>
      <c r="J1643" t="n">
        <v>3.839999999999999</v>
      </c>
      <c r="K1643" t="n">
        <v>3.84</v>
      </c>
      <c r="O1643">
        <f>ROUND(CP1643,0)</f>
        <v/>
      </c>
      <c r="P1643">
        <f>ROUND(CQ1643*I1643,0)</f>
        <v/>
      </c>
      <c r="Q1643">
        <f>(ROUND((ROUND(((ET1643)*I1643),0)*BB1643),0)+ROUND((ROUND(((AE1643-(EU1643))*I1643),0)*BS1643),0))</f>
        <v/>
      </c>
      <c r="R1643">
        <f>(ROUND((ROUND(((EU1643)*I1643),0)*BS1643),0)+ROUND((ROUND(((AE1643-(EU1643))*I1643),0)*BS1643),0))</f>
        <v/>
      </c>
      <c r="S1643">
        <f>ROUND(CT1643*I1643,0)</f>
        <v/>
      </c>
      <c r="T1643">
        <f>ROUND(CU1643*I1643,0)</f>
        <v/>
      </c>
      <c r="U1643">
        <f>ROUND(CV1643*I1643,7)</f>
        <v/>
      </c>
      <c r="V1643">
        <f>ROUND(CW1643*I1643,7)</f>
        <v/>
      </c>
      <c r="W1643">
        <f>ROUND(CX1643*I1643,0)</f>
        <v/>
      </c>
      <c r="X1643">
        <f>ROUND(CY1643,0)</f>
        <v/>
      </c>
      <c r="Y1643">
        <f>ROUND(CZ1643,0)</f>
        <v/>
      </c>
      <c r="AA1643" t="n">
        <v>78862477</v>
      </c>
      <c r="AB1643">
        <f>ROUND((AC1643+AD1643+AF1643),2)</f>
        <v/>
      </c>
      <c r="AC1643">
        <f>ROUND((ES1643),2)</f>
        <v/>
      </c>
      <c r="AD1643">
        <f>ROUND((((ET1643)-(EU1643))+AE1643),2)</f>
        <v/>
      </c>
      <c r="AE1643">
        <f>ROUND((EU1643),2)</f>
        <v/>
      </c>
      <c r="AF1643">
        <f>ROUND((EV1643),2)</f>
        <v/>
      </c>
      <c r="AG1643">
        <f>ROUND((AP1643),2)</f>
        <v/>
      </c>
      <c r="AH1643">
        <f>(EW1643)</f>
        <v/>
      </c>
      <c r="AI1643">
        <f>(EX1643)</f>
        <v/>
      </c>
      <c r="AJ1643">
        <f>(AS1643)</f>
        <v/>
      </c>
      <c r="AK1643" t="n">
        <v>0</v>
      </c>
      <c r="AL1643" t="n">
        <v>0</v>
      </c>
      <c r="AM1643" t="n">
        <v>0</v>
      </c>
      <c r="AN1643" t="n">
        <v>0</v>
      </c>
      <c r="AO1643" t="n">
        <v>0</v>
      </c>
      <c r="AP1643" t="n">
        <v>0</v>
      </c>
      <c r="AQ1643" t="n">
        <v>0</v>
      </c>
      <c r="AR1643" t="n">
        <v>0</v>
      </c>
      <c r="AS1643" t="n">
        <v>0</v>
      </c>
      <c r="AT1643" t="n">
        <v>103</v>
      </c>
      <c r="AU1643" t="n">
        <v>52</v>
      </c>
      <c r="AV1643" t="n">
        <v>1</v>
      </c>
      <c r="AW1643" t="n">
        <v>1</v>
      </c>
      <c r="AZ1643" t="n">
        <v>1</v>
      </c>
      <c r="BA1643" t="n">
        <v>1</v>
      </c>
      <c r="BB1643" t="n">
        <v>1</v>
      </c>
      <c r="BC1643" t="n">
        <v>1</v>
      </c>
      <c r="BD1643" t="inlineStr"/>
      <c r="BE1643" t="inlineStr"/>
      <c r="BF1643" t="inlineStr"/>
      <c r="BG1643" t="inlineStr"/>
      <c r="BH1643" t="n">
        <v>3</v>
      </c>
      <c r="BI1643" t="n">
        <v>1</v>
      </c>
      <c r="BJ1643" t="inlineStr">
        <is>
          <t>ТССЦ Московской обл., 509-9899, приказ Минстроя России №675/пр от 28.02.2017 № 258/пр</t>
        </is>
      </c>
      <c r="BM1643" t="n">
        <v>65007</v>
      </c>
      <c r="BN1643" t="n">
        <v>0</v>
      </c>
      <c r="BO1643" t="inlineStr"/>
      <c r="BP1643" t="n">
        <v>0</v>
      </c>
      <c r="BQ1643" t="n">
        <v>6</v>
      </c>
      <c r="BR1643" t="n">
        <v>0</v>
      </c>
      <c r="BS1643" t="n">
        <v>1</v>
      </c>
      <c r="BT1643" t="n">
        <v>1</v>
      </c>
      <c r="BU1643" t="n">
        <v>1</v>
      </c>
      <c r="BV1643" t="n">
        <v>1</v>
      </c>
      <c r="BW1643" t="n">
        <v>1</v>
      </c>
      <c r="BX1643" t="n">
        <v>1</v>
      </c>
      <c r="BY1643" t="inlineStr"/>
      <c r="BZ1643" t="n">
        <v>103</v>
      </c>
      <c r="CA1643" t="n">
        <v>52</v>
      </c>
      <c r="CB1643" t="inlineStr"/>
      <c r="CE1643" t="n">
        <v>12</v>
      </c>
      <c r="CF1643" t="n">
        <v>0</v>
      </c>
      <c r="CG1643" t="n">
        <v>0</v>
      </c>
      <c r="CM1643" t="n">
        <v>0</v>
      </c>
      <c r="CN1643" t="inlineStr"/>
      <c r="CO1643" t="n">
        <v>0</v>
      </c>
      <c r="CP1643">
        <f>(P1643+Q1643+S1643)</f>
        <v/>
      </c>
      <c r="CQ1643">
        <f>AC1643*BC1643</f>
        <v/>
      </c>
      <c r="CR1643">
        <f>(ROUND((ROUND(((ET1643)*1),0)*BB1643),0)+ROUND((ROUND(((AE1643-(EU1643))*1),0)*BS1643),0))</f>
        <v/>
      </c>
      <c r="CS1643">
        <f>(ROUND((ROUND(((EU1643)*1),0)*BS1643),0)+ROUND((ROUND(((AE1643-(EU1643))*1),0)*BS1643),0))</f>
        <v/>
      </c>
      <c r="CT1643">
        <f>AF1643*BA1643</f>
        <v/>
      </c>
      <c r="CU1643">
        <f>AG1643</f>
        <v/>
      </c>
      <c r="CV1643">
        <f>AH1643</f>
        <v/>
      </c>
      <c r="CW1643">
        <f>AI1643</f>
        <v/>
      </c>
      <c r="CX1643">
        <f>AJ1643</f>
        <v/>
      </c>
      <c r="CY1643">
        <f>(((S1643+R1643)*AT1643)/100)</f>
        <v/>
      </c>
      <c r="CZ1643">
        <f>(((S1643+R1643)*AU1643)/100)</f>
        <v/>
      </c>
      <c r="DC1643" t="inlineStr"/>
      <c r="DD1643" t="inlineStr"/>
      <c r="DE1643" t="inlineStr"/>
      <c r="DF1643" t="inlineStr"/>
      <c r="DG1643" t="inlineStr"/>
      <c r="DH1643" t="inlineStr"/>
      <c r="DI1643" t="inlineStr"/>
      <c r="DJ1643" t="inlineStr"/>
      <c r="DK1643" t="inlineStr"/>
      <c r="DL1643" t="inlineStr"/>
      <c r="DM1643" t="inlineStr"/>
      <c r="DN1643" t="n">
        <v>0</v>
      </c>
      <c r="DO1643" t="n">
        <v>0</v>
      </c>
      <c r="DP1643" t="n">
        <v>1</v>
      </c>
      <c r="DQ1643" t="n">
        <v>1</v>
      </c>
      <c r="DU1643" t="n">
        <v>1009</v>
      </c>
      <c r="DV1643" t="inlineStr">
        <is>
          <t>т</t>
        </is>
      </c>
      <c r="DW1643" t="inlineStr">
        <is>
          <t>т</t>
        </is>
      </c>
      <c r="DX1643" t="n">
        <v>1000</v>
      </c>
      <c r="DZ1643" t="inlineStr"/>
      <c r="EA1643" t="inlineStr"/>
      <c r="EB1643" t="inlineStr"/>
      <c r="EC1643" t="inlineStr"/>
      <c r="EE1643" t="n">
        <v>78726000</v>
      </c>
      <c r="EF1643" t="n">
        <v>6</v>
      </c>
      <c r="EG1643" t="inlineStr">
        <is>
          <t>Ремонтно-строительные работы</t>
        </is>
      </c>
      <c r="EH1643" t="n">
        <v>99</v>
      </c>
      <c r="EI1643" t="inlineStr">
        <is>
          <t>Внутренние санитарно-технические работы</t>
        </is>
      </c>
      <c r="EJ1643" t="n">
        <v>1</v>
      </c>
      <c r="EK1643" t="n">
        <v>65007</v>
      </c>
      <c r="EL1643" t="inlineStr">
        <is>
          <t>Внутренние санитарнотехнические работы: смена труб, санприборов, запорной арматуры и другое</t>
        </is>
      </c>
      <c r="EM1643" t="inlineStr">
        <is>
          <t>рФЕР-65</t>
        </is>
      </c>
      <c r="EO1643" t="inlineStr"/>
      <c r="EQ1643" t="n">
        <v>0</v>
      </c>
      <c r="ER1643" t="n">
        <v>0</v>
      </c>
      <c r="ES1643" t="n">
        <v>0</v>
      </c>
      <c r="ET1643" t="n">
        <v>0</v>
      </c>
      <c r="EU1643" t="n">
        <v>0</v>
      </c>
      <c r="EV1643" t="n">
        <v>0</v>
      </c>
      <c r="EW1643" t="n">
        <v>0</v>
      </c>
      <c r="EX1643" t="n">
        <v>0</v>
      </c>
      <c r="FQ1643" t="n">
        <v>0</v>
      </c>
      <c r="FR1643" t="n">
        <v>0</v>
      </c>
      <c r="FS1643" t="n">
        <v>0</v>
      </c>
      <c r="FX1643" t="n">
        <v>103</v>
      </c>
      <c r="FY1643" t="n">
        <v>52</v>
      </c>
      <c r="GA1643" t="inlineStr"/>
      <c r="GD1643" t="n">
        <v>1</v>
      </c>
      <c r="GF1643" t="n">
        <v>1839160745</v>
      </c>
      <c r="GG1643" t="n">
        <v>2</v>
      </c>
      <c r="GH1643" t="n">
        <v>1</v>
      </c>
      <c r="GI1643" t="n">
        <v>-2</v>
      </c>
      <c r="GJ1643" t="n">
        <v>0</v>
      </c>
      <c r="GK1643" t="n">
        <v>0</v>
      </c>
      <c r="GL1643">
        <f>ROUND(IF(AND(BH1643=3,BI1643=3,FS1643&lt;&gt;0),P1643,0),0)</f>
        <v/>
      </c>
      <c r="GM1643">
        <f>ROUND(O1643+X1643+Y1643,0)+GX1643</f>
        <v/>
      </c>
      <c r="GN1643">
        <f>IF(OR(BI1643=0,BI1643=1),GM1643-GX1643,0)</f>
        <v/>
      </c>
      <c r="GO1643">
        <f>IF(BI1643=2,GM1643-GX1643,0)</f>
        <v/>
      </c>
      <c r="GP1643">
        <f>IF(BI1643=4,GM1643-GX1643,0)</f>
        <v/>
      </c>
      <c r="GR1643" t="n">
        <v>0</v>
      </c>
      <c r="GS1643" t="n">
        <v>3</v>
      </c>
      <c r="GT1643" t="n">
        <v>0</v>
      </c>
      <c r="GU1643" t="inlineStr"/>
      <c r="GV1643">
        <f>ROUND((GT1643),2)</f>
        <v/>
      </c>
      <c r="GW1643" t="n">
        <v>1</v>
      </c>
      <c r="GX1643">
        <f>ROUND(HC1643*I1643,0)</f>
        <v/>
      </c>
      <c r="HA1643" t="n">
        <v>0</v>
      </c>
      <c r="HB1643" t="n">
        <v>0</v>
      </c>
      <c r="HC1643">
        <f>GV1643*GW1643</f>
        <v/>
      </c>
      <c r="HE1643" t="inlineStr"/>
      <c r="HF1643" t="inlineStr"/>
      <c r="HM1643" t="inlineStr"/>
      <c r="HN1643" t="inlineStr">
        <is>
          <t>Пр/812-099.2-1</t>
        </is>
      </c>
      <c r="HO1643" t="inlineStr">
        <is>
          <t>Пр/774-099.2</t>
        </is>
      </c>
      <c r="HP1643" t="inlineStr">
        <is>
          <t>Внутренние санитарнотехнические работы: смена труб, санприборов, запорной арматуры и другое</t>
        </is>
      </c>
      <c r="HQ1643" t="inlineStr">
        <is>
          <t>Внутренние санитарнотехнические работы: смена труб, санприборов, запорной арматуры и другое</t>
        </is>
      </c>
      <c r="HS1643" t="n">
        <v>0</v>
      </c>
      <c r="IK1643" t="n">
        <v>0</v>
      </c>
    </row>
    <row r="1644"/>
    <row r="1645">
      <c r="A1645" s="358" t="n">
        <v>51</v>
      </c>
      <c r="B1645" s="358">
        <f>B1633</f>
        <v/>
      </c>
      <c r="C1645" s="358">
        <f>A1633</f>
        <v/>
      </c>
      <c r="D1645" s="358">
        <f>ROW(A1633)</f>
        <v/>
      </c>
      <c r="E1645" s="358" t="n"/>
      <c r="F1645" s="358">
        <f>IF(F1633&lt;&gt;"",F1633,"")</f>
        <v/>
      </c>
      <c r="G1645" s="358">
        <f>IF(G1633&lt;&gt;"",G1633,"")</f>
        <v/>
      </c>
      <c r="H1645" s="358" t="n">
        <v>0</v>
      </c>
      <c r="I1645" s="358" t="n"/>
      <c r="J1645" s="358" t="n"/>
      <c r="K1645" s="358" t="n"/>
      <c r="L1645" s="358" t="n"/>
      <c r="M1645" s="358" t="n"/>
      <c r="N1645" s="358" t="n"/>
      <c r="O1645" s="358" t="n">
        <v>0</v>
      </c>
      <c r="P1645" s="358" t="n">
        <v>0</v>
      </c>
      <c r="Q1645" s="358" t="n">
        <v>0</v>
      </c>
      <c r="R1645" s="358" t="n">
        <v>0</v>
      </c>
      <c r="S1645" s="358" t="n">
        <v>0</v>
      </c>
      <c r="T1645" s="358" t="n">
        <v>0</v>
      </c>
      <c r="U1645" s="358" t="n">
        <v>0</v>
      </c>
      <c r="V1645" s="358" t="n">
        <v>0</v>
      </c>
      <c r="W1645" s="358" t="n">
        <v>0</v>
      </c>
      <c r="X1645" s="358" t="n">
        <v>0</v>
      </c>
      <c r="Y1645" s="358" t="n">
        <v>0</v>
      </c>
      <c r="Z1645" s="358" t="n"/>
      <c r="AA1645" s="358" t="n"/>
      <c r="AB1645" s="358" t="n"/>
      <c r="AC1645" s="358" t="n"/>
      <c r="AD1645" s="358" t="n"/>
      <c r="AE1645" s="358" t="n"/>
      <c r="AF1645" s="358" t="n"/>
      <c r="AG1645" s="358" t="n"/>
      <c r="AH1645" s="358" t="n"/>
      <c r="AI1645" s="358" t="n"/>
      <c r="AJ1645" s="358" t="n"/>
      <c r="AK1645" s="358" t="n"/>
      <c r="AL1645" s="358" t="n"/>
      <c r="AM1645" s="358" t="n"/>
      <c r="AN1645" s="358" t="n"/>
      <c r="AO1645" s="358">
        <f>ROUND(BX1645,0)</f>
        <v/>
      </c>
      <c r="AP1645" s="358">
        <f>ROUND(BY1645,0)</f>
        <v/>
      </c>
      <c r="AQ1645" s="358">
        <f>ROUND(BZ1645,0)</f>
        <v/>
      </c>
      <c r="AR1645" s="358">
        <f>ROUND(CA1645,0)</f>
        <v/>
      </c>
      <c r="AS1645" s="358">
        <f>ROUND(CB1645,0)</f>
        <v/>
      </c>
      <c r="AT1645" s="358">
        <f>ROUND(CC1645,0)</f>
        <v/>
      </c>
      <c r="AU1645" s="358">
        <f>ROUND(CD1645,0)</f>
        <v/>
      </c>
      <c r="AV1645" s="358">
        <f>ROUND(CE1645,0)</f>
        <v/>
      </c>
      <c r="AW1645" s="358">
        <f>ROUND(CF1645,0)</f>
        <v/>
      </c>
      <c r="AX1645" s="358">
        <f>ROUND(CG1645,0)</f>
        <v/>
      </c>
      <c r="AY1645" s="358">
        <f>ROUND(CH1645,0)</f>
        <v/>
      </c>
      <c r="AZ1645" s="358">
        <f>ROUND(CI1645,0)</f>
        <v/>
      </c>
      <c r="BA1645" s="358">
        <f>ROUND(CJ1645,0)</f>
        <v/>
      </c>
      <c r="BB1645" s="358">
        <f>ROUND(CK1645,0)</f>
        <v/>
      </c>
      <c r="BC1645" s="358">
        <f>ROUND(CL1645,0)</f>
        <v/>
      </c>
      <c r="BD1645" s="358">
        <f>ROUND(CM1645,0)</f>
        <v/>
      </c>
      <c r="BE1645" s="358" t="n"/>
      <c r="BF1645" s="358" t="n"/>
      <c r="BG1645" s="358" t="n"/>
      <c r="BH1645" s="358" t="n"/>
      <c r="BI1645" s="358" t="n"/>
      <c r="BJ1645" s="358" t="n"/>
      <c r="BK1645" s="358" t="n"/>
      <c r="BL1645" s="358" t="n"/>
      <c r="BM1645" s="358" t="n"/>
      <c r="BN1645" s="358" t="n"/>
      <c r="BO1645" s="358" t="n"/>
      <c r="BP1645" s="358" t="n"/>
      <c r="BQ1645" s="358" t="n"/>
      <c r="BR1645" s="358" t="n"/>
      <c r="BS1645" s="358" t="n"/>
      <c r="BT1645" s="358" t="n"/>
      <c r="BU1645" s="358" t="n"/>
      <c r="BV1645" s="358" t="n"/>
      <c r="BW1645" s="358" t="n"/>
      <c r="BX1645" s="358" t="n"/>
      <c r="BY1645" s="358" t="n"/>
      <c r="BZ1645" s="358" t="n"/>
      <c r="CA1645" s="358" t="n"/>
      <c r="CB1645" s="358" t="n"/>
      <c r="CC1645" s="358" t="n"/>
      <c r="CD1645" s="358" t="n"/>
      <c r="CE1645" s="358" t="n"/>
      <c r="CF1645" s="358" t="n"/>
      <c r="CG1645" s="358" t="n"/>
      <c r="CH1645" s="358" t="n"/>
      <c r="CI1645" s="358" t="n"/>
      <c r="CJ1645" s="358" t="n"/>
      <c r="CK1645" s="358" t="n"/>
      <c r="CL1645" s="358" t="n"/>
      <c r="CM1645" s="358" t="n"/>
      <c r="CN1645" s="358" t="n"/>
      <c r="CO1645" s="358" t="n"/>
      <c r="CP1645" s="358" t="n"/>
      <c r="CQ1645" s="358" t="n"/>
      <c r="CR1645" s="358" t="n"/>
      <c r="CS1645" s="358" t="n"/>
      <c r="CT1645" s="358" t="n"/>
      <c r="CU1645" s="358" t="n"/>
      <c r="CV1645" s="358" t="n"/>
      <c r="CW1645" s="358" t="n"/>
      <c r="CX1645" s="358" t="n"/>
      <c r="CY1645" s="358" t="n"/>
      <c r="CZ1645" s="358" t="n"/>
      <c r="DA1645" s="358" t="n"/>
      <c r="DB1645" s="358" t="n"/>
      <c r="DC1645" s="358" t="n"/>
      <c r="DD1645" s="358" t="n"/>
      <c r="DE1645" s="358" t="n"/>
      <c r="DF1645" s="358" t="n"/>
      <c r="DG1645" s="359" t="n"/>
      <c r="DH1645" s="359" t="n"/>
      <c r="DI1645" s="359" t="n"/>
      <c r="DJ1645" s="359" t="n"/>
      <c r="DK1645" s="359" t="n"/>
      <c r="DL1645" s="359" t="n"/>
      <c r="DM1645" s="359" t="n"/>
      <c r="DN1645" s="359" t="n"/>
      <c r="DO1645" s="359" t="n"/>
      <c r="DP1645" s="359" t="n"/>
      <c r="DQ1645" s="359" t="n"/>
      <c r="DR1645" s="359" t="n"/>
      <c r="DS1645" s="359" t="n"/>
      <c r="DT1645" s="359" t="n"/>
      <c r="DU1645" s="359" t="n"/>
      <c r="DV1645" s="359" t="n"/>
      <c r="DW1645" s="359" t="n"/>
      <c r="DX1645" s="359" t="n"/>
      <c r="DY1645" s="359" t="n"/>
      <c r="DZ1645" s="359" t="n"/>
      <c r="EA1645" s="359" t="n"/>
      <c r="EB1645" s="359" t="n"/>
      <c r="EC1645" s="359" t="n"/>
      <c r="ED1645" s="359" t="n"/>
      <c r="EE1645" s="359" t="n"/>
      <c r="EF1645" s="359" t="n"/>
      <c r="EG1645" s="359" t="n"/>
      <c r="EH1645" s="359" t="n"/>
      <c r="EI1645" s="359" t="n"/>
      <c r="EJ1645" s="359" t="n"/>
      <c r="EK1645" s="359" t="n"/>
      <c r="EL1645" s="359" t="n"/>
      <c r="EM1645" s="359" t="n"/>
      <c r="EN1645" s="359" t="n"/>
      <c r="EO1645" s="359" t="n"/>
      <c r="EP1645" s="359" t="n"/>
      <c r="EQ1645" s="359" t="n"/>
      <c r="ER1645" s="359" t="n"/>
      <c r="ES1645" s="359" t="n"/>
      <c r="ET1645" s="359" t="n"/>
      <c r="EU1645" s="359" t="n"/>
      <c r="EV1645" s="359" t="n"/>
      <c r="EW1645" s="359" t="n"/>
      <c r="EX1645" s="359" t="n"/>
      <c r="EY1645" s="359" t="n"/>
      <c r="EZ1645" s="359" t="n"/>
      <c r="FA1645" s="359" t="n"/>
      <c r="FB1645" s="359" t="n"/>
      <c r="FC1645" s="359" t="n"/>
      <c r="FD1645" s="359" t="n"/>
      <c r="FE1645" s="359" t="n"/>
      <c r="FF1645" s="359" t="n"/>
      <c r="FG1645" s="359" t="n"/>
      <c r="FH1645" s="359" t="n"/>
      <c r="FI1645" s="359" t="n"/>
      <c r="FJ1645" s="359" t="n"/>
      <c r="FK1645" s="359" t="n"/>
      <c r="FL1645" s="359" t="n"/>
      <c r="FM1645" s="359" t="n"/>
      <c r="FN1645" s="359" t="n"/>
      <c r="FO1645" s="359" t="n"/>
      <c r="FP1645" s="359" t="n"/>
      <c r="FQ1645" s="359" t="n"/>
      <c r="FR1645" s="359" t="n"/>
      <c r="FS1645" s="359" t="n"/>
      <c r="FT1645" s="359" t="n"/>
      <c r="FU1645" s="359" t="n"/>
      <c r="FV1645" s="359" t="n"/>
      <c r="FW1645" s="359" t="n"/>
      <c r="FX1645" s="359" t="n"/>
      <c r="FY1645" s="359" t="n"/>
      <c r="FZ1645" s="359" t="n"/>
      <c r="GA1645" s="359" t="n"/>
      <c r="GB1645" s="359" t="n"/>
      <c r="GC1645" s="359" t="n"/>
      <c r="GD1645" s="359" t="n"/>
      <c r="GE1645" s="359" t="n"/>
      <c r="GF1645" s="359" t="n"/>
      <c r="GG1645" s="359" t="n"/>
      <c r="GH1645" s="359" t="n"/>
      <c r="GI1645" s="359" t="n"/>
      <c r="GJ1645" s="359" t="n"/>
      <c r="GK1645" s="359" t="n"/>
      <c r="GL1645" s="359" t="n"/>
      <c r="GM1645" s="359" t="n"/>
      <c r="GN1645" s="359" t="n"/>
      <c r="GO1645" s="359" t="n"/>
      <c r="GP1645" s="359" t="n"/>
      <c r="GQ1645" s="359" t="n"/>
      <c r="GR1645" s="359" t="n"/>
      <c r="GS1645" s="359" t="n"/>
      <c r="GT1645" s="359" t="n"/>
      <c r="GU1645" s="359" t="n"/>
      <c r="GV1645" s="359" t="n"/>
      <c r="GW1645" s="359" t="n"/>
      <c r="GX1645" s="359" t="n">
        <v>0</v>
      </c>
    </row>
    <row r="1646"/>
    <row r="1647">
      <c r="A1647" s="360" t="n">
        <v>50</v>
      </c>
      <c r="B1647" s="360" t="n">
        <v>0</v>
      </c>
      <c r="C1647" s="360" t="n">
        <v>0</v>
      </c>
      <c r="D1647" s="360" t="n">
        <v>1</v>
      </c>
      <c r="E1647" s="360" t="n">
        <v>201</v>
      </c>
      <c r="F1647" s="360">
        <f>ROUND(Source!O1645,O1647)</f>
        <v/>
      </c>
      <c r="G1647" s="360" t="inlineStr">
        <is>
          <t>ПЗ</t>
        </is>
      </c>
      <c r="H1647" s="360" t="inlineStr">
        <is>
          <t>Прямые затраты</t>
        </is>
      </c>
      <c r="I1647" s="360" t="n"/>
      <c r="J1647" s="360" t="n"/>
      <c r="K1647" s="360" t="n">
        <v>201</v>
      </c>
      <c r="L1647" s="360" t="n">
        <v>1</v>
      </c>
      <c r="M1647" s="360" t="n">
        <v>3</v>
      </c>
      <c r="N1647" s="360" t="inlineStr"/>
      <c r="O1647" s="360" t="n">
        <v>0</v>
      </c>
      <c r="P1647" s="360" t="n"/>
      <c r="Q1647" s="360" t="n"/>
      <c r="R1647" s="360" t="n"/>
      <c r="S1647" s="360" t="n"/>
      <c r="T1647" s="360" t="n"/>
      <c r="U1647" s="360" t="n"/>
      <c r="V1647" s="360" t="n"/>
      <c r="W1647" s="360" t="n">
        <v>0</v>
      </c>
      <c r="X1647" s="360" t="n">
        <v>1</v>
      </c>
      <c r="Y1647" s="360" t="n">
        <v>0</v>
      </c>
      <c r="Z1647" s="360" t="n"/>
      <c r="AA1647" s="360" t="n"/>
      <c r="AB1647" s="360" t="n"/>
    </row>
    <row r="1648">
      <c r="A1648" s="360" t="n">
        <v>50</v>
      </c>
      <c r="B1648" s="360" t="n">
        <v>0</v>
      </c>
      <c r="C1648" s="360" t="n">
        <v>0</v>
      </c>
      <c r="D1648" s="360" t="n">
        <v>1</v>
      </c>
      <c r="E1648" s="360" t="n">
        <v>202</v>
      </c>
      <c r="F1648" s="360">
        <f>ROUND(Source!P1645,O1648)</f>
        <v/>
      </c>
      <c r="G1648" s="360" t="inlineStr">
        <is>
          <t>СтМатОб</t>
        </is>
      </c>
      <c r="H1648" s="360" t="inlineStr">
        <is>
          <t>Стоимость материальных ресурсов (всего)</t>
        </is>
      </c>
      <c r="I1648" s="360" t="n"/>
      <c r="J1648" s="360" t="n"/>
      <c r="K1648" s="360" t="n">
        <v>202</v>
      </c>
      <c r="L1648" s="360" t="n">
        <v>2</v>
      </c>
      <c r="M1648" s="360" t="n">
        <v>3</v>
      </c>
      <c r="N1648" s="360" t="inlineStr"/>
      <c r="O1648" s="360" t="n">
        <v>0</v>
      </c>
      <c r="P1648" s="360" t="n"/>
      <c r="Q1648" s="360" t="n"/>
      <c r="R1648" s="360" t="n"/>
      <c r="S1648" s="360" t="n"/>
      <c r="T1648" s="360" t="n"/>
      <c r="U1648" s="360" t="n"/>
      <c r="V1648" s="360" t="n"/>
      <c r="W1648" s="360" t="n">
        <v>0</v>
      </c>
      <c r="X1648" s="360" t="n">
        <v>1</v>
      </c>
      <c r="Y1648" s="360" t="n">
        <v>0</v>
      </c>
      <c r="Z1648" s="360" t="n"/>
      <c r="AA1648" s="360" t="n"/>
      <c r="AB1648" s="360" t="n"/>
    </row>
    <row r="1649">
      <c r="A1649" s="360" t="n">
        <v>50</v>
      </c>
      <c r="B1649" s="360" t="n">
        <v>0</v>
      </c>
      <c r="C1649" s="360" t="n">
        <v>0</v>
      </c>
      <c r="D1649" s="360" t="n">
        <v>1</v>
      </c>
      <c r="E1649" s="360" t="n">
        <v>222</v>
      </c>
      <c r="F1649" s="360">
        <f>ROUND(Source!AO1645,O1649)</f>
        <v/>
      </c>
      <c r="G1649" s="360" t="inlineStr">
        <is>
          <t>СтМатОбЗак</t>
        </is>
      </c>
      <c r="H1649" s="360" t="inlineStr">
        <is>
          <t>Стоимость материалов и оборудования заказчика</t>
        </is>
      </c>
      <c r="I1649" s="360" t="n"/>
      <c r="J1649" s="360" t="n"/>
      <c r="K1649" s="360" t="n">
        <v>222</v>
      </c>
      <c r="L1649" s="360" t="n">
        <v>3</v>
      </c>
      <c r="M1649" s="360" t="n">
        <v>3</v>
      </c>
      <c r="N1649" s="360" t="inlineStr"/>
      <c r="O1649" s="360" t="n">
        <v>0</v>
      </c>
      <c r="P1649" s="360" t="n"/>
      <c r="Q1649" s="360" t="n"/>
      <c r="R1649" s="360" t="n"/>
      <c r="S1649" s="360" t="n"/>
      <c r="T1649" s="360" t="n"/>
      <c r="U1649" s="360" t="n"/>
      <c r="V1649" s="360" t="n"/>
      <c r="W1649" s="360" t="n">
        <v>0</v>
      </c>
      <c r="X1649" s="360" t="n">
        <v>1</v>
      </c>
      <c r="Y1649" s="360" t="n">
        <v>0</v>
      </c>
      <c r="Z1649" s="360" t="n"/>
      <c r="AA1649" s="360" t="n"/>
      <c r="AB1649" s="360" t="n"/>
    </row>
    <row r="1650">
      <c r="A1650" s="360" t="n">
        <v>50</v>
      </c>
      <c r="B1650" s="360" t="n">
        <v>0</v>
      </c>
      <c r="C1650" s="360" t="n">
        <v>0</v>
      </c>
      <c r="D1650" s="360" t="n">
        <v>1</v>
      </c>
      <c r="E1650" s="360" t="n">
        <v>225</v>
      </c>
      <c r="F1650" s="360">
        <f>ROUND(Source!AV1645,O1650)</f>
        <v/>
      </c>
      <c r="G1650" s="360" t="inlineStr">
        <is>
          <t>СтМатОбПод</t>
        </is>
      </c>
      <c r="H1650" s="360" t="inlineStr">
        <is>
          <t>Стоимость материалов и оборудования подрядчика</t>
        </is>
      </c>
      <c r="I1650" s="360" t="n"/>
      <c r="J1650" s="360" t="n"/>
      <c r="K1650" s="360" t="n">
        <v>225</v>
      </c>
      <c r="L1650" s="360" t="n">
        <v>4</v>
      </c>
      <c r="M1650" s="360" t="n">
        <v>3</v>
      </c>
      <c r="N1650" s="360" t="inlineStr"/>
      <c r="O1650" s="360" t="n">
        <v>0</v>
      </c>
      <c r="P1650" s="360" t="n"/>
      <c r="Q1650" s="360" t="n"/>
      <c r="R1650" s="360" t="n"/>
      <c r="S1650" s="360" t="n"/>
      <c r="T1650" s="360" t="n"/>
      <c r="U1650" s="360" t="n"/>
      <c r="V1650" s="360" t="n"/>
      <c r="W1650" s="360" t="n">
        <v>0</v>
      </c>
      <c r="X1650" s="360" t="n">
        <v>1</v>
      </c>
      <c r="Y1650" s="360" t="n">
        <v>0</v>
      </c>
      <c r="Z1650" s="360" t="n"/>
      <c r="AA1650" s="360" t="n"/>
      <c r="AB1650" s="360" t="n"/>
    </row>
    <row r="1651">
      <c r="A1651" s="360" t="n">
        <v>50</v>
      </c>
      <c r="B1651" s="360" t="n">
        <v>0</v>
      </c>
      <c r="C1651" s="360" t="n">
        <v>0</v>
      </c>
      <c r="D1651" s="360" t="n">
        <v>1</v>
      </c>
      <c r="E1651" s="360" t="n">
        <v>226</v>
      </c>
      <c r="F1651" s="360">
        <f>ROUND(Source!AW1645,O1651)</f>
        <v/>
      </c>
      <c r="G1651" s="360" t="inlineStr">
        <is>
          <t>СтМат</t>
        </is>
      </c>
      <c r="H1651" s="360" t="inlineStr">
        <is>
          <t>Стоимость материалов (всего)</t>
        </is>
      </c>
      <c r="I1651" s="360" t="n"/>
      <c r="J1651" s="360" t="n"/>
      <c r="K1651" s="360" t="n">
        <v>226</v>
      </c>
      <c r="L1651" s="360" t="n">
        <v>5</v>
      </c>
      <c r="M1651" s="360" t="n">
        <v>3</v>
      </c>
      <c r="N1651" s="360" t="inlineStr"/>
      <c r="O1651" s="360" t="n">
        <v>0</v>
      </c>
      <c r="P1651" s="360" t="n"/>
      <c r="Q1651" s="360" t="n"/>
      <c r="R1651" s="360" t="n"/>
      <c r="S1651" s="360" t="n"/>
      <c r="T1651" s="360" t="n"/>
      <c r="U1651" s="360" t="n"/>
      <c r="V1651" s="360" t="n"/>
      <c r="W1651" s="360" t="n">
        <v>0</v>
      </c>
      <c r="X1651" s="360" t="n">
        <v>1</v>
      </c>
      <c r="Y1651" s="360" t="n">
        <v>0</v>
      </c>
      <c r="Z1651" s="360" t="n"/>
      <c r="AA1651" s="360" t="n"/>
      <c r="AB1651" s="360" t="n"/>
    </row>
    <row r="1652">
      <c r="A1652" s="360" t="n">
        <v>50</v>
      </c>
      <c r="B1652" s="360" t="n">
        <v>0</v>
      </c>
      <c r="C1652" s="360" t="n">
        <v>0</v>
      </c>
      <c r="D1652" s="360" t="n">
        <v>1</v>
      </c>
      <c r="E1652" s="360" t="n">
        <v>227</v>
      </c>
      <c r="F1652" s="360">
        <f>ROUND(Source!AX1645,O1652)</f>
        <v/>
      </c>
      <c r="G1652" s="360" t="inlineStr">
        <is>
          <t>СтМатЗак</t>
        </is>
      </c>
      <c r="H1652" s="360" t="inlineStr">
        <is>
          <t>Стоимость материалов заказчика</t>
        </is>
      </c>
      <c r="I1652" s="360" t="n"/>
      <c r="J1652" s="360" t="n"/>
      <c r="K1652" s="360" t="n">
        <v>227</v>
      </c>
      <c r="L1652" s="360" t="n">
        <v>6</v>
      </c>
      <c r="M1652" s="360" t="n">
        <v>3</v>
      </c>
      <c r="N1652" s="360" t="inlineStr"/>
      <c r="O1652" s="360" t="n">
        <v>0</v>
      </c>
      <c r="P1652" s="360" t="n"/>
      <c r="Q1652" s="360" t="n"/>
      <c r="R1652" s="360" t="n"/>
      <c r="S1652" s="360" t="n"/>
      <c r="T1652" s="360" t="n"/>
      <c r="U1652" s="360" t="n"/>
      <c r="V1652" s="360" t="n"/>
      <c r="W1652" s="360" t="n">
        <v>0</v>
      </c>
      <c r="X1652" s="360" t="n">
        <v>1</v>
      </c>
      <c r="Y1652" s="360" t="n">
        <v>0</v>
      </c>
      <c r="Z1652" s="360" t="n"/>
      <c r="AA1652" s="360" t="n"/>
      <c r="AB1652" s="360" t="n"/>
    </row>
    <row r="1653">
      <c r="A1653" s="360" t="n">
        <v>50</v>
      </c>
      <c r="B1653" s="360" t="n">
        <v>0</v>
      </c>
      <c r="C1653" s="360" t="n">
        <v>0</v>
      </c>
      <c r="D1653" s="360" t="n">
        <v>1</v>
      </c>
      <c r="E1653" s="360" t="n">
        <v>228</v>
      </c>
      <c r="F1653" s="360">
        <f>ROUND(Source!AY1645,O1653)</f>
        <v/>
      </c>
      <c r="G1653" s="360" t="inlineStr">
        <is>
          <t>СтМатПод</t>
        </is>
      </c>
      <c r="H1653" s="360" t="inlineStr">
        <is>
          <t>Стоимость материалов подрядчика</t>
        </is>
      </c>
      <c r="I1653" s="360" t="n"/>
      <c r="J1653" s="360" t="n"/>
      <c r="K1653" s="360" t="n">
        <v>228</v>
      </c>
      <c r="L1653" s="360" t="n">
        <v>7</v>
      </c>
      <c r="M1653" s="360" t="n">
        <v>3</v>
      </c>
      <c r="N1653" s="360" t="inlineStr"/>
      <c r="O1653" s="360" t="n">
        <v>0</v>
      </c>
      <c r="P1653" s="360" t="n"/>
      <c r="Q1653" s="360" t="n"/>
      <c r="R1653" s="360" t="n"/>
      <c r="S1653" s="360" t="n"/>
      <c r="T1653" s="360" t="n"/>
      <c r="U1653" s="360" t="n"/>
      <c r="V1653" s="360" t="n"/>
      <c r="W1653" s="360" t="n">
        <v>0</v>
      </c>
      <c r="X1653" s="360" t="n">
        <v>1</v>
      </c>
      <c r="Y1653" s="360" t="n">
        <v>0</v>
      </c>
      <c r="Z1653" s="360" t="n"/>
      <c r="AA1653" s="360" t="n"/>
      <c r="AB1653" s="360" t="n"/>
    </row>
    <row r="1654">
      <c r="A1654" s="360" t="n">
        <v>50</v>
      </c>
      <c r="B1654" s="360" t="n">
        <v>0</v>
      </c>
      <c r="C1654" s="360" t="n">
        <v>0</v>
      </c>
      <c r="D1654" s="360" t="n">
        <v>1</v>
      </c>
      <c r="E1654" s="360" t="n">
        <v>216</v>
      </c>
      <c r="F1654" s="360">
        <f>ROUND(Source!AP1645,O1654)</f>
        <v/>
      </c>
      <c r="G1654" s="360" t="inlineStr">
        <is>
          <t>Оборуд</t>
        </is>
      </c>
      <c r="H1654" s="360" t="inlineStr">
        <is>
          <t>Стоимость оборудования (всего)</t>
        </is>
      </c>
      <c r="I1654" s="360" t="n"/>
      <c r="J1654" s="360" t="n"/>
      <c r="K1654" s="360" t="n">
        <v>216</v>
      </c>
      <c r="L1654" s="360" t="n">
        <v>8</v>
      </c>
      <c r="M1654" s="360" t="n">
        <v>3</v>
      </c>
      <c r="N1654" s="360" t="inlineStr"/>
      <c r="O1654" s="360" t="n">
        <v>0</v>
      </c>
      <c r="P1654" s="360" t="n"/>
      <c r="Q1654" s="360" t="n"/>
      <c r="R1654" s="360" t="n"/>
      <c r="S1654" s="360" t="n"/>
      <c r="T1654" s="360" t="n"/>
      <c r="U1654" s="360" t="n"/>
      <c r="V1654" s="360" t="n"/>
      <c r="W1654" s="360" t="n">
        <v>0</v>
      </c>
      <c r="X1654" s="360" t="n">
        <v>1</v>
      </c>
      <c r="Y1654" s="360" t="n">
        <v>0</v>
      </c>
      <c r="Z1654" s="360" t="n"/>
      <c r="AA1654" s="360" t="n"/>
      <c r="AB1654" s="360" t="n"/>
    </row>
    <row r="1655">
      <c r="A1655" s="360" t="n">
        <v>50</v>
      </c>
      <c r="B1655" s="360" t="n">
        <v>0</v>
      </c>
      <c r="C1655" s="360" t="n">
        <v>0</v>
      </c>
      <c r="D1655" s="360" t="n">
        <v>1</v>
      </c>
      <c r="E1655" s="360" t="n">
        <v>223</v>
      </c>
      <c r="F1655" s="360">
        <f>ROUND(Source!AQ1645,O1655)</f>
        <v/>
      </c>
      <c r="G1655" s="360" t="inlineStr">
        <is>
          <t>ОборудЗак</t>
        </is>
      </c>
      <c r="H1655" s="360" t="inlineStr">
        <is>
          <t>Стоимость оборудования заказчика</t>
        </is>
      </c>
      <c r="I1655" s="360" t="n"/>
      <c r="J1655" s="360" t="n"/>
      <c r="K1655" s="360" t="n">
        <v>223</v>
      </c>
      <c r="L1655" s="360" t="n">
        <v>9</v>
      </c>
      <c r="M1655" s="360" t="n">
        <v>3</v>
      </c>
      <c r="N1655" s="360" t="inlineStr"/>
      <c r="O1655" s="360" t="n">
        <v>0</v>
      </c>
      <c r="P1655" s="360" t="n"/>
      <c r="Q1655" s="360" t="n"/>
      <c r="R1655" s="360" t="n"/>
      <c r="S1655" s="360" t="n"/>
      <c r="T1655" s="360" t="n"/>
      <c r="U1655" s="360" t="n"/>
      <c r="V1655" s="360" t="n"/>
      <c r="W1655" s="360" t="n">
        <v>0</v>
      </c>
      <c r="X1655" s="360" t="n">
        <v>1</v>
      </c>
      <c r="Y1655" s="360" t="n">
        <v>0</v>
      </c>
      <c r="Z1655" s="360" t="n"/>
      <c r="AA1655" s="360" t="n"/>
      <c r="AB1655" s="360" t="n"/>
    </row>
    <row r="1656">
      <c r="A1656" s="360" t="n">
        <v>50</v>
      </c>
      <c r="B1656" s="360" t="n">
        <v>0</v>
      </c>
      <c r="C1656" s="360" t="n">
        <v>0</v>
      </c>
      <c r="D1656" s="360" t="n">
        <v>1</v>
      </c>
      <c r="E1656" s="360" t="n">
        <v>229</v>
      </c>
      <c r="F1656" s="360">
        <f>ROUND(Source!AZ1645,O1656)</f>
        <v/>
      </c>
      <c r="G1656" s="360" t="inlineStr">
        <is>
          <t>ОборудПод</t>
        </is>
      </c>
      <c r="H1656" s="360" t="inlineStr">
        <is>
          <t>Стоимость оборудования подрядчика</t>
        </is>
      </c>
      <c r="I1656" s="360" t="n"/>
      <c r="J1656" s="360" t="n"/>
      <c r="K1656" s="360" t="n">
        <v>229</v>
      </c>
      <c r="L1656" s="360" t="n">
        <v>10</v>
      </c>
      <c r="M1656" s="360" t="n">
        <v>3</v>
      </c>
      <c r="N1656" s="360" t="inlineStr"/>
      <c r="O1656" s="360" t="n">
        <v>0</v>
      </c>
      <c r="P1656" s="360" t="n"/>
      <c r="Q1656" s="360" t="n"/>
      <c r="R1656" s="360" t="n"/>
      <c r="S1656" s="360" t="n"/>
      <c r="T1656" s="360" t="n"/>
      <c r="U1656" s="360" t="n"/>
      <c r="V1656" s="360" t="n"/>
      <c r="W1656" s="360" t="n">
        <v>0</v>
      </c>
      <c r="X1656" s="360" t="n">
        <v>1</v>
      </c>
      <c r="Y1656" s="360" t="n">
        <v>0</v>
      </c>
      <c r="Z1656" s="360" t="n"/>
      <c r="AA1656" s="360" t="n"/>
      <c r="AB1656" s="360" t="n"/>
    </row>
    <row r="1657">
      <c r="A1657" s="360" t="n">
        <v>50</v>
      </c>
      <c r="B1657" s="360" t="n">
        <v>0</v>
      </c>
      <c r="C1657" s="360" t="n">
        <v>0</v>
      </c>
      <c r="D1657" s="360" t="n">
        <v>1</v>
      </c>
      <c r="E1657" s="360" t="n">
        <v>203</v>
      </c>
      <c r="F1657" s="360">
        <f>ROUND(Source!Q1645,O1657)</f>
        <v/>
      </c>
      <c r="G1657" s="360" t="inlineStr">
        <is>
          <t>ЭММ</t>
        </is>
      </c>
      <c r="H1657" s="360" t="inlineStr">
        <is>
          <t>Эксплуатация машин</t>
        </is>
      </c>
      <c r="I1657" s="360" t="n"/>
      <c r="J1657" s="360" t="n"/>
      <c r="K1657" s="360" t="n">
        <v>203</v>
      </c>
      <c r="L1657" s="360" t="n">
        <v>11</v>
      </c>
      <c r="M1657" s="360" t="n">
        <v>3</v>
      </c>
      <c r="N1657" s="360" t="inlineStr"/>
      <c r="O1657" s="360" t="n">
        <v>0</v>
      </c>
      <c r="P1657" s="360" t="n"/>
      <c r="Q1657" s="360" t="n"/>
      <c r="R1657" s="360" t="n"/>
      <c r="S1657" s="360" t="n"/>
      <c r="T1657" s="360" t="n"/>
      <c r="U1657" s="360" t="n"/>
      <c r="V1657" s="360" t="n"/>
      <c r="W1657" s="360" t="n">
        <v>0</v>
      </c>
      <c r="X1657" s="360" t="n">
        <v>1</v>
      </c>
      <c r="Y1657" s="360" t="n">
        <v>0</v>
      </c>
      <c r="Z1657" s="360" t="n"/>
      <c r="AA1657" s="360" t="n"/>
      <c r="AB1657" s="360" t="n"/>
    </row>
    <row r="1658">
      <c r="A1658" s="360" t="n">
        <v>50</v>
      </c>
      <c r="B1658" s="360" t="n">
        <v>0</v>
      </c>
      <c r="C1658" s="360" t="n">
        <v>0</v>
      </c>
      <c r="D1658" s="360" t="n">
        <v>1</v>
      </c>
      <c r="E1658" s="360" t="n">
        <v>231</v>
      </c>
      <c r="F1658" s="360">
        <f>ROUND(Source!BB1645,O1658)</f>
        <v/>
      </c>
      <c r="G1658" s="360" t="inlineStr">
        <is>
          <t>ЭММсНРиСП</t>
        </is>
      </c>
      <c r="H1658" s="360" t="inlineStr">
        <is>
          <t>Эксплуатация машин по ТСН-2001.16</t>
        </is>
      </c>
      <c r="I1658" s="360" t="n"/>
      <c r="J1658" s="360" t="n"/>
      <c r="K1658" s="360" t="n">
        <v>231</v>
      </c>
      <c r="L1658" s="360" t="n">
        <v>12</v>
      </c>
      <c r="M1658" s="360" t="n">
        <v>3</v>
      </c>
      <c r="N1658" s="360" t="inlineStr"/>
      <c r="O1658" s="360" t="n">
        <v>0</v>
      </c>
      <c r="P1658" s="360" t="n"/>
      <c r="Q1658" s="360" t="n"/>
      <c r="R1658" s="360" t="n"/>
      <c r="S1658" s="360" t="n"/>
      <c r="T1658" s="360" t="n"/>
      <c r="U1658" s="360" t="n"/>
      <c r="V1658" s="360" t="n"/>
      <c r="W1658" s="360" t="n">
        <v>0</v>
      </c>
      <c r="X1658" s="360" t="n">
        <v>1</v>
      </c>
      <c r="Y1658" s="360" t="n">
        <v>0</v>
      </c>
      <c r="Z1658" s="360" t="n"/>
      <c r="AA1658" s="360" t="n"/>
      <c r="AB1658" s="360" t="n"/>
    </row>
    <row r="1659">
      <c r="A1659" s="360" t="n">
        <v>50</v>
      </c>
      <c r="B1659" s="360" t="n">
        <v>0</v>
      </c>
      <c r="C1659" s="360" t="n">
        <v>0</v>
      </c>
      <c r="D1659" s="360" t="n">
        <v>1</v>
      </c>
      <c r="E1659" s="360" t="n">
        <v>204</v>
      </c>
      <c r="F1659" s="360">
        <f>ROUND(Source!R1645,O1659)</f>
        <v/>
      </c>
      <c r="G1659" s="360" t="inlineStr">
        <is>
          <t>ЗПМ</t>
        </is>
      </c>
      <c r="H1659" s="360" t="inlineStr">
        <is>
          <t>ЗП машинистов</t>
        </is>
      </c>
      <c r="I1659" s="360" t="n"/>
      <c r="J1659" s="360" t="n"/>
      <c r="K1659" s="360" t="n">
        <v>204</v>
      </c>
      <c r="L1659" s="360" t="n">
        <v>13</v>
      </c>
      <c r="M1659" s="360" t="n">
        <v>3</v>
      </c>
      <c r="N1659" s="360" t="inlineStr"/>
      <c r="O1659" s="360" t="n">
        <v>0</v>
      </c>
      <c r="P1659" s="360" t="n"/>
      <c r="Q1659" s="360" t="n"/>
      <c r="R1659" s="360" t="n"/>
      <c r="S1659" s="360" t="n"/>
      <c r="T1659" s="360" t="n"/>
      <c r="U1659" s="360" t="n"/>
      <c r="V1659" s="360" t="n"/>
      <c r="W1659" s="360" t="n">
        <v>0</v>
      </c>
      <c r="X1659" s="360" t="n">
        <v>1</v>
      </c>
      <c r="Y1659" s="360" t="n">
        <v>0</v>
      </c>
      <c r="Z1659" s="360" t="n"/>
      <c r="AA1659" s="360" t="n"/>
      <c r="AB1659" s="360" t="n"/>
    </row>
    <row r="1660">
      <c r="A1660" s="360" t="n">
        <v>50</v>
      </c>
      <c r="B1660" s="360" t="n">
        <v>0</v>
      </c>
      <c r="C1660" s="360" t="n">
        <v>0</v>
      </c>
      <c r="D1660" s="360" t="n">
        <v>1</v>
      </c>
      <c r="E1660" s="360" t="n">
        <v>205</v>
      </c>
      <c r="F1660" s="360">
        <f>ROUND(Source!S1645,O1660)</f>
        <v/>
      </c>
      <c r="G1660" s="360" t="inlineStr">
        <is>
          <t>ОЗП</t>
        </is>
      </c>
      <c r="H1660" s="360" t="inlineStr">
        <is>
          <t>Основная ЗП рабочих</t>
        </is>
      </c>
      <c r="I1660" s="360" t="n"/>
      <c r="J1660" s="360" t="n"/>
      <c r="K1660" s="360" t="n">
        <v>205</v>
      </c>
      <c r="L1660" s="360" t="n">
        <v>14</v>
      </c>
      <c r="M1660" s="360" t="n">
        <v>3</v>
      </c>
      <c r="N1660" s="360" t="inlineStr"/>
      <c r="O1660" s="360" t="n">
        <v>0</v>
      </c>
      <c r="P1660" s="360" t="n"/>
      <c r="Q1660" s="360" t="n"/>
      <c r="R1660" s="360" t="n"/>
      <c r="S1660" s="360" t="n"/>
      <c r="T1660" s="360" t="n"/>
      <c r="U1660" s="360" t="n"/>
      <c r="V1660" s="360" t="n"/>
      <c r="W1660" s="360" t="n">
        <v>0</v>
      </c>
      <c r="X1660" s="360" t="n">
        <v>1</v>
      </c>
      <c r="Y1660" s="360" t="n">
        <v>0</v>
      </c>
      <c r="Z1660" s="360" t="n"/>
      <c r="AA1660" s="360" t="n"/>
      <c r="AB1660" s="360" t="n"/>
    </row>
    <row r="1661">
      <c r="A1661" s="360" t="n">
        <v>50</v>
      </c>
      <c r="B1661" s="360" t="n">
        <v>0</v>
      </c>
      <c r="C1661" s="360" t="n">
        <v>0</v>
      </c>
      <c r="D1661" s="360" t="n">
        <v>1</v>
      </c>
      <c r="E1661" s="360" t="n">
        <v>232</v>
      </c>
      <c r="F1661" s="360">
        <f>ROUND(Source!BC1645,O1661)</f>
        <v/>
      </c>
      <c r="G1661" s="360" t="inlineStr">
        <is>
          <t>ОЗПсНРиСП</t>
        </is>
      </c>
      <c r="H1661" s="360" t="inlineStr">
        <is>
          <t>Основная ЗП рабочих по ТСН-2001.16</t>
        </is>
      </c>
      <c r="I1661" s="360" t="n"/>
      <c r="J1661" s="360" t="n"/>
      <c r="K1661" s="360" t="n">
        <v>232</v>
      </c>
      <c r="L1661" s="360" t="n">
        <v>15</v>
      </c>
      <c r="M1661" s="360" t="n">
        <v>3</v>
      </c>
      <c r="N1661" s="360" t="inlineStr"/>
      <c r="O1661" s="360" t="n">
        <v>0</v>
      </c>
      <c r="P1661" s="360" t="n"/>
      <c r="Q1661" s="360" t="n"/>
      <c r="R1661" s="360" t="n"/>
      <c r="S1661" s="360" t="n"/>
      <c r="T1661" s="360" t="n"/>
      <c r="U1661" s="360" t="n"/>
      <c r="V1661" s="360" t="n"/>
      <c r="W1661" s="360" t="n">
        <v>0</v>
      </c>
      <c r="X1661" s="360" t="n">
        <v>1</v>
      </c>
      <c r="Y1661" s="360" t="n">
        <v>0</v>
      </c>
      <c r="Z1661" s="360" t="n"/>
      <c r="AA1661" s="360" t="n"/>
      <c r="AB1661" s="360" t="n"/>
    </row>
    <row r="1662">
      <c r="A1662" s="360" t="n">
        <v>50</v>
      </c>
      <c r="B1662" s="360" t="n">
        <v>0</v>
      </c>
      <c r="C1662" s="360" t="n">
        <v>0</v>
      </c>
      <c r="D1662" s="360" t="n">
        <v>1</v>
      </c>
      <c r="E1662" s="360" t="n">
        <v>214</v>
      </c>
      <c r="F1662" s="360">
        <f>ROUND(Source!AS1645,O1662)</f>
        <v/>
      </c>
      <c r="G1662" s="360" t="inlineStr">
        <is>
          <t>Строит</t>
        </is>
      </c>
      <c r="H1662" s="360" t="inlineStr">
        <is>
          <t>Строительные работы с НР и СП</t>
        </is>
      </c>
      <c r="I1662" s="360" t="n"/>
      <c r="J1662" s="360" t="n"/>
      <c r="K1662" s="360" t="n">
        <v>214</v>
      </c>
      <c r="L1662" s="360" t="n">
        <v>16</v>
      </c>
      <c r="M1662" s="360" t="n">
        <v>3</v>
      </c>
      <c r="N1662" s="360" t="inlineStr"/>
      <c r="O1662" s="360" t="n">
        <v>0</v>
      </c>
      <c r="P1662" s="360" t="n"/>
      <c r="Q1662" s="360" t="n"/>
      <c r="R1662" s="360" t="n"/>
      <c r="S1662" s="360" t="n"/>
      <c r="T1662" s="360" t="n"/>
      <c r="U1662" s="360" t="n"/>
      <c r="V1662" s="360" t="n"/>
      <c r="W1662" s="360" t="n">
        <v>0</v>
      </c>
      <c r="X1662" s="360" t="n">
        <v>1</v>
      </c>
      <c r="Y1662" s="360" t="n">
        <v>0</v>
      </c>
      <c r="Z1662" s="360" t="n"/>
      <c r="AA1662" s="360" t="n"/>
      <c r="AB1662" s="360" t="n"/>
    </row>
    <row r="1663">
      <c r="A1663" s="360" t="n">
        <v>50</v>
      </c>
      <c r="B1663" s="360" t="n">
        <v>0</v>
      </c>
      <c r="C1663" s="360" t="n">
        <v>0</v>
      </c>
      <c r="D1663" s="360" t="n">
        <v>1</v>
      </c>
      <c r="E1663" s="360" t="n">
        <v>215</v>
      </c>
      <c r="F1663" s="360">
        <f>ROUND(Source!AT1645,O1663)</f>
        <v/>
      </c>
      <c r="G1663" s="360" t="inlineStr">
        <is>
          <t>Монтаж</t>
        </is>
      </c>
      <c r="H1663" s="360" t="inlineStr">
        <is>
          <t>Монтажные работы с НР и СП</t>
        </is>
      </c>
      <c r="I1663" s="360" t="n"/>
      <c r="J1663" s="360" t="n"/>
      <c r="K1663" s="360" t="n">
        <v>215</v>
      </c>
      <c r="L1663" s="360" t="n">
        <v>17</v>
      </c>
      <c r="M1663" s="360" t="n">
        <v>3</v>
      </c>
      <c r="N1663" s="360" t="inlineStr"/>
      <c r="O1663" s="360" t="n">
        <v>0</v>
      </c>
      <c r="P1663" s="360" t="n"/>
      <c r="Q1663" s="360" t="n"/>
      <c r="R1663" s="360" t="n"/>
      <c r="S1663" s="360" t="n"/>
      <c r="T1663" s="360" t="n"/>
      <c r="U1663" s="360" t="n"/>
      <c r="V1663" s="360" t="n"/>
      <c r="W1663" s="360" t="n">
        <v>0</v>
      </c>
      <c r="X1663" s="360" t="n">
        <v>1</v>
      </c>
      <c r="Y1663" s="360" t="n">
        <v>0</v>
      </c>
      <c r="Z1663" s="360" t="n"/>
      <c r="AA1663" s="360" t="n"/>
      <c r="AB1663" s="360" t="n"/>
    </row>
    <row r="1664">
      <c r="A1664" s="360" t="n">
        <v>50</v>
      </c>
      <c r="B1664" s="360" t="n">
        <v>0</v>
      </c>
      <c r="C1664" s="360" t="n">
        <v>0</v>
      </c>
      <c r="D1664" s="360" t="n">
        <v>1</v>
      </c>
      <c r="E1664" s="360" t="n">
        <v>217</v>
      </c>
      <c r="F1664" s="360">
        <f>ROUND(Source!AU1645,O1664)</f>
        <v/>
      </c>
      <c r="G1664" s="360" t="inlineStr">
        <is>
          <t>Прочие</t>
        </is>
      </c>
      <c r="H1664" s="360" t="inlineStr">
        <is>
          <t>Прочие работы с НР и СП</t>
        </is>
      </c>
      <c r="I1664" s="360" t="n"/>
      <c r="J1664" s="360" t="n"/>
      <c r="K1664" s="360" t="n">
        <v>217</v>
      </c>
      <c r="L1664" s="360" t="n">
        <v>18</v>
      </c>
      <c r="M1664" s="360" t="n">
        <v>3</v>
      </c>
      <c r="N1664" s="360" t="inlineStr"/>
      <c r="O1664" s="360" t="n">
        <v>0</v>
      </c>
      <c r="P1664" s="360" t="n"/>
      <c r="Q1664" s="360" t="n"/>
      <c r="R1664" s="360" t="n"/>
      <c r="S1664" s="360" t="n"/>
      <c r="T1664" s="360" t="n"/>
      <c r="U1664" s="360" t="n"/>
      <c r="V1664" s="360" t="n"/>
      <c r="W1664" s="360" t="n">
        <v>0</v>
      </c>
      <c r="X1664" s="360" t="n">
        <v>1</v>
      </c>
      <c r="Y1664" s="360" t="n">
        <v>0</v>
      </c>
      <c r="Z1664" s="360" t="n"/>
      <c r="AA1664" s="360" t="n"/>
      <c r="AB1664" s="360" t="n"/>
    </row>
    <row r="1665">
      <c r="A1665" s="360" t="n">
        <v>50</v>
      </c>
      <c r="B1665" s="360" t="n">
        <v>0</v>
      </c>
      <c r="C1665" s="360" t="n">
        <v>0</v>
      </c>
      <c r="D1665" s="360" t="n">
        <v>1</v>
      </c>
      <c r="E1665" s="360" t="n">
        <v>230</v>
      </c>
      <c r="F1665" s="360">
        <f>ROUND(Source!BA1645,O1665)</f>
        <v/>
      </c>
      <c r="G1665" s="360" t="inlineStr">
        <is>
          <t>ПрочиеЗатр</t>
        </is>
      </c>
      <c r="H1665" s="360" t="inlineStr">
        <is>
          <t>Прочие затраты по ТСН-2001.16</t>
        </is>
      </c>
      <c r="I1665" s="360" t="n"/>
      <c r="J1665" s="360" t="n"/>
      <c r="K1665" s="360" t="n">
        <v>230</v>
      </c>
      <c r="L1665" s="360" t="n">
        <v>19</v>
      </c>
      <c r="M1665" s="360" t="n">
        <v>3</v>
      </c>
      <c r="N1665" s="360" t="inlineStr"/>
      <c r="O1665" s="360" t="n">
        <v>0</v>
      </c>
      <c r="P1665" s="360" t="n"/>
      <c r="Q1665" s="360" t="n"/>
      <c r="R1665" s="360" t="n"/>
      <c r="S1665" s="360" t="n"/>
      <c r="T1665" s="360" t="n"/>
      <c r="U1665" s="360" t="n"/>
      <c r="V1665" s="360" t="n"/>
      <c r="W1665" s="360" t="n">
        <v>0</v>
      </c>
      <c r="X1665" s="360" t="n">
        <v>1</v>
      </c>
      <c r="Y1665" s="360" t="n">
        <v>0</v>
      </c>
      <c r="Z1665" s="360" t="n"/>
      <c r="AA1665" s="360" t="n"/>
      <c r="AB1665" s="360" t="n"/>
    </row>
    <row r="1666">
      <c r="A1666" s="360" t="n">
        <v>50</v>
      </c>
      <c r="B1666" s="360" t="n">
        <v>0</v>
      </c>
      <c r="C1666" s="360" t="n">
        <v>0</v>
      </c>
      <c r="D1666" s="360" t="n">
        <v>1</v>
      </c>
      <c r="E1666" s="360" t="n">
        <v>206</v>
      </c>
      <c r="F1666" s="360">
        <f>ROUND(Source!T1645,O1666)</f>
        <v/>
      </c>
      <c r="G1666" s="360" t="inlineStr">
        <is>
          <t>ВозврМат</t>
        </is>
      </c>
      <c r="H1666" s="360" t="inlineStr">
        <is>
          <t>Возврат материалов</t>
        </is>
      </c>
      <c r="I1666" s="360" t="n"/>
      <c r="J1666" s="360" t="n"/>
      <c r="K1666" s="360" t="n">
        <v>206</v>
      </c>
      <c r="L1666" s="360" t="n">
        <v>20</v>
      </c>
      <c r="M1666" s="360" t="n">
        <v>3</v>
      </c>
      <c r="N1666" s="360" t="inlineStr"/>
      <c r="O1666" s="360" t="n">
        <v>0</v>
      </c>
      <c r="P1666" s="360" t="n"/>
      <c r="Q1666" s="360" t="n"/>
      <c r="R1666" s="360" t="n"/>
      <c r="S1666" s="360" t="n"/>
      <c r="T1666" s="360" t="n"/>
      <c r="U1666" s="360" t="n"/>
      <c r="V1666" s="360" t="n"/>
      <c r="W1666" s="360" t="n">
        <v>0</v>
      </c>
      <c r="X1666" s="360" t="n">
        <v>1</v>
      </c>
      <c r="Y1666" s="360" t="n">
        <v>0</v>
      </c>
      <c r="Z1666" s="360" t="n"/>
      <c r="AA1666" s="360" t="n"/>
      <c r="AB1666" s="360" t="n"/>
    </row>
    <row r="1667">
      <c r="A1667" s="360" t="n">
        <v>50</v>
      </c>
      <c r="B1667" s="360" t="n">
        <v>0</v>
      </c>
      <c r="C1667" s="360" t="n">
        <v>0</v>
      </c>
      <c r="D1667" s="360" t="n">
        <v>1</v>
      </c>
      <c r="E1667" s="360" t="n">
        <v>207</v>
      </c>
      <c r="F1667" s="360">
        <f>ROUND(Source!U1645,O1667)</f>
        <v/>
      </c>
      <c r="G1667" s="360" t="inlineStr">
        <is>
          <t>ТрудСтр</t>
        </is>
      </c>
      <c r="H1667" s="360" t="inlineStr">
        <is>
          <t>Трудозатраты строителей</t>
        </is>
      </c>
      <c r="I1667" s="360" t="n"/>
      <c r="J1667" s="360" t="n"/>
      <c r="K1667" s="360" t="n">
        <v>207</v>
      </c>
      <c r="L1667" s="360" t="n">
        <v>21</v>
      </c>
      <c r="M1667" s="360" t="n">
        <v>3</v>
      </c>
      <c r="N1667" s="360" t="inlineStr"/>
      <c r="O1667" s="360" t="n">
        <v>7</v>
      </c>
      <c r="P1667" s="360" t="n"/>
      <c r="Q1667" s="360" t="n"/>
      <c r="R1667" s="360" t="n"/>
      <c r="S1667" s="360" t="n"/>
      <c r="T1667" s="360" t="n"/>
      <c r="U1667" s="360" t="n"/>
      <c r="V1667" s="360" t="n"/>
      <c r="W1667" s="360" t="n">
        <v>0</v>
      </c>
      <c r="X1667" s="360" t="n">
        <v>1</v>
      </c>
      <c r="Y1667" s="360" t="n">
        <v>0</v>
      </c>
      <c r="Z1667" s="360" t="n"/>
      <c r="AA1667" s="360" t="n"/>
      <c r="AB1667" s="360" t="n"/>
    </row>
    <row r="1668">
      <c r="A1668" s="360" t="n">
        <v>50</v>
      </c>
      <c r="B1668" s="360" t="n">
        <v>0</v>
      </c>
      <c r="C1668" s="360" t="n">
        <v>0</v>
      </c>
      <c r="D1668" s="360" t="n">
        <v>1</v>
      </c>
      <c r="E1668" s="360" t="n">
        <v>208</v>
      </c>
      <c r="F1668" s="360">
        <f>ROUND(Source!V1645,O1668)</f>
        <v/>
      </c>
      <c r="G1668" s="360" t="inlineStr">
        <is>
          <t>ТрудМаш</t>
        </is>
      </c>
      <c r="H1668" s="360" t="inlineStr">
        <is>
          <t>Трудозатраты машинистов</t>
        </is>
      </c>
      <c r="I1668" s="360" t="n"/>
      <c r="J1668" s="360" t="n"/>
      <c r="K1668" s="360" t="n">
        <v>208</v>
      </c>
      <c r="L1668" s="360" t="n">
        <v>22</v>
      </c>
      <c r="M1668" s="360" t="n">
        <v>3</v>
      </c>
      <c r="N1668" s="360" t="inlineStr"/>
      <c r="O1668" s="360" t="n">
        <v>7</v>
      </c>
      <c r="P1668" s="360" t="n"/>
      <c r="Q1668" s="360" t="n"/>
      <c r="R1668" s="360" t="n"/>
      <c r="S1668" s="360" t="n"/>
      <c r="T1668" s="360" t="n"/>
      <c r="U1668" s="360" t="n"/>
      <c r="V1668" s="360" t="n"/>
      <c r="W1668" s="360" t="n">
        <v>0</v>
      </c>
      <c r="X1668" s="360" t="n">
        <v>1</v>
      </c>
      <c r="Y1668" s="360" t="n">
        <v>0</v>
      </c>
      <c r="Z1668" s="360" t="n"/>
      <c r="AA1668" s="360" t="n"/>
      <c r="AB1668" s="360" t="n"/>
    </row>
    <row r="1669">
      <c r="A1669" s="360" t="n">
        <v>50</v>
      </c>
      <c r="B1669" s="360" t="n">
        <v>0</v>
      </c>
      <c r="C1669" s="360" t="n">
        <v>0</v>
      </c>
      <c r="D1669" s="360" t="n">
        <v>1</v>
      </c>
      <c r="E1669" s="360" t="n">
        <v>209</v>
      </c>
      <c r="F1669" s="360">
        <f>ROUND(Source!W1645,O1669)</f>
        <v/>
      </c>
      <c r="G1669" s="360" t="inlineStr">
        <is>
          <t>ТранспМат</t>
        </is>
      </c>
      <c r="H1669" s="360" t="inlineStr">
        <is>
          <t>Транспорт материалов</t>
        </is>
      </c>
      <c r="I1669" s="360" t="n"/>
      <c r="J1669" s="360" t="n"/>
      <c r="K1669" s="360" t="n">
        <v>209</v>
      </c>
      <c r="L1669" s="360" t="n">
        <v>23</v>
      </c>
      <c r="M1669" s="360" t="n">
        <v>3</v>
      </c>
      <c r="N1669" s="360" t="inlineStr"/>
      <c r="O1669" s="360" t="n">
        <v>0</v>
      </c>
      <c r="P1669" s="360" t="n"/>
      <c r="Q1669" s="360" t="n"/>
      <c r="R1669" s="360" t="n"/>
      <c r="S1669" s="360" t="n"/>
      <c r="T1669" s="360" t="n"/>
      <c r="U1669" s="360" t="n"/>
      <c r="V1669" s="360" t="n"/>
      <c r="W1669" s="360" t="n">
        <v>0</v>
      </c>
      <c r="X1669" s="360" t="n">
        <v>1</v>
      </c>
      <c r="Y1669" s="360" t="n">
        <v>0</v>
      </c>
      <c r="Z1669" s="360" t="n"/>
      <c r="AA1669" s="360" t="n"/>
      <c r="AB1669" s="360" t="n"/>
    </row>
    <row r="1670">
      <c r="A1670" s="360" t="n">
        <v>50</v>
      </c>
      <c r="B1670" s="360" t="n">
        <v>0</v>
      </c>
      <c r="C1670" s="360" t="n">
        <v>0</v>
      </c>
      <c r="D1670" s="360" t="n">
        <v>1</v>
      </c>
      <c r="E1670" s="360" t="n">
        <v>233</v>
      </c>
      <c r="F1670" s="360">
        <f>ROUND(Source!BD1645,O1670)</f>
        <v/>
      </c>
      <c r="G1670" s="360" t="inlineStr">
        <is>
          <t>Перевозка</t>
        </is>
      </c>
      <c r="H1670" s="360" t="inlineStr">
        <is>
          <t>Перевозка грузов</t>
        </is>
      </c>
      <c r="I1670" s="360" t="n"/>
      <c r="J1670" s="360" t="n"/>
      <c r="K1670" s="360" t="n">
        <v>233</v>
      </c>
      <c r="L1670" s="360" t="n">
        <v>24</v>
      </c>
      <c r="M1670" s="360" t="n">
        <v>3</v>
      </c>
      <c r="N1670" s="360" t="inlineStr"/>
      <c r="O1670" s="360" t="n">
        <v>0</v>
      </c>
      <c r="P1670" s="360" t="n"/>
      <c r="Q1670" s="360" t="n"/>
      <c r="R1670" s="360" t="n"/>
      <c r="S1670" s="360" t="n"/>
      <c r="T1670" s="360" t="n"/>
      <c r="U1670" s="360" t="n"/>
      <c r="V1670" s="360" t="n"/>
      <c r="W1670" s="360" t="n">
        <v>0</v>
      </c>
      <c r="X1670" s="360" t="n">
        <v>1</v>
      </c>
      <c r="Y1670" s="360" t="n">
        <v>0</v>
      </c>
      <c r="Z1670" s="360" t="n"/>
      <c r="AA1670" s="360" t="n"/>
      <c r="AB1670" s="360" t="n"/>
    </row>
    <row r="1671">
      <c r="A1671" s="360" t="n">
        <v>50</v>
      </c>
      <c r="B1671" s="360" t="n">
        <v>0</v>
      </c>
      <c r="C1671" s="360" t="n">
        <v>0</v>
      </c>
      <c r="D1671" s="360" t="n">
        <v>1</v>
      </c>
      <c r="E1671" s="360" t="n">
        <v>210</v>
      </c>
      <c r="F1671" s="360">
        <f>ROUND(Source!X1645,O1671)</f>
        <v/>
      </c>
      <c r="G1671" s="360" t="inlineStr">
        <is>
          <t>НР</t>
        </is>
      </c>
      <c r="H1671" s="360" t="inlineStr">
        <is>
          <t>Накладные расходы</t>
        </is>
      </c>
      <c r="I1671" s="360" t="n"/>
      <c r="J1671" s="360" t="n"/>
      <c r="K1671" s="360" t="n">
        <v>210</v>
      </c>
      <c r="L1671" s="360" t="n">
        <v>25</v>
      </c>
      <c r="M1671" s="360" t="n">
        <v>3</v>
      </c>
      <c r="N1671" s="360" t="inlineStr"/>
      <c r="O1671" s="360" t="n">
        <v>0</v>
      </c>
      <c r="P1671" s="360" t="n"/>
      <c r="Q1671" s="360" t="n"/>
      <c r="R1671" s="360" t="n"/>
      <c r="S1671" s="360" t="n"/>
      <c r="T1671" s="360" t="n"/>
      <c r="U1671" s="360" t="n"/>
      <c r="V1671" s="360" t="n"/>
      <c r="W1671" s="360" t="n">
        <v>0</v>
      </c>
      <c r="X1671" s="360" t="n">
        <v>1</v>
      </c>
      <c r="Y1671" s="360" t="n">
        <v>0</v>
      </c>
      <c r="Z1671" s="360" t="n"/>
      <c r="AA1671" s="360" t="n"/>
      <c r="AB1671" s="360" t="n"/>
    </row>
    <row r="1672">
      <c r="A1672" s="360" t="n">
        <v>50</v>
      </c>
      <c r="B1672" s="360" t="n">
        <v>0</v>
      </c>
      <c r="C1672" s="360" t="n">
        <v>0</v>
      </c>
      <c r="D1672" s="360" t="n">
        <v>1</v>
      </c>
      <c r="E1672" s="360" t="n">
        <v>211</v>
      </c>
      <c r="F1672" s="360">
        <f>ROUND(Source!Y1645,O1672)</f>
        <v/>
      </c>
      <c r="G1672" s="360" t="inlineStr">
        <is>
          <t>СмПриб</t>
        </is>
      </c>
      <c r="H1672" s="360" t="inlineStr">
        <is>
          <t>Сметная прибыль</t>
        </is>
      </c>
      <c r="I1672" s="360" t="n"/>
      <c r="J1672" s="360" t="n"/>
      <c r="K1672" s="360" t="n">
        <v>211</v>
      </c>
      <c r="L1672" s="360" t="n">
        <v>26</v>
      </c>
      <c r="M1672" s="360" t="n">
        <v>3</v>
      </c>
      <c r="N1672" s="360" t="inlineStr"/>
      <c r="O1672" s="360" t="n">
        <v>0</v>
      </c>
      <c r="P1672" s="360" t="n"/>
      <c r="Q1672" s="360" t="n"/>
      <c r="R1672" s="360" t="n"/>
      <c r="S1672" s="360" t="n"/>
      <c r="T1672" s="360" t="n"/>
      <c r="U1672" s="360" t="n"/>
      <c r="V1672" s="360" t="n"/>
      <c r="W1672" s="360" t="n">
        <v>0</v>
      </c>
      <c r="X1672" s="360" t="n">
        <v>1</v>
      </c>
      <c r="Y1672" s="360" t="n">
        <v>0</v>
      </c>
      <c r="Z1672" s="360" t="n"/>
      <c r="AA1672" s="360" t="n"/>
      <c r="AB1672" s="360" t="n"/>
    </row>
    <row r="1673">
      <c r="A1673" s="360" t="n">
        <v>50</v>
      </c>
      <c r="B1673" s="360" t="n">
        <v>0</v>
      </c>
      <c r="C1673" s="360" t="n">
        <v>0</v>
      </c>
      <c r="D1673" s="360" t="n">
        <v>1</v>
      </c>
      <c r="E1673" s="360" t="n">
        <v>224</v>
      </c>
      <c r="F1673" s="360">
        <f>ROUND(Source!AR1645,O1673)</f>
        <v/>
      </c>
      <c r="G1673" s="360" t="inlineStr">
        <is>
          <t>Всего</t>
        </is>
      </c>
      <c r="H1673" s="360" t="inlineStr">
        <is>
          <t>Всего с НР и СП</t>
        </is>
      </c>
      <c r="I1673" s="360" t="n"/>
      <c r="J1673" s="360" t="n"/>
      <c r="K1673" s="360" t="n">
        <v>224</v>
      </c>
      <c r="L1673" s="360" t="n">
        <v>27</v>
      </c>
      <c r="M1673" s="360" t="n">
        <v>3</v>
      </c>
      <c r="N1673" s="360" t="inlineStr"/>
      <c r="O1673" s="360" t="n">
        <v>0</v>
      </c>
      <c r="P1673" s="360" t="n"/>
      <c r="Q1673" s="360" t="n"/>
      <c r="R1673" s="360" t="n"/>
      <c r="S1673" s="360" t="n"/>
      <c r="T1673" s="360" t="n"/>
      <c r="U1673" s="360" t="n"/>
      <c r="V1673" s="360" t="n"/>
      <c r="W1673" s="360" t="n">
        <v>0</v>
      </c>
      <c r="X1673" s="360" t="n">
        <v>1</v>
      </c>
      <c r="Y1673" s="360" t="n">
        <v>0</v>
      </c>
      <c r="Z1673" s="360" t="n"/>
      <c r="AA1673" s="360" t="n"/>
      <c r="AB1673" s="360" t="n"/>
    </row>
    <row r="1674">
      <c r="A1674" s="360" t="n">
        <v>50</v>
      </c>
      <c r="B1674" s="360" t="n">
        <v>0</v>
      </c>
      <c r="C1674" s="360" t="n">
        <v>0</v>
      </c>
      <c r="D1674" s="360" t="n">
        <v>2</v>
      </c>
      <c r="E1674" s="360" t="n">
        <v>0</v>
      </c>
      <c r="F1674" s="360">
        <f>ROUND(F1673,O1674)</f>
        <v/>
      </c>
      <c r="G1674" s="360" t="inlineStr">
        <is>
          <t>и1</t>
        </is>
      </c>
      <c r="H1674" s="360" t="inlineStr">
        <is>
          <t>Итого</t>
        </is>
      </c>
      <c r="I1674" s="360" t="n"/>
      <c r="J1674" s="360" t="n"/>
      <c r="K1674" s="360" t="n">
        <v>212</v>
      </c>
      <c r="L1674" s="360" t="n">
        <v>28</v>
      </c>
      <c r="M1674" s="360" t="n">
        <v>0</v>
      </c>
      <c r="N1674" s="360" t="inlineStr"/>
      <c r="O1674" s="360" t="n">
        <v>0</v>
      </c>
      <c r="P1674" s="360" t="n"/>
      <c r="Q1674" s="360" t="n"/>
      <c r="R1674" s="360" t="n"/>
      <c r="S1674" s="360" t="n"/>
      <c r="T1674" s="360" t="n"/>
      <c r="U1674" s="360" t="n"/>
      <c r="V1674" s="360" t="n"/>
      <c r="W1674" s="360" t="n">
        <v>0</v>
      </c>
      <c r="X1674" s="360" t="n">
        <v>1</v>
      </c>
      <c r="Y1674" s="360" t="n">
        <v>0</v>
      </c>
      <c r="Z1674" s="360" t="n"/>
      <c r="AA1674" s="360" t="n"/>
      <c r="AB1674" s="360" t="n"/>
    </row>
    <row r="1675">
      <c r="A1675" s="360" t="n">
        <v>50</v>
      </c>
      <c r="B1675" s="360" t="n">
        <v>0</v>
      </c>
      <c r="C1675" s="360" t="n">
        <v>0</v>
      </c>
      <c r="D1675" s="360" t="n">
        <v>2</v>
      </c>
      <c r="E1675" s="360" t="n">
        <v>0</v>
      </c>
      <c r="F1675" s="360">
        <f>ROUND(F1674*0.22,O1675)</f>
        <v/>
      </c>
      <c r="G1675" s="360" t="inlineStr">
        <is>
          <t>и2</t>
        </is>
      </c>
      <c r="H1675" s="360" t="inlineStr">
        <is>
          <t>НДС 22%</t>
        </is>
      </c>
      <c r="I1675" s="360" t="n"/>
      <c r="J1675" s="360" t="n"/>
      <c r="K1675" s="360" t="n">
        <v>212</v>
      </c>
      <c r="L1675" s="360" t="n">
        <v>29</v>
      </c>
      <c r="M1675" s="360" t="n">
        <v>0</v>
      </c>
      <c r="N1675" s="360" t="inlineStr"/>
      <c r="O1675" s="360" t="n">
        <v>0</v>
      </c>
      <c r="P1675" s="360" t="n"/>
      <c r="Q1675" s="360" t="n"/>
      <c r="R1675" s="360" t="n"/>
      <c r="S1675" s="360" t="n"/>
      <c r="T1675" s="360" t="n"/>
      <c r="U1675" s="360" t="n"/>
      <c r="V1675" s="360" t="n"/>
      <c r="W1675" s="360" t="n">
        <v>0</v>
      </c>
      <c r="X1675" s="360" t="n">
        <v>1</v>
      </c>
      <c r="Y1675" s="360" t="n">
        <v>0</v>
      </c>
      <c r="Z1675" s="360" t="n"/>
      <c r="AA1675" s="360" t="n"/>
      <c r="AB1675" s="360" t="n"/>
    </row>
    <row r="1676">
      <c r="A1676" s="360" t="n">
        <v>50</v>
      </c>
      <c r="B1676" s="360" t="n">
        <v>0</v>
      </c>
      <c r="C1676" s="360" t="n">
        <v>0</v>
      </c>
      <c r="D1676" s="360" t="n">
        <v>2</v>
      </c>
      <c r="E1676" s="360" t="n">
        <v>213</v>
      </c>
      <c r="F1676" s="360">
        <f>ROUND(F1674+F1675,O1676)</f>
        <v/>
      </c>
      <c r="G1676" s="360" t="inlineStr">
        <is>
          <t>и3</t>
        </is>
      </c>
      <c r="H1676" s="360" t="inlineStr">
        <is>
          <t>Всего</t>
        </is>
      </c>
      <c r="I1676" s="360" t="n"/>
      <c r="J1676" s="360" t="n"/>
      <c r="K1676" s="360" t="n">
        <v>212</v>
      </c>
      <c r="L1676" s="360" t="n">
        <v>30</v>
      </c>
      <c r="M1676" s="360" t="n">
        <v>0</v>
      </c>
      <c r="N1676" s="360" t="inlineStr"/>
      <c r="O1676" s="360" t="n">
        <v>0</v>
      </c>
      <c r="P1676" s="360" t="n"/>
      <c r="Q1676" s="360" t="n"/>
      <c r="R1676" s="360" t="n"/>
      <c r="S1676" s="360" t="n"/>
      <c r="T1676" s="360" t="n"/>
      <c r="U1676" s="360" t="n"/>
      <c r="V1676" s="360" t="n"/>
      <c r="W1676" s="360" t="n">
        <v>0</v>
      </c>
      <c r="X1676" s="360" t="n">
        <v>1</v>
      </c>
      <c r="Y1676" s="360" t="n">
        <v>0</v>
      </c>
      <c r="Z1676" s="360" t="n"/>
      <c r="AA1676" s="360" t="n"/>
      <c r="AB1676" s="360" t="n"/>
    </row>
    <row r="1677"/>
    <row r="1678">
      <c r="A1678" s="357" t="n">
        <v>3</v>
      </c>
      <c r="B1678" s="357" t="n">
        <v>0</v>
      </c>
      <c r="C1678" s="357" t="n"/>
      <c r="D1678" s="357">
        <f>ROW(A1687)</f>
        <v/>
      </c>
      <c r="E1678" s="357" t="n"/>
      <c r="F1678" s="357" t="inlineStr">
        <is>
          <t>Новая локальная смета</t>
        </is>
      </c>
      <c r="G1678" s="357" t="inlineStr">
        <is>
          <t>З.М.К-5</t>
        </is>
      </c>
      <c r="H1678" s="357" t="inlineStr"/>
      <c r="I1678" s="357" t="n">
        <v>0</v>
      </c>
      <c r="J1678" s="357" t="inlineStr"/>
      <c r="K1678" s="357" t="n">
        <v>0</v>
      </c>
      <c r="L1678" s="357" t="inlineStr">
        <is>
          <t>Новая локальная смета</t>
        </is>
      </c>
      <c r="M1678" s="357" t="inlineStr"/>
      <c r="N1678" s="357" t="n"/>
      <c r="O1678" s="357" t="n"/>
      <c r="P1678" s="357" t="n"/>
      <c r="Q1678" s="357" t="n"/>
      <c r="R1678" s="357" t="n"/>
      <c r="S1678" s="357" t="n">
        <v>0</v>
      </c>
      <c r="T1678" s="357" t="n"/>
      <c r="U1678" s="357" t="inlineStr"/>
      <c r="V1678" s="357" t="n">
        <v>0</v>
      </c>
      <c r="W1678" s="357" t="n"/>
      <c r="X1678" s="357" t="n"/>
      <c r="Y1678" s="357" t="n"/>
      <c r="Z1678" s="357" t="n"/>
      <c r="AA1678" s="357" t="n"/>
      <c r="AB1678" s="357" t="inlineStr"/>
      <c r="AC1678" s="357" t="inlineStr"/>
      <c r="AD1678" s="357" t="inlineStr"/>
      <c r="AE1678" s="357" t="inlineStr"/>
      <c r="AF1678" s="357" t="inlineStr"/>
      <c r="AG1678" s="357" t="inlineStr"/>
      <c r="AH1678" s="357" t="n"/>
      <c r="AI1678" s="357" t="n"/>
      <c r="AJ1678" s="357" t="n"/>
      <c r="AK1678" s="357" t="n"/>
      <c r="AL1678" s="357" t="n"/>
      <c r="AM1678" s="357" t="n"/>
      <c r="AN1678" s="357" t="n"/>
      <c r="AO1678" s="357" t="n"/>
      <c r="AP1678" s="357" t="inlineStr"/>
      <c r="AQ1678" s="357" t="inlineStr"/>
      <c r="AR1678" s="357" t="inlineStr"/>
      <c r="AS1678" s="357" t="n"/>
      <c r="AT1678" s="357" t="n"/>
      <c r="AU1678" s="357" t="n"/>
      <c r="AV1678" s="357" t="n"/>
      <c r="AW1678" s="357" t="n"/>
      <c r="AX1678" s="357" t="n"/>
      <c r="AY1678" s="357" t="n"/>
      <c r="AZ1678" s="357" t="inlineStr"/>
      <c r="BA1678" s="357" t="n"/>
      <c r="BB1678" s="357" t="inlineStr"/>
      <c r="BC1678" s="357" t="inlineStr"/>
      <c r="BD1678" s="357" t="inlineStr"/>
      <c r="BE1678" s="357" t="inlineStr"/>
      <c r="BF1678" s="357" t="inlineStr"/>
      <c r="BG1678" s="357" t="inlineStr"/>
      <c r="BH1678" s="357" t="inlineStr"/>
      <c r="BI1678" s="357" t="inlineStr"/>
      <c r="BJ1678" s="357" t="inlineStr"/>
      <c r="BK1678" s="357" t="inlineStr"/>
      <c r="BL1678" s="357" t="inlineStr"/>
      <c r="BM1678" s="357" t="inlineStr"/>
      <c r="BN1678" s="357" t="inlineStr"/>
      <c r="BO1678" s="357" t="inlineStr"/>
      <c r="BP1678" s="357" t="inlineStr"/>
      <c r="BQ1678" s="357" t="n"/>
      <c r="BR1678" s="357" t="n"/>
      <c r="BS1678" s="357" t="n"/>
      <c r="BT1678" s="357" t="n"/>
      <c r="BU1678" s="357" t="n"/>
      <c r="BV1678" s="357" t="n"/>
      <c r="BW1678" s="357" t="n"/>
      <c r="BX1678" s="357" t="n">
        <v>0</v>
      </c>
      <c r="BY1678" s="357" t="n"/>
      <c r="BZ1678" s="357" t="n"/>
      <c r="CA1678" s="357" t="n"/>
      <c r="CB1678" s="357" t="n"/>
      <c r="CC1678" s="357" t="n"/>
      <c r="CD1678" s="357" t="n"/>
      <c r="CE1678" s="357" t="n"/>
      <c r="CF1678" s="357" t="n">
        <v>0</v>
      </c>
      <c r="CG1678" s="357" t="n">
        <v>0</v>
      </c>
      <c r="CH1678" s="357" t="n"/>
      <c r="CI1678" s="357" t="inlineStr"/>
      <c r="CJ1678" s="357" t="inlineStr"/>
      <c r="CK1678" t="inlineStr"/>
      <c r="CL1678" t="inlineStr"/>
      <c r="CM1678" t="inlineStr"/>
      <c r="CN1678" t="inlineStr"/>
      <c r="CO1678" t="inlineStr"/>
      <c r="CP1678" t="inlineStr"/>
      <c r="CQ1678" t="inlineStr"/>
    </row>
    <row r="1679"/>
    <row r="1680">
      <c r="A1680" s="358" t="n">
        <v>52</v>
      </c>
      <c r="B1680" s="358">
        <f>B1687</f>
        <v/>
      </c>
      <c r="C1680" s="358">
        <f>C1687</f>
        <v/>
      </c>
      <c r="D1680" s="358">
        <f>D1687</f>
        <v/>
      </c>
      <c r="E1680" s="358">
        <f>E1687</f>
        <v/>
      </c>
      <c r="F1680" s="358">
        <f>F1687</f>
        <v/>
      </c>
      <c r="G1680" s="358">
        <f>G1687</f>
        <v/>
      </c>
      <c r="H1680" s="358" t="n"/>
      <c r="I1680" s="358" t="n"/>
      <c r="J1680" s="358" t="n"/>
      <c r="K1680" s="358" t="n"/>
      <c r="L1680" s="358" t="n"/>
      <c r="M1680" s="358" t="n"/>
      <c r="N1680" s="358" t="n"/>
      <c r="O1680" s="358">
        <f>O1687</f>
        <v/>
      </c>
      <c r="P1680" s="358">
        <f>P1687</f>
        <v/>
      </c>
      <c r="Q1680" s="358">
        <f>Q1687</f>
        <v/>
      </c>
      <c r="R1680" s="358">
        <f>R1687</f>
        <v/>
      </c>
      <c r="S1680" s="358">
        <f>S1687</f>
        <v/>
      </c>
      <c r="T1680" s="358">
        <f>T1687</f>
        <v/>
      </c>
      <c r="U1680" s="358">
        <f>U1687</f>
        <v/>
      </c>
      <c r="V1680" s="358">
        <f>V1687</f>
        <v/>
      </c>
      <c r="W1680" s="358">
        <f>W1687</f>
        <v/>
      </c>
      <c r="X1680" s="358">
        <f>X1687</f>
        <v/>
      </c>
      <c r="Y1680" s="358">
        <f>Y1687</f>
        <v/>
      </c>
      <c r="Z1680" s="358">
        <f>Z1687</f>
        <v/>
      </c>
      <c r="AA1680" s="358">
        <f>AA1687</f>
        <v/>
      </c>
      <c r="AB1680" s="358">
        <f>AB1687</f>
        <v/>
      </c>
      <c r="AC1680" s="358">
        <f>AC1687</f>
        <v/>
      </c>
      <c r="AD1680" s="358">
        <f>AD1687</f>
        <v/>
      </c>
      <c r="AE1680" s="358">
        <f>AE1687</f>
        <v/>
      </c>
      <c r="AF1680" s="358">
        <f>AF1687</f>
        <v/>
      </c>
      <c r="AG1680" s="358">
        <f>AG1687</f>
        <v/>
      </c>
      <c r="AH1680" s="358">
        <f>AH1687</f>
        <v/>
      </c>
      <c r="AI1680" s="358">
        <f>AI1687</f>
        <v/>
      </c>
      <c r="AJ1680" s="358">
        <f>AJ1687</f>
        <v/>
      </c>
      <c r="AK1680" s="358">
        <f>AK1687</f>
        <v/>
      </c>
      <c r="AL1680" s="358">
        <f>AL1687</f>
        <v/>
      </c>
      <c r="AM1680" s="358">
        <f>AM1687</f>
        <v/>
      </c>
      <c r="AN1680" s="358">
        <f>AN1687</f>
        <v/>
      </c>
      <c r="AO1680" s="358">
        <f>AO1687</f>
        <v/>
      </c>
      <c r="AP1680" s="358">
        <f>AP1687</f>
        <v/>
      </c>
      <c r="AQ1680" s="358">
        <f>AQ1687</f>
        <v/>
      </c>
      <c r="AR1680" s="358">
        <f>AR1687</f>
        <v/>
      </c>
      <c r="AS1680" s="358">
        <f>AS1687</f>
        <v/>
      </c>
      <c r="AT1680" s="358">
        <f>AT1687</f>
        <v/>
      </c>
      <c r="AU1680" s="358">
        <f>AU1687</f>
        <v/>
      </c>
      <c r="AV1680" s="358">
        <f>AV1687</f>
        <v/>
      </c>
      <c r="AW1680" s="358">
        <f>AW1687</f>
        <v/>
      </c>
      <c r="AX1680" s="358">
        <f>AX1687</f>
        <v/>
      </c>
      <c r="AY1680" s="358">
        <f>AY1687</f>
        <v/>
      </c>
      <c r="AZ1680" s="358">
        <f>AZ1687</f>
        <v/>
      </c>
      <c r="BA1680" s="358">
        <f>BA1687</f>
        <v/>
      </c>
      <c r="BB1680" s="358">
        <f>BB1687</f>
        <v/>
      </c>
      <c r="BC1680" s="358">
        <f>BC1687</f>
        <v/>
      </c>
      <c r="BD1680" s="358">
        <f>BD1687</f>
        <v/>
      </c>
      <c r="BE1680" s="358">
        <f>BE1687</f>
        <v/>
      </c>
      <c r="BF1680" s="358">
        <f>BF1687</f>
        <v/>
      </c>
      <c r="BG1680" s="358">
        <f>BG1687</f>
        <v/>
      </c>
      <c r="BH1680" s="358">
        <f>BH1687</f>
        <v/>
      </c>
      <c r="BI1680" s="358">
        <f>BI1687</f>
        <v/>
      </c>
      <c r="BJ1680" s="358">
        <f>BJ1687</f>
        <v/>
      </c>
      <c r="BK1680" s="358">
        <f>BK1687</f>
        <v/>
      </c>
      <c r="BL1680" s="358">
        <f>BL1687</f>
        <v/>
      </c>
      <c r="BM1680" s="358">
        <f>BM1687</f>
        <v/>
      </c>
      <c r="BN1680" s="358">
        <f>BN1687</f>
        <v/>
      </c>
      <c r="BO1680" s="358">
        <f>BO1687</f>
        <v/>
      </c>
      <c r="BP1680" s="358">
        <f>BP1687</f>
        <v/>
      </c>
      <c r="BQ1680" s="358">
        <f>BQ1687</f>
        <v/>
      </c>
      <c r="BR1680" s="358">
        <f>BR1687</f>
        <v/>
      </c>
      <c r="BS1680" s="358">
        <f>BS1687</f>
        <v/>
      </c>
      <c r="BT1680" s="358">
        <f>BT1687</f>
        <v/>
      </c>
      <c r="BU1680" s="358">
        <f>BU1687</f>
        <v/>
      </c>
      <c r="BV1680" s="358">
        <f>BV1687</f>
        <v/>
      </c>
      <c r="BW1680" s="358">
        <f>BW1687</f>
        <v/>
      </c>
      <c r="BX1680" s="358">
        <f>BX1687</f>
        <v/>
      </c>
      <c r="BY1680" s="358">
        <f>BY1687</f>
        <v/>
      </c>
      <c r="BZ1680" s="358">
        <f>BZ1687</f>
        <v/>
      </c>
      <c r="CA1680" s="358">
        <f>CA1687</f>
        <v/>
      </c>
      <c r="CB1680" s="358">
        <f>CB1687</f>
        <v/>
      </c>
      <c r="CC1680" s="358">
        <f>CC1687</f>
        <v/>
      </c>
      <c r="CD1680" s="358">
        <f>CD1687</f>
        <v/>
      </c>
      <c r="CE1680" s="358">
        <f>CE1687</f>
        <v/>
      </c>
      <c r="CF1680" s="358">
        <f>CF1687</f>
        <v/>
      </c>
      <c r="CG1680" s="358">
        <f>CG1687</f>
        <v/>
      </c>
      <c r="CH1680" s="358">
        <f>CH1687</f>
        <v/>
      </c>
      <c r="CI1680" s="358">
        <f>CI1687</f>
        <v/>
      </c>
      <c r="CJ1680" s="358">
        <f>CJ1687</f>
        <v/>
      </c>
      <c r="CK1680" s="358">
        <f>CK1687</f>
        <v/>
      </c>
      <c r="CL1680" s="358">
        <f>CL1687</f>
        <v/>
      </c>
      <c r="CM1680" s="358">
        <f>CM1687</f>
        <v/>
      </c>
      <c r="CN1680" s="358">
        <f>CN1687</f>
        <v/>
      </c>
      <c r="CO1680" s="358">
        <f>CO1687</f>
        <v/>
      </c>
      <c r="CP1680" s="358">
        <f>CP1687</f>
        <v/>
      </c>
      <c r="CQ1680" s="358">
        <f>CQ1687</f>
        <v/>
      </c>
      <c r="CR1680" s="358">
        <f>CR1687</f>
        <v/>
      </c>
      <c r="CS1680" s="358">
        <f>CS1687</f>
        <v/>
      </c>
      <c r="CT1680" s="358">
        <f>CT1687</f>
        <v/>
      </c>
      <c r="CU1680" s="358">
        <f>CU1687</f>
        <v/>
      </c>
      <c r="CV1680" s="358">
        <f>CV1687</f>
        <v/>
      </c>
      <c r="CW1680" s="358">
        <f>CW1687</f>
        <v/>
      </c>
      <c r="CX1680" s="358">
        <f>CX1687</f>
        <v/>
      </c>
      <c r="CY1680" s="358">
        <f>CY1687</f>
        <v/>
      </c>
      <c r="CZ1680" s="358">
        <f>CZ1687</f>
        <v/>
      </c>
      <c r="DA1680" s="358">
        <f>DA1687</f>
        <v/>
      </c>
      <c r="DB1680" s="358">
        <f>DB1687</f>
        <v/>
      </c>
      <c r="DC1680" s="358">
        <f>DC1687</f>
        <v/>
      </c>
      <c r="DD1680" s="358">
        <f>DD1687</f>
        <v/>
      </c>
      <c r="DE1680" s="358">
        <f>DE1687</f>
        <v/>
      </c>
      <c r="DF1680" s="358">
        <f>DF1687</f>
        <v/>
      </c>
      <c r="DG1680" s="359">
        <f>DG1687</f>
        <v/>
      </c>
      <c r="DH1680" s="359">
        <f>DH1687</f>
        <v/>
      </c>
      <c r="DI1680" s="359">
        <f>DI1687</f>
        <v/>
      </c>
      <c r="DJ1680" s="359">
        <f>DJ1687</f>
        <v/>
      </c>
      <c r="DK1680" s="359">
        <f>DK1687</f>
        <v/>
      </c>
      <c r="DL1680" s="359">
        <f>DL1687</f>
        <v/>
      </c>
      <c r="DM1680" s="359">
        <f>DM1687</f>
        <v/>
      </c>
      <c r="DN1680" s="359">
        <f>DN1687</f>
        <v/>
      </c>
      <c r="DO1680" s="359">
        <f>DO1687</f>
        <v/>
      </c>
      <c r="DP1680" s="359">
        <f>DP1687</f>
        <v/>
      </c>
      <c r="DQ1680" s="359">
        <f>DQ1687</f>
        <v/>
      </c>
      <c r="DR1680" s="359">
        <f>DR1687</f>
        <v/>
      </c>
      <c r="DS1680" s="359">
        <f>DS1687</f>
        <v/>
      </c>
      <c r="DT1680" s="359">
        <f>DT1687</f>
        <v/>
      </c>
      <c r="DU1680" s="359">
        <f>DU1687</f>
        <v/>
      </c>
      <c r="DV1680" s="359">
        <f>DV1687</f>
        <v/>
      </c>
      <c r="DW1680" s="359">
        <f>DW1687</f>
        <v/>
      </c>
      <c r="DX1680" s="359">
        <f>DX1687</f>
        <v/>
      </c>
      <c r="DY1680" s="359">
        <f>DY1687</f>
        <v/>
      </c>
      <c r="DZ1680" s="359">
        <f>DZ1687</f>
        <v/>
      </c>
      <c r="EA1680" s="359">
        <f>EA1687</f>
        <v/>
      </c>
      <c r="EB1680" s="359">
        <f>EB1687</f>
        <v/>
      </c>
      <c r="EC1680" s="359">
        <f>EC1687</f>
        <v/>
      </c>
      <c r="ED1680" s="359">
        <f>ED1687</f>
        <v/>
      </c>
      <c r="EE1680" s="359">
        <f>EE1687</f>
        <v/>
      </c>
      <c r="EF1680" s="359">
        <f>EF1687</f>
        <v/>
      </c>
      <c r="EG1680" s="359">
        <f>EG1687</f>
        <v/>
      </c>
      <c r="EH1680" s="359">
        <f>EH1687</f>
        <v/>
      </c>
      <c r="EI1680" s="359">
        <f>EI1687</f>
        <v/>
      </c>
      <c r="EJ1680" s="359">
        <f>EJ1687</f>
        <v/>
      </c>
      <c r="EK1680" s="359">
        <f>EK1687</f>
        <v/>
      </c>
      <c r="EL1680" s="359">
        <f>EL1687</f>
        <v/>
      </c>
      <c r="EM1680" s="359">
        <f>EM1687</f>
        <v/>
      </c>
      <c r="EN1680" s="359">
        <f>EN1687</f>
        <v/>
      </c>
      <c r="EO1680" s="359">
        <f>EO1687</f>
        <v/>
      </c>
      <c r="EP1680" s="359">
        <f>EP1687</f>
        <v/>
      </c>
      <c r="EQ1680" s="359">
        <f>EQ1687</f>
        <v/>
      </c>
      <c r="ER1680" s="359">
        <f>ER1687</f>
        <v/>
      </c>
      <c r="ES1680" s="359">
        <f>ES1687</f>
        <v/>
      </c>
      <c r="ET1680" s="359">
        <f>ET1687</f>
        <v/>
      </c>
      <c r="EU1680" s="359">
        <f>EU1687</f>
        <v/>
      </c>
      <c r="EV1680" s="359">
        <f>EV1687</f>
        <v/>
      </c>
      <c r="EW1680" s="359">
        <f>EW1687</f>
        <v/>
      </c>
      <c r="EX1680" s="359">
        <f>EX1687</f>
        <v/>
      </c>
      <c r="EY1680" s="359">
        <f>EY1687</f>
        <v/>
      </c>
      <c r="EZ1680" s="359">
        <f>EZ1687</f>
        <v/>
      </c>
      <c r="FA1680" s="359">
        <f>FA1687</f>
        <v/>
      </c>
      <c r="FB1680" s="359">
        <f>FB1687</f>
        <v/>
      </c>
      <c r="FC1680" s="359">
        <f>FC1687</f>
        <v/>
      </c>
      <c r="FD1680" s="359">
        <f>FD1687</f>
        <v/>
      </c>
      <c r="FE1680" s="359">
        <f>FE1687</f>
        <v/>
      </c>
      <c r="FF1680" s="359">
        <f>FF1687</f>
        <v/>
      </c>
      <c r="FG1680" s="359">
        <f>FG1687</f>
        <v/>
      </c>
      <c r="FH1680" s="359">
        <f>FH1687</f>
        <v/>
      </c>
      <c r="FI1680" s="359">
        <f>FI1687</f>
        <v/>
      </c>
      <c r="FJ1680" s="359">
        <f>FJ1687</f>
        <v/>
      </c>
      <c r="FK1680" s="359">
        <f>FK1687</f>
        <v/>
      </c>
      <c r="FL1680" s="359">
        <f>FL1687</f>
        <v/>
      </c>
      <c r="FM1680" s="359">
        <f>FM1687</f>
        <v/>
      </c>
      <c r="FN1680" s="359">
        <f>FN1687</f>
        <v/>
      </c>
      <c r="FO1680" s="359">
        <f>FO1687</f>
        <v/>
      </c>
      <c r="FP1680" s="359">
        <f>FP1687</f>
        <v/>
      </c>
      <c r="FQ1680" s="359">
        <f>FQ1687</f>
        <v/>
      </c>
      <c r="FR1680" s="359">
        <f>FR1687</f>
        <v/>
      </c>
      <c r="FS1680" s="359">
        <f>FS1687</f>
        <v/>
      </c>
      <c r="FT1680" s="359">
        <f>FT1687</f>
        <v/>
      </c>
      <c r="FU1680" s="359">
        <f>FU1687</f>
        <v/>
      </c>
      <c r="FV1680" s="359">
        <f>FV1687</f>
        <v/>
      </c>
      <c r="FW1680" s="359">
        <f>FW1687</f>
        <v/>
      </c>
      <c r="FX1680" s="359">
        <f>FX1687</f>
        <v/>
      </c>
      <c r="FY1680" s="359">
        <f>FY1687</f>
        <v/>
      </c>
      <c r="FZ1680" s="359">
        <f>FZ1687</f>
        <v/>
      </c>
      <c r="GA1680" s="359">
        <f>GA1687</f>
        <v/>
      </c>
      <c r="GB1680" s="359">
        <f>GB1687</f>
        <v/>
      </c>
      <c r="GC1680" s="359">
        <f>GC1687</f>
        <v/>
      </c>
      <c r="GD1680" s="359">
        <f>GD1687</f>
        <v/>
      </c>
      <c r="GE1680" s="359">
        <f>GE1687</f>
        <v/>
      </c>
      <c r="GF1680" s="359">
        <f>GF1687</f>
        <v/>
      </c>
      <c r="GG1680" s="359">
        <f>GG1687</f>
        <v/>
      </c>
      <c r="GH1680" s="359">
        <f>GH1687</f>
        <v/>
      </c>
      <c r="GI1680" s="359">
        <f>GI1687</f>
        <v/>
      </c>
      <c r="GJ1680" s="359">
        <f>GJ1687</f>
        <v/>
      </c>
      <c r="GK1680" s="359">
        <f>GK1687</f>
        <v/>
      </c>
      <c r="GL1680" s="359">
        <f>GL1687</f>
        <v/>
      </c>
      <c r="GM1680" s="359">
        <f>GM1687</f>
        <v/>
      </c>
      <c r="GN1680" s="359">
        <f>GN1687</f>
        <v/>
      </c>
      <c r="GO1680" s="359">
        <f>GO1687</f>
        <v/>
      </c>
      <c r="GP1680" s="359">
        <f>GP1687</f>
        <v/>
      </c>
      <c r="GQ1680" s="359">
        <f>GQ1687</f>
        <v/>
      </c>
      <c r="GR1680" s="359">
        <f>GR1687</f>
        <v/>
      </c>
      <c r="GS1680" s="359">
        <f>GS1687</f>
        <v/>
      </c>
      <c r="GT1680" s="359">
        <f>GT1687</f>
        <v/>
      </c>
      <c r="GU1680" s="359">
        <f>GU1687</f>
        <v/>
      </c>
      <c r="GV1680" s="359">
        <f>GV1687</f>
        <v/>
      </c>
      <c r="GW1680" s="359">
        <f>GW1687</f>
        <v/>
      </c>
      <c r="GX1680" s="359">
        <f>GX1687</f>
        <v/>
      </c>
    </row>
    <row r="1681"/>
    <row r="1682">
      <c r="A1682" t="n">
        <v>17</v>
      </c>
      <c r="B1682" t="n">
        <v>0</v>
      </c>
      <c r="C1682">
        <f>ROW(SmtRes!A564)</f>
        <v/>
      </c>
      <c r="D1682">
        <f>ROW(EtalonRes!A550)</f>
        <v/>
      </c>
      <c r="E1682" t="inlineStr">
        <is>
          <t>1</t>
        </is>
      </c>
      <c r="F1682" t="inlineStr">
        <is>
          <t>59-5-2</t>
        </is>
      </c>
      <c r="G1682" t="inlineStr">
        <is>
          <t>Ремонт ступеней бетонных</t>
        </is>
      </c>
      <c r="H1682" t="inlineStr">
        <is>
          <t>100 ступеней</t>
        </is>
      </c>
      <c r="I1682">
        <f>ROUND(ROUND(10/100,4),7)</f>
        <v/>
      </c>
      <c r="J1682" t="n">
        <v>0</v>
      </c>
      <c r="K1682">
        <f>ROUND(ROUND(10/100,4),7)</f>
        <v/>
      </c>
      <c r="O1682">
        <f>ROUND(CP1682,0)</f>
        <v/>
      </c>
      <c r="P1682">
        <f>ROUND(CQ1682*I1682,0)</f>
        <v/>
      </c>
      <c r="Q1682">
        <f>(ROUND((ROUND(((ET1682)*I1682),0)*BB1682),0)+ROUND((ROUND(((AE1682-(EU1682))*I1682),0)*BS1682),0))</f>
        <v/>
      </c>
      <c r="R1682">
        <f>(ROUND((ROUND(((EU1682)*I1682),0)*BS1682),0)+ROUND((ROUND(((AE1682-(EU1682))*I1682),0)*BS1682),0))</f>
        <v/>
      </c>
      <c r="S1682">
        <f>ROUND(CT1682*I1682,0)</f>
        <v/>
      </c>
      <c r="T1682">
        <f>ROUND(CU1682*I1682,0)</f>
        <v/>
      </c>
      <c r="U1682">
        <f>ROUND(CV1682*I1682,7)</f>
        <v/>
      </c>
      <c r="V1682">
        <f>ROUND(CW1682*I1682,7)</f>
        <v/>
      </c>
      <c r="W1682">
        <f>ROUND(CX1682*I1682,0)</f>
        <v/>
      </c>
      <c r="X1682">
        <f>ROUND(CY1682,0)</f>
        <v/>
      </c>
      <c r="Y1682">
        <f>ROUND(CZ1682,0)</f>
        <v/>
      </c>
      <c r="AA1682" t="n">
        <v>78862477</v>
      </c>
      <c r="AB1682">
        <f>ROUND((AC1682+AD1682+AF1682),2)</f>
        <v/>
      </c>
      <c r="AC1682">
        <f>ROUND((ES1682),2)</f>
        <v/>
      </c>
      <c r="AD1682">
        <f>ROUND((((ET1682)-(EU1682))+AE1682),2)</f>
        <v/>
      </c>
      <c r="AE1682">
        <f>ROUND((EU1682),2)</f>
        <v/>
      </c>
      <c r="AF1682">
        <f>ROUND((EV1682),2)</f>
        <v/>
      </c>
      <c r="AG1682">
        <f>ROUND((AP1682),2)</f>
        <v/>
      </c>
      <c r="AH1682">
        <f>(EW1682)</f>
        <v/>
      </c>
      <c r="AI1682">
        <f>(EX1682)</f>
        <v/>
      </c>
      <c r="AJ1682">
        <f>(AS1682)</f>
        <v/>
      </c>
      <c r="AK1682" t="n">
        <v>1459.54</v>
      </c>
      <c r="AL1682" t="n">
        <v>548.4299999999999</v>
      </c>
      <c r="AM1682" t="n">
        <v>22.14</v>
      </c>
      <c r="AN1682" t="n">
        <v>3.92</v>
      </c>
      <c r="AO1682" t="n">
        <v>888.97</v>
      </c>
      <c r="AP1682" t="n">
        <v>0</v>
      </c>
      <c r="AQ1682" t="n">
        <v>102.89</v>
      </c>
      <c r="AR1682" t="n">
        <v>0.29</v>
      </c>
      <c r="AS1682" t="n">
        <v>0</v>
      </c>
      <c r="AT1682" t="n">
        <v>89</v>
      </c>
      <c r="AU1682" t="n">
        <v>45</v>
      </c>
      <c r="AV1682" t="n">
        <v>1</v>
      </c>
      <c r="AW1682" t="n">
        <v>1</v>
      </c>
      <c r="AZ1682" t="n">
        <v>1</v>
      </c>
      <c r="BA1682" t="n">
        <v>52.25</v>
      </c>
      <c r="BB1682" t="n">
        <v>24.3</v>
      </c>
      <c r="BC1682" t="n">
        <v>10.54</v>
      </c>
      <c r="BD1682" t="inlineStr"/>
      <c r="BE1682" t="inlineStr"/>
      <c r="BF1682" t="inlineStr"/>
      <c r="BG1682" t="inlineStr"/>
      <c r="BH1682" t="n">
        <v>0</v>
      </c>
      <c r="BI1682" t="n">
        <v>1</v>
      </c>
      <c r="BJ1682" t="inlineStr">
        <is>
          <t>ТЕРр Московской обл., 59-5-2, приказ Минстроя России №675/пр от 28.02.2017 № 263/пр</t>
        </is>
      </c>
      <c r="BM1682" t="n">
        <v>59001</v>
      </c>
      <c r="BN1682" t="n">
        <v>0</v>
      </c>
      <c r="BO1682" t="inlineStr">
        <is>
          <t>59-5-2</t>
        </is>
      </c>
      <c r="BP1682" t="n">
        <v>1</v>
      </c>
      <c r="BQ1682" t="n">
        <v>6</v>
      </c>
      <c r="BR1682" t="n">
        <v>0</v>
      </c>
      <c r="BS1682" t="n">
        <v>52.25</v>
      </c>
      <c r="BT1682" t="n">
        <v>1</v>
      </c>
      <c r="BU1682" t="n">
        <v>1</v>
      </c>
      <c r="BV1682" t="n">
        <v>1</v>
      </c>
      <c r="BW1682" t="n">
        <v>1</v>
      </c>
      <c r="BX1682" t="n">
        <v>1</v>
      </c>
      <c r="BY1682" t="inlineStr"/>
      <c r="BZ1682" t="n">
        <v>89</v>
      </c>
      <c r="CA1682" t="n">
        <v>45</v>
      </c>
      <c r="CB1682" t="inlineStr"/>
      <c r="CE1682" t="n">
        <v>12</v>
      </c>
      <c r="CF1682" t="n">
        <v>0</v>
      </c>
      <c r="CG1682" t="n">
        <v>0</v>
      </c>
      <c r="CM1682" t="n">
        <v>0</v>
      </c>
      <c r="CN1682" t="inlineStr"/>
      <c r="CO1682" t="n">
        <v>0</v>
      </c>
      <c r="CP1682">
        <f>(P1682+Q1682+S1682)</f>
        <v/>
      </c>
      <c r="CQ1682">
        <f>AC1682*BC1682</f>
        <v/>
      </c>
      <c r="CR1682">
        <f>(ROUND((ROUND(((ET1682)*1),0)*BB1682),0)+ROUND((ROUND(((AE1682-(EU1682))*1),0)*BS1682),0))</f>
        <v/>
      </c>
      <c r="CS1682">
        <f>(ROUND((ROUND(((EU1682)*1),0)*BS1682),0)+ROUND((ROUND(((AE1682-(EU1682))*1),0)*BS1682),0))</f>
        <v/>
      </c>
      <c r="CT1682">
        <f>AF1682*BA1682</f>
        <v/>
      </c>
      <c r="CU1682">
        <f>AG1682</f>
        <v/>
      </c>
      <c r="CV1682">
        <f>AH1682</f>
        <v/>
      </c>
      <c r="CW1682">
        <f>AI1682</f>
        <v/>
      </c>
      <c r="CX1682">
        <f>AJ1682</f>
        <v/>
      </c>
      <c r="CY1682">
        <f>(((S1682+R1682)*AT1682)/100)</f>
        <v/>
      </c>
      <c r="CZ1682">
        <f>(((S1682+R1682)*AU1682)/100)</f>
        <v/>
      </c>
      <c r="DC1682" t="inlineStr"/>
      <c r="DD1682" t="inlineStr"/>
      <c r="DE1682" t="inlineStr"/>
      <c r="DF1682" t="inlineStr"/>
      <c r="DG1682" t="inlineStr"/>
      <c r="DH1682" t="inlineStr"/>
      <c r="DI1682" t="inlineStr"/>
      <c r="DJ1682" t="inlineStr"/>
      <c r="DK1682" t="inlineStr"/>
      <c r="DL1682" t="inlineStr"/>
      <c r="DM1682" t="inlineStr"/>
      <c r="DN1682" t="n">
        <v>0</v>
      </c>
      <c r="DO1682" t="n">
        <v>0</v>
      </c>
      <c r="DP1682" t="n">
        <v>1</v>
      </c>
      <c r="DQ1682" t="n">
        <v>1</v>
      </c>
      <c r="DU1682" t="n">
        <v>1013</v>
      </c>
      <c r="DV1682" t="inlineStr">
        <is>
          <t>100 ступеней</t>
        </is>
      </c>
      <c r="DW1682" t="inlineStr">
        <is>
          <t>100 ступеней</t>
        </is>
      </c>
      <c r="DX1682" t="n">
        <v>1</v>
      </c>
      <c r="DZ1682" t="inlineStr"/>
      <c r="EA1682" t="inlineStr"/>
      <c r="EB1682" t="inlineStr"/>
      <c r="EC1682" t="inlineStr"/>
      <c r="EE1682" t="n">
        <v>78725975</v>
      </c>
      <c r="EF1682" t="n">
        <v>6</v>
      </c>
      <c r="EG1682" t="inlineStr">
        <is>
          <t>Ремонтно-строительные работы</t>
        </is>
      </c>
      <c r="EH1682" t="n">
        <v>93</v>
      </c>
      <c r="EI1682" t="inlineStr">
        <is>
          <t>Лестницы, крыльца</t>
        </is>
      </c>
      <c r="EJ1682" t="n">
        <v>1</v>
      </c>
      <c r="EK1682" t="n">
        <v>59001</v>
      </c>
      <c r="EL1682" t="inlineStr">
        <is>
          <t>Лестницы, крыльца</t>
        </is>
      </c>
      <c r="EM1682" t="inlineStr">
        <is>
          <t>рФЕР-59</t>
        </is>
      </c>
      <c r="EO1682" t="inlineStr"/>
      <c r="EQ1682" t="n">
        <v>0</v>
      </c>
      <c r="ER1682" t="n">
        <v>1459.54</v>
      </c>
      <c r="ES1682" t="n">
        <v>548.4299999999999</v>
      </c>
      <c r="ET1682" t="n">
        <v>22.14</v>
      </c>
      <c r="EU1682" t="n">
        <v>3.92</v>
      </c>
      <c r="EV1682" t="n">
        <v>888.97</v>
      </c>
      <c r="EW1682" t="n">
        <v>102.89</v>
      </c>
      <c r="EX1682" t="n">
        <v>0.29</v>
      </c>
      <c r="EY1682" t="n">
        <v>0</v>
      </c>
      <c r="FQ1682" t="n">
        <v>0</v>
      </c>
      <c r="FR1682" t="n">
        <v>0</v>
      </c>
      <c r="FS1682" t="n">
        <v>0</v>
      </c>
      <c r="FX1682" t="n">
        <v>89</v>
      </c>
      <c r="FY1682" t="n">
        <v>45</v>
      </c>
      <c r="GA1682" t="inlineStr"/>
      <c r="GD1682" t="n">
        <v>1</v>
      </c>
      <c r="GF1682" t="n">
        <v>7770882</v>
      </c>
      <c r="GG1682" t="n">
        <v>2</v>
      </c>
      <c r="GH1682" t="n">
        <v>1</v>
      </c>
      <c r="GI1682" t="n">
        <v>2</v>
      </c>
      <c r="GJ1682" t="n">
        <v>0</v>
      </c>
      <c r="GK1682" t="n">
        <v>0</v>
      </c>
      <c r="GL1682">
        <f>ROUND(IF(AND(BH1682=3,BI1682=3,FS1682&lt;&gt;0),P1682,0),0)</f>
        <v/>
      </c>
      <c r="GM1682">
        <f>ROUND(O1682+X1682+Y1682,0)+GX1682</f>
        <v/>
      </c>
      <c r="GN1682">
        <f>IF(OR(BI1682=0,BI1682=1),GM1682-GX1682,0)</f>
        <v/>
      </c>
      <c r="GO1682">
        <f>IF(BI1682=2,GM1682-GX1682,0)</f>
        <v/>
      </c>
      <c r="GP1682">
        <f>IF(BI1682=4,GM1682-GX1682,0)</f>
        <v/>
      </c>
      <c r="GR1682" t="n">
        <v>0</v>
      </c>
      <c r="GS1682" t="n">
        <v>3</v>
      </c>
      <c r="GT1682" t="n">
        <v>0</v>
      </c>
      <c r="GU1682" t="inlineStr"/>
      <c r="GV1682">
        <f>ROUND((GT1682),2)</f>
        <v/>
      </c>
      <c r="GW1682" t="n">
        <v>1</v>
      </c>
      <c r="GX1682">
        <f>ROUND(HC1682*I1682,0)</f>
        <v/>
      </c>
      <c r="HA1682" t="n">
        <v>0</v>
      </c>
      <c r="HB1682" t="n">
        <v>0</v>
      </c>
      <c r="HC1682">
        <f>GV1682*GW1682</f>
        <v/>
      </c>
      <c r="HE1682" t="inlineStr"/>
      <c r="HF1682" t="inlineStr"/>
      <c r="HM1682" t="inlineStr"/>
      <c r="HN1682" t="inlineStr">
        <is>
          <t>Пр/812-093.0-1</t>
        </is>
      </c>
      <c r="HO1682" t="inlineStr">
        <is>
          <t>Пр/774-093.0</t>
        </is>
      </c>
      <c r="HP1682" t="inlineStr">
        <is>
          <t>Лестницы, крыльца</t>
        </is>
      </c>
      <c r="HQ1682" t="inlineStr">
        <is>
          <t>Лестницы, крыльца</t>
        </is>
      </c>
      <c r="HS1682" t="n">
        <v>0</v>
      </c>
      <c r="IK1682" t="n">
        <v>0</v>
      </c>
    </row>
    <row r="1683">
      <c r="A1683" t="n">
        <v>17</v>
      </c>
      <c r="B1683" t="n">
        <v>0</v>
      </c>
      <c r="C1683">
        <f>ROW(SmtRes!A570)</f>
        <v/>
      </c>
      <c r="D1683">
        <f>ROW(EtalonRes!A555)</f>
        <v/>
      </c>
      <c r="E1683" t="inlineStr">
        <is>
          <t>2</t>
        </is>
      </c>
      <c r="F1683" t="inlineStr">
        <is>
          <t>65-10-1</t>
        </is>
      </c>
      <c r="G1683" t="inlineStr">
        <is>
          <t>Очистка канализационной сети внутренней</t>
        </is>
      </c>
      <c r="H1683" t="inlineStr">
        <is>
          <t>100 м трубопровода</t>
        </is>
      </c>
      <c r="I1683">
        <f>ROUND(ROUND(12/100,4),7)</f>
        <v/>
      </c>
      <c r="J1683" t="n">
        <v>0</v>
      </c>
      <c r="K1683">
        <f>ROUND(ROUND(12/100,4),7)</f>
        <v/>
      </c>
      <c r="O1683">
        <f>ROUND(CP1683,0)</f>
        <v/>
      </c>
      <c r="P1683">
        <f>ROUND(CQ1683*I1683,0)</f>
        <v/>
      </c>
      <c r="Q1683">
        <f>(ROUND((ROUND(((ET1683)*I1683),0)*BB1683),0)+ROUND((ROUND(((AE1683-(EU1683))*I1683),0)*BS1683),0))</f>
        <v/>
      </c>
      <c r="R1683">
        <f>(ROUND((ROUND(((EU1683)*I1683),0)*BS1683),0)+ROUND((ROUND(((AE1683-(EU1683))*I1683),0)*BS1683),0))</f>
        <v/>
      </c>
      <c r="S1683">
        <f>ROUND(CT1683*I1683,0)</f>
        <v/>
      </c>
      <c r="T1683">
        <f>ROUND(CU1683*I1683,0)</f>
        <v/>
      </c>
      <c r="U1683">
        <f>ROUND(CV1683*I1683,7)</f>
        <v/>
      </c>
      <c r="V1683">
        <f>ROUND(CW1683*I1683,7)</f>
        <v/>
      </c>
      <c r="W1683">
        <f>ROUND(CX1683*I1683,0)</f>
        <v/>
      </c>
      <c r="X1683">
        <f>ROUND(CY1683,0)</f>
        <v/>
      </c>
      <c r="Y1683">
        <f>ROUND(CZ1683,0)</f>
        <v/>
      </c>
      <c r="AA1683" t="n">
        <v>78862477</v>
      </c>
      <c r="AB1683">
        <f>ROUND((AC1683+AD1683+AF1683),2)</f>
        <v/>
      </c>
      <c r="AC1683">
        <f>ROUND((ES1683),2)</f>
        <v/>
      </c>
      <c r="AD1683">
        <f>ROUND((((ET1683)-(EU1683))+AE1683),2)</f>
        <v/>
      </c>
      <c r="AE1683">
        <f>ROUND((EU1683),2)</f>
        <v/>
      </c>
      <c r="AF1683">
        <f>ROUND((EV1683),2)</f>
        <v/>
      </c>
      <c r="AG1683">
        <f>ROUND((AP1683),2)</f>
        <v/>
      </c>
      <c r="AH1683">
        <f>(EW1683)</f>
        <v/>
      </c>
      <c r="AI1683">
        <f>(EX1683)</f>
        <v/>
      </c>
      <c r="AJ1683">
        <f>(AS1683)</f>
        <v/>
      </c>
      <c r="AK1683" t="n">
        <v>403.3</v>
      </c>
      <c r="AL1683" t="n">
        <v>139.36</v>
      </c>
      <c r="AM1683" t="n">
        <v>0.87</v>
      </c>
      <c r="AN1683" t="n">
        <v>0</v>
      </c>
      <c r="AO1683" t="n">
        <v>263.07</v>
      </c>
      <c r="AP1683" t="n">
        <v>0</v>
      </c>
      <c r="AQ1683" t="n">
        <v>32.2</v>
      </c>
      <c r="AR1683" t="n">
        <v>0</v>
      </c>
      <c r="AS1683" t="n">
        <v>0</v>
      </c>
      <c r="AT1683" t="n">
        <v>103</v>
      </c>
      <c r="AU1683" t="n">
        <v>52</v>
      </c>
      <c r="AV1683" t="n">
        <v>1</v>
      </c>
      <c r="AW1683" t="n">
        <v>1</v>
      </c>
      <c r="AZ1683" t="n">
        <v>1</v>
      </c>
      <c r="BA1683" t="n">
        <v>52.25</v>
      </c>
      <c r="BB1683" t="n">
        <v>25.03</v>
      </c>
      <c r="BC1683" t="n">
        <v>11.85</v>
      </c>
      <c r="BD1683" t="inlineStr"/>
      <c r="BE1683" t="inlineStr"/>
      <c r="BF1683" t="inlineStr"/>
      <c r="BG1683" t="inlineStr"/>
      <c r="BH1683" t="n">
        <v>0</v>
      </c>
      <c r="BI1683" t="n">
        <v>1</v>
      </c>
      <c r="BJ1683" t="inlineStr">
        <is>
          <t>ТЕРр Московской обл., 65-10-1, приказ Минстроя России №675/пр от 28.02.2017 № 263/пр</t>
        </is>
      </c>
      <c r="BM1683" t="n">
        <v>65007</v>
      </c>
      <c r="BN1683" t="n">
        <v>0</v>
      </c>
      <c r="BO1683" t="inlineStr">
        <is>
          <t>65-10-1</t>
        </is>
      </c>
      <c r="BP1683" t="n">
        <v>1</v>
      </c>
      <c r="BQ1683" t="n">
        <v>6</v>
      </c>
      <c r="BR1683" t="n">
        <v>0</v>
      </c>
      <c r="BS1683" t="n">
        <v>52.25</v>
      </c>
      <c r="BT1683" t="n">
        <v>1</v>
      </c>
      <c r="BU1683" t="n">
        <v>1</v>
      </c>
      <c r="BV1683" t="n">
        <v>1</v>
      </c>
      <c r="BW1683" t="n">
        <v>1</v>
      </c>
      <c r="BX1683" t="n">
        <v>1</v>
      </c>
      <c r="BY1683" t="inlineStr"/>
      <c r="BZ1683" t="n">
        <v>103</v>
      </c>
      <c r="CA1683" t="n">
        <v>52</v>
      </c>
      <c r="CB1683" t="inlineStr"/>
      <c r="CE1683" t="n">
        <v>12</v>
      </c>
      <c r="CF1683" t="n">
        <v>0</v>
      </c>
      <c r="CG1683" t="n">
        <v>0</v>
      </c>
      <c r="CM1683" t="n">
        <v>0</v>
      </c>
      <c r="CN1683" t="inlineStr"/>
      <c r="CO1683" t="n">
        <v>0</v>
      </c>
      <c r="CP1683">
        <f>(P1683+Q1683+S1683)</f>
        <v/>
      </c>
      <c r="CQ1683">
        <f>AC1683*BC1683</f>
        <v/>
      </c>
      <c r="CR1683">
        <f>(ROUND((ROUND(((ET1683)*1),0)*BB1683),0)+ROUND((ROUND(((AE1683-(EU1683))*1),0)*BS1683),0))</f>
        <v/>
      </c>
      <c r="CS1683">
        <f>(ROUND((ROUND(((EU1683)*1),0)*BS1683),0)+ROUND((ROUND(((AE1683-(EU1683))*1),0)*BS1683),0))</f>
        <v/>
      </c>
      <c r="CT1683">
        <f>AF1683*BA1683</f>
        <v/>
      </c>
      <c r="CU1683">
        <f>AG1683</f>
        <v/>
      </c>
      <c r="CV1683">
        <f>AH1683</f>
        <v/>
      </c>
      <c r="CW1683">
        <f>AI1683</f>
        <v/>
      </c>
      <c r="CX1683">
        <f>AJ1683</f>
        <v/>
      </c>
      <c r="CY1683">
        <f>(((S1683+R1683)*AT1683)/100)</f>
        <v/>
      </c>
      <c r="CZ1683">
        <f>(((S1683+R1683)*AU1683)/100)</f>
        <v/>
      </c>
      <c r="DC1683" t="inlineStr"/>
      <c r="DD1683" t="inlineStr"/>
      <c r="DE1683" t="inlineStr"/>
      <c r="DF1683" t="inlineStr"/>
      <c r="DG1683" t="inlineStr"/>
      <c r="DH1683" t="inlineStr"/>
      <c r="DI1683" t="inlineStr"/>
      <c r="DJ1683" t="inlineStr"/>
      <c r="DK1683" t="inlineStr"/>
      <c r="DL1683" t="inlineStr"/>
      <c r="DM1683" t="inlineStr"/>
      <c r="DN1683" t="n">
        <v>0</v>
      </c>
      <c r="DO1683" t="n">
        <v>0</v>
      </c>
      <c r="DP1683" t="n">
        <v>1</v>
      </c>
      <c r="DQ1683" t="n">
        <v>1</v>
      </c>
      <c r="DU1683" t="n">
        <v>1013</v>
      </c>
      <c r="DV1683" t="inlineStr">
        <is>
          <t>100 м трубопровода</t>
        </is>
      </c>
      <c r="DW1683" t="inlineStr">
        <is>
          <t>100 м трубопровода</t>
        </is>
      </c>
      <c r="DX1683" t="n">
        <v>1</v>
      </c>
      <c r="DZ1683" t="inlineStr"/>
      <c r="EA1683" t="inlineStr"/>
      <c r="EB1683" t="inlineStr"/>
      <c r="EC1683" t="inlineStr"/>
      <c r="EE1683" t="n">
        <v>78726000</v>
      </c>
      <c r="EF1683" t="n">
        <v>6</v>
      </c>
      <c r="EG1683" t="inlineStr">
        <is>
          <t>Ремонтно-строительные работы</t>
        </is>
      </c>
      <c r="EH1683" t="n">
        <v>99</v>
      </c>
      <c r="EI1683" t="inlineStr">
        <is>
          <t>Внутренние санитарно-технические работы</t>
        </is>
      </c>
      <c r="EJ1683" t="n">
        <v>1</v>
      </c>
      <c r="EK1683" t="n">
        <v>65007</v>
      </c>
      <c r="EL1683" t="inlineStr">
        <is>
          <t>Внутренние санитарнотехнические работы: смена труб, санприборов, запорной арматуры и другое</t>
        </is>
      </c>
      <c r="EM1683" t="inlineStr">
        <is>
          <t>рФЕР-65</t>
        </is>
      </c>
      <c r="EO1683" t="inlineStr"/>
      <c r="EQ1683" t="n">
        <v>0</v>
      </c>
      <c r="ER1683" t="n">
        <v>403.3</v>
      </c>
      <c r="ES1683" t="n">
        <v>139.36</v>
      </c>
      <c r="ET1683" t="n">
        <v>0.87</v>
      </c>
      <c r="EU1683" t="n">
        <v>0</v>
      </c>
      <c r="EV1683" t="n">
        <v>263.07</v>
      </c>
      <c r="EW1683" t="n">
        <v>32.2</v>
      </c>
      <c r="EX1683" t="n">
        <v>0</v>
      </c>
      <c r="EY1683" t="n">
        <v>0</v>
      </c>
      <c r="FQ1683" t="n">
        <v>0</v>
      </c>
      <c r="FR1683" t="n">
        <v>0</v>
      </c>
      <c r="FS1683" t="n">
        <v>0</v>
      </c>
      <c r="FX1683" t="n">
        <v>103</v>
      </c>
      <c r="FY1683" t="n">
        <v>52</v>
      </c>
      <c r="GA1683" t="inlineStr"/>
      <c r="GD1683" t="n">
        <v>1</v>
      </c>
      <c r="GF1683" t="n">
        <v>-66904957</v>
      </c>
      <c r="GG1683" t="n">
        <v>2</v>
      </c>
      <c r="GH1683" t="n">
        <v>1</v>
      </c>
      <c r="GI1683" t="n">
        <v>2</v>
      </c>
      <c r="GJ1683" t="n">
        <v>0</v>
      </c>
      <c r="GK1683" t="n">
        <v>0</v>
      </c>
      <c r="GL1683">
        <f>ROUND(IF(AND(BH1683=3,BI1683=3,FS1683&lt;&gt;0),P1683,0),0)</f>
        <v/>
      </c>
      <c r="GM1683">
        <f>ROUND(O1683+X1683+Y1683,0)+GX1683</f>
        <v/>
      </c>
      <c r="GN1683">
        <f>IF(OR(BI1683=0,BI1683=1),GM1683-GX1683,0)</f>
        <v/>
      </c>
      <c r="GO1683">
        <f>IF(BI1683=2,GM1683-GX1683,0)</f>
        <v/>
      </c>
      <c r="GP1683">
        <f>IF(BI1683=4,GM1683-GX1683,0)</f>
        <v/>
      </c>
      <c r="GR1683" t="n">
        <v>0</v>
      </c>
      <c r="GS1683" t="n">
        <v>3</v>
      </c>
      <c r="GT1683" t="n">
        <v>0</v>
      </c>
      <c r="GU1683" t="inlineStr"/>
      <c r="GV1683">
        <f>ROUND((GT1683),2)</f>
        <v/>
      </c>
      <c r="GW1683" t="n">
        <v>1</v>
      </c>
      <c r="GX1683">
        <f>ROUND(HC1683*I1683,0)</f>
        <v/>
      </c>
      <c r="HA1683" t="n">
        <v>0</v>
      </c>
      <c r="HB1683" t="n">
        <v>0</v>
      </c>
      <c r="HC1683">
        <f>GV1683*GW1683</f>
        <v/>
      </c>
      <c r="HE1683" t="inlineStr"/>
      <c r="HF1683" t="inlineStr"/>
      <c r="HM1683" t="inlineStr"/>
      <c r="HN1683" t="inlineStr">
        <is>
          <t>Пр/812-099.2-1</t>
        </is>
      </c>
      <c r="HO1683" t="inlineStr">
        <is>
          <t>Пр/774-099.2</t>
        </is>
      </c>
      <c r="HP1683" t="inlineStr">
        <is>
          <t>Внутренние санитарнотехнические работы: смена труб, санприборов, запорной арматуры и другое</t>
        </is>
      </c>
      <c r="HQ1683" t="inlineStr">
        <is>
          <t>Внутренние санитарнотехнические работы: смена труб, санприборов, запорной арматуры и другое</t>
        </is>
      </c>
      <c r="HS1683" t="n">
        <v>0</v>
      </c>
      <c r="IK1683" t="n">
        <v>0</v>
      </c>
    </row>
    <row r="1684">
      <c r="A1684" t="n">
        <v>18</v>
      </c>
      <c r="B1684" t="n">
        <v>0</v>
      </c>
      <c r="C1684" t="n">
        <v>570</v>
      </c>
      <c r="E1684" t="inlineStr">
        <is>
          <t>2,1</t>
        </is>
      </c>
      <c r="F1684" t="inlineStr">
        <is>
          <t>Цена поставщика</t>
        </is>
      </c>
      <c r="G1684" t="inlineStr">
        <is>
          <t>Прочистка КРОТ</t>
        </is>
      </c>
      <c r="H1684" t="inlineStr">
        <is>
          <t>л</t>
        </is>
      </c>
      <c r="I1684">
        <f>I1683*J1684</f>
        <v/>
      </c>
      <c r="J1684" t="n">
        <v>25</v>
      </c>
      <c r="K1684" t="n">
        <v>25</v>
      </c>
      <c r="O1684">
        <f>ROUND(CP1684,0)</f>
        <v/>
      </c>
      <c r="P1684">
        <f>ROUND(CQ1684*I1684,0)</f>
        <v/>
      </c>
      <c r="Q1684">
        <f>(ROUND((ROUND(((ET1684)*I1684),0)*BB1684),0)+ROUND((ROUND(((AE1684-(EU1684))*I1684),0)*BS1684),0))</f>
        <v/>
      </c>
      <c r="R1684">
        <f>(ROUND((ROUND(((EU1684)*I1684),0)*BS1684),0)+ROUND((ROUND(((AE1684-(EU1684))*I1684),0)*BS1684),0))</f>
        <v/>
      </c>
      <c r="S1684">
        <f>ROUND(CT1684*I1684,0)</f>
        <v/>
      </c>
      <c r="T1684">
        <f>ROUND(CU1684*I1684,0)</f>
        <v/>
      </c>
      <c r="U1684">
        <f>ROUND(CV1684*I1684,7)</f>
        <v/>
      </c>
      <c r="V1684">
        <f>ROUND(CW1684*I1684,7)</f>
        <v/>
      </c>
      <c r="W1684">
        <f>ROUND(CX1684*I1684,0)</f>
        <v/>
      </c>
      <c r="X1684">
        <f>ROUND(CY1684,0)</f>
        <v/>
      </c>
      <c r="Y1684">
        <f>ROUND(CZ1684,0)</f>
        <v/>
      </c>
      <c r="AA1684" t="n">
        <v>78862477</v>
      </c>
      <c r="AB1684">
        <f>ROUND((AC1684+AD1684+AF1684),2)</f>
        <v/>
      </c>
      <c r="AC1684">
        <f>ROUND((ES1684),2)</f>
        <v/>
      </c>
      <c r="AD1684">
        <f>ROUND((((ET1684)-(EU1684))+AE1684),2)</f>
        <v/>
      </c>
      <c r="AE1684">
        <f>ROUND((EU1684),2)</f>
        <v/>
      </c>
      <c r="AF1684">
        <f>ROUND((EV1684),2)</f>
        <v/>
      </c>
      <c r="AG1684">
        <f>ROUND((AP1684),2)</f>
        <v/>
      </c>
      <c r="AH1684">
        <f>(EW1684)</f>
        <v/>
      </c>
      <c r="AI1684">
        <f>(EX1684)</f>
        <v/>
      </c>
      <c r="AJ1684">
        <f>(AS1684)</f>
        <v/>
      </c>
      <c r="AK1684" t="n">
        <v>384.43</v>
      </c>
      <c r="AL1684" t="n">
        <v>384.43</v>
      </c>
      <c r="AM1684" t="n">
        <v>0</v>
      </c>
      <c r="AN1684" t="n">
        <v>0</v>
      </c>
      <c r="AO1684" t="n">
        <v>0</v>
      </c>
      <c r="AP1684" t="n">
        <v>0</v>
      </c>
      <c r="AQ1684" t="n">
        <v>0</v>
      </c>
      <c r="AR1684" t="n">
        <v>0</v>
      </c>
      <c r="AS1684" t="n">
        <v>0</v>
      </c>
      <c r="AT1684" t="n">
        <v>103</v>
      </c>
      <c r="AU1684" t="n">
        <v>52</v>
      </c>
      <c r="AV1684" t="n">
        <v>1</v>
      </c>
      <c r="AW1684" t="n">
        <v>1</v>
      </c>
      <c r="AZ1684" t="n">
        <v>1</v>
      </c>
      <c r="BA1684" t="n">
        <v>1</v>
      </c>
      <c r="BB1684" t="n">
        <v>1</v>
      </c>
      <c r="BC1684" t="n">
        <v>1</v>
      </c>
      <c r="BD1684" t="inlineStr"/>
      <c r="BE1684" t="inlineStr"/>
      <c r="BF1684" t="inlineStr"/>
      <c r="BG1684" t="inlineStr"/>
      <c r="BH1684" t="n">
        <v>3</v>
      </c>
      <c r="BI1684" t="n">
        <v>1</v>
      </c>
      <c r="BJ1684" t="inlineStr"/>
      <c r="BM1684" t="n">
        <v>65007</v>
      </c>
      <c r="BN1684" t="n">
        <v>0</v>
      </c>
      <c r="BO1684" t="inlineStr"/>
      <c r="BP1684" t="n">
        <v>0</v>
      </c>
      <c r="BQ1684" t="n">
        <v>6</v>
      </c>
      <c r="BR1684" t="n">
        <v>0</v>
      </c>
      <c r="BS1684" t="n">
        <v>1</v>
      </c>
      <c r="BT1684" t="n">
        <v>1</v>
      </c>
      <c r="BU1684" t="n">
        <v>1</v>
      </c>
      <c r="BV1684" t="n">
        <v>1</v>
      </c>
      <c r="BW1684" t="n">
        <v>1</v>
      </c>
      <c r="BX1684" t="n">
        <v>1</v>
      </c>
      <c r="BY1684" t="inlineStr"/>
      <c r="BZ1684" t="n">
        <v>103</v>
      </c>
      <c r="CA1684" t="n">
        <v>52</v>
      </c>
      <c r="CB1684" t="inlineStr"/>
      <c r="CE1684" t="n">
        <v>12</v>
      </c>
      <c r="CF1684" t="n">
        <v>0</v>
      </c>
      <c r="CG1684" t="n">
        <v>0</v>
      </c>
      <c r="CM1684" t="n">
        <v>0</v>
      </c>
      <c r="CN1684" t="inlineStr"/>
      <c r="CO1684" t="n">
        <v>0</v>
      </c>
      <c r="CP1684">
        <f>(P1684+Q1684+S1684)</f>
        <v/>
      </c>
      <c r="CQ1684">
        <f>AC1684</f>
        <v/>
      </c>
      <c r="CR1684">
        <f>(ROUND((ROUND(((ET1684)*1),0)*BB1684),0)+ROUND((ROUND(((AE1684-(EU1684))*1),0)*BS1684),0))</f>
        <v/>
      </c>
      <c r="CS1684">
        <f>(ROUND((ROUND(((EU1684)*1),0)*BS1684),0)+ROUND((ROUND(((AE1684-(EU1684))*1),0)*BS1684),0))</f>
        <v/>
      </c>
      <c r="CT1684">
        <f>AF1684*BA1684</f>
        <v/>
      </c>
      <c r="CU1684">
        <f>AG1684</f>
        <v/>
      </c>
      <c r="CV1684">
        <f>AH1684</f>
        <v/>
      </c>
      <c r="CW1684">
        <f>AI1684</f>
        <v/>
      </c>
      <c r="CX1684">
        <f>AJ1684</f>
        <v/>
      </c>
      <c r="CY1684">
        <f>(((S1684+R1684)*AT1684)/100)</f>
        <v/>
      </c>
      <c r="CZ1684">
        <f>(((S1684+R1684)*AU1684)/100)</f>
        <v/>
      </c>
      <c r="DC1684" t="inlineStr"/>
      <c r="DD1684" t="inlineStr"/>
      <c r="DE1684" t="inlineStr"/>
      <c r="DF1684" t="inlineStr"/>
      <c r="DG1684" t="inlineStr"/>
      <c r="DH1684" t="inlineStr"/>
      <c r="DI1684" t="inlineStr"/>
      <c r="DJ1684" t="inlineStr"/>
      <c r="DK1684" t="inlineStr"/>
      <c r="DL1684" t="inlineStr"/>
      <c r="DM1684" t="inlineStr"/>
      <c r="DN1684" t="n">
        <v>0</v>
      </c>
      <c r="DO1684" t="n">
        <v>0</v>
      </c>
      <c r="DP1684" t="n">
        <v>1</v>
      </c>
      <c r="DQ1684" t="n">
        <v>1</v>
      </c>
      <c r="DU1684" t="n">
        <v>1002</v>
      </c>
      <c r="DV1684" t="inlineStr">
        <is>
          <t>л</t>
        </is>
      </c>
      <c r="DW1684" t="inlineStr">
        <is>
          <t>л</t>
        </is>
      </c>
      <c r="DX1684" t="n">
        <v>1</v>
      </c>
      <c r="DZ1684" t="inlineStr"/>
      <c r="EA1684" t="inlineStr"/>
      <c r="EB1684" t="inlineStr"/>
      <c r="EC1684" t="inlineStr"/>
      <c r="EE1684" t="n">
        <v>78726000</v>
      </c>
      <c r="EF1684" t="n">
        <v>6</v>
      </c>
      <c r="EG1684" t="inlineStr">
        <is>
          <t>Ремонтно-строительные работы</t>
        </is>
      </c>
      <c r="EH1684" t="n">
        <v>99</v>
      </c>
      <c r="EI1684" t="inlineStr">
        <is>
          <t>Внутренние санитарно-технические работы</t>
        </is>
      </c>
      <c r="EJ1684" t="n">
        <v>1</v>
      </c>
      <c r="EK1684" t="n">
        <v>65007</v>
      </c>
      <c r="EL1684" t="inlineStr">
        <is>
          <t>Внутренние санитарнотехнические работы: смена труб, санприборов, запорной арматуры и другое</t>
        </is>
      </c>
      <c r="EM1684" t="inlineStr">
        <is>
          <t>рФЕР-65</t>
        </is>
      </c>
      <c r="EO1684" t="inlineStr"/>
      <c r="EQ1684" t="n">
        <v>0</v>
      </c>
      <c r="ER1684" t="n">
        <v>384.43</v>
      </c>
      <c r="ES1684" t="n">
        <v>384.43</v>
      </c>
      <c r="ET1684" t="n">
        <v>0</v>
      </c>
      <c r="EU1684" t="n">
        <v>0</v>
      </c>
      <c r="EV1684" t="n">
        <v>0</v>
      </c>
      <c r="EW1684" t="n">
        <v>0</v>
      </c>
      <c r="EX1684" t="n">
        <v>0</v>
      </c>
      <c r="EZ1684" t="n">
        <v>5</v>
      </c>
      <c r="FC1684" t="n">
        <v>1</v>
      </c>
      <c r="FD1684" t="n">
        <v>18</v>
      </c>
      <c r="FF1684" t="n">
        <v>469</v>
      </c>
      <c r="FQ1684" t="n">
        <v>0</v>
      </c>
      <c r="FR1684" t="n">
        <v>0</v>
      </c>
      <c r="FS1684" t="n">
        <v>0</v>
      </c>
      <c r="FX1684" t="n">
        <v>103</v>
      </c>
      <c r="FY1684" t="n">
        <v>52</v>
      </c>
      <c r="GA1684" t="inlineStr">
        <is>
          <t>[469 / 1,22]</t>
        </is>
      </c>
      <c r="GD1684" t="n">
        <v>1</v>
      </c>
      <c r="GF1684" t="n">
        <v>-1978592410</v>
      </c>
      <c r="GG1684" t="n">
        <v>2</v>
      </c>
      <c r="GH1684" t="n">
        <v>3</v>
      </c>
      <c r="GI1684" t="n">
        <v>-2</v>
      </c>
      <c r="GJ1684" t="n">
        <v>0</v>
      </c>
      <c r="GK1684" t="n">
        <v>0</v>
      </c>
      <c r="GL1684">
        <f>ROUND(IF(AND(BH1684=3,BI1684=3,FS1684&lt;&gt;0),P1684,0),0)</f>
        <v/>
      </c>
      <c r="GM1684">
        <f>ROUND(O1684+X1684+Y1684,0)+GX1684</f>
        <v/>
      </c>
      <c r="GN1684">
        <f>IF(OR(BI1684=0,BI1684=1),GM1684-GX1684,0)</f>
        <v/>
      </c>
      <c r="GO1684">
        <f>IF(BI1684=2,GM1684-GX1684,0)</f>
        <v/>
      </c>
      <c r="GP1684">
        <f>IF(BI1684=4,GM1684-GX1684,0)</f>
        <v/>
      </c>
      <c r="GR1684" t="n">
        <v>1</v>
      </c>
      <c r="GS1684" t="n">
        <v>1</v>
      </c>
      <c r="GT1684" t="n">
        <v>0</v>
      </c>
      <c r="GU1684" t="inlineStr"/>
      <c r="GV1684">
        <f>ROUND((GT1684),2)</f>
        <v/>
      </c>
      <c r="GW1684" t="n">
        <v>1</v>
      </c>
      <c r="GX1684">
        <f>ROUND(HC1684*I1684,0)</f>
        <v/>
      </c>
      <c r="HA1684" t="n">
        <v>0</v>
      </c>
      <c r="HB1684" t="n">
        <v>0</v>
      </c>
      <c r="HC1684">
        <f>GV1684*GW1684</f>
        <v/>
      </c>
      <c r="HE1684" t="inlineStr">
        <is>
          <t>0</t>
        </is>
      </c>
      <c r="HF1684" t="inlineStr">
        <is>
          <t>0</t>
        </is>
      </c>
      <c r="HG1684">
        <f>ROUND(AC1684*I1684,0)</f>
        <v/>
      </c>
      <c r="HM1684" t="inlineStr"/>
      <c r="HN1684" t="inlineStr">
        <is>
          <t>Пр/812-099.2-1</t>
        </is>
      </c>
      <c r="HO1684" t="inlineStr">
        <is>
          <t>Пр/774-099.2</t>
        </is>
      </c>
      <c r="HP1684" t="inlineStr">
        <is>
          <t>Внутренние санитарнотехнические работы: смена труб, санприборов, запорной арматуры и другое</t>
        </is>
      </c>
      <c r="HQ1684" t="inlineStr">
        <is>
          <t>Внутренние санитарнотехнические работы: смена труб, санприборов, запорной арматуры и другое</t>
        </is>
      </c>
      <c r="HS1684" t="n">
        <v>0</v>
      </c>
      <c r="IK1684" t="n">
        <v>0</v>
      </c>
    </row>
    <row r="1685">
      <c r="A1685" t="n">
        <v>17</v>
      </c>
      <c r="B1685" t="n">
        <v>0</v>
      </c>
      <c r="C1685">
        <f>ROW(SmtRes!A580)</f>
        <v/>
      </c>
      <c r="D1685">
        <f>ROW(EtalonRes!A565)</f>
        <v/>
      </c>
      <c r="E1685" t="inlineStr">
        <is>
          <t>3</t>
        </is>
      </c>
      <c r="F1685" t="inlineStr">
        <is>
          <t>07-05-016-3</t>
        </is>
      </c>
      <c r="G1685" t="inlineStr">
        <is>
          <t>Устройство поручня из поливинилхлорида</t>
        </is>
      </c>
      <c r="H1685" t="inlineStr">
        <is>
          <t>100 м ограждения</t>
        </is>
      </c>
      <c r="I1685">
        <f>ROUND(ROUND(1.5/100,4),7)</f>
        <v/>
      </c>
      <c r="J1685" t="n">
        <v>0</v>
      </c>
      <c r="K1685">
        <f>ROUND(ROUND(1.5/100,4),7)</f>
        <v/>
      </c>
      <c r="O1685">
        <f>ROUND(CP1685,0)</f>
        <v/>
      </c>
      <c r="P1685">
        <f>ROUND(CQ1685*I1685,0)</f>
        <v/>
      </c>
      <c r="Q1685">
        <f>(ROUND((ROUND(((ET1685)*I1685),0)*BB1685),0)+ROUND((ROUND(((AE1685-(EU1685))*I1685),0)*BS1685),0))</f>
        <v/>
      </c>
      <c r="R1685">
        <f>(ROUND((ROUND(((EU1685)*I1685),0)*BS1685),0)+ROUND((ROUND(((AE1685-(EU1685))*I1685),0)*BS1685),0))</f>
        <v/>
      </c>
      <c r="S1685">
        <f>ROUND(CT1685*I1685,0)</f>
        <v/>
      </c>
      <c r="T1685">
        <f>ROUND(CU1685*I1685,0)</f>
        <v/>
      </c>
      <c r="U1685">
        <f>ROUND(CV1685*I1685,7)</f>
        <v/>
      </c>
      <c r="V1685">
        <f>ROUND(CW1685*I1685,7)</f>
        <v/>
      </c>
      <c r="W1685">
        <f>ROUND(CX1685*I1685,0)</f>
        <v/>
      </c>
      <c r="X1685">
        <f>ROUND(CY1685,0)</f>
        <v/>
      </c>
      <c r="Y1685">
        <f>ROUND(CZ1685,0)</f>
        <v/>
      </c>
      <c r="AA1685" t="n">
        <v>78862477</v>
      </c>
      <c r="AB1685">
        <f>ROUND((AC1685+AD1685+AF1685),2)</f>
        <v/>
      </c>
      <c r="AC1685">
        <f>ROUND((ES1685),2)</f>
        <v/>
      </c>
      <c r="AD1685">
        <f>ROUND((((ET1685)-(EU1685))+AE1685),2)</f>
        <v/>
      </c>
      <c r="AE1685">
        <f>ROUND((EU1685),2)</f>
        <v/>
      </c>
      <c r="AF1685">
        <f>ROUND((EV1685),2)</f>
        <v/>
      </c>
      <c r="AG1685">
        <f>ROUND((AP1685),2)</f>
        <v/>
      </c>
      <c r="AH1685">
        <f>(EW1685)</f>
        <v/>
      </c>
      <c r="AI1685">
        <f>(EX1685)</f>
        <v/>
      </c>
      <c r="AJ1685">
        <f>(AS1685)</f>
        <v/>
      </c>
      <c r="AK1685" t="n">
        <v>18845.2</v>
      </c>
      <c r="AL1685" t="n">
        <v>17984.91</v>
      </c>
      <c r="AM1685" t="n">
        <v>269.88</v>
      </c>
      <c r="AN1685" t="n">
        <v>5.54</v>
      </c>
      <c r="AO1685" t="n">
        <v>590.41</v>
      </c>
      <c r="AP1685" t="n">
        <v>0</v>
      </c>
      <c r="AQ1685" t="n">
        <v>62.81</v>
      </c>
      <c r="AR1685" t="n">
        <v>0.41</v>
      </c>
      <c r="AS1685" t="n">
        <v>0</v>
      </c>
      <c r="AT1685" t="n">
        <v>116</v>
      </c>
      <c r="AU1685" t="n">
        <v>80</v>
      </c>
      <c r="AV1685" t="n">
        <v>1</v>
      </c>
      <c r="AW1685" t="n">
        <v>1</v>
      </c>
      <c r="AZ1685" t="n">
        <v>1</v>
      </c>
      <c r="BA1685" t="n">
        <v>52.25</v>
      </c>
      <c r="BB1685" t="n">
        <v>22.04</v>
      </c>
      <c r="BC1685" t="n">
        <v>15.08</v>
      </c>
      <c r="BD1685" t="inlineStr"/>
      <c r="BE1685" t="inlineStr"/>
      <c r="BF1685" t="inlineStr"/>
      <c r="BG1685" t="inlineStr"/>
      <c r="BH1685" t="n">
        <v>0</v>
      </c>
      <c r="BI1685" t="n">
        <v>1</v>
      </c>
      <c r="BJ1685" t="inlineStr">
        <is>
          <t>ТЕР Московской обл., 07-05-016-3, приказ Минстроя России №675/пр от 28.02.2017 № 260/пр</t>
        </is>
      </c>
      <c r="BM1685" t="n">
        <v>7005</v>
      </c>
      <c r="BN1685" t="n">
        <v>0</v>
      </c>
      <c r="BO1685" t="inlineStr">
        <is>
          <t>07-05-016-3</t>
        </is>
      </c>
      <c r="BP1685" t="n">
        <v>1</v>
      </c>
      <c r="BQ1685" t="n">
        <v>2</v>
      </c>
      <c r="BR1685" t="n">
        <v>0</v>
      </c>
      <c r="BS1685" t="n">
        <v>52.25</v>
      </c>
      <c r="BT1685" t="n">
        <v>1</v>
      </c>
      <c r="BU1685" t="n">
        <v>1</v>
      </c>
      <c r="BV1685" t="n">
        <v>1</v>
      </c>
      <c r="BW1685" t="n">
        <v>1</v>
      </c>
      <c r="BX1685" t="n">
        <v>1</v>
      </c>
      <c r="BY1685" t="inlineStr"/>
      <c r="BZ1685" t="n">
        <v>116</v>
      </c>
      <c r="CA1685" t="n">
        <v>80</v>
      </c>
      <c r="CB1685" t="inlineStr"/>
      <c r="CE1685" t="n">
        <v>12</v>
      </c>
      <c r="CF1685" t="n">
        <v>0</v>
      </c>
      <c r="CG1685" t="n">
        <v>0</v>
      </c>
      <c r="CM1685" t="n">
        <v>0</v>
      </c>
      <c r="CN1685" t="inlineStr"/>
      <c r="CO1685" t="n">
        <v>0</v>
      </c>
      <c r="CP1685">
        <f>(P1685+Q1685+S1685)</f>
        <v/>
      </c>
      <c r="CQ1685">
        <f>AC1685*BC1685</f>
        <v/>
      </c>
      <c r="CR1685">
        <f>(ROUND((ROUND(((ET1685)*1),0)*BB1685),0)+ROUND((ROUND(((AE1685-(EU1685))*1),0)*BS1685),0))</f>
        <v/>
      </c>
      <c r="CS1685">
        <f>(ROUND((ROUND(((EU1685)*1),0)*BS1685),0)+ROUND((ROUND(((AE1685-(EU1685))*1),0)*BS1685),0))</f>
        <v/>
      </c>
      <c r="CT1685">
        <f>AF1685*BA1685</f>
        <v/>
      </c>
      <c r="CU1685">
        <f>AG1685</f>
        <v/>
      </c>
      <c r="CV1685">
        <f>AH1685</f>
        <v/>
      </c>
      <c r="CW1685">
        <f>AI1685</f>
        <v/>
      </c>
      <c r="CX1685">
        <f>AJ1685</f>
        <v/>
      </c>
      <c r="CY1685">
        <f>(((S1685+R1685)*AT1685)/100)</f>
        <v/>
      </c>
      <c r="CZ1685">
        <f>(((S1685+R1685)*AU1685)/100)</f>
        <v/>
      </c>
      <c r="DC1685" t="inlineStr"/>
      <c r="DD1685" t="inlineStr"/>
      <c r="DE1685" t="inlineStr"/>
      <c r="DF1685" t="inlineStr"/>
      <c r="DG1685" t="inlineStr"/>
      <c r="DH1685" t="inlineStr"/>
      <c r="DI1685" t="inlineStr"/>
      <c r="DJ1685" t="inlineStr"/>
      <c r="DK1685" t="inlineStr"/>
      <c r="DL1685" t="inlineStr"/>
      <c r="DM1685" t="inlineStr"/>
      <c r="DN1685" t="n">
        <v>0</v>
      </c>
      <c r="DO1685" t="n">
        <v>0</v>
      </c>
      <c r="DP1685" t="n">
        <v>1</v>
      </c>
      <c r="DQ1685" t="n">
        <v>1</v>
      </c>
      <c r="DU1685" t="n">
        <v>1013</v>
      </c>
      <c r="DV1685" t="inlineStr">
        <is>
          <t>100 м ограждения</t>
        </is>
      </c>
      <c r="DW1685" t="inlineStr">
        <is>
          <t>100 м ограждения</t>
        </is>
      </c>
      <c r="DX1685" t="n">
        <v>1</v>
      </c>
      <c r="DZ1685" t="inlineStr"/>
      <c r="EA1685" t="inlineStr"/>
      <c r="EB1685" t="inlineStr"/>
      <c r="EC1685" t="inlineStr"/>
      <c r="EE1685" t="n">
        <v>78725779</v>
      </c>
      <c r="EF1685" t="n">
        <v>2</v>
      </c>
      <c r="EG1685" t="inlineStr">
        <is>
          <t>Общестроительные работы</t>
        </is>
      </c>
      <c r="EH1685" t="n">
        <v>7</v>
      </c>
      <c r="EI1685" t="inlineStr">
        <is>
          <t>Бетонные и железобетонные сборные конструкции и работы в строительстве</t>
        </is>
      </c>
      <c r="EJ1685" t="n">
        <v>1</v>
      </c>
      <c r="EK1685" t="n">
        <v>7005</v>
      </c>
      <c r="EL1685" t="inlineStr">
        <is>
          <t>Бетонные и железобетонные сборные конструкции и работы в строительстве жилых, общественных и административно-бытовых зданий промышленных предприятий</t>
        </is>
      </c>
      <c r="EM1685" t="inlineStr">
        <is>
          <t>ФЕР-07</t>
        </is>
      </c>
      <c r="EO1685" t="inlineStr"/>
      <c r="EQ1685" t="n">
        <v>0</v>
      </c>
      <c r="ER1685" t="n">
        <v>18845.2</v>
      </c>
      <c r="ES1685" t="n">
        <v>17984.91</v>
      </c>
      <c r="ET1685" t="n">
        <v>269.88</v>
      </c>
      <c r="EU1685" t="n">
        <v>5.54</v>
      </c>
      <c r="EV1685" t="n">
        <v>590.41</v>
      </c>
      <c r="EW1685" t="n">
        <v>62.81</v>
      </c>
      <c r="EX1685" t="n">
        <v>0.41</v>
      </c>
      <c r="EY1685" t="n">
        <v>0</v>
      </c>
      <c r="FQ1685" t="n">
        <v>0</v>
      </c>
      <c r="FR1685" t="n">
        <v>0</v>
      </c>
      <c r="FS1685" t="n">
        <v>0</v>
      </c>
      <c r="FX1685" t="n">
        <v>116</v>
      </c>
      <c r="FY1685" t="n">
        <v>80</v>
      </c>
      <c r="GA1685" t="inlineStr"/>
      <c r="GD1685" t="n">
        <v>1</v>
      </c>
      <c r="GF1685" t="n">
        <v>1892256916</v>
      </c>
      <c r="GG1685" t="n">
        <v>2</v>
      </c>
      <c r="GH1685" t="n">
        <v>1</v>
      </c>
      <c r="GI1685" t="n">
        <v>2</v>
      </c>
      <c r="GJ1685" t="n">
        <v>0</v>
      </c>
      <c r="GK1685" t="n">
        <v>0</v>
      </c>
      <c r="GL1685">
        <f>ROUND(IF(AND(BH1685=3,BI1685=3,FS1685&lt;&gt;0),P1685,0),0)</f>
        <v/>
      </c>
      <c r="GM1685">
        <f>ROUND(O1685+X1685+Y1685,0)+GX1685</f>
        <v/>
      </c>
      <c r="GN1685">
        <f>IF(OR(BI1685=0,BI1685=1),GM1685-GX1685,0)</f>
        <v/>
      </c>
      <c r="GO1685">
        <f>IF(BI1685=2,GM1685-GX1685,0)</f>
        <v/>
      </c>
      <c r="GP1685">
        <f>IF(BI1685=4,GM1685-GX1685,0)</f>
        <v/>
      </c>
      <c r="GR1685" t="n">
        <v>0</v>
      </c>
      <c r="GS1685" t="n">
        <v>3</v>
      </c>
      <c r="GT1685" t="n">
        <v>0</v>
      </c>
      <c r="GU1685" t="inlineStr"/>
      <c r="GV1685">
        <f>ROUND((GT1685),2)</f>
        <v/>
      </c>
      <c r="GW1685" t="n">
        <v>1</v>
      </c>
      <c r="GX1685">
        <f>ROUND(HC1685*I1685,0)</f>
        <v/>
      </c>
      <c r="HA1685" t="n">
        <v>0</v>
      </c>
      <c r="HB1685" t="n">
        <v>0</v>
      </c>
      <c r="HC1685">
        <f>GV1685*GW1685</f>
        <v/>
      </c>
      <c r="HE1685" t="inlineStr"/>
      <c r="HF1685" t="inlineStr"/>
      <c r="HM1685" t="inlineStr"/>
      <c r="HN1685" t="inlineStr">
        <is>
          <t>Пр/812-007.1-1</t>
        </is>
      </c>
      <c r="HO1685" t="inlineStr">
        <is>
          <t>Пр/774-007.1</t>
        </is>
      </c>
      <c r="HP1685" t="inlineStr">
        <is>
          <t>Бетонные и железобетонные сборные конструкции и работы в строительстве жилых, общественных и административно-бытовых зданий промышленных предприятий</t>
        </is>
      </c>
      <c r="HQ1685" t="inlineStr">
        <is>
          <t>Бетонные и железобетонные сборные конструкции и работы в строительстве жилых, общественных и административно-бытовых зданий промышленных предприятий</t>
        </is>
      </c>
      <c r="HS1685" t="n">
        <v>0</v>
      </c>
      <c r="IK1685" t="n">
        <v>0</v>
      </c>
    </row>
    <row r="1686"/>
    <row r="1687">
      <c r="A1687" s="358" t="n">
        <v>51</v>
      </c>
      <c r="B1687" s="358">
        <f>B1678</f>
        <v/>
      </c>
      <c r="C1687" s="358">
        <f>A1678</f>
        <v/>
      </c>
      <c r="D1687" s="358">
        <f>ROW(A1678)</f>
        <v/>
      </c>
      <c r="E1687" s="358" t="n"/>
      <c r="F1687" s="358">
        <f>IF(F1678&lt;&gt;"",F1678,"")</f>
        <v/>
      </c>
      <c r="G1687" s="358">
        <f>IF(G1678&lt;&gt;"",G1678,"")</f>
        <v/>
      </c>
      <c r="H1687" s="358" t="n">
        <v>0</v>
      </c>
      <c r="I1687" s="358" t="n"/>
      <c r="J1687" s="358" t="n"/>
      <c r="K1687" s="358" t="n"/>
      <c r="L1687" s="358" t="n"/>
      <c r="M1687" s="358" t="n"/>
      <c r="N1687" s="358" t="n"/>
      <c r="O1687" s="358" t="n">
        <v>0</v>
      </c>
      <c r="P1687" s="358" t="n">
        <v>0</v>
      </c>
      <c r="Q1687" s="358" t="n">
        <v>0</v>
      </c>
      <c r="R1687" s="358" t="n">
        <v>0</v>
      </c>
      <c r="S1687" s="358" t="n">
        <v>0</v>
      </c>
      <c r="T1687" s="358" t="n">
        <v>0</v>
      </c>
      <c r="U1687" s="358" t="n">
        <v>0</v>
      </c>
      <c r="V1687" s="358" t="n">
        <v>0</v>
      </c>
      <c r="W1687" s="358" t="n">
        <v>0</v>
      </c>
      <c r="X1687" s="358" t="n">
        <v>0</v>
      </c>
      <c r="Y1687" s="358" t="n">
        <v>0</v>
      </c>
      <c r="Z1687" s="358" t="n"/>
      <c r="AA1687" s="358" t="n"/>
      <c r="AB1687" s="358" t="n"/>
      <c r="AC1687" s="358" t="n"/>
      <c r="AD1687" s="358" t="n"/>
      <c r="AE1687" s="358" t="n"/>
      <c r="AF1687" s="358" t="n"/>
      <c r="AG1687" s="358" t="n"/>
      <c r="AH1687" s="358" t="n"/>
      <c r="AI1687" s="358" t="n"/>
      <c r="AJ1687" s="358" t="n"/>
      <c r="AK1687" s="358" t="n"/>
      <c r="AL1687" s="358" t="n"/>
      <c r="AM1687" s="358" t="n"/>
      <c r="AN1687" s="358" t="n"/>
      <c r="AO1687" s="358">
        <f>ROUND(BX1687,0)</f>
        <v/>
      </c>
      <c r="AP1687" s="358">
        <f>ROUND(BY1687,0)</f>
        <v/>
      </c>
      <c r="AQ1687" s="358">
        <f>ROUND(BZ1687,0)</f>
        <v/>
      </c>
      <c r="AR1687" s="358">
        <f>ROUND(CA1687,0)</f>
        <v/>
      </c>
      <c r="AS1687" s="358">
        <f>ROUND(CB1687,0)</f>
        <v/>
      </c>
      <c r="AT1687" s="358">
        <f>ROUND(CC1687,0)</f>
        <v/>
      </c>
      <c r="AU1687" s="358">
        <f>ROUND(CD1687,0)</f>
        <v/>
      </c>
      <c r="AV1687" s="358">
        <f>ROUND(CE1687,0)</f>
        <v/>
      </c>
      <c r="AW1687" s="358">
        <f>ROUND(CF1687,0)</f>
        <v/>
      </c>
      <c r="AX1687" s="358">
        <f>ROUND(CG1687,0)</f>
        <v/>
      </c>
      <c r="AY1687" s="358">
        <f>ROUND(CH1687,0)</f>
        <v/>
      </c>
      <c r="AZ1687" s="358">
        <f>ROUND(CI1687,0)</f>
        <v/>
      </c>
      <c r="BA1687" s="358">
        <f>ROUND(CJ1687,0)</f>
        <v/>
      </c>
      <c r="BB1687" s="358">
        <f>ROUND(CK1687,0)</f>
        <v/>
      </c>
      <c r="BC1687" s="358">
        <f>ROUND(CL1687,0)</f>
        <v/>
      </c>
      <c r="BD1687" s="358">
        <f>ROUND(CM1687,0)</f>
        <v/>
      </c>
      <c r="BE1687" s="358" t="n"/>
      <c r="BF1687" s="358" t="n"/>
      <c r="BG1687" s="358" t="n"/>
      <c r="BH1687" s="358" t="n"/>
      <c r="BI1687" s="358" t="n"/>
      <c r="BJ1687" s="358" t="n"/>
      <c r="BK1687" s="358" t="n"/>
      <c r="BL1687" s="358" t="n"/>
      <c r="BM1687" s="358" t="n"/>
      <c r="BN1687" s="358" t="n"/>
      <c r="BO1687" s="358" t="n"/>
      <c r="BP1687" s="358" t="n"/>
      <c r="BQ1687" s="358" t="n"/>
      <c r="BR1687" s="358" t="n"/>
      <c r="BS1687" s="358" t="n"/>
      <c r="BT1687" s="358" t="n"/>
      <c r="BU1687" s="358" t="n"/>
      <c r="BV1687" s="358" t="n"/>
      <c r="BW1687" s="358" t="n"/>
      <c r="BX1687" s="358" t="n"/>
      <c r="BY1687" s="358" t="n"/>
      <c r="BZ1687" s="358" t="n"/>
      <c r="CA1687" s="358" t="n"/>
      <c r="CB1687" s="358" t="n"/>
      <c r="CC1687" s="358" t="n"/>
      <c r="CD1687" s="358" t="n"/>
      <c r="CE1687" s="358" t="n"/>
      <c r="CF1687" s="358" t="n"/>
      <c r="CG1687" s="358" t="n"/>
      <c r="CH1687" s="358" t="n"/>
      <c r="CI1687" s="358" t="n"/>
      <c r="CJ1687" s="358" t="n"/>
      <c r="CK1687" s="358" t="n"/>
      <c r="CL1687" s="358" t="n"/>
      <c r="CM1687" s="358" t="n"/>
      <c r="CN1687" s="358" t="n"/>
      <c r="CO1687" s="358" t="n"/>
      <c r="CP1687" s="358" t="n"/>
      <c r="CQ1687" s="358" t="n"/>
      <c r="CR1687" s="358" t="n"/>
      <c r="CS1687" s="358" t="n"/>
      <c r="CT1687" s="358" t="n"/>
      <c r="CU1687" s="358" t="n"/>
      <c r="CV1687" s="358" t="n"/>
      <c r="CW1687" s="358" t="n"/>
      <c r="CX1687" s="358" t="n"/>
      <c r="CY1687" s="358" t="n"/>
      <c r="CZ1687" s="358" t="n"/>
      <c r="DA1687" s="358" t="n"/>
      <c r="DB1687" s="358" t="n"/>
      <c r="DC1687" s="358" t="n"/>
      <c r="DD1687" s="358" t="n"/>
      <c r="DE1687" s="358" t="n"/>
      <c r="DF1687" s="358" t="n"/>
      <c r="DG1687" s="359" t="n"/>
      <c r="DH1687" s="359" t="n"/>
      <c r="DI1687" s="359" t="n"/>
      <c r="DJ1687" s="359" t="n"/>
      <c r="DK1687" s="359" t="n"/>
      <c r="DL1687" s="359" t="n"/>
      <c r="DM1687" s="359" t="n"/>
      <c r="DN1687" s="359" t="n"/>
      <c r="DO1687" s="359" t="n"/>
      <c r="DP1687" s="359" t="n"/>
      <c r="DQ1687" s="359" t="n"/>
      <c r="DR1687" s="359" t="n"/>
      <c r="DS1687" s="359" t="n"/>
      <c r="DT1687" s="359" t="n"/>
      <c r="DU1687" s="359" t="n"/>
      <c r="DV1687" s="359" t="n"/>
      <c r="DW1687" s="359" t="n"/>
      <c r="DX1687" s="359" t="n"/>
      <c r="DY1687" s="359" t="n"/>
      <c r="DZ1687" s="359" t="n"/>
      <c r="EA1687" s="359" t="n"/>
      <c r="EB1687" s="359" t="n"/>
      <c r="EC1687" s="359" t="n"/>
      <c r="ED1687" s="359" t="n"/>
      <c r="EE1687" s="359" t="n"/>
      <c r="EF1687" s="359" t="n"/>
      <c r="EG1687" s="359" t="n"/>
      <c r="EH1687" s="359" t="n"/>
      <c r="EI1687" s="359" t="n"/>
      <c r="EJ1687" s="359" t="n"/>
      <c r="EK1687" s="359" t="n"/>
      <c r="EL1687" s="359" t="n"/>
      <c r="EM1687" s="359" t="n"/>
      <c r="EN1687" s="359" t="n"/>
      <c r="EO1687" s="359" t="n"/>
      <c r="EP1687" s="359" t="n"/>
      <c r="EQ1687" s="359" t="n"/>
      <c r="ER1687" s="359" t="n"/>
      <c r="ES1687" s="359" t="n"/>
      <c r="ET1687" s="359" t="n"/>
      <c r="EU1687" s="359" t="n"/>
      <c r="EV1687" s="359" t="n"/>
      <c r="EW1687" s="359" t="n"/>
      <c r="EX1687" s="359" t="n"/>
      <c r="EY1687" s="359" t="n"/>
      <c r="EZ1687" s="359" t="n"/>
      <c r="FA1687" s="359" t="n"/>
      <c r="FB1687" s="359" t="n"/>
      <c r="FC1687" s="359" t="n"/>
      <c r="FD1687" s="359" t="n"/>
      <c r="FE1687" s="359" t="n"/>
      <c r="FF1687" s="359" t="n"/>
      <c r="FG1687" s="359" t="n"/>
      <c r="FH1687" s="359" t="n"/>
      <c r="FI1687" s="359" t="n"/>
      <c r="FJ1687" s="359" t="n"/>
      <c r="FK1687" s="359" t="n"/>
      <c r="FL1687" s="359" t="n"/>
      <c r="FM1687" s="359" t="n"/>
      <c r="FN1687" s="359" t="n"/>
      <c r="FO1687" s="359" t="n"/>
      <c r="FP1687" s="359" t="n"/>
      <c r="FQ1687" s="359" t="n"/>
      <c r="FR1687" s="359" t="n"/>
      <c r="FS1687" s="359" t="n"/>
      <c r="FT1687" s="359" t="n"/>
      <c r="FU1687" s="359" t="n"/>
      <c r="FV1687" s="359" t="n"/>
      <c r="FW1687" s="359" t="n"/>
      <c r="FX1687" s="359" t="n"/>
      <c r="FY1687" s="359" t="n"/>
      <c r="FZ1687" s="359" t="n"/>
      <c r="GA1687" s="359" t="n"/>
      <c r="GB1687" s="359" t="n"/>
      <c r="GC1687" s="359" t="n"/>
      <c r="GD1687" s="359" t="n"/>
      <c r="GE1687" s="359" t="n"/>
      <c r="GF1687" s="359" t="n"/>
      <c r="GG1687" s="359" t="n"/>
      <c r="GH1687" s="359" t="n"/>
      <c r="GI1687" s="359" t="n"/>
      <c r="GJ1687" s="359" t="n"/>
      <c r="GK1687" s="359" t="n"/>
      <c r="GL1687" s="359" t="n"/>
      <c r="GM1687" s="359" t="n"/>
      <c r="GN1687" s="359" t="n"/>
      <c r="GO1687" s="359" t="n"/>
      <c r="GP1687" s="359" t="n"/>
      <c r="GQ1687" s="359" t="n"/>
      <c r="GR1687" s="359" t="n"/>
      <c r="GS1687" s="359" t="n"/>
      <c r="GT1687" s="359" t="n"/>
      <c r="GU1687" s="359" t="n"/>
      <c r="GV1687" s="359" t="n"/>
      <c r="GW1687" s="359" t="n"/>
      <c r="GX1687" s="359" t="n">
        <v>0</v>
      </c>
    </row>
    <row r="1688"/>
    <row r="1689">
      <c r="A1689" s="360" t="n">
        <v>50</v>
      </c>
      <c r="B1689" s="360" t="n">
        <v>0</v>
      </c>
      <c r="C1689" s="360" t="n">
        <v>0</v>
      </c>
      <c r="D1689" s="360" t="n">
        <v>1</v>
      </c>
      <c r="E1689" s="360" t="n">
        <v>201</v>
      </c>
      <c r="F1689" s="360">
        <f>ROUND(Source!O1687,O1689)</f>
        <v/>
      </c>
      <c r="G1689" s="360" t="inlineStr">
        <is>
          <t>ПЗ</t>
        </is>
      </c>
      <c r="H1689" s="360" t="inlineStr">
        <is>
          <t>Прямые затраты</t>
        </is>
      </c>
      <c r="I1689" s="360" t="n"/>
      <c r="J1689" s="360" t="n"/>
      <c r="K1689" s="360" t="n">
        <v>201</v>
      </c>
      <c r="L1689" s="360" t="n">
        <v>1</v>
      </c>
      <c r="M1689" s="360" t="n">
        <v>3</v>
      </c>
      <c r="N1689" s="360" t="inlineStr"/>
      <c r="O1689" s="360" t="n">
        <v>0</v>
      </c>
      <c r="P1689" s="360" t="n"/>
      <c r="Q1689" s="360" t="n"/>
      <c r="R1689" s="360" t="n"/>
      <c r="S1689" s="360" t="n"/>
      <c r="T1689" s="360" t="n"/>
      <c r="U1689" s="360" t="n"/>
      <c r="V1689" s="360" t="n"/>
      <c r="W1689" s="360" t="n">
        <v>0</v>
      </c>
      <c r="X1689" s="360" t="n">
        <v>1</v>
      </c>
      <c r="Y1689" s="360" t="n">
        <v>0</v>
      </c>
      <c r="Z1689" s="360" t="n"/>
      <c r="AA1689" s="360" t="n"/>
      <c r="AB1689" s="360" t="n"/>
    </row>
    <row r="1690">
      <c r="A1690" s="360" t="n">
        <v>50</v>
      </c>
      <c r="B1690" s="360" t="n">
        <v>0</v>
      </c>
      <c r="C1690" s="360" t="n">
        <v>0</v>
      </c>
      <c r="D1690" s="360" t="n">
        <v>1</v>
      </c>
      <c r="E1690" s="360" t="n">
        <v>202</v>
      </c>
      <c r="F1690" s="360">
        <f>ROUND(Source!P1687,O1690)</f>
        <v/>
      </c>
      <c r="G1690" s="360" t="inlineStr">
        <is>
          <t>СтМатОб</t>
        </is>
      </c>
      <c r="H1690" s="360" t="inlineStr">
        <is>
          <t>Стоимость материальных ресурсов (всего)</t>
        </is>
      </c>
      <c r="I1690" s="360" t="n"/>
      <c r="J1690" s="360" t="n"/>
      <c r="K1690" s="360" t="n">
        <v>202</v>
      </c>
      <c r="L1690" s="360" t="n">
        <v>2</v>
      </c>
      <c r="M1690" s="360" t="n">
        <v>3</v>
      </c>
      <c r="N1690" s="360" t="inlineStr"/>
      <c r="O1690" s="360" t="n">
        <v>0</v>
      </c>
      <c r="P1690" s="360" t="n"/>
      <c r="Q1690" s="360" t="n"/>
      <c r="R1690" s="360" t="n"/>
      <c r="S1690" s="360" t="n"/>
      <c r="T1690" s="360" t="n"/>
      <c r="U1690" s="360" t="n"/>
      <c r="V1690" s="360" t="n"/>
      <c r="W1690" s="360" t="n">
        <v>0</v>
      </c>
      <c r="X1690" s="360" t="n">
        <v>1</v>
      </c>
      <c r="Y1690" s="360" t="n">
        <v>0</v>
      </c>
      <c r="Z1690" s="360" t="n"/>
      <c r="AA1690" s="360" t="n"/>
      <c r="AB1690" s="360" t="n"/>
    </row>
    <row r="1691">
      <c r="A1691" s="360" t="n">
        <v>50</v>
      </c>
      <c r="B1691" s="360" t="n">
        <v>0</v>
      </c>
      <c r="C1691" s="360" t="n">
        <v>0</v>
      </c>
      <c r="D1691" s="360" t="n">
        <v>1</v>
      </c>
      <c r="E1691" s="360" t="n">
        <v>222</v>
      </c>
      <c r="F1691" s="360">
        <f>ROUND(Source!AO1687,O1691)</f>
        <v/>
      </c>
      <c r="G1691" s="360" t="inlineStr">
        <is>
          <t>СтМатОбЗак</t>
        </is>
      </c>
      <c r="H1691" s="360" t="inlineStr">
        <is>
          <t>Стоимость материалов и оборудования заказчика</t>
        </is>
      </c>
      <c r="I1691" s="360" t="n"/>
      <c r="J1691" s="360" t="n"/>
      <c r="K1691" s="360" t="n">
        <v>222</v>
      </c>
      <c r="L1691" s="360" t="n">
        <v>3</v>
      </c>
      <c r="M1691" s="360" t="n">
        <v>3</v>
      </c>
      <c r="N1691" s="360" t="inlineStr"/>
      <c r="O1691" s="360" t="n">
        <v>0</v>
      </c>
      <c r="P1691" s="360" t="n"/>
      <c r="Q1691" s="360" t="n"/>
      <c r="R1691" s="360" t="n"/>
      <c r="S1691" s="360" t="n"/>
      <c r="T1691" s="360" t="n"/>
      <c r="U1691" s="360" t="n"/>
      <c r="V1691" s="360" t="n"/>
      <c r="W1691" s="360" t="n">
        <v>0</v>
      </c>
      <c r="X1691" s="360" t="n">
        <v>1</v>
      </c>
      <c r="Y1691" s="360" t="n">
        <v>0</v>
      </c>
      <c r="Z1691" s="360" t="n"/>
      <c r="AA1691" s="360" t="n"/>
      <c r="AB1691" s="360" t="n"/>
    </row>
    <row r="1692">
      <c r="A1692" s="360" t="n">
        <v>50</v>
      </c>
      <c r="B1692" s="360" t="n">
        <v>0</v>
      </c>
      <c r="C1692" s="360" t="n">
        <v>0</v>
      </c>
      <c r="D1692" s="360" t="n">
        <v>1</v>
      </c>
      <c r="E1692" s="360" t="n">
        <v>225</v>
      </c>
      <c r="F1692" s="360">
        <f>ROUND(Source!AV1687,O1692)</f>
        <v/>
      </c>
      <c r="G1692" s="360" t="inlineStr">
        <is>
          <t>СтМатОбПод</t>
        </is>
      </c>
      <c r="H1692" s="360" t="inlineStr">
        <is>
          <t>Стоимость материалов и оборудования подрядчика</t>
        </is>
      </c>
      <c r="I1692" s="360" t="n"/>
      <c r="J1692" s="360" t="n"/>
      <c r="K1692" s="360" t="n">
        <v>225</v>
      </c>
      <c r="L1692" s="360" t="n">
        <v>4</v>
      </c>
      <c r="M1692" s="360" t="n">
        <v>3</v>
      </c>
      <c r="N1692" s="360" t="inlineStr"/>
      <c r="O1692" s="360" t="n">
        <v>0</v>
      </c>
      <c r="P1692" s="360" t="n"/>
      <c r="Q1692" s="360" t="n"/>
      <c r="R1692" s="360" t="n"/>
      <c r="S1692" s="360" t="n"/>
      <c r="T1692" s="360" t="n"/>
      <c r="U1692" s="360" t="n"/>
      <c r="V1692" s="360" t="n"/>
      <c r="W1692" s="360" t="n">
        <v>0</v>
      </c>
      <c r="X1692" s="360" t="n">
        <v>1</v>
      </c>
      <c r="Y1692" s="360" t="n">
        <v>0</v>
      </c>
      <c r="Z1692" s="360" t="n"/>
      <c r="AA1692" s="360" t="n"/>
      <c r="AB1692" s="360" t="n"/>
    </row>
    <row r="1693">
      <c r="A1693" s="360" t="n">
        <v>50</v>
      </c>
      <c r="B1693" s="360" t="n">
        <v>0</v>
      </c>
      <c r="C1693" s="360" t="n">
        <v>0</v>
      </c>
      <c r="D1693" s="360" t="n">
        <v>1</v>
      </c>
      <c r="E1693" s="360" t="n">
        <v>226</v>
      </c>
      <c r="F1693" s="360">
        <f>ROUND(Source!AW1687,O1693)</f>
        <v/>
      </c>
      <c r="G1693" s="360" t="inlineStr">
        <is>
          <t>СтМат</t>
        </is>
      </c>
      <c r="H1693" s="360" t="inlineStr">
        <is>
          <t>Стоимость материалов (всего)</t>
        </is>
      </c>
      <c r="I1693" s="360" t="n"/>
      <c r="J1693" s="360" t="n"/>
      <c r="K1693" s="360" t="n">
        <v>226</v>
      </c>
      <c r="L1693" s="360" t="n">
        <v>5</v>
      </c>
      <c r="M1693" s="360" t="n">
        <v>3</v>
      </c>
      <c r="N1693" s="360" t="inlineStr"/>
      <c r="O1693" s="360" t="n">
        <v>0</v>
      </c>
      <c r="P1693" s="360" t="n"/>
      <c r="Q1693" s="360" t="n"/>
      <c r="R1693" s="360" t="n"/>
      <c r="S1693" s="360" t="n"/>
      <c r="T1693" s="360" t="n"/>
      <c r="U1693" s="360" t="n"/>
      <c r="V1693" s="360" t="n"/>
      <c r="W1693" s="360" t="n">
        <v>0</v>
      </c>
      <c r="X1693" s="360" t="n">
        <v>1</v>
      </c>
      <c r="Y1693" s="360" t="n">
        <v>0</v>
      </c>
      <c r="Z1693" s="360" t="n"/>
      <c r="AA1693" s="360" t="n"/>
      <c r="AB1693" s="360" t="n"/>
    </row>
    <row r="1694">
      <c r="A1694" s="360" t="n">
        <v>50</v>
      </c>
      <c r="B1694" s="360" t="n">
        <v>0</v>
      </c>
      <c r="C1694" s="360" t="n">
        <v>0</v>
      </c>
      <c r="D1694" s="360" t="n">
        <v>1</v>
      </c>
      <c r="E1694" s="360" t="n">
        <v>227</v>
      </c>
      <c r="F1694" s="360">
        <f>ROUND(Source!AX1687,O1694)</f>
        <v/>
      </c>
      <c r="G1694" s="360" t="inlineStr">
        <is>
          <t>СтМатЗак</t>
        </is>
      </c>
      <c r="H1694" s="360" t="inlineStr">
        <is>
          <t>Стоимость материалов заказчика</t>
        </is>
      </c>
      <c r="I1694" s="360" t="n"/>
      <c r="J1694" s="360" t="n"/>
      <c r="K1694" s="360" t="n">
        <v>227</v>
      </c>
      <c r="L1694" s="360" t="n">
        <v>6</v>
      </c>
      <c r="M1694" s="360" t="n">
        <v>3</v>
      </c>
      <c r="N1694" s="360" t="inlineStr"/>
      <c r="O1694" s="360" t="n">
        <v>0</v>
      </c>
      <c r="P1694" s="360" t="n"/>
      <c r="Q1694" s="360" t="n"/>
      <c r="R1694" s="360" t="n"/>
      <c r="S1694" s="360" t="n"/>
      <c r="T1694" s="360" t="n"/>
      <c r="U1694" s="360" t="n"/>
      <c r="V1694" s="360" t="n"/>
      <c r="W1694" s="360" t="n">
        <v>0</v>
      </c>
      <c r="X1694" s="360" t="n">
        <v>1</v>
      </c>
      <c r="Y1694" s="360" t="n">
        <v>0</v>
      </c>
      <c r="Z1694" s="360" t="n"/>
      <c r="AA1694" s="360" t="n"/>
      <c r="AB1694" s="360" t="n"/>
    </row>
    <row r="1695">
      <c r="A1695" s="360" t="n">
        <v>50</v>
      </c>
      <c r="B1695" s="360" t="n">
        <v>0</v>
      </c>
      <c r="C1695" s="360" t="n">
        <v>0</v>
      </c>
      <c r="D1695" s="360" t="n">
        <v>1</v>
      </c>
      <c r="E1695" s="360" t="n">
        <v>228</v>
      </c>
      <c r="F1695" s="360">
        <f>ROUND(Source!AY1687,O1695)</f>
        <v/>
      </c>
      <c r="G1695" s="360" t="inlineStr">
        <is>
          <t>СтМатПод</t>
        </is>
      </c>
      <c r="H1695" s="360" t="inlineStr">
        <is>
          <t>Стоимость материалов подрядчика</t>
        </is>
      </c>
      <c r="I1695" s="360" t="n"/>
      <c r="J1695" s="360" t="n"/>
      <c r="K1695" s="360" t="n">
        <v>228</v>
      </c>
      <c r="L1695" s="360" t="n">
        <v>7</v>
      </c>
      <c r="M1695" s="360" t="n">
        <v>3</v>
      </c>
      <c r="N1695" s="360" t="inlineStr"/>
      <c r="O1695" s="360" t="n">
        <v>0</v>
      </c>
      <c r="P1695" s="360" t="n"/>
      <c r="Q1695" s="360" t="n"/>
      <c r="R1695" s="360" t="n"/>
      <c r="S1695" s="360" t="n"/>
      <c r="T1695" s="360" t="n"/>
      <c r="U1695" s="360" t="n"/>
      <c r="V1695" s="360" t="n"/>
      <c r="W1695" s="360" t="n">
        <v>0</v>
      </c>
      <c r="X1695" s="360" t="n">
        <v>1</v>
      </c>
      <c r="Y1695" s="360" t="n">
        <v>0</v>
      </c>
      <c r="Z1695" s="360" t="n"/>
      <c r="AA1695" s="360" t="n"/>
      <c r="AB1695" s="360" t="n"/>
    </row>
    <row r="1696">
      <c r="A1696" s="360" t="n">
        <v>50</v>
      </c>
      <c r="B1696" s="360" t="n">
        <v>0</v>
      </c>
      <c r="C1696" s="360" t="n">
        <v>0</v>
      </c>
      <c r="D1696" s="360" t="n">
        <v>1</v>
      </c>
      <c r="E1696" s="360" t="n">
        <v>216</v>
      </c>
      <c r="F1696" s="360">
        <f>ROUND(Source!AP1687,O1696)</f>
        <v/>
      </c>
      <c r="G1696" s="360" t="inlineStr">
        <is>
          <t>Оборуд</t>
        </is>
      </c>
      <c r="H1696" s="360" t="inlineStr">
        <is>
          <t>Стоимость оборудования (всего)</t>
        </is>
      </c>
      <c r="I1696" s="360" t="n"/>
      <c r="J1696" s="360" t="n"/>
      <c r="K1696" s="360" t="n">
        <v>216</v>
      </c>
      <c r="L1696" s="360" t="n">
        <v>8</v>
      </c>
      <c r="M1696" s="360" t="n">
        <v>3</v>
      </c>
      <c r="N1696" s="360" t="inlineStr"/>
      <c r="O1696" s="360" t="n">
        <v>0</v>
      </c>
      <c r="P1696" s="360" t="n"/>
      <c r="Q1696" s="360" t="n"/>
      <c r="R1696" s="360" t="n"/>
      <c r="S1696" s="360" t="n"/>
      <c r="T1696" s="360" t="n"/>
      <c r="U1696" s="360" t="n"/>
      <c r="V1696" s="360" t="n"/>
      <c r="W1696" s="360" t="n">
        <v>0</v>
      </c>
      <c r="X1696" s="360" t="n">
        <v>1</v>
      </c>
      <c r="Y1696" s="360" t="n">
        <v>0</v>
      </c>
      <c r="Z1696" s="360" t="n"/>
      <c r="AA1696" s="360" t="n"/>
      <c r="AB1696" s="360" t="n"/>
    </row>
    <row r="1697">
      <c r="A1697" s="360" t="n">
        <v>50</v>
      </c>
      <c r="B1697" s="360" t="n">
        <v>0</v>
      </c>
      <c r="C1697" s="360" t="n">
        <v>0</v>
      </c>
      <c r="D1697" s="360" t="n">
        <v>1</v>
      </c>
      <c r="E1697" s="360" t="n">
        <v>223</v>
      </c>
      <c r="F1697" s="360">
        <f>ROUND(Source!AQ1687,O1697)</f>
        <v/>
      </c>
      <c r="G1697" s="360" t="inlineStr">
        <is>
          <t>ОборудЗак</t>
        </is>
      </c>
      <c r="H1697" s="360" t="inlineStr">
        <is>
          <t>Стоимость оборудования заказчика</t>
        </is>
      </c>
      <c r="I1697" s="360" t="n"/>
      <c r="J1697" s="360" t="n"/>
      <c r="K1697" s="360" t="n">
        <v>223</v>
      </c>
      <c r="L1697" s="360" t="n">
        <v>9</v>
      </c>
      <c r="M1697" s="360" t="n">
        <v>3</v>
      </c>
      <c r="N1697" s="360" t="inlineStr"/>
      <c r="O1697" s="360" t="n">
        <v>0</v>
      </c>
      <c r="P1697" s="360" t="n"/>
      <c r="Q1697" s="360" t="n"/>
      <c r="R1697" s="360" t="n"/>
      <c r="S1697" s="360" t="n"/>
      <c r="T1697" s="360" t="n"/>
      <c r="U1697" s="360" t="n"/>
      <c r="V1697" s="360" t="n"/>
      <c r="W1697" s="360" t="n">
        <v>0</v>
      </c>
      <c r="X1697" s="360" t="n">
        <v>1</v>
      </c>
      <c r="Y1697" s="360" t="n">
        <v>0</v>
      </c>
      <c r="Z1697" s="360" t="n"/>
      <c r="AA1697" s="360" t="n"/>
      <c r="AB1697" s="360" t="n"/>
    </row>
    <row r="1698">
      <c r="A1698" s="360" t="n">
        <v>50</v>
      </c>
      <c r="B1698" s="360" t="n">
        <v>0</v>
      </c>
      <c r="C1698" s="360" t="n">
        <v>0</v>
      </c>
      <c r="D1698" s="360" t="n">
        <v>1</v>
      </c>
      <c r="E1698" s="360" t="n">
        <v>229</v>
      </c>
      <c r="F1698" s="360">
        <f>ROUND(Source!AZ1687,O1698)</f>
        <v/>
      </c>
      <c r="G1698" s="360" t="inlineStr">
        <is>
          <t>ОборудПод</t>
        </is>
      </c>
      <c r="H1698" s="360" t="inlineStr">
        <is>
          <t>Стоимость оборудования подрядчика</t>
        </is>
      </c>
      <c r="I1698" s="360" t="n"/>
      <c r="J1698" s="360" t="n"/>
      <c r="K1698" s="360" t="n">
        <v>229</v>
      </c>
      <c r="L1698" s="360" t="n">
        <v>10</v>
      </c>
      <c r="M1698" s="360" t="n">
        <v>3</v>
      </c>
      <c r="N1698" s="360" t="inlineStr"/>
      <c r="O1698" s="360" t="n">
        <v>0</v>
      </c>
      <c r="P1698" s="360" t="n"/>
      <c r="Q1698" s="360" t="n"/>
      <c r="R1698" s="360" t="n"/>
      <c r="S1698" s="360" t="n"/>
      <c r="T1698" s="360" t="n"/>
      <c r="U1698" s="360" t="n"/>
      <c r="V1698" s="360" t="n"/>
      <c r="W1698" s="360" t="n">
        <v>0</v>
      </c>
      <c r="X1698" s="360" t="n">
        <v>1</v>
      </c>
      <c r="Y1698" s="360" t="n">
        <v>0</v>
      </c>
      <c r="Z1698" s="360" t="n"/>
      <c r="AA1698" s="360" t="n"/>
      <c r="AB1698" s="360" t="n"/>
    </row>
    <row r="1699">
      <c r="A1699" s="360" t="n">
        <v>50</v>
      </c>
      <c r="B1699" s="360" t="n">
        <v>0</v>
      </c>
      <c r="C1699" s="360" t="n">
        <v>0</v>
      </c>
      <c r="D1699" s="360" t="n">
        <v>1</v>
      </c>
      <c r="E1699" s="360" t="n">
        <v>203</v>
      </c>
      <c r="F1699" s="360">
        <f>ROUND(Source!Q1687,O1699)</f>
        <v/>
      </c>
      <c r="G1699" s="360" t="inlineStr">
        <is>
          <t>ЭММ</t>
        </is>
      </c>
      <c r="H1699" s="360" t="inlineStr">
        <is>
          <t>Эксплуатация машин</t>
        </is>
      </c>
      <c r="I1699" s="360" t="n"/>
      <c r="J1699" s="360" t="n"/>
      <c r="K1699" s="360" t="n">
        <v>203</v>
      </c>
      <c r="L1699" s="360" t="n">
        <v>11</v>
      </c>
      <c r="M1699" s="360" t="n">
        <v>3</v>
      </c>
      <c r="N1699" s="360" t="inlineStr"/>
      <c r="O1699" s="360" t="n">
        <v>0</v>
      </c>
      <c r="P1699" s="360" t="n"/>
      <c r="Q1699" s="360" t="n"/>
      <c r="R1699" s="360" t="n"/>
      <c r="S1699" s="360" t="n"/>
      <c r="T1699" s="360" t="n"/>
      <c r="U1699" s="360" t="n"/>
      <c r="V1699" s="360" t="n"/>
      <c r="W1699" s="360" t="n">
        <v>0</v>
      </c>
      <c r="X1699" s="360" t="n">
        <v>1</v>
      </c>
      <c r="Y1699" s="360" t="n">
        <v>0</v>
      </c>
      <c r="Z1699" s="360" t="n"/>
      <c r="AA1699" s="360" t="n"/>
      <c r="AB1699" s="360" t="n"/>
    </row>
    <row r="1700">
      <c r="A1700" s="360" t="n">
        <v>50</v>
      </c>
      <c r="B1700" s="360" t="n">
        <v>0</v>
      </c>
      <c r="C1700" s="360" t="n">
        <v>0</v>
      </c>
      <c r="D1700" s="360" t="n">
        <v>1</v>
      </c>
      <c r="E1700" s="360" t="n">
        <v>231</v>
      </c>
      <c r="F1700" s="360">
        <f>ROUND(Source!BB1687,O1700)</f>
        <v/>
      </c>
      <c r="G1700" s="360" t="inlineStr">
        <is>
          <t>ЭММсНРиСП</t>
        </is>
      </c>
      <c r="H1700" s="360" t="inlineStr">
        <is>
          <t>Эксплуатация машин по ТСН-2001.16</t>
        </is>
      </c>
      <c r="I1700" s="360" t="n"/>
      <c r="J1700" s="360" t="n"/>
      <c r="K1700" s="360" t="n">
        <v>231</v>
      </c>
      <c r="L1700" s="360" t="n">
        <v>12</v>
      </c>
      <c r="M1700" s="360" t="n">
        <v>3</v>
      </c>
      <c r="N1700" s="360" t="inlineStr"/>
      <c r="O1700" s="360" t="n">
        <v>0</v>
      </c>
      <c r="P1700" s="360" t="n"/>
      <c r="Q1700" s="360" t="n"/>
      <c r="R1700" s="360" t="n"/>
      <c r="S1700" s="360" t="n"/>
      <c r="T1700" s="360" t="n"/>
      <c r="U1700" s="360" t="n"/>
      <c r="V1700" s="360" t="n"/>
      <c r="W1700" s="360" t="n">
        <v>0</v>
      </c>
      <c r="X1700" s="360" t="n">
        <v>1</v>
      </c>
      <c r="Y1700" s="360" t="n">
        <v>0</v>
      </c>
      <c r="Z1700" s="360" t="n"/>
      <c r="AA1700" s="360" t="n"/>
      <c r="AB1700" s="360" t="n"/>
    </row>
    <row r="1701">
      <c r="A1701" s="360" t="n">
        <v>50</v>
      </c>
      <c r="B1701" s="360" t="n">
        <v>0</v>
      </c>
      <c r="C1701" s="360" t="n">
        <v>0</v>
      </c>
      <c r="D1701" s="360" t="n">
        <v>1</v>
      </c>
      <c r="E1701" s="360" t="n">
        <v>204</v>
      </c>
      <c r="F1701" s="360">
        <f>ROUND(Source!R1687,O1701)</f>
        <v/>
      </c>
      <c r="G1701" s="360" t="inlineStr">
        <is>
          <t>ЗПМ</t>
        </is>
      </c>
      <c r="H1701" s="360" t="inlineStr">
        <is>
          <t>ЗП машинистов</t>
        </is>
      </c>
      <c r="I1701" s="360" t="n"/>
      <c r="J1701" s="360" t="n"/>
      <c r="K1701" s="360" t="n">
        <v>204</v>
      </c>
      <c r="L1701" s="360" t="n">
        <v>13</v>
      </c>
      <c r="M1701" s="360" t="n">
        <v>3</v>
      </c>
      <c r="N1701" s="360" t="inlineStr"/>
      <c r="O1701" s="360" t="n">
        <v>0</v>
      </c>
      <c r="P1701" s="360" t="n"/>
      <c r="Q1701" s="360" t="n"/>
      <c r="R1701" s="360" t="n"/>
      <c r="S1701" s="360" t="n"/>
      <c r="T1701" s="360" t="n"/>
      <c r="U1701" s="360" t="n"/>
      <c r="V1701" s="360" t="n"/>
      <c r="W1701" s="360" t="n">
        <v>0</v>
      </c>
      <c r="X1701" s="360" t="n">
        <v>1</v>
      </c>
      <c r="Y1701" s="360" t="n">
        <v>0</v>
      </c>
      <c r="Z1701" s="360" t="n"/>
      <c r="AA1701" s="360" t="n"/>
      <c r="AB1701" s="360" t="n"/>
    </row>
    <row r="1702">
      <c r="A1702" s="360" t="n">
        <v>50</v>
      </c>
      <c r="B1702" s="360" t="n">
        <v>0</v>
      </c>
      <c r="C1702" s="360" t="n">
        <v>0</v>
      </c>
      <c r="D1702" s="360" t="n">
        <v>1</v>
      </c>
      <c r="E1702" s="360" t="n">
        <v>205</v>
      </c>
      <c r="F1702" s="360">
        <f>ROUND(Source!S1687,O1702)</f>
        <v/>
      </c>
      <c r="G1702" s="360" t="inlineStr">
        <is>
          <t>ОЗП</t>
        </is>
      </c>
      <c r="H1702" s="360" t="inlineStr">
        <is>
          <t>Основная ЗП рабочих</t>
        </is>
      </c>
      <c r="I1702" s="360" t="n"/>
      <c r="J1702" s="360" t="n"/>
      <c r="K1702" s="360" t="n">
        <v>205</v>
      </c>
      <c r="L1702" s="360" t="n">
        <v>14</v>
      </c>
      <c r="M1702" s="360" t="n">
        <v>3</v>
      </c>
      <c r="N1702" s="360" t="inlineStr"/>
      <c r="O1702" s="360" t="n">
        <v>0</v>
      </c>
      <c r="P1702" s="360" t="n"/>
      <c r="Q1702" s="360" t="n"/>
      <c r="R1702" s="360" t="n"/>
      <c r="S1702" s="360" t="n"/>
      <c r="T1702" s="360" t="n"/>
      <c r="U1702" s="360" t="n"/>
      <c r="V1702" s="360" t="n"/>
      <c r="W1702" s="360" t="n">
        <v>0</v>
      </c>
      <c r="X1702" s="360" t="n">
        <v>1</v>
      </c>
      <c r="Y1702" s="360" t="n">
        <v>0</v>
      </c>
      <c r="Z1702" s="360" t="n"/>
      <c r="AA1702" s="360" t="n"/>
      <c r="AB1702" s="360" t="n"/>
    </row>
    <row r="1703">
      <c r="A1703" s="360" t="n">
        <v>50</v>
      </c>
      <c r="B1703" s="360" t="n">
        <v>0</v>
      </c>
      <c r="C1703" s="360" t="n">
        <v>0</v>
      </c>
      <c r="D1703" s="360" t="n">
        <v>1</v>
      </c>
      <c r="E1703" s="360" t="n">
        <v>232</v>
      </c>
      <c r="F1703" s="360">
        <f>ROUND(Source!BC1687,O1703)</f>
        <v/>
      </c>
      <c r="G1703" s="360" t="inlineStr">
        <is>
          <t>ОЗПсНРиСП</t>
        </is>
      </c>
      <c r="H1703" s="360" t="inlineStr">
        <is>
          <t>Основная ЗП рабочих по ТСН-2001.16</t>
        </is>
      </c>
      <c r="I1703" s="360" t="n"/>
      <c r="J1703" s="360" t="n"/>
      <c r="K1703" s="360" t="n">
        <v>232</v>
      </c>
      <c r="L1703" s="360" t="n">
        <v>15</v>
      </c>
      <c r="M1703" s="360" t="n">
        <v>3</v>
      </c>
      <c r="N1703" s="360" t="inlineStr"/>
      <c r="O1703" s="360" t="n">
        <v>0</v>
      </c>
      <c r="P1703" s="360" t="n"/>
      <c r="Q1703" s="360" t="n"/>
      <c r="R1703" s="360" t="n"/>
      <c r="S1703" s="360" t="n"/>
      <c r="T1703" s="360" t="n"/>
      <c r="U1703" s="360" t="n"/>
      <c r="V1703" s="360" t="n"/>
      <c r="W1703" s="360" t="n">
        <v>0</v>
      </c>
      <c r="X1703" s="360" t="n">
        <v>1</v>
      </c>
      <c r="Y1703" s="360" t="n">
        <v>0</v>
      </c>
      <c r="Z1703" s="360" t="n"/>
      <c r="AA1703" s="360" t="n"/>
      <c r="AB1703" s="360" t="n"/>
    </row>
    <row r="1704">
      <c r="A1704" s="360" t="n">
        <v>50</v>
      </c>
      <c r="B1704" s="360" t="n">
        <v>0</v>
      </c>
      <c r="C1704" s="360" t="n">
        <v>0</v>
      </c>
      <c r="D1704" s="360" t="n">
        <v>1</v>
      </c>
      <c r="E1704" s="360" t="n">
        <v>214</v>
      </c>
      <c r="F1704" s="360">
        <f>ROUND(Source!AS1687,O1704)</f>
        <v/>
      </c>
      <c r="G1704" s="360" t="inlineStr">
        <is>
          <t>Строит</t>
        </is>
      </c>
      <c r="H1704" s="360" t="inlineStr">
        <is>
          <t>Строительные работы с НР и СП</t>
        </is>
      </c>
      <c r="I1704" s="360" t="n"/>
      <c r="J1704" s="360" t="n"/>
      <c r="K1704" s="360" t="n">
        <v>214</v>
      </c>
      <c r="L1704" s="360" t="n">
        <v>16</v>
      </c>
      <c r="M1704" s="360" t="n">
        <v>3</v>
      </c>
      <c r="N1704" s="360" t="inlineStr"/>
      <c r="O1704" s="360" t="n">
        <v>0</v>
      </c>
      <c r="P1704" s="360" t="n"/>
      <c r="Q1704" s="360" t="n"/>
      <c r="R1704" s="360" t="n"/>
      <c r="S1704" s="360" t="n"/>
      <c r="T1704" s="360" t="n"/>
      <c r="U1704" s="360" t="n"/>
      <c r="V1704" s="360" t="n"/>
      <c r="W1704" s="360" t="n">
        <v>0</v>
      </c>
      <c r="X1704" s="360" t="n">
        <v>1</v>
      </c>
      <c r="Y1704" s="360" t="n">
        <v>0</v>
      </c>
      <c r="Z1704" s="360" t="n"/>
      <c r="AA1704" s="360" t="n"/>
      <c r="AB1704" s="360" t="n"/>
    </row>
    <row r="1705">
      <c r="A1705" s="360" t="n">
        <v>50</v>
      </c>
      <c r="B1705" s="360" t="n">
        <v>0</v>
      </c>
      <c r="C1705" s="360" t="n">
        <v>0</v>
      </c>
      <c r="D1705" s="360" t="n">
        <v>1</v>
      </c>
      <c r="E1705" s="360" t="n">
        <v>215</v>
      </c>
      <c r="F1705" s="360">
        <f>ROUND(Source!AT1687,O1705)</f>
        <v/>
      </c>
      <c r="G1705" s="360" t="inlineStr">
        <is>
          <t>Монтаж</t>
        </is>
      </c>
      <c r="H1705" s="360" t="inlineStr">
        <is>
          <t>Монтажные работы с НР и СП</t>
        </is>
      </c>
      <c r="I1705" s="360" t="n"/>
      <c r="J1705" s="360" t="n"/>
      <c r="K1705" s="360" t="n">
        <v>215</v>
      </c>
      <c r="L1705" s="360" t="n">
        <v>17</v>
      </c>
      <c r="M1705" s="360" t="n">
        <v>3</v>
      </c>
      <c r="N1705" s="360" t="inlineStr"/>
      <c r="O1705" s="360" t="n">
        <v>0</v>
      </c>
      <c r="P1705" s="360" t="n"/>
      <c r="Q1705" s="360" t="n"/>
      <c r="R1705" s="360" t="n"/>
      <c r="S1705" s="360" t="n"/>
      <c r="T1705" s="360" t="n"/>
      <c r="U1705" s="360" t="n"/>
      <c r="V1705" s="360" t="n"/>
      <c r="W1705" s="360" t="n">
        <v>0</v>
      </c>
      <c r="X1705" s="360" t="n">
        <v>1</v>
      </c>
      <c r="Y1705" s="360" t="n">
        <v>0</v>
      </c>
      <c r="Z1705" s="360" t="n"/>
      <c r="AA1705" s="360" t="n"/>
      <c r="AB1705" s="360" t="n"/>
    </row>
    <row r="1706">
      <c r="A1706" s="360" t="n">
        <v>50</v>
      </c>
      <c r="B1706" s="360" t="n">
        <v>0</v>
      </c>
      <c r="C1706" s="360" t="n">
        <v>0</v>
      </c>
      <c r="D1706" s="360" t="n">
        <v>1</v>
      </c>
      <c r="E1706" s="360" t="n">
        <v>217</v>
      </c>
      <c r="F1706" s="360">
        <f>ROUND(Source!AU1687,O1706)</f>
        <v/>
      </c>
      <c r="G1706" s="360" t="inlineStr">
        <is>
          <t>Прочие</t>
        </is>
      </c>
      <c r="H1706" s="360" t="inlineStr">
        <is>
          <t>Прочие работы с НР и СП</t>
        </is>
      </c>
      <c r="I1706" s="360" t="n"/>
      <c r="J1706" s="360" t="n"/>
      <c r="K1706" s="360" t="n">
        <v>217</v>
      </c>
      <c r="L1706" s="360" t="n">
        <v>18</v>
      </c>
      <c r="M1706" s="360" t="n">
        <v>3</v>
      </c>
      <c r="N1706" s="360" t="inlineStr"/>
      <c r="O1706" s="360" t="n">
        <v>0</v>
      </c>
      <c r="P1706" s="360" t="n"/>
      <c r="Q1706" s="360" t="n"/>
      <c r="R1706" s="360" t="n"/>
      <c r="S1706" s="360" t="n"/>
      <c r="T1706" s="360" t="n"/>
      <c r="U1706" s="360" t="n"/>
      <c r="V1706" s="360" t="n"/>
      <c r="W1706" s="360" t="n">
        <v>0</v>
      </c>
      <c r="X1706" s="360" t="n">
        <v>1</v>
      </c>
      <c r="Y1706" s="360" t="n">
        <v>0</v>
      </c>
      <c r="Z1706" s="360" t="n"/>
      <c r="AA1706" s="360" t="n"/>
      <c r="AB1706" s="360" t="n"/>
    </row>
    <row r="1707">
      <c r="A1707" s="360" t="n">
        <v>50</v>
      </c>
      <c r="B1707" s="360" t="n">
        <v>0</v>
      </c>
      <c r="C1707" s="360" t="n">
        <v>0</v>
      </c>
      <c r="D1707" s="360" t="n">
        <v>1</v>
      </c>
      <c r="E1707" s="360" t="n">
        <v>230</v>
      </c>
      <c r="F1707" s="360">
        <f>ROUND(Source!BA1687,O1707)</f>
        <v/>
      </c>
      <c r="G1707" s="360" t="inlineStr">
        <is>
          <t>ПрочиеЗатр</t>
        </is>
      </c>
      <c r="H1707" s="360" t="inlineStr">
        <is>
          <t>Прочие затраты по ТСН-2001.16</t>
        </is>
      </c>
      <c r="I1707" s="360" t="n"/>
      <c r="J1707" s="360" t="n"/>
      <c r="K1707" s="360" t="n">
        <v>230</v>
      </c>
      <c r="L1707" s="360" t="n">
        <v>19</v>
      </c>
      <c r="M1707" s="360" t="n">
        <v>3</v>
      </c>
      <c r="N1707" s="360" t="inlineStr"/>
      <c r="O1707" s="360" t="n">
        <v>0</v>
      </c>
      <c r="P1707" s="360" t="n"/>
      <c r="Q1707" s="360" t="n"/>
      <c r="R1707" s="360" t="n"/>
      <c r="S1707" s="360" t="n"/>
      <c r="T1707" s="360" t="n"/>
      <c r="U1707" s="360" t="n"/>
      <c r="V1707" s="360" t="n"/>
      <c r="W1707" s="360" t="n">
        <v>0</v>
      </c>
      <c r="X1707" s="360" t="n">
        <v>1</v>
      </c>
      <c r="Y1707" s="360" t="n">
        <v>0</v>
      </c>
      <c r="Z1707" s="360" t="n"/>
      <c r="AA1707" s="360" t="n"/>
      <c r="AB1707" s="360" t="n"/>
    </row>
    <row r="1708">
      <c r="A1708" s="360" t="n">
        <v>50</v>
      </c>
      <c r="B1708" s="360" t="n">
        <v>0</v>
      </c>
      <c r="C1708" s="360" t="n">
        <v>0</v>
      </c>
      <c r="D1708" s="360" t="n">
        <v>1</v>
      </c>
      <c r="E1708" s="360" t="n">
        <v>206</v>
      </c>
      <c r="F1708" s="360">
        <f>ROUND(Source!T1687,O1708)</f>
        <v/>
      </c>
      <c r="G1708" s="360" t="inlineStr">
        <is>
          <t>ВозврМат</t>
        </is>
      </c>
      <c r="H1708" s="360" t="inlineStr">
        <is>
          <t>Возврат материалов</t>
        </is>
      </c>
      <c r="I1708" s="360" t="n"/>
      <c r="J1708" s="360" t="n"/>
      <c r="K1708" s="360" t="n">
        <v>206</v>
      </c>
      <c r="L1708" s="360" t="n">
        <v>20</v>
      </c>
      <c r="M1708" s="360" t="n">
        <v>3</v>
      </c>
      <c r="N1708" s="360" t="inlineStr"/>
      <c r="O1708" s="360" t="n">
        <v>0</v>
      </c>
      <c r="P1708" s="360" t="n"/>
      <c r="Q1708" s="360" t="n"/>
      <c r="R1708" s="360" t="n"/>
      <c r="S1708" s="360" t="n"/>
      <c r="T1708" s="360" t="n"/>
      <c r="U1708" s="360" t="n"/>
      <c r="V1708" s="360" t="n"/>
      <c r="W1708" s="360" t="n">
        <v>0</v>
      </c>
      <c r="X1708" s="360" t="n">
        <v>1</v>
      </c>
      <c r="Y1708" s="360" t="n">
        <v>0</v>
      </c>
      <c r="Z1708" s="360" t="n"/>
      <c r="AA1708" s="360" t="n"/>
      <c r="AB1708" s="360" t="n"/>
    </row>
    <row r="1709">
      <c r="A1709" s="360" t="n">
        <v>50</v>
      </c>
      <c r="B1709" s="360" t="n">
        <v>0</v>
      </c>
      <c r="C1709" s="360" t="n">
        <v>0</v>
      </c>
      <c r="D1709" s="360" t="n">
        <v>1</v>
      </c>
      <c r="E1709" s="360" t="n">
        <v>207</v>
      </c>
      <c r="F1709" s="360">
        <f>ROUND(Source!U1687,O1709)</f>
        <v/>
      </c>
      <c r="G1709" s="360" t="inlineStr">
        <is>
          <t>ТрудСтр</t>
        </is>
      </c>
      <c r="H1709" s="360" t="inlineStr">
        <is>
          <t>Трудозатраты строителей</t>
        </is>
      </c>
      <c r="I1709" s="360" t="n"/>
      <c r="J1709" s="360" t="n"/>
      <c r="K1709" s="360" t="n">
        <v>207</v>
      </c>
      <c r="L1709" s="360" t="n">
        <v>21</v>
      </c>
      <c r="M1709" s="360" t="n">
        <v>3</v>
      </c>
      <c r="N1709" s="360" t="inlineStr"/>
      <c r="O1709" s="360" t="n">
        <v>7</v>
      </c>
      <c r="P1709" s="360" t="n"/>
      <c r="Q1709" s="360" t="n"/>
      <c r="R1709" s="360" t="n"/>
      <c r="S1709" s="360" t="n"/>
      <c r="T1709" s="360" t="n"/>
      <c r="U1709" s="360" t="n"/>
      <c r="V1709" s="360" t="n"/>
      <c r="W1709" s="360" t="n">
        <v>0</v>
      </c>
      <c r="X1709" s="360" t="n">
        <v>1</v>
      </c>
      <c r="Y1709" s="360" t="n">
        <v>0</v>
      </c>
      <c r="Z1709" s="360" t="n"/>
      <c r="AA1709" s="360" t="n"/>
      <c r="AB1709" s="360" t="n"/>
    </row>
    <row r="1710">
      <c r="A1710" s="360" t="n">
        <v>50</v>
      </c>
      <c r="B1710" s="360" t="n">
        <v>0</v>
      </c>
      <c r="C1710" s="360" t="n">
        <v>0</v>
      </c>
      <c r="D1710" s="360" t="n">
        <v>1</v>
      </c>
      <c r="E1710" s="360" t="n">
        <v>208</v>
      </c>
      <c r="F1710" s="360">
        <f>ROUND(Source!V1687,O1710)</f>
        <v/>
      </c>
      <c r="G1710" s="360" t="inlineStr">
        <is>
          <t>ТрудМаш</t>
        </is>
      </c>
      <c r="H1710" s="360" t="inlineStr">
        <is>
          <t>Трудозатраты машинистов</t>
        </is>
      </c>
      <c r="I1710" s="360" t="n"/>
      <c r="J1710" s="360" t="n"/>
      <c r="K1710" s="360" t="n">
        <v>208</v>
      </c>
      <c r="L1710" s="360" t="n">
        <v>22</v>
      </c>
      <c r="M1710" s="360" t="n">
        <v>3</v>
      </c>
      <c r="N1710" s="360" t="inlineStr"/>
      <c r="O1710" s="360" t="n">
        <v>7</v>
      </c>
      <c r="P1710" s="360" t="n"/>
      <c r="Q1710" s="360" t="n"/>
      <c r="R1710" s="360" t="n"/>
      <c r="S1710" s="360" t="n"/>
      <c r="T1710" s="360" t="n"/>
      <c r="U1710" s="360" t="n"/>
      <c r="V1710" s="360" t="n"/>
      <c r="W1710" s="360" t="n">
        <v>0</v>
      </c>
      <c r="X1710" s="360" t="n">
        <v>1</v>
      </c>
      <c r="Y1710" s="360" t="n">
        <v>0</v>
      </c>
      <c r="Z1710" s="360" t="n"/>
      <c r="AA1710" s="360" t="n"/>
      <c r="AB1710" s="360" t="n"/>
    </row>
    <row r="1711">
      <c r="A1711" s="360" t="n">
        <v>50</v>
      </c>
      <c r="B1711" s="360" t="n">
        <v>0</v>
      </c>
      <c r="C1711" s="360" t="n">
        <v>0</v>
      </c>
      <c r="D1711" s="360" t="n">
        <v>1</v>
      </c>
      <c r="E1711" s="360" t="n">
        <v>209</v>
      </c>
      <c r="F1711" s="360">
        <f>ROUND(Source!W1687,O1711)</f>
        <v/>
      </c>
      <c r="G1711" s="360" t="inlineStr">
        <is>
          <t>ТранспМат</t>
        </is>
      </c>
      <c r="H1711" s="360" t="inlineStr">
        <is>
          <t>Транспорт материалов</t>
        </is>
      </c>
      <c r="I1711" s="360" t="n"/>
      <c r="J1711" s="360" t="n"/>
      <c r="K1711" s="360" t="n">
        <v>209</v>
      </c>
      <c r="L1711" s="360" t="n">
        <v>23</v>
      </c>
      <c r="M1711" s="360" t="n">
        <v>3</v>
      </c>
      <c r="N1711" s="360" t="inlineStr"/>
      <c r="O1711" s="360" t="n">
        <v>0</v>
      </c>
      <c r="P1711" s="360" t="n"/>
      <c r="Q1711" s="360" t="n"/>
      <c r="R1711" s="360" t="n"/>
      <c r="S1711" s="360" t="n"/>
      <c r="T1711" s="360" t="n"/>
      <c r="U1711" s="360" t="n"/>
      <c r="V1711" s="360" t="n"/>
      <c r="W1711" s="360" t="n">
        <v>0</v>
      </c>
      <c r="X1711" s="360" t="n">
        <v>1</v>
      </c>
      <c r="Y1711" s="360" t="n">
        <v>0</v>
      </c>
      <c r="Z1711" s="360" t="n"/>
      <c r="AA1711" s="360" t="n"/>
      <c r="AB1711" s="360" t="n"/>
    </row>
    <row r="1712">
      <c r="A1712" s="360" t="n">
        <v>50</v>
      </c>
      <c r="B1712" s="360" t="n">
        <v>0</v>
      </c>
      <c r="C1712" s="360" t="n">
        <v>0</v>
      </c>
      <c r="D1712" s="360" t="n">
        <v>1</v>
      </c>
      <c r="E1712" s="360" t="n">
        <v>233</v>
      </c>
      <c r="F1712" s="360">
        <f>ROUND(Source!BD1687,O1712)</f>
        <v/>
      </c>
      <c r="G1712" s="360" t="inlineStr">
        <is>
          <t>Перевозка</t>
        </is>
      </c>
      <c r="H1712" s="360" t="inlineStr">
        <is>
          <t>Перевозка грузов</t>
        </is>
      </c>
      <c r="I1712" s="360" t="n"/>
      <c r="J1712" s="360" t="n"/>
      <c r="K1712" s="360" t="n">
        <v>233</v>
      </c>
      <c r="L1712" s="360" t="n">
        <v>24</v>
      </c>
      <c r="M1712" s="360" t="n">
        <v>3</v>
      </c>
      <c r="N1712" s="360" t="inlineStr"/>
      <c r="O1712" s="360" t="n">
        <v>0</v>
      </c>
      <c r="P1712" s="360" t="n"/>
      <c r="Q1712" s="360" t="n"/>
      <c r="R1712" s="360" t="n"/>
      <c r="S1712" s="360" t="n"/>
      <c r="T1712" s="360" t="n"/>
      <c r="U1712" s="360" t="n"/>
      <c r="V1712" s="360" t="n"/>
      <c r="W1712" s="360" t="n">
        <v>0</v>
      </c>
      <c r="X1712" s="360" t="n">
        <v>1</v>
      </c>
      <c r="Y1712" s="360" t="n">
        <v>0</v>
      </c>
      <c r="Z1712" s="360" t="n"/>
      <c r="AA1712" s="360" t="n"/>
      <c r="AB1712" s="360" t="n"/>
    </row>
    <row r="1713">
      <c r="A1713" s="360" t="n">
        <v>50</v>
      </c>
      <c r="B1713" s="360" t="n">
        <v>0</v>
      </c>
      <c r="C1713" s="360" t="n">
        <v>0</v>
      </c>
      <c r="D1713" s="360" t="n">
        <v>1</v>
      </c>
      <c r="E1713" s="360" t="n">
        <v>210</v>
      </c>
      <c r="F1713" s="360">
        <f>ROUND(Source!X1687,O1713)</f>
        <v/>
      </c>
      <c r="G1713" s="360" t="inlineStr">
        <is>
          <t>НР</t>
        </is>
      </c>
      <c r="H1713" s="360" t="inlineStr">
        <is>
          <t>Накладные расходы</t>
        </is>
      </c>
      <c r="I1713" s="360" t="n"/>
      <c r="J1713" s="360" t="n"/>
      <c r="K1713" s="360" t="n">
        <v>210</v>
      </c>
      <c r="L1713" s="360" t="n">
        <v>25</v>
      </c>
      <c r="M1713" s="360" t="n">
        <v>3</v>
      </c>
      <c r="N1713" s="360" t="inlineStr"/>
      <c r="O1713" s="360" t="n">
        <v>0</v>
      </c>
      <c r="P1713" s="360" t="n"/>
      <c r="Q1713" s="360" t="n"/>
      <c r="R1713" s="360" t="n"/>
      <c r="S1713" s="360" t="n"/>
      <c r="T1713" s="360" t="n"/>
      <c r="U1713" s="360" t="n"/>
      <c r="V1713" s="360" t="n"/>
      <c r="W1713" s="360" t="n">
        <v>0</v>
      </c>
      <c r="X1713" s="360" t="n">
        <v>1</v>
      </c>
      <c r="Y1713" s="360" t="n">
        <v>0</v>
      </c>
      <c r="Z1713" s="360" t="n"/>
      <c r="AA1713" s="360" t="n"/>
      <c r="AB1713" s="360" t="n"/>
    </row>
    <row r="1714">
      <c r="A1714" s="360" t="n">
        <v>50</v>
      </c>
      <c r="B1714" s="360" t="n">
        <v>0</v>
      </c>
      <c r="C1714" s="360" t="n">
        <v>0</v>
      </c>
      <c r="D1714" s="360" t="n">
        <v>1</v>
      </c>
      <c r="E1714" s="360" t="n">
        <v>211</v>
      </c>
      <c r="F1714" s="360">
        <f>ROUND(Source!Y1687,O1714)</f>
        <v/>
      </c>
      <c r="G1714" s="360" t="inlineStr">
        <is>
          <t>СмПриб</t>
        </is>
      </c>
      <c r="H1714" s="360" t="inlineStr">
        <is>
          <t>Сметная прибыль</t>
        </is>
      </c>
      <c r="I1714" s="360" t="n"/>
      <c r="J1714" s="360" t="n"/>
      <c r="K1714" s="360" t="n">
        <v>211</v>
      </c>
      <c r="L1714" s="360" t="n">
        <v>26</v>
      </c>
      <c r="M1714" s="360" t="n">
        <v>3</v>
      </c>
      <c r="N1714" s="360" t="inlineStr"/>
      <c r="O1714" s="360" t="n">
        <v>0</v>
      </c>
      <c r="P1714" s="360" t="n"/>
      <c r="Q1714" s="360" t="n"/>
      <c r="R1714" s="360" t="n"/>
      <c r="S1714" s="360" t="n"/>
      <c r="T1714" s="360" t="n"/>
      <c r="U1714" s="360" t="n"/>
      <c r="V1714" s="360" t="n"/>
      <c r="W1714" s="360" t="n">
        <v>0</v>
      </c>
      <c r="X1714" s="360" t="n">
        <v>1</v>
      </c>
      <c r="Y1714" s="360" t="n">
        <v>0</v>
      </c>
      <c r="Z1714" s="360" t="n"/>
      <c r="AA1714" s="360" t="n"/>
      <c r="AB1714" s="360" t="n"/>
    </row>
    <row r="1715">
      <c r="A1715" s="360" t="n">
        <v>50</v>
      </c>
      <c r="B1715" s="360" t="n">
        <v>0</v>
      </c>
      <c r="C1715" s="360" t="n">
        <v>0</v>
      </c>
      <c r="D1715" s="360" t="n">
        <v>1</v>
      </c>
      <c r="E1715" s="360" t="n">
        <v>224</v>
      </c>
      <c r="F1715" s="360">
        <f>ROUND(Source!AR1687,O1715)</f>
        <v/>
      </c>
      <c r="G1715" s="360" t="inlineStr">
        <is>
          <t>Всего</t>
        </is>
      </c>
      <c r="H1715" s="360" t="inlineStr">
        <is>
          <t>Всего с НР и СП</t>
        </is>
      </c>
      <c r="I1715" s="360" t="n"/>
      <c r="J1715" s="360" t="n"/>
      <c r="K1715" s="360" t="n">
        <v>224</v>
      </c>
      <c r="L1715" s="360" t="n">
        <v>27</v>
      </c>
      <c r="M1715" s="360" t="n">
        <v>3</v>
      </c>
      <c r="N1715" s="360" t="inlineStr"/>
      <c r="O1715" s="360" t="n">
        <v>0</v>
      </c>
      <c r="P1715" s="360" t="n"/>
      <c r="Q1715" s="360" t="n"/>
      <c r="R1715" s="360" t="n"/>
      <c r="S1715" s="360" t="n"/>
      <c r="T1715" s="360" t="n"/>
      <c r="U1715" s="360" t="n"/>
      <c r="V1715" s="360" t="n"/>
      <c r="W1715" s="360" t="n">
        <v>0</v>
      </c>
      <c r="X1715" s="360" t="n">
        <v>1</v>
      </c>
      <c r="Y1715" s="360" t="n">
        <v>0</v>
      </c>
      <c r="Z1715" s="360" t="n"/>
      <c r="AA1715" s="360" t="n"/>
      <c r="AB1715" s="360" t="n"/>
    </row>
    <row r="1716">
      <c r="A1716" s="360" t="n">
        <v>50</v>
      </c>
      <c r="B1716" s="360" t="n">
        <v>0</v>
      </c>
      <c r="C1716" s="360" t="n">
        <v>0</v>
      </c>
      <c r="D1716" s="360" t="n">
        <v>2</v>
      </c>
      <c r="E1716" s="360" t="n">
        <v>0</v>
      </c>
      <c r="F1716" s="360">
        <f>ROUND(F1715,O1716)</f>
        <v/>
      </c>
      <c r="G1716" s="360" t="inlineStr">
        <is>
          <t>и1</t>
        </is>
      </c>
      <c r="H1716" s="360" t="inlineStr">
        <is>
          <t>Итого</t>
        </is>
      </c>
      <c r="I1716" s="360" t="n"/>
      <c r="J1716" s="360" t="n"/>
      <c r="K1716" s="360" t="n">
        <v>212</v>
      </c>
      <c r="L1716" s="360" t="n">
        <v>28</v>
      </c>
      <c r="M1716" s="360" t="n">
        <v>0</v>
      </c>
      <c r="N1716" s="360" t="inlineStr"/>
      <c r="O1716" s="360" t="n">
        <v>0</v>
      </c>
      <c r="P1716" s="360" t="n"/>
      <c r="Q1716" s="360" t="n"/>
      <c r="R1716" s="360" t="n"/>
      <c r="S1716" s="360" t="n"/>
      <c r="T1716" s="360" t="n"/>
      <c r="U1716" s="360" t="n"/>
      <c r="V1716" s="360" t="n"/>
      <c r="W1716" s="360" t="n">
        <v>0</v>
      </c>
      <c r="X1716" s="360" t="n">
        <v>1</v>
      </c>
      <c r="Y1716" s="360" t="n">
        <v>0</v>
      </c>
      <c r="Z1716" s="360" t="n"/>
      <c r="AA1716" s="360" t="n"/>
      <c r="AB1716" s="360" t="n"/>
    </row>
    <row r="1717">
      <c r="A1717" s="360" t="n">
        <v>50</v>
      </c>
      <c r="B1717" s="360" t="n">
        <v>0</v>
      </c>
      <c r="C1717" s="360" t="n">
        <v>0</v>
      </c>
      <c r="D1717" s="360" t="n">
        <v>2</v>
      </c>
      <c r="E1717" s="360" t="n">
        <v>0</v>
      </c>
      <c r="F1717" s="360">
        <f>ROUND(F1716*0.22,O1717)</f>
        <v/>
      </c>
      <c r="G1717" s="360" t="inlineStr">
        <is>
          <t>и2</t>
        </is>
      </c>
      <c r="H1717" s="360" t="inlineStr">
        <is>
          <t>НДС 22%</t>
        </is>
      </c>
      <c r="I1717" s="360" t="n"/>
      <c r="J1717" s="360" t="n"/>
      <c r="K1717" s="360" t="n">
        <v>212</v>
      </c>
      <c r="L1717" s="360" t="n">
        <v>29</v>
      </c>
      <c r="M1717" s="360" t="n">
        <v>0</v>
      </c>
      <c r="N1717" s="360" t="inlineStr"/>
      <c r="O1717" s="360" t="n">
        <v>0</v>
      </c>
      <c r="P1717" s="360" t="n"/>
      <c r="Q1717" s="360" t="n"/>
      <c r="R1717" s="360" t="n"/>
      <c r="S1717" s="360" t="n"/>
      <c r="T1717" s="360" t="n"/>
      <c r="U1717" s="360" t="n"/>
      <c r="V1717" s="360" t="n"/>
      <c r="W1717" s="360" t="n">
        <v>0</v>
      </c>
      <c r="X1717" s="360" t="n">
        <v>1</v>
      </c>
      <c r="Y1717" s="360" t="n">
        <v>0</v>
      </c>
      <c r="Z1717" s="360" t="n"/>
      <c r="AA1717" s="360" t="n"/>
      <c r="AB1717" s="360" t="n"/>
    </row>
    <row r="1718">
      <c r="A1718" s="360" t="n">
        <v>50</v>
      </c>
      <c r="B1718" s="360" t="n">
        <v>0</v>
      </c>
      <c r="C1718" s="360" t="n">
        <v>0</v>
      </c>
      <c r="D1718" s="360" t="n">
        <v>2</v>
      </c>
      <c r="E1718" s="360" t="n">
        <v>213</v>
      </c>
      <c r="F1718" s="360">
        <f>ROUND(F1716+F1717,O1718)</f>
        <v/>
      </c>
      <c r="G1718" s="360" t="inlineStr">
        <is>
          <t>и3</t>
        </is>
      </c>
      <c r="H1718" s="360" t="inlineStr">
        <is>
          <t>Всего</t>
        </is>
      </c>
      <c r="I1718" s="360" t="n"/>
      <c r="J1718" s="360" t="n"/>
      <c r="K1718" s="360" t="n">
        <v>212</v>
      </c>
      <c r="L1718" s="360" t="n">
        <v>30</v>
      </c>
      <c r="M1718" s="360" t="n">
        <v>0</v>
      </c>
      <c r="N1718" s="360" t="inlineStr"/>
      <c r="O1718" s="360" t="n">
        <v>0</v>
      </c>
      <c r="P1718" s="360" t="n"/>
      <c r="Q1718" s="360" t="n"/>
      <c r="R1718" s="360" t="n"/>
      <c r="S1718" s="360" t="n"/>
      <c r="T1718" s="360" t="n"/>
      <c r="U1718" s="360" t="n"/>
      <c r="V1718" s="360" t="n"/>
      <c r="W1718" s="360" t="n">
        <v>0</v>
      </c>
      <c r="X1718" s="360" t="n">
        <v>1</v>
      </c>
      <c r="Y1718" s="360" t="n">
        <v>0</v>
      </c>
      <c r="Z1718" s="360" t="n"/>
      <c r="AA1718" s="360" t="n"/>
      <c r="AB1718" s="360" t="n"/>
    </row>
    <row r="1719"/>
    <row r="1720">
      <c r="A1720" s="357" t="n">
        <v>3</v>
      </c>
      <c r="B1720" s="357" t="n">
        <v>0</v>
      </c>
      <c r="C1720" s="357" t="n"/>
      <c r="D1720" s="357">
        <f>ROW(A1727)</f>
        <v/>
      </c>
      <c r="E1720" s="357" t="n"/>
      <c r="F1720" s="357" t="inlineStr">
        <is>
          <t>Новая локальная смета</t>
        </is>
      </c>
      <c r="G1720" s="357" t="inlineStr">
        <is>
          <t>2 ой Центральный проезд, д.2</t>
        </is>
      </c>
      <c r="H1720" s="357" t="inlineStr"/>
      <c r="I1720" s="357" t="n">
        <v>0</v>
      </c>
      <c r="J1720" s="357" t="inlineStr"/>
      <c r="K1720" s="357" t="n">
        <v>0</v>
      </c>
      <c r="L1720" s="357" t="inlineStr">
        <is>
          <t>Новая локальная смета</t>
        </is>
      </c>
      <c r="M1720" s="357" t="inlineStr"/>
      <c r="N1720" s="357" t="n"/>
      <c r="O1720" s="357" t="n"/>
      <c r="P1720" s="357" t="n"/>
      <c r="Q1720" s="357" t="n"/>
      <c r="R1720" s="357" t="n"/>
      <c r="S1720" s="357" t="n">
        <v>0</v>
      </c>
      <c r="T1720" s="357" t="n"/>
      <c r="U1720" s="357" t="inlineStr"/>
      <c r="V1720" s="357" t="n">
        <v>0</v>
      </c>
      <c r="W1720" s="357" t="n"/>
      <c r="X1720" s="357" t="n"/>
      <c r="Y1720" s="357" t="n"/>
      <c r="Z1720" s="357" t="n"/>
      <c r="AA1720" s="357" t="n"/>
      <c r="AB1720" s="357" t="inlineStr"/>
      <c r="AC1720" s="357" t="inlineStr"/>
      <c r="AD1720" s="357" t="inlineStr"/>
      <c r="AE1720" s="357" t="inlineStr"/>
      <c r="AF1720" s="357" t="inlineStr"/>
      <c r="AG1720" s="357" t="inlineStr"/>
      <c r="AH1720" s="357" t="n"/>
      <c r="AI1720" s="357" t="n"/>
      <c r="AJ1720" s="357" t="n"/>
      <c r="AK1720" s="357" t="n"/>
      <c r="AL1720" s="357" t="n"/>
      <c r="AM1720" s="357" t="n"/>
      <c r="AN1720" s="357" t="n"/>
      <c r="AO1720" s="357" t="n"/>
      <c r="AP1720" s="357" t="inlineStr"/>
      <c r="AQ1720" s="357" t="inlineStr"/>
      <c r="AR1720" s="357" t="inlineStr"/>
      <c r="AS1720" s="357" t="n"/>
      <c r="AT1720" s="357" t="n"/>
      <c r="AU1720" s="357" t="n"/>
      <c r="AV1720" s="357" t="n"/>
      <c r="AW1720" s="357" t="n"/>
      <c r="AX1720" s="357" t="n"/>
      <c r="AY1720" s="357" t="n"/>
      <c r="AZ1720" s="357" t="inlineStr"/>
      <c r="BA1720" s="357" t="n"/>
      <c r="BB1720" s="357" t="inlineStr"/>
      <c r="BC1720" s="357" t="inlineStr"/>
      <c r="BD1720" s="357" t="inlineStr"/>
      <c r="BE1720" s="357" t="inlineStr"/>
      <c r="BF1720" s="357" t="inlineStr"/>
      <c r="BG1720" s="357" t="inlineStr"/>
      <c r="BH1720" s="357" t="inlineStr"/>
      <c r="BI1720" s="357" t="inlineStr"/>
      <c r="BJ1720" s="357" t="inlineStr"/>
      <c r="BK1720" s="357" t="inlineStr"/>
      <c r="BL1720" s="357" t="inlineStr"/>
      <c r="BM1720" s="357" t="inlineStr"/>
      <c r="BN1720" s="357" t="inlineStr"/>
      <c r="BO1720" s="357" t="inlineStr"/>
      <c r="BP1720" s="357" t="inlineStr"/>
      <c r="BQ1720" s="357" t="n"/>
      <c r="BR1720" s="357" t="n"/>
      <c r="BS1720" s="357" t="n"/>
      <c r="BT1720" s="357" t="n"/>
      <c r="BU1720" s="357" t="n"/>
      <c r="BV1720" s="357" t="n"/>
      <c r="BW1720" s="357" t="n"/>
      <c r="BX1720" s="357" t="n">
        <v>0</v>
      </c>
      <c r="BY1720" s="357" t="n"/>
      <c r="BZ1720" s="357" t="n"/>
      <c r="CA1720" s="357" t="n"/>
      <c r="CB1720" s="357" t="n"/>
      <c r="CC1720" s="357" t="n"/>
      <c r="CD1720" s="357" t="n"/>
      <c r="CE1720" s="357" t="n"/>
      <c r="CF1720" s="357" t="n">
        <v>0</v>
      </c>
      <c r="CG1720" s="357" t="n">
        <v>0</v>
      </c>
      <c r="CH1720" s="357" t="n"/>
      <c r="CI1720" s="357" t="inlineStr"/>
      <c r="CJ1720" s="357" t="inlineStr"/>
      <c r="CK1720" t="inlineStr"/>
      <c r="CL1720" t="inlineStr"/>
      <c r="CM1720" t="inlineStr"/>
      <c r="CN1720" t="inlineStr"/>
      <c r="CO1720" t="inlineStr"/>
      <c r="CP1720" t="inlineStr"/>
      <c r="CQ1720" t="inlineStr"/>
    </row>
    <row r="1721"/>
    <row r="1722">
      <c r="A1722" s="358" t="n">
        <v>52</v>
      </c>
      <c r="B1722" s="358">
        <f>B1727</f>
        <v/>
      </c>
      <c r="C1722" s="358">
        <f>C1727</f>
        <v/>
      </c>
      <c r="D1722" s="358">
        <f>D1727</f>
        <v/>
      </c>
      <c r="E1722" s="358">
        <f>E1727</f>
        <v/>
      </c>
      <c r="F1722" s="358">
        <f>F1727</f>
        <v/>
      </c>
      <c r="G1722" s="358">
        <f>G1727</f>
        <v/>
      </c>
      <c r="H1722" s="358" t="n"/>
      <c r="I1722" s="358" t="n"/>
      <c r="J1722" s="358" t="n"/>
      <c r="K1722" s="358" t="n"/>
      <c r="L1722" s="358" t="n"/>
      <c r="M1722" s="358" t="n"/>
      <c r="N1722" s="358" t="n"/>
      <c r="O1722" s="358">
        <f>O1727</f>
        <v/>
      </c>
      <c r="P1722" s="358">
        <f>P1727</f>
        <v/>
      </c>
      <c r="Q1722" s="358">
        <f>Q1727</f>
        <v/>
      </c>
      <c r="R1722" s="358">
        <f>R1727</f>
        <v/>
      </c>
      <c r="S1722" s="358">
        <f>S1727</f>
        <v/>
      </c>
      <c r="T1722" s="358">
        <f>T1727</f>
        <v/>
      </c>
      <c r="U1722" s="358">
        <f>U1727</f>
        <v/>
      </c>
      <c r="V1722" s="358">
        <f>V1727</f>
        <v/>
      </c>
      <c r="W1722" s="358">
        <f>W1727</f>
        <v/>
      </c>
      <c r="X1722" s="358">
        <f>X1727</f>
        <v/>
      </c>
      <c r="Y1722" s="358">
        <f>Y1727</f>
        <v/>
      </c>
      <c r="Z1722" s="358">
        <f>Z1727</f>
        <v/>
      </c>
      <c r="AA1722" s="358">
        <f>AA1727</f>
        <v/>
      </c>
      <c r="AB1722" s="358">
        <f>AB1727</f>
        <v/>
      </c>
      <c r="AC1722" s="358">
        <f>AC1727</f>
        <v/>
      </c>
      <c r="AD1722" s="358">
        <f>AD1727</f>
        <v/>
      </c>
      <c r="AE1722" s="358">
        <f>AE1727</f>
        <v/>
      </c>
      <c r="AF1722" s="358">
        <f>AF1727</f>
        <v/>
      </c>
      <c r="AG1722" s="358">
        <f>AG1727</f>
        <v/>
      </c>
      <c r="AH1722" s="358">
        <f>AH1727</f>
        <v/>
      </c>
      <c r="AI1722" s="358">
        <f>AI1727</f>
        <v/>
      </c>
      <c r="AJ1722" s="358">
        <f>AJ1727</f>
        <v/>
      </c>
      <c r="AK1722" s="358">
        <f>AK1727</f>
        <v/>
      </c>
      <c r="AL1722" s="358">
        <f>AL1727</f>
        <v/>
      </c>
      <c r="AM1722" s="358">
        <f>AM1727</f>
        <v/>
      </c>
      <c r="AN1722" s="358">
        <f>AN1727</f>
        <v/>
      </c>
      <c r="AO1722" s="358">
        <f>AO1727</f>
        <v/>
      </c>
      <c r="AP1722" s="358">
        <f>AP1727</f>
        <v/>
      </c>
      <c r="AQ1722" s="358">
        <f>AQ1727</f>
        <v/>
      </c>
      <c r="AR1722" s="358">
        <f>AR1727</f>
        <v/>
      </c>
      <c r="AS1722" s="358">
        <f>AS1727</f>
        <v/>
      </c>
      <c r="AT1722" s="358">
        <f>AT1727</f>
        <v/>
      </c>
      <c r="AU1722" s="358">
        <f>AU1727</f>
        <v/>
      </c>
      <c r="AV1722" s="358">
        <f>AV1727</f>
        <v/>
      </c>
      <c r="AW1722" s="358">
        <f>AW1727</f>
        <v/>
      </c>
      <c r="AX1722" s="358">
        <f>AX1727</f>
        <v/>
      </c>
      <c r="AY1722" s="358">
        <f>AY1727</f>
        <v/>
      </c>
      <c r="AZ1722" s="358">
        <f>AZ1727</f>
        <v/>
      </c>
      <c r="BA1722" s="358">
        <f>BA1727</f>
        <v/>
      </c>
      <c r="BB1722" s="358">
        <f>BB1727</f>
        <v/>
      </c>
      <c r="BC1722" s="358">
        <f>BC1727</f>
        <v/>
      </c>
      <c r="BD1722" s="358">
        <f>BD1727</f>
        <v/>
      </c>
      <c r="BE1722" s="358">
        <f>BE1727</f>
        <v/>
      </c>
      <c r="BF1722" s="358">
        <f>BF1727</f>
        <v/>
      </c>
      <c r="BG1722" s="358">
        <f>BG1727</f>
        <v/>
      </c>
      <c r="BH1722" s="358">
        <f>BH1727</f>
        <v/>
      </c>
      <c r="BI1722" s="358">
        <f>BI1727</f>
        <v/>
      </c>
      <c r="BJ1722" s="358">
        <f>BJ1727</f>
        <v/>
      </c>
      <c r="BK1722" s="358">
        <f>BK1727</f>
        <v/>
      </c>
      <c r="BL1722" s="358">
        <f>BL1727</f>
        <v/>
      </c>
      <c r="BM1722" s="358">
        <f>BM1727</f>
        <v/>
      </c>
      <c r="BN1722" s="358">
        <f>BN1727</f>
        <v/>
      </c>
      <c r="BO1722" s="358">
        <f>BO1727</f>
        <v/>
      </c>
      <c r="BP1722" s="358">
        <f>BP1727</f>
        <v/>
      </c>
      <c r="BQ1722" s="358">
        <f>BQ1727</f>
        <v/>
      </c>
      <c r="BR1722" s="358">
        <f>BR1727</f>
        <v/>
      </c>
      <c r="BS1722" s="358">
        <f>BS1727</f>
        <v/>
      </c>
      <c r="BT1722" s="358">
        <f>BT1727</f>
        <v/>
      </c>
      <c r="BU1722" s="358">
        <f>BU1727</f>
        <v/>
      </c>
      <c r="BV1722" s="358">
        <f>BV1727</f>
        <v/>
      </c>
      <c r="BW1722" s="358">
        <f>BW1727</f>
        <v/>
      </c>
      <c r="BX1722" s="358">
        <f>BX1727</f>
        <v/>
      </c>
      <c r="BY1722" s="358">
        <f>BY1727</f>
        <v/>
      </c>
      <c r="BZ1722" s="358">
        <f>BZ1727</f>
        <v/>
      </c>
      <c r="CA1722" s="358">
        <f>CA1727</f>
        <v/>
      </c>
      <c r="CB1722" s="358">
        <f>CB1727</f>
        <v/>
      </c>
      <c r="CC1722" s="358">
        <f>CC1727</f>
        <v/>
      </c>
      <c r="CD1722" s="358">
        <f>CD1727</f>
        <v/>
      </c>
      <c r="CE1722" s="358">
        <f>CE1727</f>
        <v/>
      </c>
      <c r="CF1722" s="358">
        <f>CF1727</f>
        <v/>
      </c>
      <c r="CG1722" s="358">
        <f>CG1727</f>
        <v/>
      </c>
      <c r="CH1722" s="358">
        <f>CH1727</f>
        <v/>
      </c>
      <c r="CI1722" s="358">
        <f>CI1727</f>
        <v/>
      </c>
      <c r="CJ1722" s="358">
        <f>CJ1727</f>
        <v/>
      </c>
      <c r="CK1722" s="358">
        <f>CK1727</f>
        <v/>
      </c>
      <c r="CL1722" s="358">
        <f>CL1727</f>
        <v/>
      </c>
      <c r="CM1722" s="358">
        <f>CM1727</f>
        <v/>
      </c>
      <c r="CN1722" s="358">
        <f>CN1727</f>
        <v/>
      </c>
      <c r="CO1722" s="358">
        <f>CO1727</f>
        <v/>
      </c>
      <c r="CP1722" s="358">
        <f>CP1727</f>
        <v/>
      </c>
      <c r="CQ1722" s="358">
        <f>CQ1727</f>
        <v/>
      </c>
      <c r="CR1722" s="358">
        <f>CR1727</f>
        <v/>
      </c>
      <c r="CS1722" s="358">
        <f>CS1727</f>
        <v/>
      </c>
      <c r="CT1722" s="358">
        <f>CT1727</f>
        <v/>
      </c>
      <c r="CU1722" s="358">
        <f>CU1727</f>
        <v/>
      </c>
      <c r="CV1722" s="358">
        <f>CV1727</f>
        <v/>
      </c>
      <c r="CW1722" s="358">
        <f>CW1727</f>
        <v/>
      </c>
      <c r="CX1722" s="358">
        <f>CX1727</f>
        <v/>
      </c>
      <c r="CY1722" s="358">
        <f>CY1727</f>
        <v/>
      </c>
      <c r="CZ1722" s="358">
        <f>CZ1727</f>
        <v/>
      </c>
      <c r="DA1722" s="358">
        <f>DA1727</f>
        <v/>
      </c>
      <c r="DB1722" s="358">
        <f>DB1727</f>
        <v/>
      </c>
      <c r="DC1722" s="358">
        <f>DC1727</f>
        <v/>
      </c>
      <c r="DD1722" s="358">
        <f>DD1727</f>
        <v/>
      </c>
      <c r="DE1722" s="358">
        <f>DE1727</f>
        <v/>
      </c>
      <c r="DF1722" s="358">
        <f>DF1727</f>
        <v/>
      </c>
      <c r="DG1722" s="359">
        <f>DG1727</f>
        <v/>
      </c>
      <c r="DH1722" s="359">
        <f>DH1727</f>
        <v/>
      </c>
      <c r="DI1722" s="359">
        <f>DI1727</f>
        <v/>
      </c>
      <c r="DJ1722" s="359">
        <f>DJ1727</f>
        <v/>
      </c>
      <c r="DK1722" s="359">
        <f>DK1727</f>
        <v/>
      </c>
      <c r="DL1722" s="359">
        <f>DL1727</f>
        <v/>
      </c>
      <c r="DM1722" s="359">
        <f>DM1727</f>
        <v/>
      </c>
      <c r="DN1722" s="359">
        <f>DN1727</f>
        <v/>
      </c>
      <c r="DO1722" s="359">
        <f>DO1727</f>
        <v/>
      </c>
      <c r="DP1722" s="359">
        <f>DP1727</f>
        <v/>
      </c>
      <c r="DQ1722" s="359">
        <f>DQ1727</f>
        <v/>
      </c>
      <c r="DR1722" s="359">
        <f>DR1727</f>
        <v/>
      </c>
      <c r="DS1722" s="359">
        <f>DS1727</f>
        <v/>
      </c>
      <c r="DT1722" s="359">
        <f>DT1727</f>
        <v/>
      </c>
      <c r="DU1722" s="359">
        <f>DU1727</f>
        <v/>
      </c>
      <c r="DV1722" s="359">
        <f>DV1727</f>
        <v/>
      </c>
      <c r="DW1722" s="359">
        <f>DW1727</f>
        <v/>
      </c>
      <c r="DX1722" s="359">
        <f>DX1727</f>
        <v/>
      </c>
      <c r="DY1722" s="359">
        <f>DY1727</f>
        <v/>
      </c>
      <c r="DZ1722" s="359">
        <f>DZ1727</f>
        <v/>
      </c>
      <c r="EA1722" s="359">
        <f>EA1727</f>
        <v/>
      </c>
      <c r="EB1722" s="359">
        <f>EB1727</f>
        <v/>
      </c>
      <c r="EC1722" s="359">
        <f>EC1727</f>
        <v/>
      </c>
      <c r="ED1722" s="359">
        <f>ED1727</f>
        <v/>
      </c>
      <c r="EE1722" s="359">
        <f>EE1727</f>
        <v/>
      </c>
      <c r="EF1722" s="359">
        <f>EF1727</f>
        <v/>
      </c>
      <c r="EG1722" s="359">
        <f>EG1727</f>
        <v/>
      </c>
      <c r="EH1722" s="359">
        <f>EH1727</f>
        <v/>
      </c>
      <c r="EI1722" s="359">
        <f>EI1727</f>
        <v/>
      </c>
      <c r="EJ1722" s="359">
        <f>EJ1727</f>
        <v/>
      </c>
      <c r="EK1722" s="359">
        <f>EK1727</f>
        <v/>
      </c>
      <c r="EL1722" s="359">
        <f>EL1727</f>
        <v/>
      </c>
      <c r="EM1722" s="359">
        <f>EM1727</f>
        <v/>
      </c>
      <c r="EN1722" s="359">
        <f>EN1727</f>
        <v/>
      </c>
      <c r="EO1722" s="359">
        <f>EO1727</f>
        <v/>
      </c>
      <c r="EP1722" s="359">
        <f>EP1727</f>
        <v/>
      </c>
      <c r="EQ1722" s="359">
        <f>EQ1727</f>
        <v/>
      </c>
      <c r="ER1722" s="359">
        <f>ER1727</f>
        <v/>
      </c>
      <c r="ES1722" s="359">
        <f>ES1727</f>
        <v/>
      </c>
      <c r="ET1722" s="359">
        <f>ET1727</f>
        <v/>
      </c>
      <c r="EU1722" s="359">
        <f>EU1727</f>
        <v/>
      </c>
      <c r="EV1722" s="359">
        <f>EV1727</f>
        <v/>
      </c>
      <c r="EW1722" s="359">
        <f>EW1727</f>
        <v/>
      </c>
      <c r="EX1722" s="359">
        <f>EX1727</f>
        <v/>
      </c>
      <c r="EY1722" s="359">
        <f>EY1727</f>
        <v/>
      </c>
      <c r="EZ1722" s="359">
        <f>EZ1727</f>
        <v/>
      </c>
      <c r="FA1722" s="359">
        <f>FA1727</f>
        <v/>
      </c>
      <c r="FB1722" s="359">
        <f>FB1727</f>
        <v/>
      </c>
      <c r="FC1722" s="359">
        <f>FC1727</f>
        <v/>
      </c>
      <c r="FD1722" s="359">
        <f>FD1727</f>
        <v/>
      </c>
      <c r="FE1722" s="359">
        <f>FE1727</f>
        <v/>
      </c>
      <c r="FF1722" s="359">
        <f>FF1727</f>
        <v/>
      </c>
      <c r="FG1722" s="359">
        <f>FG1727</f>
        <v/>
      </c>
      <c r="FH1722" s="359">
        <f>FH1727</f>
        <v/>
      </c>
      <c r="FI1722" s="359">
        <f>FI1727</f>
        <v/>
      </c>
      <c r="FJ1722" s="359">
        <f>FJ1727</f>
        <v/>
      </c>
      <c r="FK1722" s="359">
        <f>FK1727</f>
        <v/>
      </c>
      <c r="FL1722" s="359">
        <f>FL1727</f>
        <v/>
      </c>
      <c r="FM1722" s="359">
        <f>FM1727</f>
        <v/>
      </c>
      <c r="FN1722" s="359">
        <f>FN1727</f>
        <v/>
      </c>
      <c r="FO1722" s="359">
        <f>FO1727</f>
        <v/>
      </c>
      <c r="FP1722" s="359">
        <f>FP1727</f>
        <v/>
      </c>
      <c r="FQ1722" s="359">
        <f>FQ1727</f>
        <v/>
      </c>
      <c r="FR1722" s="359">
        <f>FR1727</f>
        <v/>
      </c>
      <c r="FS1722" s="359">
        <f>FS1727</f>
        <v/>
      </c>
      <c r="FT1722" s="359">
        <f>FT1727</f>
        <v/>
      </c>
      <c r="FU1722" s="359">
        <f>FU1727</f>
        <v/>
      </c>
      <c r="FV1722" s="359">
        <f>FV1727</f>
        <v/>
      </c>
      <c r="FW1722" s="359">
        <f>FW1727</f>
        <v/>
      </c>
      <c r="FX1722" s="359">
        <f>FX1727</f>
        <v/>
      </c>
      <c r="FY1722" s="359">
        <f>FY1727</f>
        <v/>
      </c>
      <c r="FZ1722" s="359">
        <f>FZ1727</f>
        <v/>
      </c>
      <c r="GA1722" s="359">
        <f>GA1727</f>
        <v/>
      </c>
      <c r="GB1722" s="359">
        <f>GB1727</f>
        <v/>
      </c>
      <c r="GC1722" s="359">
        <f>GC1727</f>
        <v/>
      </c>
      <c r="GD1722" s="359">
        <f>GD1727</f>
        <v/>
      </c>
      <c r="GE1722" s="359">
        <f>GE1727</f>
        <v/>
      </c>
      <c r="GF1722" s="359">
        <f>GF1727</f>
        <v/>
      </c>
      <c r="GG1722" s="359">
        <f>GG1727</f>
        <v/>
      </c>
      <c r="GH1722" s="359">
        <f>GH1727</f>
        <v/>
      </c>
      <c r="GI1722" s="359">
        <f>GI1727</f>
        <v/>
      </c>
      <c r="GJ1722" s="359">
        <f>GJ1727</f>
        <v/>
      </c>
      <c r="GK1722" s="359">
        <f>GK1727</f>
        <v/>
      </c>
      <c r="GL1722" s="359">
        <f>GL1727</f>
        <v/>
      </c>
      <c r="GM1722" s="359">
        <f>GM1727</f>
        <v/>
      </c>
      <c r="GN1722" s="359">
        <f>GN1727</f>
        <v/>
      </c>
      <c r="GO1722" s="359">
        <f>GO1727</f>
        <v/>
      </c>
      <c r="GP1722" s="359">
        <f>GP1727</f>
        <v/>
      </c>
      <c r="GQ1722" s="359">
        <f>GQ1727</f>
        <v/>
      </c>
      <c r="GR1722" s="359">
        <f>GR1727</f>
        <v/>
      </c>
      <c r="GS1722" s="359">
        <f>GS1727</f>
        <v/>
      </c>
      <c r="GT1722" s="359">
        <f>GT1727</f>
        <v/>
      </c>
      <c r="GU1722" s="359">
        <f>GU1727</f>
        <v/>
      </c>
      <c r="GV1722" s="359">
        <f>GV1727</f>
        <v/>
      </c>
      <c r="GW1722" s="359">
        <f>GW1727</f>
        <v/>
      </c>
      <c r="GX1722" s="359">
        <f>GX1727</f>
        <v/>
      </c>
    </row>
    <row r="1723"/>
    <row r="1724">
      <c r="A1724" t="n">
        <v>17</v>
      </c>
      <c r="B1724" t="n">
        <v>0</v>
      </c>
      <c r="C1724">
        <f>ROW(SmtRes!A586)</f>
        <v/>
      </c>
      <c r="D1724">
        <f>ROW(EtalonRes!A570)</f>
        <v/>
      </c>
      <c r="E1724" t="inlineStr">
        <is>
          <t>1</t>
        </is>
      </c>
      <c r="F1724" t="inlineStr">
        <is>
          <t>65-10-1</t>
        </is>
      </c>
      <c r="G1724" t="inlineStr">
        <is>
          <t>Очистка канализационной сети внутренней</t>
        </is>
      </c>
      <c r="H1724" t="inlineStr">
        <is>
          <t>100 м трубопровода</t>
        </is>
      </c>
      <c r="I1724">
        <f>ROUND(ROUND(12/100,4),7)</f>
        <v/>
      </c>
      <c r="J1724" t="n">
        <v>0</v>
      </c>
      <c r="K1724">
        <f>ROUND(ROUND(12/100,4),7)</f>
        <v/>
      </c>
      <c r="O1724">
        <f>ROUND(CP1724,0)</f>
        <v/>
      </c>
      <c r="P1724">
        <f>ROUND(CQ1724*I1724,0)</f>
        <v/>
      </c>
      <c r="Q1724">
        <f>(ROUND((ROUND(((ET1724)*I1724),0)*BB1724),0)+ROUND((ROUND(((AE1724-(EU1724))*I1724),0)*BS1724),0))</f>
        <v/>
      </c>
      <c r="R1724">
        <f>(ROUND((ROUND(((EU1724)*I1724),0)*BS1724),0)+ROUND((ROUND(((AE1724-(EU1724))*I1724),0)*BS1724),0))</f>
        <v/>
      </c>
      <c r="S1724">
        <f>ROUND(CT1724*I1724,0)</f>
        <v/>
      </c>
      <c r="T1724">
        <f>ROUND(CU1724*I1724,0)</f>
        <v/>
      </c>
      <c r="U1724">
        <f>ROUND(CV1724*I1724,7)</f>
        <v/>
      </c>
      <c r="V1724">
        <f>ROUND(CW1724*I1724,7)</f>
        <v/>
      </c>
      <c r="W1724">
        <f>ROUND(CX1724*I1724,0)</f>
        <v/>
      </c>
      <c r="X1724">
        <f>ROUND(CY1724,0)</f>
        <v/>
      </c>
      <c r="Y1724">
        <f>ROUND(CZ1724,0)</f>
        <v/>
      </c>
      <c r="AA1724" t="n">
        <v>78862477</v>
      </c>
      <c r="AB1724">
        <f>ROUND((AC1724+AD1724+AF1724),2)</f>
        <v/>
      </c>
      <c r="AC1724">
        <f>ROUND((ES1724),2)</f>
        <v/>
      </c>
      <c r="AD1724">
        <f>ROUND((((ET1724)-(EU1724))+AE1724),2)</f>
        <v/>
      </c>
      <c r="AE1724">
        <f>ROUND((EU1724),2)</f>
        <v/>
      </c>
      <c r="AF1724">
        <f>ROUND((EV1724),2)</f>
        <v/>
      </c>
      <c r="AG1724">
        <f>ROUND((AP1724),2)</f>
        <v/>
      </c>
      <c r="AH1724">
        <f>(EW1724)</f>
        <v/>
      </c>
      <c r="AI1724">
        <f>(EX1724)</f>
        <v/>
      </c>
      <c r="AJ1724">
        <f>(AS1724)</f>
        <v/>
      </c>
      <c r="AK1724" t="n">
        <v>403.3</v>
      </c>
      <c r="AL1724" t="n">
        <v>139.36</v>
      </c>
      <c r="AM1724" t="n">
        <v>0.87</v>
      </c>
      <c r="AN1724" t="n">
        <v>0</v>
      </c>
      <c r="AO1724" t="n">
        <v>263.07</v>
      </c>
      <c r="AP1724" t="n">
        <v>0</v>
      </c>
      <c r="AQ1724" t="n">
        <v>32.2</v>
      </c>
      <c r="AR1724" t="n">
        <v>0</v>
      </c>
      <c r="AS1724" t="n">
        <v>0</v>
      </c>
      <c r="AT1724" t="n">
        <v>103</v>
      </c>
      <c r="AU1724" t="n">
        <v>52</v>
      </c>
      <c r="AV1724" t="n">
        <v>1</v>
      </c>
      <c r="AW1724" t="n">
        <v>1</v>
      </c>
      <c r="AZ1724" t="n">
        <v>1</v>
      </c>
      <c r="BA1724" t="n">
        <v>52.25</v>
      </c>
      <c r="BB1724" t="n">
        <v>25.03</v>
      </c>
      <c r="BC1724" t="n">
        <v>11.85</v>
      </c>
      <c r="BD1724" t="inlineStr"/>
      <c r="BE1724" t="inlineStr"/>
      <c r="BF1724" t="inlineStr"/>
      <c r="BG1724" t="inlineStr"/>
      <c r="BH1724" t="n">
        <v>0</v>
      </c>
      <c r="BI1724" t="n">
        <v>1</v>
      </c>
      <c r="BJ1724" t="inlineStr">
        <is>
          <t>ТЕРр Московской обл., 65-10-1, приказ Минстроя России №675/пр от 28.02.2017 № 263/пр</t>
        </is>
      </c>
      <c r="BM1724" t="n">
        <v>65007</v>
      </c>
      <c r="BN1724" t="n">
        <v>0</v>
      </c>
      <c r="BO1724" t="inlineStr">
        <is>
          <t>65-10-1</t>
        </is>
      </c>
      <c r="BP1724" t="n">
        <v>1</v>
      </c>
      <c r="BQ1724" t="n">
        <v>6</v>
      </c>
      <c r="BR1724" t="n">
        <v>0</v>
      </c>
      <c r="BS1724" t="n">
        <v>52.25</v>
      </c>
      <c r="BT1724" t="n">
        <v>1</v>
      </c>
      <c r="BU1724" t="n">
        <v>1</v>
      </c>
      <c r="BV1724" t="n">
        <v>1</v>
      </c>
      <c r="BW1724" t="n">
        <v>1</v>
      </c>
      <c r="BX1724" t="n">
        <v>1</v>
      </c>
      <c r="BY1724" t="inlineStr"/>
      <c r="BZ1724" t="n">
        <v>103</v>
      </c>
      <c r="CA1724" t="n">
        <v>52</v>
      </c>
      <c r="CB1724" t="inlineStr"/>
      <c r="CE1724" t="n">
        <v>12</v>
      </c>
      <c r="CF1724" t="n">
        <v>0</v>
      </c>
      <c r="CG1724" t="n">
        <v>0</v>
      </c>
      <c r="CM1724" t="n">
        <v>0</v>
      </c>
      <c r="CN1724" t="inlineStr"/>
      <c r="CO1724" t="n">
        <v>0</v>
      </c>
      <c r="CP1724">
        <f>(P1724+Q1724+S1724)</f>
        <v/>
      </c>
      <c r="CQ1724">
        <f>AC1724*BC1724</f>
        <v/>
      </c>
      <c r="CR1724">
        <f>(ROUND((ROUND(((ET1724)*1),0)*BB1724),0)+ROUND((ROUND(((AE1724-(EU1724))*1),0)*BS1724),0))</f>
        <v/>
      </c>
      <c r="CS1724">
        <f>(ROUND((ROUND(((EU1724)*1),0)*BS1724),0)+ROUND((ROUND(((AE1724-(EU1724))*1),0)*BS1724),0))</f>
        <v/>
      </c>
      <c r="CT1724">
        <f>AF1724*BA1724</f>
        <v/>
      </c>
      <c r="CU1724">
        <f>AG1724</f>
        <v/>
      </c>
      <c r="CV1724">
        <f>AH1724</f>
        <v/>
      </c>
      <c r="CW1724">
        <f>AI1724</f>
        <v/>
      </c>
      <c r="CX1724">
        <f>AJ1724</f>
        <v/>
      </c>
      <c r="CY1724">
        <f>(((S1724+R1724)*AT1724)/100)</f>
        <v/>
      </c>
      <c r="CZ1724">
        <f>(((S1724+R1724)*AU1724)/100)</f>
        <v/>
      </c>
      <c r="DC1724" t="inlineStr"/>
      <c r="DD1724" t="inlineStr"/>
      <c r="DE1724" t="inlineStr"/>
      <c r="DF1724" t="inlineStr"/>
      <c r="DG1724" t="inlineStr"/>
      <c r="DH1724" t="inlineStr"/>
      <c r="DI1724" t="inlineStr"/>
      <c r="DJ1724" t="inlineStr"/>
      <c r="DK1724" t="inlineStr"/>
      <c r="DL1724" t="inlineStr"/>
      <c r="DM1724" t="inlineStr"/>
      <c r="DN1724" t="n">
        <v>0</v>
      </c>
      <c r="DO1724" t="n">
        <v>0</v>
      </c>
      <c r="DP1724" t="n">
        <v>1</v>
      </c>
      <c r="DQ1724" t="n">
        <v>1</v>
      </c>
      <c r="DU1724" t="n">
        <v>1013</v>
      </c>
      <c r="DV1724" t="inlineStr">
        <is>
          <t>100 м трубопровода</t>
        </is>
      </c>
      <c r="DW1724" t="inlineStr">
        <is>
          <t>100 м трубопровода</t>
        </is>
      </c>
      <c r="DX1724" t="n">
        <v>1</v>
      </c>
      <c r="DZ1724" t="inlineStr"/>
      <c r="EA1724" t="inlineStr"/>
      <c r="EB1724" t="inlineStr"/>
      <c r="EC1724" t="inlineStr"/>
      <c r="EE1724" t="n">
        <v>78726000</v>
      </c>
      <c r="EF1724" t="n">
        <v>6</v>
      </c>
      <c r="EG1724" t="inlineStr">
        <is>
          <t>Ремонтно-строительные работы</t>
        </is>
      </c>
      <c r="EH1724" t="n">
        <v>99</v>
      </c>
      <c r="EI1724" t="inlineStr">
        <is>
          <t>Внутренние санитарно-технические работы</t>
        </is>
      </c>
      <c r="EJ1724" t="n">
        <v>1</v>
      </c>
      <c r="EK1724" t="n">
        <v>65007</v>
      </c>
      <c r="EL1724" t="inlineStr">
        <is>
          <t>Внутренние санитарнотехнические работы: смена труб, санприборов, запорной арматуры и другое</t>
        </is>
      </c>
      <c r="EM1724" t="inlineStr">
        <is>
          <t>рФЕР-65</t>
        </is>
      </c>
      <c r="EO1724" t="inlineStr"/>
      <c r="EQ1724" t="n">
        <v>0</v>
      </c>
      <c r="ER1724" t="n">
        <v>403.3</v>
      </c>
      <c r="ES1724" t="n">
        <v>139.36</v>
      </c>
      <c r="ET1724" t="n">
        <v>0.87</v>
      </c>
      <c r="EU1724" t="n">
        <v>0</v>
      </c>
      <c r="EV1724" t="n">
        <v>263.07</v>
      </c>
      <c r="EW1724" t="n">
        <v>32.2</v>
      </c>
      <c r="EX1724" t="n">
        <v>0</v>
      </c>
      <c r="EY1724" t="n">
        <v>0</v>
      </c>
      <c r="FQ1724" t="n">
        <v>0</v>
      </c>
      <c r="FR1724" t="n">
        <v>0</v>
      </c>
      <c r="FS1724" t="n">
        <v>0</v>
      </c>
      <c r="FX1724" t="n">
        <v>103</v>
      </c>
      <c r="FY1724" t="n">
        <v>52</v>
      </c>
      <c r="GA1724" t="inlineStr"/>
      <c r="GD1724" t="n">
        <v>1</v>
      </c>
      <c r="GF1724" t="n">
        <v>-66904957</v>
      </c>
      <c r="GG1724" t="n">
        <v>2</v>
      </c>
      <c r="GH1724" t="n">
        <v>1</v>
      </c>
      <c r="GI1724" t="n">
        <v>2</v>
      </c>
      <c r="GJ1724" t="n">
        <v>0</v>
      </c>
      <c r="GK1724" t="n">
        <v>0</v>
      </c>
      <c r="GL1724">
        <f>ROUND(IF(AND(BH1724=3,BI1724=3,FS1724&lt;&gt;0),P1724,0),0)</f>
        <v/>
      </c>
      <c r="GM1724">
        <f>ROUND(O1724+X1724+Y1724,0)+GX1724</f>
        <v/>
      </c>
      <c r="GN1724">
        <f>IF(OR(BI1724=0,BI1724=1),GM1724-GX1724,0)</f>
        <v/>
      </c>
      <c r="GO1724">
        <f>IF(BI1724=2,GM1724-GX1724,0)</f>
        <v/>
      </c>
      <c r="GP1724">
        <f>IF(BI1724=4,GM1724-GX1724,0)</f>
        <v/>
      </c>
      <c r="GR1724" t="n">
        <v>0</v>
      </c>
      <c r="GS1724" t="n">
        <v>3</v>
      </c>
      <c r="GT1724" t="n">
        <v>0</v>
      </c>
      <c r="GU1724" t="inlineStr"/>
      <c r="GV1724">
        <f>ROUND((GT1724),2)</f>
        <v/>
      </c>
      <c r="GW1724" t="n">
        <v>1</v>
      </c>
      <c r="GX1724">
        <f>ROUND(HC1724*I1724,0)</f>
        <v/>
      </c>
      <c r="HA1724" t="n">
        <v>0</v>
      </c>
      <c r="HB1724" t="n">
        <v>0</v>
      </c>
      <c r="HC1724">
        <f>GV1724*GW1724</f>
        <v/>
      </c>
      <c r="HE1724" t="inlineStr"/>
      <c r="HF1724" t="inlineStr"/>
      <c r="HM1724" t="inlineStr"/>
      <c r="HN1724" t="inlineStr">
        <is>
          <t>Пр/812-099.2-1</t>
        </is>
      </c>
      <c r="HO1724" t="inlineStr">
        <is>
          <t>Пр/774-099.2</t>
        </is>
      </c>
      <c r="HP1724" t="inlineStr">
        <is>
          <t>Внутренние санитарнотехнические работы: смена труб, санприборов, запорной арматуры и другое</t>
        </is>
      </c>
      <c r="HQ1724" t="inlineStr">
        <is>
          <t>Внутренние санитарнотехнические работы: смена труб, санприборов, запорной арматуры и другое</t>
        </is>
      </c>
      <c r="HS1724" t="n">
        <v>0</v>
      </c>
      <c r="IK1724" t="n">
        <v>0</v>
      </c>
    </row>
    <row r="1725">
      <c r="A1725" t="n">
        <v>18</v>
      </c>
      <c r="B1725" t="n">
        <v>0</v>
      </c>
      <c r="C1725" t="n">
        <v>586</v>
      </c>
      <c r="E1725" t="inlineStr">
        <is>
          <t>1,1</t>
        </is>
      </c>
      <c r="F1725" t="inlineStr">
        <is>
          <t>Цена поставщика</t>
        </is>
      </c>
      <c r="G1725" t="inlineStr">
        <is>
          <t>Прочистка КРОТ</t>
        </is>
      </c>
      <c r="H1725" t="inlineStr">
        <is>
          <t>л</t>
        </is>
      </c>
      <c r="I1725">
        <f>I1724*J1725</f>
        <v/>
      </c>
      <c r="J1725" t="n">
        <v>25</v>
      </c>
      <c r="K1725" t="n">
        <v>25</v>
      </c>
      <c r="O1725">
        <f>ROUND(CP1725,0)</f>
        <v/>
      </c>
      <c r="P1725">
        <f>ROUND(CQ1725*I1725,0)</f>
        <v/>
      </c>
      <c r="Q1725">
        <f>(ROUND((ROUND(((ET1725)*I1725),0)*BB1725),0)+ROUND((ROUND(((AE1725-(EU1725))*I1725),0)*BS1725),0))</f>
        <v/>
      </c>
      <c r="R1725">
        <f>(ROUND((ROUND(((EU1725)*I1725),0)*BS1725),0)+ROUND((ROUND(((AE1725-(EU1725))*I1725),0)*BS1725),0))</f>
        <v/>
      </c>
      <c r="S1725">
        <f>ROUND(CT1725*I1725,0)</f>
        <v/>
      </c>
      <c r="T1725">
        <f>ROUND(CU1725*I1725,0)</f>
        <v/>
      </c>
      <c r="U1725">
        <f>ROUND(CV1725*I1725,7)</f>
        <v/>
      </c>
      <c r="V1725">
        <f>ROUND(CW1725*I1725,7)</f>
        <v/>
      </c>
      <c r="W1725">
        <f>ROUND(CX1725*I1725,0)</f>
        <v/>
      </c>
      <c r="X1725">
        <f>ROUND(CY1725,0)</f>
        <v/>
      </c>
      <c r="Y1725">
        <f>ROUND(CZ1725,0)</f>
        <v/>
      </c>
      <c r="AA1725" t="n">
        <v>78862477</v>
      </c>
      <c r="AB1725">
        <f>ROUND((AC1725+AD1725+AF1725),2)</f>
        <v/>
      </c>
      <c r="AC1725">
        <f>ROUND((ES1725),2)</f>
        <v/>
      </c>
      <c r="AD1725">
        <f>ROUND((((ET1725)-(EU1725))+AE1725),2)</f>
        <v/>
      </c>
      <c r="AE1725">
        <f>ROUND((EU1725),2)</f>
        <v/>
      </c>
      <c r="AF1725">
        <f>ROUND((EV1725),2)</f>
        <v/>
      </c>
      <c r="AG1725">
        <f>ROUND((AP1725),2)</f>
        <v/>
      </c>
      <c r="AH1725">
        <f>(EW1725)</f>
        <v/>
      </c>
      <c r="AI1725">
        <f>(EX1725)</f>
        <v/>
      </c>
      <c r="AJ1725">
        <f>(AS1725)</f>
        <v/>
      </c>
      <c r="AK1725" t="n">
        <v>384.43</v>
      </c>
      <c r="AL1725" t="n">
        <v>384.43</v>
      </c>
      <c r="AM1725" t="n">
        <v>0</v>
      </c>
      <c r="AN1725" t="n">
        <v>0</v>
      </c>
      <c r="AO1725" t="n">
        <v>0</v>
      </c>
      <c r="AP1725" t="n">
        <v>0</v>
      </c>
      <c r="AQ1725" t="n">
        <v>0</v>
      </c>
      <c r="AR1725" t="n">
        <v>0</v>
      </c>
      <c r="AS1725" t="n">
        <v>0</v>
      </c>
      <c r="AT1725" t="n">
        <v>103</v>
      </c>
      <c r="AU1725" t="n">
        <v>52</v>
      </c>
      <c r="AV1725" t="n">
        <v>1</v>
      </c>
      <c r="AW1725" t="n">
        <v>1</v>
      </c>
      <c r="AZ1725" t="n">
        <v>1</v>
      </c>
      <c r="BA1725" t="n">
        <v>1</v>
      </c>
      <c r="BB1725" t="n">
        <v>1</v>
      </c>
      <c r="BC1725" t="n">
        <v>1</v>
      </c>
      <c r="BD1725" t="inlineStr"/>
      <c r="BE1725" t="inlineStr"/>
      <c r="BF1725" t="inlineStr"/>
      <c r="BG1725" t="inlineStr"/>
      <c r="BH1725" t="n">
        <v>3</v>
      </c>
      <c r="BI1725" t="n">
        <v>1</v>
      </c>
      <c r="BJ1725" t="inlineStr"/>
      <c r="BM1725" t="n">
        <v>65007</v>
      </c>
      <c r="BN1725" t="n">
        <v>0</v>
      </c>
      <c r="BO1725" t="inlineStr"/>
      <c r="BP1725" t="n">
        <v>0</v>
      </c>
      <c r="BQ1725" t="n">
        <v>6</v>
      </c>
      <c r="BR1725" t="n">
        <v>0</v>
      </c>
      <c r="BS1725" t="n">
        <v>1</v>
      </c>
      <c r="BT1725" t="n">
        <v>1</v>
      </c>
      <c r="BU1725" t="n">
        <v>1</v>
      </c>
      <c r="BV1725" t="n">
        <v>1</v>
      </c>
      <c r="BW1725" t="n">
        <v>1</v>
      </c>
      <c r="BX1725" t="n">
        <v>1</v>
      </c>
      <c r="BY1725" t="inlineStr"/>
      <c r="BZ1725" t="n">
        <v>103</v>
      </c>
      <c r="CA1725" t="n">
        <v>52</v>
      </c>
      <c r="CB1725" t="inlineStr"/>
      <c r="CE1725" t="n">
        <v>12</v>
      </c>
      <c r="CF1725" t="n">
        <v>0</v>
      </c>
      <c r="CG1725" t="n">
        <v>0</v>
      </c>
      <c r="CM1725" t="n">
        <v>0</v>
      </c>
      <c r="CN1725" t="inlineStr"/>
      <c r="CO1725" t="n">
        <v>0</v>
      </c>
      <c r="CP1725">
        <f>(P1725+Q1725+S1725)</f>
        <v/>
      </c>
      <c r="CQ1725">
        <f>AC1725</f>
        <v/>
      </c>
      <c r="CR1725">
        <f>(ROUND((ROUND(((ET1725)*1),0)*BB1725),0)+ROUND((ROUND(((AE1725-(EU1725))*1),0)*BS1725),0))</f>
        <v/>
      </c>
      <c r="CS1725">
        <f>(ROUND((ROUND(((EU1725)*1),0)*BS1725),0)+ROUND((ROUND(((AE1725-(EU1725))*1),0)*BS1725),0))</f>
        <v/>
      </c>
      <c r="CT1725">
        <f>AF1725*BA1725</f>
        <v/>
      </c>
      <c r="CU1725">
        <f>AG1725</f>
        <v/>
      </c>
      <c r="CV1725">
        <f>AH1725</f>
        <v/>
      </c>
      <c r="CW1725">
        <f>AI1725</f>
        <v/>
      </c>
      <c r="CX1725">
        <f>AJ1725</f>
        <v/>
      </c>
      <c r="CY1725">
        <f>(((S1725+R1725)*AT1725)/100)</f>
        <v/>
      </c>
      <c r="CZ1725">
        <f>(((S1725+R1725)*AU1725)/100)</f>
        <v/>
      </c>
      <c r="DC1725" t="inlineStr"/>
      <c r="DD1725" t="inlineStr"/>
      <c r="DE1725" t="inlineStr"/>
      <c r="DF1725" t="inlineStr"/>
      <c r="DG1725" t="inlineStr"/>
      <c r="DH1725" t="inlineStr"/>
      <c r="DI1725" t="inlineStr"/>
      <c r="DJ1725" t="inlineStr"/>
      <c r="DK1725" t="inlineStr"/>
      <c r="DL1725" t="inlineStr"/>
      <c r="DM1725" t="inlineStr"/>
      <c r="DN1725" t="n">
        <v>0</v>
      </c>
      <c r="DO1725" t="n">
        <v>0</v>
      </c>
      <c r="DP1725" t="n">
        <v>1</v>
      </c>
      <c r="DQ1725" t="n">
        <v>1</v>
      </c>
      <c r="DU1725" t="n">
        <v>1002</v>
      </c>
      <c r="DV1725" t="inlineStr">
        <is>
          <t>л</t>
        </is>
      </c>
      <c r="DW1725" t="inlineStr">
        <is>
          <t>л</t>
        </is>
      </c>
      <c r="DX1725" t="n">
        <v>1</v>
      </c>
      <c r="DZ1725" t="inlineStr"/>
      <c r="EA1725" t="inlineStr"/>
      <c r="EB1725" t="inlineStr"/>
      <c r="EC1725" t="inlineStr"/>
      <c r="EE1725" t="n">
        <v>78726000</v>
      </c>
      <c r="EF1725" t="n">
        <v>6</v>
      </c>
      <c r="EG1725" t="inlineStr">
        <is>
          <t>Ремонтно-строительные работы</t>
        </is>
      </c>
      <c r="EH1725" t="n">
        <v>99</v>
      </c>
      <c r="EI1725" t="inlineStr">
        <is>
          <t>Внутренние санитарно-технические работы</t>
        </is>
      </c>
      <c r="EJ1725" t="n">
        <v>1</v>
      </c>
      <c r="EK1725" t="n">
        <v>65007</v>
      </c>
      <c r="EL1725" t="inlineStr">
        <is>
          <t>Внутренние санитарнотехнические работы: смена труб, санприборов, запорной арматуры и другое</t>
        </is>
      </c>
      <c r="EM1725" t="inlineStr">
        <is>
          <t>рФЕР-65</t>
        </is>
      </c>
      <c r="EO1725" t="inlineStr"/>
      <c r="EQ1725" t="n">
        <v>0</v>
      </c>
      <c r="ER1725" t="n">
        <v>384.43</v>
      </c>
      <c r="ES1725" t="n">
        <v>384.43</v>
      </c>
      <c r="ET1725" t="n">
        <v>0</v>
      </c>
      <c r="EU1725" t="n">
        <v>0</v>
      </c>
      <c r="EV1725" t="n">
        <v>0</v>
      </c>
      <c r="EW1725" t="n">
        <v>0</v>
      </c>
      <c r="EX1725" t="n">
        <v>0</v>
      </c>
      <c r="EZ1725" t="n">
        <v>5</v>
      </c>
      <c r="FC1725" t="n">
        <v>1</v>
      </c>
      <c r="FD1725" t="n">
        <v>18</v>
      </c>
      <c r="FF1725" t="n">
        <v>469</v>
      </c>
      <c r="FQ1725" t="n">
        <v>0</v>
      </c>
      <c r="FR1725" t="n">
        <v>0</v>
      </c>
      <c r="FS1725" t="n">
        <v>0</v>
      </c>
      <c r="FX1725" t="n">
        <v>103</v>
      </c>
      <c r="FY1725" t="n">
        <v>52</v>
      </c>
      <c r="GA1725" t="inlineStr">
        <is>
          <t>[469 / 1,22]</t>
        </is>
      </c>
      <c r="GD1725" t="n">
        <v>1</v>
      </c>
      <c r="GF1725" t="n">
        <v>-1978592410</v>
      </c>
      <c r="GG1725" t="n">
        <v>2</v>
      </c>
      <c r="GH1725" t="n">
        <v>3</v>
      </c>
      <c r="GI1725" t="n">
        <v>-2</v>
      </c>
      <c r="GJ1725" t="n">
        <v>0</v>
      </c>
      <c r="GK1725" t="n">
        <v>0</v>
      </c>
      <c r="GL1725">
        <f>ROUND(IF(AND(BH1725=3,BI1725=3,FS1725&lt;&gt;0),P1725,0),0)</f>
        <v/>
      </c>
      <c r="GM1725">
        <f>ROUND(O1725+X1725+Y1725,0)+GX1725</f>
        <v/>
      </c>
      <c r="GN1725">
        <f>IF(OR(BI1725=0,BI1725=1),GM1725-GX1725,0)</f>
        <v/>
      </c>
      <c r="GO1725">
        <f>IF(BI1725=2,GM1725-GX1725,0)</f>
        <v/>
      </c>
      <c r="GP1725">
        <f>IF(BI1725=4,GM1725-GX1725,0)</f>
        <v/>
      </c>
      <c r="GR1725" t="n">
        <v>1</v>
      </c>
      <c r="GS1725" t="n">
        <v>1</v>
      </c>
      <c r="GT1725" t="n">
        <v>0</v>
      </c>
      <c r="GU1725" t="inlineStr"/>
      <c r="GV1725">
        <f>ROUND((GT1725),2)</f>
        <v/>
      </c>
      <c r="GW1725" t="n">
        <v>1</v>
      </c>
      <c r="GX1725">
        <f>ROUND(HC1725*I1725,0)</f>
        <v/>
      </c>
      <c r="HA1725" t="n">
        <v>0</v>
      </c>
      <c r="HB1725" t="n">
        <v>0</v>
      </c>
      <c r="HC1725">
        <f>GV1725*GW1725</f>
        <v/>
      </c>
      <c r="HE1725" t="inlineStr">
        <is>
          <t>0</t>
        </is>
      </c>
      <c r="HF1725" t="inlineStr">
        <is>
          <t>0</t>
        </is>
      </c>
      <c r="HG1725">
        <f>ROUND(AC1725*I1725,0)</f>
        <v/>
      </c>
      <c r="HM1725" t="inlineStr"/>
      <c r="HN1725" t="inlineStr">
        <is>
          <t>Пр/812-099.2-1</t>
        </is>
      </c>
      <c r="HO1725" t="inlineStr">
        <is>
          <t>Пр/774-099.2</t>
        </is>
      </c>
      <c r="HP1725" t="inlineStr">
        <is>
          <t>Внутренние санитарнотехнические работы: смена труб, санприборов, запорной арматуры и другое</t>
        </is>
      </c>
      <c r="HQ1725" t="inlineStr">
        <is>
          <t>Внутренние санитарнотехнические работы: смена труб, санприборов, запорной арматуры и другое</t>
        </is>
      </c>
      <c r="HS1725" t="n">
        <v>0</v>
      </c>
      <c r="IK1725" t="n">
        <v>0</v>
      </c>
    </row>
    <row r="1726"/>
    <row r="1727">
      <c r="A1727" s="358" t="n">
        <v>51</v>
      </c>
      <c r="B1727" s="358">
        <f>B1720</f>
        <v/>
      </c>
      <c r="C1727" s="358">
        <f>A1720</f>
        <v/>
      </c>
      <c r="D1727" s="358">
        <f>ROW(A1720)</f>
        <v/>
      </c>
      <c r="E1727" s="358" t="n"/>
      <c r="F1727" s="358">
        <f>IF(F1720&lt;&gt;"",F1720,"")</f>
        <v/>
      </c>
      <c r="G1727" s="358">
        <f>IF(G1720&lt;&gt;"",G1720,"")</f>
        <v/>
      </c>
      <c r="H1727" s="358" t="n">
        <v>0</v>
      </c>
      <c r="I1727" s="358" t="n"/>
      <c r="J1727" s="358" t="n"/>
      <c r="K1727" s="358" t="n"/>
      <c r="L1727" s="358" t="n"/>
      <c r="M1727" s="358" t="n"/>
      <c r="N1727" s="358" t="n"/>
      <c r="O1727" s="358" t="n">
        <v>0</v>
      </c>
      <c r="P1727" s="358" t="n">
        <v>0</v>
      </c>
      <c r="Q1727" s="358" t="n">
        <v>0</v>
      </c>
      <c r="R1727" s="358" t="n">
        <v>0</v>
      </c>
      <c r="S1727" s="358" t="n">
        <v>0</v>
      </c>
      <c r="T1727" s="358" t="n">
        <v>0</v>
      </c>
      <c r="U1727" s="358" t="n">
        <v>0</v>
      </c>
      <c r="V1727" s="358" t="n">
        <v>0</v>
      </c>
      <c r="W1727" s="358" t="n">
        <v>0</v>
      </c>
      <c r="X1727" s="358" t="n">
        <v>0</v>
      </c>
      <c r="Y1727" s="358" t="n">
        <v>0</v>
      </c>
      <c r="Z1727" s="358" t="n"/>
      <c r="AA1727" s="358" t="n"/>
      <c r="AB1727" s="358" t="n"/>
      <c r="AC1727" s="358" t="n"/>
      <c r="AD1727" s="358" t="n"/>
      <c r="AE1727" s="358" t="n"/>
      <c r="AF1727" s="358" t="n"/>
      <c r="AG1727" s="358" t="n"/>
      <c r="AH1727" s="358" t="n"/>
      <c r="AI1727" s="358" t="n"/>
      <c r="AJ1727" s="358" t="n"/>
      <c r="AK1727" s="358" t="n"/>
      <c r="AL1727" s="358" t="n"/>
      <c r="AM1727" s="358" t="n"/>
      <c r="AN1727" s="358" t="n"/>
      <c r="AO1727" s="358">
        <f>ROUND(BX1727,0)</f>
        <v/>
      </c>
      <c r="AP1727" s="358">
        <f>ROUND(BY1727,0)</f>
        <v/>
      </c>
      <c r="AQ1727" s="358">
        <f>ROUND(BZ1727,0)</f>
        <v/>
      </c>
      <c r="AR1727" s="358">
        <f>ROUND(CA1727,0)</f>
        <v/>
      </c>
      <c r="AS1727" s="358">
        <f>ROUND(CB1727,0)</f>
        <v/>
      </c>
      <c r="AT1727" s="358">
        <f>ROUND(CC1727,0)</f>
        <v/>
      </c>
      <c r="AU1727" s="358">
        <f>ROUND(CD1727,0)</f>
        <v/>
      </c>
      <c r="AV1727" s="358">
        <f>ROUND(CE1727,0)</f>
        <v/>
      </c>
      <c r="AW1727" s="358">
        <f>ROUND(CF1727,0)</f>
        <v/>
      </c>
      <c r="AX1727" s="358">
        <f>ROUND(CG1727,0)</f>
        <v/>
      </c>
      <c r="AY1727" s="358">
        <f>ROUND(CH1727,0)</f>
        <v/>
      </c>
      <c r="AZ1727" s="358">
        <f>ROUND(CI1727,0)</f>
        <v/>
      </c>
      <c r="BA1727" s="358">
        <f>ROUND(CJ1727,0)</f>
        <v/>
      </c>
      <c r="BB1727" s="358">
        <f>ROUND(CK1727,0)</f>
        <v/>
      </c>
      <c r="BC1727" s="358">
        <f>ROUND(CL1727,0)</f>
        <v/>
      </c>
      <c r="BD1727" s="358">
        <f>ROUND(CM1727,0)</f>
        <v/>
      </c>
      <c r="BE1727" s="358" t="n"/>
      <c r="BF1727" s="358" t="n"/>
      <c r="BG1727" s="358" t="n"/>
      <c r="BH1727" s="358" t="n"/>
      <c r="BI1727" s="358" t="n"/>
      <c r="BJ1727" s="358" t="n"/>
      <c r="BK1727" s="358" t="n"/>
      <c r="BL1727" s="358" t="n"/>
      <c r="BM1727" s="358" t="n"/>
      <c r="BN1727" s="358" t="n"/>
      <c r="BO1727" s="358" t="n"/>
      <c r="BP1727" s="358" t="n"/>
      <c r="BQ1727" s="358" t="n"/>
      <c r="BR1727" s="358" t="n"/>
      <c r="BS1727" s="358" t="n"/>
      <c r="BT1727" s="358" t="n"/>
      <c r="BU1727" s="358" t="n"/>
      <c r="BV1727" s="358" t="n"/>
      <c r="BW1727" s="358" t="n"/>
      <c r="BX1727" s="358" t="n"/>
      <c r="BY1727" s="358" t="n"/>
      <c r="BZ1727" s="358" t="n"/>
      <c r="CA1727" s="358" t="n"/>
      <c r="CB1727" s="358" t="n"/>
      <c r="CC1727" s="358" t="n"/>
      <c r="CD1727" s="358" t="n"/>
      <c r="CE1727" s="358" t="n"/>
      <c r="CF1727" s="358" t="n"/>
      <c r="CG1727" s="358" t="n"/>
      <c r="CH1727" s="358" t="n"/>
      <c r="CI1727" s="358" t="n"/>
      <c r="CJ1727" s="358" t="n"/>
      <c r="CK1727" s="358" t="n"/>
      <c r="CL1727" s="358" t="n"/>
      <c r="CM1727" s="358" t="n"/>
      <c r="CN1727" s="358" t="n"/>
      <c r="CO1727" s="358" t="n"/>
      <c r="CP1727" s="358" t="n"/>
      <c r="CQ1727" s="358" t="n"/>
      <c r="CR1727" s="358" t="n"/>
      <c r="CS1727" s="358" t="n"/>
      <c r="CT1727" s="358" t="n"/>
      <c r="CU1727" s="358" t="n"/>
      <c r="CV1727" s="358" t="n"/>
      <c r="CW1727" s="358" t="n"/>
      <c r="CX1727" s="358" t="n"/>
      <c r="CY1727" s="358" t="n"/>
      <c r="CZ1727" s="358" t="n"/>
      <c r="DA1727" s="358" t="n"/>
      <c r="DB1727" s="358" t="n"/>
      <c r="DC1727" s="358" t="n"/>
      <c r="DD1727" s="358" t="n"/>
      <c r="DE1727" s="358" t="n"/>
      <c r="DF1727" s="358" t="n"/>
      <c r="DG1727" s="359" t="n"/>
      <c r="DH1727" s="359" t="n"/>
      <c r="DI1727" s="359" t="n"/>
      <c r="DJ1727" s="359" t="n"/>
      <c r="DK1727" s="359" t="n"/>
      <c r="DL1727" s="359" t="n"/>
      <c r="DM1727" s="359" t="n"/>
      <c r="DN1727" s="359" t="n"/>
      <c r="DO1727" s="359" t="n"/>
      <c r="DP1727" s="359" t="n"/>
      <c r="DQ1727" s="359" t="n"/>
      <c r="DR1727" s="359" t="n"/>
      <c r="DS1727" s="359" t="n"/>
      <c r="DT1727" s="359" t="n"/>
      <c r="DU1727" s="359" t="n"/>
      <c r="DV1727" s="359" t="n"/>
      <c r="DW1727" s="359" t="n"/>
      <c r="DX1727" s="359" t="n"/>
      <c r="DY1727" s="359" t="n"/>
      <c r="DZ1727" s="359" t="n"/>
      <c r="EA1727" s="359" t="n"/>
      <c r="EB1727" s="359" t="n"/>
      <c r="EC1727" s="359" t="n"/>
      <c r="ED1727" s="359" t="n"/>
      <c r="EE1727" s="359" t="n"/>
      <c r="EF1727" s="359" t="n"/>
      <c r="EG1727" s="359" t="n"/>
      <c r="EH1727" s="359" t="n"/>
      <c r="EI1727" s="359" t="n"/>
      <c r="EJ1727" s="359" t="n"/>
      <c r="EK1727" s="359" t="n"/>
      <c r="EL1727" s="359" t="n"/>
      <c r="EM1727" s="359" t="n"/>
      <c r="EN1727" s="359" t="n"/>
      <c r="EO1727" s="359" t="n"/>
      <c r="EP1727" s="359" t="n"/>
      <c r="EQ1727" s="359" t="n"/>
      <c r="ER1727" s="359" t="n"/>
      <c r="ES1727" s="359" t="n"/>
      <c r="ET1727" s="359" t="n"/>
      <c r="EU1727" s="359" t="n"/>
      <c r="EV1727" s="359" t="n"/>
      <c r="EW1727" s="359" t="n"/>
      <c r="EX1727" s="359" t="n"/>
      <c r="EY1727" s="359" t="n"/>
      <c r="EZ1727" s="359" t="n"/>
      <c r="FA1727" s="359" t="n"/>
      <c r="FB1727" s="359" t="n"/>
      <c r="FC1727" s="359" t="n"/>
      <c r="FD1727" s="359" t="n"/>
      <c r="FE1727" s="359" t="n"/>
      <c r="FF1727" s="359" t="n"/>
      <c r="FG1727" s="359" t="n"/>
      <c r="FH1727" s="359" t="n"/>
      <c r="FI1727" s="359" t="n"/>
      <c r="FJ1727" s="359" t="n"/>
      <c r="FK1727" s="359" t="n"/>
      <c r="FL1727" s="359" t="n"/>
      <c r="FM1727" s="359" t="n"/>
      <c r="FN1727" s="359" t="n"/>
      <c r="FO1727" s="359" t="n"/>
      <c r="FP1727" s="359" t="n"/>
      <c r="FQ1727" s="359" t="n"/>
      <c r="FR1727" s="359" t="n"/>
      <c r="FS1727" s="359" t="n"/>
      <c r="FT1727" s="359" t="n"/>
      <c r="FU1727" s="359" t="n"/>
      <c r="FV1727" s="359" t="n"/>
      <c r="FW1727" s="359" t="n"/>
      <c r="FX1727" s="359" t="n"/>
      <c r="FY1727" s="359" t="n"/>
      <c r="FZ1727" s="359" t="n"/>
      <c r="GA1727" s="359" t="n"/>
      <c r="GB1727" s="359" t="n"/>
      <c r="GC1727" s="359" t="n"/>
      <c r="GD1727" s="359" t="n"/>
      <c r="GE1727" s="359" t="n"/>
      <c r="GF1727" s="359" t="n"/>
      <c r="GG1727" s="359" t="n"/>
      <c r="GH1727" s="359" t="n"/>
      <c r="GI1727" s="359" t="n"/>
      <c r="GJ1727" s="359" t="n"/>
      <c r="GK1727" s="359" t="n"/>
      <c r="GL1727" s="359" t="n"/>
      <c r="GM1727" s="359" t="n"/>
      <c r="GN1727" s="359" t="n"/>
      <c r="GO1727" s="359" t="n"/>
      <c r="GP1727" s="359" t="n"/>
      <c r="GQ1727" s="359" t="n"/>
      <c r="GR1727" s="359" t="n"/>
      <c r="GS1727" s="359" t="n"/>
      <c r="GT1727" s="359" t="n"/>
      <c r="GU1727" s="359" t="n"/>
      <c r="GV1727" s="359" t="n"/>
      <c r="GW1727" s="359" t="n"/>
      <c r="GX1727" s="359" t="n">
        <v>0</v>
      </c>
    </row>
    <row r="1728"/>
    <row r="1729">
      <c r="A1729" s="360" t="n">
        <v>50</v>
      </c>
      <c r="B1729" s="360" t="n">
        <v>0</v>
      </c>
      <c r="C1729" s="360" t="n">
        <v>0</v>
      </c>
      <c r="D1729" s="360" t="n">
        <v>1</v>
      </c>
      <c r="E1729" s="360" t="n">
        <v>201</v>
      </c>
      <c r="F1729" s="360">
        <f>ROUND(Source!O1727,O1729)</f>
        <v/>
      </c>
      <c r="G1729" s="360" t="inlineStr">
        <is>
          <t>ПЗ</t>
        </is>
      </c>
      <c r="H1729" s="360" t="inlineStr">
        <is>
          <t>Прямые затраты</t>
        </is>
      </c>
      <c r="I1729" s="360" t="n"/>
      <c r="J1729" s="360" t="n"/>
      <c r="K1729" s="360" t="n">
        <v>201</v>
      </c>
      <c r="L1729" s="360" t="n">
        <v>1</v>
      </c>
      <c r="M1729" s="360" t="n">
        <v>3</v>
      </c>
      <c r="N1729" s="360" t="inlineStr"/>
      <c r="O1729" s="360" t="n">
        <v>0</v>
      </c>
      <c r="P1729" s="360" t="n"/>
      <c r="Q1729" s="360" t="n"/>
      <c r="R1729" s="360" t="n"/>
      <c r="S1729" s="360" t="n"/>
      <c r="T1729" s="360" t="n"/>
      <c r="U1729" s="360" t="n"/>
      <c r="V1729" s="360" t="n"/>
      <c r="W1729" s="360" t="n">
        <v>0</v>
      </c>
      <c r="X1729" s="360" t="n">
        <v>1</v>
      </c>
      <c r="Y1729" s="360" t="n">
        <v>0</v>
      </c>
      <c r="Z1729" s="360" t="n"/>
      <c r="AA1729" s="360" t="n"/>
      <c r="AB1729" s="360" t="n"/>
    </row>
    <row r="1730">
      <c r="A1730" s="360" t="n">
        <v>50</v>
      </c>
      <c r="B1730" s="360" t="n">
        <v>0</v>
      </c>
      <c r="C1730" s="360" t="n">
        <v>0</v>
      </c>
      <c r="D1730" s="360" t="n">
        <v>1</v>
      </c>
      <c r="E1730" s="360" t="n">
        <v>202</v>
      </c>
      <c r="F1730" s="360">
        <f>ROUND(Source!P1727,O1730)</f>
        <v/>
      </c>
      <c r="G1730" s="360" t="inlineStr">
        <is>
          <t>СтМатОб</t>
        </is>
      </c>
      <c r="H1730" s="360" t="inlineStr">
        <is>
          <t>Стоимость материальных ресурсов (всего)</t>
        </is>
      </c>
      <c r="I1730" s="360" t="n"/>
      <c r="J1730" s="360" t="n"/>
      <c r="K1730" s="360" t="n">
        <v>202</v>
      </c>
      <c r="L1730" s="360" t="n">
        <v>2</v>
      </c>
      <c r="M1730" s="360" t="n">
        <v>3</v>
      </c>
      <c r="N1730" s="360" t="inlineStr"/>
      <c r="O1730" s="360" t="n">
        <v>0</v>
      </c>
      <c r="P1730" s="360" t="n"/>
      <c r="Q1730" s="360" t="n"/>
      <c r="R1730" s="360" t="n"/>
      <c r="S1730" s="360" t="n"/>
      <c r="T1730" s="360" t="n"/>
      <c r="U1730" s="360" t="n"/>
      <c r="V1730" s="360" t="n"/>
      <c r="W1730" s="360" t="n">
        <v>0</v>
      </c>
      <c r="X1730" s="360" t="n">
        <v>1</v>
      </c>
      <c r="Y1730" s="360" t="n">
        <v>0</v>
      </c>
      <c r="Z1730" s="360" t="n"/>
      <c r="AA1730" s="360" t="n"/>
      <c r="AB1730" s="360" t="n"/>
    </row>
    <row r="1731">
      <c r="A1731" s="360" t="n">
        <v>50</v>
      </c>
      <c r="B1731" s="360" t="n">
        <v>0</v>
      </c>
      <c r="C1731" s="360" t="n">
        <v>0</v>
      </c>
      <c r="D1731" s="360" t="n">
        <v>1</v>
      </c>
      <c r="E1731" s="360" t="n">
        <v>222</v>
      </c>
      <c r="F1731" s="360">
        <f>ROUND(Source!AO1727,O1731)</f>
        <v/>
      </c>
      <c r="G1731" s="360" t="inlineStr">
        <is>
          <t>СтМатОбЗак</t>
        </is>
      </c>
      <c r="H1731" s="360" t="inlineStr">
        <is>
          <t>Стоимость материалов и оборудования заказчика</t>
        </is>
      </c>
      <c r="I1731" s="360" t="n"/>
      <c r="J1731" s="360" t="n"/>
      <c r="K1731" s="360" t="n">
        <v>222</v>
      </c>
      <c r="L1731" s="360" t="n">
        <v>3</v>
      </c>
      <c r="M1731" s="360" t="n">
        <v>3</v>
      </c>
      <c r="N1731" s="360" t="inlineStr"/>
      <c r="O1731" s="360" t="n">
        <v>0</v>
      </c>
      <c r="P1731" s="360" t="n"/>
      <c r="Q1731" s="360" t="n"/>
      <c r="R1731" s="360" t="n"/>
      <c r="S1731" s="360" t="n"/>
      <c r="T1731" s="360" t="n"/>
      <c r="U1731" s="360" t="n"/>
      <c r="V1731" s="360" t="n"/>
      <c r="W1731" s="360" t="n">
        <v>0</v>
      </c>
      <c r="X1731" s="360" t="n">
        <v>1</v>
      </c>
      <c r="Y1731" s="360" t="n">
        <v>0</v>
      </c>
      <c r="Z1731" s="360" t="n"/>
      <c r="AA1731" s="360" t="n"/>
      <c r="AB1731" s="360" t="n"/>
    </row>
    <row r="1732">
      <c r="A1732" s="360" t="n">
        <v>50</v>
      </c>
      <c r="B1732" s="360" t="n">
        <v>0</v>
      </c>
      <c r="C1732" s="360" t="n">
        <v>0</v>
      </c>
      <c r="D1732" s="360" t="n">
        <v>1</v>
      </c>
      <c r="E1732" s="360" t="n">
        <v>225</v>
      </c>
      <c r="F1732" s="360">
        <f>ROUND(Source!AV1727,O1732)</f>
        <v/>
      </c>
      <c r="G1732" s="360" t="inlineStr">
        <is>
          <t>СтМатОбПод</t>
        </is>
      </c>
      <c r="H1732" s="360" t="inlineStr">
        <is>
          <t>Стоимость материалов и оборудования подрядчика</t>
        </is>
      </c>
      <c r="I1732" s="360" t="n"/>
      <c r="J1732" s="360" t="n"/>
      <c r="K1732" s="360" t="n">
        <v>225</v>
      </c>
      <c r="L1732" s="360" t="n">
        <v>4</v>
      </c>
      <c r="M1732" s="360" t="n">
        <v>3</v>
      </c>
      <c r="N1732" s="360" t="inlineStr"/>
      <c r="O1732" s="360" t="n">
        <v>0</v>
      </c>
      <c r="P1732" s="360" t="n"/>
      <c r="Q1732" s="360" t="n"/>
      <c r="R1732" s="360" t="n"/>
      <c r="S1732" s="360" t="n"/>
      <c r="T1732" s="360" t="n"/>
      <c r="U1732" s="360" t="n"/>
      <c r="V1732" s="360" t="n"/>
      <c r="W1732" s="360" t="n">
        <v>0</v>
      </c>
      <c r="X1732" s="360" t="n">
        <v>1</v>
      </c>
      <c r="Y1732" s="360" t="n">
        <v>0</v>
      </c>
      <c r="Z1732" s="360" t="n"/>
      <c r="AA1732" s="360" t="n"/>
      <c r="AB1732" s="360" t="n"/>
    </row>
    <row r="1733">
      <c r="A1733" s="360" t="n">
        <v>50</v>
      </c>
      <c r="B1733" s="360" t="n">
        <v>0</v>
      </c>
      <c r="C1733" s="360" t="n">
        <v>0</v>
      </c>
      <c r="D1733" s="360" t="n">
        <v>1</v>
      </c>
      <c r="E1733" s="360" t="n">
        <v>226</v>
      </c>
      <c r="F1733" s="360">
        <f>ROUND(Source!AW1727,O1733)</f>
        <v/>
      </c>
      <c r="G1733" s="360" t="inlineStr">
        <is>
          <t>СтМат</t>
        </is>
      </c>
      <c r="H1733" s="360" t="inlineStr">
        <is>
          <t>Стоимость материалов (всего)</t>
        </is>
      </c>
      <c r="I1733" s="360" t="n"/>
      <c r="J1733" s="360" t="n"/>
      <c r="K1733" s="360" t="n">
        <v>226</v>
      </c>
      <c r="L1733" s="360" t="n">
        <v>5</v>
      </c>
      <c r="M1733" s="360" t="n">
        <v>3</v>
      </c>
      <c r="N1733" s="360" t="inlineStr"/>
      <c r="O1733" s="360" t="n">
        <v>0</v>
      </c>
      <c r="P1733" s="360" t="n"/>
      <c r="Q1733" s="360" t="n"/>
      <c r="R1733" s="360" t="n"/>
      <c r="S1733" s="360" t="n"/>
      <c r="T1733" s="360" t="n"/>
      <c r="U1733" s="360" t="n"/>
      <c r="V1733" s="360" t="n"/>
      <c r="W1733" s="360" t="n">
        <v>0</v>
      </c>
      <c r="X1733" s="360" t="n">
        <v>1</v>
      </c>
      <c r="Y1733" s="360" t="n">
        <v>0</v>
      </c>
      <c r="Z1733" s="360" t="n"/>
      <c r="AA1733" s="360" t="n"/>
      <c r="AB1733" s="360" t="n"/>
    </row>
    <row r="1734">
      <c r="A1734" s="360" t="n">
        <v>50</v>
      </c>
      <c r="B1734" s="360" t="n">
        <v>0</v>
      </c>
      <c r="C1734" s="360" t="n">
        <v>0</v>
      </c>
      <c r="D1734" s="360" t="n">
        <v>1</v>
      </c>
      <c r="E1734" s="360" t="n">
        <v>227</v>
      </c>
      <c r="F1734" s="360">
        <f>ROUND(Source!AX1727,O1734)</f>
        <v/>
      </c>
      <c r="G1734" s="360" t="inlineStr">
        <is>
          <t>СтМатЗак</t>
        </is>
      </c>
      <c r="H1734" s="360" t="inlineStr">
        <is>
          <t>Стоимость материалов заказчика</t>
        </is>
      </c>
      <c r="I1734" s="360" t="n"/>
      <c r="J1734" s="360" t="n"/>
      <c r="K1734" s="360" t="n">
        <v>227</v>
      </c>
      <c r="L1734" s="360" t="n">
        <v>6</v>
      </c>
      <c r="M1734" s="360" t="n">
        <v>3</v>
      </c>
      <c r="N1734" s="360" t="inlineStr"/>
      <c r="O1734" s="360" t="n">
        <v>0</v>
      </c>
      <c r="P1734" s="360" t="n"/>
      <c r="Q1734" s="360" t="n"/>
      <c r="R1734" s="360" t="n"/>
      <c r="S1734" s="360" t="n"/>
      <c r="T1734" s="360" t="n"/>
      <c r="U1734" s="360" t="n"/>
      <c r="V1734" s="360" t="n"/>
      <c r="W1734" s="360" t="n">
        <v>0</v>
      </c>
      <c r="X1734" s="360" t="n">
        <v>1</v>
      </c>
      <c r="Y1734" s="360" t="n">
        <v>0</v>
      </c>
      <c r="Z1734" s="360" t="n"/>
      <c r="AA1734" s="360" t="n"/>
      <c r="AB1734" s="360" t="n"/>
    </row>
    <row r="1735">
      <c r="A1735" s="360" t="n">
        <v>50</v>
      </c>
      <c r="B1735" s="360" t="n">
        <v>0</v>
      </c>
      <c r="C1735" s="360" t="n">
        <v>0</v>
      </c>
      <c r="D1735" s="360" t="n">
        <v>1</v>
      </c>
      <c r="E1735" s="360" t="n">
        <v>228</v>
      </c>
      <c r="F1735" s="360">
        <f>ROUND(Source!AY1727,O1735)</f>
        <v/>
      </c>
      <c r="G1735" s="360" t="inlineStr">
        <is>
          <t>СтМатПод</t>
        </is>
      </c>
      <c r="H1735" s="360" t="inlineStr">
        <is>
          <t>Стоимость материалов подрядчика</t>
        </is>
      </c>
      <c r="I1735" s="360" t="n"/>
      <c r="J1735" s="360" t="n"/>
      <c r="K1735" s="360" t="n">
        <v>228</v>
      </c>
      <c r="L1735" s="360" t="n">
        <v>7</v>
      </c>
      <c r="M1735" s="360" t="n">
        <v>3</v>
      </c>
      <c r="N1735" s="360" t="inlineStr"/>
      <c r="O1735" s="360" t="n">
        <v>0</v>
      </c>
      <c r="P1735" s="360" t="n"/>
      <c r="Q1735" s="360" t="n"/>
      <c r="R1735" s="360" t="n"/>
      <c r="S1735" s="360" t="n"/>
      <c r="T1735" s="360" t="n"/>
      <c r="U1735" s="360" t="n"/>
      <c r="V1735" s="360" t="n"/>
      <c r="W1735" s="360" t="n">
        <v>0</v>
      </c>
      <c r="X1735" s="360" t="n">
        <v>1</v>
      </c>
      <c r="Y1735" s="360" t="n">
        <v>0</v>
      </c>
      <c r="Z1735" s="360" t="n"/>
      <c r="AA1735" s="360" t="n"/>
      <c r="AB1735" s="360" t="n"/>
    </row>
    <row r="1736">
      <c r="A1736" s="360" t="n">
        <v>50</v>
      </c>
      <c r="B1736" s="360" t="n">
        <v>0</v>
      </c>
      <c r="C1736" s="360" t="n">
        <v>0</v>
      </c>
      <c r="D1736" s="360" t="n">
        <v>1</v>
      </c>
      <c r="E1736" s="360" t="n">
        <v>216</v>
      </c>
      <c r="F1736" s="360">
        <f>ROUND(Source!AP1727,O1736)</f>
        <v/>
      </c>
      <c r="G1736" s="360" t="inlineStr">
        <is>
          <t>Оборуд</t>
        </is>
      </c>
      <c r="H1736" s="360" t="inlineStr">
        <is>
          <t>Стоимость оборудования (всего)</t>
        </is>
      </c>
      <c r="I1736" s="360" t="n"/>
      <c r="J1736" s="360" t="n"/>
      <c r="K1736" s="360" t="n">
        <v>216</v>
      </c>
      <c r="L1736" s="360" t="n">
        <v>8</v>
      </c>
      <c r="M1736" s="360" t="n">
        <v>3</v>
      </c>
      <c r="N1736" s="360" t="inlineStr"/>
      <c r="O1736" s="360" t="n">
        <v>0</v>
      </c>
      <c r="P1736" s="360" t="n"/>
      <c r="Q1736" s="360" t="n"/>
      <c r="R1736" s="360" t="n"/>
      <c r="S1736" s="360" t="n"/>
      <c r="T1736" s="360" t="n"/>
      <c r="U1736" s="360" t="n"/>
      <c r="V1736" s="360" t="n"/>
      <c r="W1736" s="360" t="n">
        <v>0</v>
      </c>
      <c r="X1736" s="360" t="n">
        <v>1</v>
      </c>
      <c r="Y1736" s="360" t="n">
        <v>0</v>
      </c>
      <c r="Z1736" s="360" t="n"/>
      <c r="AA1736" s="360" t="n"/>
      <c r="AB1736" s="360" t="n"/>
    </row>
    <row r="1737">
      <c r="A1737" s="360" t="n">
        <v>50</v>
      </c>
      <c r="B1737" s="360" t="n">
        <v>0</v>
      </c>
      <c r="C1737" s="360" t="n">
        <v>0</v>
      </c>
      <c r="D1737" s="360" t="n">
        <v>1</v>
      </c>
      <c r="E1737" s="360" t="n">
        <v>223</v>
      </c>
      <c r="F1737" s="360">
        <f>ROUND(Source!AQ1727,O1737)</f>
        <v/>
      </c>
      <c r="G1737" s="360" t="inlineStr">
        <is>
          <t>ОборудЗак</t>
        </is>
      </c>
      <c r="H1737" s="360" t="inlineStr">
        <is>
          <t>Стоимость оборудования заказчика</t>
        </is>
      </c>
      <c r="I1737" s="360" t="n"/>
      <c r="J1737" s="360" t="n"/>
      <c r="K1737" s="360" t="n">
        <v>223</v>
      </c>
      <c r="L1737" s="360" t="n">
        <v>9</v>
      </c>
      <c r="M1737" s="360" t="n">
        <v>3</v>
      </c>
      <c r="N1737" s="360" t="inlineStr"/>
      <c r="O1737" s="360" t="n">
        <v>0</v>
      </c>
      <c r="P1737" s="360" t="n"/>
      <c r="Q1737" s="360" t="n"/>
      <c r="R1737" s="360" t="n"/>
      <c r="S1737" s="360" t="n"/>
      <c r="T1737" s="360" t="n"/>
      <c r="U1737" s="360" t="n"/>
      <c r="V1737" s="360" t="n"/>
      <c r="W1737" s="360" t="n">
        <v>0</v>
      </c>
      <c r="X1737" s="360" t="n">
        <v>1</v>
      </c>
      <c r="Y1737" s="360" t="n">
        <v>0</v>
      </c>
      <c r="Z1737" s="360" t="n"/>
      <c r="AA1737" s="360" t="n"/>
      <c r="AB1737" s="360" t="n"/>
    </row>
    <row r="1738">
      <c r="A1738" s="360" t="n">
        <v>50</v>
      </c>
      <c r="B1738" s="360" t="n">
        <v>0</v>
      </c>
      <c r="C1738" s="360" t="n">
        <v>0</v>
      </c>
      <c r="D1738" s="360" t="n">
        <v>1</v>
      </c>
      <c r="E1738" s="360" t="n">
        <v>229</v>
      </c>
      <c r="F1738" s="360">
        <f>ROUND(Source!AZ1727,O1738)</f>
        <v/>
      </c>
      <c r="G1738" s="360" t="inlineStr">
        <is>
          <t>ОборудПод</t>
        </is>
      </c>
      <c r="H1738" s="360" t="inlineStr">
        <is>
          <t>Стоимость оборудования подрядчика</t>
        </is>
      </c>
      <c r="I1738" s="360" t="n"/>
      <c r="J1738" s="360" t="n"/>
      <c r="K1738" s="360" t="n">
        <v>229</v>
      </c>
      <c r="L1738" s="360" t="n">
        <v>10</v>
      </c>
      <c r="M1738" s="360" t="n">
        <v>3</v>
      </c>
      <c r="N1738" s="360" t="inlineStr"/>
      <c r="O1738" s="360" t="n">
        <v>0</v>
      </c>
      <c r="P1738" s="360" t="n"/>
      <c r="Q1738" s="360" t="n"/>
      <c r="R1738" s="360" t="n"/>
      <c r="S1738" s="360" t="n"/>
      <c r="T1738" s="360" t="n"/>
      <c r="U1738" s="360" t="n"/>
      <c r="V1738" s="360" t="n"/>
      <c r="W1738" s="360" t="n">
        <v>0</v>
      </c>
      <c r="X1738" s="360" t="n">
        <v>1</v>
      </c>
      <c r="Y1738" s="360" t="n">
        <v>0</v>
      </c>
      <c r="Z1738" s="360" t="n"/>
      <c r="AA1738" s="360" t="n"/>
      <c r="AB1738" s="360" t="n"/>
    </row>
    <row r="1739">
      <c r="A1739" s="360" t="n">
        <v>50</v>
      </c>
      <c r="B1739" s="360" t="n">
        <v>0</v>
      </c>
      <c r="C1739" s="360" t="n">
        <v>0</v>
      </c>
      <c r="D1739" s="360" t="n">
        <v>1</v>
      </c>
      <c r="E1739" s="360" t="n">
        <v>203</v>
      </c>
      <c r="F1739" s="360">
        <f>ROUND(Source!Q1727,O1739)</f>
        <v/>
      </c>
      <c r="G1739" s="360" t="inlineStr">
        <is>
          <t>ЭММ</t>
        </is>
      </c>
      <c r="H1739" s="360" t="inlineStr">
        <is>
          <t>Эксплуатация машин</t>
        </is>
      </c>
      <c r="I1739" s="360" t="n"/>
      <c r="J1739" s="360" t="n"/>
      <c r="K1739" s="360" t="n">
        <v>203</v>
      </c>
      <c r="L1739" s="360" t="n">
        <v>11</v>
      </c>
      <c r="M1739" s="360" t="n">
        <v>3</v>
      </c>
      <c r="N1739" s="360" t="inlineStr"/>
      <c r="O1739" s="360" t="n">
        <v>0</v>
      </c>
      <c r="P1739" s="360" t="n"/>
      <c r="Q1739" s="360" t="n"/>
      <c r="R1739" s="360" t="n"/>
      <c r="S1739" s="360" t="n"/>
      <c r="T1739" s="360" t="n"/>
      <c r="U1739" s="360" t="n"/>
      <c r="V1739" s="360" t="n"/>
      <c r="W1739" s="360" t="n">
        <v>0</v>
      </c>
      <c r="X1739" s="360" t="n">
        <v>1</v>
      </c>
      <c r="Y1739" s="360" t="n">
        <v>0</v>
      </c>
      <c r="Z1739" s="360" t="n"/>
      <c r="AA1739" s="360" t="n"/>
      <c r="AB1739" s="360" t="n"/>
    </row>
    <row r="1740">
      <c r="A1740" s="360" t="n">
        <v>50</v>
      </c>
      <c r="B1740" s="360" t="n">
        <v>0</v>
      </c>
      <c r="C1740" s="360" t="n">
        <v>0</v>
      </c>
      <c r="D1740" s="360" t="n">
        <v>1</v>
      </c>
      <c r="E1740" s="360" t="n">
        <v>231</v>
      </c>
      <c r="F1740" s="360">
        <f>ROUND(Source!BB1727,O1740)</f>
        <v/>
      </c>
      <c r="G1740" s="360" t="inlineStr">
        <is>
          <t>ЭММсНРиСП</t>
        </is>
      </c>
      <c r="H1740" s="360" t="inlineStr">
        <is>
          <t>Эксплуатация машин по ТСН-2001.16</t>
        </is>
      </c>
      <c r="I1740" s="360" t="n"/>
      <c r="J1740" s="360" t="n"/>
      <c r="K1740" s="360" t="n">
        <v>231</v>
      </c>
      <c r="L1740" s="360" t="n">
        <v>12</v>
      </c>
      <c r="M1740" s="360" t="n">
        <v>3</v>
      </c>
      <c r="N1740" s="360" t="inlineStr"/>
      <c r="O1740" s="360" t="n">
        <v>0</v>
      </c>
      <c r="P1740" s="360" t="n"/>
      <c r="Q1740" s="360" t="n"/>
      <c r="R1740" s="360" t="n"/>
      <c r="S1740" s="360" t="n"/>
      <c r="T1740" s="360" t="n"/>
      <c r="U1740" s="360" t="n"/>
      <c r="V1740" s="360" t="n"/>
      <c r="W1740" s="360" t="n">
        <v>0</v>
      </c>
      <c r="X1740" s="360" t="n">
        <v>1</v>
      </c>
      <c r="Y1740" s="360" t="n">
        <v>0</v>
      </c>
      <c r="Z1740" s="360" t="n"/>
      <c r="AA1740" s="360" t="n"/>
      <c r="AB1740" s="360" t="n"/>
    </row>
    <row r="1741">
      <c r="A1741" s="360" t="n">
        <v>50</v>
      </c>
      <c r="B1741" s="360" t="n">
        <v>0</v>
      </c>
      <c r="C1741" s="360" t="n">
        <v>0</v>
      </c>
      <c r="D1741" s="360" t="n">
        <v>1</v>
      </c>
      <c r="E1741" s="360" t="n">
        <v>204</v>
      </c>
      <c r="F1741" s="360">
        <f>ROUND(Source!R1727,O1741)</f>
        <v/>
      </c>
      <c r="G1741" s="360" t="inlineStr">
        <is>
          <t>ЗПМ</t>
        </is>
      </c>
      <c r="H1741" s="360" t="inlineStr">
        <is>
          <t>ЗП машинистов</t>
        </is>
      </c>
      <c r="I1741" s="360" t="n"/>
      <c r="J1741" s="360" t="n"/>
      <c r="K1741" s="360" t="n">
        <v>204</v>
      </c>
      <c r="L1741" s="360" t="n">
        <v>13</v>
      </c>
      <c r="M1741" s="360" t="n">
        <v>3</v>
      </c>
      <c r="N1741" s="360" t="inlineStr"/>
      <c r="O1741" s="360" t="n">
        <v>0</v>
      </c>
      <c r="P1741" s="360" t="n"/>
      <c r="Q1741" s="360" t="n"/>
      <c r="R1741" s="360" t="n"/>
      <c r="S1741" s="360" t="n"/>
      <c r="T1741" s="360" t="n"/>
      <c r="U1741" s="360" t="n"/>
      <c r="V1741" s="360" t="n"/>
      <c r="W1741" s="360" t="n">
        <v>0</v>
      </c>
      <c r="X1741" s="360" t="n">
        <v>1</v>
      </c>
      <c r="Y1741" s="360" t="n">
        <v>0</v>
      </c>
      <c r="Z1741" s="360" t="n"/>
      <c r="AA1741" s="360" t="n"/>
      <c r="AB1741" s="360" t="n"/>
    </row>
    <row r="1742">
      <c r="A1742" s="360" t="n">
        <v>50</v>
      </c>
      <c r="B1742" s="360" t="n">
        <v>0</v>
      </c>
      <c r="C1742" s="360" t="n">
        <v>0</v>
      </c>
      <c r="D1742" s="360" t="n">
        <v>1</v>
      </c>
      <c r="E1742" s="360" t="n">
        <v>205</v>
      </c>
      <c r="F1742" s="360">
        <f>ROUND(Source!S1727,O1742)</f>
        <v/>
      </c>
      <c r="G1742" s="360" t="inlineStr">
        <is>
          <t>ОЗП</t>
        </is>
      </c>
      <c r="H1742" s="360" t="inlineStr">
        <is>
          <t>Основная ЗП рабочих</t>
        </is>
      </c>
      <c r="I1742" s="360" t="n"/>
      <c r="J1742" s="360" t="n"/>
      <c r="K1742" s="360" t="n">
        <v>205</v>
      </c>
      <c r="L1742" s="360" t="n">
        <v>14</v>
      </c>
      <c r="M1742" s="360" t="n">
        <v>3</v>
      </c>
      <c r="N1742" s="360" t="inlineStr"/>
      <c r="O1742" s="360" t="n">
        <v>0</v>
      </c>
      <c r="P1742" s="360" t="n"/>
      <c r="Q1742" s="360" t="n"/>
      <c r="R1742" s="360" t="n"/>
      <c r="S1742" s="360" t="n"/>
      <c r="T1742" s="360" t="n"/>
      <c r="U1742" s="360" t="n"/>
      <c r="V1742" s="360" t="n"/>
      <c r="W1742" s="360" t="n">
        <v>0</v>
      </c>
      <c r="X1742" s="360" t="n">
        <v>1</v>
      </c>
      <c r="Y1742" s="360" t="n">
        <v>0</v>
      </c>
      <c r="Z1742" s="360" t="n"/>
      <c r="AA1742" s="360" t="n"/>
      <c r="AB1742" s="360" t="n"/>
    </row>
    <row r="1743">
      <c r="A1743" s="360" t="n">
        <v>50</v>
      </c>
      <c r="B1743" s="360" t="n">
        <v>0</v>
      </c>
      <c r="C1743" s="360" t="n">
        <v>0</v>
      </c>
      <c r="D1743" s="360" t="n">
        <v>1</v>
      </c>
      <c r="E1743" s="360" t="n">
        <v>232</v>
      </c>
      <c r="F1743" s="360">
        <f>ROUND(Source!BC1727,O1743)</f>
        <v/>
      </c>
      <c r="G1743" s="360" t="inlineStr">
        <is>
          <t>ОЗПсНРиСП</t>
        </is>
      </c>
      <c r="H1743" s="360" t="inlineStr">
        <is>
          <t>Основная ЗП рабочих по ТСН-2001.16</t>
        </is>
      </c>
      <c r="I1743" s="360" t="n"/>
      <c r="J1743" s="360" t="n"/>
      <c r="K1743" s="360" t="n">
        <v>232</v>
      </c>
      <c r="L1743" s="360" t="n">
        <v>15</v>
      </c>
      <c r="M1743" s="360" t="n">
        <v>3</v>
      </c>
      <c r="N1743" s="360" t="inlineStr"/>
      <c r="O1743" s="360" t="n">
        <v>0</v>
      </c>
      <c r="P1743" s="360" t="n"/>
      <c r="Q1743" s="360" t="n"/>
      <c r="R1743" s="360" t="n"/>
      <c r="S1743" s="360" t="n"/>
      <c r="T1743" s="360" t="n"/>
      <c r="U1743" s="360" t="n"/>
      <c r="V1743" s="360" t="n"/>
      <c r="W1743" s="360" t="n">
        <v>0</v>
      </c>
      <c r="X1743" s="360" t="n">
        <v>1</v>
      </c>
      <c r="Y1743" s="360" t="n">
        <v>0</v>
      </c>
      <c r="Z1743" s="360" t="n"/>
      <c r="AA1743" s="360" t="n"/>
      <c r="AB1743" s="360" t="n"/>
    </row>
    <row r="1744">
      <c r="A1744" s="360" t="n">
        <v>50</v>
      </c>
      <c r="B1744" s="360" t="n">
        <v>0</v>
      </c>
      <c r="C1744" s="360" t="n">
        <v>0</v>
      </c>
      <c r="D1744" s="360" t="n">
        <v>1</v>
      </c>
      <c r="E1744" s="360" t="n">
        <v>214</v>
      </c>
      <c r="F1744" s="360">
        <f>ROUND(Source!AS1727,O1744)</f>
        <v/>
      </c>
      <c r="G1744" s="360" t="inlineStr">
        <is>
          <t>Строит</t>
        </is>
      </c>
      <c r="H1744" s="360" t="inlineStr">
        <is>
          <t>Строительные работы с НР и СП</t>
        </is>
      </c>
      <c r="I1744" s="360" t="n"/>
      <c r="J1744" s="360" t="n"/>
      <c r="K1744" s="360" t="n">
        <v>214</v>
      </c>
      <c r="L1744" s="360" t="n">
        <v>16</v>
      </c>
      <c r="M1744" s="360" t="n">
        <v>3</v>
      </c>
      <c r="N1744" s="360" t="inlineStr"/>
      <c r="O1744" s="360" t="n">
        <v>0</v>
      </c>
      <c r="P1744" s="360" t="n"/>
      <c r="Q1744" s="360" t="n"/>
      <c r="R1744" s="360" t="n"/>
      <c r="S1744" s="360" t="n"/>
      <c r="T1744" s="360" t="n"/>
      <c r="U1744" s="360" t="n"/>
      <c r="V1744" s="360" t="n"/>
      <c r="W1744" s="360" t="n">
        <v>0</v>
      </c>
      <c r="X1744" s="360" t="n">
        <v>1</v>
      </c>
      <c r="Y1744" s="360" t="n">
        <v>0</v>
      </c>
      <c r="Z1744" s="360" t="n"/>
      <c r="AA1744" s="360" t="n"/>
      <c r="AB1744" s="360" t="n"/>
    </row>
    <row r="1745">
      <c r="A1745" s="360" t="n">
        <v>50</v>
      </c>
      <c r="B1745" s="360" t="n">
        <v>0</v>
      </c>
      <c r="C1745" s="360" t="n">
        <v>0</v>
      </c>
      <c r="D1745" s="360" t="n">
        <v>1</v>
      </c>
      <c r="E1745" s="360" t="n">
        <v>215</v>
      </c>
      <c r="F1745" s="360">
        <f>ROUND(Source!AT1727,O1745)</f>
        <v/>
      </c>
      <c r="G1745" s="360" t="inlineStr">
        <is>
          <t>Монтаж</t>
        </is>
      </c>
      <c r="H1745" s="360" t="inlineStr">
        <is>
          <t>Монтажные работы с НР и СП</t>
        </is>
      </c>
      <c r="I1745" s="360" t="n"/>
      <c r="J1745" s="360" t="n"/>
      <c r="K1745" s="360" t="n">
        <v>215</v>
      </c>
      <c r="L1745" s="360" t="n">
        <v>17</v>
      </c>
      <c r="M1745" s="360" t="n">
        <v>3</v>
      </c>
      <c r="N1745" s="360" t="inlineStr"/>
      <c r="O1745" s="360" t="n">
        <v>0</v>
      </c>
      <c r="P1745" s="360" t="n"/>
      <c r="Q1745" s="360" t="n"/>
      <c r="R1745" s="360" t="n"/>
      <c r="S1745" s="360" t="n"/>
      <c r="T1745" s="360" t="n"/>
      <c r="U1745" s="360" t="n"/>
      <c r="V1745" s="360" t="n"/>
      <c r="W1745" s="360" t="n">
        <v>0</v>
      </c>
      <c r="X1745" s="360" t="n">
        <v>1</v>
      </c>
      <c r="Y1745" s="360" t="n">
        <v>0</v>
      </c>
      <c r="Z1745" s="360" t="n"/>
      <c r="AA1745" s="360" t="n"/>
      <c r="AB1745" s="360" t="n"/>
    </row>
    <row r="1746">
      <c r="A1746" s="360" t="n">
        <v>50</v>
      </c>
      <c r="B1746" s="360" t="n">
        <v>0</v>
      </c>
      <c r="C1746" s="360" t="n">
        <v>0</v>
      </c>
      <c r="D1746" s="360" t="n">
        <v>1</v>
      </c>
      <c r="E1746" s="360" t="n">
        <v>217</v>
      </c>
      <c r="F1746" s="360">
        <f>ROUND(Source!AU1727,O1746)</f>
        <v/>
      </c>
      <c r="G1746" s="360" t="inlineStr">
        <is>
          <t>Прочие</t>
        </is>
      </c>
      <c r="H1746" s="360" t="inlineStr">
        <is>
          <t>Прочие работы с НР и СП</t>
        </is>
      </c>
      <c r="I1746" s="360" t="n"/>
      <c r="J1746" s="360" t="n"/>
      <c r="K1746" s="360" t="n">
        <v>217</v>
      </c>
      <c r="L1746" s="360" t="n">
        <v>18</v>
      </c>
      <c r="M1746" s="360" t="n">
        <v>3</v>
      </c>
      <c r="N1746" s="360" t="inlineStr"/>
      <c r="O1746" s="360" t="n">
        <v>0</v>
      </c>
      <c r="P1746" s="360" t="n"/>
      <c r="Q1746" s="360" t="n"/>
      <c r="R1746" s="360" t="n"/>
      <c r="S1746" s="360" t="n"/>
      <c r="T1746" s="360" t="n"/>
      <c r="U1746" s="360" t="n"/>
      <c r="V1746" s="360" t="n"/>
      <c r="W1746" s="360" t="n">
        <v>0</v>
      </c>
      <c r="X1746" s="360" t="n">
        <v>1</v>
      </c>
      <c r="Y1746" s="360" t="n">
        <v>0</v>
      </c>
      <c r="Z1746" s="360" t="n"/>
      <c r="AA1746" s="360" t="n"/>
      <c r="AB1746" s="360" t="n"/>
    </row>
    <row r="1747">
      <c r="A1747" s="360" t="n">
        <v>50</v>
      </c>
      <c r="B1747" s="360" t="n">
        <v>0</v>
      </c>
      <c r="C1747" s="360" t="n">
        <v>0</v>
      </c>
      <c r="D1747" s="360" t="n">
        <v>1</v>
      </c>
      <c r="E1747" s="360" t="n">
        <v>230</v>
      </c>
      <c r="F1747" s="360">
        <f>ROUND(Source!BA1727,O1747)</f>
        <v/>
      </c>
      <c r="G1747" s="360" t="inlineStr">
        <is>
          <t>ПрочиеЗатр</t>
        </is>
      </c>
      <c r="H1747" s="360" t="inlineStr">
        <is>
          <t>Прочие затраты по ТСН-2001.16</t>
        </is>
      </c>
      <c r="I1747" s="360" t="n"/>
      <c r="J1747" s="360" t="n"/>
      <c r="K1747" s="360" t="n">
        <v>230</v>
      </c>
      <c r="L1747" s="360" t="n">
        <v>19</v>
      </c>
      <c r="M1747" s="360" t="n">
        <v>3</v>
      </c>
      <c r="N1747" s="360" t="inlineStr"/>
      <c r="O1747" s="360" t="n">
        <v>0</v>
      </c>
      <c r="P1747" s="360" t="n"/>
      <c r="Q1747" s="360" t="n"/>
      <c r="R1747" s="360" t="n"/>
      <c r="S1747" s="360" t="n"/>
      <c r="T1747" s="360" t="n"/>
      <c r="U1747" s="360" t="n"/>
      <c r="V1747" s="360" t="n"/>
      <c r="W1747" s="360" t="n">
        <v>0</v>
      </c>
      <c r="X1747" s="360" t="n">
        <v>1</v>
      </c>
      <c r="Y1747" s="360" t="n">
        <v>0</v>
      </c>
      <c r="Z1747" s="360" t="n"/>
      <c r="AA1747" s="360" t="n"/>
      <c r="AB1747" s="360" t="n"/>
    </row>
    <row r="1748">
      <c r="A1748" s="360" t="n">
        <v>50</v>
      </c>
      <c r="B1748" s="360" t="n">
        <v>0</v>
      </c>
      <c r="C1748" s="360" t="n">
        <v>0</v>
      </c>
      <c r="D1748" s="360" t="n">
        <v>1</v>
      </c>
      <c r="E1748" s="360" t="n">
        <v>206</v>
      </c>
      <c r="F1748" s="360">
        <f>ROUND(Source!T1727,O1748)</f>
        <v/>
      </c>
      <c r="G1748" s="360" t="inlineStr">
        <is>
          <t>ВозврМат</t>
        </is>
      </c>
      <c r="H1748" s="360" t="inlineStr">
        <is>
          <t>Возврат материалов</t>
        </is>
      </c>
      <c r="I1748" s="360" t="n"/>
      <c r="J1748" s="360" t="n"/>
      <c r="K1748" s="360" t="n">
        <v>206</v>
      </c>
      <c r="L1748" s="360" t="n">
        <v>20</v>
      </c>
      <c r="M1748" s="360" t="n">
        <v>3</v>
      </c>
      <c r="N1748" s="360" t="inlineStr"/>
      <c r="O1748" s="360" t="n">
        <v>0</v>
      </c>
      <c r="P1748" s="360" t="n"/>
      <c r="Q1748" s="360" t="n"/>
      <c r="R1748" s="360" t="n"/>
      <c r="S1748" s="360" t="n"/>
      <c r="T1748" s="360" t="n"/>
      <c r="U1748" s="360" t="n"/>
      <c r="V1748" s="360" t="n"/>
      <c r="W1748" s="360" t="n">
        <v>0</v>
      </c>
      <c r="X1748" s="360" t="n">
        <v>1</v>
      </c>
      <c r="Y1748" s="360" t="n">
        <v>0</v>
      </c>
      <c r="Z1748" s="360" t="n"/>
      <c r="AA1748" s="360" t="n"/>
      <c r="AB1748" s="360" t="n"/>
    </row>
    <row r="1749">
      <c r="A1749" s="360" t="n">
        <v>50</v>
      </c>
      <c r="B1749" s="360" t="n">
        <v>0</v>
      </c>
      <c r="C1749" s="360" t="n">
        <v>0</v>
      </c>
      <c r="D1749" s="360" t="n">
        <v>1</v>
      </c>
      <c r="E1749" s="360" t="n">
        <v>207</v>
      </c>
      <c r="F1749" s="360">
        <f>ROUND(Source!U1727,O1749)</f>
        <v/>
      </c>
      <c r="G1749" s="360" t="inlineStr">
        <is>
          <t>ТрудСтр</t>
        </is>
      </c>
      <c r="H1749" s="360" t="inlineStr">
        <is>
          <t>Трудозатраты строителей</t>
        </is>
      </c>
      <c r="I1749" s="360" t="n"/>
      <c r="J1749" s="360" t="n"/>
      <c r="K1749" s="360" t="n">
        <v>207</v>
      </c>
      <c r="L1749" s="360" t="n">
        <v>21</v>
      </c>
      <c r="M1749" s="360" t="n">
        <v>3</v>
      </c>
      <c r="N1749" s="360" t="inlineStr"/>
      <c r="O1749" s="360" t="n">
        <v>7</v>
      </c>
      <c r="P1749" s="360" t="n"/>
      <c r="Q1749" s="360" t="n"/>
      <c r="R1749" s="360" t="n"/>
      <c r="S1749" s="360" t="n"/>
      <c r="T1749" s="360" t="n"/>
      <c r="U1749" s="360" t="n"/>
      <c r="V1749" s="360" t="n"/>
      <c r="W1749" s="360" t="n">
        <v>0</v>
      </c>
      <c r="X1749" s="360" t="n">
        <v>1</v>
      </c>
      <c r="Y1749" s="360" t="n">
        <v>0</v>
      </c>
      <c r="Z1749" s="360" t="n"/>
      <c r="AA1749" s="360" t="n"/>
      <c r="AB1749" s="360" t="n"/>
    </row>
    <row r="1750">
      <c r="A1750" s="360" t="n">
        <v>50</v>
      </c>
      <c r="B1750" s="360" t="n">
        <v>0</v>
      </c>
      <c r="C1750" s="360" t="n">
        <v>0</v>
      </c>
      <c r="D1750" s="360" t="n">
        <v>1</v>
      </c>
      <c r="E1750" s="360" t="n">
        <v>208</v>
      </c>
      <c r="F1750" s="360">
        <f>ROUND(Source!V1727,O1750)</f>
        <v/>
      </c>
      <c r="G1750" s="360" t="inlineStr">
        <is>
          <t>ТрудМаш</t>
        </is>
      </c>
      <c r="H1750" s="360" t="inlineStr">
        <is>
          <t>Трудозатраты машинистов</t>
        </is>
      </c>
      <c r="I1750" s="360" t="n"/>
      <c r="J1750" s="360" t="n"/>
      <c r="K1750" s="360" t="n">
        <v>208</v>
      </c>
      <c r="L1750" s="360" t="n">
        <v>22</v>
      </c>
      <c r="M1750" s="360" t="n">
        <v>3</v>
      </c>
      <c r="N1750" s="360" t="inlineStr"/>
      <c r="O1750" s="360" t="n">
        <v>7</v>
      </c>
      <c r="P1750" s="360" t="n"/>
      <c r="Q1750" s="360" t="n"/>
      <c r="R1750" s="360" t="n"/>
      <c r="S1750" s="360" t="n"/>
      <c r="T1750" s="360" t="n"/>
      <c r="U1750" s="360" t="n"/>
      <c r="V1750" s="360" t="n"/>
      <c r="W1750" s="360" t="n">
        <v>0</v>
      </c>
      <c r="X1750" s="360" t="n">
        <v>1</v>
      </c>
      <c r="Y1750" s="360" t="n">
        <v>0</v>
      </c>
      <c r="Z1750" s="360" t="n"/>
      <c r="AA1750" s="360" t="n"/>
      <c r="AB1750" s="360" t="n"/>
    </row>
    <row r="1751">
      <c r="A1751" s="360" t="n">
        <v>50</v>
      </c>
      <c r="B1751" s="360" t="n">
        <v>0</v>
      </c>
      <c r="C1751" s="360" t="n">
        <v>0</v>
      </c>
      <c r="D1751" s="360" t="n">
        <v>1</v>
      </c>
      <c r="E1751" s="360" t="n">
        <v>209</v>
      </c>
      <c r="F1751" s="360">
        <f>ROUND(Source!W1727,O1751)</f>
        <v/>
      </c>
      <c r="G1751" s="360" t="inlineStr">
        <is>
          <t>ТранспМат</t>
        </is>
      </c>
      <c r="H1751" s="360" t="inlineStr">
        <is>
          <t>Транспорт материалов</t>
        </is>
      </c>
      <c r="I1751" s="360" t="n"/>
      <c r="J1751" s="360" t="n"/>
      <c r="K1751" s="360" t="n">
        <v>209</v>
      </c>
      <c r="L1751" s="360" t="n">
        <v>23</v>
      </c>
      <c r="M1751" s="360" t="n">
        <v>3</v>
      </c>
      <c r="N1751" s="360" t="inlineStr"/>
      <c r="O1751" s="360" t="n">
        <v>0</v>
      </c>
      <c r="P1751" s="360" t="n"/>
      <c r="Q1751" s="360" t="n"/>
      <c r="R1751" s="360" t="n"/>
      <c r="S1751" s="360" t="n"/>
      <c r="T1751" s="360" t="n"/>
      <c r="U1751" s="360" t="n"/>
      <c r="V1751" s="360" t="n"/>
      <c r="W1751" s="360" t="n">
        <v>0</v>
      </c>
      <c r="X1751" s="360" t="n">
        <v>1</v>
      </c>
      <c r="Y1751" s="360" t="n">
        <v>0</v>
      </c>
      <c r="Z1751" s="360" t="n"/>
      <c r="AA1751" s="360" t="n"/>
      <c r="AB1751" s="360" t="n"/>
    </row>
    <row r="1752">
      <c r="A1752" s="360" t="n">
        <v>50</v>
      </c>
      <c r="B1752" s="360" t="n">
        <v>0</v>
      </c>
      <c r="C1752" s="360" t="n">
        <v>0</v>
      </c>
      <c r="D1752" s="360" t="n">
        <v>1</v>
      </c>
      <c r="E1752" s="360" t="n">
        <v>233</v>
      </c>
      <c r="F1752" s="360">
        <f>ROUND(Source!BD1727,O1752)</f>
        <v/>
      </c>
      <c r="G1752" s="360" t="inlineStr">
        <is>
          <t>Перевозка</t>
        </is>
      </c>
      <c r="H1752" s="360" t="inlineStr">
        <is>
          <t>Перевозка грузов</t>
        </is>
      </c>
      <c r="I1752" s="360" t="n"/>
      <c r="J1752" s="360" t="n"/>
      <c r="K1752" s="360" t="n">
        <v>233</v>
      </c>
      <c r="L1752" s="360" t="n">
        <v>24</v>
      </c>
      <c r="M1752" s="360" t="n">
        <v>3</v>
      </c>
      <c r="N1752" s="360" t="inlineStr"/>
      <c r="O1752" s="360" t="n">
        <v>0</v>
      </c>
      <c r="P1752" s="360" t="n"/>
      <c r="Q1752" s="360" t="n"/>
      <c r="R1752" s="360" t="n"/>
      <c r="S1752" s="360" t="n"/>
      <c r="T1752" s="360" t="n"/>
      <c r="U1752" s="360" t="n"/>
      <c r="V1752" s="360" t="n"/>
      <c r="W1752" s="360" t="n">
        <v>0</v>
      </c>
      <c r="X1752" s="360" t="n">
        <v>1</v>
      </c>
      <c r="Y1752" s="360" t="n">
        <v>0</v>
      </c>
      <c r="Z1752" s="360" t="n"/>
      <c r="AA1752" s="360" t="n"/>
      <c r="AB1752" s="360" t="n"/>
    </row>
    <row r="1753">
      <c r="A1753" s="360" t="n">
        <v>50</v>
      </c>
      <c r="B1753" s="360" t="n">
        <v>0</v>
      </c>
      <c r="C1753" s="360" t="n">
        <v>0</v>
      </c>
      <c r="D1753" s="360" t="n">
        <v>1</v>
      </c>
      <c r="E1753" s="360" t="n">
        <v>210</v>
      </c>
      <c r="F1753" s="360">
        <f>ROUND(Source!X1727,O1753)</f>
        <v/>
      </c>
      <c r="G1753" s="360" t="inlineStr">
        <is>
          <t>НР</t>
        </is>
      </c>
      <c r="H1753" s="360" t="inlineStr">
        <is>
          <t>Накладные расходы</t>
        </is>
      </c>
      <c r="I1753" s="360" t="n"/>
      <c r="J1753" s="360" t="n"/>
      <c r="K1753" s="360" t="n">
        <v>210</v>
      </c>
      <c r="L1753" s="360" t="n">
        <v>25</v>
      </c>
      <c r="M1753" s="360" t="n">
        <v>3</v>
      </c>
      <c r="N1753" s="360" t="inlineStr"/>
      <c r="O1753" s="360" t="n">
        <v>0</v>
      </c>
      <c r="P1753" s="360" t="n"/>
      <c r="Q1753" s="360" t="n"/>
      <c r="R1753" s="360" t="n"/>
      <c r="S1753" s="360" t="n"/>
      <c r="T1753" s="360" t="n"/>
      <c r="U1753" s="360" t="n"/>
      <c r="V1753" s="360" t="n"/>
      <c r="W1753" s="360" t="n">
        <v>0</v>
      </c>
      <c r="X1753" s="360" t="n">
        <v>1</v>
      </c>
      <c r="Y1753" s="360" t="n">
        <v>0</v>
      </c>
      <c r="Z1753" s="360" t="n"/>
      <c r="AA1753" s="360" t="n"/>
      <c r="AB1753" s="360" t="n"/>
    </row>
    <row r="1754">
      <c r="A1754" s="360" t="n">
        <v>50</v>
      </c>
      <c r="B1754" s="360" t="n">
        <v>0</v>
      </c>
      <c r="C1754" s="360" t="n">
        <v>0</v>
      </c>
      <c r="D1754" s="360" t="n">
        <v>1</v>
      </c>
      <c r="E1754" s="360" t="n">
        <v>211</v>
      </c>
      <c r="F1754" s="360">
        <f>ROUND(Source!Y1727,O1754)</f>
        <v/>
      </c>
      <c r="G1754" s="360" t="inlineStr">
        <is>
          <t>СмПриб</t>
        </is>
      </c>
      <c r="H1754" s="360" t="inlineStr">
        <is>
          <t>Сметная прибыль</t>
        </is>
      </c>
      <c r="I1754" s="360" t="n"/>
      <c r="J1754" s="360" t="n"/>
      <c r="K1754" s="360" t="n">
        <v>211</v>
      </c>
      <c r="L1754" s="360" t="n">
        <v>26</v>
      </c>
      <c r="M1754" s="360" t="n">
        <v>3</v>
      </c>
      <c r="N1754" s="360" t="inlineStr"/>
      <c r="O1754" s="360" t="n">
        <v>0</v>
      </c>
      <c r="P1754" s="360" t="n"/>
      <c r="Q1754" s="360" t="n"/>
      <c r="R1754" s="360" t="n"/>
      <c r="S1754" s="360" t="n"/>
      <c r="T1754" s="360" t="n"/>
      <c r="U1754" s="360" t="n"/>
      <c r="V1754" s="360" t="n"/>
      <c r="W1754" s="360" t="n">
        <v>0</v>
      </c>
      <c r="X1754" s="360" t="n">
        <v>1</v>
      </c>
      <c r="Y1754" s="360" t="n">
        <v>0</v>
      </c>
      <c r="Z1754" s="360" t="n"/>
      <c r="AA1754" s="360" t="n"/>
      <c r="AB1754" s="360" t="n"/>
    </row>
    <row r="1755">
      <c r="A1755" s="360" t="n">
        <v>50</v>
      </c>
      <c r="B1755" s="360" t="n">
        <v>0</v>
      </c>
      <c r="C1755" s="360" t="n">
        <v>0</v>
      </c>
      <c r="D1755" s="360" t="n">
        <v>1</v>
      </c>
      <c r="E1755" s="360" t="n">
        <v>224</v>
      </c>
      <c r="F1755" s="360">
        <f>ROUND(Source!AR1727,O1755)</f>
        <v/>
      </c>
      <c r="G1755" s="360" t="inlineStr">
        <is>
          <t>Всего</t>
        </is>
      </c>
      <c r="H1755" s="360" t="inlineStr">
        <is>
          <t>Всего с НР и СП</t>
        </is>
      </c>
      <c r="I1755" s="360" t="n"/>
      <c r="J1755" s="360" t="n"/>
      <c r="K1755" s="360" t="n">
        <v>224</v>
      </c>
      <c r="L1755" s="360" t="n">
        <v>27</v>
      </c>
      <c r="M1755" s="360" t="n">
        <v>3</v>
      </c>
      <c r="N1755" s="360" t="inlineStr"/>
      <c r="O1755" s="360" t="n">
        <v>0</v>
      </c>
      <c r="P1755" s="360" t="n"/>
      <c r="Q1755" s="360" t="n"/>
      <c r="R1755" s="360" t="n"/>
      <c r="S1755" s="360" t="n"/>
      <c r="T1755" s="360" t="n"/>
      <c r="U1755" s="360" t="n"/>
      <c r="V1755" s="360" t="n"/>
      <c r="W1755" s="360" t="n">
        <v>0</v>
      </c>
      <c r="X1755" s="360" t="n">
        <v>1</v>
      </c>
      <c r="Y1755" s="360" t="n">
        <v>0</v>
      </c>
      <c r="Z1755" s="360" t="n"/>
      <c r="AA1755" s="360" t="n"/>
      <c r="AB1755" s="360" t="n"/>
    </row>
    <row r="1756">
      <c r="A1756" s="360" t="n">
        <v>50</v>
      </c>
      <c r="B1756" s="360" t="n">
        <v>0</v>
      </c>
      <c r="C1756" s="360" t="n">
        <v>0</v>
      </c>
      <c r="D1756" s="360" t="n">
        <v>2</v>
      </c>
      <c r="E1756" s="360" t="n">
        <v>0</v>
      </c>
      <c r="F1756" s="360">
        <f>ROUND(F1755,O1756)</f>
        <v/>
      </c>
      <c r="G1756" s="360" t="inlineStr">
        <is>
          <t>и1</t>
        </is>
      </c>
      <c r="H1756" s="360" t="inlineStr">
        <is>
          <t>Итого</t>
        </is>
      </c>
      <c r="I1756" s="360" t="n"/>
      <c r="J1756" s="360" t="n"/>
      <c r="K1756" s="360" t="n">
        <v>212</v>
      </c>
      <c r="L1756" s="360" t="n">
        <v>28</v>
      </c>
      <c r="M1756" s="360" t="n">
        <v>0</v>
      </c>
      <c r="N1756" s="360" t="inlineStr"/>
      <c r="O1756" s="360" t="n">
        <v>0</v>
      </c>
      <c r="P1756" s="360" t="n"/>
      <c r="Q1756" s="360" t="n"/>
      <c r="R1756" s="360" t="n"/>
      <c r="S1756" s="360" t="n"/>
      <c r="T1756" s="360" t="n"/>
      <c r="U1756" s="360" t="n"/>
      <c r="V1756" s="360" t="n"/>
      <c r="W1756" s="360" t="n">
        <v>0</v>
      </c>
      <c r="X1756" s="360" t="n">
        <v>1</v>
      </c>
      <c r="Y1756" s="360" t="n">
        <v>0</v>
      </c>
      <c r="Z1756" s="360" t="n"/>
      <c r="AA1756" s="360" t="n"/>
      <c r="AB1756" s="360" t="n"/>
    </row>
    <row r="1757">
      <c r="A1757" s="360" t="n">
        <v>50</v>
      </c>
      <c r="B1757" s="360" t="n">
        <v>0</v>
      </c>
      <c r="C1757" s="360" t="n">
        <v>0</v>
      </c>
      <c r="D1757" s="360" t="n">
        <v>2</v>
      </c>
      <c r="E1757" s="360" t="n">
        <v>0</v>
      </c>
      <c r="F1757" s="360">
        <f>ROUND(F1756*0.22,O1757)</f>
        <v/>
      </c>
      <c r="G1757" s="360" t="inlineStr">
        <is>
          <t>и2</t>
        </is>
      </c>
      <c r="H1757" s="360" t="inlineStr">
        <is>
          <t>НДС 22%</t>
        </is>
      </c>
      <c r="I1757" s="360" t="n"/>
      <c r="J1757" s="360" t="n"/>
      <c r="K1757" s="360" t="n">
        <v>212</v>
      </c>
      <c r="L1757" s="360" t="n">
        <v>29</v>
      </c>
      <c r="M1757" s="360" t="n">
        <v>0</v>
      </c>
      <c r="N1757" s="360" t="inlineStr"/>
      <c r="O1757" s="360" t="n">
        <v>0</v>
      </c>
      <c r="P1757" s="360" t="n"/>
      <c r="Q1757" s="360" t="n"/>
      <c r="R1757" s="360" t="n"/>
      <c r="S1757" s="360" t="n"/>
      <c r="T1757" s="360" t="n"/>
      <c r="U1757" s="360" t="n"/>
      <c r="V1757" s="360" t="n"/>
      <c r="W1757" s="360" t="n">
        <v>0</v>
      </c>
      <c r="X1757" s="360" t="n">
        <v>1</v>
      </c>
      <c r="Y1757" s="360" t="n">
        <v>0</v>
      </c>
      <c r="Z1757" s="360" t="n"/>
      <c r="AA1757" s="360" t="n"/>
      <c r="AB1757" s="360" t="n"/>
    </row>
    <row r="1758">
      <c r="A1758" s="360" t="n">
        <v>50</v>
      </c>
      <c r="B1758" s="360" t="n">
        <v>0</v>
      </c>
      <c r="C1758" s="360" t="n">
        <v>0</v>
      </c>
      <c r="D1758" s="360" t="n">
        <v>2</v>
      </c>
      <c r="E1758" s="360" t="n">
        <v>213</v>
      </c>
      <c r="F1758" s="360">
        <f>ROUND(F1756+F1757,O1758)</f>
        <v/>
      </c>
      <c r="G1758" s="360" t="inlineStr">
        <is>
          <t>и3</t>
        </is>
      </c>
      <c r="H1758" s="360" t="inlineStr">
        <is>
          <t>Всего</t>
        </is>
      </c>
      <c r="I1758" s="360" t="n"/>
      <c r="J1758" s="360" t="n"/>
      <c r="K1758" s="360" t="n">
        <v>212</v>
      </c>
      <c r="L1758" s="360" t="n">
        <v>30</v>
      </c>
      <c r="M1758" s="360" t="n">
        <v>0</v>
      </c>
      <c r="N1758" s="360" t="inlineStr"/>
      <c r="O1758" s="360" t="n">
        <v>0</v>
      </c>
      <c r="P1758" s="360" t="n"/>
      <c r="Q1758" s="360" t="n"/>
      <c r="R1758" s="360" t="n"/>
      <c r="S1758" s="360" t="n"/>
      <c r="T1758" s="360" t="n"/>
      <c r="U1758" s="360" t="n"/>
      <c r="V1758" s="360" t="n"/>
      <c r="W1758" s="360" t="n">
        <v>0</v>
      </c>
      <c r="X1758" s="360" t="n">
        <v>1</v>
      </c>
      <c r="Y1758" s="360" t="n">
        <v>0</v>
      </c>
      <c r="Z1758" s="360" t="n"/>
      <c r="AA1758" s="360" t="n"/>
      <c r="AB1758" s="360" t="n"/>
    </row>
    <row r="1759"/>
    <row r="1760">
      <c r="A1760" s="357" t="n">
        <v>3</v>
      </c>
      <c r="B1760" s="357" t="n">
        <v>0</v>
      </c>
      <c r="C1760" s="357" t="n"/>
      <c r="D1760" s="357">
        <f>ROW(A1769)</f>
        <v/>
      </c>
      <c r="E1760" s="357" t="n"/>
      <c r="F1760" s="357" t="inlineStr">
        <is>
          <t>Новая локальная смета</t>
        </is>
      </c>
      <c r="G1760" s="357" t="inlineStr">
        <is>
          <t>Центральная, д.27- 3 п-д</t>
        </is>
      </c>
      <c r="H1760" s="357" t="inlineStr"/>
      <c r="I1760" s="357" t="n">
        <v>0</v>
      </c>
      <c r="J1760" s="357" t="inlineStr"/>
      <c r="K1760" s="357" t="n">
        <v>0</v>
      </c>
      <c r="L1760" s="357" t="inlineStr">
        <is>
          <t>Новая локальная смета</t>
        </is>
      </c>
      <c r="M1760" s="357" t="inlineStr"/>
      <c r="N1760" s="357" t="n"/>
      <c r="O1760" s="357" t="n"/>
      <c r="P1760" s="357" t="n"/>
      <c r="Q1760" s="357" t="n"/>
      <c r="R1760" s="357" t="n"/>
      <c r="S1760" s="357" t="n">
        <v>0</v>
      </c>
      <c r="T1760" s="357" t="n"/>
      <c r="U1760" s="357" t="inlineStr"/>
      <c r="V1760" s="357" t="n">
        <v>0</v>
      </c>
      <c r="W1760" s="357" t="n"/>
      <c r="X1760" s="357" t="n"/>
      <c r="Y1760" s="357" t="n"/>
      <c r="Z1760" s="357" t="n"/>
      <c r="AA1760" s="357" t="n"/>
      <c r="AB1760" s="357" t="inlineStr"/>
      <c r="AC1760" s="357" t="inlineStr"/>
      <c r="AD1760" s="357" t="inlineStr"/>
      <c r="AE1760" s="357" t="inlineStr"/>
      <c r="AF1760" s="357" t="inlineStr"/>
      <c r="AG1760" s="357" t="inlineStr"/>
      <c r="AH1760" s="357" t="n"/>
      <c r="AI1760" s="357" t="n"/>
      <c r="AJ1760" s="357" t="n"/>
      <c r="AK1760" s="357" t="n"/>
      <c r="AL1760" s="357" t="n"/>
      <c r="AM1760" s="357" t="n"/>
      <c r="AN1760" s="357" t="n"/>
      <c r="AO1760" s="357" t="n"/>
      <c r="AP1760" s="357" t="inlineStr"/>
      <c r="AQ1760" s="357" t="inlineStr"/>
      <c r="AR1760" s="357" t="inlineStr"/>
      <c r="AS1760" s="357" t="n"/>
      <c r="AT1760" s="357" t="n"/>
      <c r="AU1760" s="357" t="n"/>
      <c r="AV1760" s="357" t="n"/>
      <c r="AW1760" s="357" t="n"/>
      <c r="AX1760" s="357" t="n"/>
      <c r="AY1760" s="357" t="n"/>
      <c r="AZ1760" s="357" t="inlineStr"/>
      <c r="BA1760" s="357" t="n"/>
      <c r="BB1760" s="357" t="inlineStr"/>
      <c r="BC1760" s="357" t="inlineStr"/>
      <c r="BD1760" s="357" t="inlineStr"/>
      <c r="BE1760" s="357" t="inlineStr"/>
      <c r="BF1760" s="357" t="inlineStr"/>
      <c r="BG1760" s="357" t="inlineStr"/>
      <c r="BH1760" s="357" t="inlineStr"/>
      <c r="BI1760" s="357" t="inlineStr"/>
      <c r="BJ1760" s="357" t="inlineStr"/>
      <c r="BK1760" s="357" t="inlineStr"/>
      <c r="BL1760" s="357" t="inlineStr"/>
      <c r="BM1760" s="357" t="inlineStr"/>
      <c r="BN1760" s="357" t="inlineStr"/>
      <c r="BO1760" s="357" t="inlineStr"/>
      <c r="BP1760" s="357" t="inlineStr"/>
      <c r="BQ1760" s="357" t="n"/>
      <c r="BR1760" s="357" t="n"/>
      <c r="BS1760" s="357" t="n"/>
      <c r="BT1760" s="357" t="n"/>
      <c r="BU1760" s="357" t="n"/>
      <c r="BV1760" s="357" t="n"/>
      <c r="BW1760" s="357" t="n"/>
      <c r="BX1760" s="357" t="n">
        <v>0</v>
      </c>
      <c r="BY1760" s="357" t="n"/>
      <c r="BZ1760" s="357" t="n"/>
      <c r="CA1760" s="357" t="n"/>
      <c r="CB1760" s="357" t="n"/>
      <c r="CC1760" s="357" t="n"/>
      <c r="CD1760" s="357" t="n"/>
      <c r="CE1760" s="357" t="n"/>
      <c r="CF1760" s="357" t="n">
        <v>0</v>
      </c>
      <c r="CG1760" s="357" t="n">
        <v>0</v>
      </c>
      <c r="CH1760" s="357" t="n"/>
      <c r="CI1760" s="357" t="inlineStr"/>
      <c r="CJ1760" s="357" t="inlineStr"/>
      <c r="CK1760" t="inlineStr"/>
      <c r="CL1760" t="inlineStr"/>
      <c r="CM1760" t="inlineStr"/>
      <c r="CN1760" t="inlineStr"/>
      <c r="CO1760" t="inlineStr"/>
      <c r="CP1760" t="inlineStr"/>
      <c r="CQ1760" t="inlineStr"/>
    </row>
    <row r="1761"/>
    <row r="1762">
      <c r="A1762" s="358" t="n">
        <v>52</v>
      </c>
      <c r="B1762" s="358">
        <f>B1769</f>
        <v/>
      </c>
      <c r="C1762" s="358">
        <f>C1769</f>
        <v/>
      </c>
      <c r="D1762" s="358">
        <f>D1769</f>
        <v/>
      </c>
      <c r="E1762" s="358">
        <f>E1769</f>
        <v/>
      </c>
      <c r="F1762" s="358">
        <f>F1769</f>
        <v/>
      </c>
      <c r="G1762" s="358">
        <f>G1769</f>
        <v/>
      </c>
      <c r="H1762" s="358" t="n"/>
      <c r="I1762" s="358" t="n"/>
      <c r="J1762" s="358" t="n"/>
      <c r="K1762" s="358" t="n"/>
      <c r="L1762" s="358" t="n"/>
      <c r="M1762" s="358" t="n"/>
      <c r="N1762" s="358" t="n"/>
      <c r="O1762" s="358">
        <f>O1769</f>
        <v/>
      </c>
      <c r="P1762" s="358">
        <f>P1769</f>
        <v/>
      </c>
      <c r="Q1762" s="358">
        <f>Q1769</f>
        <v/>
      </c>
      <c r="R1762" s="358">
        <f>R1769</f>
        <v/>
      </c>
      <c r="S1762" s="358">
        <f>S1769</f>
        <v/>
      </c>
      <c r="T1762" s="358">
        <f>T1769</f>
        <v/>
      </c>
      <c r="U1762" s="358">
        <f>U1769</f>
        <v/>
      </c>
      <c r="V1762" s="358">
        <f>V1769</f>
        <v/>
      </c>
      <c r="W1762" s="358">
        <f>W1769</f>
        <v/>
      </c>
      <c r="X1762" s="358">
        <f>X1769</f>
        <v/>
      </c>
      <c r="Y1762" s="358">
        <f>Y1769</f>
        <v/>
      </c>
      <c r="Z1762" s="358">
        <f>Z1769</f>
        <v/>
      </c>
      <c r="AA1762" s="358">
        <f>AA1769</f>
        <v/>
      </c>
      <c r="AB1762" s="358">
        <f>AB1769</f>
        <v/>
      </c>
      <c r="AC1762" s="358">
        <f>AC1769</f>
        <v/>
      </c>
      <c r="AD1762" s="358">
        <f>AD1769</f>
        <v/>
      </c>
      <c r="AE1762" s="358">
        <f>AE1769</f>
        <v/>
      </c>
      <c r="AF1762" s="358">
        <f>AF1769</f>
        <v/>
      </c>
      <c r="AG1762" s="358">
        <f>AG1769</f>
        <v/>
      </c>
      <c r="AH1762" s="358">
        <f>AH1769</f>
        <v/>
      </c>
      <c r="AI1762" s="358">
        <f>AI1769</f>
        <v/>
      </c>
      <c r="AJ1762" s="358">
        <f>AJ1769</f>
        <v/>
      </c>
      <c r="AK1762" s="358">
        <f>AK1769</f>
        <v/>
      </c>
      <c r="AL1762" s="358">
        <f>AL1769</f>
        <v/>
      </c>
      <c r="AM1762" s="358">
        <f>AM1769</f>
        <v/>
      </c>
      <c r="AN1762" s="358">
        <f>AN1769</f>
        <v/>
      </c>
      <c r="AO1762" s="358">
        <f>AO1769</f>
        <v/>
      </c>
      <c r="AP1762" s="358">
        <f>AP1769</f>
        <v/>
      </c>
      <c r="AQ1762" s="358">
        <f>AQ1769</f>
        <v/>
      </c>
      <c r="AR1762" s="358">
        <f>AR1769</f>
        <v/>
      </c>
      <c r="AS1762" s="358">
        <f>AS1769</f>
        <v/>
      </c>
      <c r="AT1762" s="358">
        <f>AT1769</f>
        <v/>
      </c>
      <c r="AU1762" s="358">
        <f>AU1769</f>
        <v/>
      </c>
      <c r="AV1762" s="358">
        <f>AV1769</f>
        <v/>
      </c>
      <c r="AW1762" s="358">
        <f>AW1769</f>
        <v/>
      </c>
      <c r="AX1762" s="358">
        <f>AX1769</f>
        <v/>
      </c>
      <c r="AY1762" s="358">
        <f>AY1769</f>
        <v/>
      </c>
      <c r="AZ1762" s="358">
        <f>AZ1769</f>
        <v/>
      </c>
      <c r="BA1762" s="358">
        <f>BA1769</f>
        <v/>
      </c>
      <c r="BB1762" s="358">
        <f>BB1769</f>
        <v/>
      </c>
      <c r="BC1762" s="358">
        <f>BC1769</f>
        <v/>
      </c>
      <c r="BD1762" s="358">
        <f>BD1769</f>
        <v/>
      </c>
      <c r="BE1762" s="358">
        <f>BE1769</f>
        <v/>
      </c>
      <c r="BF1762" s="358">
        <f>BF1769</f>
        <v/>
      </c>
      <c r="BG1762" s="358">
        <f>BG1769</f>
        <v/>
      </c>
      <c r="BH1762" s="358">
        <f>BH1769</f>
        <v/>
      </c>
      <c r="BI1762" s="358">
        <f>BI1769</f>
        <v/>
      </c>
      <c r="BJ1762" s="358">
        <f>BJ1769</f>
        <v/>
      </c>
      <c r="BK1762" s="358">
        <f>BK1769</f>
        <v/>
      </c>
      <c r="BL1762" s="358">
        <f>BL1769</f>
        <v/>
      </c>
      <c r="BM1762" s="358">
        <f>BM1769</f>
        <v/>
      </c>
      <c r="BN1762" s="358">
        <f>BN1769</f>
        <v/>
      </c>
      <c r="BO1762" s="358">
        <f>BO1769</f>
        <v/>
      </c>
      <c r="BP1762" s="358">
        <f>BP1769</f>
        <v/>
      </c>
      <c r="BQ1762" s="358">
        <f>BQ1769</f>
        <v/>
      </c>
      <c r="BR1762" s="358">
        <f>BR1769</f>
        <v/>
      </c>
      <c r="BS1762" s="358">
        <f>BS1769</f>
        <v/>
      </c>
      <c r="BT1762" s="358">
        <f>BT1769</f>
        <v/>
      </c>
      <c r="BU1762" s="358">
        <f>BU1769</f>
        <v/>
      </c>
      <c r="BV1762" s="358">
        <f>BV1769</f>
        <v/>
      </c>
      <c r="BW1762" s="358">
        <f>BW1769</f>
        <v/>
      </c>
      <c r="BX1762" s="358">
        <f>BX1769</f>
        <v/>
      </c>
      <c r="BY1762" s="358">
        <f>BY1769</f>
        <v/>
      </c>
      <c r="BZ1762" s="358">
        <f>BZ1769</f>
        <v/>
      </c>
      <c r="CA1762" s="358">
        <f>CA1769</f>
        <v/>
      </c>
      <c r="CB1762" s="358">
        <f>CB1769</f>
        <v/>
      </c>
      <c r="CC1762" s="358">
        <f>CC1769</f>
        <v/>
      </c>
      <c r="CD1762" s="358">
        <f>CD1769</f>
        <v/>
      </c>
      <c r="CE1762" s="358">
        <f>CE1769</f>
        <v/>
      </c>
      <c r="CF1762" s="358">
        <f>CF1769</f>
        <v/>
      </c>
      <c r="CG1762" s="358">
        <f>CG1769</f>
        <v/>
      </c>
      <c r="CH1762" s="358">
        <f>CH1769</f>
        <v/>
      </c>
      <c r="CI1762" s="358">
        <f>CI1769</f>
        <v/>
      </c>
      <c r="CJ1762" s="358">
        <f>CJ1769</f>
        <v/>
      </c>
      <c r="CK1762" s="358">
        <f>CK1769</f>
        <v/>
      </c>
      <c r="CL1762" s="358">
        <f>CL1769</f>
        <v/>
      </c>
      <c r="CM1762" s="358">
        <f>CM1769</f>
        <v/>
      </c>
      <c r="CN1762" s="358">
        <f>CN1769</f>
        <v/>
      </c>
      <c r="CO1762" s="358">
        <f>CO1769</f>
        <v/>
      </c>
      <c r="CP1762" s="358">
        <f>CP1769</f>
        <v/>
      </c>
      <c r="CQ1762" s="358">
        <f>CQ1769</f>
        <v/>
      </c>
      <c r="CR1762" s="358">
        <f>CR1769</f>
        <v/>
      </c>
      <c r="CS1762" s="358">
        <f>CS1769</f>
        <v/>
      </c>
      <c r="CT1762" s="358">
        <f>CT1769</f>
        <v/>
      </c>
      <c r="CU1762" s="358">
        <f>CU1769</f>
        <v/>
      </c>
      <c r="CV1762" s="358">
        <f>CV1769</f>
        <v/>
      </c>
      <c r="CW1762" s="358">
        <f>CW1769</f>
        <v/>
      </c>
      <c r="CX1762" s="358">
        <f>CX1769</f>
        <v/>
      </c>
      <c r="CY1762" s="358">
        <f>CY1769</f>
        <v/>
      </c>
      <c r="CZ1762" s="358">
        <f>CZ1769</f>
        <v/>
      </c>
      <c r="DA1762" s="358">
        <f>DA1769</f>
        <v/>
      </c>
      <c r="DB1762" s="358">
        <f>DB1769</f>
        <v/>
      </c>
      <c r="DC1762" s="358">
        <f>DC1769</f>
        <v/>
      </c>
      <c r="DD1762" s="358">
        <f>DD1769</f>
        <v/>
      </c>
      <c r="DE1762" s="358">
        <f>DE1769</f>
        <v/>
      </c>
      <c r="DF1762" s="358">
        <f>DF1769</f>
        <v/>
      </c>
      <c r="DG1762" s="359">
        <f>DG1769</f>
        <v/>
      </c>
      <c r="DH1762" s="359">
        <f>DH1769</f>
        <v/>
      </c>
      <c r="DI1762" s="359">
        <f>DI1769</f>
        <v/>
      </c>
      <c r="DJ1762" s="359">
        <f>DJ1769</f>
        <v/>
      </c>
      <c r="DK1762" s="359">
        <f>DK1769</f>
        <v/>
      </c>
      <c r="DL1762" s="359">
        <f>DL1769</f>
        <v/>
      </c>
      <c r="DM1762" s="359">
        <f>DM1769</f>
        <v/>
      </c>
      <c r="DN1762" s="359">
        <f>DN1769</f>
        <v/>
      </c>
      <c r="DO1762" s="359">
        <f>DO1769</f>
        <v/>
      </c>
      <c r="DP1762" s="359">
        <f>DP1769</f>
        <v/>
      </c>
      <c r="DQ1762" s="359">
        <f>DQ1769</f>
        <v/>
      </c>
      <c r="DR1762" s="359">
        <f>DR1769</f>
        <v/>
      </c>
      <c r="DS1762" s="359">
        <f>DS1769</f>
        <v/>
      </c>
      <c r="DT1762" s="359">
        <f>DT1769</f>
        <v/>
      </c>
      <c r="DU1762" s="359">
        <f>DU1769</f>
        <v/>
      </c>
      <c r="DV1762" s="359">
        <f>DV1769</f>
        <v/>
      </c>
      <c r="DW1762" s="359">
        <f>DW1769</f>
        <v/>
      </c>
      <c r="DX1762" s="359">
        <f>DX1769</f>
        <v/>
      </c>
      <c r="DY1762" s="359">
        <f>DY1769</f>
        <v/>
      </c>
      <c r="DZ1762" s="359">
        <f>DZ1769</f>
        <v/>
      </c>
      <c r="EA1762" s="359">
        <f>EA1769</f>
        <v/>
      </c>
      <c r="EB1762" s="359">
        <f>EB1769</f>
        <v/>
      </c>
      <c r="EC1762" s="359">
        <f>EC1769</f>
        <v/>
      </c>
      <c r="ED1762" s="359">
        <f>ED1769</f>
        <v/>
      </c>
      <c r="EE1762" s="359">
        <f>EE1769</f>
        <v/>
      </c>
      <c r="EF1762" s="359">
        <f>EF1769</f>
        <v/>
      </c>
      <c r="EG1762" s="359">
        <f>EG1769</f>
        <v/>
      </c>
      <c r="EH1762" s="359">
        <f>EH1769</f>
        <v/>
      </c>
      <c r="EI1762" s="359">
        <f>EI1769</f>
        <v/>
      </c>
      <c r="EJ1762" s="359">
        <f>EJ1769</f>
        <v/>
      </c>
      <c r="EK1762" s="359">
        <f>EK1769</f>
        <v/>
      </c>
      <c r="EL1762" s="359">
        <f>EL1769</f>
        <v/>
      </c>
      <c r="EM1762" s="359">
        <f>EM1769</f>
        <v/>
      </c>
      <c r="EN1762" s="359">
        <f>EN1769</f>
        <v/>
      </c>
      <c r="EO1762" s="359">
        <f>EO1769</f>
        <v/>
      </c>
      <c r="EP1762" s="359">
        <f>EP1769</f>
        <v/>
      </c>
      <c r="EQ1762" s="359">
        <f>EQ1769</f>
        <v/>
      </c>
      <c r="ER1762" s="359">
        <f>ER1769</f>
        <v/>
      </c>
      <c r="ES1762" s="359">
        <f>ES1769</f>
        <v/>
      </c>
      <c r="ET1762" s="359">
        <f>ET1769</f>
        <v/>
      </c>
      <c r="EU1762" s="359">
        <f>EU1769</f>
        <v/>
      </c>
      <c r="EV1762" s="359">
        <f>EV1769</f>
        <v/>
      </c>
      <c r="EW1762" s="359">
        <f>EW1769</f>
        <v/>
      </c>
      <c r="EX1762" s="359">
        <f>EX1769</f>
        <v/>
      </c>
      <c r="EY1762" s="359">
        <f>EY1769</f>
        <v/>
      </c>
      <c r="EZ1762" s="359">
        <f>EZ1769</f>
        <v/>
      </c>
      <c r="FA1762" s="359">
        <f>FA1769</f>
        <v/>
      </c>
      <c r="FB1762" s="359">
        <f>FB1769</f>
        <v/>
      </c>
      <c r="FC1762" s="359">
        <f>FC1769</f>
        <v/>
      </c>
      <c r="FD1762" s="359">
        <f>FD1769</f>
        <v/>
      </c>
      <c r="FE1762" s="359">
        <f>FE1769</f>
        <v/>
      </c>
      <c r="FF1762" s="359">
        <f>FF1769</f>
        <v/>
      </c>
      <c r="FG1762" s="359">
        <f>FG1769</f>
        <v/>
      </c>
      <c r="FH1762" s="359">
        <f>FH1769</f>
        <v/>
      </c>
      <c r="FI1762" s="359">
        <f>FI1769</f>
        <v/>
      </c>
      <c r="FJ1762" s="359">
        <f>FJ1769</f>
        <v/>
      </c>
      <c r="FK1762" s="359">
        <f>FK1769</f>
        <v/>
      </c>
      <c r="FL1762" s="359">
        <f>FL1769</f>
        <v/>
      </c>
      <c r="FM1762" s="359">
        <f>FM1769</f>
        <v/>
      </c>
      <c r="FN1762" s="359">
        <f>FN1769</f>
        <v/>
      </c>
      <c r="FO1762" s="359">
        <f>FO1769</f>
        <v/>
      </c>
      <c r="FP1762" s="359">
        <f>FP1769</f>
        <v/>
      </c>
      <c r="FQ1762" s="359">
        <f>FQ1769</f>
        <v/>
      </c>
      <c r="FR1762" s="359">
        <f>FR1769</f>
        <v/>
      </c>
      <c r="FS1762" s="359">
        <f>FS1769</f>
        <v/>
      </c>
      <c r="FT1762" s="359">
        <f>FT1769</f>
        <v/>
      </c>
      <c r="FU1762" s="359">
        <f>FU1769</f>
        <v/>
      </c>
      <c r="FV1762" s="359">
        <f>FV1769</f>
        <v/>
      </c>
      <c r="FW1762" s="359">
        <f>FW1769</f>
        <v/>
      </c>
      <c r="FX1762" s="359">
        <f>FX1769</f>
        <v/>
      </c>
      <c r="FY1762" s="359">
        <f>FY1769</f>
        <v/>
      </c>
      <c r="FZ1762" s="359">
        <f>FZ1769</f>
        <v/>
      </c>
      <c r="GA1762" s="359">
        <f>GA1769</f>
        <v/>
      </c>
      <c r="GB1762" s="359">
        <f>GB1769</f>
        <v/>
      </c>
      <c r="GC1762" s="359">
        <f>GC1769</f>
        <v/>
      </c>
      <c r="GD1762" s="359">
        <f>GD1769</f>
        <v/>
      </c>
      <c r="GE1762" s="359">
        <f>GE1769</f>
        <v/>
      </c>
      <c r="GF1762" s="359">
        <f>GF1769</f>
        <v/>
      </c>
      <c r="GG1762" s="359">
        <f>GG1769</f>
        <v/>
      </c>
      <c r="GH1762" s="359">
        <f>GH1769</f>
        <v/>
      </c>
      <c r="GI1762" s="359">
        <f>GI1769</f>
        <v/>
      </c>
      <c r="GJ1762" s="359">
        <f>GJ1769</f>
        <v/>
      </c>
      <c r="GK1762" s="359">
        <f>GK1769</f>
        <v/>
      </c>
      <c r="GL1762" s="359">
        <f>GL1769</f>
        <v/>
      </c>
      <c r="GM1762" s="359">
        <f>GM1769</f>
        <v/>
      </c>
      <c r="GN1762" s="359">
        <f>GN1769</f>
        <v/>
      </c>
      <c r="GO1762" s="359">
        <f>GO1769</f>
        <v/>
      </c>
      <c r="GP1762" s="359">
        <f>GP1769</f>
        <v/>
      </c>
      <c r="GQ1762" s="359">
        <f>GQ1769</f>
        <v/>
      </c>
      <c r="GR1762" s="359">
        <f>GR1769</f>
        <v/>
      </c>
      <c r="GS1762" s="359">
        <f>GS1769</f>
        <v/>
      </c>
      <c r="GT1762" s="359">
        <f>GT1769</f>
        <v/>
      </c>
      <c r="GU1762" s="359">
        <f>GU1769</f>
        <v/>
      </c>
      <c r="GV1762" s="359">
        <f>GV1769</f>
        <v/>
      </c>
      <c r="GW1762" s="359">
        <f>GW1769</f>
        <v/>
      </c>
      <c r="GX1762" s="359">
        <f>GX1769</f>
        <v/>
      </c>
    </row>
    <row r="1763"/>
    <row r="1764">
      <c r="A1764" t="n">
        <v>17</v>
      </c>
      <c r="B1764" t="n">
        <v>0</v>
      </c>
      <c r="C1764">
        <f>ROW(SmtRes!A591)</f>
        <v/>
      </c>
      <c r="D1764">
        <f>ROW(EtalonRes!A575)</f>
        <v/>
      </c>
      <c r="E1764" t="inlineStr">
        <is>
          <t>1</t>
        </is>
      </c>
      <c r="F1764" t="inlineStr">
        <is>
          <t>62-32-2</t>
        </is>
      </c>
      <c r="G1764" t="inlineStr">
        <is>
          <t>Окраска масляными составами ранее окрашенных поверхностей труб стальных за 2 раза</t>
        </is>
      </c>
      <c r="H1764" t="inlineStr">
        <is>
          <t>100 м2 окрашиваемой поверхности</t>
        </is>
      </c>
      <c r="I1764">
        <f>ROUND(ROUND(3.9/100,4),7)</f>
        <v/>
      </c>
      <c r="J1764" t="n">
        <v>0</v>
      </c>
      <c r="K1764">
        <f>ROUND(ROUND(3.9/100,4),7)</f>
        <v/>
      </c>
      <c r="O1764">
        <f>ROUND(CP1764,0)</f>
        <v/>
      </c>
      <c r="P1764">
        <f>ROUND(CQ1764*I1764,0)</f>
        <v/>
      </c>
      <c r="Q1764">
        <f>(ROUND((ROUND(((ET1764)*I1764),0)*BB1764),0)+ROUND((ROUND(((AE1764-(EU1764))*I1764),0)*BS1764),0))</f>
        <v/>
      </c>
      <c r="R1764">
        <f>(ROUND((ROUND(((EU1764)*I1764),0)*BS1764),0)+ROUND((ROUND(((AE1764-(EU1764))*I1764),0)*BS1764),0))</f>
        <v/>
      </c>
      <c r="S1764">
        <f>ROUND(CT1764*I1764,0)</f>
        <v/>
      </c>
      <c r="T1764">
        <f>ROUND(CU1764*I1764,0)</f>
        <v/>
      </c>
      <c r="U1764">
        <f>ROUND(CV1764*I1764,7)</f>
        <v/>
      </c>
      <c r="V1764">
        <f>ROUND(CW1764*I1764,7)</f>
        <v/>
      </c>
      <c r="W1764">
        <f>ROUND(CX1764*I1764,0)</f>
        <v/>
      </c>
      <c r="X1764">
        <f>ROUND(CY1764,0)</f>
        <v/>
      </c>
      <c r="Y1764">
        <f>ROUND(CZ1764,0)</f>
        <v/>
      </c>
      <c r="AA1764" t="n">
        <v>78862477</v>
      </c>
      <c r="AB1764">
        <f>ROUND((AC1764+AD1764+AF1764),2)</f>
        <v/>
      </c>
      <c r="AC1764">
        <f>ROUND((ES1764),2)</f>
        <v/>
      </c>
      <c r="AD1764">
        <f>ROUND((((ET1764)-(EU1764))+AE1764),2)</f>
        <v/>
      </c>
      <c r="AE1764">
        <f>ROUND((EU1764),2)</f>
        <v/>
      </c>
      <c r="AF1764">
        <f>ROUND((EV1764),2)</f>
        <v/>
      </c>
      <c r="AG1764">
        <f>ROUND((AP1764),2)</f>
        <v/>
      </c>
      <c r="AH1764">
        <f>(EW1764)</f>
        <v/>
      </c>
      <c r="AI1764">
        <f>(EX1764)</f>
        <v/>
      </c>
      <c r="AJ1764">
        <f>(AS1764)</f>
        <v/>
      </c>
      <c r="AK1764" t="n">
        <v>1168.43</v>
      </c>
      <c r="AL1764" t="n">
        <v>515.51</v>
      </c>
      <c r="AM1764" t="n">
        <v>0.87</v>
      </c>
      <c r="AN1764" t="n">
        <v>0</v>
      </c>
      <c r="AO1764" t="n">
        <v>652.05</v>
      </c>
      <c r="AP1764" t="n">
        <v>0</v>
      </c>
      <c r="AQ1764" t="n">
        <v>80.59999999999999</v>
      </c>
      <c r="AR1764" t="n">
        <v>0</v>
      </c>
      <c r="AS1764" t="n">
        <v>0</v>
      </c>
      <c r="AT1764" t="n">
        <v>90</v>
      </c>
      <c r="AU1764" t="n">
        <v>46</v>
      </c>
      <c r="AV1764" t="n">
        <v>1</v>
      </c>
      <c r="AW1764" t="n">
        <v>1</v>
      </c>
      <c r="AZ1764" t="n">
        <v>1</v>
      </c>
      <c r="BA1764" t="n">
        <v>52.25</v>
      </c>
      <c r="BB1764" t="n">
        <v>25.03</v>
      </c>
      <c r="BC1764" t="n">
        <v>3.7</v>
      </c>
      <c r="BD1764" t="inlineStr"/>
      <c r="BE1764" t="inlineStr"/>
      <c r="BF1764" t="inlineStr"/>
      <c r="BG1764" t="inlineStr"/>
      <c r="BH1764" t="n">
        <v>0</v>
      </c>
      <c r="BI1764" t="n">
        <v>1</v>
      </c>
      <c r="BJ1764" t="inlineStr">
        <is>
          <t>ТЕРр Московской обл., 62-32-2, приказ Минстроя России №675/пр от 28.02.2017 № 263/пр</t>
        </is>
      </c>
      <c r="BM1764" t="n">
        <v>62001</v>
      </c>
      <c r="BN1764" t="n">
        <v>0</v>
      </c>
      <c r="BO1764" t="inlineStr">
        <is>
          <t>62-32-2</t>
        </is>
      </c>
      <c r="BP1764" t="n">
        <v>1</v>
      </c>
      <c r="BQ1764" t="n">
        <v>6</v>
      </c>
      <c r="BR1764" t="n">
        <v>0</v>
      </c>
      <c r="BS1764" t="n">
        <v>52.25</v>
      </c>
      <c r="BT1764" t="n">
        <v>1</v>
      </c>
      <c r="BU1764" t="n">
        <v>1</v>
      </c>
      <c r="BV1764" t="n">
        <v>1</v>
      </c>
      <c r="BW1764" t="n">
        <v>1</v>
      </c>
      <c r="BX1764" t="n">
        <v>1</v>
      </c>
      <c r="BY1764" t="inlineStr"/>
      <c r="BZ1764" t="n">
        <v>90</v>
      </c>
      <c r="CA1764" t="n">
        <v>46</v>
      </c>
      <c r="CB1764" t="inlineStr"/>
      <c r="CE1764" t="n">
        <v>12</v>
      </c>
      <c r="CF1764" t="n">
        <v>0</v>
      </c>
      <c r="CG1764" t="n">
        <v>0</v>
      </c>
      <c r="CM1764" t="n">
        <v>0</v>
      </c>
      <c r="CN1764" t="inlineStr"/>
      <c r="CO1764" t="n">
        <v>0</v>
      </c>
      <c r="CP1764">
        <f>(P1764+Q1764+S1764)</f>
        <v/>
      </c>
      <c r="CQ1764">
        <f>AC1764*BC1764</f>
        <v/>
      </c>
      <c r="CR1764">
        <f>(ROUND((ROUND(((ET1764)*1),0)*BB1764),0)+ROUND((ROUND(((AE1764-(EU1764))*1),0)*BS1764),0))</f>
        <v/>
      </c>
      <c r="CS1764">
        <f>(ROUND((ROUND(((EU1764)*1),0)*BS1764),0)+ROUND((ROUND(((AE1764-(EU1764))*1),0)*BS1764),0))</f>
        <v/>
      </c>
      <c r="CT1764">
        <f>AF1764*BA1764</f>
        <v/>
      </c>
      <c r="CU1764">
        <f>AG1764</f>
        <v/>
      </c>
      <c r="CV1764">
        <f>AH1764</f>
        <v/>
      </c>
      <c r="CW1764">
        <f>AI1764</f>
        <v/>
      </c>
      <c r="CX1764">
        <f>AJ1764</f>
        <v/>
      </c>
      <c r="CY1764">
        <f>(((S1764+R1764)*AT1764)/100)</f>
        <v/>
      </c>
      <c r="CZ1764">
        <f>(((S1764+R1764)*AU1764)/100)</f>
        <v/>
      </c>
      <c r="DC1764" t="inlineStr"/>
      <c r="DD1764" t="inlineStr"/>
      <c r="DE1764" t="inlineStr"/>
      <c r="DF1764" t="inlineStr"/>
      <c r="DG1764" t="inlineStr"/>
      <c r="DH1764" t="inlineStr"/>
      <c r="DI1764" t="inlineStr"/>
      <c r="DJ1764" t="inlineStr"/>
      <c r="DK1764" t="inlineStr"/>
      <c r="DL1764" t="inlineStr"/>
      <c r="DM1764" t="inlineStr"/>
      <c r="DN1764" t="n">
        <v>0</v>
      </c>
      <c r="DO1764" t="n">
        <v>0</v>
      </c>
      <c r="DP1764" t="n">
        <v>1</v>
      </c>
      <c r="DQ1764" t="n">
        <v>1</v>
      </c>
      <c r="DU1764" t="n">
        <v>1005</v>
      </c>
      <c r="DV1764" t="inlineStr">
        <is>
          <t>100 м2 окрашиваемой поверхности</t>
        </is>
      </c>
      <c r="DW1764" t="inlineStr">
        <is>
          <t>100 м2 окрашиваемой поверхности</t>
        </is>
      </c>
      <c r="DX1764" t="n">
        <v>100</v>
      </c>
      <c r="DZ1764" t="inlineStr"/>
      <c r="EA1764" t="inlineStr"/>
      <c r="EB1764" t="inlineStr"/>
      <c r="EC1764" t="inlineStr"/>
      <c r="EE1764" t="n">
        <v>78725981</v>
      </c>
      <c r="EF1764" t="n">
        <v>6</v>
      </c>
      <c r="EG1764" t="inlineStr">
        <is>
          <t>Ремонтно-строительные работы</t>
        </is>
      </c>
      <c r="EH1764" t="n">
        <v>96</v>
      </c>
      <c r="EI1764" t="inlineStr">
        <is>
          <t>Малярные работы</t>
        </is>
      </c>
      <c r="EJ1764" t="n">
        <v>1</v>
      </c>
      <c r="EK1764" t="n">
        <v>62001</v>
      </c>
      <c r="EL1764" t="inlineStr">
        <is>
          <t>Малярные работы</t>
        </is>
      </c>
      <c r="EM1764" t="inlineStr">
        <is>
          <t>рФЕР-62</t>
        </is>
      </c>
      <c r="EO1764" t="inlineStr"/>
      <c r="EQ1764" t="n">
        <v>0</v>
      </c>
      <c r="ER1764" t="n">
        <v>1168.43</v>
      </c>
      <c r="ES1764" t="n">
        <v>515.51</v>
      </c>
      <c r="ET1764" t="n">
        <v>0.87</v>
      </c>
      <c r="EU1764" t="n">
        <v>0</v>
      </c>
      <c r="EV1764" t="n">
        <v>652.05</v>
      </c>
      <c r="EW1764" t="n">
        <v>80.59999999999999</v>
      </c>
      <c r="EX1764" t="n">
        <v>0</v>
      </c>
      <c r="EY1764" t="n">
        <v>0</v>
      </c>
      <c r="FQ1764" t="n">
        <v>0</v>
      </c>
      <c r="FR1764" t="n">
        <v>0</v>
      </c>
      <c r="FS1764" t="n">
        <v>0</v>
      </c>
      <c r="FX1764" t="n">
        <v>90</v>
      </c>
      <c r="FY1764" t="n">
        <v>46</v>
      </c>
      <c r="GA1764" t="inlineStr"/>
      <c r="GD1764" t="n">
        <v>1</v>
      </c>
      <c r="GF1764" t="n">
        <v>1498197597</v>
      </c>
      <c r="GG1764" t="n">
        <v>2</v>
      </c>
      <c r="GH1764" t="n">
        <v>1</v>
      </c>
      <c r="GI1764" t="n">
        <v>2</v>
      </c>
      <c r="GJ1764" t="n">
        <v>0</v>
      </c>
      <c r="GK1764" t="n">
        <v>0</v>
      </c>
      <c r="GL1764">
        <f>ROUND(IF(AND(BH1764=3,BI1764=3,FS1764&lt;&gt;0),P1764,0),0)</f>
        <v/>
      </c>
      <c r="GM1764">
        <f>ROUND(O1764+X1764+Y1764,0)+GX1764</f>
        <v/>
      </c>
      <c r="GN1764">
        <f>IF(OR(BI1764=0,BI1764=1),GM1764-GX1764,0)</f>
        <v/>
      </c>
      <c r="GO1764">
        <f>IF(BI1764=2,GM1764-GX1764,0)</f>
        <v/>
      </c>
      <c r="GP1764">
        <f>IF(BI1764=4,GM1764-GX1764,0)</f>
        <v/>
      </c>
      <c r="GR1764" t="n">
        <v>0</v>
      </c>
      <c r="GS1764" t="n">
        <v>3</v>
      </c>
      <c r="GT1764" t="n">
        <v>0</v>
      </c>
      <c r="GU1764" t="inlineStr"/>
      <c r="GV1764">
        <f>ROUND((GT1764),2)</f>
        <v/>
      </c>
      <c r="GW1764" t="n">
        <v>1</v>
      </c>
      <c r="GX1764">
        <f>ROUND(HC1764*I1764,0)</f>
        <v/>
      </c>
      <c r="HA1764" t="n">
        <v>0</v>
      </c>
      <c r="HB1764" t="n">
        <v>0</v>
      </c>
      <c r="HC1764">
        <f>GV1764*GW1764</f>
        <v/>
      </c>
      <c r="HE1764" t="inlineStr"/>
      <c r="HF1764" t="inlineStr"/>
      <c r="HM1764" t="inlineStr"/>
      <c r="HN1764" t="inlineStr">
        <is>
          <t>Пр/812-096.0-1</t>
        </is>
      </c>
      <c r="HO1764" t="inlineStr">
        <is>
          <t>Пр/774-096.0</t>
        </is>
      </c>
      <c r="HP1764" t="inlineStr">
        <is>
          <t>Малярные работы</t>
        </is>
      </c>
      <c r="HQ1764" t="inlineStr">
        <is>
          <t>Малярные работы</t>
        </is>
      </c>
      <c r="HS1764" t="n">
        <v>0</v>
      </c>
      <c r="IK1764" t="n">
        <v>0</v>
      </c>
    </row>
    <row r="1765">
      <c r="A1765" t="n">
        <v>17</v>
      </c>
      <c r="B1765" t="n">
        <v>0</v>
      </c>
      <c r="C1765">
        <f>ROW(SmtRes!A596)</f>
        <v/>
      </c>
      <c r="D1765">
        <f>ROW(EtalonRes!A580)</f>
        <v/>
      </c>
      <c r="E1765" t="inlineStr">
        <is>
          <t>2</t>
        </is>
      </c>
      <c r="F1765" t="inlineStr">
        <is>
          <t>62-33-2</t>
        </is>
      </c>
      <c r="G1765" t="inlineStr">
        <is>
          <t>Окраска масляными составами ранее окрашенных поверхностей радиаторов и ребристых труб отопления за 2 раза</t>
        </is>
      </c>
      <c r="H1765" t="inlineStr">
        <is>
          <t>100 м2 окрашиваемой поверхности</t>
        </is>
      </c>
      <c r="I1765">
        <f>ROUND(ROUND(3.6/100,4),7)</f>
        <v/>
      </c>
      <c r="J1765" t="n">
        <v>0</v>
      </c>
      <c r="K1765">
        <f>ROUND(ROUND(3.6/100,4),7)</f>
        <v/>
      </c>
      <c r="O1765">
        <f>ROUND(CP1765,0)</f>
        <v/>
      </c>
      <c r="P1765">
        <f>ROUND(CQ1765*I1765,0)</f>
        <v/>
      </c>
      <c r="Q1765">
        <f>(ROUND((ROUND(((ET1765)*I1765),0)*BB1765),0)+ROUND((ROUND(((AE1765-(EU1765))*I1765),0)*BS1765),0))</f>
        <v/>
      </c>
      <c r="R1765">
        <f>(ROUND((ROUND(((EU1765)*I1765),0)*BS1765),0)+ROUND((ROUND(((AE1765-(EU1765))*I1765),0)*BS1765),0))</f>
        <v/>
      </c>
      <c r="S1765">
        <f>ROUND(CT1765*I1765,0)</f>
        <v/>
      </c>
      <c r="T1765">
        <f>ROUND(CU1765*I1765,0)</f>
        <v/>
      </c>
      <c r="U1765">
        <f>ROUND(CV1765*I1765,7)</f>
        <v/>
      </c>
      <c r="V1765">
        <f>ROUND(CW1765*I1765,7)</f>
        <v/>
      </c>
      <c r="W1765">
        <f>ROUND(CX1765*I1765,0)</f>
        <v/>
      </c>
      <c r="X1765">
        <f>ROUND(CY1765,0)</f>
        <v/>
      </c>
      <c r="Y1765">
        <f>ROUND(CZ1765,0)</f>
        <v/>
      </c>
      <c r="AA1765" t="n">
        <v>78862477</v>
      </c>
      <c r="AB1765">
        <f>ROUND((AC1765+AD1765+AF1765),2)</f>
        <v/>
      </c>
      <c r="AC1765">
        <f>ROUND((ES1765),2)</f>
        <v/>
      </c>
      <c r="AD1765">
        <f>ROUND((((ET1765)-(EU1765))+AE1765),2)</f>
        <v/>
      </c>
      <c r="AE1765">
        <f>ROUND((EU1765),2)</f>
        <v/>
      </c>
      <c r="AF1765">
        <f>ROUND((EV1765),2)</f>
        <v/>
      </c>
      <c r="AG1765">
        <f>ROUND((AP1765),2)</f>
        <v/>
      </c>
      <c r="AH1765">
        <f>(EW1765)</f>
        <v/>
      </c>
      <c r="AI1765">
        <f>(EX1765)</f>
        <v/>
      </c>
      <c r="AJ1765">
        <f>(AS1765)</f>
        <v/>
      </c>
      <c r="AK1765" t="n">
        <v>1092.7</v>
      </c>
      <c r="AL1765" t="n">
        <v>515.51</v>
      </c>
      <c r="AM1765" t="n">
        <v>0.87</v>
      </c>
      <c r="AN1765" t="n">
        <v>0</v>
      </c>
      <c r="AO1765" t="n">
        <v>576.3200000000001</v>
      </c>
      <c r="AP1765" t="n">
        <v>0</v>
      </c>
      <c r="AQ1765" t="n">
        <v>65.94</v>
      </c>
      <c r="AR1765" t="n">
        <v>0</v>
      </c>
      <c r="AS1765" t="n">
        <v>0</v>
      </c>
      <c r="AT1765" t="n">
        <v>90</v>
      </c>
      <c r="AU1765" t="n">
        <v>46</v>
      </c>
      <c r="AV1765" t="n">
        <v>1</v>
      </c>
      <c r="AW1765" t="n">
        <v>1</v>
      </c>
      <c r="AZ1765" t="n">
        <v>1</v>
      </c>
      <c r="BA1765" t="n">
        <v>52.25</v>
      </c>
      <c r="BB1765" t="n">
        <v>25.03</v>
      </c>
      <c r="BC1765" t="n">
        <v>3.7</v>
      </c>
      <c r="BD1765" t="inlineStr"/>
      <c r="BE1765" t="inlineStr"/>
      <c r="BF1765" t="inlineStr"/>
      <c r="BG1765" t="inlineStr"/>
      <c r="BH1765" t="n">
        <v>0</v>
      </c>
      <c r="BI1765" t="n">
        <v>1</v>
      </c>
      <c r="BJ1765" t="inlineStr">
        <is>
          <t>ТЕРр Московской обл., 62-33-2, приказ Минстроя России №675/пр от 28.02.2017 № 263/пр</t>
        </is>
      </c>
      <c r="BM1765" t="n">
        <v>62001</v>
      </c>
      <c r="BN1765" t="n">
        <v>0</v>
      </c>
      <c r="BO1765" t="inlineStr">
        <is>
          <t>62-33-2</t>
        </is>
      </c>
      <c r="BP1765" t="n">
        <v>1</v>
      </c>
      <c r="BQ1765" t="n">
        <v>6</v>
      </c>
      <c r="BR1765" t="n">
        <v>0</v>
      </c>
      <c r="BS1765" t="n">
        <v>52.25</v>
      </c>
      <c r="BT1765" t="n">
        <v>1</v>
      </c>
      <c r="BU1765" t="n">
        <v>1</v>
      </c>
      <c r="BV1765" t="n">
        <v>1</v>
      </c>
      <c r="BW1765" t="n">
        <v>1</v>
      </c>
      <c r="BX1765" t="n">
        <v>1</v>
      </c>
      <c r="BY1765" t="inlineStr"/>
      <c r="BZ1765" t="n">
        <v>90</v>
      </c>
      <c r="CA1765" t="n">
        <v>46</v>
      </c>
      <c r="CB1765" t="inlineStr"/>
      <c r="CE1765" t="n">
        <v>12</v>
      </c>
      <c r="CF1765" t="n">
        <v>0</v>
      </c>
      <c r="CG1765" t="n">
        <v>0</v>
      </c>
      <c r="CM1765" t="n">
        <v>0</v>
      </c>
      <c r="CN1765" t="inlineStr"/>
      <c r="CO1765" t="n">
        <v>0</v>
      </c>
      <c r="CP1765">
        <f>(P1765+Q1765+S1765)</f>
        <v/>
      </c>
      <c r="CQ1765">
        <f>AC1765*BC1765</f>
        <v/>
      </c>
      <c r="CR1765">
        <f>(ROUND((ROUND(((ET1765)*1),0)*BB1765),0)+ROUND((ROUND(((AE1765-(EU1765))*1),0)*BS1765),0))</f>
        <v/>
      </c>
      <c r="CS1765">
        <f>(ROUND((ROUND(((EU1765)*1),0)*BS1765),0)+ROUND((ROUND(((AE1765-(EU1765))*1),0)*BS1765),0))</f>
        <v/>
      </c>
      <c r="CT1765">
        <f>AF1765*BA1765</f>
        <v/>
      </c>
      <c r="CU1765">
        <f>AG1765</f>
        <v/>
      </c>
      <c r="CV1765">
        <f>AH1765</f>
        <v/>
      </c>
      <c r="CW1765">
        <f>AI1765</f>
        <v/>
      </c>
      <c r="CX1765">
        <f>AJ1765</f>
        <v/>
      </c>
      <c r="CY1765">
        <f>(((S1765+R1765)*AT1765)/100)</f>
        <v/>
      </c>
      <c r="CZ1765">
        <f>(((S1765+R1765)*AU1765)/100)</f>
        <v/>
      </c>
      <c r="DC1765" t="inlineStr"/>
      <c r="DD1765" t="inlineStr"/>
      <c r="DE1765" t="inlineStr"/>
      <c r="DF1765" t="inlineStr"/>
      <c r="DG1765" t="inlineStr"/>
      <c r="DH1765" t="inlineStr"/>
      <c r="DI1765" t="inlineStr"/>
      <c r="DJ1765" t="inlineStr"/>
      <c r="DK1765" t="inlineStr"/>
      <c r="DL1765" t="inlineStr"/>
      <c r="DM1765" t="inlineStr"/>
      <c r="DN1765" t="n">
        <v>0</v>
      </c>
      <c r="DO1765" t="n">
        <v>0</v>
      </c>
      <c r="DP1765" t="n">
        <v>1</v>
      </c>
      <c r="DQ1765" t="n">
        <v>1</v>
      </c>
      <c r="DU1765" t="n">
        <v>1005</v>
      </c>
      <c r="DV1765" t="inlineStr">
        <is>
          <t>100 м2 окрашиваемой поверхности</t>
        </is>
      </c>
      <c r="DW1765" t="inlineStr">
        <is>
          <t>100 м2 окрашиваемой поверхности</t>
        </is>
      </c>
      <c r="DX1765" t="n">
        <v>100</v>
      </c>
      <c r="DZ1765" t="inlineStr"/>
      <c r="EA1765" t="inlineStr"/>
      <c r="EB1765" t="inlineStr"/>
      <c r="EC1765" t="inlineStr"/>
      <c r="EE1765" t="n">
        <v>78725981</v>
      </c>
      <c r="EF1765" t="n">
        <v>6</v>
      </c>
      <c r="EG1765" t="inlineStr">
        <is>
          <t>Ремонтно-строительные работы</t>
        </is>
      </c>
      <c r="EH1765" t="n">
        <v>96</v>
      </c>
      <c r="EI1765" t="inlineStr">
        <is>
          <t>Малярные работы</t>
        </is>
      </c>
      <c r="EJ1765" t="n">
        <v>1</v>
      </c>
      <c r="EK1765" t="n">
        <v>62001</v>
      </c>
      <c r="EL1765" t="inlineStr">
        <is>
          <t>Малярные работы</t>
        </is>
      </c>
      <c r="EM1765" t="inlineStr">
        <is>
          <t>рФЕР-62</t>
        </is>
      </c>
      <c r="EO1765" t="inlineStr"/>
      <c r="EQ1765" t="n">
        <v>0</v>
      </c>
      <c r="ER1765" t="n">
        <v>1092.7</v>
      </c>
      <c r="ES1765" t="n">
        <v>515.51</v>
      </c>
      <c r="ET1765" t="n">
        <v>0.87</v>
      </c>
      <c r="EU1765" t="n">
        <v>0</v>
      </c>
      <c r="EV1765" t="n">
        <v>576.3200000000001</v>
      </c>
      <c r="EW1765" t="n">
        <v>65.94</v>
      </c>
      <c r="EX1765" t="n">
        <v>0</v>
      </c>
      <c r="EY1765" t="n">
        <v>0</v>
      </c>
      <c r="FQ1765" t="n">
        <v>0</v>
      </c>
      <c r="FR1765" t="n">
        <v>0</v>
      </c>
      <c r="FS1765" t="n">
        <v>0</v>
      </c>
      <c r="FX1765" t="n">
        <v>90</v>
      </c>
      <c r="FY1765" t="n">
        <v>46</v>
      </c>
      <c r="GA1765" t="inlineStr"/>
      <c r="GD1765" t="n">
        <v>1</v>
      </c>
      <c r="GF1765" t="n">
        <v>-1536278648</v>
      </c>
      <c r="GG1765" t="n">
        <v>2</v>
      </c>
      <c r="GH1765" t="n">
        <v>1</v>
      </c>
      <c r="GI1765" t="n">
        <v>2</v>
      </c>
      <c r="GJ1765" t="n">
        <v>0</v>
      </c>
      <c r="GK1765" t="n">
        <v>0</v>
      </c>
      <c r="GL1765">
        <f>ROUND(IF(AND(BH1765=3,BI1765=3,FS1765&lt;&gt;0),P1765,0),0)</f>
        <v/>
      </c>
      <c r="GM1765">
        <f>ROUND(O1765+X1765+Y1765,0)+GX1765</f>
        <v/>
      </c>
      <c r="GN1765">
        <f>IF(OR(BI1765=0,BI1765=1),GM1765-GX1765,0)</f>
        <v/>
      </c>
      <c r="GO1765">
        <f>IF(BI1765=2,GM1765-GX1765,0)</f>
        <v/>
      </c>
      <c r="GP1765">
        <f>IF(BI1765=4,GM1765-GX1765,0)</f>
        <v/>
      </c>
      <c r="GR1765" t="n">
        <v>0</v>
      </c>
      <c r="GS1765" t="n">
        <v>3</v>
      </c>
      <c r="GT1765" t="n">
        <v>0</v>
      </c>
      <c r="GU1765" t="inlineStr"/>
      <c r="GV1765">
        <f>ROUND((GT1765),2)</f>
        <v/>
      </c>
      <c r="GW1765" t="n">
        <v>1</v>
      </c>
      <c r="GX1765">
        <f>ROUND(HC1765*I1765,0)</f>
        <v/>
      </c>
      <c r="HA1765" t="n">
        <v>0</v>
      </c>
      <c r="HB1765" t="n">
        <v>0</v>
      </c>
      <c r="HC1765">
        <f>GV1765*GW1765</f>
        <v/>
      </c>
      <c r="HE1765" t="inlineStr"/>
      <c r="HF1765" t="inlineStr"/>
      <c r="HM1765" t="inlineStr"/>
      <c r="HN1765" t="inlineStr">
        <is>
          <t>Пр/812-096.0-1</t>
        </is>
      </c>
      <c r="HO1765" t="inlineStr">
        <is>
          <t>Пр/774-096.0</t>
        </is>
      </c>
      <c r="HP1765" t="inlineStr">
        <is>
          <t>Малярные работы</t>
        </is>
      </c>
      <c r="HQ1765" t="inlineStr">
        <is>
          <t>Малярные работы</t>
        </is>
      </c>
      <c r="HS1765" t="n">
        <v>0</v>
      </c>
      <c r="IK1765" t="n">
        <v>0</v>
      </c>
    </row>
    <row r="1766">
      <c r="A1766" t="n">
        <v>17</v>
      </c>
      <c r="B1766" t="n">
        <v>0</v>
      </c>
      <c r="C1766">
        <f>ROW(SmtRes!A604)</f>
        <v/>
      </c>
      <c r="D1766">
        <f>ROW(EtalonRes!A588)</f>
        <v/>
      </c>
      <c r="E1766" t="inlineStr">
        <is>
          <t>3</t>
        </is>
      </c>
      <c r="F1766" t="inlineStr">
        <is>
          <t>58-16-3</t>
        </is>
      </c>
      <c r="G1766" t="inlineStr">
        <is>
          <t>Ремонт цементной стяжки площадью заделки до 1,0 м2</t>
        </is>
      </c>
      <c r="H1766" t="inlineStr">
        <is>
          <t>100 мест</t>
        </is>
      </c>
      <c r="I1766">
        <f>ROUND(ROUND(6/100,4),7)</f>
        <v/>
      </c>
      <c r="J1766" t="n">
        <v>0</v>
      </c>
      <c r="K1766">
        <f>ROUND(ROUND(6/100,4),7)</f>
        <v/>
      </c>
      <c r="O1766">
        <f>ROUND(CP1766,0)</f>
        <v/>
      </c>
      <c r="P1766">
        <f>ROUND(CQ1766*I1766,0)</f>
        <v/>
      </c>
      <c r="Q1766">
        <f>(ROUND((ROUND(((ET1766)*I1766),0)*BB1766),0)+ROUND((ROUND(((AE1766-(EU1766))*I1766),0)*BS1766),0))</f>
        <v/>
      </c>
      <c r="R1766">
        <f>(ROUND((ROUND(((EU1766)*I1766),0)*BS1766),0)+ROUND((ROUND(((AE1766-(EU1766))*I1766),0)*BS1766),0))</f>
        <v/>
      </c>
      <c r="S1766">
        <f>ROUND(CT1766*I1766,0)</f>
        <v/>
      </c>
      <c r="T1766">
        <f>ROUND(CU1766*I1766,0)</f>
        <v/>
      </c>
      <c r="U1766">
        <f>ROUND(CV1766*I1766,7)</f>
        <v/>
      </c>
      <c r="V1766">
        <f>ROUND(CW1766*I1766,7)</f>
        <v/>
      </c>
      <c r="W1766">
        <f>ROUND(CX1766*I1766,0)</f>
        <v/>
      </c>
      <c r="X1766">
        <f>ROUND(CY1766,0)</f>
        <v/>
      </c>
      <c r="Y1766">
        <f>ROUND(CZ1766,0)</f>
        <v/>
      </c>
      <c r="AA1766" t="n">
        <v>78862477</v>
      </c>
      <c r="AB1766">
        <f>ROUND((AC1766+AD1766+AF1766),2)</f>
        <v/>
      </c>
      <c r="AC1766">
        <f>ROUND((ES1766),2)</f>
        <v/>
      </c>
      <c r="AD1766">
        <f>ROUND((((ET1766)-(EU1766))+AE1766),2)</f>
        <v/>
      </c>
      <c r="AE1766">
        <f>ROUND((EU1766),2)</f>
        <v/>
      </c>
      <c r="AF1766">
        <f>ROUND((EV1766),2)</f>
        <v/>
      </c>
      <c r="AG1766">
        <f>ROUND((AP1766),2)</f>
        <v/>
      </c>
      <c r="AH1766">
        <f>(EW1766)</f>
        <v/>
      </c>
      <c r="AI1766">
        <f>(EX1766)</f>
        <v/>
      </c>
      <c r="AJ1766">
        <f>(AS1766)</f>
        <v/>
      </c>
      <c r="AK1766" t="n">
        <v>2341.86</v>
      </c>
      <c r="AL1766" t="n">
        <v>1121.02</v>
      </c>
      <c r="AM1766" t="n">
        <v>69.93000000000001</v>
      </c>
      <c r="AN1766" t="n">
        <v>13.88</v>
      </c>
      <c r="AO1766" t="n">
        <v>1150.91</v>
      </c>
      <c r="AP1766" t="n">
        <v>0</v>
      </c>
      <c r="AQ1766" t="n">
        <v>129.9</v>
      </c>
      <c r="AR1766" t="n">
        <v>1.38</v>
      </c>
      <c r="AS1766" t="n">
        <v>0</v>
      </c>
      <c r="AT1766" t="n">
        <v>90</v>
      </c>
      <c r="AU1766" t="n">
        <v>46</v>
      </c>
      <c r="AV1766" t="n">
        <v>1</v>
      </c>
      <c r="AW1766" t="n">
        <v>1</v>
      </c>
      <c r="AZ1766" t="n">
        <v>1</v>
      </c>
      <c r="BA1766" t="n">
        <v>52.25</v>
      </c>
      <c r="BB1766" t="n">
        <v>16.34</v>
      </c>
      <c r="BC1766" t="n">
        <v>9.43</v>
      </c>
      <c r="BD1766" t="inlineStr"/>
      <c r="BE1766" t="inlineStr"/>
      <c r="BF1766" t="inlineStr"/>
      <c r="BG1766" t="inlineStr"/>
      <c r="BH1766" t="n">
        <v>0</v>
      </c>
      <c r="BI1766" t="n">
        <v>1</v>
      </c>
      <c r="BJ1766" t="inlineStr">
        <is>
          <t>ТЕРр Московской обл., 58-16-3, приказ Минстроя России №675/пр от 28.02.2017 № 263/пр</t>
        </is>
      </c>
      <c r="BM1766" t="n">
        <v>58001</v>
      </c>
      <c r="BN1766" t="n">
        <v>0</v>
      </c>
      <c r="BO1766" t="inlineStr">
        <is>
          <t>58-16-3</t>
        </is>
      </c>
      <c r="BP1766" t="n">
        <v>1</v>
      </c>
      <c r="BQ1766" t="n">
        <v>6</v>
      </c>
      <c r="BR1766" t="n">
        <v>0</v>
      </c>
      <c r="BS1766" t="n">
        <v>52.25</v>
      </c>
      <c r="BT1766" t="n">
        <v>1</v>
      </c>
      <c r="BU1766" t="n">
        <v>1</v>
      </c>
      <c r="BV1766" t="n">
        <v>1</v>
      </c>
      <c r="BW1766" t="n">
        <v>1</v>
      </c>
      <c r="BX1766" t="n">
        <v>1</v>
      </c>
      <c r="BY1766" t="inlineStr"/>
      <c r="BZ1766" t="n">
        <v>90</v>
      </c>
      <c r="CA1766" t="n">
        <v>46</v>
      </c>
      <c r="CB1766" t="inlineStr"/>
      <c r="CE1766" t="n">
        <v>12</v>
      </c>
      <c r="CF1766" t="n">
        <v>0</v>
      </c>
      <c r="CG1766" t="n">
        <v>0</v>
      </c>
      <c r="CM1766" t="n">
        <v>0</v>
      </c>
      <c r="CN1766" t="inlineStr"/>
      <c r="CO1766" t="n">
        <v>0</v>
      </c>
      <c r="CP1766">
        <f>(P1766+Q1766+S1766)</f>
        <v/>
      </c>
      <c r="CQ1766">
        <f>AC1766*BC1766</f>
        <v/>
      </c>
      <c r="CR1766">
        <f>(ROUND((ROUND(((ET1766)*1),0)*BB1766),0)+ROUND((ROUND(((AE1766-(EU1766))*1),0)*BS1766),0))</f>
        <v/>
      </c>
      <c r="CS1766">
        <f>(ROUND((ROUND(((EU1766)*1),0)*BS1766),0)+ROUND((ROUND(((AE1766-(EU1766))*1),0)*BS1766),0))</f>
        <v/>
      </c>
      <c r="CT1766">
        <f>AF1766*BA1766</f>
        <v/>
      </c>
      <c r="CU1766">
        <f>AG1766</f>
        <v/>
      </c>
      <c r="CV1766">
        <f>AH1766</f>
        <v/>
      </c>
      <c r="CW1766">
        <f>AI1766</f>
        <v/>
      </c>
      <c r="CX1766">
        <f>AJ1766</f>
        <v/>
      </c>
      <c r="CY1766">
        <f>(((S1766+R1766)*AT1766)/100)</f>
        <v/>
      </c>
      <c r="CZ1766">
        <f>(((S1766+R1766)*AU1766)/100)</f>
        <v/>
      </c>
      <c r="DC1766" t="inlineStr"/>
      <c r="DD1766" t="inlineStr"/>
      <c r="DE1766" t="inlineStr"/>
      <c r="DF1766" t="inlineStr"/>
      <c r="DG1766" t="inlineStr"/>
      <c r="DH1766" t="inlineStr"/>
      <c r="DI1766" t="inlineStr"/>
      <c r="DJ1766" t="inlineStr"/>
      <c r="DK1766" t="inlineStr"/>
      <c r="DL1766" t="inlineStr"/>
      <c r="DM1766" t="inlineStr"/>
      <c r="DN1766" t="n">
        <v>0</v>
      </c>
      <c r="DO1766" t="n">
        <v>0</v>
      </c>
      <c r="DP1766" t="n">
        <v>1</v>
      </c>
      <c r="DQ1766" t="n">
        <v>1</v>
      </c>
      <c r="DU1766" t="n">
        <v>1013</v>
      </c>
      <c r="DV1766" t="inlineStr">
        <is>
          <t>100 мест</t>
        </is>
      </c>
      <c r="DW1766" t="inlineStr">
        <is>
          <t>100 мест</t>
        </is>
      </c>
      <c r="DX1766" t="n">
        <v>1</v>
      </c>
      <c r="DZ1766" t="inlineStr"/>
      <c r="EA1766" t="inlineStr"/>
      <c r="EB1766" t="inlineStr"/>
      <c r="EC1766" t="inlineStr"/>
      <c r="EE1766" t="n">
        <v>78725973</v>
      </c>
      <c r="EF1766" t="n">
        <v>6</v>
      </c>
      <c r="EG1766" t="inlineStr">
        <is>
          <t>Ремонтно-строительные работы</t>
        </is>
      </c>
      <c r="EH1766" t="n">
        <v>92</v>
      </c>
      <c r="EI1766" t="inlineStr">
        <is>
          <t>Крыши, кровли</t>
        </is>
      </c>
      <c r="EJ1766" t="n">
        <v>1</v>
      </c>
      <c r="EK1766" t="n">
        <v>58001</v>
      </c>
      <c r="EL1766" t="inlineStr">
        <is>
          <t>Крыши, кровли</t>
        </is>
      </c>
      <c r="EM1766" t="inlineStr">
        <is>
          <t>рФЕР-58</t>
        </is>
      </c>
      <c r="EO1766" t="inlineStr"/>
      <c r="EQ1766" t="n">
        <v>0</v>
      </c>
      <c r="ER1766" t="n">
        <v>2341.86</v>
      </c>
      <c r="ES1766" t="n">
        <v>1121.02</v>
      </c>
      <c r="ET1766" t="n">
        <v>69.93000000000001</v>
      </c>
      <c r="EU1766" t="n">
        <v>13.88</v>
      </c>
      <c r="EV1766" t="n">
        <v>1150.91</v>
      </c>
      <c r="EW1766" t="n">
        <v>129.9</v>
      </c>
      <c r="EX1766" t="n">
        <v>1.38</v>
      </c>
      <c r="EY1766" t="n">
        <v>0</v>
      </c>
      <c r="FQ1766" t="n">
        <v>0</v>
      </c>
      <c r="FR1766" t="n">
        <v>0</v>
      </c>
      <c r="FS1766" t="n">
        <v>0</v>
      </c>
      <c r="FX1766" t="n">
        <v>90</v>
      </c>
      <c r="FY1766" t="n">
        <v>46</v>
      </c>
      <c r="GA1766" t="inlineStr"/>
      <c r="GD1766" t="n">
        <v>1</v>
      </c>
      <c r="GF1766" t="n">
        <v>-678238215</v>
      </c>
      <c r="GG1766" t="n">
        <v>2</v>
      </c>
      <c r="GH1766" t="n">
        <v>1</v>
      </c>
      <c r="GI1766" t="n">
        <v>2</v>
      </c>
      <c r="GJ1766" t="n">
        <v>0</v>
      </c>
      <c r="GK1766" t="n">
        <v>0</v>
      </c>
      <c r="GL1766">
        <f>ROUND(IF(AND(BH1766=3,BI1766=3,FS1766&lt;&gt;0),P1766,0),0)</f>
        <v/>
      </c>
      <c r="GM1766">
        <f>ROUND(O1766+X1766+Y1766,0)+GX1766</f>
        <v/>
      </c>
      <c r="GN1766">
        <f>IF(OR(BI1766=0,BI1766=1),GM1766-GX1766,0)</f>
        <v/>
      </c>
      <c r="GO1766">
        <f>IF(BI1766=2,GM1766-GX1766,0)</f>
        <v/>
      </c>
      <c r="GP1766">
        <f>IF(BI1766=4,GM1766-GX1766,0)</f>
        <v/>
      </c>
      <c r="GR1766" t="n">
        <v>0</v>
      </c>
      <c r="GS1766" t="n">
        <v>3</v>
      </c>
      <c r="GT1766" t="n">
        <v>0</v>
      </c>
      <c r="GU1766" t="inlineStr"/>
      <c r="GV1766">
        <f>ROUND((GT1766),2)</f>
        <v/>
      </c>
      <c r="GW1766" t="n">
        <v>1</v>
      </c>
      <c r="GX1766">
        <f>ROUND(HC1766*I1766,0)</f>
        <v/>
      </c>
      <c r="HA1766" t="n">
        <v>0</v>
      </c>
      <c r="HB1766" t="n">
        <v>0</v>
      </c>
      <c r="HC1766">
        <f>GV1766*GW1766</f>
        <v/>
      </c>
      <c r="HE1766" t="inlineStr"/>
      <c r="HF1766" t="inlineStr"/>
      <c r="HM1766" t="inlineStr"/>
      <c r="HN1766" t="inlineStr">
        <is>
          <t>Пр/812-092.0-1</t>
        </is>
      </c>
      <c r="HO1766" t="inlineStr">
        <is>
          <t>Пр/774-092.0</t>
        </is>
      </c>
      <c r="HP1766" t="inlineStr">
        <is>
          <t>Крыши, кровля</t>
        </is>
      </c>
      <c r="HQ1766" t="inlineStr">
        <is>
          <t>Крыши, кровля</t>
        </is>
      </c>
      <c r="HS1766" t="n">
        <v>0</v>
      </c>
      <c r="IK1766" t="n">
        <v>0</v>
      </c>
    </row>
    <row r="1767">
      <c r="A1767" t="n">
        <v>18</v>
      </c>
      <c r="B1767" t="n">
        <v>0</v>
      </c>
      <c r="C1767" t="n">
        <v>604</v>
      </c>
      <c r="E1767" t="inlineStr">
        <is>
          <t>3,1</t>
        </is>
      </c>
      <c r="F1767" t="inlineStr">
        <is>
          <t>509-9900</t>
        </is>
      </c>
      <c r="G1767" t="inlineStr">
        <is>
          <t>Строительный мусор</t>
        </is>
      </c>
      <c r="H1767" t="inlineStr">
        <is>
          <t>т</t>
        </is>
      </c>
      <c r="I1767">
        <f>I1766*J1767</f>
        <v/>
      </c>
      <c r="J1767" t="n">
        <v>1.48</v>
      </c>
      <c r="K1767" t="n">
        <v>1.48</v>
      </c>
      <c r="O1767">
        <f>ROUND(CP1767,0)</f>
        <v/>
      </c>
      <c r="P1767">
        <f>ROUND(CQ1767*I1767,0)</f>
        <v/>
      </c>
      <c r="Q1767">
        <f>(ROUND((ROUND(((ET1767)*I1767),0)*BB1767),0)+ROUND((ROUND(((AE1767-(EU1767))*I1767),0)*BS1767),0))</f>
        <v/>
      </c>
      <c r="R1767">
        <f>(ROUND((ROUND(((EU1767)*I1767),0)*BS1767),0)+ROUND((ROUND(((AE1767-(EU1767))*I1767),0)*BS1767),0))</f>
        <v/>
      </c>
      <c r="S1767">
        <f>ROUND(CT1767*I1767,0)</f>
        <v/>
      </c>
      <c r="T1767">
        <f>ROUND(CU1767*I1767,0)</f>
        <v/>
      </c>
      <c r="U1767">
        <f>ROUND(CV1767*I1767,7)</f>
        <v/>
      </c>
      <c r="V1767">
        <f>ROUND(CW1767*I1767,7)</f>
        <v/>
      </c>
      <c r="W1767">
        <f>ROUND(CX1767*I1767,0)</f>
        <v/>
      </c>
      <c r="X1767">
        <f>ROUND(CY1767,0)</f>
        <v/>
      </c>
      <c r="Y1767">
        <f>ROUND(CZ1767,0)</f>
        <v/>
      </c>
      <c r="AA1767" t="n">
        <v>78862477</v>
      </c>
      <c r="AB1767">
        <f>ROUND((AC1767+AD1767+AF1767),2)</f>
        <v/>
      </c>
      <c r="AC1767">
        <f>ROUND((ES1767),2)</f>
        <v/>
      </c>
      <c r="AD1767">
        <f>ROUND((((ET1767)-(EU1767))+AE1767),2)</f>
        <v/>
      </c>
      <c r="AE1767">
        <f>ROUND((EU1767),2)</f>
        <v/>
      </c>
      <c r="AF1767">
        <f>ROUND((EV1767),2)</f>
        <v/>
      </c>
      <c r="AG1767">
        <f>ROUND((AP1767),2)</f>
        <v/>
      </c>
      <c r="AH1767">
        <f>(EW1767)</f>
        <v/>
      </c>
      <c r="AI1767">
        <f>(EX1767)</f>
        <v/>
      </c>
      <c r="AJ1767">
        <f>(AS1767)</f>
        <v/>
      </c>
      <c r="AK1767" t="n">
        <v>0</v>
      </c>
      <c r="AL1767" t="n">
        <v>0</v>
      </c>
      <c r="AM1767" t="n">
        <v>0</v>
      </c>
      <c r="AN1767" t="n">
        <v>0</v>
      </c>
      <c r="AO1767" t="n">
        <v>0</v>
      </c>
      <c r="AP1767" t="n">
        <v>0</v>
      </c>
      <c r="AQ1767" t="n">
        <v>0</v>
      </c>
      <c r="AR1767" t="n">
        <v>0</v>
      </c>
      <c r="AS1767" t="n">
        <v>0</v>
      </c>
      <c r="AT1767" t="n">
        <v>90</v>
      </c>
      <c r="AU1767" t="n">
        <v>46</v>
      </c>
      <c r="AV1767" t="n">
        <v>1</v>
      </c>
      <c r="AW1767" t="n">
        <v>1</v>
      </c>
      <c r="AZ1767" t="n">
        <v>1</v>
      </c>
      <c r="BA1767" t="n">
        <v>1</v>
      </c>
      <c r="BB1767" t="n">
        <v>1</v>
      </c>
      <c r="BC1767" t="n">
        <v>1</v>
      </c>
      <c r="BD1767" t="inlineStr"/>
      <c r="BE1767" t="inlineStr"/>
      <c r="BF1767" t="inlineStr"/>
      <c r="BG1767" t="inlineStr"/>
      <c r="BH1767" t="n">
        <v>3</v>
      </c>
      <c r="BI1767" t="n">
        <v>1</v>
      </c>
      <c r="BJ1767" t="inlineStr">
        <is>
          <t>ТССЦ Московской обл., 509-9900, приказ Минстроя России №675/пр от 28.02.2017 № 258/пр</t>
        </is>
      </c>
      <c r="BM1767" t="n">
        <v>58001</v>
      </c>
      <c r="BN1767" t="n">
        <v>0</v>
      </c>
      <c r="BO1767" t="inlineStr"/>
      <c r="BP1767" t="n">
        <v>0</v>
      </c>
      <c r="BQ1767" t="n">
        <v>6</v>
      </c>
      <c r="BR1767" t="n">
        <v>0</v>
      </c>
      <c r="BS1767" t="n">
        <v>1</v>
      </c>
      <c r="BT1767" t="n">
        <v>1</v>
      </c>
      <c r="BU1767" t="n">
        <v>1</v>
      </c>
      <c r="BV1767" t="n">
        <v>1</v>
      </c>
      <c r="BW1767" t="n">
        <v>1</v>
      </c>
      <c r="BX1767" t="n">
        <v>1</v>
      </c>
      <c r="BY1767" t="inlineStr"/>
      <c r="BZ1767" t="n">
        <v>90</v>
      </c>
      <c r="CA1767" t="n">
        <v>46</v>
      </c>
      <c r="CB1767" t="inlineStr"/>
      <c r="CE1767" t="n">
        <v>12</v>
      </c>
      <c r="CF1767" t="n">
        <v>0</v>
      </c>
      <c r="CG1767" t="n">
        <v>0</v>
      </c>
      <c r="CM1767" t="n">
        <v>0</v>
      </c>
      <c r="CN1767" t="inlineStr"/>
      <c r="CO1767" t="n">
        <v>0</v>
      </c>
      <c r="CP1767">
        <f>(P1767+Q1767+S1767)</f>
        <v/>
      </c>
      <c r="CQ1767">
        <f>AC1767*BC1767</f>
        <v/>
      </c>
      <c r="CR1767">
        <f>(ROUND((ROUND(((ET1767)*1),0)*BB1767),0)+ROUND((ROUND(((AE1767-(EU1767))*1),0)*BS1767),0))</f>
        <v/>
      </c>
      <c r="CS1767">
        <f>(ROUND((ROUND(((EU1767)*1),0)*BS1767),0)+ROUND((ROUND(((AE1767-(EU1767))*1),0)*BS1767),0))</f>
        <v/>
      </c>
      <c r="CT1767">
        <f>AF1767*BA1767</f>
        <v/>
      </c>
      <c r="CU1767">
        <f>AG1767</f>
        <v/>
      </c>
      <c r="CV1767">
        <f>AH1767</f>
        <v/>
      </c>
      <c r="CW1767">
        <f>AI1767</f>
        <v/>
      </c>
      <c r="CX1767">
        <f>AJ1767</f>
        <v/>
      </c>
      <c r="CY1767">
        <f>(((S1767+R1767)*AT1767)/100)</f>
        <v/>
      </c>
      <c r="CZ1767">
        <f>(((S1767+R1767)*AU1767)/100)</f>
        <v/>
      </c>
      <c r="DC1767" t="inlineStr"/>
      <c r="DD1767" t="inlineStr"/>
      <c r="DE1767" t="inlineStr"/>
      <c r="DF1767" t="inlineStr"/>
      <c r="DG1767" t="inlineStr"/>
      <c r="DH1767" t="inlineStr"/>
      <c r="DI1767" t="inlineStr"/>
      <c r="DJ1767" t="inlineStr"/>
      <c r="DK1767" t="inlineStr"/>
      <c r="DL1767" t="inlineStr"/>
      <c r="DM1767" t="inlineStr"/>
      <c r="DN1767" t="n">
        <v>0</v>
      </c>
      <c r="DO1767" t="n">
        <v>0</v>
      </c>
      <c r="DP1767" t="n">
        <v>1</v>
      </c>
      <c r="DQ1767" t="n">
        <v>1</v>
      </c>
      <c r="DU1767" t="n">
        <v>1009</v>
      </c>
      <c r="DV1767" t="inlineStr">
        <is>
          <t>т</t>
        </is>
      </c>
      <c r="DW1767" t="inlineStr">
        <is>
          <t>т</t>
        </is>
      </c>
      <c r="DX1767" t="n">
        <v>1000</v>
      </c>
      <c r="DZ1767" t="inlineStr"/>
      <c r="EA1767" t="inlineStr"/>
      <c r="EB1767" t="inlineStr"/>
      <c r="EC1767" t="inlineStr"/>
      <c r="EE1767" t="n">
        <v>78725973</v>
      </c>
      <c r="EF1767" t="n">
        <v>6</v>
      </c>
      <c r="EG1767" t="inlineStr">
        <is>
          <t>Ремонтно-строительные работы</t>
        </is>
      </c>
      <c r="EH1767" t="n">
        <v>92</v>
      </c>
      <c r="EI1767" t="inlineStr">
        <is>
          <t>Крыши, кровли</t>
        </is>
      </c>
      <c r="EJ1767" t="n">
        <v>1</v>
      </c>
      <c r="EK1767" t="n">
        <v>58001</v>
      </c>
      <c r="EL1767" t="inlineStr">
        <is>
          <t>Крыши, кровли</t>
        </is>
      </c>
      <c r="EM1767" t="inlineStr">
        <is>
          <t>рФЕР-58</t>
        </is>
      </c>
      <c r="EO1767" t="inlineStr"/>
      <c r="EQ1767" t="n">
        <v>0</v>
      </c>
      <c r="ER1767" t="n">
        <v>0</v>
      </c>
      <c r="ES1767" t="n">
        <v>0</v>
      </c>
      <c r="ET1767" t="n">
        <v>0</v>
      </c>
      <c r="EU1767" t="n">
        <v>0</v>
      </c>
      <c r="EV1767" t="n">
        <v>0</v>
      </c>
      <c r="EW1767" t="n">
        <v>0</v>
      </c>
      <c r="EX1767" t="n">
        <v>0</v>
      </c>
      <c r="FQ1767" t="n">
        <v>0</v>
      </c>
      <c r="FR1767" t="n">
        <v>0</v>
      </c>
      <c r="FS1767" t="n">
        <v>0</v>
      </c>
      <c r="FX1767" t="n">
        <v>90</v>
      </c>
      <c r="FY1767" t="n">
        <v>46</v>
      </c>
      <c r="GA1767" t="inlineStr"/>
      <c r="GD1767" t="n">
        <v>1</v>
      </c>
      <c r="GF1767" t="n">
        <v>1876412176</v>
      </c>
      <c r="GG1767" t="n">
        <v>2</v>
      </c>
      <c r="GH1767" t="n">
        <v>1</v>
      </c>
      <c r="GI1767" t="n">
        <v>-2</v>
      </c>
      <c r="GJ1767" t="n">
        <v>0</v>
      </c>
      <c r="GK1767" t="n">
        <v>0</v>
      </c>
      <c r="GL1767">
        <f>ROUND(IF(AND(BH1767=3,BI1767=3,FS1767&lt;&gt;0),P1767,0),0)</f>
        <v/>
      </c>
      <c r="GM1767">
        <f>ROUND(O1767+X1767+Y1767,0)+GX1767</f>
        <v/>
      </c>
      <c r="GN1767">
        <f>IF(OR(BI1767=0,BI1767=1),GM1767-GX1767,0)</f>
        <v/>
      </c>
      <c r="GO1767">
        <f>IF(BI1767=2,GM1767-GX1767,0)</f>
        <v/>
      </c>
      <c r="GP1767">
        <f>IF(BI1767=4,GM1767-GX1767,0)</f>
        <v/>
      </c>
      <c r="GR1767" t="n">
        <v>0</v>
      </c>
      <c r="GS1767" t="n">
        <v>3</v>
      </c>
      <c r="GT1767" t="n">
        <v>0</v>
      </c>
      <c r="GU1767" t="inlineStr"/>
      <c r="GV1767">
        <f>ROUND((GT1767),2)</f>
        <v/>
      </c>
      <c r="GW1767" t="n">
        <v>1</v>
      </c>
      <c r="GX1767">
        <f>ROUND(HC1767*I1767,0)</f>
        <v/>
      </c>
      <c r="HA1767" t="n">
        <v>0</v>
      </c>
      <c r="HB1767" t="n">
        <v>0</v>
      </c>
      <c r="HC1767">
        <f>GV1767*GW1767</f>
        <v/>
      </c>
      <c r="HE1767" t="inlineStr"/>
      <c r="HF1767" t="inlineStr"/>
      <c r="HM1767" t="inlineStr"/>
      <c r="HN1767" t="inlineStr">
        <is>
          <t>Пр/812-092.0-1</t>
        </is>
      </c>
      <c r="HO1767" t="inlineStr">
        <is>
          <t>Пр/774-092.0</t>
        </is>
      </c>
      <c r="HP1767" t="inlineStr">
        <is>
          <t>Крыши, кровля</t>
        </is>
      </c>
      <c r="HQ1767" t="inlineStr">
        <is>
          <t>Крыши, кровля</t>
        </is>
      </c>
      <c r="HS1767" t="n">
        <v>0</v>
      </c>
      <c r="IK1767" t="n">
        <v>0</v>
      </c>
    </row>
    <row r="1768"/>
    <row r="1769">
      <c r="A1769" s="358" t="n">
        <v>51</v>
      </c>
      <c r="B1769" s="358">
        <f>B1760</f>
        <v/>
      </c>
      <c r="C1769" s="358">
        <f>A1760</f>
        <v/>
      </c>
      <c r="D1769" s="358">
        <f>ROW(A1760)</f>
        <v/>
      </c>
      <c r="E1769" s="358" t="n"/>
      <c r="F1769" s="358">
        <f>IF(F1760&lt;&gt;"",F1760,"")</f>
        <v/>
      </c>
      <c r="G1769" s="358">
        <f>IF(G1760&lt;&gt;"",G1760,"")</f>
        <v/>
      </c>
      <c r="H1769" s="358" t="n">
        <v>0</v>
      </c>
      <c r="I1769" s="358" t="n"/>
      <c r="J1769" s="358" t="n"/>
      <c r="K1769" s="358" t="n"/>
      <c r="L1769" s="358" t="n"/>
      <c r="M1769" s="358" t="n"/>
      <c r="N1769" s="358" t="n"/>
      <c r="O1769" s="358" t="n">
        <v>0</v>
      </c>
      <c r="P1769" s="358" t="n">
        <v>0</v>
      </c>
      <c r="Q1769" s="358" t="n">
        <v>0</v>
      </c>
      <c r="R1769" s="358" t="n">
        <v>0</v>
      </c>
      <c r="S1769" s="358" t="n">
        <v>0</v>
      </c>
      <c r="T1769" s="358" t="n">
        <v>0</v>
      </c>
      <c r="U1769" s="358" t="n">
        <v>0</v>
      </c>
      <c r="V1769" s="358" t="n">
        <v>0</v>
      </c>
      <c r="W1769" s="358" t="n">
        <v>0</v>
      </c>
      <c r="X1769" s="358" t="n">
        <v>0</v>
      </c>
      <c r="Y1769" s="358" t="n">
        <v>0</v>
      </c>
      <c r="Z1769" s="358" t="n"/>
      <c r="AA1769" s="358" t="n"/>
      <c r="AB1769" s="358" t="n"/>
      <c r="AC1769" s="358" t="n"/>
      <c r="AD1769" s="358" t="n"/>
      <c r="AE1769" s="358" t="n"/>
      <c r="AF1769" s="358" t="n"/>
      <c r="AG1769" s="358" t="n"/>
      <c r="AH1769" s="358" t="n"/>
      <c r="AI1769" s="358" t="n"/>
      <c r="AJ1769" s="358" t="n"/>
      <c r="AK1769" s="358" t="n"/>
      <c r="AL1769" s="358" t="n"/>
      <c r="AM1769" s="358" t="n"/>
      <c r="AN1769" s="358" t="n"/>
      <c r="AO1769" s="358">
        <f>ROUND(BX1769,0)</f>
        <v/>
      </c>
      <c r="AP1769" s="358">
        <f>ROUND(BY1769,0)</f>
        <v/>
      </c>
      <c r="AQ1769" s="358">
        <f>ROUND(BZ1769,0)</f>
        <v/>
      </c>
      <c r="AR1769" s="358">
        <f>ROUND(CA1769,0)</f>
        <v/>
      </c>
      <c r="AS1769" s="358">
        <f>ROUND(CB1769,0)</f>
        <v/>
      </c>
      <c r="AT1769" s="358">
        <f>ROUND(CC1769,0)</f>
        <v/>
      </c>
      <c r="AU1769" s="358">
        <f>ROUND(CD1769,0)</f>
        <v/>
      </c>
      <c r="AV1769" s="358">
        <f>ROUND(CE1769,0)</f>
        <v/>
      </c>
      <c r="AW1769" s="358">
        <f>ROUND(CF1769,0)</f>
        <v/>
      </c>
      <c r="AX1769" s="358">
        <f>ROUND(CG1769,0)</f>
        <v/>
      </c>
      <c r="AY1769" s="358">
        <f>ROUND(CH1769,0)</f>
        <v/>
      </c>
      <c r="AZ1769" s="358">
        <f>ROUND(CI1769,0)</f>
        <v/>
      </c>
      <c r="BA1769" s="358">
        <f>ROUND(CJ1769,0)</f>
        <v/>
      </c>
      <c r="BB1769" s="358">
        <f>ROUND(CK1769,0)</f>
        <v/>
      </c>
      <c r="BC1769" s="358">
        <f>ROUND(CL1769,0)</f>
        <v/>
      </c>
      <c r="BD1769" s="358">
        <f>ROUND(CM1769,0)</f>
        <v/>
      </c>
      <c r="BE1769" s="358" t="n"/>
      <c r="BF1769" s="358" t="n"/>
      <c r="BG1769" s="358" t="n"/>
      <c r="BH1769" s="358" t="n"/>
      <c r="BI1769" s="358" t="n"/>
      <c r="BJ1769" s="358" t="n"/>
      <c r="BK1769" s="358" t="n"/>
      <c r="BL1769" s="358" t="n"/>
      <c r="BM1769" s="358" t="n"/>
      <c r="BN1769" s="358" t="n"/>
      <c r="BO1769" s="358" t="n"/>
      <c r="BP1769" s="358" t="n"/>
      <c r="BQ1769" s="358" t="n"/>
      <c r="BR1769" s="358" t="n"/>
      <c r="BS1769" s="358" t="n"/>
      <c r="BT1769" s="358" t="n"/>
      <c r="BU1769" s="358" t="n"/>
      <c r="BV1769" s="358" t="n"/>
      <c r="BW1769" s="358" t="n"/>
      <c r="BX1769" s="358" t="n"/>
      <c r="BY1769" s="358" t="n"/>
      <c r="BZ1769" s="358" t="n"/>
      <c r="CA1769" s="358" t="n"/>
      <c r="CB1769" s="358" t="n"/>
      <c r="CC1769" s="358" t="n"/>
      <c r="CD1769" s="358" t="n"/>
      <c r="CE1769" s="358" t="n"/>
      <c r="CF1769" s="358" t="n"/>
      <c r="CG1769" s="358" t="n"/>
      <c r="CH1769" s="358" t="n"/>
      <c r="CI1769" s="358" t="n"/>
      <c r="CJ1769" s="358" t="n"/>
      <c r="CK1769" s="358" t="n"/>
      <c r="CL1769" s="358" t="n"/>
      <c r="CM1769" s="358" t="n"/>
      <c r="CN1769" s="358" t="n"/>
      <c r="CO1769" s="358" t="n"/>
      <c r="CP1769" s="358" t="n"/>
      <c r="CQ1769" s="358" t="n"/>
      <c r="CR1769" s="358" t="n"/>
      <c r="CS1769" s="358" t="n"/>
      <c r="CT1769" s="358" t="n"/>
      <c r="CU1769" s="358" t="n"/>
      <c r="CV1769" s="358" t="n"/>
      <c r="CW1769" s="358" t="n"/>
      <c r="CX1769" s="358" t="n"/>
      <c r="CY1769" s="358" t="n"/>
      <c r="CZ1769" s="358" t="n"/>
      <c r="DA1769" s="358" t="n"/>
      <c r="DB1769" s="358" t="n"/>
      <c r="DC1769" s="358" t="n"/>
      <c r="DD1769" s="358" t="n"/>
      <c r="DE1769" s="358" t="n"/>
      <c r="DF1769" s="358" t="n"/>
      <c r="DG1769" s="359" t="n"/>
      <c r="DH1769" s="359" t="n"/>
      <c r="DI1769" s="359" t="n"/>
      <c r="DJ1769" s="359" t="n"/>
      <c r="DK1769" s="359" t="n"/>
      <c r="DL1769" s="359" t="n"/>
      <c r="DM1769" s="359" t="n"/>
      <c r="DN1769" s="359" t="n"/>
      <c r="DO1769" s="359" t="n"/>
      <c r="DP1769" s="359" t="n"/>
      <c r="DQ1769" s="359" t="n"/>
      <c r="DR1769" s="359" t="n"/>
      <c r="DS1769" s="359" t="n"/>
      <c r="DT1769" s="359" t="n"/>
      <c r="DU1769" s="359" t="n"/>
      <c r="DV1769" s="359" t="n"/>
      <c r="DW1769" s="359" t="n"/>
      <c r="DX1769" s="359" t="n"/>
      <c r="DY1769" s="359" t="n"/>
      <c r="DZ1769" s="359" t="n"/>
      <c r="EA1769" s="359" t="n"/>
      <c r="EB1769" s="359" t="n"/>
      <c r="EC1769" s="359" t="n"/>
      <c r="ED1769" s="359" t="n"/>
      <c r="EE1769" s="359" t="n"/>
      <c r="EF1769" s="359" t="n"/>
      <c r="EG1769" s="359" t="n"/>
      <c r="EH1769" s="359" t="n"/>
      <c r="EI1769" s="359" t="n"/>
      <c r="EJ1769" s="359" t="n"/>
      <c r="EK1769" s="359" t="n"/>
      <c r="EL1769" s="359" t="n"/>
      <c r="EM1769" s="359" t="n"/>
      <c r="EN1769" s="359" t="n"/>
      <c r="EO1769" s="359" t="n"/>
      <c r="EP1769" s="359" t="n"/>
      <c r="EQ1769" s="359" t="n"/>
      <c r="ER1769" s="359" t="n"/>
      <c r="ES1769" s="359" t="n"/>
      <c r="ET1769" s="359" t="n"/>
      <c r="EU1769" s="359" t="n"/>
      <c r="EV1769" s="359" t="n"/>
      <c r="EW1769" s="359" t="n"/>
      <c r="EX1769" s="359" t="n"/>
      <c r="EY1769" s="359" t="n"/>
      <c r="EZ1769" s="359" t="n"/>
      <c r="FA1769" s="359" t="n"/>
      <c r="FB1769" s="359" t="n"/>
      <c r="FC1769" s="359" t="n"/>
      <c r="FD1769" s="359" t="n"/>
      <c r="FE1769" s="359" t="n"/>
      <c r="FF1769" s="359" t="n"/>
      <c r="FG1769" s="359" t="n"/>
      <c r="FH1769" s="359" t="n"/>
      <c r="FI1769" s="359" t="n"/>
      <c r="FJ1769" s="359" t="n"/>
      <c r="FK1769" s="359" t="n"/>
      <c r="FL1769" s="359" t="n"/>
      <c r="FM1769" s="359" t="n"/>
      <c r="FN1769" s="359" t="n"/>
      <c r="FO1769" s="359" t="n"/>
      <c r="FP1769" s="359" t="n"/>
      <c r="FQ1769" s="359" t="n"/>
      <c r="FR1769" s="359" t="n"/>
      <c r="FS1769" s="359" t="n"/>
      <c r="FT1769" s="359" t="n"/>
      <c r="FU1769" s="359" t="n"/>
      <c r="FV1769" s="359" t="n"/>
      <c r="FW1769" s="359" t="n"/>
      <c r="FX1769" s="359" t="n"/>
      <c r="FY1769" s="359" t="n"/>
      <c r="FZ1769" s="359" t="n"/>
      <c r="GA1769" s="359" t="n"/>
      <c r="GB1769" s="359" t="n"/>
      <c r="GC1769" s="359" t="n"/>
      <c r="GD1769" s="359" t="n"/>
      <c r="GE1769" s="359" t="n"/>
      <c r="GF1769" s="359" t="n"/>
      <c r="GG1769" s="359" t="n"/>
      <c r="GH1769" s="359" t="n"/>
      <c r="GI1769" s="359" t="n"/>
      <c r="GJ1769" s="359" t="n"/>
      <c r="GK1769" s="359" t="n"/>
      <c r="GL1769" s="359" t="n"/>
      <c r="GM1769" s="359" t="n"/>
      <c r="GN1769" s="359" t="n"/>
      <c r="GO1769" s="359" t="n"/>
      <c r="GP1769" s="359" t="n"/>
      <c r="GQ1769" s="359" t="n"/>
      <c r="GR1769" s="359" t="n"/>
      <c r="GS1769" s="359" t="n"/>
      <c r="GT1769" s="359" t="n"/>
      <c r="GU1769" s="359" t="n"/>
      <c r="GV1769" s="359" t="n"/>
      <c r="GW1769" s="359" t="n"/>
      <c r="GX1769" s="359" t="n">
        <v>0</v>
      </c>
    </row>
    <row r="1770"/>
    <row r="1771">
      <c r="A1771" s="360" t="n">
        <v>50</v>
      </c>
      <c r="B1771" s="360" t="n">
        <v>0</v>
      </c>
      <c r="C1771" s="360" t="n">
        <v>0</v>
      </c>
      <c r="D1771" s="360" t="n">
        <v>1</v>
      </c>
      <c r="E1771" s="360" t="n">
        <v>201</v>
      </c>
      <c r="F1771" s="360">
        <f>ROUND(Source!O1769,O1771)</f>
        <v/>
      </c>
      <c r="G1771" s="360" t="inlineStr">
        <is>
          <t>ПЗ</t>
        </is>
      </c>
      <c r="H1771" s="360" t="inlineStr">
        <is>
          <t>Прямые затраты</t>
        </is>
      </c>
      <c r="I1771" s="360" t="n"/>
      <c r="J1771" s="360" t="n"/>
      <c r="K1771" s="360" t="n">
        <v>201</v>
      </c>
      <c r="L1771" s="360" t="n">
        <v>1</v>
      </c>
      <c r="M1771" s="360" t="n">
        <v>3</v>
      </c>
      <c r="N1771" s="360" t="inlineStr"/>
      <c r="O1771" s="360" t="n">
        <v>0</v>
      </c>
      <c r="P1771" s="360" t="n"/>
      <c r="Q1771" s="360" t="n"/>
      <c r="R1771" s="360" t="n"/>
      <c r="S1771" s="360" t="n"/>
      <c r="T1771" s="360" t="n"/>
      <c r="U1771" s="360" t="n"/>
      <c r="V1771" s="360" t="n"/>
      <c r="W1771" s="360" t="n">
        <v>0</v>
      </c>
      <c r="X1771" s="360" t="n">
        <v>1</v>
      </c>
      <c r="Y1771" s="360" t="n">
        <v>0</v>
      </c>
      <c r="Z1771" s="360" t="n"/>
      <c r="AA1771" s="360" t="n"/>
      <c r="AB1771" s="360" t="n"/>
    </row>
    <row r="1772">
      <c r="A1772" s="360" t="n">
        <v>50</v>
      </c>
      <c r="B1772" s="360" t="n">
        <v>0</v>
      </c>
      <c r="C1772" s="360" t="n">
        <v>0</v>
      </c>
      <c r="D1772" s="360" t="n">
        <v>1</v>
      </c>
      <c r="E1772" s="360" t="n">
        <v>202</v>
      </c>
      <c r="F1772" s="360">
        <f>ROUND(Source!P1769,O1772)</f>
        <v/>
      </c>
      <c r="G1772" s="360" t="inlineStr">
        <is>
          <t>СтМатОб</t>
        </is>
      </c>
      <c r="H1772" s="360" t="inlineStr">
        <is>
          <t>Стоимость материальных ресурсов (всего)</t>
        </is>
      </c>
      <c r="I1772" s="360" t="n"/>
      <c r="J1772" s="360" t="n"/>
      <c r="K1772" s="360" t="n">
        <v>202</v>
      </c>
      <c r="L1772" s="360" t="n">
        <v>2</v>
      </c>
      <c r="M1772" s="360" t="n">
        <v>3</v>
      </c>
      <c r="N1772" s="360" t="inlineStr"/>
      <c r="O1772" s="360" t="n">
        <v>0</v>
      </c>
      <c r="P1772" s="360" t="n"/>
      <c r="Q1772" s="360" t="n"/>
      <c r="R1772" s="360" t="n"/>
      <c r="S1772" s="360" t="n"/>
      <c r="T1772" s="360" t="n"/>
      <c r="U1772" s="360" t="n"/>
      <c r="V1772" s="360" t="n"/>
      <c r="W1772" s="360" t="n">
        <v>0</v>
      </c>
      <c r="X1772" s="360" t="n">
        <v>1</v>
      </c>
      <c r="Y1772" s="360" t="n">
        <v>0</v>
      </c>
      <c r="Z1772" s="360" t="n"/>
      <c r="AA1772" s="360" t="n"/>
      <c r="AB1772" s="360" t="n"/>
    </row>
    <row r="1773">
      <c r="A1773" s="360" t="n">
        <v>50</v>
      </c>
      <c r="B1773" s="360" t="n">
        <v>0</v>
      </c>
      <c r="C1773" s="360" t="n">
        <v>0</v>
      </c>
      <c r="D1773" s="360" t="n">
        <v>1</v>
      </c>
      <c r="E1773" s="360" t="n">
        <v>222</v>
      </c>
      <c r="F1773" s="360">
        <f>ROUND(Source!AO1769,O1773)</f>
        <v/>
      </c>
      <c r="G1773" s="360" t="inlineStr">
        <is>
          <t>СтМатОбЗак</t>
        </is>
      </c>
      <c r="H1773" s="360" t="inlineStr">
        <is>
          <t>Стоимость материалов и оборудования заказчика</t>
        </is>
      </c>
      <c r="I1773" s="360" t="n"/>
      <c r="J1773" s="360" t="n"/>
      <c r="K1773" s="360" t="n">
        <v>222</v>
      </c>
      <c r="L1773" s="360" t="n">
        <v>3</v>
      </c>
      <c r="M1773" s="360" t="n">
        <v>3</v>
      </c>
      <c r="N1773" s="360" t="inlineStr"/>
      <c r="O1773" s="360" t="n">
        <v>0</v>
      </c>
      <c r="P1773" s="360" t="n"/>
      <c r="Q1773" s="360" t="n"/>
      <c r="R1773" s="360" t="n"/>
      <c r="S1773" s="360" t="n"/>
      <c r="T1773" s="360" t="n"/>
      <c r="U1773" s="360" t="n"/>
      <c r="V1773" s="360" t="n"/>
      <c r="W1773" s="360" t="n">
        <v>0</v>
      </c>
      <c r="X1773" s="360" t="n">
        <v>1</v>
      </c>
      <c r="Y1773" s="360" t="n">
        <v>0</v>
      </c>
      <c r="Z1773" s="360" t="n"/>
      <c r="AA1773" s="360" t="n"/>
      <c r="AB1773" s="360" t="n"/>
    </row>
    <row r="1774">
      <c r="A1774" s="360" t="n">
        <v>50</v>
      </c>
      <c r="B1774" s="360" t="n">
        <v>0</v>
      </c>
      <c r="C1774" s="360" t="n">
        <v>0</v>
      </c>
      <c r="D1774" s="360" t="n">
        <v>1</v>
      </c>
      <c r="E1774" s="360" t="n">
        <v>225</v>
      </c>
      <c r="F1774" s="360">
        <f>ROUND(Source!AV1769,O1774)</f>
        <v/>
      </c>
      <c r="G1774" s="360" t="inlineStr">
        <is>
          <t>СтМатОбПод</t>
        </is>
      </c>
      <c r="H1774" s="360" t="inlineStr">
        <is>
          <t>Стоимость материалов и оборудования подрядчика</t>
        </is>
      </c>
      <c r="I1774" s="360" t="n"/>
      <c r="J1774" s="360" t="n"/>
      <c r="K1774" s="360" t="n">
        <v>225</v>
      </c>
      <c r="L1774" s="360" t="n">
        <v>4</v>
      </c>
      <c r="M1774" s="360" t="n">
        <v>3</v>
      </c>
      <c r="N1774" s="360" t="inlineStr"/>
      <c r="O1774" s="360" t="n">
        <v>0</v>
      </c>
      <c r="P1774" s="360" t="n"/>
      <c r="Q1774" s="360" t="n"/>
      <c r="R1774" s="360" t="n"/>
      <c r="S1774" s="360" t="n"/>
      <c r="T1774" s="360" t="n"/>
      <c r="U1774" s="360" t="n"/>
      <c r="V1774" s="360" t="n"/>
      <c r="W1774" s="360" t="n">
        <v>0</v>
      </c>
      <c r="X1774" s="360" t="n">
        <v>1</v>
      </c>
      <c r="Y1774" s="360" t="n">
        <v>0</v>
      </c>
      <c r="Z1774" s="360" t="n"/>
      <c r="AA1774" s="360" t="n"/>
      <c r="AB1774" s="360" t="n"/>
    </row>
    <row r="1775">
      <c r="A1775" s="360" t="n">
        <v>50</v>
      </c>
      <c r="B1775" s="360" t="n">
        <v>0</v>
      </c>
      <c r="C1775" s="360" t="n">
        <v>0</v>
      </c>
      <c r="D1775" s="360" t="n">
        <v>1</v>
      </c>
      <c r="E1775" s="360" t="n">
        <v>226</v>
      </c>
      <c r="F1775" s="360">
        <f>ROUND(Source!AW1769,O1775)</f>
        <v/>
      </c>
      <c r="G1775" s="360" t="inlineStr">
        <is>
          <t>СтМат</t>
        </is>
      </c>
      <c r="H1775" s="360" t="inlineStr">
        <is>
          <t>Стоимость материалов (всего)</t>
        </is>
      </c>
      <c r="I1775" s="360" t="n"/>
      <c r="J1775" s="360" t="n"/>
      <c r="K1775" s="360" t="n">
        <v>226</v>
      </c>
      <c r="L1775" s="360" t="n">
        <v>5</v>
      </c>
      <c r="M1775" s="360" t="n">
        <v>3</v>
      </c>
      <c r="N1775" s="360" t="inlineStr"/>
      <c r="O1775" s="360" t="n">
        <v>0</v>
      </c>
      <c r="P1775" s="360" t="n"/>
      <c r="Q1775" s="360" t="n"/>
      <c r="R1775" s="360" t="n"/>
      <c r="S1775" s="360" t="n"/>
      <c r="T1775" s="360" t="n"/>
      <c r="U1775" s="360" t="n"/>
      <c r="V1775" s="360" t="n"/>
      <c r="W1775" s="360" t="n">
        <v>0</v>
      </c>
      <c r="X1775" s="360" t="n">
        <v>1</v>
      </c>
      <c r="Y1775" s="360" t="n">
        <v>0</v>
      </c>
      <c r="Z1775" s="360" t="n"/>
      <c r="AA1775" s="360" t="n"/>
      <c r="AB1775" s="360" t="n"/>
    </row>
    <row r="1776">
      <c r="A1776" s="360" t="n">
        <v>50</v>
      </c>
      <c r="B1776" s="360" t="n">
        <v>0</v>
      </c>
      <c r="C1776" s="360" t="n">
        <v>0</v>
      </c>
      <c r="D1776" s="360" t="n">
        <v>1</v>
      </c>
      <c r="E1776" s="360" t="n">
        <v>227</v>
      </c>
      <c r="F1776" s="360">
        <f>ROUND(Source!AX1769,O1776)</f>
        <v/>
      </c>
      <c r="G1776" s="360" t="inlineStr">
        <is>
          <t>СтМатЗак</t>
        </is>
      </c>
      <c r="H1776" s="360" t="inlineStr">
        <is>
          <t>Стоимость материалов заказчика</t>
        </is>
      </c>
      <c r="I1776" s="360" t="n"/>
      <c r="J1776" s="360" t="n"/>
      <c r="K1776" s="360" t="n">
        <v>227</v>
      </c>
      <c r="L1776" s="360" t="n">
        <v>6</v>
      </c>
      <c r="M1776" s="360" t="n">
        <v>3</v>
      </c>
      <c r="N1776" s="360" t="inlineStr"/>
      <c r="O1776" s="360" t="n">
        <v>0</v>
      </c>
      <c r="P1776" s="360" t="n"/>
      <c r="Q1776" s="360" t="n"/>
      <c r="R1776" s="360" t="n"/>
      <c r="S1776" s="360" t="n"/>
      <c r="T1776" s="360" t="n"/>
      <c r="U1776" s="360" t="n"/>
      <c r="V1776" s="360" t="n"/>
      <c r="W1776" s="360" t="n">
        <v>0</v>
      </c>
      <c r="X1776" s="360" t="n">
        <v>1</v>
      </c>
      <c r="Y1776" s="360" t="n">
        <v>0</v>
      </c>
      <c r="Z1776" s="360" t="n"/>
      <c r="AA1776" s="360" t="n"/>
      <c r="AB1776" s="360" t="n"/>
    </row>
    <row r="1777">
      <c r="A1777" s="360" t="n">
        <v>50</v>
      </c>
      <c r="B1777" s="360" t="n">
        <v>0</v>
      </c>
      <c r="C1777" s="360" t="n">
        <v>0</v>
      </c>
      <c r="D1777" s="360" t="n">
        <v>1</v>
      </c>
      <c r="E1777" s="360" t="n">
        <v>228</v>
      </c>
      <c r="F1777" s="360">
        <f>ROUND(Source!AY1769,O1777)</f>
        <v/>
      </c>
      <c r="G1777" s="360" t="inlineStr">
        <is>
          <t>СтМатПод</t>
        </is>
      </c>
      <c r="H1777" s="360" t="inlineStr">
        <is>
          <t>Стоимость материалов подрядчика</t>
        </is>
      </c>
      <c r="I1777" s="360" t="n"/>
      <c r="J1777" s="360" t="n"/>
      <c r="K1777" s="360" t="n">
        <v>228</v>
      </c>
      <c r="L1777" s="360" t="n">
        <v>7</v>
      </c>
      <c r="M1777" s="360" t="n">
        <v>3</v>
      </c>
      <c r="N1777" s="360" t="inlineStr"/>
      <c r="O1777" s="360" t="n">
        <v>0</v>
      </c>
      <c r="P1777" s="360" t="n"/>
      <c r="Q1777" s="360" t="n"/>
      <c r="R1777" s="360" t="n"/>
      <c r="S1777" s="360" t="n"/>
      <c r="T1777" s="360" t="n"/>
      <c r="U1777" s="360" t="n"/>
      <c r="V1777" s="360" t="n"/>
      <c r="W1777" s="360" t="n">
        <v>0</v>
      </c>
      <c r="X1777" s="360" t="n">
        <v>1</v>
      </c>
      <c r="Y1777" s="360" t="n">
        <v>0</v>
      </c>
      <c r="Z1777" s="360" t="n"/>
      <c r="AA1777" s="360" t="n"/>
      <c r="AB1777" s="360" t="n"/>
    </row>
    <row r="1778">
      <c r="A1778" s="360" t="n">
        <v>50</v>
      </c>
      <c r="B1778" s="360" t="n">
        <v>0</v>
      </c>
      <c r="C1778" s="360" t="n">
        <v>0</v>
      </c>
      <c r="D1778" s="360" t="n">
        <v>1</v>
      </c>
      <c r="E1778" s="360" t="n">
        <v>216</v>
      </c>
      <c r="F1778" s="360">
        <f>ROUND(Source!AP1769,O1778)</f>
        <v/>
      </c>
      <c r="G1778" s="360" t="inlineStr">
        <is>
          <t>Оборуд</t>
        </is>
      </c>
      <c r="H1778" s="360" t="inlineStr">
        <is>
          <t>Стоимость оборудования (всего)</t>
        </is>
      </c>
      <c r="I1778" s="360" t="n"/>
      <c r="J1778" s="360" t="n"/>
      <c r="K1778" s="360" t="n">
        <v>216</v>
      </c>
      <c r="L1778" s="360" t="n">
        <v>8</v>
      </c>
      <c r="M1778" s="360" t="n">
        <v>3</v>
      </c>
      <c r="N1778" s="360" t="inlineStr"/>
      <c r="O1778" s="360" t="n">
        <v>0</v>
      </c>
      <c r="P1778" s="360" t="n"/>
      <c r="Q1778" s="360" t="n"/>
      <c r="R1778" s="360" t="n"/>
      <c r="S1778" s="360" t="n"/>
      <c r="T1778" s="360" t="n"/>
      <c r="U1778" s="360" t="n"/>
      <c r="V1778" s="360" t="n"/>
      <c r="W1778" s="360" t="n">
        <v>0</v>
      </c>
      <c r="X1778" s="360" t="n">
        <v>1</v>
      </c>
      <c r="Y1778" s="360" t="n">
        <v>0</v>
      </c>
      <c r="Z1778" s="360" t="n"/>
      <c r="AA1778" s="360" t="n"/>
      <c r="AB1778" s="360" t="n"/>
    </row>
    <row r="1779">
      <c r="A1779" s="360" t="n">
        <v>50</v>
      </c>
      <c r="B1779" s="360" t="n">
        <v>0</v>
      </c>
      <c r="C1779" s="360" t="n">
        <v>0</v>
      </c>
      <c r="D1779" s="360" t="n">
        <v>1</v>
      </c>
      <c r="E1779" s="360" t="n">
        <v>223</v>
      </c>
      <c r="F1779" s="360">
        <f>ROUND(Source!AQ1769,O1779)</f>
        <v/>
      </c>
      <c r="G1779" s="360" t="inlineStr">
        <is>
          <t>ОборудЗак</t>
        </is>
      </c>
      <c r="H1779" s="360" t="inlineStr">
        <is>
          <t>Стоимость оборудования заказчика</t>
        </is>
      </c>
      <c r="I1779" s="360" t="n"/>
      <c r="J1779" s="360" t="n"/>
      <c r="K1779" s="360" t="n">
        <v>223</v>
      </c>
      <c r="L1779" s="360" t="n">
        <v>9</v>
      </c>
      <c r="M1779" s="360" t="n">
        <v>3</v>
      </c>
      <c r="N1779" s="360" t="inlineStr"/>
      <c r="O1779" s="360" t="n">
        <v>0</v>
      </c>
      <c r="P1779" s="360" t="n"/>
      <c r="Q1779" s="360" t="n"/>
      <c r="R1779" s="360" t="n"/>
      <c r="S1779" s="360" t="n"/>
      <c r="T1779" s="360" t="n"/>
      <c r="U1779" s="360" t="n"/>
      <c r="V1779" s="360" t="n"/>
      <c r="W1779" s="360" t="n">
        <v>0</v>
      </c>
      <c r="X1779" s="360" t="n">
        <v>1</v>
      </c>
      <c r="Y1779" s="360" t="n">
        <v>0</v>
      </c>
      <c r="Z1779" s="360" t="n"/>
      <c r="AA1779" s="360" t="n"/>
      <c r="AB1779" s="360" t="n"/>
    </row>
    <row r="1780">
      <c r="A1780" s="360" t="n">
        <v>50</v>
      </c>
      <c r="B1780" s="360" t="n">
        <v>0</v>
      </c>
      <c r="C1780" s="360" t="n">
        <v>0</v>
      </c>
      <c r="D1780" s="360" t="n">
        <v>1</v>
      </c>
      <c r="E1780" s="360" t="n">
        <v>229</v>
      </c>
      <c r="F1780" s="360">
        <f>ROUND(Source!AZ1769,O1780)</f>
        <v/>
      </c>
      <c r="G1780" s="360" t="inlineStr">
        <is>
          <t>ОборудПод</t>
        </is>
      </c>
      <c r="H1780" s="360" t="inlineStr">
        <is>
          <t>Стоимость оборудования подрядчика</t>
        </is>
      </c>
      <c r="I1780" s="360" t="n"/>
      <c r="J1780" s="360" t="n"/>
      <c r="K1780" s="360" t="n">
        <v>229</v>
      </c>
      <c r="L1780" s="360" t="n">
        <v>10</v>
      </c>
      <c r="M1780" s="360" t="n">
        <v>3</v>
      </c>
      <c r="N1780" s="360" t="inlineStr"/>
      <c r="O1780" s="360" t="n">
        <v>0</v>
      </c>
      <c r="P1780" s="360" t="n"/>
      <c r="Q1780" s="360" t="n"/>
      <c r="R1780" s="360" t="n"/>
      <c r="S1780" s="360" t="n"/>
      <c r="T1780" s="360" t="n"/>
      <c r="U1780" s="360" t="n"/>
      <c r="V1780" s="360" t="n"/>
      <c r="W1780" s="360" t="n">
        <v>0</v>
      </c>
      <c r="X1780" s="360" t="n">
        <v>1</v>
      </c>
      <c r="Y1780" s="360" t="n">
        <v>0</v>
      </c>
      <c r="Z1780" s="360" t="n"/>
      <c r="AA1780" s="360" t="n"/>
      <c r="AB1780" s="360" t="n"/>
    </row>
    <row r="1781">
      <c r="A1781" s="360" t="n">
        <v>50</v>
      </c>
      <c r="B1781" s="360" t="n">
        <v>0</v>
      </c>
      <c r="C1781" s="360" t="n">
        <v>0</v>
      </c>
      <c r="D1781" s="360" t="n">
        <v>1</v>
      </c>
      <c r="E1781" s="360" t="n">
        <v>203</v>
      </c>
      <c r="F1781" s="360">
        <f>ROUND(Source!Q1769,O1781)</f>
        <v/>
      </c>
      <c r="G1781" s="360" t="inlineStr">
        <is>
          <t>ЭММ</t>
        </is>
      </c>
      <c r="H1781" s="360" t="inlineStr">
        <is>
          <t>Эксплуатация машин</t>
        </is>
      </c>
      <c r="I1781" s="360" t="n"/>
      <c r="J1781" s="360" t="n"/>
      <c r="K1781" s="360" t="n">
        <v>203</v>
      </c>
      <c r="L1781" s="360" t="n">
        <v>11</v>
      </c>
      <c r="M1781" s="360" t="n">
        <v>3</v>
      </c>
      <c r="N1781" s="360" t="inlineStr"/>
      <c r="O1781" s="360" t="n">
        <v>0</v>
      </c>
      <c r="P1781" s="360" t="n"/>
      <c r="Q1781" s="360" t="n"/>
      <c r="R1781" s="360" t="n"/>
      <c r="S1781" s="360" t="n"/>
      <c r="T1781" s="360" t="n"/>
      <c r="U1781" s="360" t="n"/>
      <c r="V1781" s="360" t="n"/>
      <c r="W1781" s="360" t="n">
        <v>0</v>
      </c>
      <c r="X1781" s="360" t="n">
        <v>1</v>
      </c>
      <c r="Y1781" s="360" t="n">
        <v>0</v>
      </c>
      <c r="Z1781" s="360" t="n"/>
      <c r="AA1781" s="360" t="n"/>
      <c r="AB1781" s="360" t="n"/>
    </row>
    <row r="1782">
      <c r="A1782" s="360" t="n">
        <v>50</v>
      </c>
      <c r="B1782" s="360" t="n">
        <v>0</v>
      </c>
      <c r="C1782" s="360" t="n">
        <v>0</v>
      </c>
      <c r="D1782" s="360" t="n">
        <v>1</v>
      </c>
      <c r="E1782" s="360" t="n">
        <v>231</v>
      </c>
      <c r="F1782" s="360">
        <f>ROUND(Source!BB1769,O1782)</f>
        <v/>
      </c>
      <c r="G1782" s="360" t="inlineStr">
        <is>
          <t>ЭММсНРиСП</t>
        </is>
      </c>
      <c r="H1782" s="360" t="inlineStr">
        <is>
          <t>Эксплуатация машин по ТСН-2001.16</t>
        </is>
      </c>
      <c r="I1782" s="360" t="n"/>
      <c r="J1782" s="360" t="n"/>
      <c r="K1782" s="360" t="n">
        <v>231</v>
      </c>
      <c r="L1782" s="360" t="n">
        <v>12</v>
      </c>
      <c r="M1782" s="360" t="n">
        <v>3</v>
      </c>
      <c r="N1782" s="360" t="inlineStr"/>
      <c r="O1782" s="360" t="n">
        <v>0</v>
      </c>
      <c r="P1782" s="360" t="n"/>
      <c r="Q1782" s="360" t="n"/>
      <c r="R1782" s="360" t="n"/>
      <c r="S1782" s="360" t="n"/>
      <c r="T1782" s="360" t="n"/>
      <c r="U1782" s="360" t="n"/>
      <c r="V1782" s="360" t="n"/>
      <c r="W1782" s="360" t="n">
        <v>0</v>
      </c>
      <c r="X1782" s="360" t="n">
        <v>1</v>
      </c>
      <c r="Y1782" s="360" t="n">
        <v>0</v>
      </c>
      <c r="Z1782" s="360" t="n"/>
      <c r="AA1782" s="360" t="n"/>
      <c r="AB1782" s="360" t="n"/>
    </row>
    <row r="1783">
      <c r="A1783" s="360" t="n">
        <v>50</v>
      </c>
      <c r="B1783" s="360" t="n">
        <v>0</v>
      </c>
      <c r="C1783" s="360" t="n">
        <v>0</v>
      </c>
      <c r="D1783" s="360" t="n">
        <v>1</v>
      </c>
      <c r="E1783" s="360" t="n">
        <v>204</v>
      </c>
      <c r="F1783" s="360">
        <f>ROUND(Source!R1769,O1783)</f>
        <v/>
      </c>
      <c r="G1783" s="360" t="inlineStr">
        <is>
          <t>ЗПМ</t>
        </is>
      </c>
      <c r="H1783" s="360" t="inlineStr">
        <is>
          <t>ЗП машинистов</t>
        </is>
      </c>
      <c r="I1783" s="360" t="n"/>
      <c r="J1783" s="360" t="n"/>
      <c r="K1783" s="360" t="n">
        <v>204</v>
      </c>
      <c r="L1783" s="360" t="n">
        <v>13</v>
      </c>
      <c r="M1783" s="360" t="n">
        <v>3</v>
      </c>
      <c r="N1783" s="360" t="inlineStr"/>
      <c r="O1783" s="360" t="n">
        <v>0</v>
      </c>
      <c r="P1783" s="360" t="n"/>
      <c r="Q1783" s="360" t="n"/>
      <c r="R1783" s="360" t="n"/>
      <c r="S1783" s="360" t="n"/>
      <c r="T1783" s="360" t="n"/>
      <c r="U1783" s="360" t="n"/>
      <c r="V1783" s="360" t="n"/>
      <c r="W1783" s="360" t="n">
        <v>0</v>
      </c>
      <c r="X1783" s="360" t="n">
        <v>1</v>
      </c>
      <c r="Y1783" s="360" t="n">
        <v>0</v>
      </c>
      <c r="Z1783" s="360" t="n"/>
      <c r="AA1783" s="360" t="n"/>
      <c r="AB1783" s="360" t="n"/>
    </row>
    <row r="1784">
      <c r="A1784" s="360" t="n">
        <v>50</v>
      </c>
      <c r="B1784" s="360" t="n">
        <v>0</v>
      </c>
      <c r="C1784" s="360" t="n">
        <v>0</v>
      </c>
      <c r="D1784" s="360" t="n">
        <v>1</v>
      </c>
      <c r="E1784" s="360" t="n">
        <v>205</v>
      </c>
      <c r="F1784" s="360">
        <f>ROUND(Source!S1769,O1784)</f>
        <v/>
      </c>
      <c r="G1784" s="360" t="inlineStr">
        <is>
          <t>ОЗП</t>
        </is>
      </c>
      <c r="H1784" s="360" t="inlineStr">
        <is>
          <t>Основная ЗП рабочих</t>
        </is>
      </c>
      <c r="I1784" s="360" t="n"/>
      <c r="J1784" s="360" t="n"/>
      <c r="K1784" s="360" t="n">
        <v>205</v>
      </c>
      <c r="L1784" s="360" t="n">
        <v>14</v>
      </c>
      <c r="M1784" s="360" t="n">
        <v>3</v>
      </c>
      <c r="N1784" s="360" t="inlineStr"/>
      <c r="O1784" s="360" t="n">
        <v>0</v>
      </c>
      <c r="P1784" s="360" t="n"/>
      <c r="Q1784" s="360" t="n"/>
      <c r="R1784" s="360" t="n"/>
      <c r="S1784" s="360" t="n"/>
      <c r="T1784" s="360" t="n"/>
      <c r="U1784" s="360" t="n"/>
      <c r="V1784" s="360" t="n"/>
      <c r="W1784" s="360" t="n">
        <v>0</v>
      </c>
      <c r="X1784" s="360" t="n">
        <v>1</v>
      </c>
      <c r="Y1784" s="360" t="n">
        <v>0</v>
      </c>
      <c r="Z1784" s="360" t="n"/>
      <c r="AA1784" s="360" t="n"/>
      <c r="AB1784" s="360" t="n"/>
    </row>
    <row r="1785">
      <c r="A1785" s="360" t="n">
        <v>50</v>
      </c>
      <c r="B1785" s="360" t="n">
        <v>0</v>
      </c>
      <c r="C1785" s="360" t="n">
        <v>0</v>
      </c>
      <c r="D1785" s="360" t="n">
        <v>1</v>
      </c>
      <c r="E1785" s="360" t="n">
        <v>232</v>
      </c>
      <c r="F1785" s="360">
        <f>ROUND(Source!BC1769,O1785)</f>
        <v/>
      </c>
      <c r="G1785" s="360" t="inlineStr">
        <is>
          <t>ОЗПсНРиСП</t>
        </is>
      </c>
      <c r="H1785" s="360" t="inlineStr">
        <is>
          <t>Основная ЗП рабочих по ТСН-2001.16</t>
        </is>
      </c>
      <c r="I1785" s="360" t="n"/>
      <c r="J1785" s="360" t="n"/>
      <c r="K1785" s="360" t="n">
        <v>232</v>
      </c>
      <c r="L1785" s="360" t="n">
        <v>15</v>
      </c>
      <c r="M1785" s="360" t="n">
        <v>3</v>
      </c>
      <c r="N1785" s="360" t="inlineStr"/>
      <c r="O1785" s="360" t="n">
        <v>0</v>
      </c>
      <c r="P1785" s="360" t="n"/>
      <c r="Q1785" s="360" t="n"/>
      <c r="R1785" s="360" t="n"/>
      <c r="S1785" s="360" t="n"/>
      <c r="T1785" s="360" t="n"/>
      <c r="U1785" s="360" t="n"/>
      <c r="V1785" s="360" t="n"/>
      <c r="W1785" s="360" t="n">
        <v>0</v>
      </c>
      <c r="X1785" s="360" t="n">
        <v>1</v>
      </c>
      <c r="Y1785" s="360" t="n">
        <v>0</v>
      </c>
      <c r="Z1785" s="360" t="n"/>
      <c r="AA1785" s="360" t="n"/>
      <c r="AB1785" s="360" t="n"/>
    </row>
    <row r="1786">
      <c r="A1786" s="360" t="n">
        <v>50</v>
      </c>
      <c r="B1786" s="360" t="n">
        <v>0</v>
      </c>
      <c r="C1786" s="360" t="n">
        <v>0</v>
      </c>
      <c r="D1786" s="360" t="n">
        <v>1</v>
      </c>
      <c r="E1786" s="360" t="n">
        <v>214</v>
      </c>
      <c r="F1786" s="360">
        <f>ROUND(Source!AS1769,O1786)</f>
        <v/>
      </c>
      <c r="G1786" s="360" t="inlineStr">
        <is>
          <t>Строит</t>
        </is>
      </c>
      <c r="H1786" s="360" t="inlineStr">
        <is>
          <t>Строительные работы с НР и СП</t>
        </is>
      </c>
      <c r="I1786" s="360" t="n"/>
      <c r="J1786" s="360" t="n"/>
      <c r="K1786" s="360" t="n">
        <v>214</v>
      </c>
      <c r="L1786" s="360" t="n">
        <v>16</v>
      </c>
      <c r="M1786" s="360" t="n">
        <v>3</v>
      </c>
      <c r="N1786" s="360" t="inlineStr"/>
      <c r="O1786" s="360" t="n">
        <v>0</v>
      </c>
      <c r="P1786" s="360" t="n"/>
      <c r="Q1786" s="360" t="n"/>
      <c r="R1786" s="360" t="n"/>
      <c r="S1786" s="360" t="n"/>
      <c r="T1786" s="360" t="n"/>
      <c r="U1786" s="360" t="n"/>
      <c r="V1786" s="360" t="n"/>
      <c r="W1786" s="360" t="n">
        <v>0</v>
      </c>
      <c r="X1786" s="360" t="n">
        <v>1</v>
      </c>
      <c r="Y1786" s="360" t="n">
        <v>0</v>
      </c>
      <c r="Z1786" s="360" t="n"/>
      <c r="AA1786" s="360" t="n"/>
      <c r="AB1786" s="360" t="n"/>
    </row>
    <row r="1787">
      <c r="A1787" s="360" t="n">
        <v>50</v>
      </c>
      <c r="B1787" s="360" t="n">
        <v>0</v>
      </c>
      <c r="C1787" s="360" t="n">
        <v>0</v>
      </c>
      <c r="D1787" s="360" t="n">
        <v>1</v>
      </c>
      <c r="E1787" s="360" t="n">
        <v>215</v>
      </c>
      <c r="F1787" s="360">
        <f>ROUND(Source!AT1769,O1787)</f>
        <v/>
      </c>
      <c r="G1787" s="360" t="inlineStr">
        <is>
          <t>Монтаж</t>
        </is>
      </c>
      <c r="H1787" s="360" t="inlineStr">
        <is>
          <t>Монтажные работы с НР и СП</t>
        </is>
      </c>
      <c r="I1787" s="360" t="n"/>
      <c r="J1787" s="360" t="n"/>
      <c r="K1787" s="360" t="n">
        <v>215</v>
      </c>
      <c r="L1787" s="360" t="n">
        <v>17</v>
      </c>
      <c r="M1787" s="360" t="n">
        <v>3</v>
      </c>
      <c r="N1787" s="360" t="inlineStr"/>
      <c r="O1787" s="360" t="n">
        <v>0</v>
      </c>
      <c r="P1787" s="360" t="n"/>
      <c r="Q1787" s="360" t="n"/>
      <c r="R1787" s="360" t="n"/>
      <c r="S1787" s="360" t="n"/>
      <c r="T1787" s="360" t="n"/>
      <c r="U1787" s="360" t="n"/>
      <c r="V1787" s="360" t="n"/>
      <c r="W1787" s="360" t="n">
        <v>0</v>
      </c>
      <c r="X1787" s="360" t="n">
        <v>1</v>
      </c>
      <c r="Y1787" s="360" t="n">
        <v>0</v>
      </c>
      <c r="Z1787" s="360" t="n"/>
      <c r="AA1787" s="360" t="n"/>
      <c r="AB1787" s="360" t="n"/>
    </row>
    <row r="1788">
      <c r="A1788" s="360" t="n">
        <v>50</v>
      </c>
      <c r="B1788" s="360" t="n">
        <v>0</v>
      </c>
      <c r="C1788" s="360" t="n">
        <v>0</v>
      </c>
      <c r="D1788" s="360" t="n">
        <v>1</v>
      </c>
      <c r="E1788" s="360" t="n">
        <v>217</v>
      </c>
      <c r="F1788" s="360">
        <f>ROUND(Source!AU1769,O1788)</f>
        <v/>
      </c>
      <c r="G1788" s="360" t="inlineStr">
        <is>
          <t>Прочие</t>
        </is>
      </c>
      <c r="H1788" s="360" t="inlineStr">
        <is>
          <t>Прочие работы с НР и СП</t>
        </is>
      </c>
      <c r="I1788" s="360" t="n"/>
      <c r="J1788" s="360" t="n"/>
      <c r="K1788" s="360" t="n">
        <v>217</v>
      </c>
      <c r="L1788" s="360" t="n">
        <v>18</v>
      </c>
      <c r="M1788" s="360" t="n">
        <v>3</v>
      </c>
      <c r="N1788" s="360" t="inlineStr"/>
      <c r="O1788" s="360" t="n">
        <v>0</v>
      </c>
      <c r="P1788" s="360" t="n"/>
      <c r="Q1788" s="360" t="n"/>
      <c r="R1788" s="360" t="n"/>
      <c r="S1788" s="360" t="n"/>
      <c r="T1788" s="360" t="n"/>
      <c r="U1788" s="360" t="n"/>
      <c r="V1788" s="360" t="n"/>
      <c r="W1788" s="360" t="n">
        <v>0</v>
      </c>
      <c r="X1788" s="360" t="n">
        <v>1</v>
      </c>
      <c r="Y1788" s="360" t="n">
        <v>0</v>
      </c>
      <c r="Z1788" s="360" t="n"/>
      <c r="AA1788" s="360" t="n"/>
      <c r="AB1788" s="360" t="n"/>
    </row>
    <row r="1789">
      <c r="A1789" s="360" t="n">
        <v>50</v>
      </c>
      <c r="B1789" s="360" t="n">
        <v>0</v>
      </c>
      <c r="C1789" s="360" t="n">
        <v>0</v>
      </c>
      <c r="D1789" s="360" t="n">
        <v>1</v>
      </c>
      <c r="E1789" s="360" t="n">
        <v>230</v>
      </c>
      <c r="F1789" s="360">
        <f>ROUND(Source!BA1769,O1789)</f>
        <v/>
      </c>
      <c r="G1789" s="360" t="inlineStr">
        <is>
          <t>ПрочиеЗатр</t>
        </is>
      </c>
      <c r="H1789" s="360" t="inlineStr">
        <is>
          <t>Прочие затраты по ТСН-2001.16</t>
        </is>
      </c>
      <c r="I1789" s="360" t="n"/>
      <c r="J1789" s="360" t="n"/>
      <c r="K1789" s="360" t="n">
        <v>230</v>
      </c>
      <c r="L1789" s="360" t="n">
        <v>19</v>
      </c>
      <c r="M1789" s="360" t="n">
        <v>3</v>
      </c>
      <c r="N1789" s="360" t="inlineStr"/>
      <c r="O1789" s="360" t="n">
        <v>0</v>
      </c>
      <c r="P1789" s="360" t="n"/>
      <c r="Q1789" s="360" t="n"/>
      <c r="R1789" s="360" t="n"/>
      <c r="S1789" s="360" t="n"/>
      <c r="T1789" s="360" t="n"/>
      <c r="U1789" s="360" t="n"/>
      <c r="V1789" s="360" t="n"/>
      <c r="W1789" s="360" t="n">
        <v>0</v>
      </c>
      <c r="X1789" s="360" t="n">
        <v>1</v>
      </c>
      <c r="Y1789" s="360" t="n">
        <v>0</v>
      </c>
      <c r="Z1789" s="360" t="n"/>
      <c r="AA1789" s="360" t="n"/>
      <c r="AB1789" s="360" t="n"/>
    </row>
    <row r="1790">
      <c r="A1790" s="360" t="n">
        <v>50</v>
      </c>
      <c r="B1790" s="360" t="n">
        <v>0</v>
      </c>
      <c r="C1790" s="360" t="n">
        <v>0</v>
      </c>
      <c r="D1790" s="360" t="n">
        <v>1</v>
      </c>
      <c r="E1790" s="360" t="n">
        <v>206</v>
      </c>
      <c r="F1790" s="360">
        <f>ROUND(Source!T1769,O1790)</f>
        <v/>
      </c>
      <c r="G1790" s="360" t="inlineStr">
        <is>
          <t>ВозврМат</t>
        </is>
      </c>
      <c r="H1790" s="360" t="inlineStr">
        <is>
          <t>Возврат материалов</t>
        </is>
      </c>
      <c r="I1790" s="360" t="n"/>
      <c r="J1790" s="360" t="n"/>
      <c r="K1790" s="360" t="n">
        <v>206</v>
      </c>
      <c r="L1790" s="360" t="n">
        <v>20</v>
      </c>
      <c r="M1790" s="360" t="n">
        <v>3</v>
      </c>
      <c r="N1790" s="360" t="inlineStr"/>
      <c r="O1790" s="360" t="n">
        <v>0</v>
      </c>
      <c r="P1790" s="360" t="n"/>
      <c r="Q1790" s="360" t="n"/>
      <c r="R1790" s="360" t="n"/>
      <c r="S1790" s="360" t="n"/>
      <c r="T1790" s="360" t="n"/>
      <c r="U1790" s="360" t="n"/>
      <c r="V1790" s="360" t="n"/>
      <c r="W1790" s="360" t="n">
        <v>0</v>
      </c>
      <c r="X1790" s="360" t="n">
        <v>1</v>
      </c>
      <c r="Y1790" s="360" t="n">
        <v>0</v>
      </c>
      <c r="Z1790" s="360" t="n"/>
      <c r="AA1790" s="360" t="n"/>
      <c r="AB1790" s="360" t="n"/>
    </row>
    <row r="1791">
      <c r="A1791" s="360" t="n">
        <v>50</v>
      </c>
      <c r="B1791" s="360" t="n">
        <v>0</v>
      </c>
      <c r="C1791" s="360" t="n">
        <v>0</v>
      </c>
      <c r="D1791" s="360" t="n">
        <v>1</v>
      </c>
      <c r="E1791" s="360" t="n">
        <v>207</v>
      </c>
      <c r="F1791" s="360">
        <f>ROUND(Source!U1769,O1791)</f>
        <v/>
      </c>
      <c r="G1791" s="360" t="inlineStr">
        <is>
          <t>ТрудСтр</t>
        </is>
      </c>
      <c r="H1791" s="360" t="inlineStr">
        <is>
          <t>Трудозатраты строителей</t>
        </is>
      </c>
      <c r="I1791" s="360" t="n"/>
      <c r="J1791" s="360" t="n"/>
      <c r="K1791" s="360" t="n">
        <v>207</v>
      </c>
      <c r="L1791" s="360" t="n">
        <v>21</v>
      </c>
      <c r="M1791" s="360" t="n">
        <v>3</v>
      </c>
      <c r="N1791" s="360" t="inlineStr"/>
      <c r="O1791" s="360" t="n">
        <v>7</v>
      </c>
      <c r="P1791" s="360" t="n"/>
      <c r="Q1791" s="360" t="n"/>
      <c r="R1791" s="360" t="n"/>
      <c r="S1791" s="360" t="n"/>
      <c r="T1791" s="360" t="n"/>
      <c r="U1791" s="360" t="n"/>
      <c r="V1791" s="360" t="n"/>
      <c r="W1791" s="360" t="n">
        <v>0</v>
      </c>
      <c r="X1791" s="360" t="n">
        <v>1</v>
      </c>
      <c r="Y1791" s="360" t="n">
        <v>0</v>
      </c>
      <c r="Z1791" s="360" t="n"/>
      <c r="AA1791" s="360" t="n"/>
      <c r="AB1791" s="360" t="n"/>
    </row>
    <row r="1792">
      <c r="A1792" s="360" t="n">
        <v>50</v>
      </c>
      <c r="B1792" s="360" t="n">
        <v>0</v>
      </c>
      <c r="C1792" s="360" t="n">
        <v>0</v>
      </c>
      <c r="D1792" s="360" t="n">
        <v>1</v>
      </c>
      <c r="E1792" s="360" t="n">
        <v>208</v>
      </c>
      <c r="F1792" s="360">
        <f>ROUND(Source!V1769,O1792)</f>
        <v/>
      </c>
      <c r="G1792" s="360" t="inlineStr">
        <is>
          <t>ТрудМаш</t>
        </is>
      </c>
      <c r="H1792" s="360" t="inlineStr">
        <is>
          <t>Трудозатраты машинистов</t>
        </is>
      </c>
      <c r="I1792" s="360" t="n"/>
      <c r="J1792" s="360" t="n"/>
      <c r="K1792" s="360" t="n">
        <v>208</v>
      </c>
      <c r="L1792" s="360" t="n">
        <v>22</v>
      </c>
      <c r="M1792" s="360" t="n">
        <v>3</v>
      </c>
      <c r="N1792" s="360" t="inlineStr"/>
      <c r="O1792" s="360" t="n">
        <v>7</v>
      </c>
      <c r="P1792" s="360" t="n"/>
      <c r="Q1792" s="360" t="n"/>
      <c r="R1792" s="360" t="n"/>
      <c r="S1792" s="360" t="n"/>
      <c r="T1792" s="360" t="n"/>
      <c r="U1792" s="360" t="n"/>
      <c r="V1792" s="360" t="n"/>
      <c r="W1792" s="360" t="n">
        <v>0</v>
      </c>
      <c r="X1792" s="360" t="n">
        <v>1</v>
      </c>
      <c r="Y1792" s="360" t="n">
        <v>0</v>
      </c>
      <c r="Z1792" s="360" t="n"/>
      <c r="AA1792" s="360" t="n"/>
      <c r="AB1792" s="360" t="n"/>
    </row>
    <row r="1793">
      <c r="A1793" s="360" t="n">
        <v>50</v>
      </c>
      <c r="B1793" s="360" t="n">
        <v>0</v>
      </c>
      <c r="C1793" s="360" t="n">
        <v>0</v>
      </c>
      <c r="D1793" s="360" t="n">
        <v>1</v>
      </c>
      <c r="E1793" s="360" t="n">
        <v>209</v>
      </c>
      <c r="F1793" s="360">
        <f>ROUND(Source!W1769,O1793)</f>
        <v/>
      </c>
      <c r="G1793" s="360" t="inlineStr">
        <is>
          <t>ТранспМат</t>
        </is>
      </c>
      <c r="H1793" s="360" t="inlineStr">
        <is>
          <t>Транспорт материалов</t>
        </is>
      </c>
      <c r="I1793" s="360" t="n"/>
      <c r="J1793" s="360" t="n"/>
      <c r="K1793" s="360" t="n">
        <v>209</v>
      </c>
      <c r="L1793" s="360" t="n">
        <v>23</v>
      </c>
      <c r="M1793" s="360" t="n">
        <v>3</v>
      </c>
      <c r="N1793" s="360" t="inlineStr"/>
      <c r="O1793" s="360" t="n">
        <v>0</v>
      </c>
      <c r="P1793" s="360" t="n"/>
      <c r="Q1793" s="360" t="n"/>
      <c r="R1793" s="360" t="n"/>
      <c r="S1793" s="360" t="n"/>
      <c r="T1793" s="360" t="n"/>
      <c r="U1793" s="360" t="n"/>
      <c r="V1793" s="360" t="n"/>
      <c r="W1793" s="360" t="n">
        <v>0</v>
      </c>
      <c r="X1793" s="360" t="n">
        <v>1</v>
      </c>
      <c r="Y1793" s="360" t="n">
        <v>0</v>
      </c>
      <c r="Z1793" s="360" t="n"/>
      <c r="AA1793" s="360" t="n"/>
      <c r="AB1793" s="360" t="n"/>
    </row>
    <row r="1794">
      <c r="A1794" s="360" t="n">
        <v>50</v>
      </c>
      <c r="B1794" s="360" t="n">
        <v>0</v>
      </c>
      <c r="C1794" s="360" t="n">
        <v>0</v>
      </c>
      <c r="D1794" s="360" t="n">
        <v>1</v>
      </c>
      <c r="E1794" s="360" t="n">
        <v>233</v>
      </c>
      <c r="F1794" s="360">
        <f>ROUND(Source!BD1769,O1794)</f>
        <v/>
      </c>
      <c r="G1794" s="360" t="inlineStr">
        <is>
          <t>Перевозка</t>
        </is>
      </c>
      <c r="H1794" s="360" t="inlineStr">
        <is>
          <t>Перевозка грузов</t>
        </is>
      </c>
      <c r="I1794" s="360" t="n"/>
      <c r="J1794" s="360" t="n"/>
      <c r="K1794" s="360" t="n">
        <v>233</v>
      </c>
      <c r="L1794" s="360" t="n">
        <v>24</v>
      </c>
      <c r="M1794" s="360" t="n">
        <v>3</v>
      </c>
      <c r="N1794" s="360" t="inlineStr"/>
      <c r="O1794" s="360" t="n">
        <v>0</v>
      </c>
      <c r="P1794" s="360" t="n"/>
      <c r="Q1794" s="360" t="n"/>
      <c r="R1794" s="360" t="n"/>
      <c r="S1794" s="360" t="n"/>
      <c r="T1794" s="360" t="n"/>
      <c r="U1794" s="360" t="n"/>
      <c r="V1794" s="360" t="n"/>
      <c r="W1794" s="360" t="n">
        <v>0</v>
      </c>
      <c r="X1794" s="360" t="n">
        <v>1</v>
      </c>
      <c r="Y1794" s="360" t="n">
        <v>0</v>
      </c>
      <c r="Z1794" s="360" t="n"/>
      <c r="AA1794" s="360" t="n"/>
      <c r="AB1794" s="360" t="n"/>
    </row>
    <row r="1795">
      <c r="A1795" s="360" t="n">
        <v>50</v>
      </c>
      <c r="B1795" s="360" t="n">
        <v>0</v>
      </c>
      <c r="C1795" s="360" t="n">
        <v>0</v>
      </c>
      <c r="D1795" s="360" t="n">
        <v>1</v>
      </c>
      <c r="E1795" s="360" t="n">
        <v>210</v>
      </c>
      <c r="F1795" s="360">
        <f>ROUND(Source!X1769,O1795)</f>
        <v/>
      </c>
      <c r="G1795" s="360" t="inlineStr">
        <is>
          <t>НР</t>
        </is>
      </c>
      <c r="H1795" s="360" t="inlineStr">
        <is>
          <t>Накладные расходы</t>
        </is>
      </c>
      <c r="I1795" s="360" t="n"/>
      <c r="J1795" s="360" t="n"/>
      <c r="K1795" s="360" t="n">
        <v>210</v>
      </c>
      <c r="L1795" s="360" t="n">
        <v>25</v>
      </c>
      <c r="M1795" s="360" t="n">
        <v>3</v>
      </c>
      <c r="N1795" s="360" t="inlineStr"/>
      <c r="O1795" s="360" t="n">
        <v>0</v>
      </c>
      <c r="P1795" s="360" t="n"/>
      <c r="Q1795" s="360" t="n"/>
      <c r="R1795" s="360" t="n"/>
      <c r="S1795" s="360" t="n"/>
      <c r="T1795" s="360" t="n"/>
      <c r="U1795" s="360" t="n"/>
      <c r="V1795" s="360" t="n"/>
      <c r="W1795" s="360" t="n">
        <v>0</v>
      </c>
      <c r="X1795" s="360" t="n">
        <v>1</v>
      </c>
      <c r="Y1795" s="360" t="n">
        <v>0</v>
      </c>
      <c r="Z1795" s="360" t="n"/>
      <c r="AA1795" s="360" t="n"/>
      <c r="AB1795" s="360" t="n"/>
    </row>
    <row r="1796">
      <c r="A1796" s="360" t="n">
        <v>50</v>
      </c>
      <c r="B1796" s="360" t="n">
        <v>0</v>
      </c>
      <c r="C1796" s="360" t="n">
        <v>0</v>
      </c>
      <c r="D1796" s="360" t="n">
        <v>1</v>
      </c>
      <c r="E1796" s="360" t="n">
        <v>211</v>
      </c>
      <c r="F1796" s="360">
        <f>ROUND(Source!Y1769,O1796)</f>
        <v/>
      </c>
      <c r="G1796" s="360" t="inlineStr">
        <is>
          <t>СмПриб</t>
        </is>
      </c>
      <c r="H1796" s="360" t="inlineStr">
        <is>
          <t>Сметная прибыль</t>
        </is>
      </c>
      <c r="I1796" s="360" t="n"/>
      <c r="J1796" s="360" t="n"/>
      <c r="K1796" s="360" t="n">
        <v>211</v>
      </c>
      <c r="L1796" s="360" t="n">
        <v>26</v>
      </c>
      <c r="M1796" s="360" t="n">
        <v>3</v>
      </c>
      <c r="N1796" s="360" t="inlineStr"/>
      <c r="O1796" s="360" t="n">
        <v>0</v>
      </c>
      <c r="P1796" s="360" t="n"/>
      <c r="Q1796" s="360" t="n"/>
      <c r="R1796" s="360" t="n"/>
      <c r="S1796" s="360" t="n"/>
      <c r="T1796" s="360" t="n"/>
      <c r="U1796" s="360" t="n"/>
      <c r="V1796" s="360" t="n"/>
      <c r="W1796" s="360" t="n">
        <v>0</v>
      </c>
      <c r="X1796" s="360" t="n">
        <v>1</v>
      </c>
      <c r="Y1796" s="360" t="n">
        <v>0</v>
      </c>
      <c r="Z1796" s="360" t="n"/>
      <c r="AA1796" s="360" t="n"/>
      <c r="AB1796" s="360" t="n"/>
    </row>
    <row r="1797">
      <c r="A1797" s="360" t="n">
        <v>50</v>
      </c>
      <c r="B1797" s="360" t="n">
        <v>0</v>
      </c>
      <c r="C1797" s="360" t="n">
        <v>0</v>
      </c>
      <c r="D1797" s="360" t="n">
        <v>1</v>
      </c>
      <c r="E1797" s="360" t="n">
        <v>224</v>
      </c>
      <c r="F1797" s="360">
        <f>ROUND(Source!AR1769,O1797)</f>
        <v/>
      </c>
      <c r="G1797" s="360" t="inlineStr">
        <is>
          <t>Всего</t>
        </is>
      </c>
      <c r="H1797" s="360" t="inlineStr">
        <is>
          <t>Всего с НР и СП</t>
        </is>
      </c>
      <c r="I1797" s="360" t="n"/>
      <c r="J1797" s="360" t="n"/>
      <c r="K1797" s="360" t="n">
        <v>224</v>
      </c>
      <c r="L1797" s="360" t="n">
        <v>27</v>
      </c>
      <c r="M1797" s="360" t="n">
        <v>3</v>
      </c>
      <c r="N1797" s="360" t="inlineStr"/>
      <c r="O1797" s="360" t="n">
        <v>0</v>
      </c>
      <c r="P1797" s="360" t="n"/>
      <c r="Q1797" s="360" t="n"/>
      <c r="R1797" s="360" t="n"/>
      <c r="S1797" s="360" t="n"/>
      <c r="T1797" s="360" t="n"/>
      <c r="U1797" s="360" t="n"/>
      <c r="V1797" s="360" t="n"/>
      <c r="W1797" s="360" t="n">
        <v>0</v>
      </c>
      <c r="X1797" s="360" t="n">
        <v>1</v>
      </c>
      <c r="Y1797" s="360" t="n">
        <v>0</v>
      </c>
      <c r="Z1797" s="360" t="n"/>
      <c r="AA1797" s="360" t="n"/>
      <c r="AB1797" s="360" t="n"/>
    </row>
    <row r="1798">
      <c r="A1798" s="360" t="n">
        <v>50</v>
      </c>
      <c r="B1798" s="360" t="n">
        <v>0</v>
      </c>
      <c r="C1798" s="360" t="n">
        <v>0</v>
      </c>
      <c r="D1798" s="360" t="n">
        <v>2</v>
      </c>
      <c r="E1798" s="360" t="n">
        <v>0</v>
      </c>
      <c r="F1798" s="360">
        <f>ROUND(F1797,O1798)</f>
        <v/>
      </c>
      <c r="G1798" s="360" t="inlineStr">
        <is>
          <t>и1</t>
        </is>
      </c>
      <c r="H1798" s="360" t="inlineStr">
        <is>
          <t>Итого</t>
        </is>
      </c>
      <c r="I1798" s="360" t="n"/>
      <c r="J1798" s="360" t="n"/>
      <c r="K1798" s="360" t="n">
        <v>212</v>
      </c>
      <c r="L1798" s="360" t="n">
        <v>28</v>
      </c>
      <c r="M1798" s="360" t="n">
        <v>0</v>
      </c>
      <c r="N1798" s="360" t="inlineStr"/>
      <c r="O1798" s="360" t="n">
        <v>0</v>
      </c>
      <c r="P1798" s="360" t="n"/>
      <c r="Q1798" s="360" t="n"/>
      <c r="R1798" s="360" t="n"/>
      <c r="S1798" s="360" t="n"/>
      <c r="T1798" s="360" t="n"/>
      <c r="U1798" s="360" t="n"/>
      <c r="V1798" s="360" t="n"/>
      <c r="W1798" s="360" t="n">
        <v>0</v>
      </c>
      <c r="X1798" s="360" t="n">
        <v>1</v>
      </c>
      <c r="Y1798" s="360" t="n">
        <v>0</v>
      </c>
      <c r="Z1798" s="360" t="n"/>
      <c r="AA1798" s="360" t="n"/>
      <c r="AB1798" s="360" t="n"/>
    </row>
    <row r="1799">
      <c r="A1799" s="360" t="n">
        <v>50</v>
      </c>
      <c r="B1799" s="360" t="n">
        <v>0</v>
      </c>
      <c r="C1799" s="360" t="n">
        <v>0</v>
      </c>
      <c r="D1799" s="360" t="n">
        <v>2</v>
      </c>
      <c r="E1799" s="360" t="n">
        <v>0</v>
      </c>
      <c r="F1799" s="360">
        <f>ROUND(F1798*0.22,O1799)</f>
        <v/>
      </c>
      <c r="G1799" s="360" t="inlineStr">
        <is>
          <t>и2</t>
        </is>
      </c>
      <c r="H1799" s="360" t="inlineStr">
        <is>
          <t>НДС 22%</t>
        </is>
      </c>
      <c r="I1799" s="360" t="n"/>
      <c r="J1799" s="360" t="n"/>
      <c r="K1799" s="360" t="n">
        <v>212</v>
      </c>
      <c r="L1799" s="360" t="n">
        <v>29</v>
      </c>
      <c r="M1799" s="360" t="n">
        <v>0</v>
      </c>
      <c r="N1799" s="360" t="inlineStr"/>
      <c r="O1799" s="360" t="n">
        <v>0</v>
      </c>
      <c r="P1799" s="360" t="n"/>
      <c r="Q1799" s="360" t="n"/>
      <c r="R1799" s="360" t="n"/>
      <c r="S1799" s="360" t="n"/>
      <c r="T1799" s="360" t="n"/>
      <c r="U1799" s="360" t="n"/>
      <c r="V1799" s="360" t="n"/>
      <c r="W1799" s="360" t="n">
        <v>0</v>
      </c>
      <c r="X1799" s="360" t="n">
        <v>1</v>
      </c>
      <c r="Y1799" s="360" t="n">
        <v>0</v>
      </c>
      <c r="Z1799" s="360" t="n"/>
      <c r="AA1799" s="360" t="n"/>
      <c r="AB1799" s="360" t="n"/>
    </row>
    <row r="1800">
      <c r="A1800" s="360" t="n">
        <v>50</v>
      </c>
      <c r="B1800" s="360" t="n">
        <v>0</v>
      </c>
      <c r="C1800" s="360" t="n">
        <v>0</v>
      </c>
      <c r="D1800" s="360" t="n">
        <v>2</v>
      </c>
      <c r="E1800" s="360" t="n">
        <v>213</v>
      </c>
      <c r="F1800" s="360">
        <f>ROUND(F1798+F1799,O1800)</f>
        <v/>
      </c>
      <c r="G1800" s="360" t="inlineStr">
        <is>
          <t>и3</t>
        </is>
      </c>
      <c r="H1800" s="360" t="inlineStr">
        <is>
          <t>Всего</t>
        </is>
      </c>
      <c r="I1800" s="360" t="n"/>
      <c r="J1800" s="360" t="n"/>
      <c r="K1800" s="360" t="n">
        <v>212</v>
      </c>
      <c r="L1800" s="360" t="n">
        <v>30</v>
      </c>
      <c r="M1800" s="360" t="n">
        <v>0</v>
      </c>
      <c r="N1800" s="360" t="inlineStr"/>
      <c r="O1800" s="360" t="n">
        <v>0</v>
      </c>
      <c r="P1800" s="360" t="n"/>
      <c r="Q1800" s="360" t="n"/>
      <c r="R1800" s="360" t="n"/>
      <c r="S1800" s="360" t="n"/>
      <c r="T1800" s="360" t="n"/>
      <c r="U1800" s="360" t="n"/>
      <c r="V1800" s="360" t="n"/>
      <c r="W1800" s="360" t="n">
        <v>0</v>
      </c>
      <c r="X1800" s="360" t="n">
        <v>1</v>
      </c>
      <c r="Y1800" s="360" t="n">
        <v>0</v>
      </c>
      <c r="Z1800" s="360" t="n"/>
      <c r="AA1800" s="360" t="n"/>
      <c r="AB1800" s="360" t="n"/>
    </row>
    <row r="1801"/>
    <row r="1802">
      <c r="A1802" s="357" t="n">
        <v>3</v>
      </c>
      <c r="B1802" s="357" t="n">
        <v>0</v>
      </c>
      <c r="C1802" s="357" t="n"/>
      <c r="D1802" s="357">
        <f>ROW(A1816)</f>
        <v/>
      </c>
      <c r="E1802" s="357" t="n"/>
      <c r="F1802" s="357" t="inlineStr">
        <is>
          <t>Новая локальная смета</t>
        </is>
      </c>
      <c r="G1802" s="357" t="inlineStr">
        <is>
          <t>Центральная, д.41-8</t>
        </is>
      </c>
      <c r="H1802" s="357" t="inlineStr"/>
      <c r="I1802" s="357" t="n">
        <v>0</v>
      </c>
      <c r="J1802" s="357" t="inlineStr"/>
      <c r="K1802" s="357" t="n">
        <v>0</v>
      </c>
      <c r="L1802" s="357" t="inlineStr">
        <is>
          <t>Новая локальная смета</t>
        </is>
      </c>
      <c r="M1802" s="357" t="inlineStr"/>
      <c r="N1802" s="357" t="n"/>
      <c r="O1802" s="357" t="n"/>
      <c r="P1802" s="357" t="n"/>
      <c r="Q1802" s="357" t="n"/>
      <c r="R1802" s="357" t="n"/>
      <c r="S1802" s="357" t="n">
        <v>0</v>
      </c>
      <c r="T1802" s="357" t="n"/>
      <c r="U1802" s="357" t="inlineStr"/>
      <c r="V1802" s="357" t="n">
        <v>0</v>
      </c>
      <c r="W1802" s="357" t="n"/>
      <c r="X1802" s="357" t="n"/>
      <c r="Y1802" s="357" t="n"/>
      <c r="Z1802" s="357" t="n"/>
      <c r="AA1802" s="357" t="n"/>
      <c r="AB1802" s="357" t="inlineStr"/>
      <c r="AC1802" s="357" t="inlineStr"/>
      <c r="AD1802" s="357" t="inlineStr"/>
      <c r="AE1802" s="357" t="inlineStr"/>
      <c r="AF1802" s="357" t="inlineStr"/>
      <c r="AG1802" s="357" t="inlineStr"/>
      <c r="AH1802" s="357" t="n"/>
      <c r="AI1802" s="357" t="n"/>
      <c r="AJ1802" s="357" t="n"/>
      <c r="AK1802" s="357" t="n"/>
      <c r="AL1802" s="357" t="n"/>
      <c r="AM1802" s="357" t="n"/>
      <c r="AN1802" s="357" t="n"/>
      <c r="AO1802" s="357" t="n"/>
      <c r="AP1802" s="357" t="inlineStr"/>
      <c r="AQ1802" s="357" t="inlineStr"/>
      <c r="AR1802" s="357" t="inlineStr"/>
      <c r="AS1802" s="357" t="n"/>
      <c r="AT1802" s="357" t="n"/>
      <c r="AU1802" s="357" t="n"/>
      <c r="AV1802" s="357" t="n"/>
      <c r="AW1802" s="357" t="n"/>
      <c r="AX1802" s="357" t="n"/>
      <c r="AY1802" s="357" t="n"/>
      <c r="AZ1802" s="357" t="inlineStr"/>
      <c r="BA1802" s="357" t="n"/>
      <c r="BB1802" s="357" t="inlineStr"/>
      <c r="BC1802" s="357" t="inlineStr"/>
      <c r="BD1802" s="357" t="inlineStr"/>
      <c r="BE1802" s="357" t="inlineStr"/>
      <c r="BF1802" s="357" t="inlineStr"/>
      <c r="BG1802" s="357" t="inlineStr"/>
      <c r="BH1802" s="357" t="inlineStr"/>
      <c r="BI1802" s="357" t="inlineStr"/>
      <c r="BJ1802" s="357" t="inlineStr"/>
      <c r="BK1802" s="357" t="inlineStr"/>
      <c r="BL1802" s="357" t="inlineStr"/>
      <c r="BM1802" s="357" t="inlineStr"/>
      <c r="BN1802" s="357" t="inlineStr"/>
      <c r="BO1802" s="357" t="inlineStr"/>
      <c r="BP1802" s="357" t="inlineStr"/>
      <c r="BQ1802" s="357" t="n"/>
      <c r="BR1802" s="357" t="n"/>
      <c r="BS1802" s="357" t="n"/>
      <c r="BT1802" s="357" t="n"/>
      <c r="BU1802" s="357" t="n"/>
      <c r="BV1802" s="357" t="n"/>
      <c r="BW1802" s="357" t="n"/>
      <c r="BX1802" s="357" t="n">
        <v>0</v>
      </c>
      <c r="BY1802" s="357" t="n"/>
      <c r="BZ1802" s="357" t="n"/>
      <c r="CA1802" s="357" t="n"/>
      <c r="CB1802" s="357" t="n"/>
      <c r="CC1802" s="357" t="n"/>
      <c r="CD1802" s="357" t="n"/>
      <c r="CE1802" s="357" t="n"/>
      <c r="CF1802" s="357" t="n">
        <v>0</v>
      </c>
      <c r="CG1802" s="357" t="n">
        <v>0</v>
      </c>
      <c r="CH1802" s="357" t="n"/>
      <c r="CI1802" s="357" t="inlineStr"/>
      <c r="CJ1802" s="357" t="inlineStr"/>
      <c r="CK1802" t="inlineStr"/>
      <c r="CL1802" t="inlineStr"/>
      <c r="CM1802" t="inlineStr"/>
      <c r="CN1802" t="inlineStr"/>
      <c r="CO1802" t="inlineStr"/>
      <c r="CP1802" t="inlineStr"/>
      <c r="CQ1802" t="inlineStr"/>
    </row>
    <row r="1803"/>
    <row r="1804">
      <c r="A1804" s="358" t="n">
        <v>52</v>
      </c>
      <c r="B1804" s="358">
        <f>B1816</f>
        <v/>
      </c>
      <c r="C1804" s="358">
        <f>C1816</f>
        <v/>
      </c>
      <c r="D1804" s="358">
        <f>D1816</f>
        <v/>
      </c>
      <c r="E1804" s="358">
        <f>E1816</f>
        <v/>
      </c>
      <c r="F1804" s="358">
        <f>F1816</f>
        <v/>
      </c>
      <c r="G1804" s="358">
        <f>G1816</f>
        <v/>
      </c>
      <c r="H1804" s="358" t="n"/>
      <c r="I1804" s="358" t="n"/>
      <c r="J1804" s="358" t="n"/>
      <c r="K1804" s="358" t="n"/>
      <c r="L1804" s="358" t="n"/>
      <c r="M1804" s="358" t="n"/>
      <c r="N1804" s="358" t="n"/>
      <c r="O1804" s="358">
        <f>O1816</f>
        <v/>
      </c>
      <c r="P1804" s="358">
        <f>P1816</f>
        <v/>
      </c>
      <c r="Q1804" s="358">
        <f>Q1816</f>
        <v/>
      </c>
      <c r="R1804" s="358">
        <f>R1816</f>
        <v/>
      </c>
      <c r="S1804" s="358">
        <f>S1816</f>
        <v/>
      </c>
      <c r="T1804" s="358">
        <f>T1816</f>
        <v/>
      </c>
      <c r="U1804" s="358">
        <f>U1816</f>
        <v/>
      </c>
      <c r="V1804" s="358">
        <f>V1816</f>
        <v/>
      </c>
      <c r="W1804" s="358">
        <f>W1816</f>
        <v/>
      </c>
      <c r="X1804" s="358">
        <f>X1816</f>
        <v/>
      </c>
      <c r="Y1804" s="358">
        <f>Y1816</f>
        <v/>
      </c>
      <c r="Z1804" s="358">
        <f>Z1816</f>
        <v/>
      </c>
      <c r="AA1804" s="358">
        <f>AA1816</f>
        <v/>
      </c>
      <c r="AB1804" s="358">
        <f>AB1816</f>
        <v/>
      </c>
      <c r="AC1804" s="358">
        <f>AC1816</f>
        <v/>
      </c>
      <c r="AD1804" s="358">
        <f>AD1816</f>
        <v/>
      </c>
      <c r="AE1804" s="358">
        <f>AE1816</f>
        <v/>
      </c>
      <c r="AF1804" s="358">
        <f>AF1816</f>
        <v/>
      </c>
      <c r="AG1804" s="358">
        <f>AG1816</f>
        <v/>
      </c>
      <c r="AH1804" s="358">
        <f>AH1816</f>
        <v/>
      </c>
      <c r="AI1804" s="358">
        <f>AI1816</f>
        <v/>
      </c>
      <c r="AJ1804" s="358">
        <f>AJ1816</f>
        <v/>
      </c>
      <c r="AK1804" s="358">
        <f>AK1816</f>
        <v/>
      </c>
      <c r="AL1804" s="358">
        <f>AL1816</f>
        <v/>
      </c>
      <c r="AM1804" s="358">
        <f>AM1816</f>
        <v/>
      </c>
      <c r="AN1804" s="358">
        <f>AN1816</f>
        <v/>
      </c>
      <c r="AO1804" s="358">
        <f>AO1816</f>
        <v/>
      </c>
      <c r="AP1804" s="358">
        <f>AP1816</f>
        <v/>
      </c>
      <c r="AQ1804" s="358">
        <f>AQ1816</f>
        <v/>
      </c>
      <c r="AR1804" s="358">
        <f>AR1816</f>
        <v/>
      </c>
      <c r="AS1804" s="358">
        <f>AS1816</f>
        <v/>
      </c>
      <c r="AT1804" s="358">
        <f>AT1816</f>
        <v/>
      </c>
      <c r="AU1804" s="358">
        <f>AU1816</f>
        <v/>
      </c>
      <c r="AV1804" s="358">
        <f>AV1816</f>
        <v/>
      </c>
      <c r="AW1804" s="358">
        <f>AW1816</f>
        <v/>
      </c>
      <c r="AX1804" s="358">
        <f>AX1816</f>
        <v/>
      </c>
      <c r="AY1804" s="358">
        <f>AY1816</f>
        <v/>
      </c>
      <c r="AZ1804" s="358">
        <f>AZ1816</f>
        <v/>
      </c>
      <c r="BA1804" s="358">
        <f>BA1816</f>
        <v/>
      </c>
      <c r="BB1804" s="358">
        <f>BB1816</f>
        <v/>
      </c>
      <c r="BC1804" s="358">
        <f>BC1816</f>
        <v/>
      </c>
      <c r="BD1804" s="358">
        <f>BD1816</f>
        <v/>
      </c>
      <c r="BE1804" s="358">
        <f>BE1816</f>
        <v/>
      </c>
      <c r="BF1804" s="358">
        <f>BF1816</f>
        <v/>
      </c>
      <c r="BG1804" s="358">
        <f>BG1816</f>
        <v/>
      </c>
      <c r="BH1804" s="358">
        <f>BH1816</f>
        <v/>
      </c>
      <c r="BI1804" s="358">
        <f>BI1816</f>
        <v/>
      </c>
      <c r="BJ1804" s="358">
        <f>BJ1816</f>
        <v/>
      </c>
      <c r="BK1804" s="358">
        <f>BK1816</f>
        <v/>
      </c>
      <c r="BL1804" s="358">
        <f>BL1816</f>
        <v/>
      </c>
      <c r="BM1804" s="358">
        <f>BM1816</f>
        <v/>
      </c>
      <c r="BN1804" s="358">
        <f>BN1816</f>
        <v/>
      </c>
      <c r="BO1804" s="358">
        <f>BO1816</f>
        <v/>
      </c>
      <c r="BP1804" s="358">
        <f>BP1816</f>
        <v/>
      </c>
      <c r="BQ1804" s="358">
        <f>BQ1816</f>
        <v/>
      </c>
      <c r="BR1804" s="358">
        <f>BR1816</f>
        <v/>
      </c>
      <c r="BS1804" s="358">
        <f>BS1816</f>
        <v/>
      </c>
      <c r="BT1804" s="358">
        <f>BT1816</f>
        <v/>
      </c>
      <c r="BU1804" s="358">
        <f>BU1816</f>
        <v/>
      </c>
      <c r="BV1804" s="358">
        <f>BV1816</f>
        <v/>
      </c>
      <c r="BW1804" s="358">
        <f>BW1816</f>
        <v/>
      </c>
      <c r="BX1804" s="358">
        <f>BX1816</f>
        <v/>
      </c>
      <c r="BY1804" s="358">
        <f>BY1816</f>
        <v/>
      </c>
      <c r="BZ1804" s="358">
        <f>BZ1816</f>
        <v/>
      </c>
      <c r="CA1804" s="358">
        <f>CA1816</f>
        <v/>
      </c>
      <c r="CB1804" s="358">
        <f>CB1816</f>
        <v/>
      </c>
      <c r="CC1804" s="358">
        <f>CC1816</f>
        <v/>
      </c>
      <c r="CD1804" s="358">
        <f>CD1816</f>
        <v/>
      </c>
      <c r="CE1804" s="358">
        <f>CE1816</f>
        <v/>
      </c>
      <c r="CF1804" s="358">
        <f>CF1816</f>
        <v/>
      </c>
      <c r="CG1804" s="358">
        <f>CG1816</f>
        <v/>
      </c>
      <c r="CH1804" s="358">
        <f>CH1816</f>
        <v/>
      </c>
      <c r="CI1804" s="358">
        <f>CI1816</f>
        <v/>
      </c>
      <c r="CJ1804" s="358">
        <f>CJ1816</f>
        <v/>
      </c>
      <c r="CK1804" s="358">
        <f>CK1816</f>
        <v/>
      </c>
      <c r="CL1804" s="358">
        <f>CL1816</f>
        <v/>
      </c>
      <c r="CM1804" s="358">
        <f>CM1816</f>
        <v/>
      </c>
      <c r="CN1804" s="358">
        <f>CN1816</f>
        <v/>
      </c>
      <c r="CO1804" s="358">
        <f>CO1816</f>
        <v/>
      </c>
      <c r="CP1804" s="358">
        <f>CP1816</f>
        <v/>
      </c>
      <c r="CQ1804" s="358">
        <f>CQ1816</f>
        <v/>
      </c>
      <c r="CR1804" s="358">
        <f>CR1816</f>
        <v/>
      </c>
      <c r="CS1804" s="358">
        <f>CS1816</f>
        <v/>
      </c>
      <c r="CT1804" s="358">
        <f>CT1816</f>
        <v/>
      </c>
      <c r="CU1804" s="358">
        <f>CU1816</f>
        <v/>
      </c>
      <c r="CV1804" s="358">
        <f>CV1816</f>
        <v/>
      </c>
      <c r="CW1804" s="358">
        <f>CW1816</f>
        <v/>
      </c>
      <c r="CX1804" s="358">
        <f>CX1816</f>
        <v/>
      </c>
      <c r="CY1804" s="358">
        <f>CY1816</f>
        <v/>
      </c>
      <c r="CZ1804" s="358">
        <f>CZ1816</f>
        <v/>
      </c>
      <c r="DA1804" s="358">
        <f>DA1816</f>
        <v/>
      </c>
      <c r="DB1804" s="358">
        <f>DB1816</f>
        <v/>
      </c>
      <c r="DC1804" s="358">
        <f>DC1816</f>
        <v/>
      </c>
      <c r="DD1804" s="358">
        <f>DD1816</f>
        <v/>
      </c>
      <c r="DE1804" s="358">
        <f>DE1816</f>
        <v/>
      </c>
      <c r="DF1804" s="358">
        <f>DF1816</f>
        <v/>
      </c>
      <c r="DG1804" s="359">
        <f>DG1816</f>
        <v/>
      </c>
      <c r="DH1804" s="359">
        <f>DH1816</f>
        <v/>
      </c>
      <c r="DI1804" s="359">
        <f>DI1816</f>
        <v/>
      </c>
      <c r="DJ1804" s="359">
        <f>DJ1816</f>
        <v/>
      </c>
      <c r="DK1804" s="359">
        <f>DK1816</f>
        <v/>
      </c>
      <c r="DL1804" s="359">
        <f>DL1816</f>
        <v/>
      </c>
      <c r="DM1804" s="359">
        <f>DM1816</f>
        <v/>
      </c>
      <c r="DN1804" s="359">
        <f>DN1816</f>
        <v/>
      </c>
      <c r="DO1804" s="359">
        <f>DO1816</f>
        <v/>
      </c>
      <c r="DP1804" s="359">
        <f>DP1816</f>
        <v/>
      </c>
      <c r="DQ1804" s="359">
        <f>DQ1816</f>
        <v/>
      </c>
      <c r="DR1804" s="359">
        <f>DR1816</f>
        <v/>
      </c>
      <c r="DS1804" s="359">
        <f>DS1816</f>
        <v/>
      </c>
      <c r="DT1804" s="359">
        <f>DT1816</f>
        <v/>
      </c>
      <c r="DU1804" s="359">
        <f>DU1816</f>
        <v/>
      </c>
      <c r="DV1804" s="359">
        <f>DV1816</f>
        <v/>
      </c>
      <c r="DW1804" s="359">
        <f>DW1816</f>
        <v/>
      </c>
      <c r="DX1804" s="359">
        <f>DX1816</f>
        <v/>
      </c>
      <c r="DY1804" s="359">
        <f>DY1816</f>
        <v/>
      </c>
      <c r="DZ1804" s="359">
        <f>DZ1816</f>
        <v/>
      </c>
      <c r="EA1804" s="359">
        <f>EA1816</f>
        <v/>
      </c>
      <c r="EB1804" s="359">
        <f>EB1816</f>
        <v/>
      </c>
      <c r="EC1804" s="359">
        <f>EC1816</f>
        <v/>
      </c>
      <c r="ED1804" s="359">
        <f>ED1816</f>
        <v/>
      </c>
      <c r="EE1804" s="359">
        <f>EE1816</f>
        <v/>
      </c>
      <c r="EF1804" s="359">
        <f>EF1816</f>
        <v/>
      </c>
      <c r="EG1804" s="359">
        <f>EG1816</f>
        <v/>
      </c>
      <c r="EH1804" s="359">
        <f>EH1816</f>
        <v/>
      </c>
      <c r="EI1804" s="359">
        <f>EI1816</f>
        <v/>
      </c>
      <c r="EJ1804" s="359">
        <f>EJ1816</f>
        <v/>
      </c>
      <c r="EK1804" s="359">
        <f>EK1816</f>
        <v/>
      </c>
      <c r="EL1804" s="359">
        <f>EL1816</f>
        <v/>
      </c>
      <c r="EM1804" s="359">
        <f>EM1816</f>
        <v/>
      </c>
      <c r="EN1804" s="359">
        <f>EN1816</f>
        <v/>
      </c>
      <c r="EO1804" s="359">
        <f>EO1816</f>
        <v/>
      </c>
      <c r="EP1804" s="359">
        <f>EP1816</f>
        <v/>
      </c>
      <c r="EQ1804" s="359">
        <f>EQ1816</f>
        <v/>
      </c>
      <c r="ER1804" s="359">
        <f>ER1816</f>
        <v/>
      </c>
      <c r="ES1804" s="359">
        <f>ES1816</f>
        <v/>
      </c>
      <c r="ET1804" s="359">
        <f>ET1816</f>
        <v/>
      </c>
      <c r="EU1804" s="359">
        <f>EU1816</f>
        <v/>
      </c>
      <c r="EV1804" s="359">
        <f>EV1816</f>
        <v/>
      </c>
      <c r="EW1804" s="359">
        <f>EW1816</f>
        <v/>
      </c>
      <c r="EX1804" s="359">
        <f>EX1816</f>
        <v/>
      </c>
      <c r="EY1804" s="359">
        <f>EY1816</f>
        <v/>
      </c>
      <c r="EZ1804" s="359">
        <f>EZ1816</f>
        <v/>
      </c>
      <c r="FA1804" s="359">
        <f>FA1816</f>
        <v/>
      </c>
      <c r="FB1804" s="359">
        <f>FB1816</f>
        <v/>
      </c>
      <c r="FC1804" s="359">
        <f>FC1816</f>
        <v/>
      </c>
      <c r="FD1804" s="359">
        <f>FD1816</f>
        <v/>
      </c>
      <c r="FE1804" s="359">
        <f>FE1816</f>
        <v/>
      </c>
      <c r="FF1804" s="359">
        <f>FF1816</f>
        <v/>
      </c>
      <c r="FG1804" s="359">
        <f>FG1816</f>
        <v/>
      </c>
      <c r="FH1804" s="359">
        <f>FH1816</f>
        <v/>
      </c>
      <c r="FI1804" s="359">
        <f>FI1816</f>
        <v/>
      </c>
      <c r="FJ1804" s="359">
        <f>FJ1816</f>
        <v/>
      </c>
      <c r="FK1804" s="359">
        <f>FK1816</f>
        <v/>
      </c>
      <c r="FL1804" s="359">
        <f>FL1816</f>
        <v/>
      </c>
      <c r="FM1804" s="359">
        <f>FM1816</f>
        <v/>
      </c>
      <c r="FN1804" s="359">
        <f>FN1816</f>
        <v/>
      </c>
      <c r="FO1804" s="359">
        <f>FO1816</f>
        <v/>
      </c>
      <c r="FP1804" s="359">
        <f>FP1816</f>
        <v/>
      </c>
      <c r="FQ1804" s="359">
        <f>FQ1816</f>
        <v/>
      </c>
      <c r="FR1804" s="359">
        <f>FR1816</f>
        <v/>
      </c>
      <c r="FS1804" s="359">
        <f>FS1816</f>
        <v/>
      </c>
      <c r="FT1804" s="359">
        <f>FT1816</f>
        <v/>
      </c>
      <c r="FU1804" s="359">
        <f>FU1816</f>
        <v/>
      </c>
      <c r="FV1804" s="359">
        <f>FV1816</f>
        <v/>
      </c>
      <c r="FW1804" s="359">
        <f>FW1816</f>
        <v/>
      </c>
      <c r="FX1804" s="359">
        <f>FX1816</f>
        <v/>
      </c>
      <c r="FY1804" s="359">
        <f>FY1816</f>
        <v/>
      </c>
      <c r="FZ1804" s="359">
        <f>FZ1816</f>
        <v/>
      </c>
      <c r="GA1804" s="359">
        <f>GA1816</f>
        <v/>
      </c>
      <c r="GB1804" s="359">
        <f>GB1816</f>
        <v/>
      </c>
      <c r="GC1804" s="359">
        <f>GC1816</f>
        <v/>
      </c>
      <c r="GD1804" s="359">
        <f>GD1816</f>
        <v/>
      </c>
      <c r="GE1804" s="359">
        <f>GE1816</f>
        <v/>
      </c>
      <c r="GF1804" s="359">
        <f>GF1816</f>
        <v/>
      </c>
      <c r="GG1804" s="359">
        <f>GG1816</f>
        <v/>
      </c>
      <c r="GH1804" s="359">
        <f>GH1816</f>
        <v/>
      </c>
      <c r="GI1804" s="359">
        <f>GI1816</f>
        <v/>
      </c>
      <c r="GJ1804" s="359">
        <f>GJ1816</f>
        <v/>
      </c>
      <c r="GK1804" s="359">
        <f>GK1816</f>
        <v/>
      </c>
      <c r="GL1804" s="359">
        <f>GL1816</f>
        <v/>
      </c>
      <c r="GM1804" s="359">
        <f>GM1816</f>
        <v/>
      </c>
      <c r="GN1804" s="359">
        <f>GN1816</f>
        <v/>
      </c>
      <c r="GO1804" s="359">
        <f>GO1816</f>
        <v/>
      </c>
      <c r="GP1804" s="359">
        <f>GP1816</f>
        <v/>
      </c>
      <c r="GQ1804" s="359">
        <f>GQ1816</f>
        <v/>
      </c>
      <c r="GR1804" s="359">
        <f>GR1816</f>
        <v/>
      </c>
      <c r="GS1804" s="359">
        <f>GS1816</f>
        <v/>
      </c>
      <c r="GT1804" s="359">
        <f>GT1816</f>
        <v/>
      </c>
      <c r="GU1804" s="359">
        <f>GU1816</f>
        <v/>
      </c>
      <c r="GV1804" s="359">
        <f>GV1816</f>
        <v/>
      </c>
      <c r="GW1804" s="359">
        <f>GW1816</f>
        <v/>
      </c>
      <c r="GX1804" s="359">
        <f>GX1816</f>
        <v/>
      </c>
    </row>
    <row r="1805"/>
    <row r="1806">
      <c r="A1806" t="n">
        <v>17</v>
      </c>
      <c r="B1806" t="n">
        <v>0</v>
      </c>
      <c r="C1806">
        <f>ROW(SmtRes!A606)</f>
        <v/>
      </c>
      <c r="D1806">
        <f>ROW(EtalonRes!A590)</f>
        <v/>
      </c>
      <c r="E1806" t="inlineStr">
        <is>
          <t>1</t>
        </is>
      </c>
      <c r="F1806" t="inlineStr">
        <is>
          <t>67-1-1</t>
        </is>
      </c>
      <c r="G1806" t="inlineStr">
        <is>
          <t>Демонтаж скрытой электропроводки</t>
        </is>
      </c>
      <c r="H1806" t="inlineStr">
        <is>
          <t>100 м</t>
        </is>
      </c>
      <c r="I1806">
        <f>ROUND(ROUND(30/100,4),7)</f>
        <v/>
      </c>
      <c r="J1806" t="n">
        <v>0</v>
      </c>
      <c r="K1806">
        <f>ROUND(ROUND(30/100,4),7)</f>
        <v/>
      </c>
      <c r="O1806">
        <f>ROUND(CP1806,0)</f>
        <v/>
      </c>
      <c r="P1806">
        <f>ROUND(CQ1806*I1806,0)</f>
        <v/>
      </c>
      <c r="Q1806">
        <f>(ROUND((ROUND(((ET1806)*I1806),0)*BB1806),0)+ROUND((ROUND(((AE1806-(EU1806))*I1806),0)*BS1806),0))</f>
        <v/>
      </c>
      <c r="R1806">
        <f>(ROUND((ROUND(((EU1806)*I1806),0)*BS1806),0)+ROUND((ROUND(((AE1806-(EU1806))*I1806),0)*BS1806),0))</f>
        <v/>
      </c>
      <c r="S1806">
        <f>ROUND(CT1806*I1806,0)</f>
        <v/>
      </c>
      <c r="T1806">
        <f>ROUND(CU1806*I1806,0)</f>
        <v/>
      </c>
      <c r="U1806">
        <f>ROUND(CV1806*I1806,7)</f>
        <v/>
      </c>
      <c r="V1806">
        <f>ROUND(CW1806*I1806,7)</f>
        <v/>
      </c>
      <c r="W1806">
        <f>ROUND(CX1806*I1806,0)</f>
        <v/>
      </c>
      <c r="X1806">
        <f>ROUND(CY1806,0)</f>
        <v/>
      </c>
      <c r="Y1806">
        <f>ROUND(CZ1806,0)</f>
        <v/>
      </c>
      <c r="AA1806" t="n">
        <v>78862477</v>
      </c>
      <c r="AB1806">
        <f>ROUND((AC1806+AD1806+AF1806),2)</f>
        <v/>
      </c>
      <c r="AC1806">
        <f>ROUND((ES1806),2)</f>
        <v/>
      </c>
      <c r="AD1806">
        <f>ROUND((((ET1806)-(EU1806))+AE1806),2)</f>
        <v/>
      </c>
      <c r="AE1806">
        <f>ROUND((EU1806),2)</f>
        <v/>
      </c>
      <c r="AF1806">
        <f>ROUND((EV1806),2)</f>
        <v/>
      </c>
      <c r="AG1806">
        <f>ROUND((AP1806),2)</f>
        <v/>
      </c>
      <c r="AH1806">
        <f>(EW1806)</f>
        <v/>
      </c>
      <c r="AI1806">
        <f>(EX1806)</f>
        <v/>
      </c>
      <c r="AJ1806">
        <f>(AS1806)</f>
        <v/>
      </c>
      <c r="AK1806" t="n">
        <v>19.81</v>
      </c>
      <c r="AL1806" t="n">
        <v>0</v>
      </c>
      <c r="AM1806" t="n">
        <v>0</v>
      </c>
      <c r="AN1806" t="n">
        <v>0</v>
      </c>
      <c r="AO1806" t="n">
        <v>19.81</v>
      </c>
      <c r="AP1806" t="n">
        <v>0</v>
      </c>
      <c r="AQ1806" t="n">
        <v>2.54</v>
      </c>
      <c r="AR1806" t="n">
        <v>0</v>
      </c>
      <c r="AS1806" t="n">
        <v>0</v>
      </c>
      <c r="AT1806" t="n">
        <v>91</v>
      </c>
      <c r="AU1806" t="n">
        <v>48</v>
      </c>
      <c r="AV1806" t="n">
        <v>1</v>
      </c>
      <c r="AW1806" t="n">
        <v>1</v>
      </c>
      <c r="AZ1806" t="n">
        <v>1</v>
      </c>
      <c r="BA1806" t="n">
        <v>52.25</v>
      </c>
      <c r="BB1806" t="n">
        <v>1</v>
      </c>
      <c r="BC1806" t="n">
        <v>1</v>
      </c>
      <c r="BD1806" t="inlineStr"/>
      <c r="BE1806" t="inlineStr"/>
      <c r="BF1806" t="inlineStr"/>
      <c r="BG1806" t="inlineStr"/>
      <c r="BH1806" t="n">
        <v>0</v>
      </c>
      <c r="BI1806" t="n">
        <v>1</v>
      </c>
      <c r="BJ1806" t="inlineStr">
        <is>
          <t>ТЕРр Московской обл., 67-1-1, приказ Минстроя России №675/пр от 28.02.2017 № 263/пр</t>
        </is>
      </c>
      <c r="BM1806" t="n">
        <v>67001</v>
      </c>
      <c r="BN1806" t="n">
        <v>0</v>
      </c>
      <c r="BO1806" t="inlineStr">
        <is>
          <t>67-1-1</t>
        </is>
      </c>
      <c r="BP1806" t="n">
        <v>1</v>
      </c>
      <c r="BQ1806" t="n">
        <v>6</v>
      </c>
      <c r="BR1806" t="n">
        <v>0</v>
      </c>
      <c r="BS1806" t="n">
        <v>52.25</v>
      </c>
      <c r="BT1806" t="n">
        <v>1</v>
      </c>
      <c r="BU1806" t="n">
        <v>1</v>
      </c>
      <c r="BV1806" t="n">
        <v>1</v>
      </c>
      <c r="BW1806" t="n">
        <v>1</v>
      </c>
      <c r="BX1806" t="n">
        <v>1</v>
      </c>
      <c r="BY1806" t="inlineStr"/>
      <c r="BZ1806" t="n">
        <v>91</v>
      </c>
      <c r="CA1806" t="n">
        <v>48</v>
      </c>
      <c r="CB1806" t="inlineStr"/>
      <c r="CE1806" t="n">
        <v>12</v>
      </c>
      <c r="CF1806" t="n">
        <v>0</v>
      </c>
      <c r="CG1806" t="n">
        <v>0</v>
      </c>
      <c r="CM1806" t="n">
        <v>0</v>
      </c>
      <c r="CN1806" t="inlineStr"/>
      <c r="CO1806" t="n">
        <v>0</v>
      </c>
      <c r="CP1806">
        <f>(P1806+Q1806+S1806)</f>
        <v/>
      </c>
      <c r="CQ1806">
        <f>AC1806*BC1806</f>
        <v/>
      </c>
      <c r="CR1806">
        <f>(ROUND((ROUND(((ET1806)*1),0)*BB1806),0)+ROUND((ROUND(((AE1806-(EU1806))*1),0)*BS1806),0))</f>
        <v/>
      </c>
      <c r="CS1806">
        <f>(ROUND((ROUND(((EU1806)*1),0)*BS1806),0)+ROUND((ROUND(((AE1806-(EU1806))*1),0)*BS1806),0))</f>
        <v/>
      </c>
      <c r="CT1806">
        <f>AF1806*BA1806</f>
        <v/>
      </c>
      <c r="CU1806">
        <f>AG1806</f>
        <v/>
      </c>
      <c r="CV1806">
        <f>AH1806</f>
        <v/>
      </c>
      <c r="CW1806">
        <f>AI1806</f>
        <v/>
      </c>
      <c r="CX1806">
        <f>AJ1806</f>
        <v/>
      </c>
      <c r="CY1806">
        <f>(((S1806+R1806)*AT1806)/100)</f>
        <v/>
      </c>
      <c r="CZ1806">
        <f>(((S1806+R1806)*AU1806)/100)</f>
        <v/>
      </c>
      <c r="DC1806" t="inlineStr"/>
      <c r="DD1806" t="inlineStr"/>
      <c r="DE1806" t="inlineStr"/>
      <c r="DF1806" t="inlineStr"/>
      <c r="DG1806" t="inlineStr"/>
      <c r="DH1806" t="inlineStr"/>
      <c r="DI1806" t="inlineStr"/>
      <c r="DJ1806" t="inlineStr"/>
      <c r="DK1806" t="inlineStr"/>
      <c r="DL1806" t="inlineStr"/>
      <c r="DM1806" t="inlineStr"/>
      <c r="DN1806" t="n">
        <v>0</v>
      </c>
      <c r="DO1806" t="n">
        <v>0</v>
      </c>
      <c r="DP1806" t="n">
        <v>1</v>
      </c>
      <c r="DQ1806" t="n">
        <v>1</v>
      </c>
      <c r="DU1806" t="n">
        <v>1003</v>
      </c>
      <c r="DV1806" t="inlineStr">
        <is>
          <t>100 м</t>
        </is>
      </c>
      <c r="DW1806" t="inlineStr">
        <is>
          <t>100 м</t>
        </is>
      </c>
      <c r="DX1806" t="n">
        <v>100</v>
      </c>
      <c r="DZ1806" t="inlineStr"/>
      <c r="EA1806" t="inlineStr"/>
      <c r="EB1806" t="inlineStr"/>
      <c r="EC1806" t="inlineStr"/>
      <c r="EE1806" t="n">
        <v>78726030</v>
      </c>
      <c r="EF1806" t="n">
        <v>6</v>
      </c>
      <c r="EG1806" t="inlineStr">
        <is>
          <t>Ремонтно-строительные работы</t>
        </is>
      </c>
      <c r="EH1806" t="n">
        <v>101</v>
      </c>
      <c r="EI1806" t="inlineStr">
        <is>
          <t>Электромонтажные работы</t>
        </is>
      </c>
      <c r="EJ1806" t="n">
        <v>1</v>
      </c>
      <c r="EK1806" t="n">
        <v>67001</v>
      </c>
      <c r="EL1806" t="inlineStr">
        <is>
          <t>Электромонтажные работы</t>
        </is>
      </c>
      <c r="EM1806" t="inlineStr">
        <is>
          <t>рФЕР-67</t>
        </is>
      </c>
      <c r="EO1806" t="inlineStr"/>
      <c r="EQ1806" t="n">
        <v>0</v>
      </c>
      <c r="ER1806" t="n">
        <v>19.81</v>
      </c>
      <c r="ES1806" t="n">
        <v>0</v>
      </c>
      <c r="ET1806" t="n">
        <v>0</v>
      </c>
      <c r="EU1806" t="n">
        <v>0</v>
      </c>
      <c r="EV1806" t="n">
        <v>19.81</v>
      </c>
      <c r="EW1806" t="n">
        <v>2.54</v>
      </c>
      <c r="EX1806" t="n">
        <v>0</v>
      </c>
      <c r="EY1806" t="n">
        <v>0</v>
      </c>
      <c r="FQ1806" t="n">
        <v>0</v>
      </c>
      <c r="FR1806" t="n">
        <v>0</v>
      </c>
      <c r="FS1806" t="n">
        <v>0</v>
      </c>
      <c r="FX1806" t="n">
        <v>91</v>
      </c>
      <c r="FY1806" t="n">
        <v>48</v>
      </c>
      <c r="GA1806" t="inlineStr"/>
      <c r="GD1806" t="n">
        <v>1</v>
      </c>
      <c r="GF1806" t="n">
        <v>442486611</v>
      </c>
      <c r="GG1806" t="n">
        <v>2</v>
      </c>
      <c r="GH1806" t="n">
        <v>1</v>
      </c>
      <c r="GI1806" t="n">
        <v>2</v>
      </c>
      <c r="GJ1806" t="n">
        <v>0</v>
      </c>
      <c r="GK1806" t="n">
        <v>0</v>
      </c>
      <c r="GL1806">
        <f>ROUND(IF(AND(BH1806=3,BI1806=3,FS1806&lt;&gt;0),P1806,0),0)</f>
        <v/>
      </c>
      <c r="GM1806">
        <f>ROUND(O1806+X1806+Y1806,0)+GX1806</f>
        <v/>
      </c>
      <c r="GN1806">
        <f>IF(OR(BI1806=0,BI1806=1),GM1806-GX1806,0)</f>
        <v/>
      </c>
      <c r="GO1806">
        <f>IF(BI1806=2,GM1806-GX1806,0)</f>
        <v/>
      </c>
      <c r="GP1806">
        <f>IF(BI1806=4,GM1806-GX1806,0)</f>
        <v/>
      </c>
      <c r="GR1806" t="n">
        <v>0</v>
      </c>
      <c r="GS1806" t="n">
        <v>3</v>
      </c>
      <c r="GT1806" t="n">
        <v>0</v>
      </c>
      <c r="GU1806" t="inlineStr"/>
      <c r="GV1806">
        <f>ROUND((GT1806),2)</f>
        <v/>
      </c>
      <c r="GW1806" t="n">
        <v>1</v>
      </c>
      <c r="GX1806">
        <f>ROUND(HC1806*I1806,0)</f>
        <v/>
      </c>
      <c r="HA1806" t="n">
        <v>0</v>
      </c>
      <c r="HB1806" t="n">
        <v>0</v>
      </c>
      <c r="HC1806">
        <f>GV1806*GW1806</f>
        <v/>
      </c>
      <c r="HE1806" t="inlineStr"/>
      <c r="HF1806" t="inlineStr"/>
      <c r="HM1806" t="inlineStr"/>
      <c r="HN1806" t="inlineStr">
        <is>
          <t>Пр/812-101.0-1</t>
        </is>
      </c>
      <c r="HO1806" t="inlineStr">
        <is>
          <t>Пр/774-101.0</t>
        </is>
      </c>
      <c r="HP1806" t="inlineStr">
        <is>
          <t>Электромонтажные работы</t>
        </is>
      </c>
      <c r="HQ1806" t="inlineStr">
        <is>
          <t>Электромонтажные работы</t>
        </is>
      </c>
      <c r="HS1806" t="n">
        <v>0</v>
      </c>
      <c r="IK1806" t="n">
        <v>0</v>
      </c>
    </row>
    <row r="1807">
      <c r="A1807" t="n">
        <v>18</v>
      </c>
      <c r="B1807" t="n">
        <v>0</v>
      </c>
      <c r="C1807" t="n">
        <v>606</v>
      </c>
      <c r="E1807" t="inlineStr">
        <is>
          <t>1,1</t>
        </is>
      </c>
      <c r="F1807" t="inlineStr">
        <is>
          <t>509-9900</t>
        </is>
      </c>
      <c r="G1807" t="inlineStr">
        <is>
          <t>Строительный мусор</t>
        </is>
      </c>
      <c r="H1807" t="inlineStr">
        <is>
          <t>т</t>
        </is>
      </c>
      <c r="I1807">
        <f>I1806*J1807</f>
        <v/>
      </c>
      <c r="J1807" t="n">
        <v>0.004</v>
      </c>
      <c r="K1807" t="n">
        <v>0.004</v>
      </c>
      <c r="O1807">
        <f>ROUND(CP1807,0)</f>
        <v/>
      </c>
      <c r="P1807">
        <f>ROUND(CQ1807*I1807,0)</f>
        <v/>
      </c>
      <c r="Q1807">
        <f>(ROUND((ROUND(((ET1807)*I1807),0)*BB1807),0)+ROUND((ROUND(((AE1807-(EU1807))*I1807),0)*BS1807),0))</f>
        <v/>
      </c>
      <c r="R1807">
        <f>(ROUND((ROUND(((EU1807)*I1807),0)*BS1807),0)+ROUND((ROUND(((AE1807-(EU1807))*I1807),0)*BS1807),0))</f>
        <v/>
      </c>
      <c r="S1807">
        <f>ROUND(CT1807*I1807,0)</f>
        <v/>
      </c>
      <c r="T1807">
        <f>ROUND(CU1807*I1807,0)</f>
        <v/>
      </c>
      <c r="U1807">
        <f>ROUND(CV1807*I1807,7)</f>
        <v/>
      </c>
      <c r="V1807">
        <f>ROUND(CW1807*I1807,7)</f>
        <v/>
      </c>
      <c r="W1807">
        <f>ROUND(CX1807*I1807,0)</f>
        <v/>
      </c>
      <c r="X1807">
        <f>ROUND(CY1807,0)</f>
        <v/>
      </c>
      <c r="Y1807">
        <f>ROUND(CZ1807,0)</f>
        <v/>
      </c>
      <c r="AA1807" t="n">
        <v>78862477</v>
      </c>
      <c r="AB1807">
        <f>ROUND((AC1807+AD1807+AF1807),2)</f>
        <v/>
      </c>
      <c r="AC1807">
        <f>ROUND((ES1807),2)</f>
        <v/>
      </c>
      <c r="AD1807">
        <f>ROUND((((ET1807)-(EU1807))+AE1807),2)</f>
        <v/>
      </c>
      <c r="AE1807">
        <f>ROUND((EU1807),2)</f>
        <v/>
      </c>
      <c r="AF1807">
        <f>ROUND((EV1807),2)</f>
        <v/>
      </c>
      <c r="AG1807">
        <f>ROUND((AP1807),2)</f>
        <v/>
      </c>
      <c r="AH1807">
        <f>(EW1807)</f>
        <v/>
      </c>
      <c r="AI1807">
        <f>(EX1807)</f>
        <v/>
      </c>
      <c r="AJ1807">
        <f>(AS1807)</f>
        <v/>
      </c>
      <c r="AK1807" t="n">
        <v>0</v>
      </c>
      <c r="AL1807" t="n">
        <v>0</v>
      </c>
      <c r="AM1807" t="n">
        <v>0</v>
      </c>
      <c r="AN1807" t="n">
        <v>0</v>
      </c>
      <c r="AO1807" t="n">
        <v>0</v>
      </c>
      <c r="AP1807" t="n">
        <v>0</v>
      </c>
      <c r="AQ1807" t="n">
        <v>0</v>
      </c>
      <c r="AR1807" t="n">
        <v>0</v>
      </c>
      <c r="AS1807" t="n">
        <v>0</v>
      </c>
      <c r="AT1807" t="n">
        <v>91</v>
      </c>
      <c r="AU1807" t="n">
        <v>48</v>
      </c>
      <c r="AV1807" t="n">
        <v>1</v>
      </c>
      <c r="AW1807" t="n">
        <v>1</v>
      </c>
      <c r="AZ1807" t="n">
        <v>1</v>
      </c>
      <c r="BA1807" t="n">
        <v>1</v>
      </c>
      <c r="BB1807" t="n">
        <v>1</v>
      </c>
      <c r="BC1807" t="n">
        <v>1</v>
      </c>
      <c r="BD1807" t="inlineStr"/>
      <c r="BE1807" t="inlineStr"/>
      <c r="BF1807" t="inlineStr"/>
      <c r="BG1807" t="inlineStr"/>
      <c r="BH1807" t="n">
        <v>3</v>
      </c>
      <c r="BI1807" t="n">
        <v>1</v>
      </c>
      <c r="BJ1807" t="inlineStr">
        <is>
          <t>ТССЦ Московской обл., 509-9900, приказ Минстроя России №675/пр от 28.02.2017 № 258/пр</t>
        </is>
      </c>
      <c r="BM1807" t="n">
        <v>67001</v>
      </c>
      <c r="BN1807" t="n">
        <v>0</v>
      </c>
      <c r="BO1807" t="inlineStr"/>
      <c r="BP1807" t="n">
        <v>0</v>
      </c>
      <c r="BQ1807" t="n">
        <v>6</v>
      </c>
      <c r="BR1807" t="n">
        <v>0</v>
      </c>
      <c r="BS1807" t="n">
        <v>1</v>
      </c>
      <c r="BT1807" t="n">
        <v>1</v>
      </c>
      <c r="BU1807" t="n">
        <v>1</v>
      </c>
      <c r="BV1807" t="n">
        <v>1</v>
      </c>
      <c r="BW1807" t="n">
        <v>1</v>
      </c>
      <c r="BX1807" t="n">
        <v>1</v>
      </c>
      <c r="BY1807" t="inlineStr"/>
      <c r="BZ1807" t="n">
        <v>91</v>
      </c>
      <c r="CA1807" t="n">
        <v>48</v>
      </c>
      <c r="CB1807" t="inlineStr"/>
      <c r="CE1807" t="n">
        <v>12</v>
      </c>
      <c r="CF1807" t="n">
        <v>0</v>
      </c>
      <c r="CG1807" t="n">
        <v>0</v>
      </c>
      <c r="CM1807" t="n">
        <v>0</v>
      </c>
      <c r="CN1807" t="inlineStr"/>
      <c r="CO1807" t="n">
        <v>0</v>
      </c>
      <c r="CP1807">
        <f>(P1807+Q1807+S1807)</f>
        <v/>
      </c>
      <c r="CQ1807">
        <f>AC1807*BC1807</f>
        <v/>
      </c>
      <c r="CR1807">
        <f>(ROUND((ROUND(((ET1807)*1),0)*BB1807),0)+ROUND((ROUND(((AE1807-(EU1807))*1),0)*BS1807),0))</f>
        <v/>
      </c>
      <c r="CS1807">
        <f>(ROUND((ROUND(((EU1807)*1),0)*BS1807),0)+ROUND((ROUND(((AE1807-(EU1807))*1),0)*BS1807),0))</f>
        <v/>
      </c>
      <c r="CT1807">
        <f>AF1807*BA1807</f>
        <v/>
      </c>
      <c r="CU1807">
        <f>AG1807</f>
        <v/>
      </c>
      <c r="CV1807">
        <f>AH1807</f>
        <v/>
      </c>
      <c r="CW1807">
        <f>AI1807</f>
        <v/>
      </c>
      <c r="CX1807">
        <f>AJ1807</f>
        <v/>
      </c>
      <c r="CY1807">
        <f>(((S1807+R1807)*AT1807)/100)</f>
        <v/>
      </c>
      <c r="CZ1807">
        <f>(((S1807+R1807)*AU1807)/100)</f>
        <v/>
      </c>
      <c r="DC1807" t="inlineStr"/>
      <c r="DD1807" t="inlineStr"/>
      <c r="DE1807" t="inlineStr"/>
      <c r="DF1807" t="inlineStr"/>
      <c r="DG1807" t="inlineStr"/>
      <c r="DH1807" t="inlineStr"/>
      <c r="DI1807" t="inlineStr"/>
      <c r="DJ1807" t="inlineStr"/>
      <c r="DK1807" t="inlineStr"/>
      <c r="DL1807" t="inlineStr"/>
      <c r="DM1807" t="inlineStr"/>
      <c r="DN1807" t="n">
        <v>0</v>
      </c>
      <c r="DO1807" t="n">
        <v>0</v>
      </c>
      <c r="DP1807" t="n">
        <v>1</v>
      </c>
      <c r="DQ1807" t="n">
        <v>1</v>
      </c>
      <c r="DU1807" t="n">
        <v>1009</v>
      </c>
      <c r="DV1807" t="inlineStr">
        <is>
          <t>т</t>
        </is>
      </c>
      <c r="DW1807" t="inlineStr">
        <is>
          <t>т</t>
        </is>
      </c>
      <c r="DX1807" t="n">
        <v>1000</v>
      </c>
      <c r="DZ1807" t="inlineStr"/>
      <c r="EA1807" t="inlineStr"/>
      <c r="EB1807" t="inlineStr"/>
      <c r="EC1807" t="inlineStr"/>
      <c r="EE1807" t="n">
        <v>78726030</v>
      </c>
      <c r="EF1807" t="n">
        <v>6</v>
      </c>
      <c r="EG1807" t="inlineStr">
        <is>
          <t>Ремонтно-строительные работы</t>
        </is>
      </c>
      <c r="EH1807" t="n">
        <v>101</v>
      </c>
      <c r="EI1807" t="inlineStr">
        <is>
          <t>Электромонтажные работы</t>
        </is>
      </c>
      <c r="EJ1807" t="n">
        <v>1</v>
      </c>
      <c r="EK1807" t="n">
        <v>67001</v>
      </c>
      <c r="EL1807" t="inlineStr">
        <is>
          <t>Электромонтажные работы</t>
        </is>
      </c>
      <c r="EM1807" t="inlineStr">
        <is>
          <t>рФЕР-67</t>
        </is>
      </c>
      <c r="EO1807" t="inlineStr"/>
      <c r="EQ1807" t="n">
        <v>0</v>
      </c>
      <c r="ER1807" t="n">
        <v>0</v>
      </c>
      <c r="ES1807" t="n">
        <v>0</v>
      </c>
      <c r="ET1807" t="n">
        <v>0</v>
      </c>
      <c r="EU1807" t="n">
        <v>0</v>
      </c>
      <c r="EV1807" t="n">
        <v>0</v>
      </c>
      <c r="EW1807" t="n">
        <v>0</v>
      </c>
      <c r="EX1807" t="n">
        <v>0</v>
      </c>
      <c r="FQ1807" t="n">
        <v>0</v>
      </c>
      <c r="FR1807" t="n">
        <v>0</v>
      </c>
      <c r="FS1807" t="n">
        <v>0</v>
      </c>
      <c r="FX1807" t="n">
        <v>91</v>
      </c>
      <c r="FY1807" t="n">
        <v>48</v>
      </c>
      <c r="GA1807" t="inlineStr"/>
      <c r="GD1807" t="n">
        <v>1</v>
      </c>
      <c r="GF1807" t="n">
        <v>1876412176</v>
      </c>
      <c r="GG1807" t="n">
        <v>2</v>
      </c>
      <c r="GH1807" t="n">
        <v>1</v>
      </c>
      <c r="GI1807" t="n">
        <v>-2</v>
      </c>
      <c r="GJ1807" t="n">
        <v>0</v>
      </c>
      <c r="GK1807" t="n">
        <v>0</v>
      </c>
      <c r="GL1807">
        <f>ROUND(IF(AND(BH1807=3,BI1807=3,FS1807&lt;&gt;0),P1807,0),0)</f>
        <v/>
      </c>
      <c r="GM1807">
        <f>ROUND(O1807+X1807+Y1807,0)+GX1807</f>
        <v/>
      </c>
      <c r="GN1807">
        <f>IF(OR(BI1807=0,BI1807=1),GM1807-GX1807,0)</f>
        <v/>
      </c>
      <c r="GO1807">
        <f>IF(BI1807=2,GM1807-GX1807,0)</f>
        <v/>
      </c>
      <c r="GP1807">
        <f>IF(BI1807=4,GM1807-GX1807,0)</f>
        <v/>
      </c>
      <c r="GR1807" t="n">
        <v>0</v>
      </c>
      <c r="GS1807" t="n">
        <v>3</v>
      </c>
      <c r="GT1807" t="n">
        <v>0</v>
      </c>
      <c r="GU1807" t="inlineStr"/>
      <c r="GV1807">
        <f>ROUND((GT1807),2)</f>
        <v/>
      </c>
      <c r="GW1807" t="n">
        <v>1</v>
      </c>
      <c r="GX1807">
        <f>ROUND(HC1807*I1807,0)</f>
        <v/>
      </c>
      <c r="HA1807" t="n">
        <v>0</v>
      </c>
      <c r="HB1807" t="n">
        <v>0</v>
      </c>
      <c r="HC1807">
        <f>GV1807*GW1807</f>
        <v/>
      </c>
      <c r="HE1807" t="inlineStr"/>
      <c r="HF1807" t="inlineStr"/>
      <c r="HM1807" t="inlineStr"/>
      <c r="HN1807" t="inlineStr">
        <is>
          <t>Пр/812-101.0-1</t>
        </is>
      </c>
      <c r="HO1807" t="inlineStr">
        <is>
          <t>Пр/774-101.0</t>
        </is>
      </c>
      <c r="HP1807" t="inlineStr">
        <is>
          <t>Электромонтажные работы</t>
        </is>
      </c>
      <c r="HQ1807" t="inlineStr">
        <is>
          <t>Электромонтажные работы</t>
        </is>
      </c>
      <c r="HS1807" t="n">
        <v>0</v>
      </c>
      <c r="IK1807" t="n">
        <v>0</v>
      </c>
    </row>
    <row r="1808">
      <c r="A1808" t="n">
        <v>17</v>
      </c>
      <c r="B1808" t="n">
        <v>0</v>
      </c>
      <c r="C1808">
        <f>ROW(SmtRes!A615)</f>
        <v/>
      </c>
      <c r="D1808">
        <f>ROW(EtalonRes!A598)</f>
        <v/>
      </c>
      <c r="E1808" t="inlineStr">
        <is>
          <t>2</t>
        </is>
      </c>
      <c r="F1808" t="inlineStr">
        <is>
          <t>м08-02-403-3</t>
        </is>
      </c>
      <c r="G1808" t="inlineStr">
        <is>
          <t>Провод групповой осветительных сетей в защитной оболочке или кабель двух-трехжильный под штукатурку по стенам или в бороздах</t>
        </is>
      </c>
      <c r="H1808" t="inlineStr">
        <is>
          <t>100 м</t>
        </is>
      </c>
      <c r="I1808">
        <f>ROUND(ROUND(30/100,4),7)</f>
        <v/>
      </c>
      <c r="J1808" t="n">
        <v>0</v>
      </c>
      <c r="K1808">
        <f>ROUND(ROUND(30/100,4),7)</f>
        <v/>
      </c>
      <c r="O1808">
        <f>ROUND(CP1808,0)</f>
        <v/>
      </c>
      <c r="P1808">
        <f>ROUND(CQ1808*I1808,0)</f>
        <v/>
      </c>
      <c r="Q1808">
        <f>(ROUND((ROUND(((ET1808)*I1808),0)*BB1808),0)+ROUND((ROUND(((AE1808-(EU1808))*I1808),0)*BS1808),0))</f>
        <v/>
      </c>
      <c r="R1808">
        <f>(ROUND((ROUND(((EU1808)*I1808),0)*BS1808),0)+ROUND((ROUND(((AE1808-(EU1808))*I1808),0)*BS1808),0))</f>
        <v/>
      </c>
      <c r="S1808">
        <f>ROUND(CT1808*I1808,0)</f>
        <v/>
      </c>
      <c r="T1808">
        <f>ROUND(CU1808*I1808,0)</f>
        <v/>
      </c>
      <c r="U1808">
        <f>ROUND(CV1808*I1808,7)</f>
        <v/>
      </c>
      <c r="V1808">
        <f>ROUND(CW1808*I1808,7)</f>
        <v/>
      </c>
      <c r="W1808">
        <f>ROUND(CX1808*I1808,0)</f>
        <v/>
      </c>
      <c r="X1808">
        <f>ROUND(CY1808,0)</f>
        <v/>
      </c>
      <c r="Y1808">
        <f>ROUND(CZ1808,0)</f>
        <v/>
      </c>
      <c r="AA1808" t="n">
        <v>78862477</v>
      </c>
      <c r="AB1808">
        <f>ROUND((AC1808+AD1808+AF1808),2)</f>
        <v/>
      </c>
      <c r="AC1808">
        <f>ROUND((ES1808),2)</f>
        <v/>
      </c>
      <c r="AD1808">
        <f>ROUND((((ET1808)-(EU1808))+AE1808),2)</f>
        <v/>
      </c>
      <c r="AE1808">
        <f>ROUND((EU1808),2)</f>
        <v/>
      </c>
      <c r="AF1808">
        <f>ROUND((EV1808),2)</f>
        <v/>
      </c>
      <c r="AG1808">
        <f>ROUND((AP1808),2)</f>
        <v/>
      </c>
      <c r="AH1808">
        <f>(EW1808)</f>
        <v/>
      </c>
      <c r="AI1808">
        <f>(EX1808)</f>
        <v/>
      </c>
      <c r="AJ1808">
        <f>(AS1808)</f>
        <v/>
      </c>
      <c r="AK1808" t="n">
        <v>200.71</v>
      </c>
      <c r="AL1808" t="n">
        <v>41.17</v>
      </c>
      <c r="AM1808" t="n">
        <v>4.44</v>
      </c>
      <c r="AN1808" t="n">
        <v>0.27</v>
      </c>
      <c r="AO1808" t="n">
        <v>155.1</v>
      </c>
      <c r="AP1808" t="n">
        <v>0</v>
      </c>
      <c r="AQ1808" t="n">
        <v>16.5</v>
      </c>
      <c r="AR1808" t="n">
        <v>0.02</v>
      </c>
      <c r="AS1808" t="n">
        <v>0</v>
      </c>
      <c r="AT1808" t="n">
        <v>97</v>
      </c>
      <c r="AU1808" t="n">
        <v>51</v>
      </c>
      <c r="AV1808" t="n">
        <v>1</v>
      </c>
      <c r="AW1808" t="n">
        <v>1</v>
      </c>
      <c r="AZ1808" t="n">
        <v>1</v>
      </c>
      <c r="BA1808" t="n">
        <v>52.25</v>
      </c>
      <c r="BB1808" t="n">
        <v>16.59</v>
      </c>
      <c r="BC1808" t="n">
        <v>8.44</v>
      </c>
      <c r="BD1808" t="inlineStr"/>
      <c r="BE1808" t="inlineStr"/>
      <c r="BF1808" t="inlineStr"/>
      <c r="BG1808" t="inlineStr"/>
      <c r="BH1808" t="n">
        <v>0</v>
      </c>
      <c r="BI1808" t="n">
        <v>2</v>
      </c>
      <c r="BJ1808" t="inlineStr">
        <is>
          <t>ТЕРм Московской обл., м08-02-403-3, приказ Минстроя России №675/пр от 28.02.2017 № 259/пр</t>
        </is>
      </c>
      <c r="BM1808" t="n">
        <v>108001</v>
      </c>
      <c r="BN1808" t="n">
        <v>0</v>
      </c>
      <c r="BO1808" t="inlineStr">
        <is>
          <t>м08-02-403-3</t>
        </is>
      </c>
      <c r="BP1808" t="n">
        <v>1</v>
      </c>
      <c r="BQ1808" t="n">
        <v>3</v>
      </c>
      <c r="BR1808" t="n">
        <v>0</v>
      </c>
      <c r="BS1808" t="n">
        <v>52.25</v>
      </c>
      <c r="BT1808" t="n">
        <v>1</v>
      </c>
      <c r="BU1808" t="n">
        <v>1</v>
      </c>
      <c r="BV1808" t="n">
        <v>1</v>
      </c>
      <c r="BW1808" t="n">
        <v>1</v>
      </c>
      <c r="BX1808" t="n">
        <v>1</v>
      </c>
      <c r="BY1808" t="inlineStr"/>
      <c r="BZ1808" t="n">
        <v>97</v>
      </c>
      <c r="CA1808" t="n">
        <v>51</v>
      </c>
      <c r="CB1808" t="inlineStr"/>
      <c r="CE1808" t="n">
        <v>12</v>
      </c>
      <c r="CF1808" t="n">
        <v>0</v>
      </c>
      <c r="CG1808" t="n">
        <v>0</v>
      </c>
      <c r="CM1808" t="n">
        <v>0</v>
      </c>
      <c r="CN1808" t="inlineStr"/>
      <c r="CO1808" t="n">
        <v>0</v>
      </c>
      <c r="CP1808">
        <f>(P1808+Q1808+S1808)</f>
        <v/>
      </c>
      <c r="CQ1808">
        <f>AC1808*BC1808</f>
        <v/>
      </c>
      <c r="CR1808">
        <f>(ROUND((ROUND(((ET1808)*1),0)*BB1808),0)+ROUND((ROUND(((AE1808-(EU1808))*1),0)*BS1808),0))</f>
        <v/>
      </c>
      <c r="CS1808">
        <f>(ROUND((ROUND(((EU1808)*1),0)*BS1808),0)+ROUND((ROUND(((AE1808-(EU1808))*1),0)*BS1808),0))</f>
        <v/>
      </c>
      <c r="CT1808">
        <f>AF1808*BA1808</f>
        <v/>
      </c>
      <c r="CU1808">
        <f>AG1808</f>
        <v/>
      </c>
      <c r="CV1808">
        <f>AH1808</f>
        <v/>
      </c>
      <c r="CW1808">
        <f>AI1808</f>
        <v/>
      </c>
      <c r="CX1808">
        <f>AJ1808</f>
        <v/>
      </c>
      <c r="CY1808">
        <f>(((S1808+R1808)*AT1808)/100)</f>
        <v/>
      </c>
      <c r="CZ1808">
        <f>(((S1808+R1808)*AU1808)/100)</f>
        <v/>
      </c>
      <c r="DC1808" t="inlineStr"/>
      <c r="DD1808" t="inlineStr"/>
      <c r="DE1808" t="inlineStr"/>
      <c r="DF1808" t="inlineStr"/>
      <c r="DG1808" t="inlineStr"/>
      <c r="DH1808" t="inlineStr"/>
      <c r="DI1808" t="inlineStr"/>
      <c r="DJ1808" t="inlineStr"/>
      <c r="DK1808" t="inlineStr"/>
      <c r="DL1808" t="inlineStr"/>
      <c r="DM1808" t="inlineStr"/>
      <c r="DN1808" t="n">
        <v>0</v>
      </c>
      <c r="DO1808" t="n">
        <v>0</v>
      </c>
      <c r="DP1808" t="n">
        <v>1</v>
      </c>
      <c r="DQ1808" t="n">
        <v>1</v>
      </c>
      <c r="DU1808" t="n">
        <v>1003</v>
      </c>
      <c r="DV1808" t="inlineStr">
        <is>
          <t>100 м</t>
        </is>
      </c>
      <c r="DW1808" t="inlineStr">
        <is>
          <t>100 м</t>
        </is>
      </c>
      <c r="DX1808" t="n">
        <v>100</v>
      </c>
      <c r="DZ1808" t="inlineStr"/>
      <c r="EA1808" t="inlineStr"/>
      <c r="EB1808" t="inlineStr"/>
      <c r="EC1808" t="inlineStr"/>
      <c r="EE1808" t="n">
        <v>78725665</v>
      </c>
      <c r="EF1808" t="n">
        <v>3</v>
      </c>
      <c r="EG1808" t="inlineStr">
        <is>
          <t>Монтажные работы</t>
        </is>
      </c>
      <c r="EH1808" t="n">
        <v>0</v>
      </c>
      <c r="EI1808" t="inlineStr"/>
      <c r="EJ1808" t="n">
        <v>2</v>
      </c>
      <c r="EK1808" t="n">
        <v>108001</v>
      </c>
      <c r="EL1808" t="inlineStr">
        <is>
          <t>Электротехнические установки: на других объектах</t>
        </is>
      </c>
      <c r="EM1808" t="inlineStr">
        <is>
          <t>мФЕР-08</t>
        </is>
      </c>
      <c r="EO1808" t="inlineStr"/>
      <c r="EQ1808" t="n">
        <v>0</v>
      </c>
      <c r="ER1808" t="n">
        <v>200.71</v>
      </c>
      <c r="ES1808" t="n">
        <v>41.17</v>
      </c>
      <c r="ET1808" t="n">
        <v>4.44</v>
      </c>
      <c r="EU1808" t="n">
        <v>0.27</v>
      </c>
      <c r="EV1808" t="n">
        <v>155.1</v>
      </c>
      <c r="EW1808" t="n">
        <v>16.5</v>
      </c>
      <c r="EX1808" t="n">
        <v>0.02</v>
      </c>
      <c r="EY1808" t="n">
        <v>0</v>
      </c>
      <c r="FQ1808" t="n">
        <v>0</v>
      </c>
      <c r="FR1808" t="n">
        <v>0</v>
      </c>
      <c r="FS1808" t="n">
        <v>0</v>
      </c>
      <c r="FX1808" t="n">
        <v>97</v>
      </c>
      <c r="FY1808" t="n">
        <v>51</v>
      </c>
      <c r="GA1808" t="inlineStr"/>
      <c r="GD1808" t="n">
        <v>1</v>
      </c>
      <c r="GF1808" t="n">
        <v>-134942991</v>
      </c>
      <c r="GG1808" t="n">
        <v>2</v>
      </c>
      <c r="GH1808" t="n">
        <v>1</v>
      </c>
      <c r="GI1808" t="n">
        <v>2</v>
      </c>
      <c r="GJ1808" t="n">
        <v>0</v>
      </c>
      <c r="GK1808" t="n">
        <v>0</v>
      </c>
      <c r="GL1808">
        <f>ROUND(IF(AND(BH1808=3,BI1808=3,FS1808&lt;&gt;0),P1808,0),0)</f>
        <v/>
      </c>
      <c r="GM1808">
        <f>ROUND(O1808+X1808+Y1808,0)+GX1808</f>
        <v/>
      </c>
      <c r="GN1808">
        <f>IF(OR(BI1808=0,BI1808=1),GM1808-GX1808,0)</f>
        <v/>
      </c>
      <c r="GO1808">
        <f>IF(BI1808=2,GM1808-GX1808,0)</f>
        <v/>
      </c>
      <c r="GP1808">
        <f>IF(BI1808=4,GM1808-GX1808,0)</f>
        <v/>
      </c>
      <c r="GR1808" t="n">
        <v>0</v>
      </c>
      <c r="GS1808" t="n">
        <v>3</v>
      </c>
      <c r="GT1808" t="n">
        <v>0</v>
      </c>
      <c r="GU1808" t="inlineStr"/>
      <c r="GV1808">
        <f>ROUND((GT1808),2)</f>
        <v/>
      </c>
      <c r="GW1808" t="n">
        <v>1</v>
      </c>
      <c r="GX1808">
        <f>ROUND(HC1808*I1808,0)</f>
        <v/>
      </c>
      <c r="HA1808" t="n">
        <v>0</v>
      </c>
      <c r="HB1808" t="n">
        <v>0</v>
      </c>
      <c r="HC1808">
        <f>GV1808*GW1808</f>
        <v/>
      </c>
      <c r="HE1808" t="inlineStr"/>
      <c r="HF1808" t="inlineStr"/>
      <c r="HM1808" t="inlineStr"/>
      <c r="HN1808" t="inlineStr">
        <is>
          <t>Пр/812-049.3-1</t>
        </is>
      </c>
      <c r="HO1808" t="inlineStr">
        <is>
          <t>Пр/774-049.3</t>
        </is>
      </c>
      <c r="HP1808" t="inlineStr">
        <is>
          <t>Электротехнические установки: на других объектах</t>
        </is>
      </c>
      <c r="HQ1808" t="inlineStr">
        <is>
          <t>Электротехнические установки: на других объектах</t>
        </is>
      </c>
      <c r="HS1808" t="n">
        <v>0</v>
      </c>
      <c r="IK1808" t="n">
        <v>0</v>
      </c>
    </row>
    <row r="1809">
      <c r="A1809" t="n">
        <v>18</v>
      </c>
      <c r="B1809" t="n">
        <v>0</v>
      </c>
      <c r="C1809" t="n">
        <v>613</v>
      </c>
      <c r="E1809" t="inlineStr">
        <is>
          <t>2,1</t>
        </is>
      </c>
      <c r="F1809" t="inlineStr">
        <is>
          <t>501-8646</t>
        </is>
      </c>
      <c r="G1809" t="inlineStr">
        <is>
          <t>Кабель силовой с медными жилами с поливинилхлоридной изоляцией и оболочкой, не распространяющий горение марки ВВГнг, напряжением 0,66 кВ, с числом жил - 2 и сечением 1,5 мм2</t>
        </is>
      </c>
      <c r="H1809" t="inlineStr">
        <is>
          <t>1000 м</t>
        </is>
      </c>
      <c r="I1809">
        <f>I1808*J1809</f>
        <v/>
      </c>
      <c r="J1809" t="n">
        <v>0.1</v>
      </c>
      <c r="K1809" t="n">
        <v>0.1</v>
      </c>
      <c r="O1809">
        <f>ROUND(CP1809,0)</f>
        <v/>
      </c>
      <c r="P1809">
        <f>ROUND(CQ1809*I1809,0)</f>
        <v/>
      </c>
      <c r="Q1809">
        <f>(ROUND((ROUND(((ET1809)*I1809),0)*BB1809),0)+ROUND((ROUND(((AE1809-(EU1809))*I1809),0)*BS1809),0))</f>
        <v/>
      </c>
      <c r="R1809">
        <f>(ROUND((ROUND(((EU1809)*I1809),0)*BS1809),0)+ROUND((ROUND(((AE1809-(EU1809))*I1809),0)*BS1809),0))</f>
        <v/>
      </c>
      <c r="S1809">
        <f>ROUND(CT1809*I1809,0)</f>
        <v/>
      </c>
      <c r="T1809">
        <f>ROUND(CU1809*I1809,0)</f>
        <v/>
      </c>
      <c r="U1809">
        <f>ROUND(CV1809*I1809,7)</f>
        <v/>
      </c>
      <c r="V1809">
        <f>ROUND(CW1809*I1809,7)</f>
        <v/>
      </c>
      <c r="W1809">
        <f>ROUND(CX1809*I1809,0)</f>
        <v/>
      </c>
      <c r="X1809">
        <f>ROUND(CY1809,0)</f>
        <v/>
      </c>
      <c r="Y1809">
        <f>ROUND(CZ1809,0)</f>
        <v/>
      </c>
      <c r="AA1809" t="n">
        <v>78862477</v>
      </c>
      <c r="AB1809">
        <f>ROUND((AC1809+AD1809+AF1809),2)</f>
        <v/>
      </c>
      <c r="AC1809">
        <f>ROUND((ES1809),2)</f>
        <v/>
      </c>
      <c r="AD1809">
        <f>ROUND((((ET1809)-(EU1809))+AE1809),2)</f>
        <v/>
      </c>
      <c r="AE1809">
        <f>ROUND((EU1809),2)</f>
        <v/>
      </c>
      <c r="AF1809">
        <f>ROUND((EV1809),2)</f>
        <v/>
      </c>
      <c r="AG1809">
        <f>ROUND((AP1809),2)</f>
        <v/>
      </c>
      <c r="AH1809">
        <f>(EW1809)</f>
        <v/>
      </c>
      <c r="AI1809">
        <f>(EX1809)</f>
        <v/>
      </c>
      <c r="AJ1809">
        <f>(AS1809)</f>
        <v/>
      </c>
      <c r="AK1809" t="n">
        <v>2599.61</v>
      </c>
      <c r="AL1809" t="n">
        <v>2599.61</v>
      </c>
      <c r="AM1809" t="n">
        <v>0</v>
      </c>
      <c r="AN1809" t="n">
        <v>0</v>
      </c>
      <c r="AO1809" t="n">
        <v>0</v>
      </c>
      <c r="AP1809" t="n">
        <v>0</v>
      </c>
      <c r="AQ1809" t="n">
        <v>0</v>
      </c>
      <c r="AR1809" t="n">
        <v>0</v>
      </c>
      <c r="AS1809" t="n">
        <v>5.08</v>
      </c>
      <c r="AT1809" t="n">
        <v>97</v>
      </c>
      <c r="AU1809" t="n">
        <v>51</v>
      </c>
      <c r="AV1809" t="n">
        <v>1</v>
      </c>
      <c r="AW1809" t="n">
        <v>1</v>
      </c>
      <c r="AZ1809" t="n">
        <v>1</v>
      </c>
      <c r="BA1809" t="n">
        <v>1</v>
      </c>
      <c r="BB1809" t="n">
        <v>1</v>
      </c>
      <c r="BC1809" t="n">
        <v>13.53</v>
      </c>
      <c r="BD1809" t="inlineStr"/>
      <c r="BE1809" t="inlineStr"/>
      <c r="BF1809" t="inlineStr"/>
      <c r="BG1809" t="inlineStr"/>
      <c r="BH1809" t="n">
        <v>3</v>
      </c>
      <c r="BI1809" t="n">
        <v>2</v>
      </c>
      <c r="BJ1809" t="inlineStr">
        <is>
          <t>ТССЦ Московской обл., 501-8646, приказ Минстроя России №675/пр от 28.02.2017 № 258/пр</t>
        </is>
      </c>
      <c r="BM1809" t="n">
        <v>108001</v>
      </c>
      <c r="BN1809" t="n">
        <v>0</v>
      </c>
      <c r="BO1809" t="inlineStr">
        <is>
          <t>501-8646</t>
        </is>
      </c>
      <c r="BP1809" t="n">
        <v>1</v>
      </c>
      <c r="BQ1809" t="n">
        <v>3</v>
      </c>
      <c r="BR1809" t="n">
        <v>0</v>
      </c>
      <c r="BS1809" t="n">
        <v>1</v>
      </c>
      <c r="BT1809" t="n">
        <v>1</v>
      </c>
      <c r="BU1809" t="n">
        <v>1</v>
      </c>
      <c r="BV1809" t="n">
        <v>1</v>
      </c>
      <c r="BW1809" t="n">
        <v>1</v>
      </c>
      <c r="BX1809" t="n">
        <v>1</v>
      </c>
      <c r="BY1809" t="inlineStr"/>
      <c r="BZ1809" t="n">
        <v>97</v>
      </c>
      <c r="CA1809" t="n">
        <v>51</v>
      </c>
      <c r="CB1809" t="inlineStr"/>
      <c r="CE1809" t="n">
        <v>12</v>
      </c>
      <c r="CF1809" t="n">
        <v>0</v>
      </c>
      <c r="CG1809" t="n">
        <v>0</v>
      </c>
      <c r="CM1809" t="n">
        <v>0</v>
      </c>
      <c r="CN1809" t="inlineStr"/>
      <c r="CO1809" t="n">
        <v>0</v>
      </c>
      <c r="CP1809">
        <f>(P1809+Q1809+S1809)</f>
        <v/>
      </c>
      <c r="CQ1809">
        <f>AC1809*BC1809</f>
        <v/>
      </c>
      <c r="CR1809">
        <f>(ROUND((ROUND(((ET1809)*1),0)*BB1809),0)+ROUND((ROUND(((AE1809-(EU1809))*1),0)*BS1809),0))</f>
        <v/>
      </c>
      <c r="CS1809">
        <f>(ROUND((ROUND(((EU1809)*1),0)*BS1809),0)+ROUND((ROUND(((AE1809-(EU1809))*1),0)*BS1809),0))</f>
        <v/>
      </c>
      <c r="CT1809">
        <f>AF1809*BA1809</f>
        <v/>
      </c>
      <c r="CU1809">
        <f>AG1809</f>
        <v/>
      </c>
      <c r="CV1809">
        <f>AH1809</f>
        <v/>
      </c>
      <c r="CW1809">
        <f>AI1809</f>
        <v/>
      </c>
      <c r="CX1809">
        <f>AJ1809</f>
        <v/>
      </c>
      <c r="CY1809">
        <f>(((S1809+R1809)*AT1809)/100)</f>
        <v/>
      </c>
      <c r="CZ1809">
        <f>(((S1809+R1809)*AU1809)/100)</f>
        <v/>
      </c>
      <c r="DC1809" t="inlineStr"/>
      <c r="DD1809" t="inlineStr"/>
      <c r="DE1809" t="inlineStr"/>
      <c r="DF1809" t="inlineStr"/>
      <c r="DG1809" t="inlineStr"/>
      <c r="DH1809" t="inlineStr"/>
      <c r="DI1809" t="inlineStr"/>
      <c r="DJ1809" t="inlineStr"/>
      <c r="DK1809" t="inlineStr"/>
      <c r="DL1809" t="inlineStr"/>
      <c r="DM1809" t="inlineStr"/>
      <c r="DN1809" t="n">
        <v>0</v>
      </c>
      <c r="DO1809" t="n">
        <v>0</v>
      </c>
      <c r="DP1809" t="n">
        <v>1</v>
      </c>
      <c r="DQ1809" t="n">
        <v>1</v>
      </c>
      <c r="DU1809" t="n">
        <v>1013</v>
      </c>
      <c r="DV1809" t="inlineStr">
        <is>
          <t>1000 м</t>
        </is>
      </c>
      <c r="DW1809" t="inlineStr">
        <is>
          <t>1000 М</t>
        </is>
      </c>
      <c r="DX1809" t="n">
        <v>1</v>
      </c>
      <c r="DZ1809" t="inlineStr"/>
      <c r="EA1809" t="inlineStr"/>
      <c r="EB1809" t="inlineStr"/>
      <c r="EC1809" t="inlineStr"/>
      <c r="EE1809" t="n">
        <v>78725665</v>
      </c>
      <c r="EF1809" t="n">
        <v>3</v>
      </c>
      <c r="EG1809" t="inlineStr">
        <is>
          <t>Монтажные работы</t>
        </is>
      </c>
      <c r="EH1809" t="n">
        <v>0</v>
      </c>
      <c r="EI1809" t="inlineStr"/>
      <c r="EJ1809" t="n">
        <v>2</v>
      </c>
      <c r="EK1809" t="n">
        <v>108001</v>
      </c>
      <c r="EL1809" t="inlineStr">
        <is>
          <t>Электротехнические установки: на других объектах</t>
        </is>
      </c>
      <c r="EM1809" t="inlineStr">
        <is>
          <t>мФЕР-08</t>
        </is>
      </c>
      <c r="EO1809" t="inlineStr"/>
      <c r="EQ1809" t="n">
        <v>0</v>
      </c>
      <c r="ER1809" t="n">
        <v>2599.61</v>
      </c>
      <c r="ES1809" t="n">
        <v>2599.61</v>
      </c>
      <c r="ET1809" t="n">
        <v>0</v>
      </c>
      <c r="EU1809" t="n">
        <v>0</v>
      </c>
      <c r="EV1809" t="n">
        <v>0</v>
      </c>
      <c r="EW1809" t="n">
        <v>0</v>
      </c>
      <c r="EX1809" t="n">
        <v>0</v>
      </c>
      <c r="FQ1809" t="n">
        <v>0</v>
      </c>
      <c r="FR1809" t="n">
        <v>0</v>
      </c>
      <c r="FS1809" t="n">
        <v>0</v>
      </c>
      <c r="FX1809" t="n">
        <v>97</v>
      </c>
      <c r="FY1809" t="n">
        <v>51</v>
      </c>
      <c r="GA1809" t="inlineStr"/>
      <c r="GD1809" t="n">
        <v>1</v>
      </c>
      <c r="GF1809" t="n">
        <v>331248361</v>
      </c>
      <c r="GG1809" t="n">
        <v>2</v>
      </c>
      <c r="GH1809" t="n">
        <v>1</v>
      </c>
      <c r="GI1809" t="n">
        <v>2</v>
      </c>
      <c r="GJ1809" t="n">
        <v>0</v>
      </c>
      <c r="GK1809" t="n">
        <v>0</v>
      </c>
      <c r="GL1809">
        <f>ROUND(IF(AND(BH1809=3,BI1809=3,FS1809&lt;&gt;0),P1809,0),0)</f>
        <v/>
      </c>
      <c r="GM1809">
        <f>ROUND(O1809+X1809+Y1809,0)+GX1809</f>
        <v/>
      </c>
      <c r="GN1809">
        <f>IF(OR(BI1809=0,BI1809=1),GM1809-GX1809,0)</f>
        <v/>
      </c>
      <c r="GO1809">
        <f>IF(BI1809=2,GM1809-GX1809,0)</f>
        <v/>
      </c>
      <c r="GP1809">
        <f>IF(BI1809=4,GM1809-GX1809,0)</f>
        <v/>
      </c>
      <c r="GR1809" t="n">
        <v>0</v>
      </c>
      <c r="GS1809" t="n">
        <v>3</v>
      </c>
      <c r="GT1809" t="n">
        <v>0</v>
      </c>
      <c r="GU1809" t="inlineStr"/>
      <c r="GV1809">
        <f>ROUND((GT1809),2)</f>
        <v/>
      </c>
      <c r="GW1809" t="n">
        <v>1</v>
      </c>
      <c r="GX1809">
        <f>ROUND(HC1809*I1809,0)</f>
        <v/>
      </c>
      <c r="HA1809" t="n">
        <v>0</v>
      </c>
      <c r="HB1809" t="n">
        <v>0</v>
      </c>
      <c r="HC1809">
        <f>GV1809*GW1809</f>
        <v/>
      </c>
      <c r="HE1809" t="inlineStr"/>
      <c r="HF1809" t="inlineStr"/>
      <c r="HM1809" t="inlineStr"/>
      <c r="HN1809" t="inlineStr">
        <is>
          <t>Пр/812-049.3-1</t>
        </is>
      </c>
      <c r="HO1809" t="inlineStr">
        <is>
          <t>Пр/774-049.3</t>
        </is>
      </c>
      <c r="HP1809" t="inlineStr">
        <is>
          <t>Электротехнические установки: на других объектах</t>
        </is>
      </c>
      <c r="HQ1809" t="inlineStr">
        <is>
          <t>Электротехнические установки: на других объектах</t>
        </is>
      </c>
      <c r="HS1809" t="n">
        <v>0</v>
      </c>
      <c r="IK1809" t="n">
        <v>0</v>
      </c>
    </row>
    <row r="1810">
      <c r="A1810" t="n">
        <v>17</v>
      </c>
      <c r="B1810" t="n">
        <v>0</v>
      </c>
      <c r="C1810">
        <f>ROW(SmtRes!A618)</f>
        <v/>
      </c>
      <c r="D1810">
        <f>ROW(EtalonRes!A600)</f>
        <v/>
      </c>
      <c r="E1810" t="inlineStr">
        <is>
          <t>3</t>
        </is>
      </c>
      <c r="F1810" t="inlineStr">
        <is>
          <t>67-9-1</t>
        </is>
      </c>
      <c r="G1810" t="inlineStr">
        <is>
          <t>Смена выключателей</t>
        </is>
      </c>
      <c r="H1810" t="inlineStr">
        <is>
          <t>100 шт.</t>
        </is>
      </c>
      <c r="I1810">
        <f>ROUND(ROUND(1/100,4),7)</f>
        <v/>
      </c>
      <c r="J1810" t="n">
        <v>0</v>
      </c>
      <c r="K1810">
        <f>ROUND(ROUND(1/100,4),7)</f>
        <v/>
      </c>
      <c r="O1810">
        <f>ROUND(CP1810,0)</f>
        <v/>
      </c>
      <c r="P1810">
        <f>ROUND(CQ1810*I1810,0)</f>
        <v/>
      </c>
      <c r="Q1810">
        <f>(ROUND((ROUND(((ET1810)*I1810),0)*BB1810),0)+ROUND((ROUND(((AE1810-(EU1810))*I1810),0)*BS1810),0))</f>
        <v/>
      </c>
      <c r="R1810">
        <f>(ROUND((ROUND(((EU1810)*I1810),0)*BS1810),0)+ROUND((ROUND(((AE1810-(EU1810))*I1810),0)*BS1810),0))</f>
        <v/>
      </c>
      <c r="S1810">
        <f>ROUND(CT1810*I1810,0)</f>
        <v/>
      </c>
      <c r="T1810">
        <f>ROUND(CU1810*I1810,0)</f>
        <v/>
      </c>
      <c r="U1810">
        <f>ROUND(CV1810*I1810,7)</f>
        <v/>
      </c>
      <c r="V1810">
        <f>ROUND(CW1810*I1810,7)</f>
        <v/>
      </c>
      <c r="W1810">
        <f>ROUND(CX1810*I1810,0)</f>
        <v/>
      </c>
      <c r="X1810">
        <f>ROUND(CY1810,0)</f>
        <v/>
      </c>
      <c r="Y1810">
        <f>ROUND(CZ1810,0)</f>
        <v/>
      </c>
      <c r="AA1810" t="n">
        <v>78862477</v>
      </c>
      <c r="AB1810">
        <f>ROUND((AC1810+AD1810+AF1810),2)</f>
        <v/>
      </c>
      <c r="AC1810">
        <f>ROUND((ES1810),2)</f>
        <v/>
      </c>
      <c r="AD1810">
        <f>ROUND((((ET1810)-(EU1810))+AE1810),2)</f>
        <v/>
      </c>
      <c r="AE1810">
        <f>ROUND((EU1810),2)</f>
        <v/>
      </c>
      <c r="AF1810">
        <f>ROUND((EV1810),2)</f>
        <v/>
      </c>
      <c r="AG1810">
        <f>ROUND((AP1810),2)</f>
        <v/>
      </c>
      <c r="AH1810">
        <f>(EW1810)</f>
        <v/>
      </c>
      <c r="AI1810">
        <f>(EX1810)</f>
        <v/>
      </c>
      <c r="AJ1810">
        <f>(AS1810)</f>
        <v/>
      </c>
      <c r="AK1810" t="n">
        <v>870.59</v>
      </c>
      <c r="AL1810" t="n">
        <v>652</v>
      </c>
      <c r="AM1810" t="n">
        <v>0</v>
      </c>
      <c r="AN1810" t="n">
        <v>0</v>
      </c>
      <c r="AO1810" t="n">
        <v>218.59</v>
      </c>
      <c r="AP1810" t="n">
        <v>0</v>
      </c>
      <c r="AQ1810" t="n">
        <v>24.1</v>
      </c>
      <c r="AR1810" t="n">
        <v>0</v>
      </c>
      <c r="AS1810" t="n">
        <v>0</v>
      </c>
      <c r="AT1810" t="n">
        <v>91</v>
      </c>
      <c r="AU1810" t="n">
        <v>48</v>
      </c>
      <c r="AV1810" t="n">
        <v>1</v>
      </c>
      <c r="AW1810" t="n">
        <v>1</v>
      </c>
      <c r="AZ1810" t="n">
        <v>1</v>
      </c>
      <c r="BA1810" t="n">
        <v>52.25</v>
      </c>
      <c r="BB1810" t="n">
        <v>1</v>
      </c>
      <c r="BC1810" t="n">
        <v>9.869999999999999</v>
      </c>
      <c r="BD1810" t="inlineStr"/>
      <c r="BE1810" t="inlineStr"/>
      <c r="BF1810" t="inlineStr"/>
      <c r="BG1810" t="inlineStr"/>
      <c r="BH1810" t="n">
        <v>0</v>
      </c>
      <c r="BI1810" t="n">
        <v>1</v>
      </c>
      <c r="BJ1810" t="inlineStr">
        <is>
          <t>ТЕРр Московской обл., 67-9-1, приказ Минстроя России №675/пр от 28.02.2017 № 263/пр</t>
        </is>
      </c>
      <c r="BM1810" t="n">
        <v>67001</v>
      </c>
      <c r="BN1810" t="n">
        <v>0</v>
      </c>
      <c r="BO1810" t="inlineStr">
        <is>
          <t>67-9-1</t>
        </is>
      </c>
      <c r="BP1810" t="n">
        <v>1</v>
      </c>
      <c r="BQ1810" t="n">
        <v>6</v>
      </c>
      <c r="BR1810" t="n">
        <v>0</v>
      </c>
      <c r="BS1810" t="n">
        <v>52.25</v>
      </c>
      <c r="BT1810" t="n">
        <v>1</v>
      </c>
      <c r="BU1810" t="n">
        <v>1</v>
      </c>
      <c r="BV1810" t="n">
        <v>1</v>
      </c>
      <c r="BW1810" t="n">
        <v>1</v>
      </c>
      <c r="BX1810" t="n">
        <v>1</v>
      </c>
      <c r="BY1810" t="inlineStr"/>
      <c r="BZ1810" t="n">
        <v>91</v>
      </c>
      <c r="CA1810" t="n">
        <v>48</v>
      </c>
      <c r="CB1810" t="inlineStr"/>
      <c r="CE1810" t="n">
        <v>12</v>
      </c>
      <c r="CF1810" t="n">
        <v>0</v>
      </c>
      <c r="CG1810" t="n">
        <v>0</v>
      </c>
      <c r="CM1810" t="n">
        <v>0</v>
      </c>
      <c r="CN1810" t="inlineStr"/>
      <c r="CO1810" t="n">
        <v>0</v>
      </c>
      <c r="CP1810">
        <f>(P1810+Q1810+S1810)</f>
        <v/>
      </c>
      <c r="CQ1810">
        <f>AC1810*BC1810</f>
        <v/>
      </c>
      <c r="CR1810">
        <f>(ROUND((ROUND(((ET1810)*1),0)*BB1810),0)+ROUND((ROUND(((AE1810-(EU1810))*1),0)*BS1810),0))</f>
        <v/>
      </c>
      <c r="CS1810">
        <f>(ROUND((ROUND(((EU1810)*1),0)*BS1810),0)+ROUND((ROUND(((AE1810-(EU1810))*1),0)*BS1810),0))</f>
        <v/>
      </c>
      <c r="CT1810">
        <f>AF1810*BA1810</f>
        <v/>
      </c>
      <c r="CU1810">
        <f>AG1810</f>
        <v/>
      </c>
      <c r="CV1810">
        <f>AH1810</f>
        <v/>
      </c>
      <c r="CW1810">
        <f>AI1810</f>
        <v/>
      </c>
      <c r="CX1810">
        <f>AJ1810</f>
        <v/>
      </c>
      <c r="CY1810">
        <f>(((S1810+R1810)*AT1810)/100)</f>
        <v/>
      </c>
      <c r="CZ1810">
        <f>(((S1810+R1810)*AU1810)/100)</f>
        <v/>
      </c>
      <c r="DC1810" t="inlineStr"/>
      <c r="DD1810" t="inlineStr"/>
      <c r="DE1810" t="inlineStr"/>
      <c r="DF1810" t="inlineStr"/>
      <c r="DG1810" t="inlineStr"/>
      <c r="DH1810" t="inlineStr"/>
      <c r="DI1810" t="inlineStr"/>
      <c r="DJ1810" t="inlineStr"/>
      <c r="DK1810" t="inlineStr"/>
      <c r="DL1810" t="inlineStr"/>
      <c r="DM1810" t="inlineStr"/>
      <c r="DN1810" t="n">
        <v>0</v>
      </c>
      <c r="DO1810" t="n">
        <v>0</v>
      </c>
      <c r="DP1810" t="n">
        <v>1</v>
      </c>
      <c r="DQ1810" t="n">
        <v>1</v>
      </c>
      <c r="DU1810" t="n">
        <v>1010</v>
      </c>
      <c r="DV1810" t="inlineStr">
        <is>
          <t>100 шт.</t>
        </is>
      </c>
      <c r="DW1810" t="inlineStr">
        <is>
          <t>100 шт.</t>
        </is>
      </c>
      <c r="DX1810" t="n">
        <v>100</v>
      </c>
      <c r="DZ1810" t="inlineStr"/>
      <c r="EA1810" t="inlineStr"/>
      <c r="EB1810" t="inlineStr"/>
      <c r="EC1810" t="inlineStr"/>
      <c r="EE1810" t="n">
        <v>78726030</v>
      </c>
      <c r="EF1810" t="n">
        <v>6</v>
      </c>
      <c r="EG1810" t="inlineStr">
        <is>
          <t>Ремонтно-строительные работы</t>
        </is>
      </c>
      <c r="EH1810" t="n">
        <v>101</v>
      </c>
      <c r="EI1810" t="inlineStr">
        <is>
          <t>Электромонтажные работы</t>
        </is>
      </c>
      <c r="EJ1810" t="n">
        <v>1</v>
      </c>
      <c r="EK1810" t="n">
        <v>67001</v>
      </c>
      <c r="EL1810" t="inlineStr">
        <is>
          <t>Электромонтажные работы</t>
        </is>
      </c>
      <c r="EM1810" t="inlineStr">
        <is>
          <t>рФЕР-67</t>
        </is>
      </c>
      <c r="EO1810" t="inlineStr"/>
      <c r="EQ1810" t="n">
        <v>0</v>
      </c>
      <c r="ER1810" t="n">
        <v>870.59</v>
      </c>
      <c r="ES1810" t="n">
        <v>652</v>
      </c>
      <c r="ET1810" t="n">
        <v>0</v>
      </c>
      <c r="EU1810" t="n">
        <v>0</v>
      </c>
      <c r="EV1810" t="n">
        <v>218.59</v>
      </c>
      <c r="EW1810" t="n">
        <v>24.1</v>
      </c>
      <c r="EX1810" t="n">
        <v>0</v>
      </c>
      <c r="EY1810" t="n">
        <v>0</v>
      </c>
      <c r="FQ1810" t="n">
        <v>0</v>
      </c>
      <c r="FR1810" t="n">
        <v>0</v>
      </c>
      <c r="FS1810" t="n">
        <v>0</v>
      </c>
      <c r="FX1810" t="n">
        <v>91</v>
      </c>
      <c r="FY1810" t="n">
        <v>48</v>
      </c>
      <c r="GA1810" t="inlineStr"/>
      <c r="GD1810" t="n">
        <v>1</v>
      </c>
      <c r="GF1810" t="n">
        <v>-1246683913</v>
      </c>
      <c r="GG1810" t="n">
        <v>2</v>
      </c>
      <c r="GH1810" t="n">
        <v>1</v>
      </c>
      <c r="GI1810" t="n">
        <v>2</v>
      </c>
      <c r="GJ1810" t="n">
        <v>0</v>
      </c>
      <c r="GK1810" t="n">
        <v>0</v>
      </c>
      <c r="GL1810">
        <f>ROUND(IF(AND(BH1810=3,BI1810=3,FS1810&lt;&gt;0),P1810,0),0)</f>
        <v/>
      </c>
      <c r="GM1810">
        <f>ROUND(O1810+X1810+Y1810,0)+GX1810</f>
        <v/>
      </c>
      <c r="GN1810">
        <f>IF(OR(BI1810=0,BI1810=1),GM1810-GX1810,0)</f>
        <v/>
      </c>
      <c r="GO1810">
        <f>IF(BI1810=2,GM1810-GX1810,0)</f>
        <v/>
      </c>
      <c r="GP1810">
        <f>IF(BI1810=4,GM1810-GX1810,0)</f>
        <v/>
      </c>
      <c r="GR1810" t="n">
        <v>0</v>
      </c>
      <c r="GS1810" t="n">
        <v>3</v>
      </c>
      <c r="GT1810" t="n">
        <v>0</v>
      </c>
      <c r="GU1810" t="inlineStr"/>
      <c r="GV1810">
        <f>ROUND((GT1810),2)</f>
        <v/>
      </c>
      <c r="GW1810" t="n">
        <v>1</v>
      </c>
      <c r="GX1810">
        <f>ROUND(HC1810*I1810,0)</f>
        <v/>
      </c>
      <c r="HA1810" t="n">
        <v>0</v>
      </c>
      <c r="HB1810" t="n">
        <v>0</v>
      </c>
      <c r="HC1810">
        <f>GV1810*GW1810</f>
        <v/>
      </c>
      <c r="HE1810" t="inlineStr"/>
      <c r="HF1810" t="inlineStr"/>
      <c r="HM1810" t="inlineStr"/>
      <c r="HN1810" t="inlineStr">
        <is>
          <t>Пр/812-101.0-1</t>
        </is>
      </c>
      <c r="HO1810" t="inlineStr">
        <is>
          <t>Пр/774-101.0</t>
        </is>
      </c>
      <c r="HP1810" t="inlineStr">
        <is>
          <t>Электромонтажные работы</t>
        </is>
      </c>
      <c r="HQ1810" t="inlineStr">
        <is>
          <t>Электромонтажные работы</t>
        </is>
      </c>
      <c r="HS1810" t="n">
        <v>0</v>
      </c>
      <c r="IK1810" t="n">
        <v>0</v>
      </c>
    </row>
    <row r="1811">
      <c r="A1811" t="n">
        <v>18</v>
      </c>
      <c r="B1811" t="n">
        <v>0</v>
      </c>
      <c r="C1811" t="n">
        <v>617</v>
      </c>
      <c r="E1811" t="inlineStr">
        <is>
          <t>3,1</t>
        </is>
      </c>
      <c r="F1811" t="inlineStr">
        <is>
          <t>509-1201</t>
        </is>
      </c>
      <c r="G1811" t="inlineStr">
        <is>
          <t>Выключатель одноклавишный для скрытой проводки</t>
        </is>
      </c>
      <c r="H1811" t="inlineStr">
        <is>
          <t>10 шт.</t>
        </is>
      </c>
      <c r="I1811">
        <f>I1810*J1811</f>
        <v/>
      </c>
      <c r="J1811" t="n">
        <v>-10</v>
      </c>
      <c r="K1811" t="n">
        <v>-10</v>
      </c>
      <c r="O1811">
        <f>ROUND(CP1811,0)</f>
        <v/>
      </c>
      <c r="P1811">
        <f>ROUND(CQ1811*I1811,0)</f>
        <v/>
      </c>
      <c r="Q1811">
        <f>(ROUND((ROUND(((ET1811)*I1811),0)*BB1811),0)+ROUND((ROUND(((AE1811-(EU1811))*I1811),0)*BS1811),0))</f>
        <v/>
      </c>
      <c r="R1811">
        <f>(ROUND((ROUND(((EU1811)*I1811),0)*BS1811),0)+ROUND((ROUND(((AE1811-(EU1811))*I1811),0)*BS1811),0))</f>
        <v/>
      </c>
      <c r="S1811">
        <f>ROUND(CT1811*I1811,0)</f>
        <v/>
      </c>
      <c r="T1811">
        <f>ROUND(CU1811*I1811,0)</f>
        <v/>
      </c>
      <c r="U1811">
        <f>ROUND(CV1811*I1811,7)</f>
        <v/>
      </c>
      <c r="V1811">
        <f>ROUND(CW1811*I1811,7)</f>
        <v/>
      </c>
      <c r="W1811">
        <f>ROUND(CX1811*I1811,0)</f>
        <v/>
      </c>
      <c r="X1811">
        <f>ROUND(CY1811,0)</f>
        <v/>
      </c>
      <c r="Y1811">
        <f>ROUND(CZ1811,0)</f>
        <v/>
      </c>
      <c r="AA1811" t="n">
        <v>78862477</v>
      </c>
      <c r="AB1811">
        <f>ROUND((AC1811+AD1811+AF1811),2)</f>
        <v/>
      </c>
      <c r="AC1811">
        <f>ROUND((ES1811),2)</f>
        <v/>
      </c>
      <c r="AD1811">
        <f>ROUND((((ET1811)-(EU1811))+AE1811),2)</f>
        <v/>
      </c>
      <c r="AE1811">
        <f>ROUND((EU1811),2)</f>
        <v/>
      </c>
      <c r="AF1811">
        <f>ROUND((EV1811),2)</f>
        <v/>
      </c>
      <c r="AG1811">
        <f>ROUND((AP1811),2)</f>
        <v/>
      </c>
      <c r="AH1811">
        <f>(EW1811)</f>
        <v/>
      </c>
      <c r="AI1811">
        <f>(EX1811)</f>
        <v/>
      </c>
      <c r="AJ1811">
        <f>(AS1811)</f>
        <v/>
      </c>
      <c r="AK1811" t="n">
        <v>65.2</v>
      </c>
      <c r="AL1811" t="n">
        <v>65.2</v>
      </c>
      <c r="AM1811" t="n">
        <v>0</v>
      </c>
      <c r="AN1811" t="n">
        <v>0</v>
      </c>
      <c r="AO1811" t="n">
        <v>0</v>
      </c>
      <c r="AP1811" t="n">
        <v>0</v>
      </c>
      <c r="AQ1811" t="n">
        <v>0</v>
      </c>
      <c r="AR1811" t="n">
        <v>0</v>
      </c>
      <c r="AS1811" t="n">
        <v>0</v>
      </c>
      <c r="AT1811" t="n">
        <v>91</v>
      </c>
      <c r="AU1811" t="n">
        <v>48</v>
      </c>
      <c r="AV1811" t="n">
        <v>1</v>
      </c>
      <c r="AW1811" t="n">
        <v>1</v>
      </c>
      <c r="AZ1811" t="n">
        <v>1</v>
      </c>
      <c r="BA1811" t="n">
        <v>1</v>
      </c>
      <c r="BB1811" t="n">
        <v>1</v>
      </c>
      <c r="BC1811" t="n">
        <v>9.869999999999999</v>
      </c>
      <c r="BD1811" t="inlineStr"/>
      <c r="BE1811" t="inlineStr"/>
      <c r="BF1811" t="inlineStr"/>
      <c r="BG1811" t="inlineStr"/>
      <c r="BH1811" t="n">
        <v>3</v>
      </c>
      <c r="BI1811" t="n">
        <v>1</v>
      </c>
      <c r="BJ1811" t="inlineStr">
        <is>
          <t>ТССЦ Московской обл., 509-1201, приказ Минстроя России №675/пр от 28.02.2017 № 258/пр</t>
        </is>
      </c>
      <c r="BM1811" t="n">
        <v>67001</v>
      </c>
      <c r="BN1811" t="n">
        <v>0</v>
      </c>
      <c r="BO1811" t="inlineStr">
        <is>
          <t>509-1201</t>
        </is>
      </c>
      <c r="BP1811" t="n">
        <v>1</v>
      </c>
      <c r="BQ1811" t="n">
        <v>6</v>
      </c>
      <c r="BR1811" t="n">
        <v>1</v>
      </c>
      <c r="BS1811" t="n">
        <v>1</v>
      </c>
      <c r="BT1811" t="n">
        <v>1</v>
      </c>
      <c r="BU1811" t="n">
        <v>1</v>
      </c>
      <c r="BV1811" t="n">
        <v>1</v>
      </c>
      <c r="BW1811" t="n">
        <v>1</v>
      </c>
      <c r="BX1811" t="n">
        <v>1</v>
      </c>
      <c r="BY1811" t="inlineStr"/>
      <c r="BZ1811" t="n">
        <v>91</v>
      </c>
      <c r="CA1811" t="n">
        <v>48</v>
      </c>
      <c r="CB1811" t="inlineStr"/>
      <c r="CE1811" t="n">
        <v>12</v>
      </c>
      <c r="CF1811" t="n">
        <v>0</v>
      </c>
      <c r="CG1811" t="n">
        <v>0</v>
      </c>
      <c r="CM1811" t="n">
        <v>0</v>
      </c>
      <c r="CN1811" t="inlineStr"/>
      <c r="CO1811" t="n">
        <v>0</v>
      </c>
      <c r="CP1811">
        <f>(P1811+Q1811+S1811)</f>
        <v/>
      </c>
      <c r="CQ1811">
        <f>AC1811*BC1811</f>
        <v/>
      </c>
      <c r="CR1811">
        <f>(ROUND((ROUND(((ET1811)*1),0)*BB1811),0)+ROUND((ROUND(((AE1811-(EU1811))*1),0)*BS1811),0))</f>
        <v/>
      </c>
      <c r="CS1811">
        <f>(ROUND((ROUND(((EU1811)*1),0)*BS1811),0)+ROUND((ROUND(((AE1811-(EU1811))*1),0)*BS1811),0))</f>
        <v/>
      </c>
      <c r="CT1811">
        <f>AF1811*BA1811</f>
        <v/>
      </c>
      <c r="CU1811">
        <f>AG1811</f>
        <v/>
      </c>
      <c r="CV1811">
        <f>AH1811</f>
        <v/>
      </c>
      <c r="CW1811">
        <f>AI1811</f>
        <v/>
      </c>
      <c r="CX1811">
        <f>AJ1811</f>
        <v/>
      </c>
      <c r="CY1811">
        <f>(((S1811+R1811)*AT1811)/100)</f>
        <v/>
      </c>
      <c r="CZ1811">
        <f>(((S1811+R1811)*AU1811)/100)</f>
        <v/>
      </c>
      <c r="DC1811" t="inlineStr"/>
      <c r="DD1811" t="inlineStr"/>
      <c r="DE1811" t="inlineStr"/>
      <c r="DF1811" t="inlineStr"/>
      <c r="DG1811" t="inlineStr"/>
      <c r="DH1811" t="inlineStr"/>
      <c r="DI1811" t="inlineStr"/>
      <c r="DJ1811" t="inlineStr"/>
      <c r="DK1811" t="inlineStr"/>
      <c r="DL1811" t="inlineStr"/>
      <c r="DM1811" t="inlineStr"/>
      <c r="DN1811" t="n">
        <v>0</v>
      </c>
      <c r="DO1811" t="n">
        <v>0</v>
      </c>
      <c r="DP1811" t="n">
        <v>1</v>
      </c>
      <c r="DQ1811" t="n">
        <v>1</v>
      </c>
      <c r="DU1811" t="n">
        <v>1010</v>
      </c>
      <c r="DV1811" t="inlineStr">
        <is>
          <t>10 шт.</t>
        </is>
      </c>
      <c r="DW1811" t="inlineStr">
        <is>
          <t>10 шт.</t>
        </is>
      </c>
      <c r="DX1811" t="n">
        <v>10</v>
      </c>
      <c r="DZ1811" t="inlineStr"/>
      <c r="EA1811" t="inlineStr"/>
      <c r="EB1811" t="inlineStr"/>
      <c r="EC1811" t="inlineStr"/>
      <c r="EE1811" t="n">
        <v>78726030</v>
      </c>
      <c r="EF1811" t="n">
        <v>6</v>
      </c>
      <c r="EG1811" t="inlineStr">
        <is>
          <t>Ремонтно-строительные работы</t>
        </is>
      </c>
      <c r="EH1811" t="n">
        <v>101</v>
      </c>
      <c r="EI1811" t="inlineStr">
        <is>
          <t>Электромонтажные работы</t>
        </is>
      </c>
      <c r="EJ1811" t="n">
        <v>1</v>
      </c>
      <c r="EK1811" t="n">
        <v>67001</v>
      </c>
      <c r="EL1811" t="inlineStr">
        <is>
          <t>Электромонтажные работы</t>
        </is>
      </c>
      <c r="EM1811" t="inlineStr">
        <is>
          <t>рФЕР-67</t>
        </is>
      </c>
      <c r="EO1811" t="inlineStr"/>
      <c r="EQ1811" t="n">
        <v>32768</v>
      </c>
      <c r="ER1811" t="n">
        <v>65.2</v>
      </c>
      <c r="ES1811" t="n">
        <v>65.2</v>
      </c>
      <c r="ET1811" t="n">
        <v>0</v>
      </c>
      <c r="EU1811" t="n">
        <v>0</v>
      </c>
      <c r="EV1811" t="n">
        <v>0</v>
      </c>
      <c r="EW1811" t="n">
        <v>0</v>
      </c>
      <c r="EX1811" t="n">
        <v>0</v>
      </c>
      <c r="FQ1811" t="n">
        <v>0</v>
      </c>
      <c r="FR1811" t="n">
        <v>0</v>
      </c>
      <c r="FS1811" t="n">
        <v>0</v>
      </c>
      <c r="FX1811" t="n">
        <v>91</v>
      </c>
      <c r="FY1811" t="n">
        <v>48</v>
      </c>
      <c r="GA1811" t="inlineStr"/>
      <c r="GD1811" t="n">
        <v>1</v>
      </c>
      <c r="GF1811" t="n">
        <v>588557002</v>
      </c>
      <c r="GG1811" t="n">
        <v>2</v>
      </c>
      <c r="GH1811" t="n">
        <v>1</v>
      </c>
      <c r="GI1811" t="n">
        <v>2</v>
      </c>
      <c r="GJ1811" t="n">
        <v>0</v>
      </c>
      <c r="GK1811" t="n">
        <v>0</v>
      </c>
      <c r="GL1811">
        <f>ROUND(IF(AND(BH1811=3,BI1811=3,FS1811&lt;&gt;0),P1811,0),0)</f>
        <v/>
      </c>
      <c r="GM1811">
        <f>ROUND(O1811+X1811+Y1811,0)+GX1811</f>
        <v/>
      </c>
      <c r="GN1811">
        <f>IF(OR(BI1811=0,BI1811=1),GM1811-GX1811,0)</f>
        <v/>
      </c>
      <c r="GO1811">
        <f>IF(BI1811=2,GM1811-GX1811,0)</f>
        <v/>
      </c>
      <c r="GP1811">
        <f>IF(BI1811=4,GM1811-GX1811,0)</f>
        <v/>
      </c>
      <c r="GR1811" t="n">
        <v>0</v>
      </c>
      <c r="GS1811" t="n">
        <v>3</v>
      </c>
      <c r="GT1811" t="n">
        <v>0</v>
      </c>
      <c r="GU1811" t="inlineStr"/>
      <c r="GV1811">
        <f>ROUND((GT1811),2)</f>
        <v/>
      </c>
      <c r="GW1811" t="n">
        <v>1</v>
      </c>
      <c r="GX1811">
        <f>ROUND(HC1811*I1811,0)</f>
        <v/>
      </c>
      <c r="HA1811" t="n">
        <v>0</v>
      </c>
      <c r="HB1811" t="n">
        <v>0</v>
      </c>
      <c r="HC1811">
        <f>GV1811*GW1811</f>
        <v/>
      </c>
      <c r="HE1811" t="inlineStr"/>
      <c r="HF1811" t="inlineStr"/>
      <c r="HM1811" t="inlineStr"/>
      <c r="HN1811" t="inlineStr">
        <is>
          <t>Пр/812-101.0-1</t>
        </is>
      </c>
      <c r="HO1811" t="inlineStr">
        <is>
          <t>Пр/774-101.0</t>
        </is>
      </c>
      <c r="HP1811" t="inlineStr">
        <is>
          <t>Электромонтажные работы</t>
        </is>
      </c>
      <c r="HQ1811" t="inlineStr">
        <is>
          <t>Электромонтажные работы</t>
        </is>
      </c>
      <c r="HS1811" t="n">
        <v>0</v>
      </c>
      <c r="IK1811" t="n">
        <v>0</v>
      </c>
    </row>
    <row r="1812">
      <c r="A1812" t="n">
        <v>18</v>
      </c>
      <c r="B1812" t="n">
        <v>0</v>
      </c>
      <c r="C1812" t="n">
        <v>618</v>
      </c>
      <c r="E1812" t="inlineStr">
        <is>
          <t>3,2</t>
        </is>
      </c>
      <c r="F1812" t="inlineStr">
        <is>
          <t>509-4587</t>
        </is>
      </c>
      <c r="G1812" t="inlineStr">
        <is>
          <t>Выключатель одноклавишный для открытой проводки серии "Прима", марка А16-046 с подсветкой, цвет белый</t>
        </is>
      </c>
      <c r="H1812" t="inlineStr">
        <is>
          <t>10 шт.</t>
        </is>
      </c>
      <c r="I1812">
        <f>I1810*J1812</f>
        <v/>
      </c>
      <c r="J1812" t="n">
        <v>10</v>
      </c>
      <c r="K1812" t="n">
        <v>10</v>
      </c>
      <c r="O1812">
        <f>ROUND(CP1812,0)</f>
        <v/>
      </c>
      <c r="P1812">
        <f>ROUND(CQ1812*I1812,0)</f>
        <v/>
      </c>
      <c r="Q1812">
        <f>(ROUND((ROUND(((ET1812)*I1812),0)*BB1812),0)+ROUND((ROUND(((AE1812-(EU1812))*I1812),0)*BS1812),0))</f>
        <v/>
      </c>
      <c r="R1812">
        <f>(ROUND((ROUND(((EU1812)*I1812),0)*BS1812),0)+ROUND((ROUND(((AE1812-(EU1812))*I1812),0)*BS1812),0))</f>
        <v/>
      </c>
      <c r="S1812">
        <f>ROUND(CT1812*I1812,0)</f>
        <v/>
      </c>
      <c r="T1812">
        <f>ROUND(CU1812*I1812,0)</f>
        <v/>
      </c>
      <c r="U1812">
        <f>ROUND(CV1812*I1812,7)</f>
        <v/>
      </c>
      <c r="V1812">
        <f>ROUND(CW1812*I1812,7)</f>
        <v/>
      </c>
      <c r="W1812">
        <f>ROUND(CX1812*I1812,0)</f>
        <v/>
      </c>
      <c r="X1812">
        <f>ROUND(CY1812,0)</f>
        <v/>
      </c>
      <c r="Y1812">
        <f>ROUND(CZ1812,0)</f>
        <v/>
      </c>
      <c r="AA1812" t="n">
        <v>78862477</v>
      </c>
      <c r="AB1812">
        <f>ROUND((AC1812+AD1812+AF1812),2)</f>
        <v/>
      </c>
      <c r="AC1812">
        <f>ROUND((ES1812),2)</f>
        <v/>
      </c>
      <c r="AD1812">
        <f>ROUND((((ET1812)-(EU1812))+AE1812),2)</f>
        <v/>
      </c>
      <c r="AE1812">
        <f>ROUND((EU1812),2)</f>
        <v/>
      </c>
      <c r="AF1812">
        <f>ROUND((EV1812),2)</f>
        <v/>
      </c>
      <c r="AG1812">
        <f>ROUND((AP1812),2)</f>
        <v/>
      </c>
      <c r="AH1812">
        <f>(EW1812)</f>
        <v/>
      </c>
      <c r="AI1812">
        <f>(EX1812)</f>
        <v/>
      </c>
      <c r="AJ1812">
        <f>(AS1812)</f>
        <v/>
      </c>
      <c r="AK1812" t="n">
        <v>97.09999999999999</v>
      </c>
      <c r="AL1812" t="n">
        <v>97.09999999999999</v>
      </c>
      <c r="AM1812" t="n">
        <v>0</v>
      </c>
      <c r="AN1812" t="n">
        <v>0</v>
      </c>
      <c r="AO1812" t="n">
        <v>0</v>
      </c>
      <c r="AP1812" t="n">
        <v>0</v>
      </c>
      <c r="AQ1812" t="n">
        <v>0</v>
      </c>
      <c r="AR1812" t="n">
        <v>0</v>
      </c>
      <c r="AS1812" t="n">
        <v>0.03</v>
      </c>
      <c r="AT1812" t="n">
        <v>91</v>
      </c>
      <c r="AU1812" t="n">
        <v>48</v>
      </c>
      <c r="AV1812" t="n">
        <v>1</v>
      </c>
      <c r="AW1812" t="n">
        <v>1</v>
      </c>
      <c r="AZ1812" t="n">
        <v>1</v>
      </c>
      <c r="BA1812" t="n">
        <v>1</v>
      </c>
      <c r="BB1812" t="n">
        <v>1</v>
      </c>
      <c r="BC1812" t="n">
        <v>14.61</v>
      </c>
      <c r="BD1812" t="inlineStr"/>
      <c r="BE1812" t="inlineStr"/>
      <c r="BF1812" t="inlineStr"/>
      <c r="BG1812" t="inlineStr"/>
      <c r="BH1812" t="n">
        <v>3</v>
      </c>
      <c r="BI1812" t="n">
        <v>1</v>
      </c>
      <c r="BJ1812" t="inlineStr">
        <is>
          <t>ТССЦ Московской обл., 509-4587, приказ Минстроя России №675/пр от 28.02.2017 № 258/пр</t>
        </is>
      </c>
      <c r="BM1812" t="n">
        <v>67001</v>
      </c>
      <c r="BN1812" t="n">
        <v>0</v>
      </c>
      <c r="BO1812" t="inlineStr">
        <is>
          <t>509-4587</t>
        </is>
      </c>
      <c r="BP1812" t="n">
        <v>1</v>
      </c>
      <c r="BQ1812" t="n">
        <v>6</v>
      </c>
      <c r="BR1812" t="n">
        <v>0</v>
      </c>
      <c r="BS1812" t="n">
        <v>1</v>
      </c>
      <c r="BT1812" t="n">
        <v>1</v>
      </c>
      <c r="BU1812" t="n">
        <v>1</v>
      </c>
      <c r="BV1812" t="n">
        <v>1</v>
      </c>
      <c r="BW1812" t="n">
        <v>1</v>
      </c>
      <c r="BX1812" t="n">
        <v>1</v>
      </c>
      <c r="BY1812" t="inlineStr"/>
      <c r="BZ1812" t="n">
        <v>91</v>
      </c>
      <c r="CA1812" t="n">
        <v>48</v>
      </c>
      <c r="CB1812" t="inlineStr"/>
      <c r="CE1812" t="n">
        <v>12</v>
      </c>
      <c r="CF1812" t="n">
        <v>0</v>
      </c>
      <c r="CG1812" t="n">
        <v>0</v>
      </c>
      <c r="CM1812" t="n">
        <v>0</v>
      </c>
      <c r="CN1812" t="inlineStr"/>
      <c r="CO1812" t="n">
        <v>0</v>
      </c>
      <c r="CP1812">
        <f>(P1812+Q1812+S1812)</f>
        <v/>
      </c>
      <c r="CQ1812">
        <f>AC1812*BC1812</f>
        <v/>
      </c>
      <c r="CR1812">
        <f>(ROUND((ROUND(((ET1812)*1),0)*BB1812),0)+ROUND((ROUND(((AE1812-(EU1812))*1),0)*BS1812),0))</f>
        <v/>
      </c>
      <c r="CS1812">
        <f>(ROUND((ROUND(((EU1812)*1),0)*BS1812),0)+ROUND((ROUND(((AE1812-(EU1812))*1),0)*BS1812),0))</f>
        <v/>
      </c>
      <c r="CT1812">
        <f>AF1812*BA1812</f>
        <v/>
      </c>
      <c r="CU1812">
        <f>AG1812</f>
        <v/>
      </c>
      <c r="CV1812">
        <f>AH1812</f>
        <v/>
      </c>
      <c r="CW1812">
        <f>AI1812</f>
        <v/>
      </c>
      <c r="CX1812">
        <f>AJ1812</f>
        <v/>
      </c>
      <c r="CY1812">
        <f>(((S1812+R1812)*AT1812)/100)</f>
        <v/>
      </c>
      <c r="CZ1812">
        <f>(((S1812+R1812)*AU1812)/100)</f>
        <v/>
      </c>
      <c r="DC1812" t="inlineStr"/>
      <c r="DD1812" t="inlineStr"/>
      <c r="DE1812" t="inlineStr"/>
      <c r="DF1812" t="inlineStr"/>
      <c r="DG1812" t="inlineStr"/>
      <c r="DH1812" t="inlineStr"/>
      <c r="DI1812" t="inlineStr"/>
      <c r="DJ1812" t="inlineStr"/>
      <c r="DK1812" t="inlineStr"/>
      <c r="DL1812" t="inlineStr"/>
      <c r="DM1812" t="inlineStr"/>
      <c r="DN1812" t="n">
        <v>0</v>
      </c>
      <c r="DO1812" t="n">
        <v>0</v>
      </c>
      <c r="DP1812" t="n">
        <v>1</v>
      </c>
      <c r="DQ1812" t="n">
        <v>1</v>
      </c>
      <c r="DU1812" t="n">
        <v>1010</v>
      </c>
      <c r="DV1812" t="inlineStr">
        <is>
          <t>10 шт.</t>
        </is>
      </c>
      <c r="DW1812" t="inlineStr">
        <is>
          <t>10 шт.</t>
        </is>
      </c>
      <c r="DX1812" t="n">
        <v>10</v>
      </c>
      <c r="DZ1812" t="inlineStr"/>
      <c r="EA1812" t="inlineStr"/>
      <c r="EB1812" t="inlineStr"/>
      <c r="EC1812" t="inlineStr"/>
      <c r="EE1812" t="n">
        <v>78726030</v>
      </c>
      <c r="EF1812" t="n">
        <v>6</v>
      </c>
      <c r="EG1812" t="inlineStr">
        <is>
          <t>Ремонтно-строительные работы</t>
        </is>
      </c>
      <c r="EH1812" t="n">
        <v>101</v>
      </c>
      <c r="EI1812" t="inlineStr">
        <is>
          <t>Электромонтажные работы</t>
        </is>
      </c>
      <c r="EJ1812" t="n">
        <v>1</v>
      </c>
      <c r="EK1812" t="n">
        <v>67001</v>
      </c>
      <c r="EL1812" t="inlineStr">
        <is>
          <t>Электромонтажные работы</t>
        </is>
      </c>
      <c r="EM1812" t="inlineStr">
        <is>
          <t>рФЕР-67</t>
        </is>
      </c>
      <c r="EO1812" t="inlineStr"/>
      <c r="EQ1812" t="n">
        <v>0</v>
      </c>
      <c r="ER1812" t="n">
        <v>97.09999999999999</v>
      </c>
      <c r="ES1812" t="n">
        <v>97.09999999999999</v>
      </c>
      <c r="ET1812" t="n">
        <v>0</v>
      </c>
      <c r="EU1812" t="n">
        <v>0</v>
      </c>
      <c r="EV1812" t="n">
        <v>0</v>
      </c>
      <c r="EW1812" t="n">
        <v>0</v>
      </c>
      <c r="EX1812" t="n">
        <v>0</v>
      </c>
      <c r="FQ1812" t="n">
        <v>0</v>
      </c>
      <c r="FR1812" t="n">
        <v>0</v>
      </c>
      <c r="FS1812" t="n">
        <v>0</v>
      </c>
      <c r="FX1812" t="n">
        <v>91</v>
      </c>
      <c r="FY1812" t="n">
        <v>48</v>
      </c>
      <c r="GA1812" t="inlineStr"/>
      <c r="GD1812" t="n">
        <v>1</v>
      </c>
      <c r="GF1812" t="n">
        <v>-268950069</v>
      </c>
      <c r="GG1812" t="n">
        <v>2</v>
      </c>
      <c r="GH1812" t="n">
        <v>1</v>
      </c>
      <c r="GI1812" t="n">
        <v>2</v>
      </c>
      <c r="GJ1812" t="n">
        <v>0</v>
      </c>
      <c r="GK1812" t="n">
        <v>0</v>
      </c>
      <c r="GL1812">
        <f>ROUND(IF(AND(BH1812=3,BI1812=3,FS1812&lt;&gt;0),P1812,0),0)</f>
        <v/>
      </c>
      <c r="GM1812">
        <f>ROUND(O1812+X1812+Y1812,0)+GX1812</f>
        <v/>
      </c>
      <c r="GN1812">
        <f>IF(OR(BI1812=0,BI1812=1),GM1812-GX1812,0)</f>
        <v/>
      </c>
      <c r="GO1812">
        <f>IF(BI1812=2,GM1812-GX1812,0)</f>
        <v/>
      </c>
      <c r="GP1812">
        <f>IF(BI1812=4,GM1812-GX1812,0)</f>
        <v/>
      </c>
      <c r="GR1812" t="n">
        <v>0</v>
      </c>
      <c r="GS1812" t="n">
        <v>3</v>
      </c>
      <c r="GT1812" t="n">
        <v>0</v>
      </c>
      <c r="GU1812" t="inlineStr"/>
      <c r="GV1812">
        <f>ROUND((GT1812),2)</f>
        <v/>
      </c>
      <c r="GW1812" t="n">
        <v>1</v>
      </c>
      <c r="GX1812">
        <f>ROUND(HC1812*I1812,0)</f>
        <v/>
      </c>
      <c r="HA1812" t="n">
        <v>0</v>
      </c>
      <c r="HB1812" t="n">
        <v>0</v>
      </c>
      <c r="HC1812">
        <f>GV1812*GW1812</f>
        <v/>
      </c>
      <c r="HE1812" t="inlineStr"/>
      <c r="HF1812" t="inlineStr"/>
      <c r="HM1812" t="inlineStr"/>
      <c r="HN1812" t="inlineStr">
        <is>
          <t>Пр/812-101.0-1</t>
        </is>
      </c>
      <c r="HO1812" t="inlineStr">
        <is>
          <t>Пр/774-101.0</t>
        </is>
      </c>
      <c r="HP1812" t="inlineStr">
        <is>
          <t>Электромонтажные работы</t>
        </is>
      </c>
      <c r="HQ1812" t="inlineStr">
        <is>
          <t>Электромонтажные работы</t>
        </is>
      </c>
      <c r="HS1812" t="n">
        <v>0</v>
      </c>
      <c r="IK1812" t="n">
        <v>0</v>
      </c>
    </row>
    <row r="1813">
      <c r="A1813" t="n">
        <v>17</v>
      </c>
      <c r="B1813" t="n">
        <v>0</v>
      </c>
      <c r="C1813">
        <f>ROW(SmtRes!A622)</f>
        <v/>
      </c>
      <c r="D1813">
        <f>ROW(EtalonRes!A604)</f>
        <v/>
      </c>
      <c r="E1813" t="inlineStr">
        <is>
          <t>4</t>
        </is>
      </c>
      <c r="F1813" t="inlineStr">
        <is>
          <t>67-8-2</t>
        </is>
      </c>
      <c r="G1813" t="inlineStr">
        <is>
          <t>Смена светильников с люминесцентными лампами ( прим точечный)</t>
        </is>
      </c>
      <c r="H1813" t="inlineStr">
        <is>
          <t>100 шт.</t>
        </is>
      </c>
      <c r="I1813">
        <f>ROUND(ROUND(10/100,4),7)</f>
        <v/>
      </c>
      <c r="J1813" t="n">
        <v>0</v>
      </c>
      <c r="K1813">
        <f>ROUND(ROUND(10/100,4),7)</f>
        <v/>
      </c>
      <c r="O1813">
        <f>ROUND(CP1813,0)</f>
        <v/>
      </c>
      <c r="P1813">
        <f>ROUND(CQ1813*I1813,0)</f>
        <v/>
      </c>
      <c r="Q1813">
        <f>(ROUND((ROUND(((ET1813)*I1813),0)*BB1813),0)+ROUND((ROUND(((AE1813-(EU1813))*I1813),0)*BS1813),0))</f>
        <v/>
      </c>
      <c r="R1813">
        <f>(ROUND((ROUND(((EU1813)*I1813),0)*BS1813),0)+ROUND((ROUND(((AE1813-(EU1813))*I1813),0)*BS1813),0))</f>
        <v/>
      </c>
      <c r="S1813">
        <f>ROUND(CT1813*I1813,0)</f>
        <v/>
      </c>
      <c r="T1813">
        <f>ROUND(CU1813*I1813,0)</f>
        <v/>
      </c>
      <c r="U1813">
        <f>ROUND(CV1813*I1813,7)</f>
        <v/>
      </c>
      <c r="V1813">
        <f>ROUND(CW1813*I1813,7)</f>
        <v/>
      </c>
      <c r="W1813">
        <f>ROUND(CX1813*I1813,0)</f>
        <v/>
      </c>
      <c r="X1813">
        <f>ROUND(CY1813,0)</f>
        <v/>
      </c>
      <c r="Y1813">
        <f>ROUND(CZ1813,0)</f>
        <v/>
      </c>
      <c r="AA1813" t="n">
        <v>78862477</v>
      </c>
      <c r="AB1813">
        <f>ROUND((AC1813+AD1813+AF1813),2)</f>
        <v/>
      </c>
      <c r="AC1813">
        <f>ROUND((ES1813),2)</f>
        <v/>
      </c>
      <c r="AD1813">
        <f>ROUND((((ET1813)-(EU1813))+AE1813),2)</f>
        <v/>
      </c>
      <c r="AE1813">
        <f>ROUND((EU1813),2)</f>
        <v/>
      </c>
      <c r="AF1813">
        <f>ROUND((EV1813),2)</f>
        <v/>
      </c>
      <c r="AG1813">
        <f>ROUND((AP1813),2)</f>
        <v/>
      </c>
      <c r="AH1813">
        <f>(EW1813)</f>
        <v/>
      </c>
      <c r="AI1813">
        <f>(EX1813)</f>
        <v/>
      </c>
      <c r="AJ1813">
        <f>(AS1813)</f>
        <v/>
      </c>
      <c r="AK1813" t="n">
        <v>41124.45</v>
      </c>
      <c r="AL1813" t="n">
        <v>39551</v>
      </c>
      <c r="AM1813" t="n">
        <v>2.5</v>
      </c>
      <c r="AN1813" t="n">
        <v>1.08</v>
      </c>
      <c r="AO1813" t="n">
        <v>1570.95</v>
      </c>
      <c r="AP1813" t="n">
        <v>0</v>
      </c>
      <c r="AQ1813" t="n">
        <v>163.3</v>
      </c>
      <c r="AR1813" t="n">
        <v>0.08</v>
      </c>
      <c r="AS1813" t="n">
        <v>0</v>
      </c>
      <c r="AT1813" t="n">
        <v>91</v>
      </c>
      <c r="AU1813" t="n">
        <v>48</v>
      </c>
      <c r="AV1813" t="n">
        <v>1</v>
      </c>
      <c r="AW1813" t="n">
        <v>1</v>
      </c>
      <c r="AZ1813" t="n">
        <v>1</v>
      </c>
      <c r="BA1813" t="n">
        <v>52.25</v>
      </c>
      <c r="BB1813" t="n">
        <v>23.32</v>
      </c>
      <c r="BC1813" t="n">
        <v>2.31</v>
      </c>
      <c r="BD1813" t="inlineStr"/>
      <c r="BE1813" t="inlineStr"/>
      <c r="BF1813" t="inlineStr"/>
      <c r="BG1813" t="inlineStr"/>
      <c r="BH1813" t="n">
        <v>0</v>
      </c>
      <c r="BI1813" t="n">
        <v>1</v>
      </c>
      <c r="BJ1813" t="inlineStr">
        <is>
          <t>ТЕРр Московской обл., 67-8-2, приказ Минстроя России №675/пр от 28.02.2017 № 263/пр</t>
        </is>
      </c>
      <c r="BM1813" t="n">
        <v>67001</v>
      </c>
      <c r="BN1813" t="n">
        <v>0</v>
      </c>
      <c r="BO1813" t="inlineStr">
        <is>
          <t>67-8-2</t>
        </is>
      </c>
      <c r="BP1813" t="n">
        <v>1</v>
      </c>
      <c r="BQ1813" t="n">
        <v>6</v>
      </c>
      <c r="BR1813" t="n">
        <v>0</v>
      </c>
      <c r="BS1813" t="n">
        <v>52.25</v>
      </c>
      <c r="BT1813" t="n">
        <v>1</v>
      </c>
      <c r="BU1813" t="n">
        <v>1</v>
      </c>
      <c r="BV1813" t="n">
        <v>1</v>
      </c>
      <c r="BW1813" t="n">
        <v>1</v>
      </c>
      <c r="BX1813" t="n">
        <v>1</v>
      </c>
      <c r="BY1813" t="inlineStr"/>
      <c r="BZ1813" t="n">
        <v>91</v>
      </c>
      <c r="CA1813" t="n">
        <v>48</v>
      </c>
      <c r="CB1813" t="inlineStr"/>
      <c r="CE1813" t="n">
        <v>12</v>
      </c>
      <c r="CF1813" t="n">
        <v>0</v>
      </c>
      <c r="CG1813" t="n">
        <v>0</v>
      </c>
      <c r="CM1813" t="n">
        <v>0</v>
      </c>
      <c r="CN1813" t="inlineStr"/>
      <c r="CO1813" t="n">
        <v>0</v>
      </c>
      <c r="CP1813">
        <f>(P1813+Q1813+S1813)</f>
        <v/>
      </c>
      <c r="CQ1813">
        <f>AC1813*BC1813</f>
        <v/>
      </c>
      <c r="CR1813">
        <f>(ROUND((ROUND(((ET1813)*1),0)*BB1813),0)+ROUND((ROUND(((AE1813-(EU1813))*1),0)*BS1813),0))</f>
        <v/>
      </c>
      <c r="CS1813">
        <f>(ROUND((ROUND(((EU1813)*1),0)*BS1813),0)+ROUND((ROUND(((AE1813-(EU1813))*1),0)*BS1813),0))</f>
        <v/>
      </c>
      <c r="CT1813">
        <f>AF1813*BA1813</f>
        <v/>
      </c>
      <c r="CU1813">
        <f>AG1813</f>
        <v/>
      </c>
      <c r="CV1813">
        <f>AH1813</f>
        <v/>
      </c>
      <c r="CW1813">
        <f>AI1813</f>
        <v/>
      </c>
      <c r="CX1813">
        <f>AJ1813</f>
        <v/>
      </c>
      <c r="CY1813">
        <f>(((S1813+R1813)*AT1813)/100)</f>
        <v/>
      </c>
      <c r="CZ1813">
        <f>(((S1813+R1813)*AU1813)/100)</f>
        <v/>
      </c>
      <c r="DC1813" t="inlineStr"/>
      <c r="DD1813" t="inlineStr"/>
      <c r="DE1813" t="inlineStr"/>
      <c r="DF1813" t="inlineStr"/>
      <c r="DG1813" t="inlineStr"/>
      <c r="DH1813" t="inlineStr"/>
      <c r="DI1813" t="inlineStr"/>
      <c r="DJ1813" t="inlineStr"/>
      <c r="DK1813" t="inlineStr"/>
      <c r="DL1813" t="inlineStr"/>
      <c r="DM1813" t="inlineStr"/>
      <c r="DN1813" t="n">
        <v>0</v>
      </c>
      <c r="DO1813" t="n">
        <v>0</v>
      </c>
      <c r="DP1813" t="n">
        <v>1</v>
      </c>
      <c r="DQ1813" t="n">
        <v>1</v>
      </c>
      <c r="DU1813" t="n">
        <v>1010</v>
      </c>
      <c r="DV1813" t="inlineStr">
        <is>
          <t>100 шт.</t>
        </is>
      </c>
      <c r="DW1813" t="inlineStr">
        <is>
          <t>100 шт.</t>
        </is>
      </c>
      <c r="DX1813" t="n">
        <v>100</v>
      </c>
      <c r="DZ1813" t="inlineStr"/>
      <c r="EA1813" t="inlineStr"/>
      <c r="EB1813" t="inlineStr"/>
      <c r="EC1813" t="inlineStr"/>
      <c r="EE1813" t="n">
        <v>78726030</v>
      </c>
      <c r="EF1813" t="n">
        <v>6</v>
      </c>
      <c r="EG1813" t="inlineStr">
        <is>
          <t>Ремонтно-строительные работы</t>
        </is>
      </c>
      <c r="EH1813" t="n">
        <v>101</v>
      </c>
      <c r="EI1813" t="inlineStr">
        <is>
          <t>Электромонтажные работы</t>
        </is>
      </c>
      <c r="EJ1813" t="n">
        <v>1</v>
      </c>
      <c r="EK1813" t="n">
        <v>67001</v>
      </c>
      <c r="EL1813" t="inlineStr">
        <is>
          <t>Электромонтажные работы</t>
        </is>
      </c>
      <c r="EM1813" t="inlineStr">
        <is>
          <t>рФЕР-67</t>
        </is>
      </c>
      <c r="EO1813" t="inlineStr"/>
      <c r="EQ1813" t="n">
        <v>0</v>
      </c>
      <c r="ER1813" t="n">
        <v>41124.45</v>
      </c>
      <c r="ES1813" t="n">
        <v>39551</v>
      </c>
      <c r="ET1813" t="n">
        <v>2.5</v>
      </c>
      <c r="EU1813" t="n">
        <v>1.08</v>
      </c>
      <c r="EV1813" t="n">
        <v>1570.95</v>
      </c>
      <c r="EW1813" t="n">
        <v>163.3</v>
      </c>
      <c r="EX1813" t="n">
        <v>0.08</v>
      </c>
      <c r="EY1813" t="n">
        <v>0</v>
      </c>
      <c r="FQ1813" t="n">
        <v>0</v>
      </c>
      <c r="FR1813" t="n">
        <v>0</v>
      </c>
      <c r="FS1813" t="n">
        <v>0</v>
      </c>
      <c r="FX1813" t="n">
        <v>91</v>
      </c>
      <c r="FY1813" t="n">
        <v>48</v>
      </c>
      <c r="GA1813" t="inlineStr"/>
      <c r="GD1813" t="n">
        <v>1</v>
      </c>
      <c r="GF1813" t="n">
        <v>402121087</v>
      </c>
      <c r="GG1813" t="n">
        <v>2</v>
      </c>
      <c r="GH1813" t="n">
        <v>1</v>
      </c>
      <c r="GI1813" t="n">
        <v>2</v>
      </c>
      <c r="GJ1813" t="n">
        <v>0</v>
      </c>
      <c r="GK1813" t="n">
        <v>0</v>
      </c>
      <c r="GL1813">
        <f>ROUND(IF(AND(BH1813=3,BI1813=3,FS1813&lt;&gt;0),P1813,0),0)</f>
        <v/>
      </c>
      <c r="GM1813">
        <f>ROUND(O1813+X1813+Y1813,0)+GX1813</f>
        <v/>
      </c>
      <c r="GN1813">
        <f>IF(OR(BI1813=0,BI1813=1),GM1813-GX1813,0)</f>
        <v/>
      </c>
      <c r="GO1813">
        <f>IF(BI1813=2,GM1813-GX1813,0)</f>
        <v/>
      </c>
      <c r="GP1813">
        <f>IF(BI1813=4,GM1813-GX1813,0)</f>
        <v/>
      </c>
      <c r="GR1813" t="n">
        <v>0</v>
      </c>
      <c r="GS1813" t="n">
        <v>3</v>
      </c>
      <c r="GT1813" t="n">
        <v>0</v>
      </c>
      <c r="GU1813" t="inlineStr"/>
      <c r="GV1813">
        <f>ROUND((GT1813),2)</f>
        <v/>
      </c>
      <c r="GW1813" t="n">
        <v>1</v>
      </c>
      <c r="GX1813">
        <f>ROUND(HC1813*I1813,0)</f>
        <v/>
      </c>
      <c r="HA1813" t="n">
        <v>0</v>
      </c>
      <c r="HB1813" t="n">
        <v>0</v>
      </c>
      <c r="HC1813">
        <f>GV1813*GW1813</f>
        <v/>
      </c>
      <c r="HE1813" t="inlineStr"/>
      <c r="HF1813" t="inlineStr"/>
      <c r="HM1813" t="inlineStr"/>
      <c r="HN1813" t="inlineStr">
        <is>
          <t>Пр/812-101.0-1</t>
        </is>
      </c>
      <c r="HO1813" t="inlineStr">
        <is>
          <t>Пр/774-101.0</t>
        </is>
      </c>
      <c r="HP1813" t="inlineStr">
        <is>
          <t>Электромонтажные работы</t>
        </is>
      </c>
      <c r="HQ1813" t="inlineStr">
        <is>
          <t>Электромонтажные работы</t>
        </is>
      </c>
      <c r="HS1813" t="n">
        <v>0</v>
      </c>
      <c r="IK1813" t="n">
        <v>0</v>
      </c>
    </row>
    <row r="1814">
      <c r="A1814" t="n">
        <v>17</v>
      </c>
      <c r="B1814" t="n">
        <v>0</v>
      </c>
      <c r="C1814">
        <f>ROW(SmtRes!A626)</f>
        <v/>
      </c>
      <c r="D1814">
        <f>ROW(EtalonRes!A608)</f>
        <v/>
      </c>
      <c r="E1814" t="inlineStr">
        <is>
          <t>5</t>
        </is>
      </c>
      <c r="F1814" t="inlineStr">
        <is>
          <t>67-8-2</t>
        </is>
      </c>
      <c r="G1814" t="inlineStr">
        <is>
          <t>Смена светильников с люминесцентными лампами (СВД)</t>
        </is>
      </c>
      <c r="H1814" t="inlineStr">
        <is>
          <t>100 шт.</t>
        </is>
      </c>
      <c r="I1814">
        <f>ROUND(ROUND(1/100,4),7)</f>
        <v/>
      </c>
      <c r="J1814" t="n">
        <v>0</v>
      </c>
      <c r="K1814">
        <f>ROUND(ROUND(1/100,4),7)</f>
        <v/>
      </c>
      <c r="O1814">
        <f>ROUND(CP1814,0)</f>
        <v/>
      </c>
      <c r="P1814">
        <f>ROUND(CQ1814*I1814,0)</f>
        <v/>
      </c>
      <c r="Q1814">
        <f>(ROUND((ROUND(((ET1814)*I1814),0)*BB1814),0)+ROUND((ROUND(((AE1814-(EU1814))*I1814),0)*BS1814),0))</f>
        <v/>
      </c>
      <c r="R1814">
        <f>(ROUND((ROUND(((EU1814)*I1814),0)*BS1814),0)+ROUND((ROUND(((AE1814-(EU1814))*I1814),0)*BS1814),0))</f>
        <v/>
      </c>
      <c r="S1814">
        <f>ROUND(CT1814*I1814,0)</f>
        <v/>
      </c>
      <c r="T1814">
        <f>ROUND(CU1814*I1814,0)</f>
        <v/>
      </c>
      <c r="U1814">
        <f>ROUND(CV1814*I1814,7)</f>
        <v/>
      </c>
      <c r="V1814">
        <f>ROUND(CW1814*I1814,7)</f>
        <v/>
      </c>
      <c r="W1814">
        <f>ROUND(CX1814*I1814,0)</f>
        <v/>
      </c>
      <c r="X1814">
        <f>ROUND(CY1814,0)</f>
        <v/>
      </c>
      <c r="Y1814">
        <f>ROUND(CZ1814,0)</f>
        <v/>
      </c>
      <c r="AA1814" t="n">
        <v>78862477</v>
      </c>
      <c r="AB1814">
        <f>ROUND((AC1814+AD1814+AF1814),2)</f>
        <v/>
      </c>
      <c r="AC1814">
        <f>ROUND((ES1814),2)</f>
        <v/>
      </c>
      <c r="AD1814">
        <f>ROUND((((ET1814)-(EU1814))+AE1814),2)</f>
        <v/>
      </c>
      <c r="AE1814">
        <f>ROUND((EU1814),2)</f>
        <v/>
      </c>
      <c r="AF1814">
        <f>ROUND((EV1814),2)</f>
        <v/>
      </c>
      <c r="AG1814">
        <f>ROUND((AP1814),2)</f>
        <v/>
      </c>
      <c r="AH1814">
        <f>(EW1814)</f>
        <v/>
      </c>
      <c r="AI1814">
        <f>(EX1814)</f>
        <v/>
      </c>
      <c r="AJ1814">
        <f>(AS1814)</f>
        <v/>
      </c>
      <c r="AK1814" t="n">
        <v>41124.45</v>
      </c>
      <c r="AL1814" t="n">
        <v>39551</v>
      </c>
      <c r="AM1814" t="n">
        <v>2.5</v>
      </c>
      <c r="AN1814" t="n">
        <v>1.08</v>
      </c>
      <c r="AO1814" t="n">
        <v>1570.95</v>
      </c>
      <c r="AP1814" t="n">
        <v>0</v>
      </c>
      <c r="AQ1814" t="n">
        <v>163.3</v>
      </c>
      <c r="AR1814" t="n">
        <v>0.08</v>
      </c>
      <c r="AS1814" t="n">
        <v>0</v>
      </c>
      <c r="AT1814" t="n">
        <v>91</v>
      </c>
      <c r="AU1814" t="n">
        <v>48</v>
      </c>
      <c r="AV1814" t="n">
        <v>1</v>
      </c>
      <c r="AW1814" t="n">
        <v>1</v>
      </c>
      <c r="AZ1814" t="n">
        <v>1</v>
      </c>
      <c r="BA1814" t="n">
        <v>52.25</v>
      </c>
      <c r="BB1814" t="n">
        <v>23.32</v>
      </c>
      <c r="BC1814" t="n">
        <v>2.31</v>
      </c>
      <c r="BD1814" t="inlineStr"/>
      <c r="BE1814" t="inlineStr"/>
      <c r="BF1814" t="inlineStr"/>
      <c r="BG1814" t="inlineStr"/>
      <c r="BH1814" t="n">
        <v>0</v>
      </c>
      <c r="BI1814" t="n">
        <v>1</v>
      </c>
      <c r="BJ1814" t="inlineStr">
        <is>
          <t>ТЕРр Московской обл., 67-8-2, приказ Минстроя России №675/пр от 28.02.2017 № 263/пр</t>
        </is>
      </c>
      <c r="BM1814" t="n">
        <v>67001</v>
      </c>
      <c r="BN1814" t="n">
        <v>0</v>
      </c>
      <c r="BO1814" t="inlineStr">
        <is>
          <t>67-8-2</t>
        </is>
      </c>
      <c r="BP1814" t="n">
        <v>1</v>
      </c>
      <c r="BQ1814" t="n">
        <v>6</v>
      </c>
      <c r="BR1814" t="n">
        <v>0</v>
      </c>
      <c r="BS1814" t="n">
        <v>52.25</v>
      </c>
      <c r="BT1814" t="n">
        <v>1</v>
      </c>
      <c r="BU1814" t="n">
        <v>1</v>
      </c>
      <c r="BV1814" t="n">
        <v>1</v>
      </c>
      <c r="BW1814" t="n">
        <v>1</v>
      </c>
      <c r="BX1814" t="n">
        <v>1</v>
      </c>
      <c r="BY1814" t="inlineStr"/>
      <c r="BZ1814" t="n">
        <v>91</v>
      </c>
      <c r="CA1814" t="n">
        <v>48</v>
      </c>
      <c r="CB1814" t="inlineStr"/>
      <c r="CE1814" t="n">
        <v>12</v>
      </c>
      <c r="CF1814" t="n">
        <v>0</v>
      </c>
      <c r="CG1814" t="n">
        <v>0</v>
      </c>
      <c r="CM1814" t="n">
        <v>0</v>
      </c>
      <c r="CN1814" t="inlineStr"/>
      <c r="CO1814" t="n">
        <v>0</v>
      </c>
      <c r="CP1814">
        <f>(P1814+Q1814+S1814)</f>
        <v/>
      </c>
      <c r="CQ1814">
        <f>AC1814*BC1814</f>
        <v/>
      </c>
      <c r="CR1814">
        <f>(ROUND((ROUND(((ET1814)*1),0)*BB1814),0)+ROUND((ROUND(((AE1814-(EU1814))*1),0)*BS1814),0))</f>
        <v/>
      </c>
      <c r="CS1814">
        <f>(ROUND((ROUND(((EU1814)*1),0)*BS1814),0)+ROUND((ROUND(((AE1814-(EU1814))*1),0)*BS1814),0))</f>
        <v/>
      </c>
      <c r="CT1814">
        <f>AF1814*BA1814</f>
        <v/>
      </c>
      <c r="CU1814">
        <f>AG1814</f>
        <v/>
      </c>
      <c r="CV1814">
        <f>AH1814</f>
        <v/>
      </c>
      <c r="CW1814">
        <f>AI1814</f>
        <v/>
      </c>
      <c r="CX1814">
        <f>AJ1814</f>
        <v/>
      </c>
      <c r="CY1814">
        <f>(((S1814+R1814)*AT1814)/100)</f>
        <v/>
      </c>
      <c r="CZ1814">
        <f>(((S1814+R1814)*AU1814)/100)</f>
        <v/>
      </c>
      <c r="DC1814" t="inlineStr"/>
      <c r="DD1814" t="inlineStr"/>
      <c r="DE1814" t="inlineStr"/>
      <c r="DF1814" t="inlineStr"/>
      <c r="DG1814" t="inlineStr"/>
      <c r="DH1814" t="inlineStr"/>
      <c r="DI1814" t="inlineStr"/>
      <c r="DJ1814" t="inlineStr"/>
      <c r="DK1814" t="inlineStr"/>
      <c r="DL1814" t="inlineStr"/>
      <c r="DM1814" t="inlineStr"/>
      <c r="DN1814" t="n">
        <v>0</v>
      </c>
      <c r="DO1814" t="n">
        <v>0</v>
      </c>
      <c r="DP1814" t="n">
        <v>1</v>
      </c>
      <c r="DQ1814" t="n">
        <v>1</v>
      </c>
      <c r="DU1814" t="n">
        <v>1010</v>
      </c>
      <c r="DV1814" t="inlineStr">
        <is>
          <t>100 шт.</t>
        </is>
      </c>
      <c r="DW1814" t="inlineStr">
        <is>
          <t>100 шт.</t>
        </is>
      </c>
      <c r="DX1814" t="n">
        <v>100</v>
      </c>
      <c r="DZ1814" t="inlineStr"/>
      <c r="EA1814" t="inlineStr"/>
      <c r="EB1814" t="inlineStr"/>
      <c r="EC1814" t="inlineStr"/>
      <c r="EE1814" t="n">
        <v>78726030</v>
      </c>
      <c r="EF1814" t="n">
        <v>6</v>
      </c>
      <c r="EG1814" t="inlineStr">
        <is>
          <t>Ремонтно-строительные работы</t>
        </is>
      </c>
      <c r="EH1814" t="n">
        <v>101</v>
      </c>
      <c r="EI1814" t="inlineStr">
        <is>
          <t>Электромонтажные работы</t>
        </is>
      </c>
      <c r="EJ1814" t="n">
        <v>1</v>
      </c>
      <c r="EK1814" t="n">
        <v>67001</v>
      </c>
      <c r="EL1814" t="inlineStr">
        <is>
          <t>Электромонтажные работы</t>
        </is>
      </c>
      <c r="EM1814" t="inlineStr">
        <is>
          <t>рФЕР-67</t>
        </is>
      </c>
      <c r="EO1814" t="inlineStr"/>
      <c r="EQ1814" t="n">
        <v>0</v>
      </c>
      <c r="ER1814" t="n">
        <v>41124.45</v>
      </c>
      <c r="ES1814" t="n">
        <v>39551</v>
      </c>
      <c r="ET1814" t="n">
        <v>2.5</v>
      </c>
      <c r="EU1814" t="n">
        <v>1.08</v>
      </c>
      <c r="EV1814" t="n">
        <v>1570.95</v>
      </c>
      <c r="EW1814" t="n">
        <v>163.3</v>
      </c>
      <c r="EX1814" t="n">
        <v>0.08</v>
      </c>
      <c r="EY1814" t="n">
        <v>0</v>
      </c>
      <c r="FQ1814" t="n">
        <v>0</v>
      </c>
      <c r="FR1814" t="n">
        <v>0</v>
      </c>
      <c r="FS1814" t="n">
        <v>0</v>
      </c>
      <c r="FX1814" t="n">
        <v>91</v>
      </c>
      <c r="FY1814" t="n">
        <v>48</v>
      </c>
      <c r="GA1814" t="inlineStr"/>
      <c r="GD1814" t="n">
        <v>1</v>
      </c>
      <c r="GF1814" t="n">
        <v>-181328449</v>
      </c>
      <c r="GG1814" t="n">
        <v>2</v>
      </c>
      <c r="GH1814" t="n">
        <v>1</v>
      </c>
      <c r="GI1814" t="n">
        <v>2</v>
      </c>
      <c r="GJ1814" t="n">
        <v>0</v>
      </c>
      <c r="GK1814" t="n">
        <v>0</v>
      </c>
      <c r="GL1814">
        <f>ROUND(IF(AND(BH1814=3,BI1814=3,FS1814&lt;&gt;0),P1814,0),0)</f>
        <v/>
      </c>
      <c r="GM1814">
        <f>ROUND(O1814+X1814+Y1814,0)+GX1814</f>
        <v/>
      </c>
      <c r="GN1814">
        <f>IF(OR(BI1814=0,BI1814=1),GM1814-GX1814,0)</f>
        <v/>
      </c>
      <c r="GO1814">
        <f>IF(BI1814=2,GM1814-GX1814,0)</f>
        <v/>
      </c>
      <c r="GP1814">
        <f>IF(BI1814=4,GM1814-GX1814,0)</f>
        <v/>
      </c>
      <c r="GR1814" t="n">
        <v>0</v>
      </c>
      <c r="GS1814" t="n">
        <v>3</v>
      </c>
      <c r="GT1814" t="n">
        <v>0</v>
      </c>
      <c r="GU1814" t="inlineStr"/>
      <c r="GV1814">
        <f>ROUND((GT1814),2)</f>
        <v/>
      </c>
      <c r="GW1814" t="n">
        <v>1</v>
      </c>
      <c r="GX1814">
        <f>ROUND(HC1814*I1814,0)</f>
        <v/>
      </c>
      <c r="HA1814" t="n">
        <v>0</v>
      </c>
      <c r="HB1814" t="n">
        <v>0</v>
      </c>
      <c r="HC1814">
        <f>GV1814*GW1814</f>
        <v/>
      </c>
      <c r="HE1814" t="inlineStr"/>
      <c r="HF1814" t="inlineStr"/>
      <c r="HM1814" t="inlineStr"/>
      <c r="HN1814" t="inlineStr">
        <is>
          <t>Пр/812-101.0-1</t>
        </is>
      </c>
      <c r="HO1814" t="inlineStr">
        <is>
          <t>Пр/774-101.0</t>
        </is>
      </c>
      <c r="HP1814" t="inlineStr">
        <is>
          <t>Электромонтажные работы</t>
        </is>
      </c>
      <c r="HQ1814" t="inlineStr">
        <is>
          <t>Электромонтажные работы</t>
        </is>
      </c>
      <c r="HS1814" t="n">
        <v>0</v>
      </c>
      <c r="IK1814" t="n">
        <v>0</v>
      </c>
    </row>
    <row r="1815"/>
    <row r="1816">
      <c r="A1816" s="358" t="n">
        <v>51</v>
      </c>
      <c r="B1816" s="358">
        <f>B1802</f>
        <v/>
      </c>
      <c r="C1816" s="358">
        <f>A1802</f>
        <v/>
      </c>
      <c r="D1816" s="358">
        <f>ROW(A1802)</f>
        <v/>
      </c>
      <c r="E1816" s="358" t="n"/>
      <c r="F1816" s="358">
        <f>IF(F1802&lt;&gt;"",F1802,"")</f>
        <v/>
      </c>
      <c r="G1816" s="358">
        <f>IF(G1802&lt;&gt;"",G1802,"")</f>
        <v/>
      </c>
      <c r="H1816" s="358" t="n">
        <v>0</v>
      </c>
      <c r="I1816" s="358" t="n"/>
      <c r="J1816" s="358" t="n"/>
      <c r="K1816" s="358" t="n"/>
      <c r="L1816" s="358" t="n"/>
      <c r="M1816" s="358" t="n"/>
      <c r="N1816" s="358" t="n"/>
      <c r="O1816" s="358" t="n">
        <v>0</v>
      </c>
      <c r="P1816" s="358" t="n">
        <v>0</v>
      </c>
      <c r="Q1816" s="358" t="n">
        <v>0</v>
      </c>
      <c r="R1816" s="358" t="n">
        <v>0</v>
      </c>
      <c r="S1816" s="358" t="n">
        <v>0</v>
      </c>
      <c r="T1816" s="358" t="n">
        <v>0</v>
      </c>
      <c r="U1816" s="358" t="n">
        <v>0</v>
      </c>
      <c r="V1816" s="358" t="n">
        <v>0</v>
      </c>
      <c r="W1816" s="358" t="n">
        <v>0</v>
      </c>
      <c r="X1816" s="358" t="n">
        <v>0</v>
      </c>
      <c r="Y1816" s="358" t="n">
        <v>0</v>
      </c>
      <c r="Z1816" s="358" t="n"/>
      <c r="AA1816" s="358" t="n"/>
      <c r="AB1816" s="358" t="n"/>
      <c r="AC1816" s="358" t="n"/>
      <c r="AD1816" s="358" t="n"/>
      <c r="AE1816" s="358" t="n"/>
      <c r="AF1816" s="358" t="n"/>
      <c r="AG1816" s="358" t="n"/>
      <c r="AH1816" s="358" t="n"/>
      <c r="AI1816" s="358" t="n"/>
      <c r="AJ1816" s="358" t="n"/>
      <c r="AK1816" s="358" t="n"/>
      <c r="AL1816" s="358" t="n"/>
      <c r="AM1816" s="358" t="n"/>
      <c r="AN1816" s="358" t="n"/>
      <c r="AO1816" s="358">
        <f>ROUND(BX1816,0)</f>
        <v/>
      </c>
      <c r="AP1816" s="358">
        <f>ROUND(BY1816,0)</f>
        <v/>
      </c>
      <c r="AQ1816" s="358">
        <f>ROUND(BZ1816,0)</f>
        <v/>
      </c>
      <c r="AR1816" s="358">
        <f>ROUND(CA1816,0)</f>
        <v/>
      </c>
      <c r="AS1816" s="358">
        <f>ROUND(CB1816,0)</f>
        <v/>
      </c>
      <c r="AT1816" s="358">
        <f>ROUND(CC1816,0)</f>
        <v/>
      </c>
      <c r="AU1816" s="358">
        <f>ROUND(CD1816,0)</f>
        <v/>
      </c>
      <c r="AV1816" s="358">
        <f>ROUND(CE1816,0)</f>
        <v/>
      </c>
      <c r="AW1816" s="358">
        <f>ROUND(CF1816,0)</f>
        <v/>
      </c>
      <c r="AX1816" s="358">
        <f>ROUND(CG1816,0)</f>
        <v/>
      </c>
      <c r="AY1816" s="358">
        <f>ROUND(CH1816,0)</f>
        <v/>
      </c>
      <c r="AZ1816" s="358">
        <f>ROUND(CI1816,0)</f>
        <v/>
      </c>
      <c r="BA1816" s="358">
        <f>ROUND(CJ1816,0)</f>
        <v/>
      </c>
      <c r="BB1816" s="358">
        <f>ROUND(CK1816,0)</f>
        <v/>
      </c>
      <c r="BC1816" s="358">
        <f>ROUND(CL1816,0)</f>
        <v/>
      </c>
      <c r="BD1816" s="358">
        <f>ROUND(CM1816,0)</f>
        <v/>
      </c>
      <c r="BE1816" s="358" t="n"/>
      <c r="BF1816" s="358" t="n"/>
      <c r="BG1816" s="358" t="n"/>
      <c r="BH1816" s="358" t="n"/>
      <c r="BI1816" s="358" t="n"/>
      <c r="BJ1816" s="358" t="n"/>
      <c r="BK1816" s="358" t="n"/>
      <c r="BL1816" s="358" t="n"/>
      <c r="BM1816" s="358" t="n"/>
      <c r="BN1816" s="358" t="n"/>
      <c r="BO1816" s="358" t="n"/>
      <c r="BP1816" s="358" t="n"/>
      <c r="BQ1816" s="358" t="n"/>
      <c r="BR1816" s="358" t="n"/>
      <c r="BS1816" s="358" t="n"/>
      <c r="BT1816" s="358" t="n"/>
      <c r="BU1816" s="358" t="n"/>
      <c r="BV1816" s="358" t="n"/>
      <c r="BW1816" s="358" t="n"/>
      <c r="BX1816" s="358" t="n"/>
      <c r="BY1816" s="358" t="n"/>
      <c r="BZ1816" s="358" t="n"/>
      <c r="CA1816" s="358" t="n"/>
      <c r="CB1816" s="358" t="n"/>
      <c r="CC1816" s="358" t="n"/>
      <c r="CD1816" s="358" t="n"/>
      <c r="CE1816" s="358" t="n"/>
      <c r="CF1816" s="358" t="n"/>
      <c r="CG1816" s="358" t="n"/>
      <c r="CH1816" s="358" t="n"/>
      <c r="CI1816" s="358" t="n"/>
      <c r="CJ1816" s="358" t="n"/>
      <c r="CK1816" s="358" t="n"/>
      <c r="CL1816" s="358" t="n"/>
      <c r="CM1816" s="358" t="n"/>
      <c r="CN1816" s="358" t="n"/>
      <c r="CO1816" s="358" t="n"/>
      <c r="CP1816" s="358" t="n"/>
      <c r="CQ1816" s="358" t="n"/>
      <c r="CR1816" s="358" t="n"/>
      <c r="CS1816" s="358" t="n"/>
      <c r="CT1816" s="358" t="n"/>
      <c r="CU1816" s="358" t="n"/>
      <c r="CV1816" s="358" t="n"/>
      <c r="CW1816" s="358" t="n"/>
      <c r="CX1816" s="358" t="n"/>
      <c r="CY1816" s="358" t="n"/>
      <c r="CZ1816" s="358" t="n"/>
      <c r="DA1816" s="358" t="n"/>
      <c r="DB1816" s="358" t="n"/>
      <c r="DC1816" s="358" t="n"/>
      <c r="DD1816" s="358" t="n"/>
      <c r="DE1816" s="358" t="n"/>
      <c r="DF1816" s="358" t="n"/>
      <c r="DG1816" s="359" t="n"/>
      <c r="DH1816" s="359" t="n"/>
      <c r="DI1816" s="359" t="n"/>
      <c r="DJ1816" s="359" t="n"/>
      <c r="DK1816" s="359" t="n"/>
      <c r="DL1816" s="359" t="n"/>
      <c r="DM1816" s="359" t="n"/>
      <c r="DN1816" s="359" t="n"/>
      <c r="DO1816" s="359" t="n"/>
      <c r="DP1816" s="359" t="n"/>
      <c r="DQ1816" s="359" t="n"/>
      <c r="DR1816" s="359" t="n"/>
      <c r="DS1816" s="359" t="n"/>
      <c r="DT1816" s="359" t="n"/>
      <c r="DU1816" s="359" t="n"/>
      <c r="DV1816" s="359" t="n"/>
      <c r="DW1816" s="359" t="n"/>
      <c r="DX1816" s="359" t="n"/>
      <c r="DY1816" s="359" t="n"/>
      <c r="DZ1816" s="359" t="n"/>
      <c r="EA1816" s="359" t="n"/>
      <c r="EB1816" s="359" t="n"/>
      <c r="EC1816" s="359" t="n"/>
      <c r="ED1816" s="359" t="n"/>
      <c r="EE1816" s="359" t="n"/>
      <c r="EF1816" s="359" t="n"/>
      <c r="EG1816" s="359" t="n"/>
      <c r="EH1816" s="359" t="n"/>
      <c r="EI1816" s="359" t="n"/>
      <c r="EJ1816" s="359" t="n"/>
      <c r="EK1816" s="359" t="n"/>
      <c r="EL1816" s="359" t="n"/>
      <c r="EM1816" s="359" t="n"/>
      <c r="EN1816" s="359" t="n"/>
      <c r="EO1816" s="359" t="n"/>
      <c r="EP1816" s="359" t="n"/>
      <c r="EQ1816" s="359" t="n"/>
      <c r="ER1816" s="359" t="n"/>
      <c r="ES1816" s="359" t="n"/>
      <c r="ET1816" s="359" t="n"/>
      <c r="EU1816" s="359" t="n"/>
      <c r="EV1816" s="359" t="n"/>
      <c r="EW1816" s="359" t="n"/>
      <c r="EX1816" s="359" t="n"/>
      <c r="EY1816" s="359" t="n"/>
      <c r="EZ1816" s="359" t="n"/>
      <c r="FA1816" s="359" t="n"/>
      <c r="FB1816" s="359" t="n"/>
      <c r="FC1816" s="359" t="n"/>
      <c r="FD1816" s="359" t="n"/>
      <c r="FE1816" s="359" t="n"/>
      <c r="FF1816" s="359" t="n"/>
      <c r="FG1816" s="359" t="n"/>
      <c r="FH1816" s="359" t="n"/>
      <c r="FI1816" s="359" t="n"/>
      <c r="FJ1816" s="359" t="n"/>
      <c r="FK1816" s="359" t="n"/>
      <c r="FL1816" s="359" t="n"/>
      <c r="FM1816" s="359" t="n"/>
      <c r="FN1816" s="359" t="n"/>
      <c r="FO1816" s="359" t="n"/>
      <c r="FP1816" s="359" t="n"/>
      <c r="FQ1816" s="359" t="n"/>
      <c r="FR1816" s="359" t="n"/>
      <c r="FS1816" s="359" t="n"/>
      <c r="FT1816" s="359" t="n"/>
      <c r="FU1816" s="359" t="n"/>
      <c r="FV1816" s="359" t="n"/>
      <c r="FW1816" s="359" t="n"/>
      <c r="FX1816" s="359" t="n"/>
      <c r="FY1816" s="359" t="n"/>
      <c r="FZ1816" s="359" t="n"/>
      <c r="GA1816" s="359" t="n"/>
      <c r="GB1816" s="359" t="n"/>
      <c r="GC1816" s="359" t="n"/>
      <c r="GD1816" s="359" t="n"/>
      <c r="GE1816" s="359" t="n"/>
      <c r="GF1816" s="359" t="n"/>
      <c r="GG1816" s="359" t="n"/>
      <c r="GH1816" s="359" t="n"/>
      <c r="GI1816" s="359" t="n"/>
      <c r="GJ1816" s="359" t="n"/>
      <c r="GK1816" s="359" t="n"/>
      <c r="GL1816" s="359" t="n"/>
      <c r="GM1816" s="359" t="n"/>
      <c r="GN1816" s="359" t="n"/>
      <c r="GO1816" s="359" t="n"/>
      <c r="GP1816" s="359" t="n"/>
      <c r="GQ1816" s="359" t="n"/>
      <c r="GR1816" s="359" t="n"/>
      <c r="GS1816" s="359" t="n"/>
      <c r="GT1816" s="359" t="n"/>
      <c r="GU1816" s="359" t="n"/>
      <c r="GV1816" s="359" t="n"/>
      <c r="GW1816" s="359" t="n"/>
      <c r="GX1816" s="359" t="n">
        <v>0</v>
      </c>
    </row>
    <row r="1817"/>
    <row r="1818">
      <c r="A1818" s="360" t="n">
        <v>50</v>
      </c>
      <c r="B1818" s="360" t="n">
        <v>0</v>
      </c>
      <c r="C1818" s="360" t="n">
        <v>0</v>
      </c>
      <c r="D1818" s="360" t="n">
        <v>1</v>
      </c>
      <c r="E1818" s="360" t="n">
        <v>201</v>
      </c>
      <c r="F1818" s="360">
        <f>ROUND(Source!O1816,O1818)</f>
        <v/>
      </c>
      <c r="G1818" s="360" t="inlineStr">
        <is>
          <t>ПЗ</t>
        </is>
      </c>
      <c r="H1818" s="360" t="inlineStr">
        <is>
          <t>Прямые затраты</t>
        </is>
      </c>
      <c r="I1818" s="360" t="n"/>
      <c r="J1818" s="360" t="n"/>
      <c r="K1818" s="360" t="n">
        <v>201</v>
      </c>
      <c r="L1818" s="360" t="n">
        <v>1</v>
      </c>
      <c r="M1818" s="360" t="n">
        <v>3</v>
      </c>
      <c r="N1818" s="360" t="inlineStr"/>
      <c r="O1818" s="360" t="n">
        <v>0</v>
      </c>
      <c r="P1818" s="360" t="n"/>
      <c r="Q1818" s="360" t="n"/>
      <c r="R1818" s="360" t="n"/>
      <c r="S1818" s="360" t="n"/>
      <c r="T1818" s="360" t="n"/>
      <c r="U1818" s="360" t="n"/>
      <c r="V1818" s="360" t="n"/>
      <c r="W1818" s="360" t="n">
        <v>0</v>
      </c>
      <c r="X1818" s="360" t="n">
        <v>1</v>
      </c>
      <c r="Y1818" s="360" t="n">
        <v>0</v>
      </c>
      <c r="Z1818" s="360" t="n"/>
      <c r="AA1818" s="360" t="n"/>
      <c r="AB1818" s="360" t="n"/>
    </row>
    <row r="1819">
      <c r="A1819" s="360" t="n">
        <v>50</v>
      </c>
      <c r="B1819" s="360" t="n">
        <v>0</v>
      </c>
      <c r="C1819" s="360" t="n">
        <v>0</v>
      </c>
      <c r="D1819" s="360" t="n">
        <v>1</v>
      </c>
      <c r="E1819" s="360" t="n">
        <v>202</v>
      </c>
      <c r="F1819" s="360">
        <f>ROUND(Source!P1816,O1819)</f>
        <v/>
      </c>
      <c r="G1819" s="360" t="inlineStr">
        <is>
          <t>СтМатОб</t>
        </is>
      </c>
      <c r="H1819" s="360" t="inlineStr">
        <is>
          <t>Стоимость материальных ресурсов (всего)</t>
        </is>
      </c>
      <c r="I1819" s="360" t="n"/>
      <c r="J1819" s="360" t="n"/>
      <c r="K1819" s="360" t="n">
        <v>202</v>
      </c>
      <c r="L1819" s="360" t="n">
        <v>2</v>
      </c>
      <c r="M1819" s="360" t="n">
        <v>3</v>
      </c>
      <c r="N1819" s="360" t="inlineStr"/>
      <c r="O1819" s="360" t="n">
        <v>0</v>
      </c>
      <c r="P1819" s="360" t="n"/>
      <c r="Q1819" s="360" t="n"/>
      <c r="R1819" s="360" t="n"/>
      <c r="S1819" s="360" t="n"/>
      <c r="T1819" s="360" t="n"/>
      <c r="U1819" s="360" t="n"/>
      <c r="V1819" s="360" t="n"/>
      <c r="W1819" s="360" t="n">
        <v>0</v>
      </c>
      <c r="X1819" s="360" t="n">
        <v>1</v>
      </c>
      <c r="Y1819" s="360" t="n">
        <v>0</v>
      </c>
      <c r="Z1819" s="360" t="n"/>
      <c r="AA1819" s="360" t="n"/>
      <c r="AB1819" s="360" t="n"/>
    </row>
    <row r="1820">
      <c r="A1820" s="360" t="n">
        <v>50</v>
      </c>
      <c r="B1820" s="360" t="n">
        <v>0</v>
      </c>
      <c r="C1820" s="360" t="n">
        <v>0</v>
      </c>
      <c r="D1820" s="360" t="n">
        <v>1</v>
      </c>
      <c r="E1820" s="360" t="n">
        <v>222</v>
      </c>
      <c r="F1820" s="360">
        <f>ROUND(Source!AO1816,O1820)</f>
        <v/>
      </c>
      <c r="G1820" s="360" t="inlineStr">
        <is>
          <t>СтМатОбЗак</t>
        </is>
      </c>
      <c r="H1820" s="360" t="inlineStr">
        <is>
          <t>Стоимость материалов и оборудования заказчика</t>
        </is>
      </c>
      <c r="I1820" s="360" t="n"/>
      <c r="J1820" s="360" t="n"/>
      <c r="K1820" s="360" t="n">
        <v>222</v>
      </c>
      <c r="L1820" s="360" t="n">
        <v>3</v>
      </c>
      <c r="M1820" s="360" t="n">
        <v>3</v>
      </c>
      <c r="N1820" s="360" t="inlineStr"/>
      <c r="O1820" s="360" t="n">
        <v>0</v>
      </c>
      <c r="P1820" s="360" t="n"/>
      <c r="Q1820" s="360" t="n"/>
      <c r="R1820" s="360" t="n"/>
      <c r="S1820" s="360" t="n"/>
      <c r="T1820" s="360" t="n"/>
      <c r="U1820" s="360" t="n"/>
      <c r="V1820" s="360" t="n"/>
      <c r="W1820" s="360" t="n">
        <v>0</v>
      </c>
      <c r="X1820" s="360" t="n">
        <v>1</v>
      </c>
      <c r="Y1820" s="360" t="n">
        <v>0</v>
      </c>
      <c r="Z1820" s="360" t="n"/>
      <c r="AA1820" s="360" t="n"/>
      <c r="AB1820" s="360" t="n"/>
    </row>
    <row r="1821">
      <c r="A1821" s="360" t="n">
        <v>50</v>
      </c>
      <c r="B1821" s="360" t="n">
        <v>0</v>
      </c>
      <c r="C1821" s="360" t="n">
        <v>0</v>
      </c>
      <c r="D1821" s="360" t="n">
        <v>1</v>
      </c>
      <c r="E1821" s="360" t="n">
        <v>225</v>
      </c>
      <c r="F1821" s="360">
        <f>ROUND(Source!AV1816,O1821)</f>
        <v/>
      </c>
      <c r="G1821" s="360" t="inlineStr">
        <is>
          <t>СтМатОбПод</t>
        </is>
      </c>
      <c r="H1821" s="360" t="inlineStr">
        <is>
          <t>Стоимость материалов и оборудования подрядчика</t>
        </is>
      </c>
      <c r="I1821" s="360" t="n"/>
      <c r="J1821" s="360" t="n"/>
      <c r="K1821" s="360" t="n">
        <v>225</v>
      </c>
      <c r="L1821" s="360" t="n">
        <v>4</v>
      </c>
      <c r="M1821" s="360" t="n">
        <v>3</v>
      </c>
      <c r="N1821" s="360" t="inlineStr"/>
      <c r="O1821" s="360" t="n">
        <v>0</v>
      </c>
      <c r="P1821" s="360" t="n"/>
      <c r="Q1821" s="360" t="n"/>
      <c r="R1821" s="360" t="n"/>
      <c r="S1821" s="360" t="n"/>
      <c r="T1821" s="360" t="n"/>
      <c r="U1821" s="360" t="n"/>
      <c r="V1821" s="360" t="n"/>
      <c r="W1821" s="360" t="n">
        <v>0</v>
      </c>
      <c r="X1821" s="360" t="n">
        <v>1</v>
      </c>
      <c r="Y1821" s="360" t="n">
        <v>0</v>
      </c>
      <c r="Z1821" s="360" t="n"/>
      <c r="AA1821" s="360" t="n"/>
      <c r="AB1821" s="360" t="n"/>
    </row>
    <row r="1822">
      <c r="A1822" s="360" t="n">
        <v>50</v>
      </c>
      <c r="B1822" s="360" t="n">
        <v>0</v>
      </c>
      <c r="C1822" s="360" t="n">
        <v>0</v>
      </c>
      <c r="D1822" s="360" t="n">
        <v>1</v>
      </c>
      <c r="E1822" s="360" t="n">
        <v>226</v>
      </c>
      <c r="F1822" s="360">
        <f>ROUND(Source!AW1816,O1822)</f>
        <v/>
      </c>
      <c r="G1822" s="360" t="inlineStr">
        <is>
          <t>СтМат</t>
        </is>
      </c>
      <c r="H1822" s="360" t="inlineStr">
        <is>
          <t>Стоимость материалов (всего)</t>
        </is>
      </c>
      <c r="I1822" s="360" t="n"/>
      <c r="J1822" s="360" t="n"/>
      <c r="K1822" s="360" t="n">
        <v>226</v>
      </c>
      <c r="L1822" s="360" t="n">
        <v>5</v>
      </c>
      <c r="M1822" s="360" t="n">
        <v>3</v>
      </c>
      <c r="N1822" s="360" t="inlineStr"/>
      <c r="O1822" s="360" t="n">
        <v>0</v>
      </c>
      <c r="P1822" s="360" t="n"/>
      <c r="Q1822" s="360" t="n"/>
      <c r="R1822" s="360" t="n"/>
      <c r="S1822" s="360" t="n"/>
      <c r="T1822" s="360" t="n"/>
      <c r="U1822" s="360" t="n"/>
      <c r="V1822" s="360" t="n"/>
      <c r="W1822" s="360" t="n">
        <v>0</v>
      </c>
      <c r="X1822" s="360" t="n">
        <v>1</v>
      </c>
      <c r="Y1822" s="360" t="n">
        <v>0</v>
      </c>
      <c r="Z1822" s="360" t="n"/>
      <c r="AA1822" s="360" t="n"/>
      <c r="AB1822" s="360" t="n"/>
    </row>
    <row r="1823">
      <c r="A1823" s="360" t="n">
        <v>50</v>
      </c>
      <c r="B1823" s="360" t="n">
        <v>0</v>
      </c>
      <c r="C1823" s="360" t="n">
        <v>0</v>
      </c>
      <c r="D1823" s="360" t="n">
        <v>1</v>
      </c>
      <c r="E1823" s="360" t="n">
        <v>227</v>
      </c>
      <c r="F1823" s="360">
        <f>ROUND(Source!AX1816,O1823)</f>
        <v/>
      </c>
      <c r="G1823" s="360" t="inlineStr">
        <is>
          <t>СтМатЗак</t>
        </is>
      </c>
      <c r="H1823" s="360" t="inlineStr">
        <is>
          <t>Стоимость материалов заказчика</t>
        </is>
      </c>
      <c r="I1823" s="360" t="n"/>
      <c r="J1823" s="360" t="n"/>
      <c r="K1823" s="360" t="n">
        <v>227</v>
      </c>
      <c r="L1823" s="360" t="n">
        <v>6</v>
      </c>
      <c r="M1823" s="360" t="n">
        <v>3</v>
      </c>
      <c r="N1823" s="360" t="inlineStr"/>
      <c r="O1823" s="360" t="n">
        <v>0</v>
      </c>
      <c r="P1823" s="360" t="n"/>
      <c r="Q1823" s="360" t="n"/>
      <c r="R1823" s="360" t="n"/>
      <c r="S1823" s="360" t="n"/>
      <c r="T1823" s="360" t="n"/>
      <c r="U1823" s="360" t="n"/>
      <c r="V1823" s="360" t="n"/>
      <c r="W1823" s="360" t="n">
        <v>0</v>
      </c>
      <c r="X1823" s="360" t="n">
        <v>1</v>
      </c>
      <c r="Y1823" s="360" t="n">
        <v>0</v>
      </c>
      <c r="Z1823" s="360" t="n"/>
      <c r="AA1823" s="360" t="n"/>
      <c r="AB1823" s="360" t="n"/>
    </row>
    <row r="1824">
      <c r="A1824" s="360" t="n">
        <v>50</v>
      </c>
      <c r="B1824" s="360" t="n">
        <v>0</v>
      </c>
      <c r="C1824" s="360" t="n">
        <v>0</v>
      </c>
      <c r="D1824" s="360" t="n">
        <v>1</v>
      </c>
      <c r="E1824" s="360" t="n">
        <v>228</v>
      </c>
      <c r="F1824" s="360">
        <f>ROUND(Source!AY1816,O1824)</f>
        <v/>
      </c>
      <c r="G1824" s="360" t="inlineStr">
        <is>
          <t>СтМатПод</t>
        </is>
      </c>
      <c r="H1824" s="360" t="inlineStr">
        <is>
          <t>Стоимость материалов подрядчика</t>
        </is>
      </c>
      <c r="I1824" s="360" t="n"/>
      <c r="J1824" s="360" t="n"/>
      <c r="K1824" s="360" t="n">
        <v>228</v>
      </c>
      <c r="L1824" s="360" t="n">
        <v>7</v>
      </c>
      <c r="M1824" s="360" t="n">
        <v>3</v>
      </c>
      <c r="N1824" s="360" t="inlineStr"/>
      <c r="O1824" s="360" t="n">
        <v>0</v>
      </c>
      <c r="P1824" s="360" t="n"/>
      <c r="Q1824" s="360" t="n"/>
      <c r="R1824" s="360" t="n"/>
      <c r="S1824" s="360" t="n"/>
      <c r="T1824" s="360" t="n"/>
      <c r="U1824" s="360" t="n"/>
      <c r="V1824" s="360" t="n"/>
      <c r="W1824" s="360" t="n">
        <v>0</v>
      </c>
      <c r="X1824" s="360" t="n">
        <v>1</v>
      </c>
      <c r="Y1824" s="360" t="n">
        <v>0</v>
      </c>
      <c r="Z1824" s="360" t="n"/>
      <c r="AA1824" s="360" t="n"/>
      <c r="AB1824" s="360" t="n"/>
    </row>
    <row r="1825">
      <c r="A1825" s="360" t="n">
        <v>50</v>
      </c>
      <c r="B1825" s="360" t="n">
        <v>0</v>
      </c>
      <c r="C1825" s="360" t="n">
        <v>0</v>
      </c>
      <c r="D1825" s="360" t="n">
        <v>1</v>
      </c>
      <c r="E1825" s="360" t="n">
        <v>216</v>
      </c>
      <c r="F1825" s="360">
        <f>ROUND(Source!AP1816,O1825)</f>
        <v/>
      </c>
      <c r="G1825" s="360" t="inlineStr">
        <is>
          <t>Оборуд</t>
        </is>
      </c>
      <c r="H1825" s="360" t="inlineStr">
        <is>
          <t>Стоимость оборудования (всего)</t>
        </is>
      </c>
      <c r="I1825" s="360" t="n"/>
      <c r="J1825" s="360" t="n"/>
      <c r="K1825" s="360" t="n">
        <v>216</v>
      </c>
      <c r="L1825" s="360" t="n">
        <v>8</v>
      </c>
      <c r="M1825" s="360" t="n">
        <v>3</v>
      </c>
      <c r="N1825" s="360" t="inlineStr"/>
      <c r="O1825" s="360" t="n">
        <v>0</v>
      </c>
      <c r="P1825" s="360" t="n"/>
      <c r="Q1825" s="360" t="n"/>
      <c r="R1825" s="360" t="n"/>
      <c r="S1825" s="360" t="n"/>
      <c r="T1825" s="360" t="n"/>
      <c r="U1825" s="360" t="n"/>
      <c r="V1825" s="360" t="n"/>
      <c r="W1825" s="360" t="n">
        <v>0</v>
      </c>
      <c r="X1825" s="360" t="n">
        <v>1</v>
      </c>
      <c r="Y1825" s="360" t="n">
        <v>0</v>
      </c>
      <c r="Z1825" s="360" t="n"/>
      <c r="AA1825" s="360" t="n"/>
      <c r="AB1825" s="360" t="n"/>
    </row>
    <row r="1826">
      <c r="A1826" s="360" t="n">
        <v>50</v>
      </c>
      <c r="B1826" s="360" t="n">
        <v>0</v>
      </c>
      <c r="C1826" s="360" t="n">
        <v>0</v>
      </c>
      <c r="D1826" s="360" t="n">
        <v>1</v>
      </c>
      <c r="E1826" s="360" t="n">
        <v>223</v>
      </c>
      <c r="F1826" s="360">
        <f>ROUND(Source!AQ1816,O1826)</f>
        <v/>
      </c>
      <c r="G1826" s="360" t="inlineStr">
        <is>
          <t>ОборудЗак</t>
        </is>
      </c>
      <c r="H1826" s="360" t="inlineStr">
        <is>
          <t>Стоимость оборудования заказчика</t>
        </is>
      </c>
      <c r="I1826" s="360" t="n"/>
      <c r="J1826" s="360" t="n"/>
      <c r="K1826" s="360" t="n">
        <v>223</v>
      </c>
      <c r="L1826" s="360" t="n">
        <v>9</v>
      </c>
      <c r="M1826" s="360" t="n">
        <v>3</v>
      </c>
      <c r="N1826" s="360" t="inlineStr"/>
      <c r="O1826" s="360" t="n">
        <v>0</v>
      </c>
      <c r="P1826" s="360" t="n"/>
      <c r="Q1826" s="360" t="n"/>
      <c r="R1826" s="360" t="n"/>
      <c r="S1826" s="360" t="n"/>
      <c r="T1826" s="360" t="n"/>
      <c r="U1826" s="360" t="n"/>
      <c r="V1826" s="360" t="n"/>
      <c r="W1826" s="360" t="n">
        <v>0</v>
      </c>
      <c r="X1826" s="360" t="n">
        <v>1</v>
      </c>
      <c r="Y1826" s="360" t="n">
        <v>0</v>
      </c>
      <c r="Z1826" s="360" t="n"/>
      <c r="AA1826" s="360" t="n"/>
      <c r="AB1826" s="360" t="n"/>
    </row>
    <row r="1827">
      <c r="A1827" s="360" t="n">
        <v>50</v>
      </c>
      <c r="B1827" s="360" t="n">
        <v>0</v>
      </c>
      <c r="C1827" s="360" t="n">
        <v>0</v>
      </c>
      <c r="D1827" s="360" t="n">
        <v>1</v>
      </c>
      <c r="E1827" s="360" t="n">
        <v>229</v>
      </c>
      <c r="F1827" s="360">
        <f>ROUND(Source!AZ1816,O1827)</f>
        <v/>
      </c>
      <c r="G1827" s="360" t="inlineStr">
        <is>
          <t>ОборудПод</t>
        </is>
      </c>
      <c r="H1827" s="360" t="inlineStr">
        <is>
          <t>Стоимость оборудования подрядчика</t>
        </is>
      </c>
      <c r="I1827" s="360" t="n"/>
      <c r="J1827" s="360" t="n"/>
      <c r="K1827" s="360" t="n">
        <v>229</v>
      </c>
      <c r="L1827" s="360" t="n">
        <v>10</v>
      </c>
      <c r="M1827" s="360" t="n">
        <v>3</v>
      </c>
      <c r="N1827" s="360" t="inlineStr"/>
      <c r="O1827" s="360" t="n">
        <v>0</v>
      </c>
      <c r="P1827" s="360" t="n"/>
      <c r="Q1827" s="360" t="n"/>
      <c r="R1827" s="360" t="n"/>
      <c r="S1827" s="360" t="n"/>
      <c r="T1827" s="360" t="n"/>
      <c r="U1827" s="360" t="n"/>
      <c r="V1827" s="360" t="n"/>
      <c r="W1827" s="360" t="n">
        <v>0</v>
      </c>
      <c r="X1827" s="360" t="n">
        <v>1</v>
      </c>
      <c r="Y1827" s="360" t="n">
        <v>0</v>
      </c>
      <c r="Z1827" s="360" t="n"/>
      <c r="AA1827" s="360" t="n"/>
      <c r="AB1827" s="360" t="n"/>
    </row>
    <row r="1828">
      <c r="A1828" s="360" t="n">
        <v>50</v>
      </c>
      <c r="B1828" s="360" t="n">
        <v>0</v>
      </c>
      <c r="C1828" s="360" t="n">
        <v>0</v>
      </c>
      <c r="D1828" s="360" t="n">
        <v>1</v>
      </c>
      <c r="E1828" s="360" t="n">
        <v>203</v>
      </c>
      <c r="F1828" s="360">
        <f>ROUND(Source!Q1816,O1828)</f>
        <v/>
      </c>
      <c r="G1828" s="360" t="inlineStr">
        <is>
          <t>ЭММ</t>
        </is>
      </c>
      <c r="H1828" s="360" t="inlineStr">
        <is>
          <t>Эксплуатация машин</t>
        </is>
      </c>
      <c r="I1828" s="360" t="n"/>
      <c r="J1828" s="360" t="n"/>
      <c r="K1828" s="360" t="n">
        <v>203</v>
      </c>
      <c r="L1828" s="360" t="n">
        <v>11</v>
      </c>
      <c r="M1828" s="360" t="n">
        <v>3</v>
      </c>
      <c r="N1828" s="360" t="inlineStr"/>
      <c r="O1828" s="360" t="n">
        <v>0</v>
      </c>
      <c r="P1828" s="360" t="n"/>
      <c r="Q1828" s="360" t="n"/>
      <c r="R1828" s="360" t="n"/>
      <c r="S1828" s="360" t="n"/>
      <c r="T1828" s="360" t="n"/>
      <c r="U1828" s="360" t="n"/>
      <c r="V1828" s="360" t="n"/>
      <c r="W1828" s="360" t="n">
        <v>0</v>
      </c>
      <c r="X1828" s="360" t="n">
        <v>1</v>
      </c>
      <c r="Y1828" s="360" t="n">
        <v>0</v>
      </c>
      <c r="Z1828" s="360" t="n"/>
      <c r="AA1828" s="360" t="n"/>
      <c r="AB1828" s="360" t="n"/>
    </row>
    <row r="1829">
      <c r="A1829" s="360" t="n">
        <v>50</v>
      </c>
      <c r="B1829" s="360" t="n">
        <v>0</v>
      </c>
      <c r="C1829" s="360" t="n">
        <v>0</v>
      </c>
      <c r="D1829" s="360" t="n">
        <v>1</v>
      </c>
      <c r="E1829" s="360" t="n">
        <v>231</v>
      </c>
      <c r="F1829" s="360">
        <f>ROUND(Source!BB1816,O1829)</f>
        <v/>
      </c>
      <c r="G1829" s="360" t="inlineStr">
        <is>
          <t>ЭММсНРиСП</t>
        </is>
      </c>
      <c r="H1829" s="360" t="inlineStr">
        <is>
          <t>Эксплуатация машин по ТСН-2001.16</t>
        </is>
      </c>
      <c r="I1829" s="360" t="n"/>
      <c r="J1829" s="360" t="n"/>
      <c r="K1829" s="360" t="n">
        <v>231</v>
      </c>
      <c r="L1829" s="360" t="n">
        <v>12</v>
      </c>
      <c r="M1829" s="360" t="n">
        <v>3</v>
      </c>
      <c r="N1829" s="360" t="inlineStr"/>
      <c r="O1829" s="360" t="n">
        <v>0</v>
      </c>
      <c r="P1829" s="360" t="n"/>
      <c r="Q1829" s="360" t="n"/>
      <c r="R1829" s="360" t="n"/>
      <c r="S1829" s="360" t="n"/>
      <c r="T1829" s="360" t="n"/>
      <c r="U1829" s="360" t="n"/>
      <c r="V1829" s="360" t="n"/>
      <c r="W1829" s="360" t="n">
        <v>0</v>
      </c>
      <c r="X1829" s="360" t="n">
        <v>1</v>
      </c>
      <c r="Y1829" s="360" t="n">
        <v>0</v>
      </c>
      <c r="Z1829" s="360" t="n"/>
      <c r="AA1829" s="360" t="n"/>
      <c r="AB1829" s="360" t="n"/>
    </row>
    <row r="1830">
      <c r="A1830" s="360" t="n">
        <v>50</v>
      </c>
      <c r="B1830" s="360" t="n">
        <v>0</v>
      </c>
      <c r="C1830" s="360" t="n">
        <v>0</v>
      </c>
      <c r="D1830" s="360" t="n">
        <v>1</v>
      </c>
      <c r="E1830" s="360" t="n">
        <v>204</v>
      </c>
      <c r="F1830" s="360">
        <f>ROUND(Source!R1816,O1830)</f>
        <v/>
      </c>
      <c r="G1830" s="360" t="inlineStr">
        <is>
          <t>ЗПМ</t>
        </is>
      </c>
      <c r="H1830" s="360" t="inlineStr">
        <is>
          <t>ЗП машинистов</t>
        </is>
      </c>
      <c r="I1830" s="360" t="n"/>
      <c r="J1830" s="360" t="n"/>
      <c r="K1830" s="360" t="n">
        <v>204</v>
      </c>
      <c r="L1830" s="360" t="n">
        <v>13</v>
      </c>
      <c r="M1830" s="360" t="n">
        <v>3</v>
      </c>
      <c r="N1830" s="360" t="inlineStr"/>
      <c r="O1830" s="360" t="n">
        <v>0</v>
      </c>
      <c r="P1830" s="360" t="n"/>
      <c r="Q1830" s="360" t="n"/>
      <c r="R1830" s="360" t="n"/>
      <c r="S1830" s="360" t="n"/>
      <c r="T1830" s="360" t="n"/>
      <c r="U1830" s="360" t="n"/>
      <c r="V1830" s="360" t="n"/>
      <c r="W1830" s="360" t="n">
        <v>0</v>
      </c>
      <c r="X1830" s="360" t="n">
        <v>1</v>
      </c>
      <c r="Y1830" s="360" t="n">
        <v>0</v>
      </c>
      <c r="Z1830" s="360" t="n"/>
      <c r="AA1830" s="360" t="n"/>
      <c r="AB1830" s="360" t="n"/>
    </row>
    <row r="1831">
      <c r="A1831" s="360" t="n">
        <v>50</v>
      </c>
      <c r="B1831" s="360" t="n">
        <v>0</v>
      </c>
      <c r="C1831" s="360" t="n">
        <v>0</v>
      </c>
      <c r="D1831" s="360" t="n">
        <v>1</v>
      </c>
      <c r="E1831" s="360" t="n">
        <v>205</v>
      </c>
      <c r="F1831" s="360">
        <f>ROUND(Source!S1816,O1831)</f>
        <v/>
      </c>
      <c r="G1831" s="360" t="inlineStr">
        <is>
          <t>ОЗП</t>
        </is>
      </c>
      <c r="H1831" s="360" t="inlineStr">
        <is>
          <t>Основная ЗП рабочих</t>
        </is>
      </c>
      <c r="I1831" s="360" t="n"/>
      <c r="J1831" s="360" t="n"/>
      <c r="K1831" s="360" t="n">
        <v>205</v>
      </c>
      <c r="L1831" s="360" t="n">
        <v>14</v>
      </c>
      <c r="M1831" s="360" t="n">
        <v>3</v>
      </c>
      <c r="N1831" s="360" t="inlineStr"/>
      <c r="O1831" s="360" t="n">
        <v>0</v>
      </c>
      <c r="P1831" s="360" t="n"/>
      <c r="Q1831" s="360" t="n"/>
      <c r="R1831" s="360" t="n"/>
      <c r="S1831" s="360" t="n"/>
      <c r="T1831" s="360" t="n"/>
      <c r="U1831" s="360" t="n"/>
      <c r="V1831" s="360" t="n"/>
      <c r="W1831" s="360" t="n">
        <v>0</v>
      </c>
      <c r="X1831" s="360" t="n">
        <v>1</v>
      </c>
      <c r="Y1831" s="360" t="n">
        <v>0</v>
      </c>
      <c r="Z1831" s="360" t="n"/>
      <c r="AA1831" s="360" t="n"/>
      <c r="AB1831" s="360" t="n"/>
    </row>
    <row r="1832">
      <c r="A1832" s="360" t="n">
        <v>50</v>
      </c>
      <c r="B1832" s="360" t="n">
        <v>0</v>
      </c>
      <c r="C1832" s="360" t="n">
        <v>0</v>
      </c>
      <c r="D1832" s="360" t="n">
        <v>1</v>
      </c>
      <c r="E1832" s="360" t="n">
        <v>232</v>
      </c>
      <c r="F1832" s="360">
        <f>ROUND(Source!BC1816,O1832)</f>
        <v/>
      </c>
      <c r="G1832" s="360" t="inlineStr">
        <is>
          <t>ОЗПсНРиСП</t>
        </is>
      </c>
      <c r="H1832" s="360" t="inlineStr">
        <is>
          <t>Основная ЗП рабочих по ТСН-2001.16</t>
        </is>
      </c>
      <c r="I1832" s="360" t="n"/>
      <c r="J1832" s="360" t="n"/>
      <c r="K1832" s="360" t="n">
        <v>232</v>
      </c>
      <c r="L1832" s="360" t="n">
        <v>15</v>
      </c>
      <c r="M1832" s="360" t="n">
        <v>3</v>
      </c>
      <c r="N1832" s="360" t="inlineStr"/>
      <c r="O1832" s="360" t="n">
        <v>0</v>
      </c>
      <c r="P1832" s="360" t="n"/>
      <c r="Q1832" s="360" t="n"/>
      <c r="R1832" s="360" t="n"/>
      <c r="S1832" s="360" t="n"/>
      <c r="T1832" s="360" t="n"/>
      <c r="U1832" s="360" t="n"/>
      <c r="V1832" s="360" t="n"/>
      <c r="W1832" s="360" t="n">
        <v>0</v>
      </c>
      <c r="X1832" s="360" t="n">
        <v>1</v>
      </c>
      <c r="Y1832" s="360" t="n">
        <v>0</v>
      </c>
      <c r="Z1832" s="360" t="n"/>
      <c r="AA1832" s="360" t="n"/>
      <c r="AB1832" s="360" t="n"/>
    </row>
    <row r="1833">
      <c r="A1833" s="360" t="n">
        <v>50</v>
      </c>
      <c r="B1833" s="360" t="n">
        <v>0</v>
      </c>
      <c r="C1833" s="360" t="n">
        <v>0</v>
      </c>
      <c r="D1833" s="360" t="n">
        <v>1</v>
      </c>
      <c r="E1833" s="360" t="n">
        <v>214</v>
      </c>
      <c r="F1833" s="360">
        <f>ROUND(Source!AS1816,O1833)</f>
        <v/>
      </c>
      <c r="G1833" s="360" t="inlineStr">
        <is>
          <t>Строит</t>
        </is>
      </c>
      <c r="H1833" s="360" t="inlineStr">
        <is>
          <t>Строительные работы с НР и СП</t>
        </is>
      </c>
      <c r="I1833" s="360" t="n"/>
      <c r="J1833" s="360" t="n"/>
      <c r="K1833" s="360" t="n">
        <v>214</v>
      </c>
      <c r="L1833" s="360" t="n">
        <v>16</v>
      </c>
      <c r="M1833" s="360" t="n">
        <v>3</v>
      </c>
      <c r="N1833" s="360" t="inlineStr"/>
      <c r="O1833" s="360" t="n">
        <v>0</v>
      </c>
      <c r="P1833" s="360" t="n"/>
      <c r="Q1833" s="360" t="n"/>
      <c r="R1833" s="360" t="n"/>
      <c r="S1833" s="360" t="n"/>
      <c r="T1833" s="360" t="n"/>
      <c r="U1833" s="360" t="n"/>
      <c r="V1833" s="360" t="n"/>
      <c r="W1833" s="360" t="n">
        <v>0</v>
      </c>
      <c r="X1833" s="360" t="n">
        <v>1</v>
      </c>
      <c r="Y1833" s="360" t="n">
        <v>0</v>
      </c>
      <c r="Z1833" s="360" t="n"/>
      <c r="AA1833" s="360" t="n"/>
      <c r="AB1833" s="360" t="n"/>
    </row>
    <row r="1834">
      <c r="A1834" s="360" t="n">
        <v>50</v>
      </c>
      <c r="B1834" s="360" t="n">
        <v>0</v>
      </c>
      <c r="C1834" s="360" t="n">
        <v>0</v>
      </c>
      <c r="D1834" s="360" t="n">
        <v>1</v>
      </c>
      <c r="E1834" s="360" t="n">
        <v>215</v>
      </c>
      <c r="F1834" s="360">
        <f>ROUND(Source!AT1816,O1834)</f>
        <v/>
      </c>
      <c r="G1834" s="360" t="inlineStr">
        <is>
          <t>Монтаж</t>
        </is>
      </c>
      <c r="H1834" s="360" t="inlineStr">
        <is>
          <t>Монтажные работы с НР и СП</t>
        </is>
      </c>
      <c r="I1834" s="360" t="n"/>
      <c r="J1834" s="360" t="n"/>
      <c r="K1834" s="360" t="n">
        <v>215</v>
      </c>
      <c r="L1834" s="360" t="n">
        <v>17</v>
      </c>
      <c r="M1834" s="360" t="n">
        <v>3</v>
      </c>
      <c r="N1834" s="360" t="inlineStr"/>
      <c r="O1834" s="360" t="n">
        <v>0</v>
      </c>
      <c r="P1834" s="360" t="n"/>
      <c r="Q1834" s="360" t="n"/>
      <c r="R1834" s="360" t="n"/>
      <c r="S1834" s="360" t="n"/>
      <c r="T1834" s="360" t="n"/>
      <c r="U1834" s="360" t="n"/>
      <c r="V1834" s="360" t="n"/>
      <c r="W1834" s="360" t="n">
        <v>0</v>
      </c>
      <c r="X1834" s="360" t="n">
        <v>1</v>
      </c>
      <c r="Y1834" s="360" t="n">
        <v>0</v>
      </c>
      <c r="Z1834" s="360" t="n"/>
      <c r="AA1834" s="360" t="n"/>
      <c r="AB1834" s="360" t="n"/>
    </row>
    <row r="1835">
      <c r="A1835" s="360" t="n">
        <v>50</v>
      </c>
      <c r="B1835" s="360" t="n">
        <v>0</v>
      </c>
      <c r="C1835" s="360" t="n">
        <v>0</v>
      </c>
      <c r="D1835" s="360" t="n">
        <v>1</v>
      </c>
      <c r="E1835" s="360" t="n">
        <v>217</v>
      </c>
      <c r="F1835" s="360">
        <f>ROUND(Source!AU1816,O1835)</f>
        <v/>
      </c>
      <c r="G1835" s="360" t="inlineStr">
        <is>
          <t>Прочие</t>
        </is>
      </c>
      <c r="H1835" s="360" t="inlineStr">
        <is>
          <t>Прочие работы с НР и СП</t>
        </is>
      </c>
      <c r="I1835" s="360" t="n"/>
      <c r="J1835" s="360" t="n"/>
      <c r="K1835" s="360" t="n">
        <v>217</v>
      </c>
      <c r="L1835" s="360" t="n">
        <v>18</v>
      </c>
      <c r="M1835" s="360" t="n">
        <v>3</v>
      </c>
      <c r="N1835" s="360" t="inlineStr"/>
      <c r="O1835" s="360" t="n">
        <v>0</v>
      </c>
      <c r="P1835" s="360" t="n"/>
      <c r="Q1835" s="360" t="n"/>
      <c r="R1835" s="360" t="n"/>
      <c r="S1835" s="360" t="n"/>
      <c r="T1835" s="360" t="n"/>
      <c r="U1835" s="360" t="n"/>
      <c r="V1835" s="360" t="n"/>
      <c r="W1835" s="360" t="n">
        <v>0</v>
      </c>
      <c r="X1835" s="360" t="n">
        <v>1</v>
      </c>
      <c r="Y1835" s="360" t="n">
        <v>0</v>
      </c>
      <c r="Z1835" s="360" t="n"/>
      <c r="AA1835" s="360" t="n"/>
      <c r="AB1835" s="360" t="n"/>
    </row>
    <row r="1836">
      <c r="A1836" s="360" t="n">
        <v>50</v>
      </c>
      <c r="B1836" s="360" t="n">
        <v>0</v>
      </c>
      <c r="C1836" s="360" t="n">
        <v>0</v>
      </c>
      <c r="D1836" s="360" t="n">
        <v>1</v>
      </c>
      <c r="E1836" s="360" t="n">
        <v>230</v>
      </c>
      <c r="F1836" s="360">
        <f>ROUND(Source!BA1816,O1836)</f>
        <v/>
      </c>
      <c r="G1836" s="360" t="inlineStr">
        <is>
          <t>ПрочиеЗатр</t>
        </is>
      </c>
      <c r="H1836" s="360" t="inlineStr">
        <is>
          <t>Прочие затраты по ТСН-2001.16</t>
        </is>
      </c>
      <c r="I1836" s="360" t="n"/>
      <c r="J1836" s="360" t="n"/>
      <c r="K1836" s="360" t="n">
        <v>230</v>
      </c>
      <c r="L1836" s="360" t="n">
        <v>19</v>
      </c>
      <c r="M1836" s="360" t="n">
        <v>3</v>
      </c>
      <c r="N1836" s="360" t="inlineStr"/>
      <c r="O1836" s="360" t="n">
        <v>0</v>
      </c>
      <c r="P1836" s="360" t="n"/>
      <c r="Q1836" s="360" t="n"/>
      <c r="R1836" s="360" t="n"/>
      <c r="S1836" s="360" t="n"/>
      <c r="T1836" s="360" t="n"/>
      <c r="U1836" s="360" t="n"/>
      <c r="V1836" s="360" t="n"/>
      <c r="W1836" s="360" t="n">
        <v>0</v>
      </c>
      <c r="X1836" s="360" t="n">
        <v>1</v>
      </c>
      <c r="Y1836" s="360" t="n">
        <v>0</v>
      </c>
      <c r="Z1836" s="360" t="n"/>
      <c r="AA1836" s="360" t="n"/>
      <c r="AB1836" s="360" t="n"/>
    </row>
    <row r="1837">
      <c r="A1837" s="360" t="n">
        <v>50</v>
      </c>
      <c r="B1837" s="360" t="n">
        <v>0</v>
      </c>
      <c r="C1837" s="360" t="n">
        <v>0</v>
      </c>
      <c r="D1837" s="360" t="n">
        <v>1</v>
      </c>
      <c r="E1837" s="360" t="n">
        <v>206</v>
      </c>
      <c r="F1837" s="360">
        <f>ROUND(Source!T1816,O1837)</f>
        <v/>
      </c>
      <c r="G1837" s="360" t="inlineStr">
        <is>
          <t>ВозврМат</t>
        </is>
      </c>
      <c r="H1837" s="360" t="inlineStr">
        <is>
          <t>Возврат материалов</t>
        </is>
      </c>
      <c r="I1837" s="360" t="n"/>
      <c r="J1837" s="360" t="n"/>
      <c r="K1837" s="360" t="n">
        <v>206</v>
      </c>
      <c r="L1837" s="360" t="n">
        <v>20</v>
      </c>
      <c r="M1837" s="360" t="n">
        <v>3</v>
      </c>
      <c r="N1837" s="360" t="inlineStr"/>
      <c r="O1837" s="360" t="n">
        <v>0</v>
      </c>
      <c r="P1837" s="360" t="n"/>
      <c r="Q1837" s="360" t="n"/>
      <c r="R1837" s="360" t="n"/>
      <c r="S1837" s="360" t="n"/>
      <c r="T1837" s="360" t="n"/>
      <c r="U1837" s="360" t="n"/>
      <c r="V1837" s="360" t="n"/>
      <c r="W1837" s="360" t="n">
        <v>0</v>
      </c>
      <c r="X1837" s="360" t="n">
        <v>1</v>
      </c>
      <c r="Y1837" s="360" t="n">
        <v>0</v>
      </c>
      <c r="Z1837" s="360" t="n"/>
      <c r="AA1837" s="360" t="n"/>
      <c r="AB1837" s="360" t="n"/>
    </row>
    <row r="1838">
      <c r="A1838" s="360" t="n">
        <v>50</v>
      </c>
      <c r="B1838" s="360" t="n">
        <v>0</v>
      </c>
      <c r="C1838" s="360" t="n">
        <v>0</v>
      </c>
      <c r="D1838" s="360" t="n">
        <v>1</v>
      </c>
      <c r="E1838" s="360" t="n">
        <v>207</v>
      </c>
      <c r="F1838" s="360">
        <f>ROUND(Source!U1816,O1838)</f>
        <v/>
      </c>
      <c r="G1838" s="360" t="inlineStr">
        <is>
          <t>ТрудСтр</t>
        </is>
      </c>
      <c r="H1838" s="360" t="inlineStr">
        <is>
          <t>Трудозатраты строителей</t>
        </is>
      </c>
      <c r="I1838" s="360" t="n"/>
      <c r="J1838" s="360" t="n"/>
      <c r="K1838" s="360" t="n">
        <v>207</v>
      </c>
      <c r="L1838" s="360" t="n">
        <v>21</v>
      </c>
      <c r="M1838" s="360" t="n">
        <v>3</v>
      </c>
      <c r="N1838" s="360" t="inlineStr"/>
      <c r="O1838" s="360" t="n">
        <v>7</v>
      </c>
      <c r="P1838" s="360" t="n"/>
      <c r="Q1838" s="360" t="n"/>
      <c r="R1838" s="360" t="n"/>
      <c r="S1838" s="360" t="n"/>
      <c r="T1838" s="360" t="n"/>
      <c r="U1838" s="360" t="n"/>
      <c r="V1838" s="360" t="n"/>
      <c r="W1838" s="360" t="n">
        <v>0</v>
      </c>
      <c r="X1838" s="360" t="n">
        <v>1</v>
      </c>
      <c r="Y1838" s="360" t="n">
        <v>0</v>
      </c>
      <c r="Z1838" s="360" t="n"/>
      <c r="AA1838" s="360" t="n"/>
      <c r="AB1838" s="360" t="n"/>
    </row>
    <row r="1839">
      <c r="A1839" s="360" t="n">
        <v>50</v>
      </c>
      <c r="B1839" s="360" t="n">
        <v>0</v>
      </c>
      <c r="C1839" s="360" t="n">
        <v>0</v>
      </c>
      <c r="D1839" s="360" t="n">
        <v>1</v>
      </c>
      <c r="E1839" s="360" t="n">
        <v>208</v>
      </c>
      <c r="F1839" s="360">
        <f>ROUND(Source!V1816,O1839)</f>
        <v/>
      </c>
      <c r="G1839" s="360" t="inlineStr">
        <is>
          <t>ТрудМаш</t>
        </is>
      </c>
      <c r="H1839" s="360" t="inlineStr">
        <is>
          <t>Трудозатраты машинистов</t>
        </is>
      </c>
      <c r="I1839" s="360" t="n"/>
      <c r="J1839" s="360" t="n"/>
      <c r="K1839" s="360" t="n">
        <v>208</v>
      </c>
      <c r="L1839" s="360" t="n">
        <v>22</v>
      </c>
      <c r="M1839" s="360" t="n">
        <v>3</v>
      </c>
      <c r="N1839" s="360" t="inlineStr"/>
      <c r="O1839" s="360" t="n">
        <v>7</v>
      </c>
      <c r="P1839" s="360" t="n"/>
      <c r="Q1839" s="360" t="n"/>
      <c r="R1839" s="360" t="n"/>
      <c r="S1839" s="360" t="n"/>
      <c r="T1839" s="360" t="n"/>
      <c r="U1839" s="360" t="n"/>
      <c r="V1839" s="360" t="n"/>
      <c r="W1839" s="360" t="n">
        <v>0</v>
      </c>
      <c r="X1839" s="360" t="n">
        <v>1</v>
      </c>
      <c r="Y1839" s="360" t="n">
        <v>0</v>
      </c>
      <c r="Z1839" s="360" t="n"/>
      <c r="AA1839" s="360" t="n"/>
      <c r="AB1839" s="360" t="n"/>
    </row>
    <row r="1840">
      <c r="A1840" s="360" t="n">
        <v>50</v>
      </c>
      <c r="B1840" s="360" t="n">
        <v>0</v>
      </c>
      <c r="C1840" s="360" t="n">
        <v>0</v>
      </c>
      <c r="D1840" s="360" t="n">
        <v>1</v>
      </c>
      <c r="E1840" s="360" t="n">
        <v>209</v>
      </c>
      <c r="F1840" s="360">
        <f>ROUND(Source!W1816,O1840)</f>
        <v/>
      </c>
      <c r="G1840" s="360" t="inlineStr">
        <is>
          <t>ТранспМат</t>
        </is>
      </c>
      <c r="H1840" s="360" t="inlineStr">
        <is>
          <t>Транспорт материалов</t>
        </is>
      </c>
      <c r="I1840" s="360" t="n"/>
      <c r="J1840" s="360" t="n"/>
      <c r="K1840" s="360" t="n">
        <v>209</v>
      </c>
      <c r="L1840" s="360" t="n">
        <v>23</v>
      </c>
      <c r="M1840" s="360" t="n">
        <v>3</v>
      </c>
      <c r="N1840" s="360" t="inlineStr"/>
      <c r="O1840" s="360" t="n">
        <v>0</v>
      </c>
      <c r="P1840" s="360" t="n"/>
      <c r="Q1840" s="360" t="n"/>
      <c r="R1840" s="360" t="n"/>
      <c r="S1840" s="360" t="n"/>
      <c r="T1840" s="360" t="n"/>
      <c r="U1840" s="360" t="n"/>
      <c r="V1840" s="360" t="n"/>
      <c r="W1840" s="360" t="n">
        <v>0</v>
      </c>
      <c r="X1840" s="360" t="n">
        <v>1</v>
      </c>
      <c r="Y1840" s="360" t="n">
        <v>0</v>
      </c>
      <c r="Z1840" s="360" t="n"/>
      <c r="AA1840" s="360" t="n"/>
      <c r="AB1840" s="360" t="n"/>
    </row>
    <row r="1841">
      <c r="A1841" s="360" t="n">
        <v>50</v>
      </c>
      <c r="B1841" s="360" t="n">
        <v>0</v>
      </c>
      <c r="C1841" s="360" t="n">
        <v>0</v>
      </c>
      <c r="D1841" s="360" t="n">
        <v>1</v>
      </c>
      <c r="E1841" s="360" t="n">
        <v>233</v>
      </c>
      <c r="F1841" s="360">
        <f>ROUND(Source!BD1816,O1841)</f>
        <v/>
      </c>
      <c r="G1841" s="360" t="inlineStr">
        <is>
          <t>Перевозка</t>
        </is>
      </c>
      <c r="H1841" s="360" t="inlineStr">
        <is>
          <t>Перевозка грузов</t>
        </is>
      </c>
      <c r="I1841" s="360" t="n"/>
      <c r="J1841" s="360" t="n"/>
      <c r="K1841" s="360" t="n">
        <v>233</v>
      </c>
      <c r="L1841" s="360" t="n">
        <v>24</v>
      </c>
      <c r="M1841" s="360" t="n">
        <v>3</v>
      </c>
      <c r="N1841" s="360" t="inlineStr"/>
      <c r="O1841" s="360" t="n">
        <v>0</v>
      </c>
      <c r="P1841" s="360" t="n"/>
      <c r="Q1841" s="360" t="n"/>
      <c r="R1841" s="360" t="n"/>
      <c r="S1841" s="360" t="n"/>
      <c r="T1841" s="360" t="n"/>
      <c r="U1841" s="360" t="n"/>
      <c r="V1841" s="360" t="n"/>
      <c r="W1841" s="360" t="n">
        <v>0</v>
      </c>
      <c r="X1841" s="360" t="n">
        <v>1</v>
      </c>
      <c r="Y1841" s="360" t="n">
        <v>0</v>
      </c>
      <c r="Z1841" s="360" t="n"/>
      <c r="AA1841" s="360" t="n"/>
      <c r="AB1841" s="360" t="n"/>
    </row>
    <row r="1842">
      <c r="A1842" s="360" t="n">
        <v>50</v>
      </c>
      <c r="B1842" s="360" t="n">
        <v>0</v>
      </c>
      <c r="C1842" s="360" t="n">
        <v>0</v>
      </c>
      <c r="D1842" s="360" t="n">
        <v>1</v>
      </c>
      <c r="E1842" s="360" t="n">
        <v>210</v>
      </c>
      <c r="F1842" s="360">
        <f>ROUND(Source!X1816,O1842)</f>
        <v/>
      </c>
      <c r="G1842" s="360" t="inlineStr">
        <is>
          <t>НР</t>
        </is>
      </c>
      <c r="H1842" s="360" t="inlineStr">
        <is>
          <t>Накладные расходы</t>
        </is>
      </c>
      <c r="I1842" s="360" t="n"/>
      <c r="J1842" s="360" t="n"/>
      <c r="K1842" s="360" t="n">
        <v>210</v>
      </c>
      <c r="L1842" s="360" t="n">
        <v>25</v>
      </c>
      <c r="M1842" s="360" t="n">
        <v>3</v>
      </c>
      <c r="N1842" s="360" t="inlineStr"/>
      <c r="O1842" s="360" t="n">
        <v>0</v>
      </c>
      <c r="P1842" s="360" t="n"/>
      <c r="Q1842" s="360" t="n"/>
      <c r="R1842" s="360" t="n"/>
      <c r="S1842" s="360" t="n"/>
      <c r="T1842" s="360" t="n"/>
      <c r="U1842" s="360" t="n"/>
      <c r="V1842" s="360" t="n"/>
      <c r="W1842" s="360" t="n">
        <v>0</v>
      </c>
      <c r="X1842" s="360" t="n">
        <v>1</v>
      </c>
      <c r="Y1842" s="360" t="n">
        <v>0</v>
      </c>
      <c r="Z1842" s="360" t="n"/>
      <c r="AA1842" s="360" t="n"/>
      <c r="AB1842" s="360" t="n"/>
    </row>
    <row r="1843">
      <c r="A1843" s="360" t="n">
        <v>50</v>
      </c>
      <c r="B1843" s="360" t="n">
        <v>0</v>
      </c>
      <c r="C1843" s="360" t="n">
        <v>0</v>
      </c>
      <c r="D1843" s="360" t="n">
        <v>1</v>
      </c>
      <c r="E1843" s="360" t="n">
        <v>211</v>
      </c>
      <c r="F1843" s="360">
        <f>ROUND(Source!Y1816,O1843)</f>
        <v/>
      </c>
      <c r="G1843" s="360" t="inlineStr">
        <is>
          <t>СмПриб</t>
        </is>
      </c>
      <c r="H1843" s="360" t="inlineStr">
        <is>
          <t>Сметная прибыль</t>
        </is>
      </c>
      <c r="I1843" s="360" t="n"/>
      <c r="J1843" s="360" t="n"/>
      <c r="K1843" s="360" t="n">
        <v>211</v>
      </c>
      <c r="L1843" s="360" t="n">
        <v>26</v>
      </c>
      <c r="M1843" s="360" t="n">
        <v>3</v>
      </c>
      <c r="N1843" s="360" t="inlineStr"/>
      <c r="O1843" s="360" t="n">
        <v>0</v>
      </c>
      <c r="P1843" s="360" t="n"/>
      <c r="Q1843" s="360" t="n"/>
      <c r="R1843" s="360" t="n"/>
      <c r="S1843" s="360" t="n"/>
      <c r="T1843" s="360" t="n"/>
      <c r="U1843" s="360" t="n"/>
      <c r="V1843" s="360" t="n"/>
      <c r="W1843" s="360" t="n">
        <v>0</v>
      </c>
      <c r="X1843" s="360" t="n">
        <v>1</v>
      </c>
      <c r="Y1843" s="360" t="n">
        <v>0</v>
      </c>
      <c r="Z1843" s="360" t="n"/>
      <c r="AA1843" s="360" t="n"/>
      <c r="AB1843" s="360" t="n"/>
    </row>
    <row r="1844">
      <c r="A1844" s="360" t="n">
        <v>50</v>
      </c>
      <c r="B1844" s="360" t="n">
        <v>0</v>
      </c>
      <c r="C1844" s="360" t="n">
        <v>0</v>
      </c>
      <c r="D1844" s="360" t="n">
        <v>1</v>
      </c>
      <c r="E1844" s="360" t="n">
        <v>224</v>
      </c>
      <c r="F1844" s="360">
        <f>ROUND(Source!AR1816,O1844)</f>
        <v/>
      </c>
      <c r="G1844" s="360" t="inlineStr">
        <is>
          <t>Всего</t>
        </is>
      </c>
      <c r="H1844" s="360" t="inlineStr">
        <is>
          <t>Всего с НР и СП</t>
        </is>
      </c>
      <c r="I1844" s="360" t="n"/>
      <c r="J1844" s="360" t="n"/>
      <c r="K1844" s="360" t="n">
        <v>224</v>
      </c>
      <c r="L1844" s="360" t="n">
        <v>27</v>
      </c>
      <c r="M1844" s="360" t="n">
        <v>3</v>
      </c>
      <c r="N1844" s="360" t="inlineStr"/>
      <c r="O1844" s="360" t="n">
        <v>0</v>
      </c>
      <c r="P1844" s="360" t="n"/>
      <c r="Q1844" s="360" t="n"/>
      <c r="R1844" s="360" t="n"/>
      <c r="S1844" s="360" t="n"/>
      <c r="T1844" s="360" t="n"/>
      <c r="U1844" s="360" t="n"/>
      <c r="V1844" s="360" t="n"/>
      <c r="W1844" s="360" t="n">
        <v>0</v>
      </c>
      <c r="X1844" s="360" t="n">
        <v>1</v>
      </c>
      <c r="Y1844" s="360" t="n">
        <v>0</v>
      </c>
      <c r="Z1844" s="360" t="n"/>
      <c r="AA1844" s="360" t="n"/>
      <c r="AB1844" s="360" t="n"/>
    </row>
    <row r="1845">
      <c r="A1845" s="360" t="n">
        <v>50</v>
      </c>
      <c r="B1845" s="360" t="n">
        <v>0</v>
      </c>
      <c r="C1845" s="360" t="n">
        <v>0</v>
      </c>
      <c r="D1845" s="360" t="n">
        <v>2</v>
      </c>
      <c r="E1845" s="360" t="n">
        <v>0</v>
      </c>
      <c r="F1845" s="360">
        <f>ROUND(F1844,O1845)</f>
        <v/>
      </c>
      <c r="G1845" s="360" t="inlineStr">
        <is>
          <t>и1</t>
        </is>
      </c>
      <c r="H1845" s="360" t="inlineStr">
        <is>
          <t>Итого</t>
        </is>
      </c>
      <c r="I1845" s="360" t="n"/>
      <c r="J1845" s="360" t="n"/>
      <c r="K1845" s="360" t="n">
        <v>212</v>
      </c>
      <c r="L1845" s="360" t="n">
        <v>28</v>
      </c>
      <c r="M1845" s="360" t="n">
        <v>0</v>
      </c>
      <c r="N1845" s="360" t="inlineStr"/>
      <c r="O1845" s="360" t="n">
        <v>0</v>
      </c>
      <c r="P1845" s="360" t="n"/>
      <c r="Q1845" s="360" t="n"/>
      <c r="R1845" s="360" t="n"/>
      <c r="S1845" s="360" t="n"/>
      <c r="T1845" s="360" t="n"/>
      <c r="U1845" s="360" t="n"/>
      <c r="V1845" s="360" t="n"/>
      <c r="W1845" s="360" t="n">
        <v>0</v>
      </c>
      <c r="X1845" s="360" t="n">
        <v>1</v>
      </c>
      <c r="Y1845" s="360" t="n">
        <v>0</v>
      </c>
      <c r="Z1845" s="360" t="n"/>
      <c r="AA1845" s="360" t="n"/>
      <c r="AB1845" s="360" t="n"/>
    </row>
    <row r="1846">
      <c r="A1846" s="360" t="n">
        <v>50</v>
      </c>
      <c r="B1846" s="360" t="n">
        <v>0</v>
      </c>
      <c r="C1846" s="360" t="n">
        <v>0</v>
      </c>
      <c r="D1846" s="360" t="n">
        <v>2</v>
      </c>
      <c r="E1846" s="360" t="n">
        <v>0</v>
      </c>
      <c r="F1846" s="360">
        <f>ROUND(F1845*0.22,O1846)</f>
        <v/>
      </c>
      <c r="G1846" s="360" t="inlineStr">
        <is>
          <t>и2</t>
        </is>
      </c>
      <c r="H1846" s="360" t="inlineStr">
        <is>
          <t>НДС 22%</t>
        </is>
      </c>
      <c r="I1846" s="360" t="n"/>
      <c r="J1846" s="360" t="n"/>
      <c r="K1846" s="360" t="n">
        <v>212</v>
      </c>
      <c r="L1846" s="360" t="n">
        <v>29</v>
      </c>
      <c r="M1846" s="360" t="n">
        <v>0</v>
      </c>
      <c r="N1846" s="360" t="inlineStr"/>
      <c r="O1846" s="360" t="n">
        <v>0</v>
      </c>
      <c r="P1846" s="360" t="n"/>
      <c r="Q1846" s="360" t="n"/>
      <c r="R1846" s="360" t="n"/>
      <c r="S1846" s="360" t="n"/>
      <c r="T1846" s="360" t="n"/>
      <c r="U1846" s="360" t="n"/>
      <c r="V1846" s="360" t="n"/>
      <c r="W1846" s="360" t="n">
        <v>0</v>
      </c>
      <c r="X1846" s="360" t="n">
        <v>1</v>
      </c>
      <c r="Y1846" s="360" t="n">
        <v>0</v>
      </c>
      <c r="Z1846" s="360" t="n"/>
      <c r="AA1846" s="360" t="n"/>
      <c r="AB1846" s="360" t="n"/>
    </row>
    <row r="1847">
      <c r="A1847" s="360" t="n">
        <v>50</v>
      </c>
      <c r="B1847" s="360" t="n">
        <v>0</v>
      </c>
      <c r="C1847" s="360" t="n">
        <v>0</v>
      </c>
      <c r="D1847" s="360" t="n">
        <v>2</v>
      </c>
      <c r="E1847" s="360" t="n">
        <v>213</v>
      </c>
      <c r="F1847" s="360">
        <f>ROUND(F1845+F1846,O1847)</f>
        <v/>
      </c>
      <c r="G1847" s="360" t="inlineStr">
        <is>
          <t>и3</t>
        </is>
      </c>
      <c r="H1847" s="360" t="inlineStr">
        <is>
          <t>Всего</t>
        </is>
      </c>
      <c r="I1847" s="360" t="n"/>
      <c r="J1847" s="360" t="n"/>
      <c r="K1847" s="360" t="n">
        <v>212</v>
      </c>
      <c r="L1847" s="360" t="n">
        <v>30</v>
      </c>
      <c r="M1847" s="360" t="n">
        <v>0</v>
      </c>
      <c r="N1847" s="360" t="inlineStr"/>
      <c r="O1847" s="360" t="n">
        <v>0</v>
      </c>
      <c r="P1847" s="360" t="n"/>
      <c r="Q1847" s="360" t="n"/>
      <c r="R1847" s="360" t="n"/>
      <c r="S1847" s="360" t="n"/>
      <c r="T1847" s="360" t="n"/>
      <c r="U1847" s="360" t="n"/>
      <c r="V1847" s="360" t="n"/>
      <c r="W1847" s="360" t="n">
        <v>0</v>
      </c>
      <c r="X1847" s="360" t="n">
        <v>1</v>
      </c>
      <c r="Y1847" s="360" t="n">
        <v>0</v>
      </c>
      <c r="Z1847" s="360" t="n"/>
      <c r="AA1847" s="360" t="n"/>
      <c r="AB1847" s="360" t="n"/>
    </row>
    <row r="1848"/>
    <row r="1849">
      <c r="A1849" s="357" t="n">
        <v>3</v>
      </c>
      <c r="B1849" s="357" t="n">
        <v>0</v>
      </c>
      <c r="C1849" s="357" t="n"/>
      <c r="D1849" s="357">
        <f>ROW(A1855)</f>
        <v/>
      </c>
      <c r="E1849" s="357" t="n"/>
      <c r="F1849" s="357" t="inlineStr">
        <is>
          <t>Новая локальная смета</t>
        </is>
      </c>
      <c r="G1849" s="357" t="inlineStr">
        <is>
          <t>Парковая, д.29</t>
        </is>
      </c>
      <c r="H1849" s="357" t="inlineStr"/>
      <c r="I1849" s="357" t="n">
        <v>0</v>
      </c>
      <c r="J1849" s="357" t="inlineStr"/>
      <c r="K1849" s="357" t="n">
        <v>0</v>
      </c>
      <c r="L1849" s="357" t="inlineStr">
        <is>
          <t>Новая локальная смета</t>
        </is>
      </c>
      <c r="M1849" s="357" t="inlineStr"/>
      <c r="N1849" s="357" t="n"/>
      <c r="O1849" s="357" t="n"/>
      <c r="P1849" s="357" t="n"/>
      <c r="Q1849" s="357" t="n"/>
      <c r="R1849" s="357" t="n"/>
      <c r="S1849" s="357" t="n">
        <v>0</v>
      </c>
      <c r="T1849" s="357" t="n"/>
      <c r="U1849" s="357" t="inlineStr"/>
      <c r="V1849" s="357" t="n">
        <v>0</v>
      </c>
      <c r="W1849" s="357" t="n"/>
      <c r="X1849" s="357" t="n"/>
      <c r="Y1849" s="357" t="n"/>
      <c r="Z1849" s="357" t="n"/>
      <c r="AA1849" s="357" t="n"/>
      <c r="AB1849" s="357" t="inlineStr"/>
      <c r="AC1849" s="357" t="inlineStr"/>
      <c r="AD1849" s="357" t="inlineStr"/>
      <c r="AE1849" s="357" t="inlineStr"/>
      <c r="AF1849" s="357" t="inlineStr"/>
      <c r="AG1849" s="357" t="inlineStr"/>
      <c r="AH1849" s="357" t="n"/>
      <c r="AI1849" s="357" t="n"/>
      <c r="AJ1849" s="357" t="n"/>
      <c r="AK1849" s="357" t="n"/>
      <c r="AL1849" s="357" t="n"/>
      <c r="AM1849" s="357" t="n"/>
      <c r="AN1849" s="357" t="n"/>
      <c r="AO1849" s="357" t="n"/>
      <c r="AP1849" s="357" t="inlineStr"/>
      <c r="AQ1849" s="357" t="inlineStr"/>
      <c r="AR1849" s="357" t="inlineStr"/>
      <c r="AS1849" s="357" t="n"/>
      <c r="AT1849" s="357" t="n"/>
      <c r="AU1849" s="357" t="n"/>
      <c r="AV1849" s="357" t="n"/>
      <c r="AW1849" s="357" t="n"/>
      <c r="AX1849" s="357" t="n"/>
      <c r="AY1849" s="357" t="n"/>
      <c r="AZ1849" s="357" t="inlineStr"/>
      <c r="BA1849" s="357" t="n"/>
      <c r="BB1849" s="357" t="inlineStr"/>
      <c r="BC1849" s="357" t="inlineStr"/>
      <c r="BD1849" s="357" t="inlineStr"/>
      <c r="BE1849" s="357" t="inlineStr"/>
      <c r="BF1849" s="357" t="inlineStr"/>
      <c r="BG1849" s="357" t="inlineStr"/>
      <c r="BH1849" s="357" t="inlineStr"/>
      <c r="BI1849" s="357" t="inlineStr"/>
      <c r="BJ1849" s="357" t="inlineStr"/>
      <c r="BK1849" s="357" t="inlineStr"/>
      <c r="BL1849" s="357" t="inlineStr"/>
      <c r="BM1849" s="357" t="inlineStr"/>
      <c r="BN1849" s="357" t="inlineStr"/>
      <c r="BO1849" s="357" t="inlineStr"/>
      <c r="BP1849" s="357" t="inlineStr"/>
      <c r="BQ1849" s="357" t="n"/>
      <c r="BR1849" s="357" t="n"/>
      <c r="BS1849" s="357" t="n"/>
      <c r="BT1849" s="357" t="n"/>
      <c r="BU1849" s="357" t="n"/>
      <c r="BV1849" s="357" t="n"/>
      <c r="BW1849" s="357" t="n"/>
      <c r="BX1849" s="357" t="n">
        <v>0</v>
      </c>
      <c r="BY1849" s="357" t="n"/>
      <c r="BZ1849" s="357" t="n"/>
      <c r="CA1849" s="357" t="n"/>
      <c r="CB1849" s="357" t="n"/>
      <c r="CC1849" s="357" t="n"/>
      <c r="CD1849" s="357" t="n"/>
      <c r="CE1849" s="357" t="n"/>
      <c r="CF1849" s="357" t="n">
        <v>0</v>
      </c>
      <c r="CG1849" s="357" t="n">
        <v>0</v>
      </c>
      <c r="CH1849" s="357" t="n"/>
      <c r="CI1849" s="357" t="inlineStr"/>
      <c r="CJ1849" s="357" t="inlineStr"/>
      <c r="CK1849" t="inlineStr"/>
      <c r="CL1849" t="inlineStr"/>
      <c r="CM1849" t="inlineStr"/>
      <c r="CN1849" t="inlineStr"/>
      <c r="CO1849" t="inlineStr"/>
      <c r="CP1849" t="inlineStr"/>
      <c r="CQ1849" t="inlineStr"/>
    </row>
    <row r="1850"/>
    <row r="1851">
      <c r="A1851" s="358" t="n">
        <v>52</v>
      </c>
      <c r="B1851" s="358">
        <f>B1855</f>
        <v/>
      </c>
      <c r="C1851" s="358">
        <f>C1855</f>
        <v/>
      </c>
      <c r="D1851" s="358">
        <f>D1855</f>
        <v/>
      </c>
      <c r="E1851" s="358">
        <f>E1855</f>
        <v/>
      </c>
      <c r="F1851" s="358">
        <f>F1855</f>
        <v/>
      </c>
      <c r="G1851" s="358">
        <f>G1855</f>
        <v/>
      </c>
      <c r="H1851" s="358" t="n"/>
      <c r="I1851" s="358" t="n"/>
      <c r="J1851" s="358" t="n"/>
      <c r="K1851" s="358" t="n"/>
      <c r="L1851" s="358" t="n"/>
      <c r="M1851" s="358" t="n"/>
      <c r="N1851" s="358" t="n"/>
      <c r="O1851" s="358">
        <f>O1855</f>
        <v/>
      </c>
      <c r="P1851" s="358">
        <f>P1855</f>
        <v/>
      </c>
      <c r="Q1851" s="358">
        <f>Q1855</f>
        <v/>
      </c>
      <c r="R1851" s="358">
        <f>R1855</f>
        <v/>
      </c>
      <c r="S1851" s="358">
        <f>S1855</f>
        <v/>
      </c>
      <c r="T1851" s="358">
        <f>T1855</f>
        <v/>
      </c>
      <c r="U1851" s="358">
        <f>U1855</f>
        <v/>
      </c>
      <c r="V1851" s="358">
        <f>V1855</f>
        <v/>
      </c>
      <c r="W1851" s="358">
        <f>W1855</f>
        <v/>
      </c>
      <c r="X1851" s="358">
        <f>X1855</f>
        <v/>
      </c>
      <c r="Y1851" s="358">
        <f>Y1855</f>
        <v/>
      </c>
      <c r="Z1851" s="358">
        <f>Z1855</f>
        <v/>
      </c>
      <c r="AA1851" s="358">
        <f>AA1855</f>
        <v/>
      </c>
      <c r="AB1851" s="358">
        <f>AB1855</f>
        <v/>
      </c>
      <c r="AC1851" s="358">
        <f>AC1855</f>
        <v/>
      </c>
      <c r="AD1851" s="358">
        <f>AD1855</f>
        <v/>
      </c>
      <c r="AE1851" s="358">
        <f>AE1855</f>
        <v/>
      </c>
      <c r="AF1851" s="358">
        <f>AF1855</f>
        <v/>
      </c>
      <c r="AG1851" s="358">
        <f>AG1855</f>
        <v/>
      </c>
      <c r="AH1851" s="358">
        <f>AH1855</f>
        <v/>
      </c>
      <c r="AI1851" s="358">
        <f>AI1855</f>
        <v/>
      </c>
      <c r="AJ1851" s="358">
        <f>AJ1855</f>
        <v/>
      </c>
      <c r="AK1851" s="358">
        <f>AK1855</f>
        <v/>
      </c>
      <c r="AL1851" s="358">
        <f>AL1855</f>
        <v/>
      </c>
      <c r="AM1851" s="358">
        <f>AM1855</f>
        <v/>
      </c>
      <c r="AN1851" s="358">
        <f>AN1855</f>
        <v/>
      </c>
      <c r="AO1851" s="358">
        <f>AO1855</f>
        <v/>
      </c>
      <c r="AP1851" s="358">
        <f>AP1855</f>
        <v/>
      </c>
      <c r="AQ1851" s="358">
        <f>AQ1855</f>
        <v/>
      </c>
      <c r="AR1851" s="358">
        <f>AR1855</f>
        <v/>
      </c>
      <c r="AS1851" s="358">
        <f>AS1855</f>
        <v/>
      </c>
      <c r="AT1851" s="358">
        <f>AT1855</f>
        <v/>
      </c>
      <c r="AU1851" s="358">
        <f>AU1855</f>
        <v/>
      </c>
      <c r="AV1851" s="358">
        <f>AV1855</f>
        <v/>
      </c>
      <c r="AW1851" s="358">
        <f>AW1855</f>
        <v/>
      </c>
      <c r="AX1851" s="358">
        <f>AX1855</f>
        <v/>
      </c>
      <c r="AY1851" s="358">
        <f>AY1855</f>
        <v/>
      </c>
      <c r="AZ1851" s="358">
        <f>AZ1855</f>
        <v/>
      </c>
      <c r="BA1851" s="358">
        <f>BA1855</f>
        <v/>
      </c>
      <c r="BB1851" s="358">
        <f>BB1855</f>
        <v/>
      </c>
      <c r="BC1851" s="358">
        <f>BC1855</f>
        <v/>
      </c>
      <c r="BD1851" s="358">
        <f>BD1855</f>
        <v/>
      </c>
      <c r="BE1851" s="358">
        <f>BE1855</f>
        <v/>
      </c>
      <c r="BF1851" s="358">
        <f>BF1855</f>
        <v/>
      </c>
      <c r="BG1851" s="358">
        <f>BG1855</f>
        <v/>
      </c>
      <c r="BH1851" s="358">
        <f>BH1855</f>
        <v/>
      </c>
      <c r="BI1851" s="358">
        <f>BI1855</f>
        <v/>
      </c>
      <c r="BJ1851" s="358">
        <f>BJ1855</f>
        <v/>
      </c>
      <c r="BK1851" s="358">
        <f>BK1855</f>
        <v/>
      </c>
      <c r="BL1851" s="358">
        <f>BL1855</f>
        <v/>
      </c>
      <c r="BM1851" s="358">
        <f>BM1855</f>
        <v/>
      </c>
      <c r="BN1851" s="358">
        <f>BN1855</f>
        <v/>
      </c>
      <c r="BO1851" s="358">
        <f>BO1855</f>
        <v/>
      </c>
      <c r="BP1851" s="358">
        <f>BP1855</f>
        <v/>
      </c>
      <c r="BQ1851" s="358">
        <f>BQ1855</f>
        <v/>
      </c>
      <c r="BR1851" s="358">
        <f>BR1855</f>
        <v/>
      </c>
      <c r="BS1851" s="358">
        <f>BS1855</f>
        <v/>
      </c>
      <c r="BT1851" s="358">
        <f>BT1855</f>
        <v/>
      </c>
      <c r="BU1851" s="358">
        <f>BU1855</f>
        <v/>
      </c>
      <c r="BV1851" s="358">
        <f>BV1855</f>
        <v/>
      </c>
      <c r="BW1851" s="358">
        <f>BW1855</f>
        <v/>
      </c>
      <c r="BX1851" s="358">
        <f>BX1855</f>
        <v/>
      </c>
      <c r="BY1851" s="358">
        <f>BY1855</f>
        <v/>
      </c>
      <c r="BZ1851" s="358">
        <f>BZ1855</f>
        <v/>
      </c>
      <c r="CA1851" s="358">
        <f>CA1855</f>
        <v/>
      </c>
      <c r="CB1851" s="358">
        <f>CB1855</f>
        <v/>
      </c>
      <c r="CC1851" s="358">
        <f>CC1855</f>
        <v/>
      </c>
      <c r="CD1851" s="358">
        <f>CD1855</f>
        <v/>
      </c>
      <c r="CE1851" s="358">
        <f>CE1855</f>
        <v/>
      </c>
      <c r="CF1851" s="358">
        <f>CF1855</f>
        <v/>
      </c>
      <c r="CG1851" s="358">
        <f>CG1855</f>
        <v/>
      </c>
      <c r="CH1851" s="358">
        <f>CH1855</f>
        <v/>
      </c>
      <c r="CI1851" s="358">
        <f>CI1855</f>
        <v/>
      </c>
      <c r="CJ1851" s="358">
        <f>CJ1855</f>
        <v/>
      </c>
      <c r="CK1851" s="358">
        <f>CK1855</f>
        <v/>
      </c>
      <c r="CL1851" s="358">
        <f>CL1855</f>
        <v/>
      </c>
      <c r="CM1851" s="358">
        <f>CM1855</f>
        <v/>
      </c>
      <c r="CN1851" s="358">
        <f>CN1855</f>
        <v/>
      </c>
      <c r="CO1851" s="358">
        <f>CO1855</f>
        <v/>
      </c>
      <c r="CP1851" s="358">
        <f>CP1855</f>
        <v/>
      </c>
      <c r="CQ1851" s="358">
        <f>CQ1855</f>
        <v/>
      </c>
      <c r="CR1851" s="358">
        <f>CR1855</f>
        <v/>
      </c>
      <c r="CS1851" s="358">
        <f>CS1855</f>
        <v/>
      </c>
      <c r="CT1851" s="358">
        <f>CT1855</f>
        <v/>
      </c>
      <c r="CU1851" s="358">
        <f>CU1855</f>
        <v/>
      </c>
      <c r="CV1851" s="358">
        <f>CV1855</f>
        <v/>
      </c>
      <c r="CW1851" s="358">
        <f>CW1855</f>
        <v/>
      </c>
      <c r="CX1851" s="358">
        <f>CX1855</f>
        <v/>
      </c>
      <c r="CY1851" s="358">
        <f>CY1855</f>
        <v/>
      </c>
      <c r="CZ1851" s="358">
        <f>CZ1855</f>
        <v/>
      </c>
      <c r="DA1851" s="358">
        <f>DA1855</f>
        <v/>
      </c>
      <c r="DB1851" s="358">
        <f>DB1855</f>
        <v/>
      </c>
      <c r="DC1851" s="358">
        <f>DC1855</f>
        <v/>
      </c>
      <c r="DD1851" s="358">
        <f>DD1855</f>
        <v/>
      </c>
      <c r="DE1851" s="358">
        <f>DE1855</f>
        <v/>
      </c>
      <c r="DF1851" s="358">
        <f>DF1855</f>
        <v/>
      </c>
      <c r="DG1851" s="359">
        <f>DG1855</f>
        <v/>
      </c>
      <c r="DH1851" s="359">
        <f>DH1855</f>
        <v/>
      </c>
      <c r="DI1851" s="359">
        <f>DI1855</f>
        <v/>
      </c>
      <c r="DJ1851" s="359">
        <f>DJ1855</f>
        <v/>
      </c>
      <c r="DK1851" s="359">
        <f>DK1855</f>
        <v/>
      </c>
      <c r="DL1851" s="359">
        <f>DL1855</f>
        <v/>
      </c>
      <c r="DM1851" s="359">
        <f>DM1855</f>
        <v/>
      </c>
      <c r="DN1851" s="359">
        <f>DN1855</f>
        <v/>
      </c>
      <c r="DO1851" s="359">
        <f>DO1855</f>
        <v/>
      </c>
      <c r="DP1851" s="359">
        <f>DP1855</f>
        <v/>
      </c>
      <c r="DQ1851" s="359">
        <f>DQ1855</f>
        <v/>
      </c>
      <c r="DR1851" s="359">
        <f>DR1855</f>
        <v/>
      </c>
      <c r="DS1851" s="359">
        <f>DS1855</f>
        <v/>
      </c>
      <c r="DT1851" s="359">
        <f>DT1855</f>
        <v/>
      </c>
      <c r="DU1851" s="359">
        <f>DU1855</f>
        <v/>
      </c>
      <c r="DV1851" s="359">
        <f>DV1855</f>
        <v/>
      </c>
      <c r="DW1851" s="359">
        <f>DW1855</f>
        <v/>
      </c>
      <c r="DX1851" s="359">
        <f>DX1855</f>
        <v/>
      </c>
      <c r="DY1851" s="359">
        <f>DY1855</f>
        <v/>
      </c>
      <c r="DZ1851" s="359">
        <f>DZ1855</f>
        <v/>
      </c>
      <c r="EA1851" s="359">
        <f>EA1855</f>
        <v/>
      </c>
      <c r="EB1851" s="359">
        <f>EB1855</f>
        <v/>
      </c>
      <c r="EC1851" s="359">
        <f>EC1855</f>
        <v/>
      </c>
      <c r="ED1851" s="359">
        <f>ED1855</f>
        <v/>
      </c>
      <c r="EE1851" s="359">
        <f>EE1855</f>
        <v/>
      </c>
      <c r="EF1851" s="359">
        <f>EF1855</f>
        <v/>
      </c>
      <c r="EG1851" s="359">
        <f>EG1855</f>
        <v/>
      </c>
      <c r="EH1851" s="359">
        <f>EH1855</f>
        <v/>
      </c>
      <c r="EI1851" s="359">
        <f>EI1855</f>
        <v/>
      </c>
      <c r="EJ1851" s="359">
        <f>EJ1855</f>
        <v/>
      </c>
      <c r="EK1851" s="359">
        <f>EK1855</f>
        <v/>
      </c>
      <c r="EL1851" s="359">
        <f>EL1855</f>
        <v/>
      </c>
      <c r="EM1851" s="359">
        <f>EM1855</f>
        <v/>
      </c>
      <c r="EN1851" s="359">
        <f>EN1855</f>
        <v/>
      </c>
      <c r="EO1851" s="359">
        <f>EO1855</f>
        <v/>
      </c>
      <c r="EP1851" s="359">
        <f>EP1855</f>
        <v/>
      </c>
      <c r="EQ1851" s="359">
        <f>EQ1855</f>
        <v/>
      </c>
      <c r="ER1851" s="359">
        <f>ER1855</f>
        <v/>
      </c>
      <c r="ES1851" s="359">
        <f>ES1855</f>
        <v/>
      </c>
      <c r="ET1851" s="359">
        <f>ET1855</f>
        <v/>
      </c>
      <c r="EU1851" s="359">
        <f>EU1855</f>
        <v/>
      </c>
      <c r="EV1851" s="359">
        <f>EV1855</f>
        <v/>
      </c>
      <c r="EW1851" s="359">
        <f>EW1855</f>
        <v/>
      </c>
      <c r="EX1851" s="359">
        <f>EX1855</f>
        <v/>
      </c>
      <c r="EY1851" s="359">
        <f>EY1855</f>
        <v/>
      </c>
      <c r="EZ1851" s="359">
        <f>EZ1855</f>
        <v/>
      </c>
      <c r="FA1851" s="359">
        <f>FA1855</f>
        <v/>
      </c>
      <c r="FB1851" s="359">
        <f>FB1855</f>
        <v/>
      </c>
      <c r="FC1851" s="359">
        <f>FC1855</f>
        <v/>
      </c>
      <c r="FD1851" s="359">
        <f>FD1855</f>
        <v/>
      </c>
      <c r="FE1851" s="359">
        <f>FE1855</f>
        <v/>
      </c>
      <c r="FF1851" s="359">
        <f>FF1855</f>
        <v/>
      </c>
      <c r="FG1851" s="359">
        <f>FG1855</f>
        <v/>
      </c>
      <c r="FH1851" s="359">
        <f>FH1855</f>
        <v/>
      </c>
      <c r="FI1851" s="359">
        <f>FI1855</f>
        <v/>
      </c>
      <c r="FJ1851" s="359">
        <f>FJ1855</f>
        <v/>
      </c>
      <c r="FK1851" s="359">
        <f>FK1855</f>
        <v/>
      </c>
      <c r="FL1851" s="359">
        <f>FL1855</f>
        <v/>
      </c>
      <c r="FM1851" s="359">
        <f>FM1855</f>
        <v/>
      </c>
      <c r="FN1851" s="359">
        <f>FN1855</f>
        <v/>
      </c>
      <c r="FO1851" s="359">
        <f>FO1855</f>
        <v/>
      </c>
      <c r="FP1851" s="359">
        <f>FP1855</f>
        <v/>
      </c>
      <c r="FQ1851" s="359">
        <f>FQ1855</f>
        <v/>
      </c>
      <c r="FR1851" s="359">
        <f>FR1855</f>
        <v/>
      </c>
      <c r="FS1851" s="359">
        <f>FS1855</f>
        <v/>
      </c>
      <c r="FT1851" s="359">
        <f>FT1855</f>
        <v/>
      </c>
      <c r="FU1851" s="359">
        <f>FU1855</f>
        <v/>
      </c>
      <c r="FV1851" s="359">
        <f>FV1855</f>
        <v/>
      </c>
      <c r="FW1851" s="359">
        <f>FW1855</f>
        <v/>
      </c>
      <c r="FX1851" s="359">
        <f>FX1855</f>
        <v/>
      </c>
      <c r="FY1851" s="359">
        <f>FY1855</f>
        <v/>
      </c>
      <c r="FZ1851" s="359">
        <f>FZ1855</f>
        <v/>
      </c>
      <c r="GA1851" s="359">
        <f>GA1855</f>
        <v/>
      </c>
      <c r="GB1851" s="359">
        <f>GB1855</f>
        <v/>
      </c>
      <c r="GC1851" s="359">
        <f>GC1855</f>
        <v/>
      </c>
      <c r="GD1851" s="359">
        <f>GD1855</f>
        <v/>
      </c>
      <c r="GE1851" s="359">
        <f>GE1855</f>
        <v/>
      </c>
      <c r="GF1851" s="359">
        <f>GF1855</f>
        <v/>
      </c>
      <c r="GG1851" s="359">
        <f>GG1855</f>
        <v/>
      </c>
      <c r="GH1851" s="359">
        <f>GH1855</f>
        <v/>
      </c>
      <c r="GI1851" s="359">
        <f>GI1855</f>
        <v/>
      </c>
      <c r="GJ1851" s="359">
        <f>GJ1855</f>
        <v/>
      </c>
      <c r="GK1851" s="359">
        <f>GK1855</f>
        <v/>
      </c>
      <c r="GL1851" s="359">
        <f>GL1855</f>
        <v/>
      </c>
      <c r="GM1851" s="359">
        <f>GM1855</f>
        <v/>
      </c>
      <c r="GN1851" s="359">
        <f>GN1855</f>
        <v/>
      </c>
      <c r="GO1851" s="359">
        <f>GO1855</f>
        <v/>
      </c>
      <c r="GP1851" s="359">
        <f>GP1855</f>
        <v/>
      </c>
      <c r="GQ1851" s="359">
        <f>GQ1855</f>
        <v/>
      </c>
      <c r="GR1851" s="359">
        <f>GR1855</f>
        <v/>
      </c>
      <c r="GS1851" s="359">
        <f>GS1855</f>
        <v/>
      </c>
      <c r="GT1851" s="359">
        <f>GT1855</f>
        <v/>
      </c>
      <c r="GU1851" s="359">
        <f>GU1855</f>
        <v/>
      </c>
      <c r="GV1851" s="359">
        <f>GV1855</f>
        <v/>
      </c>
      <c r="GW1851" s="359">
        <f>GW1855</f>
        <v/>
      </c>
      <c r="GX1851" s="359">
        <f>GX1855</f>
        <v/>
      </c>
    </row>
    <row r="1852"/>
    <row r="1853">
      <c r="A1853" t="n">
        <v>17</v>
      </c>
      <c r="B1853" t="n">
        <v>0</v>
      </c>
      <c r="C1853">
        <f>ROW(SmtRes!A628)</f>
        <v/>
      </c>
      <c r="D1853">
        <f>ROW(EtalonRes!A610)</f>
        <v/>
      </c>
      <c r="E1853" t="inlineStr">
        <is>
          <t>1</t>
        </is>
      </c>
      <c r="F1853" t="inlineStr">
        <is>
          <t>67-9-2</t>
        </is>
      </c>
      <c r="G1853" t="inlineStr">
        <is>
          <t>Смена розеток</t>
        </is>
      </c>
      <c r="H1853" t="inlineStr">
        <is>
          <t>100 шт.</t>
        </is>
      </c>
      <c r="I1853">
        <f>ROUND(ROUND(2/100,4),7)</f>
        <v/>
      </c>
      <c r="J1853" t="n">
        <v>0</v>
      </c>
      <c r="K1853">
        <f>ROUND(ROUND(2/100,4),7)</f>
        <v/>
      </c>
      <c r="O1853">
        <f>ROUND(CP1853,0)</f>
        <v/>
      </c>
      <c r="P1853">
        <f>ROUND(CQ1853*I1853,0)</f>
        <v/>
      </c>
      <c r="Q1853">
        <f>(ROUND((ROUND(((ET1853)*I1853),0)*BB1853),0)+ROUND((ROUND(((AE1853-(EU1853))*I1853),0)*BS1853),0))</f>
        <v/>
      </c>
      <c r="R1853">
        <f>(ROUND((ROUND(((EU1853)*I1853),0)*BS1853),0)+ROUND((ROUND(((AE1853-(EU1853))*I1853),0)*BS1853),0))</f>
        <v/>
      </c>
      <c r="S1853">
        <f>ROUND(CT1853*I1853,0)</f>
        <v/>
      </c>
      <c r="T1853">
        <f>ROUND(CU1853*I1853,0)</f>
        <v/>
      </c>
      <c r="U1853">
        <f>ROUND(CV1853*I1853,7)</f>
        <v/>
      </c>
      <c r="V1853">
        <f>ROUND(CW1853*I1853,7)</f>
        <v/>
      </c>
      <c r="W1853">
        <f>ROUND(CX1853*I1853,0)</f>
        <v/>
      </c>
      <c r="X1853">
        <f>ROUND(CY1853,0)</f>
        <v/>
      </c>
      <c r="Y1853">
        <f>ROUND(CZ1853,0)</f>
        <v/>
      </c>
      <c r="AA1853" t="n">
        <v>78862477</v>
      </c>
      <c r="AB1853">
        <f>ROUND((AC1853+AD1853+AF1853),2)</f>
        <v/>
      </c>
      <c r="AC1853">
        <f>ROUND((ES1853),2)</f>
        <v/>
      </c>
      <c r="AD1853">
        <f>ROUND((((ET1853)-(EU1853))+AE1853),2)</f>
        <v/>
      </c>
      <c r="AE1853">
        <f>ROUND((EU1853),2)</f>
        <v/>
      </c>
      <c r="AF1853">
        <f>ROUND((EV1853),2)</f>
        <v/>
      </c>
      <c r="AG1853">
        <f>ROUND((AP1853),2)</f>
        <v/>
      </c>
      <c r="AH1853">
        <f>(EW1853)</f>
        <v/>
      </c>
      <c r="AI1853">
        <f>(EX1853)</f>
        <v/>
      </c>
      <c r="AJ1853">
        <f>(AS1853)</f>
        <v/>
      </c>
      <c r="AK1853" t="n">
        <v>778.59</v>
      </c>
      <c r="AL1853" t="n">
        <v>560</v>
      </c>
      <c r="AM1853" t="n">
        <v>0</v>
      </c>
      <c r="AN1853" t="n">
        <v>0</v>
      </c>
      <c r="AO1853" t="n">
        <v>218.59</v>
      </c>
      <c r="AP1853" t="n">
        <v>0</v>
      </c>
      <c r="AQ1853" t="n">
        <v>24.1</v>
      </c>
      <c r="AR1853" t="n">
        <v>0</v>
      </c>
      <c r="AS1853" t="n">
        <v>0</v>
      </c>
      <c r="AT1853" t="n">
        <v>91</v>
      </c>
      <c r="AU1853" t="n">
        <v>48</v>
      </c>
      <c r="AV1853" t="n">
        <v>1</v>
      </c>
      <c r="AW1853" t="n">
        <v>1</v>
      </c>
      <c r="AZ1853" t="n">
        <v>1</v>
      </c>
      <c r="BA1853" t="n">
        <v>52.25</v>
      </c>
      <c r="BB1853" t="n">
        <v>1</v>
      </c>
      <c r="BC1853" t="n">
        <v>9.119999999999999</v>
      </c>
      <c r="BD1853" t="inlineStr"/>
      <c r="BE1853" t="inlineStr"/>
      <c r="BF1853" t="inlineStr"/>
      <c r="BG1853" t="inlineStr"/>
      <c r="BH1853" t="n">
        <v>0</v>
      </c>
      <c r="BI1853" t="n">
        <v>1</v>
      </c>
      <c r="BJ1853" t="inlineStr">
        <is>
          <t>ТЕРр Московской обл., 67-9-2, приказ Минстроя России №675/пр от 28.02.2017 № 263/пр</t>
        </is>
      </c>
      <c r="BM1853" t="n">
        <v>67001</v>
      </c>
      <c r="BN1853" t="n">
        <v>0</v>
      </c>
      <c r="BO1853" t="inlineStr">
        <is>
          <t>67-9-2</t>
        </is>
      </c>
      <c r="BP1853" t="n">
        <v>1</v>
      </c>
      <c r="BQ1853" t="n">
        <v>6</v>
      </c>
      <c r="BR1853" t="n">
        <v>0</v>
      </c>
      <c r="BS1853" t="n">
        <v>52.25</v>
      </c>
      <c r="BT1853" t="n">
        <v>1</v>
      </c>
      <c r="BU1853" t="n">
        <v>1</v>
      </c>
      <c r="BV1853" t="n">
        <v>1</v>
      </c>
      <c r="BW1853" t="n">
        <v>1</v>
      </c>
      <c r="BX1853" t="n">
        <v>1</v>
      </c>
      <c r="BY1853" t="inlineStr"/>
      <c r="BZ1853" t="n">
        <v>91</v>
      </c>
      <c r="CA1853" t="n">
        <v>48</v>
      </c>
      <c r="CB1853" t="inlineStr"/>
      <c r="CE1853" t="n">
        <v>12</v>
      </c>
      <c r="CF1853" t="n">
        <v>0</v>
      </c>
      <c r="CG1853" t="n">
        <v>0</v>
      </c>
      <c r="CM1853" t="n">
        <v>0</v>
      </c>
      <c r="CN1853" t="inlineStr"/>
      <c r="CO1853" t="n">
        <v>0</v>
      </c>
      <c r="CP1853">
        <f>(P1853+Q1853+S1853)</f>
        <v/>
      </c>
      <c r="CQ1853">
        <f>AC1853*BC1853</f>
        <v/>
      </c>
      <c r="CR1853">
        <f>(ROUND((ROUND(((ET1853)*1),0)*BB1853),0)+ROUND((ROUND(((AE1853-(EU1853))*1),0)*BS1853),0))</f>
        <v/>
      </c>
      <c r="CS1853">
        <f>(ROUND((ROUND(((EU1853)*1),0)*BS1853),0)+ROUND((ROUND(((AE1853-(EU1853))*1),0)*BS1853),0))</f>
        <v/>
      </c>
      <c r="CT1853">
        <f>AF1853*BA1853</f>
        <v/>
      </c>
      <c r="CU1853">
        <f>AG1853</f>
        <v/>
      </c>
      <c r="CV1853">
        <f>AH1853</f>
        <v/>
      </c>
      <c r="CW1853">
        <f>AI1853</f>
        <v/>
      </c>
      <c r="CX1853">
        <f>AJ1853</f>
        <v/>
      </c>
      <c r="CY1853">
        <f>(((S1853+R1853)*AT1853)/100)</f>
        <v/>
      </c>
      <c r="CZ1853">
        <f>(((S1853+R1853)*AU1853)/100)</f>
        <v/>
      </c>
      <c r="DC1853" t="inlineStr"/>
      <c r="DD1853" t="inlineStr"/>
      <c r="DE1853" t="inlineStr"/>
      <c r="DF1853" t="inlineStr"/>
      <c r="DG1853" t="inlineStr"/>
      <c r="DH1853" t="inlineStr"/>
      <c r="DI1853" t="inlineStr"/>
      <c r="DJ1853" t="inlineStr"/>
      <c r="DK1853" t="inlineStr"/>
      <c r="DL1853" t="inlineStr"/>
      <c r="DM1853" t="inlineStr"/>
      <c r="DN1853" t="n">
        <v>0</v>
      </c>
      <c r="DO1853" t="n">
        <v>0</v>
      </c>
      <c r="DP1853" t="n">
        <v>1</v>
      </c>
      <c r="DQ1853" t="n">
        <v>1</v>
      </c>
      <c r="DU1853" t="n">
        <v>1010</v>
      </c>
      <c r="DV1853" t="inlineStr">
        <is>
          <t>100 шт.</t>
        </is>
      </c>
      <c r="DW1853" t="inlineStr">
        <is>
          <t>100 шт.</t>
        </is>
      </c>
      <c r="DX1853" t="n">
        <v>100</v>
      </c>
      <c r="DZ1853" t="inlineStr"/>
      <c r="EA1853" t="inlineStr"/>
      <c r="EB1853" t="inlineStr"/>
      <c r="EC1853" t="inlineStr"/>
      <c r="EE1853" t="n">
        <v>78726030</v>
      </c>
      <c r="EF1853" t="n">
        <v>6</v>
      </c>
      <c r="EG1853" t="inlineStr">
        <is>
          <t>Ремонтно-строительные работы</t>
        </is>
      </c>
      <c r="EH1853" t="n">
        <v>101</v>
      </c>
      <c r="EI1853" t="inlineStr">
        <is>
          <t>Электромонтажные работы</t>
        </is>
      </c>
      <c r="EJ1853" t="n">
        <v>1</v>
      </c>
      <c r="EK1853" t="n">
        <v>67001</v>
      </c>
      <c r="EL1853" t="inlineStr">
        <is>
          <t>Электромонтажные работы</t>
        </is>
      </c>
      <c r="EM1853" t="inlineStr">
        <is>
          <t>рФЕР-67</t>
        </is>
      </c>
      <c r="EO1853" t="inlineStr"/>
      <c r="EQ1853" t="n">
        <v>0</v>
      </c>
      <c r="ER1853" t="n">
        <v>778.59</v>
      </c>
      <c r="ES1853" t="n">
        <v>560</v>
      </c>
      <c r="ET1853" t="n">
        <v>0</v>
      </c>
      <c r="EU1853" t="n">
        <v>0</v>
      </c>
      <c r="EV1853" t="n">
        <v>218.59</v>
      </c>
      <c r="EW1853" t="n">
        <v>24.1</v>
      </c>
      <c r="EX1853" t="n">
        <v>0</v>
      </c>
      <c r="EY1853" t="n">
        <v>0</v>
      </c>
      <c r="FQ1853" t="n">
        <v>0</v>
      </c>
      <c r="FR1853" t="n">
        <v>0</v>
      </c>
      <c r="FS1853" t="n">
        <v>0</v>
      </c>
      <c r="FX1853" t="n">
        <v>91</v>
      </c>
      <c r="FY1853" t="n">
        <v>48</v>
      </c>
      <c r="GA1853" t="inlineStr"/>
      <c r="GD1853" t="n">
        <v>1</v>
      </c>
      <c r="GF1853" t="n">
        <v>-1351130742</v>
      </c>
      <c r="GG1853" t="n">
        <v>2</v>
      </c>
      <c r="GH1853" t="n">
        <v>1</v>
      </c>
      <c r="GI1853" t="n">
        <v>2</v>
      </c>
      <c r="GJ1853" t="n">
        <v>0</v>
      </c>
      <c r="GK1853" t="n">
        <v>0</v>
      </c>
      <c r="GL1853">
        <f>ROUND(IF(AND(BH1853=3,BI1853=3,FS1853&lt;&gt;0),P1853,0),0)</f>
        <v/>
      </c>
      <c r="GM1853">
        <f>ROUND(O1853+X1853+Y1853,0)+GX1853</f>
        <v/>
      </c>
      <c r="GN1853">
        <f>IF(OR(BI1853=0,BI1853=1),GM1853-GX1853,0)</f>
        <v/>
      </c>
      <c r="GO1853">
        <f>IF(BI1853=2,GM1853-GX1853,0)</f>
        <v/>
      </c>
      <c r="GP1853">
        <f>IF(BI1853=4,GM1853-GX1853,0)</f>
        <v/>
      </c>
      <c r="GR1853" t="n">
        <v>0</v>
      </c>
      <c r="GS1853" t="n">
        <v>3</v>
      </c>
      <c r="GT1853" t="n">
        <v>0</v>
      </c>
      <c r="GU1853" t="inlineStr"/>
      <c r="GV1853">
        <f>ROUND((GT1853),2)</f>
        <v/>
      </c>
      <c r="GW1853" t="n">
        <v>1</v>
      </c>
      <c r="GX1853">
        <f>ROUND(HC1853*I1853,0)</f>
        <v/>
      </c>
      <c r="HA1853" t="n">
        <v>0</v>
      </c>
      <c r="HB1853" t="n">
        <v>0</v>
      </c>
      <c r="HC1853">
        <f>GV1853*GW1853</f>
        <v/>
      </c>
      <c r="HE1853" t="inlineStr"/>
      <c r="HF1853" t="inlineStr"/>
      <c r="HM1853" t="inlineStr"/>
      <c r="HN1853" t="inlineStr">
        <is>
          <t>Пр/812-101.0-1</t>
        </is>
      </c>
      <c r="HO1853" t="inlineStr">
        <is>
          <t>Пр/774-101.0</t>
        </is>
      </c>
      <c r="HP1853" t="inlineStr">
        <is>
          <t>Электромонтажные работы</t>
        </is>
      </c>
      <c r="HQ1853" t="inlineStr">
        <is>
          <t>Электромонтажные работы</t>
        </is>
      </c>
      <c r="HS1853" t="n">
        <v>0</v>
      </c>
      <c r="IK1853" t="n">
        <v>0</v>
      </c>
    </row>
    <row r="1854"/>
    <row r="1855">
      <c r="A1855" s="358" t="n">
        <v>51</v>
      </c>
      <c r="B1855" s="358">
        <f>B1849</f>
        <v/>
      </c>
      <c r="C1855" s="358">
        <f>A1849</f>
        <v/>
      </c>
      <c r="D1855" s="358">
        <f>ROW(A1849)</f>
        <v/>
      </c>
      <c r="E1855" s="358" t="n"/>
      <c r="F1855" s="358">
        <f>IF(F1849&lt;&gt;"",F1849,"")</f>
        <v/>
      </c>
      <c r="G1855" s="358">
        <f>IF(G1849&lt;&gt;"",G1849,"")</f>
        <v/>
      </c>
      <c r="H1855" s="358" t="n">
        <v>0</v>
      </c>
      <c r="I1855" s="358" t="n"/>
      <c r="J1855" s="358" t="n"/>
      <c r="K1855" s="358" t="n"/>
      <c r="L1855" s="358" t="n"/>
      <c r="M1855" s="358" t="n"/>
      <c r="N1855" s="358" t="n"/>
      <c r="O1855" s="358" t="n">
        <v>0</v>
      </c>
      <c r="P1855" s="358" t="n">
        <v>0</v>
      </c>
      <c r="Q1855" s="358" t="n">
        <v>0</v>
      </c>
      <c r="R1855" s="358" t="n">
        <v>0</v>
      </c>
      <c r="S1855" s="358" t="n">
        <v>0</v>
      </c>
      <c r="T1855" s="358" t="n">
        <v>0</v>
      </c>
      <c r="U1855" s="358" t="n">
        <v>0</v>
      </c>
      <c r="V1855" s="358" t="n">
        <v>0</v>
      </c>
      <c r="W1855" s="358" t="n">
        <v>0</v>
      </c>
      <c r="X1855" s="358" t="n">
        <v>0</v>
      </c>
      <c r="Y1855" s="358" t="n">
        <v>0</v>
      </c>
      <c r="Z1855" s="358" t="n"/>
      <c r="AA1855" s="358" t="n"/>
      <c r="AB1855" s="358" t="n"/>
      <c r="AC1855" s="358" t="n"/>
      <c r="AD1855" s="358" t="n"/>
      <c r="AE1855" s="358" t="n"/>
      <c r="AF1855" s="358" t="n"/>
      <c r="AG1855" s="358" t="n"/>
      <c r="AH1855" s="358" t="n"/>
      <c r="AI1855" s="358" t="n"/>
      <c r="AJ1855" s="358" t="n"/>
      <c r="AK1855" s="358" t="n"/>
      <c r="AL1855" s="358" t="n"/>
      <c r="AM1855" s="358" t="n"/>
      <c r="AN1855" s="358" t="n"/>
      <c r="AO1855" s="358">
        <f>ROUND(BX1855,0)</f>
        <v/>
      </c>
      <c r="AP1855" s="358">
        <f>ROUND(BY1855,0)</f>
        <v/>
      </c>
      <c r="AQ1855" s="358">
        <f>ROUND(BZ1855,0)</f>
        <v/>
      </c>
      <c r="AR1855" s="358">
        <f>ROUND(CA1855,0)</f>
        <v/>
      </c>
      <c r="AS1855" s="358">
        <f>ROUND(CB1855,0)</f>
        <v/>
      </c>
      <c r="AT1855" s="358">
        <f>ROUND(CC1855,0)</f>
        <v/>
      </c>
      <c r="AU1855" s="358">
        <f>ROUND(CD1855,0)</f>
        <v/>
      </c>
      <c r="AV1855" s="358">
        <f>ROUND(CE1855,0)</f>
        <v/>
      </c>
      <c r="AW1855" s="358">
        <f>ROUND(CF1855,0)</f>
        <v/>
      </c>
      <c r="AX1855" s="358">
        <f>ROUND(CG1855,0)</f>
        <v/>
      </c>
      <c r="AY1855" s="358">
        <f>ROUND(CH1855,0)</f>
        <v/>
      </c>
      <c r="AZ1855" s="358">
        <f>ROUND(CI1855,0)</f>
        <v/>
      </c>
      <c r="BA1855" s="358">
        <f>ROUND(CJ1855,0)</f>
        <v/>
      </c>
      <c r="BB1855" s="358">
        <f>ROUND(CK1855,0)</f>
        <v/>
      </c>
      <c r="BC1855" s="358">
        <f>ROUND(CL1855,0)</f>
        <v/>
      </c>
      <c r="BD1855" s="358">
        <f>ROUND(CM1855,0)</f>
        <v/>
      </c>
      <c r="BE1855" s="358" t="n"/>
      <c r="BF1855" s="358" t="n"/>
      <c r="BG1855" s="358" t="n"/>
      <c r="BH1855" s="358" t="n"/>
      <c r="BI1855" s="358" t="n"/>
      <c r="BJ1855" s="358" t="n"/>
      <c r="BK1855" s="358" t="n"/>
      <c r="BL1855" s="358" t="n"/>
      <c r="BM1855" s="358" t="n"/>
      <c r="BN1855" s="358" t="n"/>
      <c r="BO1855" s="358" t="n"/>
      <c r="BP1855" s="358" t="n"/>
      <c r="BQ1855" s="358" t="n"/>
      <c r="BR1855" s="358" t="n"/>
      <c r="BS1855" s="358" t="n"/>
      <c r="BT1855" s="358" t="n"/>
      <c r="BU1855" s="358" t="n"/>
      <c r="BV1855" s="358" t="n"/>
      <c r="BW1855" s="358" t="n"/>
      <c r="BX1855" s="358" t="n"/>
      <c r="BY1855" s="358" t="n"/>
      <c r="BZ1855" s="358" t="n"/>
      <c r="CA1855" s="358" t="n"/>
      <c r="CB1855" s="358" t="n"/>
      <c r="CC1855" s="358" t="n"/>
      <c r="CD1855" s="358" t="n"/>
      <c r="CE1855" s="358" t="n"/>
      <c r="CF1855" s="358" t="n"/>
      <c r="CG1855" s="358" t="n"/>
      <c r="CH1855" s="358" t="n"/>
      <c r="CI1855" s="358" t="n"/>
      <c r="CJ1855" s="358" t="n"/>
      <c r="CK1855" s="358" t="n"/>
      <c r="CL1855" s="358" t="n"/>
      <c r="CM1855" s="358" t="n"/>
      <c r="CN1855" s="358" t="n"/>
      <c r="CO1855" s="358" t="n"/>
      <c r="CP1855" s="358" t="n"/>
      <c r="CQ1855" s="358" t="n"/>
      <c r="CR1855" s="358" t="n"/>
      <c r="CS1855" s="358" t="n"/>
      <c r="CT1855" s="358" t="n"/>
      <c r="CU1855" s="358" t="n"/>
      <c r="CV1855" s="358" t="n"/>
      <c r="CW1855" s="358" t="n"/>
      <c r="CX1855" s="358" t="n"/>
      <c r="CY1855" s="358" t="n"/>
      <c r="CZ1855" s="358" t="n"/>
      <c r="DA1855" s="358" t="n"/>
      <c r="DB1855" s="358" t="n"/>
      <c r="DC1855" s="358" t="n"/>
      <c r="DD1855" s="358" t="n"/>
      <c r="DE1855" s="358" t="n"/>
      <c r="DF1855" s="358" t="n"/>
      <c r="DG1855" s="359" t="n"/>
      <c r="DH1855" s="359" t="n"/>
      <c r="DI1855" s="359" t="n"/>
      <c r="DJ1855" s="359" t="n"/>
      <c r="DK1855" s="359" t="n"/>
      <c r="DL1855" s="359" t="n"/>
      <c r="DM1855" s="359" t="n"/>
      <c r="DN1855" s="359" t="n"/>
      <c r="DO1855" s="359" t="n"/>
      <c r="DP1855" s="359" t="n"/>
      <c r="DQ1855" s="359" t="n"/>
      <c r="DR1855" s="359" t="n"/>
      <c r="DS1855" s="359" t="n"/>
      <c r="DT1855" s="359" t="n"/>
      <c r="DU1855" s="359" t="n"/>
      <c r="DV1855" s="359" t="n"/>
      <c r="DW1855" s="359" t="n"/>
      <c r="DX1855" s="359" t="n"/>
      <c r="DY1855" s="359" t="n"/>
      <c r="DZ1855" s="359" t="n"/>
      <c r="EA1855" s="359" t="n"/>
      <c r="EB1855" s="359" t="n"/>
      <c r="EC1855" s="359" t="n"/>
      <c r="ED1855" s="359" t="n"/>
      <c r="EE1855" s="359" t="n"/>
      <c r="EF1855" s="359" t="n"/>
      <c r="EG1855" s="359" t="n"/>
      <c r="EH1855" s="359" t="n"/>
      <c r="EI1855" s="359" t="n"/>
      <c r="EJ1855" s="359" t="n"/>
      <c r="EK1855" s="359" t="n"/>
      <c r="EL1855" s="359" t="n"/>
      <c r="EM1855" s="359" t="n"/>
      <c r="EN1855" s="359" t="n"/>
      <c r="EO1855" s="359" t="n"/>
      <c r="EP1855" s="359" t="n"/>
      <c r="EQ1855" s="359" t="n"/>
      <c r="ER1855" s="359" t="n"/>
      <c r="ES1855" s="359" t="n"/>
      <c r="ET1855" s="359" t="n"/>
      <c r="EU1855" s="359" t="n"/>
      <c r="EV1855" s="359" t="n"/>
      <c r="EW1855" s="359" t="n"/>
      <c r="EX1855" s="359" t="n"/>
      <c r="EY1855" s="359" t="n"/>
      <c r="EZ1855" s="359" t="n"/>
      <c r="FA1855" s="359" t="n"/>
      <c r="FB1855" s="359" t="n"/>
      <c r="FC1855" s="359" t="n"/>
      <c r="FD1855" s="359" t="n"/>
      <c r="FE1855" s="359" t="n"/>
      <c r="FF1855" s="359" t="n"/>
      <c r="FG1855" s="359" t="n"/>
      <c r="FH1855" s="359" t="n"/>
      <c r="FI1855" s="359" t="n"/>
      <c r="FJ1855" s="359" t="n"/>
      <c r="FK1855" s="359" t="n"/>
      <c r="FL1855" s="359" t="n"/>
      <c r="FM1855" s="359" t="n"/>
      <c r="FN1855" s="359" t="n"/>
      <c r="FO1855" s="359" t="n"/>
      <c r="FP1855" s="359" t="n"/>
      <c r="FQ1855" s="359" t="n"/>
      <c r="FR1855" s="359" t="n"/>
      <c r="FS1855" s="359" t="n"/>
      <c r="FT1855" s="359" t="n"/>
      <c r="FU1855" s="359" t="n"/>
      <c r="FV1855" s="359" t="n"/>
      <c r="FW1855" s="359" t="n"/>
      <c r="FX1855" s="359" t="n"/>
      <c r="FY1855" s="359" t="n"/>
      <c r="FZ1855" s="359" t="n"/>
      <c r="GA1855" s="359" t="n"/>
      <c r="GB1855" s="359" t="n"/>
      <c r="GC1855" s="359" t="n"/>
      <c r="GD1855" s="359" t="n"/>
      <c r="GE1855" s="359" t="n"/>
      <c r="GF1855" s="359" t="n"/>
      <c r="GG1855" s="359" t="n"/>
      <c r="GH1855" s="359" t="n"/>
      <c r="GI1855" s="359" t="n"/>
      <c r="GJ1855" s="359" t="n"/>
      <c r="GK1855" s="359" t="n"/>
      <c r="GL1855" s="359" t="n"/>
      <c r="GM1855" s="359" t="n"/>
      <c r="GN1855" s="359" t="n"/>
      <c r="GO1855" s="359" t="n"/>
      <c r="GP1855" s="359" t="n"/>
      <c r="GQ1855" s="359" t="n"/>
      <c r="GR1855" s="359" t="n"/>
      <c r="GS1855" s="359" t="n"/>
      <c r="GT1855" s="359" t="n"/>
      <c r="GU1855" s="359" t="n"/>
      <c r="GV1855" s="359" t="n"/>
      <c r="GW1855" s="359" t="n"/>
      <c r="GX1855" s="359" t="n">
        <v>0</v>
      </c>
    </row>
    <row r="1856"/>
    <row r="1857">
      <c r="A1857" s="360" t="n">
        <v>50</v>
      </c>
      <c r="B1857" s="360" t="n">
        <v>0</v>
      </c>
      <c r="C1857" s="360" t="n">
        <v>0</v>
      </c>
      <c r="D1857" s="360" t="n">
        <v>1</v>
      </c>
      <c r="E1857" s="360" t="n">
        <v>201</v>
      </c>
      <c r="F1857" s="360">
        <f>ROUND(Source!O1855,O1857)</f>
        <v/>
      </c>
      <c r="G1857" s="360" t="inlineStr">
        <is>
          <t>ПЗ</t>
        </is>
      </c>
      <c r="H1857" s="360" t="inlineStr">
        <is>
          <t>Прямые затраты</t>
        </is>
      </c>
      <c r="I1857" s="360" t="n"/>
      <c r="J1857" s="360" t="n"/>
      <c r="K1857" s="360" t="n">
        <v>201</v>
      </c>
      <c r="L1857" s="360" t="n">
        <v>1</v>
      </c>
      <c r="M1857" s="360" t="n">
        <v>3</v>
      </c>
      <c r="N1857" s="360" t="inlineStr"/>
      <c r="O1857" s="360" t="n">
        <v>0</v>
      </c>
      <c r="P1857" s="360" t="n"/>
      <c r="Q1857" s="360" t="n"/>
      <c r="R1857" s="360" t="n"/>
      <c r="S1857" s="360" t="n"/>
      <c r="T1857" s="360" t="n"/>
      <c r="U1857" s="360" t="n"/>
      <c r="V1857" s="360" t="n"/>
      <c r="W1857" s="360" t="n">
        <v>0</v>
      </c>
      <c r="X1857" s="360" t="n">
        <v>1</v>
      </c>
      <c r="Y1857" s="360" t="n">
        <v>0</v>
      </c>
      <c r="Z1857" s="360" t="n"/>
      <c r="AA1857" s="360" t="n"/>
      <c r="AB1857" s="360" t="n"/>
    </row>
    <row r="1858">
      <c r="A1858" s="360" t="n">
        <v>50</v>
      </c>
      <c r="B1858" s="360" t="n">
        <v>0</v>
      </c>
      <c r="C1858" s="360" t="n">
        <v>0</v>
      </c>
      <c r="D1858" s="360" t="n">
        <v>1</v>
      </c>
      <c r="E1858" s="360" t="n">
        <v>202</v>
      </c>
      <c r="F1858" s="360">
        <f>ROUND(Source!P1855,O1858)</f>
        <v/>
      </c>
      <c r="G1858" s="360" t="inlineStr">
        <is>
          <t>СтМатОб</t>
        </is>
      </c>
      <c r="H1858" s="360" t="inlineStr">
        <is>
          <t>Стоимость материальных ресурсов (всего)</t>
        </is>
      </c>
      <c r="I1858" s="360" t="n"/>
      <c r="J1858" s="360" t="n"/>
      <c r="K1858" s="360" t="n">
        <v>202</v>
      </c>
      <c r="L1858" s="360" t="n">
        <v>2</v>
      </c>
      <c r="M1858" s="360" t="n">
        <v>3</v>
      </c>
      <c r="N1858" s="360" t="inlineStr"/>
      <c r="O1858" s="360" t="n">
        <v>0</v>
      </c>
      <c r="P1858" s="360" t="n"/>
      <c r="Q1858" s="360" t="n"/>
      <c r="R1858" s="360" t="n"/>
      <c r="S1858" s="360" t="n"/>
      <c r="T1858" s="360" t="n"/>
      <c r="U1858" s="360" t="n"/>
      <c r="V1858" s="360" t="n"/>
      <c r="W1858" s="360" t="n">
        <v>0</v>
      </c>
      <c r="X1858" s="360" t="n">
        <v>1</v>
      </c>
      <c r="Y1858" s="360" t="n">
        <v>0</v>
      </c>
      <c r="Z1858" s="360" t="n"/>
      <c r="AA1858" s="360" t="n"/>
      <c r="AB1858" s="360" t="n"/>
    </row>
    <row r="1859">
      <c r="A1859" s="360" t="n">
        <v>50</v>
      </c>
      <c r="B1859" s="360" t="n">
        <v>0</v>
      </c>
      <c r="C1859" s="360" t="n">
        <v>0</v>
      </c>
      <c r="D1859" s="360" t="n">
        <v>1</v>
      </c>
      <c r="E1859" s="360" t="n">
        <v>222</v>
      </c>
      <c r="F1859" s="360">
        <f>ROUND(Source!AO1855,O1859)</f>
        <v/>
      </c>
      <c r="G1859" s="360" t="inlineStr">
        <is>
          <t>СтМатОбЗак</t>
        </is>
      </c>
      <c r="H1859" s="360" t="inlineStr">
        <is>
          <t>Стоимость материалов и оборудования заказчика</t>
        </is>
      </c>
      <c r="I1859" s="360" t="n"/>
      <c r="J1859" s="360" t="n"/>
      <c r="K1859" s="360" t="n">
        <v>222</v>
      </c>
      <c r="L1859" s="360" t="n">
        <v>3</v>
      </c>
      <c r="M1859" s="360" t="n">
        <v>3</v>
      </c>
      <c r="N1859" s="360" t="inlineStr"/>
      <c r="O1859" s="360" t="n">
        <v>0</v>
      </c>
      <c r="P1859" s="360" t="n"/>
      <c r="Q1859" s="360" t="n"/>
      <c r="R1859" s="360" t="n"/>
      <c r="S1859" s="360" t="n"/>
      <c r="T1859" s="360" t="n"/>
      <c r="U1859" s="360" t="n"/>
      <c r="V1859" s="360" t="n"/>
      <c r="W1859" s="360" t="n">
        <v>0</v>
      </c>
      <c r="X1859" s="360" t="n">
        <v>1</v>
      </c>
      <c r="Y1859" s="360" t="n">
        <v>0</v>
      </c>
      <c r="Z1859" s="360" t="n"/>
      <c r="AA1859" s="360" t="n"/>
      <c r="AB1859" s="360" t="n"/>
    </row>
    <row r="1860">
      <c r="A1860" s="360" t="n">
        <v>50</v>
      </c>
      <c r="B1860" s="360" t="n">
        <v>0</v>
      </c>
      <c r="C1860" s="360" t="n">
        <v>0</v>
      </c>
      <c r="D1860" s="360" t="n">
        <v>1</v>
      </c>
      <c r="E1860" s="360" t="n">
        <v>225</v>
      </c>
      <c r="F1860" s="360">
        <f>ROUND(Source!AV1855,O1860)</f>
        <v/>
      </c>
      <c r="G1860" s="360" t="inlineStr">
        <is>
          <t>СтМатОбПод</t>
        </is>
      </c>
      <c r="H1860" s="360" t="inlineStr">
        <is>
          <t>Стоимость материалов и оборудования подрядчика</t>
        </is>
      </c>
      <c r="I1860" s="360" t="n"/>
      <c r="J1860" s="360" t="n"/>
      <c r="K1860" s="360" t="n">
        <v>225</v>
      </c>
      <c r="L1860" s="360" t="n">
        <v>4</v>
      </c>
      <c r="M1860" s="360" t="n">
        <v>3</v>
      </c>
      <c r="N1860" s="360" t="inlineStr"/>
      <c r="O1860" s="360" t="n">
        <v>0</v>
      </c>
      <c r="P1860" s="360" t="n"/>
      <c r="Q1860" s="360" t="n"/>
      <c r="R1860" s="360" t="n"/>
      <c r="S1860" s="360" t="n"/>
      <c r="T1860" s="360" t="n"/>
      <c r="U1860" s="360" t="n"/>
      <c r="V1860" s="360" t="n"/>
      <c r="W1860" s="360" t="n">
        <v>0</v>
      </c>
      <c r="X1860" s="360" t="n">
        <v>1</v>
      </c>
      <c r="Y1860" s="360" t="n">
        <v>0</v>
      </c>
      <c r="Z1860" s="360" t="n"/>
      <c r="AA1860" s="360" t="n"/>
      <c r="AB1860" s="360" t="n"/>
    </row>
    <row r="1861">
      <c r="A1861" s="360" t="n">
        <v>50</v>
      </c>
      <c r="B1861" s="360" t="n">
        <v>0</v>
      </c>
      <c r="C1861" s="360" t="n">
        <v>0</v>
      </c>
      <c r="D1861" s="360" t="n">
        <v>1</v>
      </c>
      <c r="E1861" s="360" t="n">
        <v>226</v>
      </c>
      <c r="F1861" s="360">
        <f>ROUND(Source!AW1855,O1861)</f>
        <v/>
      </c>
      <c r="G1861" s="360" t="inlineStr">
        <is>
          <t>СтМат</t>
        </is>
      </c>
      <c r="H1861" s="360" t="inlineStr">
        <is>
          <t>Стоимость материалов (всего)</t>
        </is>
      </c>
      <c r="I1861" s="360" t="n"/>
      <c r="J1861" s="360" t="n"/>
      <c r="K1861" s="360" t="n">
        <v>226</v>
      </c>
      <c r="L1861" s="360" t="n">
        <v>5</v>
      </c>
      <c r="M1861" s="360" t="n">
        <v>3</v>
      </c>
      <c r="N1861" s="360" t="inlineStr"/>
      <c r="O1861" s="360" t="n">
        <v>0</v>
      </c>
      <c r="P1861" s="360" t="n"/>
      <c r="Q1861" s="360" t="n"/>
      <c r="R1861" s="360" t="n"/>
      <c r="S1861" s="360" t="n"/>
      <c r="T1861" s="360" t="n"/>
      <c r="U1861" s="360" t="n"/>
      <c r="V1861" s="360" t="n"/>
      <c r="W1861" s="360" t="n">
        <v>0</v>
      </c>
      <c r="X1861" s="360" t="n">
        <v>1</v>
      </c>
      <c r="Y1861" s="360" t="n">
        <v>0</v>
      </c>
      <c r="Z1861" s="360" t="n"/>
      <c r="AA1861" s="360" t="n"/>
      <c r="AB1861" s="360" t="n"/>
    </row>
    <row r="1862">
      <c r="A1862" s="360" t="n">
        <v>50</v>
      </c>
      <c r="B1862" s="360" t="n">
        <v>0</v>
      </c>
      <c r="C1862" s="360" t="n">
        <v>0</v>
      </c>
      <c r="D1862" s="360" t="n">
        <v>1</v>
      </c>
      <c r="E1862" s="360" t="n">
        <v>227</v>
      </c>
      <c r="F1862" s="360">
        <f>ROUND(Source!AX1855,O1862)</f>
        <v/>
      </c>
      <c r="G1862" s="360" t="inlineStr">
        <is>
          <t>СтМатЗак</t>
        </is>
      </c>
      <c r="H1862" s="360" t="inlineStr">
        <is>
          <t>Стоимость материалов заказчика</t>
        </is>
      </c>
      <c r="I1862" s="360" t="n"/>
      <c r="J1862" s="360" t="n"/>
      <c r="K1862" s="360" t="n">
        <v>227</v>
      </c>
      <c r="L1862" s="360" t="n">
        <v>6</v>
      </c>
      <c r="M1862" s="360" t="n">
        <v>3</v>
      </c>
      <c r="N1862" s="360" t="inlineStr"/>
      <c r="O1862" s="360" t="n">
        <v>0</v>
      </c>
      <c r="P1862" s="360" t="n"/>
      <c r="Q1862" s="360" t="n"/>
      <c r="R1862" s="360" t="n"/>
      <c r="S1862" s="360" t="n"/>
      <c r="T1862" s="360" t="n"/>
      <c r="U1862" s="360" t="n"/>
      <c r="V1862" s="360" t="n"/>
      <c r="W1862" s="360" t="n">
        <v>0</v>
      </c>
      <c r="X1862" s="360" t="n">
        <v>1</v>
      </c>
      <c r="Y1862" s="360" t="n">
        <v>0</v>
      </c>
      <c r="Z1862" s="360" t="n"/>
      <c r="AA1862" s="360" t="n"/>
      <c r="AB1862" s="360" t="n"/>
    </row>
    <row r="1863">
      <c r="A1863" s="360" t="n">
        <v>50</v>
      </c>
      <c r="B1863" s="360" t="n">
        <v>0</v>
      </c>
      <c r="C1863" s="360" t="n">
        <v>0</v>
      </c>
      <c r="D1863" s="360" t="n">
        <v>1</v>
      </c>
      <c r="E1863" s="360" t="n">
        <v>228</v>
      </c>
      <c r="F1863" s="360">
        <f>ROUND(Source!AY1855,O1863)</f>
        <v/>
      </c>
      <c r="G1863" s="360" t="inlineStr">
        <is>
          <t>СтМатПод</t>
        </is>
      </c>
      <c r="H1863" s="360" t="inlineStr">
        <is>
          <t>Стоимость материалов подрядчика</t>
        </is>
      </c>
      <c r="I1863" s="360" t="n"/>
      <c r="J1863" s="360" t="n"/>
      <c r="K1863" s="360" t="n">
        <v>228</v>
      </c>
      <c r="L1863" s="360" t="n">
        <v>7</v>
      </c>
      <c r="M1863" s="360" t="n">
        <v>3</v>
      </c>
      <c r="N1863" s="360" t="inlineStr"/>
      <c r="O1863" s="360" t="n">
        <v>0</v>
      </c>
      <c r="P1863" s="360" t="n"/>
      <c r="Q1863" s="360" t="n"/>
      <c r="R1863" s="360" t="n"/>
      <c r="S1863" s="360" t="n"/>
      <c r="T1863" s="360" t="n"/>
      <c r="U1863" s="360" t="n"/>
      <c r="V1863" s="360" t="n"/>
      <c r="W1863" s="360" t="n">
        <v>0</v>
      </c>
      <c r="X1863" s="360" t="n">
        <v>1</v>
      </c>
      <c r="Y1863" s="360" t="n">
        <v>0</v>
      </c>
      <c r="Z1863" s="360" t="n"/>
      <c r="AA1863" s="360" t="n"/>
      <c r="AB1863" s="360" t="n"/>
    </row>
    <row r="1864">
      <c r="A1864" s="360" t="n">
        <v>50</v>
      </c>
      <c r="B1864" s="360" t="n">
        <v>0</v>
      </c>
      <c r="C1864" s="360" t="n">
        <v>0</v>
      </c>
      <c r="D1864" s="360" t="n">
        <v>1</v>
      </c>
      <c r="E1864" s="360" t="n">
        <v>216</v>
      </c>
      <c r="F1864" s="360">
        <f>ROUND(Source!AP1855,O1864)</f>
        <v/>
      </c>
      <c r="G1864" s="360" t="inlineStr">
        <is>
          <t>Оборуд</t>
        </is>
      </c>
      <c r="H1864" s="360" t="inlineStr">
        <is>
          <t>Стоимость оборудования (всего)</t>
        </is>
      </c>
      <c r="I1864" s="360" t="n"/>
      <c r="J1864" s="360" t="n"/>
      <c r="K1864" s="360" t="n">
        <v>216</v>
      </c>
      <c r="L1864" s="360" t="n">
        <v>8</v>
      </c>
      <c r="M1864" s="360" t="n">
        <v>3</v>
      </c>
      <c r="N1864" s="360" t="inlineStr"/>
      <c r="O1864" s="360" t="n">
        <v>0</v>
      </c>
      <c r="P1864" s="360" t="n"/>
      <c r="Q1864" s="360" t="n"/>
      <c r="R1864" s="360" t="n"/>
      <c r="S1864" s="360" t="n"/>
      <c r="T1864" s="360" t="n"/>
      <c r="U1864" s="360" t="n"/>
      <c r="V1864" s="360" t="n"/>
      <c r="W1864" s="360" t="n">
        <v>0</v>
      </c>
      <c r="X1864" s="360" t="n">
        <v>1</v>
      </c>
      <c r="Y1864" s="360" t="n">
        <v>0</v>
      </c>
      <c r="Z1864" s="360" t="n"/>
      <c r="AA1864" s="360" t="n"/>
      <c r="AB1864" s="360" t="n"/>
    </row>
    <row r="1865">
      <c r="A1865" s="360" t="n">
        <v>50</v>
      </c>
      <c r="B1865" s="360" t="n">
        <v>0</v>
      </c>
      <c r="C1865" s="360" t="n">
        <v>0</v>
      </c>
      <c r="D1865" s="360" t="n">
        <v>1</v>
      </c>
      <c r="E1865" s="360" t="n">
        <v>223</v>
      </c>
      <c r="F1865" s="360">
        <f>ROUND(Source!AQ1855,O1865)</f>
        <v/>
      </c>
      <c r="G1865" s="360" t="inlineStr">
        <is>
          <t>ОборудЗак</t>
        </is>
      </c>
      <c r="H1865" s="360" t="inlineStr">
        <is>
          <t>Стоимость оборудования заказчика</t>
        </is>
      </c>
      <c r="I1865" s="360" t="n"/>
      <c r="J1865" s="360" t="n"/>
      <c r="K1865" s="360" t="n">
        <v>223</v>
      </c>
      <c r="L1865" s="360" t="n">
        <v>9</v>
      </c>
      <c r="M1865" s="360" t="n">
        <v>3</v>
      </c>
      <c r="N1865" s="360" t="inlineStr"/>
      <c r="O1865" s="360" t="n">
        <v>0</v>
      </c>
      <c r="P1865" s="360" t="n"/>
      <c r="Q1865" s="360" t="n"/>
      <c r="R1865" s="360" t="n"/>
      <c r="S1865" s="360" t="n"/>
      <c r="T1865" s="360" t="n"/>
      <c r="U1865" s="360" t="n"/>
      <c r="V1865" s="360" t="n"/>
      <c r="W1865" s="360" t="n">
        <v>0</v>
      </c>
      <c r="X1865" s="360" t="n">
        <v>1</v>
      </c>
      <c r="Y1865" s="360" t="n">
        <v>0</v>
      </c>
      <c r="Z1865" s="360" t="n"/>
      <c r="AA1865" s="360" t="n"/>
      <c r="AB1865" s="360" t="n"/>
    </row>
    <row r="1866">
      <c r="A1866" s="360" t="n">
        <v>50</v>
      </c>
      <c r="B1866" s="360" t="n">
        <v>0</v>
      </c>
      <c r="C1866" s="360" t="n">
        <v>0</v>
      </c>
      <c r="D1866" s="360" t="n">
        <v>1</v>
      </c>
      <c r="E1866" s="360" t="n">
        <v>229</v>
      </c>
      <c r="F1866" s="360">
        <f>ROUND(Source!AZ1855,O1866)</f>
        <v/>
      </c>
      <c r="G1866" s="360" t="inlineStr">
        <is>
          <t>ОборудПод</t>
        </is>
      </c>
      <c r="H1866" s="360" t="inlineStr">
        <is>
          <t>Стоимость оборудования подрядчика</t>
        </is>
      </c>
      <c r="I1866" s="360" t="n"/>
      <c r="J1866" s="360" t="n"/>
      <c r="K1866" s="360" t="n">
        <v>229</v>
      </c>
      <c r="L1866" s="360" t="n">
        <v>10</v>
      </c>
      <c r="M1866" s="360" t="n">
        <v>3</v>
      </c>
      <c r="N1866" s="360" t="inlineStr"/>
      <c r="O1866" s="360" t="n">
        <v>0</v>
      </c>
      <c r="P1866" s="360" t="n"/>
      <c r="Q1866" s="360" t="n"/>
      <c r="R1866" s="360" t="n"/>
      <c r="S1866" s="360" t="n"/>
      <c r="T1866" s="360" t="n"/>
      <c r="U1866" s="360" t="n"/>
      <c r="V1866" s="360" t="n"/>
      <c r="W1866" s="360" t="n">
        <v>0</v>
      </c>
      <c r="X1866" s="360" t="n">
        <v>1</v>
      </c>
      <c r="Y1866" s="360" t="n">
        <v>0</v>
      </c>
      <c r="Z1866" s="360" t="n"/>
      <c r="AA1866" s="360" t="n"/>
      <c r="AB1866" s="360" t="n"/>
    </row>
    <row r="1867">
      <c r="A1867" s="360" t="n">
        <v>50</v>
      </c>
      <c r="B1867" s="360" t="n">
        <v>0</v>
      </c>
      <c r="C1867" s="360" t="n">
        <v>0</v>
      </c>
      <c r="D1867" s="360" t="n">
        <v>1</v>
      </c>
      <c r="E1867" s="360" t="n">
        <v>203</v>
      </c>
      <c r="F1867" s="360">
        <f>ROUND(Source!Q1855,O1867)</f>
        <v/>
      </c>
      <c r="G1867" s="360" t="inlineStr">
        <is>
          <t>ЭММ</t>
        </is>
      </c>
      <c r="H1867" s="360" t="inlineStr">
        <is>
          <t>Эксплуатация машин</t>
        </is>
      </c>
      <c r="I1867" s="360" t="n"/>
      <c r="J1867" s="360" t="n"/>
      <c r="K1867" s="360" t="n">
        <v>203</v>
      </c>
      <c r="L1867" s="360" t="n">
        <v>11</v>
      </c>
      <c r="M1867" s="360" t="n">
        <v>3</v>
      </c>
      <c r="N1867" s="360" t="inlineStr"/>
      <c r="O1867" s="360" t="n">
        <v>0</v>
      </c>
      <c r="P1867" s="360" t="n"/>
      <c r="Q1867" s="360" t="n"/>
      <c r="R1867" s="360" t="n"/>
      <c r="S1867" s="360" t="n"/>
      <c r="T1867" s="360" t="n"/>
      <c r="U1867" s="360" t="n"/>
      <c r="V1867" s="360" t="n"/>
      <c r="W1867" s="360" t="n">
        <v>0</v>
      </c>
      <c r="X1867" s="360" t="n">
        <v>1</v>
      </c>
      <c r="Y1867" s="360" t="n">
        <v>0</v>
      </c>
      <c r="Z1867" s="360" t="n"/>
      <c r="AA1867" s="360" t="n"/>
      <c r="AB1867" s="360" t="n"/>
    </row>
    <row r="1868">
      <c r="A1868" s="360" t="n">
        <v>50</v>
      </c>
      <c r="B1868" s="360" t="n">
        <v>0</v>
      </c>
      <c r="C1868" s="360" t="n">
        <v>0</v>
      </c>
      <c r="D1868" s="360" t="n">
        <v>1</v>
      </c>
      <c r="E1868" s="360" t="n">
        <v>231</v>
      </c>
      <c r="F1868" s="360">
        <f>ROUND(Source!BB1855,O1868)</f>
        <v/>
      </c>
      <c r="G1868" s="360" t="inlineStr">
        <is>
          <t>ЭММсНРиСП</t>
        </is>
      </c>
      <c r="H1868" s="360" t="inlineStr">
        <is>
          <t>Эксплуатация машин по ТСН-2001.16</t>
        </is>
      </c>
      <c r="I1868" s="360" t="n"/>
      <c r="J1868" s="360" t="n"/>
      <c r="K1868" s="360" t="n">
        <v>231</v>
      </c>
      <c r="L1868" s="360" t="n">
        <v>12</v>
      </c>
      <c r="M1868" s="360" t="n">
        <v>3</v>
      </c>
      <c r="N1868" s="360" t="inlineStr"/>
      <c r="O1868" s="360" t="n">
        <v>0</v>
      </c>
      <c r="P1868" s="360" t="n"/>
      <c r="Q1868" s="360" t="n"/>
      <c r="R1868" s="360" t="n"/>
      <c r="S1868" s="360" t="n"/>
      <c r="T1868" s="360" t="n"/>
      <c r="U1868" s="360" t="n"/>
      <c r="V1868" s="360" t="n"/>
      <c r="W1868" s="360" t="n">
        <v>0</v>
      </c>
      <c r="X1868" s="360" t="n">
        <v>1</v>
      </c>
      <c r="Y1868" s="360" t="n">
        <v>0</v>
      </c>
      <c r="Z1868" s="360" t="n"/>
      <c r="AA1868" s="360" t="n"/>
      <c r="AB1868" s="360" t="n"/>
    </row>
    <row r="1869">
      <c r="A1869" s="360" t="n">
        <v>50</v>
      </c>
      <c r="B1869" s="360" t="n">
        <v>0</v>
      </c>
      <c r="C1869" s="360" t="n">
        <v>0</v>
      </c>
      <c r="D1869" s="360" t="n">
        <v>1</v>
      </c>
      <c r="E1869" s="360" t="n">
        <v>204</v>
      </c>
      <c r="F1869" s="360">
        <f>ROUND(Source!R1855,O1869)</f>
        <v/>
      </c>
      <c r="G1869" s="360" t="inlineStr">
        <is>
          <t>ЗПМ</t>
        </is>
      </c>
      <c r="H1869" s="360" t="inlineStr">
        <is>
          <t>ЗП машинистов</t>
        </is>
      </c>
      <c r="I1869" s="360" t="n"/>
      <c r="J1869" s="360" t="n"/>
      <c r="K1869" s="360" t="n">
        <v>204</v>
      </c>
      <c r="L1869" s="360" t="n">
        <v>13</v>
      </c>
      <c r="M1869" s="360" t="n">
        <v>3</v>
      </c>
      <c r="N1869" s="360" t="inlineStr"/>
      <c r="O1869" s="360" t="n">
        <v>0</v>
      </c>
      <c r="P1869" s="360" t="n"/>
      <c r="Q1869" s="360" t="n"/>
      <c r="R1869" s="360" t="n"/>
      <c r="S1869" s="360" t="n"/>
      <c r="T1869" s="360" t="n"/>
      <c r="U1869" s="360" t="n"/>
      <c r="V1869" s="360" t="n"/>
      <c r="W1869" s="360" t="n">
        <v>0</v>
      </c>
      <c r="X1869" s="360" t="n">
        <v>1</v>
      </c>
      <c r="Y1869" s="360" t="n">
        <v>0</v>
      </c>
      <c r="Z1869" s="360" t="n"/>
      <c r="AA1869" s="360" t="n"/>
      <c r="AB1869" s="360" t="n"/>
    </row>
    <row r="1870">
      <c r="A1870" s="360" t="n">
        <v>50</v>
      </c>
      <c r="B1870" s="360" t="n">
        <v>0</v>
      </c>
      <c r="C1870" s="360" t="n">
        <v>0</v>
      </c>
      <c r="D1870" s="360" t="n">
        <v>1</v>
      </c>
      <c r="E1870" s="360" t="n">
        <v>205</v>
      </c>
      <c r="F1870" s="360">
        <f>ROUND(Source!S1855,O1870)</f>
        <v/>
      </c>
      <c r="G1870" s="360" t="inlineStr">
        <is>
          <t>ОЗП</t>
        </is>
      </c>
      <c r="H1870" s="360" t="inlineStr">
        <is>
          <t>Основная ЗП рабочих</t>
        </is>
      </c>
      <c r="I1870" s="360" t="n"/>
      <c r="J1870" s="360" t="n"/>
      <c r="K1870" s="360" t="n">
        <v>205</v>
      </c>
      <c r="L1870" s="360" t="n">
        <v>14</v>
      </c>
      <c r="M1870" s="360" t="n">
        <v>3</v>
      </c>
      <c r="N1870" s="360" t="inlineStr"/>
      <c r="O1870" s="360" t="n">
        <v>0</v>
      </c>
      <c r="P1870" s="360" t="n"/>
      <c r="Q1870" s="360" t="n"/>
      <c r="R1870" s="360" t="n"/>
      <c r="S1870" s="360" t="n"/>
      <c r="T1870" s="360" t="n"/>
      <c r="U1870" s="360" t="n"/>
      <c r="V1870" s="360" t="n"/>
      <c r="W1870" s="360" t="n">
        <v>0</v>
      </c>
      <c r="X1870" s="360" t="n">
        <v>1</v>
      </c>
      <c r="Y1870" s="360" t="n">
        <v>0</v>
      </c>
      <c r="Z1870" s="360" t="n"/>
      <c r="AA1870" s="360" t="n"/>
      <c r="AB1870" s="360" t="n"/>
    </row>
    <row r="1871">
      <c r="A1871" s="360" t="n">
        <v>50</v>
      </c>
      <c r="B1871" s="360" t="n">
        <v>0</v>
      </c>
      <c r="C1871" s="360" t="n">
        <v>0</v>
      </c>
      <c r="D1871" s="360" t="n">
        <v>1</v>
      </c>
      <c r="E1871" s="360" t="n">
        <v>232</v>
      </c>
      <c r="F1871" s="360">
        <f>ROUND(Source!BC1855,O1871)</f>
        <v/>
      </c>
      <c r="G1871" s="360" t="inlineStr">
        <is>
          <t>ОЗПсНРиСП</t>
        </is>
      </c>
      <c r="H1871" s="360" t="inlineStr">
        <is>
          <t>Основная ЗП рабочих по ТСН-2001.16</t>
        </is>
      </c>
      <c r="I1871" s="360" t="n"/>
      <c r="J1871" s="360" t="n"/>
      <c r="K1871" s="360" t="n">
        <v>232</v>
      </c>
      <c r="L1871" s="360" t="n">
        <v>15</v>
      </c>
      <c r="M1871" s="360" t="n">
        <v>3</v>
      </c>
      <c r="N1871" s="360" t="inlineStr"/>
      <c r="O1871" s="360" t="n">
        <v>0</v>
      </c>
      <c r="P1871" s="360" t="n"/>
      <c r="Q1871" s="360" t="n"/>
      <c r="R1871" s="360" t="n"/>
      <c r="S1871" s="360" t="n"/>
      <c r="T1871" s="360" t="n"/>
      <c r="U1871" s="360" t="n"/>
      <c r="V1871" s="360" t="n"/>
      <c r="W1871" s="360" t="n">
        <v>0</v>
      </c>
      <c r="X1871" s="360" t="n">
        <v>1</v>
      </c>
      <c r="Y1871" s="360" t="n">
        <v>0</v>
      </c>
      <c r="Z1871" s="360" t="n"/>
      <c r="AA1871" s="360" t="n"/>
      <c r="AB1871" s="360" t="n"/>
    </row>
    <row r="1872">
      <c r="A1872" s="360" t="n">
        <v>50</v>
      </c>
      <c r="B1872" s="360" t="n">
        <v>0</v>
      </c>
      <c r="C1872" s="360" t="n">
        <v>0</v>
      </c>
      <c r="D1872" s="360" t="n">
        <v>1</v>
      </c>
      <c r="E1872" s="360" t="n">
        <v>214</v>
      </c>
      <c r="F1872" s="360">
        <f>ROUND(Source!AS1855,O1872)</f>
        <v/>
      </c>
      <c r="G1872" s="360" t="inlineStr">
        <is>
          <t>Строит</t>
        </is>
      </c>
      <c r="H1872" s="360" t="inlineStr">
        <is>
          <t>Строительные работы с НР и СП</t>
        </is>
      </c>
      <c r="I1872" s="360" t="n"/>
      <c r="J1872" s="360" t="n"/>
      <c r="K1872" s="360" t="n">
        <v>214</v>
      </c>
      <c r="L1872" s="360" t="n">
        <v>16</v>
      </c>
      <c r="M1872" s="360" t="n">
        <v>3</v>
      </c>
      <c r="N1872" s="360" t="inlineStr"/>
      <c r="O1872" s="360" t="n">
        <v>0</v>
      </c>
      <c r="P1872" s="360" t="n"/>
      <c r="Q1872" s="360" t="n"/>
      <c r="R1872" s="360" t="n"/>
      <c r="S1872" s="360" t="n"/>
      <c r="T1872" s="360" t="n"/>
      <c r="U1872" s="360" t="n"/>
      <c r="V1872" s="360" t="n"/>
      <c r="W1872" s="360" t="n">
        <v>0</v>
      </c>
      <c r="X1872" s="360" t="n">
        <v>1</v>
      </c>
      <c r="Y1872" s="360" t="n">
        <v>0</v>
      </c>
      <c r="Z1872" s="360" t="n"/>
      <c r="AA1872" s="360" t="n"/>
      <c r="AB1872" s="360" t="n"/>
    </row>
    <row r="1873">
      <c r="A1873" s="360" t="n">
        <v>50</v>
      </c>
      <c r="B1873" s="360" t="n">
        <v>0</v>
      </c>
      <c r="C1873" s="360" t="n">
        <v>0</v>
      </c>
      <c r="D1873" s="360" t="n">
        <v>1</v>
      </c>
      <c r="E1873" s="360" t="n">
        <v>215</v>
      </c>
      <c r="F1873" s="360">
        <f>ROUND(Source!AT1855,O1873)</f>
        <v/>
      </c>
      <c r="G1873" s="360" t="inlineStr">
        <is>
          <t>Монтаж</t>
        </is>
      </c>
      <c r="H1873" s="360" t="inlineStr">
        <is>
          <t>Монтажные работы с НР и СП</t>
        </is>
      </c>
      <c r="I1873" s="360" t="n"/>
      <c r="J1873" s="360" t="n"/>
      <c r="K1873" s="360" t="n">
        <v>215</v>
      </c>
      <c r="L1873" s="360" t="n">
        <v>17</v>
      </c>
      <c r="M1873" s="360" t="n">
        <v>3</v>
      </c>
      <c r="N1873" s="360" t="inlineStr"/>
      <c r="O1873" s="360" t="n">
        <v>0</v>
      </c>
      <c r="P1873" s="360" t="n"/>
      <c r="Q1873" s="360" t="n"/>
      <c r="R1873" s="360" t="n"/>
      <c r="S1873" s="360" t="n"/>
      <c r="T1873" s="360" t="n"/>
      <c r="U1873" s="360" t="n"/>
      <c r="V1873" s="360" t="n"/>
      <c r="W1873" s="360" t="n">
        <v>0</v>
      </c>
      <c r="X1873" s="360" t="n">
        <v>1</v>
      </c>
      <c r="Y1873" s="360" t="n">
        <v>0</v>
      </c>
      <c r="Z1873" s="360" t="n"/>
      <c r="AA1873" s="360" t="n"/>
      <c r="AB1873" s="360" t="n"/>
    </row>
    <row r="1874">
      <c r="A1874" s="360" t="n">
        <v>50</v>
      </c>
      <c r="B1874" s="360" t="n">
        <v>0</v>
      </c>
      <c r="C1874" s="360" t="n">
        <v>0</v>
      </c>
      <c r="D1874" s="360" t="n">
        <v>1</v>
      </c>
      <c r="E1874" s="360" t="n">
        <v>217</v>
      </c>
      <c r="F1874" s="360">
        <f>ROUND(Source!AU1855,O1874)</f>
        <v/>
      </c>
      <c r="G1874" s="360" t="inlineStr">
        <is>
          <t>Прочие</t>
        </is>
      </c>
      <c r="H1874" s="360" t="inlineStr">
        <is>
          <t>Прочие работы с НР и СП</t>
        </is>
      </c>
      <c r="I1874" s="360" t="n"/>
      <c r="J1874" s="360" t="n"/>
      <c r="K1874" s="360" t="n">
        <v>217</v>
      </c>
      <c r="L1874" s="360" t="n">
        <v>18</v>
      </c>
      <c r="M1874" s="360" t="n">
        <v>3</v>
      </c>
      <c r="N1874" s="360" t="inlineStr"/>
      <c r="O1874" s="360" t="n">
        <v>0</v>
      </c>
      <c r="P1874" s="360" t="n"/>
      <c r="Q1874" s="360" t="n"/>
      <c r="R1874" s="360" t="n"/>
      <c r="S1874" s="360" t="n"/>
      <c r="T1874" s="360" t="n"/>
      <c r="U1874" s="360" t="n"/>
      <c r="V1874" s="360" t="n"/>
      <c r="W1874" s="360" t="n">
        <v>0</v>
      </c>
      <c r="X1874" s="360" t="n">
        <v>1</v>
      </c>
      <c r="Y1874" s="360" t="n">
        <v>0</v>
      </c>
      <c r="Z1874" s="360" t="n"/>
      <c r="AA1874" s="360" t="n"/>
      <c r="AB1874" s="360" t="n"/>
    </row>
    <row r="1875">
      <c r="A1875" s="360" t="n">
        <v>50</v>
      </c>
      <c r="B1875" s="360" t="n">
        <v>0</v>
      </c>
      <c r="C1875" s="360" t="n">
        <v>0</v>
      </c>
      <c r="D1875" s="360" t="n">
        <v>1</v>
      </c>
      <c r="E1875" s="360" t="n">
        <v>230</v>
      </c>
      <c r="F1875" s="360">
        <f>ROUND(Source!BA1855,O1875)</f>
        <v/>
      </c>
      <c r="G1875" s="360" t="inlineStr">
        <is>
          <t>ПрочиеЗатр</t>
        </is>
      </c>
      <c r="H1875" s="360" t="inlineStr">
        <is>
          <t>Прочие затраты по ТСН-2001.16</t>
        </is>
      </c>
      <c r="I1875" s="360" t="n"/>
      <c r="J1875" s="360" t="n"/>
      <c r="K1875" s="360" t="n">
        <v>230</v>
      </c>
      <c r="L1875" s="360" t="n">
        <v>19</v>
      </c>
      <c r="M1875" s="360" t="n">
        <v>3</v>
      </c>
      <c r="N1875" s="360" t="inlineStr"/>
      <c r="O1875" s="360" t="n">
        <v>0</v>
      </c>
      <c r="P1875" s="360" t="n"/>
      <c r="Q1875" s="360" t="n"/>
      <c r="R1875" s="360" t="n"/>
      <c r="S1875" s="360" t="n"/>
      <c r="T1875" s="360" t="n"/>
      <c r="U1875" s="360" t="n"/>
      <c r="V1875" s="360" t="n"/>
      <c r="W1875" s="360" t="n">
        <v>0</v>
      </c>
      <c r="X1875" s="360" t="n">
        <v>1</v>
      </c>
      <c r="Y1875" s="360" t="n">
        <v>0</v>
      </c>
      <c r="Z1875" s="360" t="n"/>
      <c r="AA1875" s="360" t="n"/>
      <c r="AB1875" s="360" t="n"/>
    </row>
    <row r="1876">
      <c r="A1876" s="360" t="n">
        <v>50</v>
      </c>
      <c r="B1876" s="360" t="n">
        <v>0</v>
      </c>
      <c r="C1876" s="360" t="n">
        <v>0</v>
      </c>
      <c r="D1876" s="360" t="n">
        <v>1</v>
      </c>
      <c r="E1876" s="360" t="n">
        <v>206</v>
      </c>
      <c r="F1876" s="360">
        <f>ROUND(Source!T1855,O1876)</f>
        <v/>
      </c>
      <c r="G1876" s="360" t="inlineStr">
        <is>
          <t>ВозврМат</t>
        </is>
      </c>
      <c r="H1876" s="360" t="inlineStr">
        <is>
          <t>Возврат материалов</t>
        </is>
      </c>
      <c r="I1876" s="360" t="n"/>
      <c r="J1876" s="360" t="n"/>
      <c r="K1876" s="360" t="n">
        <v>206</v>
      </c>
      <c r="L1876" s="360" t="n">
        <v>20</v>
      </c>
      <c r="M1876" s="360" t="n">
        <v>3</v>
      </c>
      <c r="N1876" s="360" t="inlineStr"/>
      <c r="O1876" s="360" t="n">
        <v>0</v>
      </c>
      <c r="P1876" s="360" t="n"/>
      <c r="Q1876" s="360" t="n"/>
      <c r="R1876" s="360" t="n"/>
      <c r="S1876" s="360" t="n"/>
      <c r="T1876" s="360" t="n"/>
      <c r="U1876" s="360" t="n"/>
      <c r="V1876" s="360" t="n"/>
      <c r="W1876" s="360" t="n">
        <v>0</v>
      </c>
      <c r="X1876" s="360" t="n">
        <v>1</v>
      </c>
      <c r="Y1876" s="360" t="n">
        <v>0</v>
      </c>
      <c r="Z1876" s="360" t="n"/>
      <c r="AA1876" s="360" t="n"/>
      <c r="AB1876" s="360" t="n"/>
    </row>
    <row r="1877">
      <c r="A1877" s="360" t="n">
        <v>50</v>
      </c>
      <c r="B1877" s="360" t="n">
        <v>0</v>
      </c>
      <c r="C1877" s="360" t="n">
        <v>0</v>
      </c>
      <c r="D1877" s="360" t="n">
        <v>1</v>
      </c>
      <c r="E1877" s="360" t="n">
        <v>207</v>
      </c>
      <c r="F1877" s="360">
        <f>ROUND(Source!U1855,O1877)</f>
        <v/>
      </c>
      <c r="G1877" s="360" t="inlineStr">
        <is>
          <t>ТрудСтр</t>
        </is>
      </c>
      <c r="H1877" s="360" t="inlineStr">
        <is>
          <t>Трудозатраты строителей</t>
        </is>
      </c>
      <c r="I1877" s="360" t="n"/>
      <c r="J1877" s="360" t="n"/>
      <c r="K1877" s="360" t="n">
        <v>207</v>
      </c>
      <c r="L1877" s="360" t="n">
        <v>21</v>
      </c>
      <c r="M1877" s="360" t="n">
        <v>3</v>
      </c>
      <c r="N1877" s="360" t="inlineStr"/>
      <c r="O1877" s="360" t="n">
        <v>7</v>
      </c>
      <c r="P1877" s="360" t="n"/>
      <c r="Q1877" s="360" t="n"/>
      <c r="R1877" s="360" t="n"/>
      <c r="S1877" s="360" t="n"/>
      <c r="T1877" s="360" t="n"/>
      <c r="U1877" s="360" t="n"/>
      <c r="V1877" s="360" t="n"/>
      <c r="W1877" s="360" t="n">
        <v>0</v>
      </c>
      <c r="X1877" s="360" t="n">
        <v>1</v>
      </c>
      <c r="Y1877" s="360" t="n">
        <v>0</v>
      </c>
      <c r="Z1877" s="360" t="n"/>
      <c r="AA1877" s="360" t="n"/>
      <c r="AB1877" s="360" t="n"/>
    </row>
    <row r="1878">
      <c r="A1878" s="360" t="n">
        <v>50</v>
      </c>
      <c r="B1878" s="360" t="n">
        <v>0</v>
      </c>
      <c r="C1878" s="360" t="n">
        <v>0</v>
      </c>
      <c r="D1878" s="360" t="n">
        <v>1</v>
      </c>
      <c r="E1878" s="360" t="n">
        <v>208</v>
      </c>
      <c r="F1878" s="360">
        <f>ROUND(Source!V1855,O1878)</f>
        <v/>
      </c>
      <c r="G1878" s="360" t="inlineStr">
        <is>
          <t>ТрудМаш</t>
        </is>
      </c>
      <c r="H1878" s="360" t="inlineStr">
        <is>
          <t>Трудозатраты машинистов</t>
        </is>
      </c>
      <c r="I1878" s="360" t="n"/>
      <c r="J1878" s="360" t="n"/>
      <c r="K1878" s="360" t="n">
        <v>208</v>
      </c>
      <c r="L1878" s="360" t="n">
        <v>22</v>
      </c>
      <c r="M1878" s="360" t="n">
        <v>3</v>
      </c>
      <c r="N1878" s="360" t="inlineStr"/>
      <c r="O1878" s="360" t="n">
        <v>7</v>
      </c>
      <c r="P1878" s="360" t="n"/>
      <c r="Q1878" s="360" t="n"/>
      <c r="R1878" s="360" t="n"/>
      <c r="S1878" s="360" t="n"/>
      <c r="T1878" s="360" t="n"/>
      <c r="U1878" s="360" t="n"/>
      <c r="V1878" s="360" t="n"/>
      <c r="W1878" s="360" t="n">
        <v>0</v>
      </c>
      <c r="X1878" s="360" t="n">
        <v>1</v>
      </c>
      <c r="Y1878" s="360" t="n">
        <v>0</v>
      </c>
      <c r="Z1878" s="360" t="n"/>
      <c r="AA1878" s="360" t="n"/>
      <c r="AB1878" s="360" t="n"/>
    </row>
    <row r="1879">
      <c r="A1879" s="360" t="n">
        <v>50</v>
      </c>
      <c r="B1879" s="360" t="n">
        <v>0</v>
      </c>
      <c r="C1879" s="360" t="n">
        <v>0</v>
      </c>
      <c r="D1879" s="360" t="n">
        <v>1</v>
      </c>
      <c r="E1879" s="360" t="n">
        <v>209</v>
      </c>
      <c r="F1879" s="360">
        <f>ROUND(Source!W1855,O1879)</f>
        <v/>
      </c>
      <c r="G1879" s="360" t="inlineStr">
        <is>
          <t>ТранспМат</t>
        </is>
      </c>
      <c r="H1879" s="360" t="inlineStr">
        <is>
          <t>Транспорт материалов</t>
        </is>
      </c>
      <c r="I1879" s="360" t="n"/>
      <c r="J1879" s="360" t="n"/>
      <c r="K1879" s="360" t="n">
        <v>209</v>
      </c>
      <c r="L1879" s="360" t="n">
        <v>23</v>
      </c>
      <c r="M1879" s="360" t="n">
        <v>3</v>
      </c>
      <c r="N1879" s="360" t="inlineStr"/>
      <c r="O1879" s="360" t="n">
        <v>0</v>
      </c>
      <c r="P1879" s="360" t="n"/>
      <c r="Q1879" s="360" t="n"/>
      <c r="R1879" s="360" t="n"/>
      <c r="S1879" s="360" t="n"/>
      <c r="T1879" s="360" t="n"/>
      <c r="U1879" s="360" t="n"/>
      <c r="V1879" s="360" t="n"/>
      <c r="W1879" s="360" t="n">
        <v>0</v>
      </c>
      <c r="X1879" s="360" t="n">
        <v>1</v>
      </c>
      <c r="Y1879" s="360" t="n">
        <v>0</v>
      </c>
      <c r="Z1879" s="360" t="n"/>
      <c r="AA1879" s="360" t="n"/>
      <c r="AB1879" s="360" t="n"/>
    </row>
    <row r="1880">
      <c r="A1880" s="360" t="n">
        <v>50</v>
      </c>
      <c r="B1880" s="360" t="n">
        <v>0</v>
      </c>
      <c r="C1880" s="360" t="n">
        <v>0</v>
      </c>
      <c r="D1880" s="360" t="n">
        <v>1</v>
      </c>
      <c r="E1880" s="360" t="n">
        <v>233</v>
      </c>
      <c r="F1880" s="360">
        <f>ROUND(Source!BD1855,O1880)</f>
        <v/>
      </c>
      <c r="G1880" s="360" t="inlineStr">
        <is>
          <t>Перевозка</t>
        </is>
      </c>
      <c r="H1880" s="360" t="inlineStr">
        <is>
          <t>Перевозка грузов</t>
        </is>
      </c>
      <c r="I1880" s="360" t="n"/>
      <c r="J1880" s="360" t="n"/>
      <c r="K1880" s="360" t="n">
        <v>233</v>
      </c>
      <c r="L1880" s="360" t="n">
        <v>24</v>
      </c>
      <c r="M1880" s="360" t="n">
        <v>3</v>
      </c>
      <c r="N1880" s="360" t="inlineStr"/>
      <c r="O1880" s="360" t="n">
        <v>0</v>
      </c>
      <c r="P1880" s="360" t="n"/>
      <c r="Q1880" s="360" t="n"/>
      <c r="R1880" s="360" t="n"/>
      <c r="S1880" s="360" t="n"/>
      <c r="T1880" s="360" t="n"/>
      <c r="U1880" s="360" t="n"/>
      <c r="V1880" s="360" t="n"/>
      <c r="W1880" s="360" t="n">
        <v>0</v>
      </c>
      <c r="X1880" s="360" t="n">
        <v>1</v>
      </c>
      <c r="Y1880" s="360" t="n">
        <v>0</v>
      </c>
      <c r="Z1880" s="360" t="n"/>
      <c r="AA1880" s="360" t="n"/>
      <c r="AB1880" s="360" t="n"/>
    </row>
    <row r="1881">
      <c r="A1881" s="360" t="n">
        <v>50</v>
      </c>
      <c r="B1881" s="360" t="n">
        <v>0</v>
      </c>
      <c r="C1881" s="360" t="n">
        <v>0</v>
      </c>
      <c r="D1881" s="360" t="n">
        <v>1</v>
      </c>
      <c r="E1881" s="360" t="n">
        <v>210</v>
      </c>
      <c r="F1881" s="360">
        <f>ROUND(Source!X1855,O1881)</f>
        <v/>
      </c>
      <c r="G1881" s="360" t="inlineStr">
        <is>
          <t>НР</t>
        </is>
      </c>
      <c r="H1881" s="360" t="inlineStr">
        <is>
          <t>Накладные расходы</t>
        </is>
      </c>
      <c r="I1881" s="360" t="n"/>
      <c r="J1881" s="360" t="n"/>
      <c r="K1881" s="360" t="n">
        <v>210</v>
      </c>
      <c r="L1881" s="360" t="n">
        <v>25</v>
      </c>
      <c r="M1881" s="360" t="n">
        <v>3</v>
      </c>
      <c r="N1881" s="360" t="inlineStr"/>
      <c r="O1881" s="360" t="n">
        <v>0</v>
      </c>
      <c r="P1881" s="360" t="n"/>
      <c r="Q1881" s="360" t="n"/>
      <c r="R1881" s="360" t="n"/>
      <c r="S1881" s="360" t="n"/>
      <c r="T1881" s="360" t="n"/>
      <c r="U1881" s="360" t="n"/>
      <c r="V1881" s="360" t="n"/>
      <c r="W1881" s="360" t="n">
        <v>0</v>
      </c>
      <c r="X1881" s="360" t="n">
        <v>1</v>
      </c>
      <c r="Y1881" s="360" t="n">
        <v>0</v>
      </c>
      <c r="Z1881" s="360" t="n"/>
      <c r="AA1881" s="360" t="n"/>
      <c r="AB1881" s="360" t="n"/>
    </row>
    <row r="1882">
      <c r="A1882" s="360" t="n">
        <v>50</v>
      </c>
      <c r="B1882" s="360" t="n">
        <v>0</v>
      </c>
      <c r="C1882" s="360" t="n">
        <v>0</v>
      </c>
      <c r="D1882" s="360" t="n">
        <v>1</v>
      </c>
      <c r="E1882" s="360" t="n">
        <v>211</v>
      </c>
      <c r="F1882" s="360">
        <f>ROUND(Source!Y1855,O1882)</f>
        <v/>
      </c>
      <c r="G1882" s="360" t="inlineStr">
        <is>
          <t>СмПриб</t>
        </is>
      </c>
      <c r="H1882" s="360" t="inlineStr">
        <is>
          <t>Сметная прибыль</t>
        </is>
      </c>
      <c r="I1882" s="360" t="n"/>
      <c r="J1882" s="360" t="n"/>
      <c r="K1882" s="360" t="n">
        <v>211</v>
      </c>
      <c r="L1882" s="360" t="n">
        <v>26</v>
      </c>
      <c r="M1882" s="360" t="n">
        <v>3</v>
      </c>
      <c r="N1882" s="360" t="inlineStr"/>
      <c r="O1882" s="360" t="n">
        <v>0</v>
      </c>
      <c r="P1882" s="360" t="n"/>
      <c r="Q1882" s="360" t="n"/>
      <c r="R1882" s="360" t="n"/>
      <c r="S1882" s="360" t="n"/>
      <c r="T1882" s="360" t="n"/>
      <c r="U1882" s="360" t="n"/>
      <c r="V1882" s="360" t="n"/>
      <c r="W1882" s="360" t="n">
        <v>0</v>
      </c>
      <c r="X1882" s="360" t="n">
        <v>1</v>
      </c>
      <c r="Y1882" s="360" t="n">
        <v>0</v>
      </c>
      <c r="Z1882" s="360" t="n"/>
      <c r="AA1882" s="360" t="n"/>
      <c r="AB1882" s="360" t="n"/>
    </row>
    <row r="1883">
      <c r="A1883" s="360" t="n">
        <v>50</v>
      </c>
      <c r="B1883" s="360" t="n">
        <v>0</v>
      </c>
      <c r="C1883" s="360" t="n">
        <v>0</v>
      </c>
      <c r="D1883" s="360" t="n">
        <v>1</v>
      </c>
      <c r="E1883" s="360" t="n">
        <v>224</v>
      </c>
      <c r="F1883" s="360">
        <f>ROUND(Source!AR1855,O1883)</f>
        <v/>
      </c>
      <c r="G1883" s="360" t="inlineStr">
        <is>
          <t>Всего</t>
        </is>
      </c>
      <c r="H1883" s="360" t="inlineStr">
        <is>
          <t>Всего с НР и СП</t>
        </is>
      </c>
      <c r="I1883" s="360" t="n"/>
      <c r="J1883" s="360" t="n"/>
      <c r="K1883" s="360" t="n">
        <v>224</v>
      </c>
      <c r="L1883" s="360" t="n">
        <v>27</v>
      </c>
      <c r="M1883" s="360" t="n">
        <v>3</v>
      </c>
      <c r="N1883" s="360" t="inlineStr"/>
      <c r="O1883" s="360" t="n">
        <v>0</v>
      </c>
      <c r="P1883" s="360" t="n"/>
      <c r="Q1883" s="360" t="n"/>
      <c r="R1883" s="360" t="n"/>
      <c r="S1883" s="360" t="n"/>
      <c r="T1883" s="360" t="n"/>
      <c r="U1883" s="360" t="n"/>
      <c r="V1883" s="360" t="n"/>
      <c r="W1883" s="360" t="n">
        <v>0</v>
      </c>
      <c r="X1883" s="360" t="n">
        <v>1</v>
      </c>
      <c r="Y1883" s="360" t="n">
        <v>0</v>
      </c>
      <c r="Z1883" s="360" t="n"/>
      <c r="AA1883" s="360" t="n"/>
      <c r="AB1883" s="360" t="n"/>
    </row>
    <row r="1884">
      <c r="A1884" s="360" t="n">
        <v>50</v>
      </c>
      <c r="B1884" s="360" t="n">
        <v>0</v>
      </c>
      <c r="C1884" s="360" t="n">
        <v>0</v>
      </c>
      <c r="D1884" s="360" t="n">
        <v>2</v>
      </c>
      <c r="E1884" s="360" t="n">
        <v>0</v>
      </c>
      <c r="F1884" s="360">
        <f>ROUND(F1883,O1884)</f>
        <v/>
      </c>
      <c r="G1884" s="360" t="inlineStr">
        <is>
          <t>и1</t>
        </is>
      </c>
      <c r="H1884" s="360" t="inlineStr">
        <is>
          <t>Итого</t>
        </is>
      </c>
      <c r="I1884" s="360" t="n"/>
      <c r="J1884" s="360" t="n"/>
      <c r="K1884" s="360" t="n">
        <v>212</v>
      </c>
      <c r="L1884" s="360" t="n">
        <v>28</v>
      </c>
      <c r="M1884" s="360" t="n">
        <v>0</v>
      </c>
      <c r="N1884" s="360" t="inlineStr"/>
      <c r="O1884" s="360" t="n">
        <v>0</v>
      </c>
      <c r="P1884" s="360" t="n"/>
      <c r="Q1884" s="360" t="n"/>
      <c r="R1884" s="360" t="n"/>
      <c r="S1884" s="360" t="n"/>
      <c r="T1884" s="360" t="n"/>
      <c r="U1884" s="360" t="n"/>
      <c r="V1884" s="360" t="n"/>
      <c r="W1884" s="360" t="n">
        <v>0</v>
      </c>
      <c r="X1884" s="360" t="n">
        <v>1</v>
      </c>
      <c r="Y1884" s="360" t="n">
        <v>0</v>
      </c>
      <c r="Z1884" s="360" t="n"/>
      <c r="AA1884" s="360" t="n"/>
      <c r="AB1884" s="360" t="n"/>
    </row>
    <row r="1885">
      <c r="A1885" s="360" t="n">
        <v>50</v>
      </c>
      <c r="B1885" s="360" t="n">
        <v>0</v>
      </c>
      <c r="C1885" s="360" t="n">
        <v>0</v>
      </c>
      <c r="D1885" s="360" t="n">
        <v>2</v>
      </c>
      <c r="E1885" s="360" t="n">
        <v>0</v>
      </c>
      <c r="F1885" s="360">
        <f>ROUND(F1884*0.22,O1885)</f>
        <v/>
      </c>
      <c r="G1885" s="360" t="inlineStr">
        <is>
          <t>и2</t>
        </is>
      </c>
      <c r="H1885" s="360" t="inlineStr">
        <is>
          <t>НДС 22%</t>
        </is>
      </c>
      <c r="I1885" s="360" t="n"/>
      <c r="J1885" s="360" t="n"/>
      <c r="K1885" s="360" t="n">
        <v>212</v>
      </c>
      <c r="L1885" s="360" t="n">
        <v>29</v>
      </c>
      <c r="M1885" s="360" t="n">
        <v>0</v>
      </c>
      <c r="N1885" s="360" t="inlineStr"/>
      <c r="O1885" s="360" t="n">
        <v>0</v>
      </c>
      <c r="P1885" s="360" t="n"/>
      <c r="Q1885" s="360" t="n"/>
      <c r="R1885" s="360" t="n"/>
      <c r="S1885" s="360" t="n"/>
      <c r="T1885" s="360" t="n"/>
      <c r="U1885" s="360" t="n"/>
      <c r="V1885" s="360" t="n"/>
      <c r="W1885" s="360" t="n">
        <v>0</v>
      </c>
      <c r="X1885" s="360" t="n">
        <v>1</v>
      </c>
      <c r="Y1885" s="360" t="n">
        <v>0</v>
      </c>
      <c r="Z1885" s="360" t="n"/>
      <c r="AA1885" s="360" t="n"/>
      <c r="AB1885" s="360" t="n"/>
    </row>
    <row r="1886">
      <c r="A1886" s="360" t="n">
        <v>50</v>
      </c>
      <c r="B1886" s="360" t="n">
        <v>0</v>
      </c>
      <c r="C1886" s="360" t="n">
        <v>0</v>
      </c>
      <c r="D1886" s="360" t="n">
        <v>2</v>
      </c>
      <c r="E1886" s="360" t="n">
        <v>213</v>
      </c>
      <c r="F1886" s="360">
        <f>ROUND(F1884+F1885,O1886)</f>
        <v/>
      </c>
      <c r="G1886" s="360" t="inlineStr">
        <is>
          <t>и3</t>
        </is>
      </c>
      <c r="H1886" s="360" t="inlineStr">
        <is>
          <t>Всего</t>
        </is>
      </c>
      <c r="I1886" s="360" t="n"/>
      <c r="J1886" s="360" t="n"/>
      <c r="K1886" s="360" t="n">
        <v>212</v>
      </c>
      <c r="L1886" s="360" t="n">
        <v>30</v>
      </c>
      <c r="M1886" s="360" t="n">
        <v>0</v>
      </c>
      <c r="N1886" s="360" t="inlineStr"/>
      <c r="O1886" s="360" t="n">
        <v>0</v>
      </c>
      <c r="P1886" s="360" t="n"/>
      <c r="Q1886" s="360" t="n"/>
      <c r="R1886" s="360" t="n"/>
      <c r="S1886" s="360" t="n"/>
      <c r="T1886" s="360" t="n"/>
      <c r="U1886" s="360" t="n"/>
      <c r="V1886" s="360" t="n"/>
      <c r="W1886" s="360" t="n">
        <v>0</v>
      </c>
      <c r="X1886" s="360" t="n">
        <v>1</v>
      </c>
      <c r="Y1886" s="360" t="n">
        <v>0</v>
      </c>
      <c r="Z1886" s="360" t="n"/>
      <c r="AA1886" s="360" t="n"/>
      <c r="AB1886" s="360" t="n"/>
    </row>
    <row r="1887"/>
    <row r="1888">
      <c r="A1888" s="357" t="n">
        <v>3</v>
      </c>
      <c r="B1888" s="357" t="n">
        <v>0</v>
      </c>
      <c r="C1888" s="357" t="n"/>
      <c r="D1888" s="357">
        <f>ROW(A1900)</f>
        <v/>
      </c>
      <c r="E1888" s="357" t="n"/>
      <c r="F1888" s="357" t="inlineStr">
        <is>
          <t>Новая локальная смета</t>
        </is>
      </c>
      <c r="G1888" s="357" t="inlineStr">
        <is>
          <t>Парковая, д 9 А, кв 31</t>
        </is>
      </c>
      <c r="H1888" s="357" t="inlineStr"/>
      <c r="I1888" s="357" t="n">
        <v>0</v>
      </c>
      <c r="J1888" s="357" t="inlineStr"/>
      <c r="K1888" s="357" t="n">
        <v>0</v>
      </c>
      <c r="L1888" s="357" t="inlineStr">
        <is>
          <t>Новая локальная смета</t>
        </is>
      </c>
      <c r="M1888" s="357" t="inlineStr"/>
      <c r="N1888" s="357" t="n"/>
      <c r="O1888" s="357" t="n"/>
      <c r="P1888" s="357" t="n"/>
      <c r="Q1888" s="357" t="n"/>
      <c r="R1888" s="357" t="n"/>
      <c r="S1888" s="357" t="n">
        <v>0</v>
      </c>
      <c r="T1888" s="357" t="n"/>
      <c r="U1888" s="357" t="inlineStr"/>
      <c r="V1888" s="357" t="n">
        <v>0</v>
      </c>
      <c r="W1888" s="357" t="n"/>
      <c r="X1888" s="357" t="n"/>
      <c r="Y1888" s="357" t="n"/>
      <c r="Z1888" s="357" t="n"/>
      <c r="AA1888" s="357" t="n"/>
      <c r="AB1888" s="357" t="inlineStr"/>
      <c r="AC1888" s="357" t="inlineStr"/>
      <c r="AD1888" s="357" t="inlineStr"/>
      <c r="AE1888" s="357" t="inlineStr"/>
      <c r="AF1888" s="357" t="inlineStr"/>
      <c r="AG1888" s="357" t="inlineStr"/>
      <c r="AH1888" s="357" t="n"/>
      <c r="AI1888" s="357" t="n"/>
      <c r="AJ1888" s="357" t="n"/>
      <c r="AK1888" s="357" t="n"/>
      <c r="AL1888" s="357" t="n"/>
      <c r="AM1888" s="357" t="n"/>
      <c r="AN1888" s="357" t="n"/>
      <c r="AO1888" s="357" t="n"/>
      <c r="AP1888" s="357" t="inlineStr"/>
      <c r="AQ1888" s="357" t="inlineStr"/>
      <c r="AR1888" s="357" t="inlineStr"/>
      <c r="AS1888" s="357" t="n"/>
      <c r="AT1888" s="357" t="n"/>
      <c r="AU1888" s="357" t="n"/>
      <c r="AV1888" s="357" t="n"/>
      <c r="AW1888" s="357" t="n"/>
      <c r="AX1888" s="357" t="n"/>
      <c r="AY1888" s="357" t="n"/>
      <c r="AZ1888" s="357" t="inlineStr"/>
      <c r="BA1888" s="357" t="n"/>
      <c r="BB1888" s="357" t="inlineStr"/>
      <c r="BC1888" s="357" t="inlineStr"/>
      <c r="BD1888" s="357" t="inlineStr"/>
      <c r="BE1888" s="357" t="inlineStr"/>
      <c r="BF1888" s="357" t="inlineStr"/>
      <c r="BG1888" s="357" t="inlineStr"/>
      <c r="BH1888" s="357" t="inlineStr"/>
      <c r="BI1888" s="357" t="inlineStr"/>
      <c r="BJ1888" s="357" t="inlineStr"/>
      <c r="BK1888" s="357" t="inlineStr"/>
      <c r="BL1888" s="357" t="inlineStr"/>
      <c r="BM1888" s="357" t="inlineStr"/>
      <c r="BN1888" s="357" t="inlineStr"/>
      <c r="BO1888" s="357" t="inlineStr"/>
      <c r="BP1888" s="357" t="inlineStr"/>
      <c r="BQ1888" s="357" t="n"/>
      <c r="BR1888" s="357" t="n"/>
      <c r="BS1888" s="357" t="n"/>
      <c r="BT1888" s="357" t="n"/>
      <c r="BU1888" s="357" t="n"/>
      <c r="BV1888" s="357" t="n"/>
      <c r="BW1888" s="357" t="n"/>
      <c r="BX1888" s="357" t="n">
        <v>0</v>
      </c>
      <c r="BY1888" s="357" t="n"/>
      <c r="BZ1888" s="357" t="n"/>
      <c r="CA1888" s="357" t="n"/>
      <c r="CB1888" s="357" t="n"/>
      <c r="CC1888" s="357" t="n"/>
      <c r="CD1888" s="357" t="n"/>
      <c r="CE1888" s="357" t="n"/>
      <c r="CF1888" s="357" t="n">
        <v>0</v>
      </c>
      <c r="CG1888" s="357" t="n">
        <v>0</v>
      </c>
      <c r="CH1888" s="357" t="n"/>
      <c r="CI1888" s="357" t="inlineStr"/>
      <c r="CJ1888" s="357" t="inlineStr"/>
      <c r="CK1888" t="inlineStr"/>
      <c r="CL1888" t="inlineStr"/>
      <c r="CM1888" t="inlineStr"/>
      <c r="CN1888" t="inlineStr"/>
      <c r="CO1888" t="inlineStr"/>
      <c r="CP1888" t="inlineStr"/>
      <c r="CQ1888" t="inlineStr"/>
    </row>
    <row r="1889"/>
    <row r="1890">
      <c r="A1890" s="358" t="n">
        <v>52</v>
      </c>
      <c r="B1890" s="358">
        <f>B1900</f>
        <v/>
      </c>
      <c r="C1890" s="358">
        <f>C1900</f>
        <v/>
      </c>
      <c r="D1890" s="358">
        <f>D1900</f>
        <v/>
      </c>
      <c r="E1890" s="358">
        <f>E1900</f>
        <v/>
      </c>
      <c r="F1890" s="358">
        <f>F1900</f>
        <v/>
      </c>
      <c r="G1890" s="358">
        <f>G1900</f>
        <v/>
      </c>
      <c r="H1890" s="358" t="n"/>
      <c r="I1890" s="358" t="n"/>
      <c r="J1890" s="358" t="n"/>
      <c r="K1890" s="358" t="n"/>
      <c r="L1890" s="358" t="n"/>
      <c r="M1890" s="358" t="n"/>
      <c r="N1890" s="358" t="n"/>
      <c r="O1890" s="358">
        <f>O1900</f>
        <v/>
      </c>
      <c r="P1890" s="358">
        <f>P1900</f>
        <v/>
      </c>
      <c r="Q1890" s="358">
        <f>Q1900</f>
        <v/>
      </c>
      <c r="R1890" s="358">
        <f>R1900</f>
        <v/>
      </c>
      <c r="S1890" s="358">
        <f>S1900</f>
        <v/>
      </c>
      <c r="T1890" s="358">
        <f>T1900</f>
        <v/>
      </c>
      <c r="U1890" s="358">
        <f>U1900</f>
        <v/>
      </c>
      <c r="V1890" s="358">
        <f>V1900</f>
        <v/>
      </c>
      <c r="W1890" s="358">
        <f>W1900</f>
        <v/>
      </c>
      <c r="X1890" s="358">
        <f>X1900</f>
        <v/>
      </c>
      <c r="Y1890" s="358">
        <f>Y1900</f>
        <v/>
      </c>
      <c r="Z1890" s="358">
        <f>Z1900</f>
        <v/>
      </c>
      <c r="AA1890" s="358">
        <f>AA1900</f>
        <v/>
      </c>
      <c r="AB1890" s="358">
        <f>AB1900</f>
        <v/>
      </c>
      <c r="AC1890" s="358">
        <f>AC1900</f>
        <v/>
      </c>
      <c r="AD1890" s="358">
        <f>AD1900</f>
        <v/>
      </c>
      <c r="AE1890" s="358">
        <f>AE1900</f>
        <v/>
      </c>
      <c r="AF1890" s="358">
        <f>AF1900</f>
        <v/>
      </c>
      <c r="AG1890" s="358">
        <f>AG1900</f>
        <v/>
      </c>
      <c r="AH1890" s="358">
        <f>AH1900</f>
        <v/>
      </c>
      <c r="AI1890" s="358">
        <f>AI1900</f>
        <v/>
      </c>
      <c r="AJ1890" s="358">
        <f>AJ1900</f>
        <v/>
      </c>
      <c r="AK1890" s="358">
        <f>AK1900</f>
        <v/>
      </c>
      <c r="AL1890" s="358">
        <f>AL1900</f>
        <v/>
      </c>
      <c r="AM1890" s="358">
        <f>AM1900</f>
        <v/>
      </c>
      <c r="AN1890" s="358">
        <f>AN1900</f>
        <v/>
      </c>
      <c r="AO1890" s="358">
        <f>AO1900</f>
        <v/>
      </c>
      <c r="AP1890" s="358">
        <f>AP1900</f>
        <v/>
      </c>
      <c r="AQ1890" s="358">
        <f>AQ1900</f>
        <v/>
      </c>
      <c r="AR1890" s="358">
        <f>AR1900</f>
        <v/>
      </c>
      <c r="AS1890" s="358">
        <f>AS1900</f>
        <v/>
      </c>
      <c r="AT1890" s="358">
        <f>AT1900</f>
        <v/>
      </c>
      <c r="AU1890" s="358">
        <f>AU1900</f>
        <v/>
      </c>
      <c r="AV1890" s="358">
        <f>AV1900</f>
        <v/>
      </c>
      <c r="AW1890" s="358">
        <f>AW1900</f>
        <v/>
      </c>
      <c r="AX1890" s="358">
        <f>AX1900</f>
        <v/>
      </c>
      <c r="AY1890" s="358">
        <f>AY1900</f>
        <v/>
      </c>
      <c r="AZ1890" s="358">
        <f>AZ1900</f>
        <v/>
      </c>
      <c r="BA1890" s="358">
        <f>BA1900</f>
        <v/>
      </c>
      <c r="BB1890" s="358">
        <f>BB1900</f>
        <v/>
      </c>
      <c r="BC1890" s="358">
        <f>BC1900</f>
        <v/>
      </c>
      <c r="BD1890" s="358">
        <f>BD1900</f>
        <v/>
      </c>
      <c r="BE1890" s="358">
        <f>BE1900</f>
        <v/>
      </c>
      <c r="BF1890" s="358">
        <f>BF1900</f>
        <v/>
      </c>
      <c r="BG1890" s="358">
        <f>BG1900</f>
        <v/>
      </c>
      <c r="BH1890" s="358">
        <f>BH1900</f>
        <v/>
      </c>
      <c r="BI1890" s="358">
        <f>BI1900</f>
        <v/>
      </c>
      <c r="BJ1890" s="358">
        <f>BJ1900</f>
        <v/>
      </c>
      <c r="BK1890" s="358">
        <f>BK1900</f>
        <v/>
      </c>
      <c r="BL1890" s="358">
        <f>BL1900</f>
        <v/>
      </c>
      <c r="BM1890" s="358">
        <f>BM1900</f>
        <v/>
      </c>
      <c r="BN1890" s="358">
        <f>BN1900</f>
        <v/>
      </c>
      <c r="BO1890" s="358">
        <f>BO1900</f>
        <v/>
      </c>
      <c r="BP1890" s="358">
        <f>BP1900</f>
        <v/>
      </c>
      <c r="BQ1890" s="358">
        <f>BQ1900</f>
        <v/>
      </c>
      <c r="BR1890" s="358">
        <f>BR1900</f>
        <v/>
      </c>
      <c r="BS1890" s="358">
        <f>BS1900</f>
        <v/>
      </c>
      <c r="BT1890" s="358">
        <f>BT1900</f>
        <v/>
      </c>
      <c r="BU1890" s="358">
        <f>BU1900</f>
        <v/>
      </c>
      <c r="BV1890" s="358">
        <f>BV1900</f>
        <v/>
      </c>
      <c r="BW1890" s="358">
        <f>BW1900</f>
        <v/>
      </c>
      <c r="BX1890" s="358">
        <f>BX1900</f>
        <v/>
      </c>
      <c r="BY1890" s="358">
        <f>BY1900</f>
        <v/>
      </c>
      <c r="BZ1890" s="358">
        <f>BZ1900</f>
        <v/>
      </c>
      <c r="CA1890" s="358">
        <f>CA1900</f>
        <v/>
      </c>
      <c r="CB1890" s="358">
        <f>CB1900</f>
        <v/>
      </c>
      <c r="CC1890" s="358">
        <f>CC1900</f>
        <v/>
      </c>
      <c r="CD1890" s="358">
        <f>CD1900</f>
        <v/>
      </c>
      <c r="CE1890" s="358">
        <f>CE1900</f>
        <v/>
      </c>
      <c r="CF1890" s="358">
        <f>CF1900</f>
        <v/>
      </c>
      <c r="CG1890" s="358">
        <f>CG1900</f>
        <v/>
      </c>
      <c r="CH1890" s="358">
        <f>CH1900</f>
        <v/>
      </c>
      <c r="CI1890" s="358">
        <f>CI1900</f>
        <v/>
      </c>
      <c r="CJ1890" s="358">
        <f>CJ1900</f>
        <v/>
      </c>
      <c r="CK1890" s="358">
        <f>CK1900</f>
        <v/>
      </c>
      <c r="CL1890" s="358">
        <f>CL1900</f>
        <v/>
      </c>
      <c r="CM1890" s="358">
        <f>CM1900</f>
        <v/>
      </c>
      <c r="CN1890" s="358">
        <f>CN1900</f>
        <v/>
      </c>
      <c r="CO1890" s="358">
        <f>CO1900</f>
        <v/>
      </c>
      <c r="CP1890" s="358">
        <f>CP1900</f>
        <v/>
      </c>
      <c r="CQ1890" s="358">
        <f>CQ1900</f>
        <v/>
      </c>
      <c r="CR1890" s="358">
        <f>CR1900</f>
        <v/>
      </c>
      <c r="CS1890" s="358">
        <f>CS1900</f>
        <v/>
      </c>
      <c r="CT1890" s="358">
        <f>CT1900</f>
        <v/>
      </c>
      <c r="CU1890" s="358">
        <f>CU1900</f>
        <v/>
      </c>
      <c r="CV1890" s="358">
        <f>CV1900</f>
        <v/>
      </c>
      <c r="CW1890" s="358">
        <f>CW1900</f>
        <v/>
      </c>
      <c r="CX1890" s="358">
        <f>CX1900</f>
        <v/>
      </c>
      <c r="CY1890" s="358">
        <f>CY1900</f>
        <v/>
      </c>
      <c r="CZ1890" s="358">
        <f>CZ1900</f>
        <v/>
      </c>
      <c r="DA1890" s="358">
        <f>DA1900</f>
        <v/>
      </c>
      <c r="DB1890" s="358">
        <f>DB1900</f>
        <v/>
      </c>
      <c r="DC1890" s="358">
        <f>DC1900</f>
        <v/>
      </c>
      <c r="DD1890" s="358">
        <f>DD1900</f>
        <v/>
      </c>
      <c r="DE1890" s="358">
        <f>DE1900</f>
        <v/>
      </c>
      <c r="DF1890" s="358">
        <f>DF1900</f>
        <v/>
      </c>
      <c r="DG1890" s="359">
        <f>DG1900</f>
        <v/>
      </c>
      <c r="DH1890" s="359">
        <f>DH1900</f>
        <v/>
      </c>
      <c r="DI1890" s="359">
        <f>DI1900</f>
        <v/>
      </c>
      <c r="DJ1890" s="359">
        <f>DJ1900</f>
        <v/>
      </c>
      <c r="DK1890" s="359">
        <f>DK1900</f>
        <v/>
      </c>
      <c r="DL1890" s="359">
        <f>DL1900</f>
        <v/>
      </c>
      <c r="DM1890" s="359">
        <f>DM1900</f>
        <v/>
      </c>
      <c r="DN1890" s="359">
        <f>DN1900</f>
        <v/>
      </c>
      <c r="DO1890" s="359">
        <f>DO1900</f>
        <v/>
      </c>
      <c r="DP1890" s="359">
        <f>DP1900</f>
        <v/>
      </c>
      <c r="DQ1890" s="359">
        <f>DQ1900</f>
        <v/>
      </c>
      <c r="DR1890" s="359">
        <f>DR1900</f>
        <v/>
      </c>
      <c r="DS1890" s="359">
        <f>DS1900</f>
        <v/>
      </c>
      <c r="DT1890" s="359">
        <f>DT1900</f>
        <v/>
      </c>
      <c r="DU1890" s="359">
        <f>DU1900</f>
        <v/>
      </c>
      <c r="DV1890" s="359">
        <f>DV1900</f>
        <v/>
      </c>
      <c r="DW1890" s="359">
        <f>DW1900</f>
        <v/>
      </c>
      <c r="DX1890" s="359">
        <f>DX1900</f>
        <v/>
      </c>
      <c r="DY1890" s="359">
        <f>DY1900</f>
        <v/>
      </c>
      <c r="DZ1890" s="359">
        <f>DZ1900</f>
        <v/>
      </c>
      <c r="EA1890" s="359">
        <f>EA1900</f>
        <v/>
      </c>
      <c r="EB1890" s="359">
        <f>EB1900</f>
        <v/>
      </c>
      <c r="EC1890" s="359">
        <f>EC1900</f>
        <v/>
      </c>
      <c r="ED1890" s="359">
        <f>ED1900</f>
        <v/>
      </c>
      <c r="EE1890" s="359">
        <f>EE1900</f>
        <v/>
      </c>
      <c r="EF1890" s="359">
        <f>EF1900</f>
        <v/>
      </c>
      <c r="EG1890" s="359">
        <f>EG1900</f>
        <v/>
      </c>
      <c r="EH1890" s="359">
        <f>EH1900</f>
        <v/>
      </c>
      <c r="EI1890" s="359">
        <f>EI1900</f>
        <v/>
      </c>
      <c r="EJ1890" s="359">
        <f>EJ1900</f>
        <v/>
      </c>
      <c r="EK1890" s="359">
        <f>EK1900</f>
        <v/>
      </c>
      <c r="EL1890" s="359">
        <f>EL1900</f>
        <v/>
      </c>
      <c r="EM1890" s="359">
        <f>EM1900</f>
        <v/>
      </c>
      <c r="EN1890" s="359">
        <f>EN1900</f>
        <v/>
      </c>
      <c r="EO1890" s="359">
        <f>EO1900</f>
        <v/>
      </c>
      <c r="EP1890" s="359">
        <f>EP1900</f>
        <v/>
      </c>
      <c r="EQ1890" s="359">
        <f>EQ1900</f>
        <v/>
      </c>
      <c r="ER1890" s="359">
        <f>ER1900</f>
        <v/>
      </c>
      <c r="ES1890" s="359">
        <f>ES1900</f>
        <v/>
      </c>
      <c r="ET1890" s="359">
        <f>ET1900</f>
        <v/>
      </c>
      <c r="EU1890" s="359">
        <f>EU1900</f>
        <v/>
      </c>
      <c r="EV1890" s="359">
        <f>EV1900</f>
        <v/>
      </c>
      <c r="EW1890" s="359">
        <f>EW1900</f>
        <v/>
      </c>
      <c r="EX1890" s="359">
        <f>EX1900</f>
        <v/>
      </c>
      <c r="EY1890" s="359">
        <f>EY1900</f>
        <v/>
      </c>
      <c r="EZ1890" s="359">
        <f>EZ1900</f>
        <v/>
      </c>
      <c r="FA1890" s="359">
        <f>FA1900</f>
        <v/>
      </c>
      <c r="FB1890" s="359">
        <f>FB1900</f>
        <v/>
      </c>
      <c r="FC1890" s="359">
        <f>FC1900</f>
        <v/>
      </c>
      <c r="FD1890" s="359">
        <f>FD1900</f>
        <v/>
      </c>
      <c r="FE1890" s="359">
        <f>FE1900</f>
        <v/>
      </c>
      <c r="FF1890" s="359">
        <f>FF1900</f>
        <v/>
      </c>
      <c r="FG1890" s="359">
        <f>FG1900</f>
        <v/>
      </c>
      <c r="FH1890" s="359">
        <f>FH1900</f>
        <v/>
      </c>
      <c r="FI1890" s="359">
        <f>FI1900</f>
        <v/>
      </c>
      <c r="FJ1890" s="359">
        <f>FJ1900</f>
        <v/>
      </c>
      <c r="FK1890" s="359">
        <f>FK1900</f>
        <v/>
      </c>
      <c r="FL1890" s="359">
        <f>FL1900</f>
        <v/>
      </c>
      <c r="FM1890" s="359">
        <f>FM1900</f>
        <v/>
      </c>
      <c r="FN1890" s="359">
        <f>FN1900</f>
        <v/>
      </c>
      <c r="FO1890" s="359">
        <f>FO1900</f>
        <v/>
      </c>
      <c r="FP1890" s="359">
        <f>FP1900</f>
        <v/>
      </c>
      <c r="FQ1890" s="359">
        <f>FQ1900</f>
        <v/>
      </c>
      <c r="FR1890" s="359">
        <f>FR1900</f>
        <v/>
      </c>
      <c r="FS1890" s="359">
        <f>FS1900</f>
        <v/>
      </c>
      <c r="FT1890" s="359">
        <f>FT1900</f>
        <v/>
      </c>
      <c r="FU1890" s="359">
        <f>FU1900</f>
        <v/>
      </c>
      <c r="FV1890" s="359">
        <f>FV1900</f>
        <v/>
      </c>
      <c r="FW1890" s="359">
        <f>FW1900</f>
        <v/>
      </c>
      <c r="FX1890" s="359">
        <f>FX1900</f>
        <v/>
      </c>
      <c r="FY1890" s="359">
        <f>FY1900</f>
        <v/>
      </c>
      <c r="FZ1890" s="359">
        <f>FZ1900</f>
        <v/>
      </c>
      <c r="GA1890" s="359">
        <f>GA1900</f>
        <v/>
      </c>
      <c r="GB1890" s="359">
        <f>GB1900</f>
        <v/>
      </c>
      <c r="GC1890" s="359">
        <f>GC1900</f>
        <v/>
      </c>
      <c r="GD1890" s="359">
        <f>GD1900</f>
        <v/>
      </c>
      <c r="GE1890" s="359">
        <f>GE1900</f>
        <v/>
      </c>
      <c r="GF1890" s="359">
        <f>GF1900</f>
        <v/>
      </c>
      <c r="GG1890" s="359">
        <f>GG1900</f>
        <v/>
      </c>
      <c r="GH1890" s="359">
        <f>GH1900</f>
        <v/>
      </c>
      <c r="GI1890" s="359">
        <f>GI1900</f>
        <v/>
      </c>
      <c r="GJ1890" s="359">
        <f>GJ1900</f>
        <v/>
      </c>
      <c r="GK1890" s="359">
        <f>GK1900</f>
        <v/>
      </c>
      <c r="GL1890" s="359">
        <f>GL1900</f>
        <v/>
      </c>
      <c r="GM1890" s="359">
        <f>GM1900</f>
        <v/>
      </c>
      <c r="GN1890" s="359">
        <f>GN1900</f>
        <v/>
      </c>
      <c r="GO1890" s="359">
        <f>GO1900</f>
        <v/>
      </c>
      <c r="GP1890" s="359">
        <f>GP1900</f>
        <v/>
      </c>
      <c r="GQ1890" s="359">
        <f>GQ1900</f>
        <v/>
      </c>
      <c r="GR1890" s="359">
        <f>GR1900</f>
        <v/>
      </c>
      <c r="GS1890" s="359">
        <f>GS1900</f>
        <v/>
      </c>
      <c r="GT1890" s="359">
        <f>GT1900</f>
        <v/>
      </c>
      <c r="GU1890" s="359">
        <f>GU1900</f>
        <v/>
      </c>
      <c r="GV1890" s="359">
        <f>GV1900</f>
        <v/>
      </c>
      <c r="GW1890" s="359">
        <f>GW1900</f>
        <v/>
      </c>
      <c r="GX1890" s="359">
        <f>GX1900</f>
        <v/>
      </c>
    </row>
    <row r="1891"/>
    <row r="1892">
      <c r="A1892" t="n">
        <v>17</v>
      </c>
      <c r="B1892" t="n">
        <v>0</v>
      </c>
      <c r="C1892">
        <f>ROW(SmtRes!A630)</f>
        <v/>
      </c>
      <c r="D1892">
        <f>ROW(EtalonRes!A612)</f>
        <v/>
      </c>
      <c r="E1892" t="inlineStr">
        <is>
          <t>1</t>
        </is>
      </c>
      <c r="F1892" t="inlineStr">
        <is>
          <t>67-1-1</t>
        </is>
      </c>
      <c r="G1892" t="inlineStr">
        <is>
          <t>Демонтаж скрытой электропроводки</t>
        </is>
      </c>
      <c r="H1892" t="inlineStr">
        <is>
          <t>100 м</t>
        </is>
      </c>
      <c r="I1892">
        <f>ROUND(ROUND(3/100,4),7)</f>
        <v/>
      </c>
      <c r="J1892" t="n">
        <v>0</v>
      </c>
      <c r="K1892">
        <f>ROUND(ROUND(3/100,4),7)</f>
        <v/>
      </c>
      <c r="O1892">
        <f>ROUND(CP1892,0)</f>
        <v/>
      </c>
      <c r="P1892">
        <f>ROUND(CQ1892*I1892,0)</f>
        <v/>
      </c>
      <c r="Q1892">
        <f>(ROUND((ROUND(((ET1892)*I1892),0)*BB1892),0)+ROUND((ROUND(((AE1892-(EU1892))*I1892),0)*BS1892),0))</f>
        <v/>
      </c>
      <c r="R1892">
        <f>(ROUND((ROUND(((EU1892)*I1892),0)*BS1892),0)+ROUND((ROUND(((AE1892-(EU1892))*I1892),0)*BS1892),0))</f>
        <v/>
      </c>
      <c r="S1892">
        <f>ROUND(CT1892*I1892,0)</f>
        <v/>
      </c>
      <c r="T1892">
        <f>ROUND(CU1892*I1892,0)</f>
        <v/>
      </c>
      <c r="U1892">
        <f>ROUND(CV1892*I1892,7)</f>
        <v/>
      </c>
      <c r="V1892">
        <f>ROUND(CW1892*I1892,7)</f>
        <v/>
      </c>
      <c r="W1892">
        <f>ROUND(CX1892*I1892,0)</f>
        <v/>
      </c>
      <c r="X1892">
        <f>ROUND(CY1892,0)</f>
        <v/>
      </c>
      <c r="Y1892">
        <f>ROUND(CZ1892,0)</f>
        <v/>
      </c>
      <c r="AA1892" t="n">
        <v>78862477</v>
      </c>
      <c r="AB1892">
        <f>ROUND((AC1892+AD1892+AF1892),2)</f>
        <v/>
      </c>
      <c r="AC1892">
        <f>ROUND((ES1892),2)</f>
        <v/>
      </c>
      <c r="AD1892">
        <f>ROUND((((ET1892)-(EU1892))+AE1892),2)</f>
        <v/>
      </c>
      <c r="AE1892">
        <f>ROUND((EU1892),2)</f>
        <v/>
      </c>
      <c r="AF1892">
        <f>ROUND((EV1892),2)</f>
        <v/>
      </c>
      <c r="AG1892">
        <f>ROUND((AP1892),2)</f>
        <v/>
      </c>
      <c r="AH1892">
        <f>(EW1892)</f>
        <v/>
      </c>
      <c r="AI1892">
        <f>(EX1892)</f>
        <v/>
      </c>
      <c r="AJ1892">
        <f>(AS1892)</f>
        <v/>
      </c>
      <c r="AK1892" t="n">
        <v>19.81</v>
      </c>
      <c r="AL1892" t="n">
        <v>0</v>
      </c>
      <c r="AM1892" t="n">
        <v>0</v>
      </c>
      <c r="AN1892" t="n">
        <v>0</v>
      </c>
      <c r="AO1892" t="n">
        <v>19.81</v>
      </c>
      <c r="AP1892" t="n">
        <v>0</v>
      </c>
      <c r="AQ1892" t="n">
        <v>2.54</v>
      </c>
      <c r="AR1892" t="n">
        <v>0</v>
      </c>
      <c r="AS1892" t="n">
        <v>0</v>
      </c>
      <c r="AT1892" t="n">
        <v>91</v>
      </c>
      <c r="AU1892" t="n">
        <v>48</v>
      </c>
      <c r="AV1892" t="n">
        <v>1</v>
      </c>
      <c r="AW1892" t="n">
        <v>1</v>
      </c>
      <c r="AZ1892" t="n">
        <v>1</v>
      </c>
      <c r="BA1892" t="n">
        <v>52.25</v>
      </c>
      <c r="BB1892" t="n">
        <v>1</v>
      </c>
      <c r="BC1892" t="n">
        <v>1</v>
      </c>
      <c r="BD1892" t="inlineStr"/>
      <c r="BE1892" t="inlineStr"/>
      <c r="BF1892" t="inlineStr"/>
      <c r="BG1892" t="inlineStr"/>
      <c r="BH1892" t="n">
        <v>0</v>
      </c>
      <c r="BI1892" t="n">
        <v>1</v>
      </c>
      <c r="BJ1892" t="inlineStr">
        <is>
          <t>ТЕРр Московской обл., 67-1-1, приказ Минстроя России №675/пр от 28.02.2017 № 263/пр</t>
        </is>
      </c>
      <c r="BM1892" t="n">
        <v>67001</v>
      </c>
      <c r="BN1892" t="n">
        <v>0</v>
      </c>
      <c r="BO1892" t="inlineStr">
        <is>
          <t>67-1-1</t>
        </is>
      </c>
      <c r="BP1892" t="n">
        <v>1</v>
      </c>
      <c r="BQ1892" t="n">
        <v>6</v>
      </c>
      <c r="BR1892" t="n">
        <v>0</v>
      </c>
      <c r="BS1892" t="n">
        <v>52.25</v>
      </c>
      <c r="BT1892" t="n">
        <v>1</v>
      </c>
      <c r="BU1892" t="n">
        <v>1</v>
      </c>
      <c r="BV1892" t="n">
        <v>1</v>
      </c>
      <c r="BW1892" t="n">
        <v>1</v>
      </c>
      <c r="BX1892" t="n">
        <v>1</v>
      </c>
      <c r="BY1892" t="inlineStr"/>
      <c r="BZ1892" t="n">
        <v>91</v>
      </c>
      <c r="CA1892" t="n">
        <v>48</v>
      </c>
      <c r="CB1892" t="inlineStr"/>
      <c r="CE1892" t="n">
        <v>12</v>
      </c>
      <c r="CF1892" t="n">
        <v>0</v>
      </c>
      <c r="CG1892" t="n">
        <v>0</v>
      </c>
      <c r="CM1892" t="n">
        <v>0</v>
      </c>
      <c r="CN1892" t="inlineStr"/>
      <c r="CO1892" t="n">
        <v>0</v>
      </c>
      <c r="CP1892">
        <f>(P1892+Q1892+S1892)</f>
        <v/>
      </c>
      <c r="CQ1892">
        <f>AC1892*BC1892</f>
        <v/>
      </c>
      <c r="CR1892">
        <f>(ROUND((ROUND(((ET1892)*1),0)*BB1892),0)+ROUND((ROUND(((AE1892-(EU1892))*1),0)*BS1892),0))</f>
        <v/>
      </c>
      <c r="CS1892">
        <f>(ROUND((ROUND(((EU1892)*1),0)*BS1892),0)+ROUND((ROUND(((AE1892-(EU1892))*1),0)*BS1892),0))</f>
        <v/>
      </c>
      <c r="CT1892">
        <f>AF1892*BA1892</f>
        <v/>
      </c>
      <c r="CU1892">
        <f>AG1892</f>
        <v/>
      </c>
      <c r="CV1892">
        <f>AH1892</f>
        <v/>
      </c>
      <c r="CW1892">
        <f>AI1892</f>
        <v/>
      </c>
      <c r="CX1892">
        <f>AJ1892</f>
        <v/>
      </c>
      <c r="CY1892">
        <f>(((S1892+R1892)*AT1892)/100)</f>
        <v/>
      </c>
      <c r="CZ1892">
        <f>(((S1892+R1892)*AU1892)/100)</f>
        <v/>
      </c>
      <c r="DC1892" t="inlineStr"/>
      <c r="DD1892" t="inlineStr"/>
      <c r="DE1892" t="inlineStr"/>
      <c r="DF1892" t="inlineStr"/>
      <c r="DG1892" t="inlineStr"/>
      <c r="DH1892" t="inlineStr"/>
      <c r="DI1892" t="inlineStr"/>
      <c r="DJ1892" t="inlineStr"/>
      <c r="DK1892" t="inlineStr"/>
      <c r="DL1892" t="inlineStr"/>
      <c r="DM1892" t="inlineStr"/>
      <c r="DN1892" t="n">
        <v>0</v>
      </c>
      <c r="DO1892" t="n">
        <v>0</v>
      </c>
      <c r="DP1892" t="n">
        <v>1</v>
      </c>
      <c r="DQ1892" t="n">
        <v>1</v>
      </c>
      <c r="DU1892" t="n">
        <v>1003</v>
      </c>
      <c r="DV1892" t="inlineStr">
        <is>
          <t>100 м</t>
        </is>
      </c>
      <c r="DW1892" t="inlineStr">
        <is>
          <t>100 м</t>
        </is>
      </c>
      <c r="DX1892" t="n">
        <v>100</v>
      </c>
      <c r="DZ1892" t="inlineStr"/>
      <c r="EA1892" t="inlineStr"/>
      <c r="EB1892" t="inlineStr"/>
      <c r="EC1892" t="inlineStr"/>
      <c r="EE1892" t="n">
        <v>78726030</v>
      </c>
      <c r="EF1892" t="n">
        <v>6</v>
      </c>
      <c r="EG1892" t="inlineStr">
        <is>
          <t>Ремонтно-строительные работы</t>
        </is>
      </c>
      <c r="EH1892" t="n">
        <v>101</v>
      </c>
      <c r="EI1892" t="inlineStr">
        <is>
          <t>Электромонтажные работы</t>
        </is>
      </c>
      <c r="EJ1892" t="n">
        <v>1</v>
      </c>
      <c r="EK1892" t="n">
        <v>67001</v>
      </c>
      <c r="EL1892" t="inlineStr">
        <is>
          <t>Электромонтажные работы</t>
        </is>
      </c>
      <c r="EM1892" t="inlineStr">
        <is>
          <t>рФЕР-67</t>
        </is>
      </c>
      <c r="EO1892" t="inlineStr"/>
      <c r="EQ1892" t="n">
        <v>0</v>
      </c>
      <c r="ER1892" t="n">
        <v>19.81</v>
      </c>
      <c r="ES1892" t="n">
        <v>0</v>
      </c>
      <c r="ET1892" t="n">
        <v>0</v>
      </c>
      <c r="EU1892" t="n">
        <v>0</v>
      </c>
      <c r="EV1892" t="n">
        <v>19.81</v>
      </c>
      <c r="EW1892" t="n">
        <v>2.54</v>
      </c>
      <c r="EX1892" t="n">
        <v>0</v>
      </c>
      <c r="EY1892" t="n">
        <v>0</v>
      </c>
      <c r="FQ1892" t="n">
        <v>0</v>
      </c>
      <c r="FR1892" t="n">
        <v>0</v>
      </c>
      <c r="FS1892" t="n">
        <v>0</v>
      </c>
      <c r="FX1892" t="n">
        <v>91</v>
      </c>
      <c r="FY1892" t="n">
        <v>48</v>
      </c>
      <c r="GA1892" t="inlineStr"/>
      <c r="GD1892" t="n">
        <v>1</v>
      </c>
      <c r="GF1892" t="n">
        <v>442486611</v>
      </c>
      <c r="GG1892" t="n">
        <v>2</v>
      </c>
      <c r="GH1892" t="n">
        <v>1</v>
      </c>
      <c r="GI1892" t="n">
        <v>2</v>
      </c>
      <c r="GJ1892" t="n">
        <v>0</v>
      </c>
      <c r="GK1892" t="n">
        <v>0</v>
      </c>
      <c r="GL1892">
        <f>ROUND(IF(AND(BH1892=3,BI1892=3,FS1892&lt;&gt;0),P1892,0),0)</f>
        <v/>
      </c>
      <c r="GM1892">
        <f>ROUND(O1892+X1892+Y1892,0)+GX1892</f>
        <v/>
      </c>
      <c r="GN1892">
        <f>IF(OR(BI1892=0,BI1892=1),GM1892-GX1892,0)</f>
        <v/>
      </c>
      <c r="GO1892">
        <f>IF(BI1892=2,GM1892-GX1892,0)</f>
        <v/>
      </c>
      <c r="GP1892">
        <f>IF(BI1892=4,GM1892-GX1892,0)</f>
        <v/>
      </c>
      <c r="GR1892" t="n">
        <v>0</v>
      </c>
      <c r="GS1892" t="n">
        <v>3</v>
      </c>
      <c r="GT1892" t="n">
        <v>0</v>
      </c>
      <c r="GU1892" t="inlineStr"/>
      <c r="GV1892">
        <f>ROUND((GT1892),2)</f>
        <v/>
      </c>
      <c r="GW1892" t="n">
        <v>1</v>
      </c>
      <c r="GX1892">
        <f>ROUND(HC1892*I1892,0)</f>
        <v/>
      </c>
      <c r="HA1892" t="n">
        <v>0</v>
      </c>
      <c r="HB1892" t="n">
        <v>0</v>
      </c>
      <c r="HC1892">
        <f>GV1892*GW1892</f>
        <v/>
      </c>
      <c r="HE1892" t="inlineStr"/>
      <c r="HF1892" t="inlineStr"/>
      <c r="HM1892" t="inlineStr"/>
      <c r="HN1892" t="inlineStr">
        <is>
          <t>Пр/812-101.0-1</t>
        </is>
      </c>
      <c r="HO1892" t="inlineStr">
        <is>
          <t>Пр/774-101.0</t>
        </is>
      </c>
      <c r="HP1892" t="inlineStr">
        <is>
          <t>Электромонтажные работы</t>
        </is>
      </c>
      <c r="HQ1892" t="inlineStr">
        <is>
          <t>Электромонтажные работы</t>
        </is>
      </c>
      <c r="HS1892" t="n">
        <v>0</v>
      </c>
      <c r="IK1892" t="n">
        <v>0</v>
      </c>
    </row>
    <row r="1893">
      <c r="A1893" t="n">
        <v>18</v>
      </c>
      <c r="B1893" t="n">
        <v>0</v>
      </c>
      <c r="C1893" t="n">
        <v>630</v>
      </c>
      <c r="E1893" t="inlineStr">
        <is>
          <t>1,1</t>
        </is>
      </c>
      <c r="F1893" t="inlineStr">
        <is>
          <t>509-9900</t>
        </is>
      </c>
      <c r="G1893" t="inlineStr">
        <is>
          <t>Строительный мусор</t>
        </is>
      </c>
      <c r="H1893" t="inlineStr">
        <is>
          <t>т</t>
        </is>
      </c>
      <c r="I1893">
        <f>I1892*J1893</f>
        <v/>
      </c>
      <c r="J1893" t="n">
        <v>0.004</v>
      </c>
      <c r="K1893" t="n">
        <v>0.004</v>
      </c>
      <c r="O1893">
        <f>ROUND(CP1893,0)</f>
        <v/>
      </c>
      <c r="P1893">
        <f>ROUND(CQ1893*I1893,0)</f>
        <v/>
      </c>
      <c r="Q1893">
        <f>(ROUND((ROUND(((ET1893)*I1893),0)*BB1893),0)+ROUND((ROUND(((AE1893-(EU1893))*I1893),0)*BS1893),0))</f>
        <v/>
      </c>
      <c r="R1893">
        <f>(ROUND((ROUND(((EU1893)*I1893),0)*BS1893),0)+ROUND((ROUND(((AE1893-(EU1893))*I1893),0)*BS1893),0))</f>
        <v/>
      </c>
      <c r="S1893">
        <f>ROUND(CT1893*I1893,0)</f>
        <v/>
      </c>
      <c r="T1893">
        <f>ROUND(CU1893*I1893,0)</f>
        <v/>
      </c>
      <c r="U1893">
        <f>ROUND(CV1893*I1893,7)</f>
        <v/>
      </c>
      <c r="V1893">
        <f>ROUND(CW1893*I1893,7)</f>
        <v/>
      </c>
      <c r="W1893">
        <f>ROUND(CX1893*I1893,0)</f>
        <v/>
      </c>
      <c r="X1893">
        <f>ROUND(CY1893,0)</f>
        <v/>
      </c>
      <c r="Y1893">
        <f>ROUND(CZ1893,0)</f>
        <v/>
      </c>
      <c r="AA1893" t="n">
        <v>78862477</v>
      </c>
      <c r="AB1893">
        <f>ROUND((AC1893+AD1893+AF1893),2)</f>
        <v/>
      </c>
      <c r="AC1893">
        <f>ROUND((ES1893),2)</f>
        <v/>
      </c>
      <c r="AD1893">
        <f>ROUND((((ET1893)-(EU1893))+AE1893),2)</f>
        <v/>
      </c>
      <c r="AE1893">
        <f>ROUND((EU1893),2)</f>
        <v/>
      </c>
      <c r="AF1893">
        <f>ROUND((EV1893),2)</f>
        <v/>
      </c>
      <c r="AG1893">
        <f>ROUND((AP1893),2)</f>
        <v/>
      </c>
      <c r="AH1893">
        <f>(EW1893)</f>
        <v/>
      </c>
      <c r="AI1893">
        <f>(EX1893)</f>
        <v/>
      </c>
      <c r="AJ1893">
        <f>(AS1893)</f>
        <v/>
      </c>
      <c r="AK1893" t="n">
        <v>0</v>
      </c>
      <c r="AL1893" t="n">
        <v>0</v>
      </c>
      <c r="AM1893" t="n">
        <v>0</v>
      </c>
      <c r="AN1893" t="n">
        <v>0</v>
      </c>
      <c r="AO1893" t="n">
        <v>0</v>
      </c>
      <c r="AP1893" t="n">
        <v>0</v>
      </c>
      <c r="AQ1893" t="n">
        <v>0</v>
      </c>
      <c r="AR1893" t="n">
        <v>0</v>
      </c>
      <c r="AS1893" t="n">
        <v>0</v>
      </c>
      <c r="AT1893" t="n">
        <v>91</v>
      </c>
      <c r="AU1893" t="n">
        <v>48</v>
      </c>
      <c r="AV1893" t="n">
        <v>1</v>
      </c>
      <c r="AW1893" t="n">
        <v>1</v>
      </c>
      <c r="AZ1893" t="n">
        <v>1</v>
      </c>
      <c r="BA1893" t="n">
        <v>1</v>
      </c>
      <c r="BB1893" t="n">
        <v>1</v>
      </c>
      <c r="BC1893" t="n">
        <v>1</v>
      </c>
      <c r="BD1893" t="inlineStr"/>
      <c r="BE1893" t="inlineStr"/>
      <c r="BF1893" t="inlineStr"/>
      <c r="BG1893" t="inlineStr"/>
      <c r="BH1893" t="n">
        <v>3</v>
      </c>
      <c r="BI1893" t="n">
        <v>1</v>
      </c>
      <c r="BJ1893" t="inlineStr">
        <is>
          <t>ТССЦ Московской обл., 509-9900, приказ Минстроя России №675/пр от 28.02.2017 № 258/пр</t>
        </is>
      </c>
      <c r="BM1893" t="n">
        <v>67001</v>
      </c>
      <c r="BN1893" t="n">
        <v>0</v>
      </c>
      <c r="BO1893" t="inlineStr"/>
      <c r="BP1893" t="n">
        <v>0</v>
      </c>
      <c r="BQ1893" t="n">
        <v>6</v>
      </c>
      <c r="BR1893" t="n">
        <v>0</v>
      </c>
      <c r="BS1893" t="n">
        <v>1</v>
      </c>
      <c r="BT1893" t="n">
        <v>1</v>
      </c>
      <c r="BU1893" t="n">
        <v>1</v>
      </c>
      <c r="BV1893" t="n">
        <v>1</v>
      </c>
      <c r="BW1893" t="n">
        <v>1</v>
      </c>
      <c r="BX1893" t="n">
        <v>1</v>
      </c>
      <c r="BY1893" t="inlineStr"/>
      <c r="BZ1893" t="n">
        <v>91</v>
      </c>
      <c r="CA1893" t="n">
        <v>48</v>
      </c>
      <c r="CB1893" t="inlineStr"/>
      <c r="CE1893" t="n">
        <v>12</v>
      </c>
      <c r="CF1893" t="n">
        <v>0</v>
      </c>
      <c r="CG1893" t="n">
        <v>0</v>
      </c>
      <c r="CM1893" t="n">
        <v>0</v>
      </c>
      <c r="CN1893" t="inlineStr"/>
      <c r="CO1893" t="n">
        <v>0</v>
      </c>
      <c r="CP1893">
        <f>(P1893+Q1893+S1893)</f>
        <v/>
      </c>
      <c r="CQ1893">
        <f>AC1893*BC1893</f>
        <v/>
      </c>
      <c r="CR1893">
        <f>(ROUND((ROUND(((ET1893)*1),0)*BB1893),0)+ROUND((ROUND(((AE1893-(EU1893))*1),0)*BS1893),0))</f>
        <v/>
      </c>
      <c r="CS1893">
        <f>(ROUND((ROUND(((EU1893)*1),0)*BS1893),0)+ROUND((ROUND(((AE1893-(EU1893))*1),0)*BS1893),0))</f>
        <v/>
      </c>
      <c r="CT1893">
        <f>AF1893*BA1893</f>
        <v/>
      </c>
      <c r="CU1893">
        <f>AG1893</f>
        <v/>
      </c>
      <c r="CV1893">
        <f>AH1893</f>
        <v/>
      </c>
      <c r="CW1893">
        <f>AI1893</f>
        <v/>
      </c>
      <c r="CX1893">
        <f>AJ1893</f>
        <v/>
      </c>
      <c r="CY1893">
        <f>(((S1893+R1893)*AT1893)/100)</f>
        <v/>
      </c>
      <c r="CZ1893">
        <f>(((S1893+R1893)*AU1893)/100)</f>
        <v/>
      </c>
      <c r="DC1893" t="inlineStr"/>
      <c r="DD1893" t="inlineStr"/>
      <c r="DE1893" t="inlineStr"/>
      <c r="DF1893" t="inlineStr"/>
      <c r="DG1893" t="inlineStr"/>
      <c r="DH1893" t="inlineStr"/>
      <c r="DI1893" t="inlineStr"/>
      <c r="DJ1893" t="inlineStr"/>
      <c r="DK1893" t="inlineStr"/>
      <c r="DL1893" t="inlineStr"/>
      <c r="DM1893" t="inlineStr"/>
      <c r="DN1893" t="n">
        <v>0</v>
      </c>
      <c r="DO1893" t="n">
        <v>0</v>
      </c>
      <c r="DP1893" t="n">
        <v>1</v>
      </c>
      <c r="DQ1893" t="n">
        <v>1</v>
      </c>
      <c r="DU1893" t="n">
        <v>1009</v>
      </c>
      <c r="DV1893" t="inlineStr">
        <is>
          <t>т</t>
        </is>
      </c>
      <c r="DW1893" t="inlineStr">
        <is>
          <t>т</t>
        </is>
      </c>
      <c r="DX1893" t="n">
        <v>1000</v>
      </c>
      <c r="DZ1893" t="inlineStr"/>
      <c r="EA1893" t="inlineStr"/>
      <c r="EB1893" t="inlineStr"/>
      <c r="EC1893" t="inlineStr"/>
      <c r="EE1893" t="n">
        <v>78726030</v>
      </c>
      <c r="EF1893" t="n">
        <v>6</v>
      </c>
      <c r="EG1893" t="inlineStr">
        <is>
          <t>Ремонтно-строительные работы</t>
        </is>
      </c>
      <c r="EH1893" t="n">
        <v>101</v>
      </c>
      <c r="EI1893" t="inlineStr">
        <is>
          <t>Электромонтажные работы</t>
        </is>
      </c>
      <c r="EJ1893" t="n">
        <v>1</v>
      </c>
      <c r="EK1893" t="n">
        <v>67001</v>
      </c>
      <c r="EL1893" t="inlineStr">
        <is>
          <t>Электромонтажные работы</t>
        </is>
      </c>
      <c r="EM1893" t="inlineStr">
        <is>
          <t>рФЕР-67</t>
        </is>
      </c>
      <c r="EO1893" t="inlineStr"/>
      <c r="EQ1893" t="n">
        <v>0</v>
      </c>
      <c r="ER1893" t="n">
        <v>0</v>
      </c>
      <c r="ES1893" t="n">
        <v>0</v>
      </c>
      <c r="ET1893" t="n">
        <v>0</v>
      </c>
      <c r="EU1893" t="n">
        <v>0</v>
      </c>
      <c r="EV1893" t="n">
        <v>0</v>
      </c>
      <c r="EW1893" t="n">
        <v>0</v>
      </c>
      <c r="EX1893" t="n">
        <v>0</v>
      </c>
      <c r="FQ1893" t="n">
        <v>0</v>
      </c>
      <c r="FR1893" t="n">
        <v>0</v>
      </c>
      <c r="FS1893" t="n">
        <v>0</v>
      </c>
      <c r="FX1893" t="n">
        <v>91</v>
      </c>
      <c r="FY1893" t="n">
        <v>48</v>
      </c>
      <c r="GA1893" t="inlineStr"/>
      <c r="GD1893" t="n">
        <v>1</v>
      </c>
      <c r="GF1893" t="n">
        <v>1876412176</v>
      </c>
      <c r="GG1893" t="n">
        <v>2</v>
      </c>
      <c r="GH1893" t="n">
        <v>1</v>
      </c>
      <c r="GI1893" t="n">
        <v>-2</v>
      </c>
      <c r="GJ1893" t="n">
        <v>0</v>
      </c>
      <c r="GK1893" t="n">
        <v>0</v>
      </c>
      <c r="GL1893">
        <f>ROUND(IF(AND(BH1893=3,BI1893=3,FS1893&lt;&gt;0),P1893,0),0)</f>
        <v/>
      </c>
      <c r="GM1893">
        <f>ROUND(O1893+X1893+Y1893,0)+GX1893</f>
        <v/>
      </c>
      <c r="GN1893">
        <f>IF(OR(BI1893=0,BI1893=1),GM1893-GX1893,0)</f>
        <v/>
      </c>
      <c r="GO1893">
        <f>IF(BI1893=2,GM1893-GX1893,0)</f>
        <v/>
      </c>
      <c r="GP1893">
        <f>IF(BI1893=4,GM1893-GX1893,0)</f>
        <v/>
      </c>
      <c r="GR1893" t="n">
        <v>0</v>
      </c>
      <c r="GS1893" t="n">
        <v>3</v>
      </c>
      <c r="GT1893" t="n">
        <v>0</v>
      </c>
      <c r="GU1893" t="inlineStr"/>
      <c r="GV1893">
        <f>ROUND((GT1893),2)</f>
        <v/>
      </c>
      <c r="GW1893" t="n">
        <v>1</v>
      </c>
      <c r="GX1893">
        <f>ROUND(HC1893*I1893,0)</f>
        <v/>
      </c>
      <c r="HA1893" t="n">
        <v>0</v>
      </c>
      <c r="HB1893" t="n">
        <v>0</v>
      </c>
      <c r="HC1893">
        <f>GV1893*GW1893</f>
        <v/>
      </c>
      <c r="HE1893" t="inlineStr"/>
      <c r="HF1893" t="inlineStr"/>
      <c r="HM1893" t="inlineStr"/>
      <c r="HN1893" t="inlineStr">
        <is>
          <t>Пр/812-101.0-1</t>
        </is>
      </c>
      <c r="HO1893" t="inlineStr">
        <is>
          <t>Пр/774-101.0</t>
        </is>
      </c>
      <c r="HP1893" t="inlineStr">
        <is>
          <t>Электромонтажные работы</t>
        </is>
      </c>
      <c r="HQ1893" t="inlineStr">
        <is>
          <t>Электромонтажные работы</t>
        </is>
      </c>
      <c r="HS1893" t="n">
        <v>0</v>
      </c>
      <c r="IK1893" t="n">
        <v>0</v>
      </c>
    </row>
    <row r="1894">
      <c r="A1894" t="n">
        <v>17</v>
      </c>
      <c r="B1894" t="n">
        <v>0</v>
      </c>
      <c r="C1894">
        <f>ROW(SmtRes!A639)</f>
        <v/>
      </c>
      <c r="D1894">
        <f>ROW(EtalonRes!A620)</f>
        <v/>
      </c>
      <c r="E1894" t="inlineStr">
        <is>
          <t>2</t>
        </is>
      </c>
      <c r="F1894" t="inlineStr">
        <is>
          <t>м08-02-403-3</t>
        </is>
      </c>
      <c r="G1894" t="inlineStr">
        <is>
          <t>Провод групповой осветительных сетей в защитной оболочке или кабель двух-трехжильный под штукатурку по стенам или в бороздах</t>
        </is>
      </c>
      <c r="H1894" t="inlineStr">
        <is>
          <t>100 м</t>
        </is>
      </c>
      <c r="I1894">
        <f>ROUND(ROUND(3/100,4),7)</f>
        <v/>
      </c>
      <c r="J1894" t="n">
        <v>0</v>
      </c>
      <c r="K1894">
        <f>ROUND(ROUND(3/100,4),7)</f>
        <v/>
      </c>
      <c r="O1894">
        <f>ROUND(CP1894,0)</f>
        <v/>
      </c>
      <c r="P1894">
        <f>ROUND(CQ1894*I1894,0)</f>
        <v/>
      </c>
      <c r="Q1894">
        <f>(ROUND((ROUND(((ET1894)*I1894),0)*BB1894),0)+ROUND((ROUND(((AE1894-(EU1894))*I1894),0)*BS1894),0))</f>
        <v/>
      </c>
      <c r="R1894">
        <f>(ROUND((ROUND(((EU1894)*I1894),0)*BS1894),0)+ROUND((ROUND(((AE1894-(EU1894))*I1894),0)*BS1894),0))</f>
        <v/>
      </c>
      <c r="S1894">
        <f>ROUND(CT1894*I1894,0)</f>
        <v/>
      </c>
      <c r="T1894">
        <f>ROUND(CU1894*I1894,0)</f>
        <v/>
      </c>
      <c r="U1894">
        <f>ROUND(CV1894*I1894,7)</f>
        <v/>
      </c>
      <c r="V1894">
        <f>ROUND(CW1894*I1894,7)</f>
        <v/>
      </c>
      <c r="W1894">
        <f>ROUND(CX1894*I1894,0)</f>
        <v/>
      </c>
      <c r="X1894">
        <f>ROUND(CY1894,0)</f>
        <v/>
      </c>
      <c r="Y1894">
        <f>ROUND(CZ1894,0)</f>
        <v/>
      </c>
      <c r="AA1894" t="n">
        <v>78862477</v>
      </c>
      <c r="AB1894">
        <f>ROUND((AC1894+AD1894+AF1894),2)</f>
        <v/>
      </c>
      <c r="AC1894">
        <f>ROUND((ES1894),2)</f>
        <v/>
      </c>
      <c r="AD1894">
        <f>ROUND((((ET1894)-(EU1894))+AE1894),2)</f>
        <v/>
      </c>
      <c r="AE1894">
        <f>ROUND((EU1894),2)</f>
        <v/>
      </c>
      <c r="AF1894">
        <f>ROUND((EV1894),2)</f>
        <v/>
      </c>
      <c r="AG1894">
        <f>ROUND((AP1894),2)</f>
        <v/>
      </c>
      <c r="AH1894">
        <f>(EW1894)</f>
        <v/>
      </c>
      <c r="AI1894">
        <f>(EX1894)</f>
        <v/>
      </c>
      <c r="AJ1894">
        <f>(AS1894)</f>
        <v/>
      </c>
      <c r="AK1894" t="n">
        <v>200.71</v>
      </c>
      <c r="AL1894" t="n">
        <v>41.17</v>
      </c>
      <c r="AM1894" t="n">
        <v>4.44</v>
      </c>
      <c r="AN1894" t="n">
        <v>0.27</v>
      </c>
      <c r="AO1894" t="n">
        <v>155.1</v>
      </c>
      <c r="AP1894" t="n">
        <v>0</v>
      </c>
      <c r="AQ1894" t="n">
        <v>16.5</v>
      </c>
      <c r="AR1894" t="n">
        <v>0.02</v>
      </c>
      <c r="AS1894" t="n">
        <v>0</v>
      </c>
      <c r="AT1894" t="n">
        <v>97</v>
      </c>
      <c r="AU1894" t="n">
        <v>51</v>
      </c>
      <c r="AV1894" t="n">
        <v>1</v>
      </c>
      <c r="AW1894" t="n">
        <v>1</v>
      </c>
      <c r="AZ1894" t="n">
        <v>1</v>
      </c>
      <c r="BA1894" t="n">
        <v>52.25</v>
      </c>
      <c r="BB1894" t="n">
        <v>16.59</v>
      </c>
      <c r="BC1894" t="n">
        <v>8.44</v>
      </c>
      <c r="BD1894" t="inlineStr"/>
      <c r="BE1894" t="inlineStr"/>
      <c r="BF1894" t="inlineStr"/>
      <c r="BG1894" t="inlineStr"/>
      <c r="BH1894" t="n">
        <v>0</v>
      </c>
      <c r="BI1894" t="n">
        <v>2</v>
      </c>
      <c r="BJ1894" t="inlineStr">
        <is>
          <t>ТЕРм Московской обл., м08-02-403-3, приказ Минстроя России №675/пр от 28.02.2017 № 259/пр</t>
        </is>
      </c>
      <c r="BM1894" t="n">
        <v>108001</v>
      </c>
      <c r="BN1894" t="n">
        <v>0</v>
      </c>
      <c r="BO1894" t="inlineStr">
        <is>
          <t>м08-02-403-3</t>
        </is>
      </c>
      <c r="BP1894" t="n">
        <v>1</v>
      </c>
      <c r="BQ1894" t="n">
        <v>3</v>
      </c>
      <c r="BR1894" t="n">
        <v>0</v>
      </c>
      <c r="BS1894" t="n">
        <v>52.25</v>
      </c>
      <c r="BT1894" t="n">
        <v>1</v>
      </c>
      <c r="BU1894" t="n">
        <v>1</v>
      </c>
      <c r="BV1894" t="n">
        <v>1</v>
      </c>
      <c r="BW1894" t="n">
        <v>1</v>
      </c>
      <c r="BX1894" t="n">
        <v>1</v>
      </c>
      <c r="BY1894" t="inlineStr"/>
      <c r="BZ1894" t="n">
        <v>97</v>
      </c>
      <c r="CA1894" t="n">
        <v>51</v>
      </c>
      <c r="CB1894" t="inlineStr"/>
      <c r="CE1894" t="n">
        <v>12</v>
      </c>
      <c r="CF1894" t="n">
        <v>0</v>
      </c>
      <c r="CG1894" t="n">
        <v>0</v>
      </c>
      <c r="CM1894" t="n">
        <v>0</v>
      </c>
      <c r="CN1894" t="inlineStr"/>
      <c r="CO1894" t="n">
        <v>0</v>
      </c>
      <c r="CP1894">
        <f>(P1894+Q1894+S1894)</f>
        <v/>
      </c>
      <c r="CQ1894">
        <f>AC1894*BC1894</f>
        <v/>
      </c>
      <c r="CR1894">
        <f>(ROUND((ROUND(((ET1894)*1),0)*BB1894),0)+ROUND((ROUND(((AE1894-(EU1894))*1),0)*BS1894),0))</f>
        <v/>
      </c>
      <c r="CS1894">
        <f>(ROUND((ROUND(((EU1894)*1),0)*BS1894),0)+ROUND((ROUND(((AE1894-(EU1894))*1),0)*BS1894),0))</f>
        <v/>
      </c>
      <c r="CT1894">
        <f>AF1894*BA1894</f>
        <v/>
      </c>
      <c r="CU1894">
        <f>AG1894</f>
        <v/>
      </c>
      <c r="CV1894">
        <f>AH1894</f>
        <v/>
      </c>
      <c r="CW1894">
        <f>AI1894</f>
        <v/>
      </c>
      <c r="CX1894">
        <f>AJ1894</f>
        <v/>
      </c>
      <c r="CY1894">
        <f>(((S1894+R1894)*AT1894)/100)</f>
        <v/>
      </c>
      <c r="CZ1894">
        <f>(((S1894+R1894)*AU1894)/100)</f>
        <v/>
      </c>
      <c r="DC1894" t="inlineStr"/>
      <c r="DD1894" t="inlineStr"/>
      <c r="DE1894" t="inlineStr"/>
      <c r="DF1894" t="inlineStr"/>
      <c r="DG1894" t="inlineStr"/>
      <c r="DH1894" t="inlineStr"/>
      <c r="DI1894" t="inlineStr"/>
      <c r="DJ1894" t="inlineStr"/>
      <c r="DK1894" t="inlineStr"/>
      <c r="DL1894" t="inlineStr"/>
      <c r="DM1894" t="inlineStr"/>
      <c r="DN1894" t="n">
        <v>0</v>
      </c>
      <c r="DO1894" t="n">
        <v>0</v>
      </c>
      <c r="DP1894" t="n">
        <v>1</v>
      </c>
      <c r="DQ1894" t="n">
        <v>1</v>
      </c>
      <c r="DU1894" t="n">
        <v>1003</v>
      </c>
      <c r="DV1894" t="inlineStr">
        <is>
          <t>100 м</t>
        </is>
      </c>
      <c r="DW1894" t="inlineStr">
        <is>
          <t>100 м</t>
        </is>
      </c>
      <c r="DX1894" t="n">
        <v>100</v>
      </c>
      <c r="DZ1894" t="inlineStr"/>
      <c r="EA1894" t="inlineStr"/>
      <c r="EB1894" t="inlineStr"/>
      <c r="EC1894" t="inlineStr"/>
      <c r="EE1894" t="n">
        <v>78725665</v>
      </c>
      <c r="EF1894" t="n">
        <v>3</v>
      </c>
      <c r="EG1894" t="inlineStr">
        <is>
          <t>Монтажные работы</t>
        </is>
      </c>
      <c r="EH1894" t="n">
        <v>0</v>
      </c>
      <c r="EI1894" t="inlineStr"/>
      <c r="EJ1894" t="n">
        <v>2</v>
      </c>
      <c r="EK1894" t="n">
        <v>108001</v>
      </c>
      <c r="EL1894" t="inlineStr">
        <is>
          <t>Электротехнические установки: на других объектах</t>
        </is>
      </c>
      <c r="EM1894" t="inlineStr">
        <is>
          <t>мФЕР-08</t>
        </is>
      </c>
      <c r="EO1894" t="inlineStr"/>
      <c r="EQ1894" t="n">
        <v>0</v>
      </c>
      <c r="ER1894" t="n">
        <v>200.71</v>
      </c>
      <c r="ES1894" t="n">
        <v>41.17</v>
      </c>
      <c r="ET1894" t="n">
        <v>4.44</v>
      </c>
      <c r="EU1894" t="n">
        <v>0.27</v>
      </c>
      <c r="EV1894" t="n">
        <v>155.1</v>
      </c>
      <c r="EW1894" t="n">
        <v>16.5</v>
      </c>
      <c r="EX1894" t="n">
        <v>0.02</v>
      </c>
      <c r="EY1894" t="n">
        <v>0</v>
      </c>
      <c r="FQ1894" t="n">
        <v>0</v>
      </c>
      <c r="FR1894" t="n">
        <v>0</v>
      </c>
      <c r="FS1894" t="n">
        <v>0</v>
      </c>
      <c r="FX1894" t="n">
        <v>97</v>
      </c>
      <c r="FY1894" t="n">
        <v>51</v>
      </c>
      <c r="GA1894" t="inlineStr"/>
      <c r="GD1894" t="n">
        <v>1</v>
      </c>
      <c r="GF1894" t="n">
        <v>-134942991</v>
      </c>
      <c r="GG1894" t="n">
        <v>2</v>
      </c>
      <c r="GH1894" t="n">
        <v>1</v>
      </c>
      <c r="GI1894" t="n">
        <v>2</v>
      </c>
      <c r="GJ1894" t="n">
        <v>0</v>
      </c>
      <c r="GK1894" t="n">
        <v>0</v>
      </c>
      <c r="GL1894">
        <f>ROUND(IF(AND(BH1894=3,BI1894=3,FS1894&lt;&gt;0),P1894,0),0)</f>
        <v/>
      </c>
      <c r="GM1894">
        <f>ROUND(O1894+X1894+Y1894,0)+GX1894</f>
        <v/>
      </c>
      <c r="GN1894">
        <f>IF(OR(BI1894=0,BI1894=1),GM1894-GX1894,0)</f>
        <v/>
      </c>
      <c r="GO1894">
        <f>IF(BI1894=2,GM1894-GX1894,0)</f>
        <v/>
      </c>
      <c r="GP1894">
        <f>IF(BI1894=4,GM1894-GX1894,0)</f>
        <v/>
      </c>
      <c r="GR1894" t="n">
        <v>0</v>
      </c>
      <c r="GS1894" t="n">
        <v>3</v>
      </c>
      <c r="GT1894" t="n">
        <v>0</v>
      </c>
      <c r="GU1894" t="inlineStr"/>
      <c r="GV1894">
        <f>ROUND((GT1894),2)</f>
        <v/>
      </c>
      <c r="GW1894" t="n">
        <v>1</v>
      </c>
      <c r="GX1894">
        <f>ROUND(HC1894*I1894,0)</f>
        <v/>
      </c>
      <c r="HA1894" t="n">
        <v>0</v>
      </c>
      <c r="HB1894" t="n">
        <v>0</v>
      </c>
      <c r="HC1894">
        <f>GV1894*GW1894</f>
        <v/>
      </c>
      <c r="HE1894" t="inlineStr"/>
      <c r="HF1894" t="inlineStr"/>
      <c r="HM1894" t="inlineStr"/>
      <c r="HN1894" t="inlineStr">
        <is>
          <t>Пр/812-049.3-1</t>
        </is>
      </c>
      <c r="HO1894" t="inlineStr">
        <is>
          <t>Пр/774-049.3</t>
        </is>
      </c>
      <c r="HP1894" t="inlineStr">
        <is>
          <t>Электротехнические установки: на других объектах</t>
        </is>
      </c>
      <c r="HQ1894" t="inlineStr">
        <is>
          <t>Электротехнические установки: на других объектах</t>
        </is>
      </c>
      <c r="HS1894" t="n">
        <v>0</v>
      </c>
      <c r="IK1894" t="n">
        <v>0</v>
      </c>
    </row>
    <row r="1895">
      <c r="A1895" t="n">
        <v>18</v>
      </c>
      <c r="B1895" t="n">
        <v>0</v>
      </c>
      <c r="C1895" t="n">
        <v>637</v>
      </c>
      <c r="E1895" t="inlineStr">
        <is>
          <t>2,1</t>
        </is>
      </c>
      <c r="F1895" t="inlineStr">
        <is>
          <t>501-8773</t>
        </is>
      </c>
      <c r="G1895" t="inlineStr">
        <is>
          <t>Кабель силовой с медными жилами с поливинилхлоридной изоляцией и оболочкой, не распространяющий горение марки ВВГнг, напряжением 0,66 кВ, с числом жил - 1 и сечением 4 мм2</t>
        </is>
      </c>
      <c r="H1895" t="inlineStr">
        <is>
          <t>1000 м</t>
        </is>
      </c>
      <c r="I1895">
        <f>I1894*J1895</f>
        <v/>
      </c>
      <c r="J1895" t="n">
        <v>0.1</v>
      </c>
      <c r="K1895" t="n">
        <v>0.1</v>
      </c>
      <c r="O1895">
        <f>ROUND(CP1895,0)</f>
        <v/>
      </c>
      <c r="P1895">
        <f>ROUND(CQ1895*I1895,0)</f>
        <v/>
      </c>
      <c r="Q1895">
        <f>(ROUND((ROUND(((ET1895)*I1895),0)*BB1895),0)+ROUND((ROUND(((AE1895-(EU1895))*I1895),0)*BS1895),0))</f>
        <v/>
      </c>
      <c r="R1895">
        <f>(ROUND((ROUND(((EU1895)*I1895),0)*BS1895),0)+ROUND((ROUND(((AE1895-(EU1895))*I1895),0)*BS1895),0))</f>
        <v/>
      </c>
      <c r="S1895">
        <f>ROUND(CT1895*I1895,0)</f>
        <v/>
      </c>
      <c r="T1895">
        <f>ROUND(CU1895*I1895,0)</f>
        <v/>
      </c>
      <c r="U1895">
        <f>ROUND(CV1895*I1895,7)</f>
        <v/>
      </c>
      <c r="V1895">
        <f>ROUND(CW1895*I1895,7)</f>
        <v/>
      </c>
      <c r="W1895">
        <f>ROUND(CX1895*I1895,0)</f>
        <v/>
      </c>
      <c r="X1895">
        <f>ROUND(CY1895,0)</f>
        <v/>
      </c>
      <c r="Y1895">
        <f>ROUND(CZ1895,0)</f>
        <v/>
      </c>
      <c r="AA1895" t="n">
        <v>78862477</v>
      </c>
      <c r="AB1895">
        <f>ROUND((AC1895+AD1895+AF1895),2)</f>
        <v/>
      </c>
      <c r="AC1895">
        <f>ROUND((ES1895),2)</f>
        <v/>
      </c>
      <c r="AD1895">
        <f>ROUND((((ET1895)-(EU1895))+AE1895),2)</f>
        <v/>
      </c>
      <c r="AE1895">
        <f>ROUND((EU1895),2)</f>
        <v/>
      </c>
      <c r="AF1895">
        <f>ROUND((EV1895),2)</f>
        <v/>
      </c>
      <c r="AG1895">
        <f>ROUND((AP1895),2)</f>
        <v/>
      </c>
      <c r="AH1895">
        <f>(EW1895)</f>
        <v/>
      </c>
      <c r="AI1895">
        <f>(EX1895)</f>
        <v/>
      </c>
      <c r="AJ1895">
        <f>(AS1895)</f>
        <v/>
      </c>
      <c r="AK1895" t="n">
        <v>2794.23</v>
      </c>
      <c r="AL1895" t="n">
        <v>2794.23</v>
      </c>
      <c r="AM1895" t="n">
        <v>0</v>
      </c>
      <c r="AN1895" t="n">
        <v>0</v>
      </c>
      <c r="AO1895" t="n">
        <v>0</v>
      </c>
      <c r="AP1895" t="n">
        <v>0</v>
      </c>
      <c r="AQ1895" t="n">
        <v>0</v>
      </c>
      <c r="AR1895" t="n">
        <v>0</v>
      </c>
      <c r="AS1895" t="n">
        <v>4</v>
      </c>
      <c r="AT1895" t="n">
        <v>97</v>
      </c>
      <c r="AU1895" t="n">
        <v>51</v>
      </c>
      <c r="AV1895" t="n">
        <v>1</v>
      </c>
      <c r="AW1895" t="n">
        <v>1</v>
      </c>
      <c r="AZ1895" t="n">
        <v>1</v>
      </c>
      <c r="BA1895" t="n">
        <v>1</v>
      </c>
      <c r="BB1895" t="n">
        <v>1</v>
      </c>
      <c r="BC1895" t="n">
        <v>15.03</v>
      </c>
      <c r="BD1895" t="inlineStr"/>
      <c r="BE1895" t="inlineStr"/>
      <c r="BF1895" t="inlineStr"/>
      <c r="BG1895" t="inlineStr"/>
      <c r="BH1895" t="n">
        <v>3</v>
      </c>
      <c r="BI1895" t="n">
        <v>2</v>
      </c>
      <c r="BJ1895" t="inlineStr">
        <is>
          <t>ТССЦ Московской обл., 501-8773, приказ Минстроя России №675/пр от 28.02.2017 № 258/пр</t>
        </is>
      </c>
      <c r="BM1895" t="n">
        <v>108001</v>
      </c>
      <c r="BN1895" t="n">
        <v>0</v>
      </c>
      <c r="BO1895" t="inlineStr">
        <is>
          <t>501-8773</t>
        </is>
      </c>
      <c r="BP1895" t="n">
        <v>1</v>
      </c>
      <c r="BQ1895" t="n">
        <v>3</v>
      </c>
      <c r="BR1895" t="n">
        <v>0</v>
      </c>
      <c r="BS1895" t="n">
        <v>1</v>
      </c>
      <c r="BT1895" t="n">
        <v>1</v>
      </c>
      <c r="BU1895" t="n">
        <v>1</v>
      </c>
      <c r="BV1895" t="n">
        <v>1</v>
      </c>
      <c r="BW1895" t="n">
        <v>1</v>
      </c>
      <c r="BX1895" t="n">
        <v>1</v>
      </c>
      <c r="BY1895" t="inlineStr"/>
      <c r="BZ1895" t="n">
        <v>97</v>
      </c>
      <c r="CA1895" t="n">
        <v>51</v>
      </c>
      <c r="CB1895" t="inlineStr"/>
      <c r="CE1895" t="n">
        <v>12</v>
      </c>
      <c r="CF1895" t="n">
        <v>0</v>
      </c>
      <c r="CG1895" t="n">
        <v>0</v>
      </c>
      <c r="CM1895" t="n">
        <v>0</v>
      </c>
      <c r="CN1895" t="inlineStr"/>
      <c r="CO1895" t="n">
        <v>0</v>
      </c>
      <c r="CP1895">
        <f>(P1895+Q1895+S1895)</f>
        <v/>
      </c>
      <c r="CQ1895">
        <f>AC1895*BC1895</f>
        <v/>
      </c>
      <c r="CR1895">
        <f>(ROUND((ROUND(((ET1895)*1),0)*BB1895),0)+ROUND((ROUND(((AE1895-(EU1895))*1),0)*BS1895),0))</f>
        <v/>
      </c>
      <c r="CS1895">
        <f>(ROUND((ROUND(((EU1895)*1),0)*BS1895),0)+ROUND((ROUND(((AE1895-(EU1895))*1),0)*BS1895),0))</f>
        <v/>
      </c>
      <c r="CT1895">
        <f>AF1895*BA1895</f>
        <v/>
      </c>
      <c r="CU1895">
        <f>AG1895</f>
        <v/>
      </c>
      <c r="CV1895">
        <f>AH1895</f>
        <v/>
      </c>
      <c r="CW1895">
        <f>AI1895</f>
        <v/>
      </c>
      <c r="CX1895">
        <f>AJ1895</f>
        <v/>
      </c>
      <c r="CY1895">
        <f>(((S1895+R1895)*AT1895)/100)</f>
        <v/>
      </c>
      <c r="CZ1895">
        <f>(((S1895+R1895)*AU1895)/100)</f>
        <v/>
      </c>
      <c r="DC1895" t="inlineStr"/>
      <c r="DD1895" t="inlineStr"/>
      <c r="DE1895" t="inlineStr"/>
      <c r="DF1895" t="inlineStr"/>
      <c r="DG1895" t="inlineStr"/>
      <c r="DH1895" t="inlineStr"/>
      <c r="DI1895" t="inlineStr"/>
      <c r="DJ1895" t="inlineStr"/>
      <c r="DK1895" t="inlineStr"/>
      <c r="DL1895" t="inlineStr"/>
      <c r="DM1895" t="inlineStr"/>
      <c r="DN1895" t="n">
        <v>0</v>
      </c>
      <c r="DO1895" t="n">
        <v>0</v>
      </c>
      <c r="DP1895" t="n">
        <v>1</v>
      </c>
      <c r="DQ1895" t="n">
        <v>1</v>
      </c>
      <c r="DU1895" t="n">
        <v>1013</v>
      </c>
      <c r="DV1895" t="inlineStr">
        <is>
          <t>1000 м</t>
        </is>
      </c>
      <c r="DW1895" t="inlineStr">
        <is>
          <t>1000 М</t>
        </is>
      </c>
      <c r="DX1895" t="n">
        <v>1</v>
      </c>
      <c r="DZ1895" t="inlineStr"/>
      <c r="EA1895" t="inlineStr"/>
      <c r="EB1895" t="inlineStr"/>
      <c r="EC1895" t="inlineStr"/>
      <c r="EE1895" t="n">
        <v>78725665</v>
      </c>
      <c r="EF1895" t="n">
        <v>3</v>
      </c>
      <c r="EG1895" t="inlineStr">
        <is>
          <t>Монтажные работы</t>
        </is>
      </c>
      <c r="EH1895" t="n">
        <v>0</v>
      </c>
      <c r="EI1895" t="inlineStr"/>
      <c r="EJ1895" t="n">
        <v>2</v>
      </c>
      <c r="EK1895" t="n">
        <v>108001</v>
      </c>
      <c r="EL1895" t="inlineStr">
        <is>
          <t>Электротехнические установки: на других объектах</t>
        </is>
      </c>
      <c r="EM1895" t="inlineStr">
        <is>
          <t>мФЕР-08</t>
        </is>
      </c>
      <c r="EO1895" t="inlineStr"/>
      <c r="EQ1895" t="n">
        <v>0</v>
      </c>
      <c r="ER1895" t="n">
        <v>2794.23</v>
      </c>
      <c r="ES1895" t="n">
        <v>2794.23</v>
      </c>
      <c r="ET1895" t="n">
        <v>0</v>
      </c>
      <c r="EU1895" t="n">
        <v>0</v>
      </c>
      <c r="EV1895" t="n">
        <v>0</v>
      </c>
      <c r="EW1895" t="n">
        <v>0</v>
      </c>
      <c r="EX1895" t="n">
        <v>0</v>
      </c>
      <c r="FQ1895" t="n">
        <v>0</v>
      </c>
      <c r="FR1895" t="n">
        <v>0</v>
      </c>
      <c r="FS1895" t="n">
        <v>0</v>
      </c>
      <c r="FX1895" t="n">
        <v>97</v>
      </c>
      <c r="FY1895" t="n">
        <v>51</v>
      </c>
      <c r="GA1895" t="inlineStr"/>
      <c r="GD1895" t="n">
        <v>1</v>
      </c>
      <c r="GF1895" t="n">
        <v>-626792585</v>
      </c>
      <c r="GG1895" t="n">
        <v>2</v>
      </c>
      <c r="GH1895" t="n">
        <v>1</v>
      </c>
      <c r="GI1895" t="n">
        <v>2</v>
      </c>
      <c r="GJ1895" t="n">
        <v>0</v>
      </c>
      <c r="GK1895" t="n">
        <v>0</v>
      </c>
      <c r="GL1895">
        <f>ROUND(IF(AND(BH1895=3,BI1895=3,FS1895&lt;&gt;0),P1895,0),0)</f>
        <v/>
      </c>
      <c r="GM1895">
        <f>ROUND(O1895+X1895+Y1895,0)+GX1895</f>
        <v/>
      </c>
      <c r="GN1895">
        <f>IF(OR(BI1895=0,BI1895=1),GM1895-GX1895,0)</f>
        <v/>
      </c>
      <c r="GO1895">
        <f>IF(BI1895=2,GM1895-GX1895,0)</f>
        <v/>
      </c>
      <c r="GP1895">
        <f>IF(BI1895=4,GM1895-GX1895,0)</f>
        <v/>
      </c>
      <c r="GR1895" t="n">
        <v>0</v>
      </c>
      <c r="GS1895" t="n">
        <v>3</v>
      </c>
      <c r="GT1895" t="n">
        <v>0</v>
      </c>
      <c r="GU1895" t="inlineStr"/>
      <c r="GV1895">
        <f>ROUND((GT1895),2)</f>
        <v/>
      </c>
      <c r="GW1895" t="n">
        <v>1</v>
      </c>
      <c r="GX1895">
        <f>ROUND(HC1895*I1895,0)</f>
        <v/>
      </c>
      <c r="HA1895" t="n">
        <v>0</v>
      </c>
      <c r="HB1895" t="n">
        <v>0</v>
      </c>
      <c r="HC1895">
        <f>GV1895*GW1895</f>
        <v/>
      </c>
      <c r="HE1895" t="inlineStr"/>
      <c r="HF1895" t="inlineStr"/>
      <c r="HM1895" t="inlineStr"/>
      <c r="HN1895" t="inlineStr">
        <is>
          <t>Пр/812-049.3-1</t>
        </is>
      </c>
      <c r="HO1895" t="inlineStr">
        <is>
          <t>Пр/774-049.3</t>
        </is>
      </c>
      <c r="HP1895" t="inlineStr">
        <is>
          <t>Электротехнические установки: на других объектах</t>
        </is>
      </c>
      <c r="HQ1895" t="inlineStr">
        <is>
          <t>Электротехнические установки: на других объектах</t>
        </is>
      </c>
      <c r="HS1895" t="n">
        <v>0</v>
      </c>
      <c r="IK1895" t="n">
        <v>0</v>
      </c>
    </row>
    <row r="1896">
      <c r="A1896" t="n">
        <v>17</v>
      </c>
      <c r="B1896" t="n">
        <v>0</v>
      </c>
      <c r="C1896">
        <f>ROW(SmtRes!A654)</f>
        <v/>
      </c>
      <c r="D1896">
        <f>ROW(EtalonRes!A635)</f>
        <v/>
      </c>
      <c r="E1896" t="inlineStr">
        <is>
          <t>3</t>
        </is>
      </c>
      <c r="F1896" t="inlineStr">
        <is>
          <t>м08-03-526-1</t>
        </is>
      </c>
      <c r="G1896" t="inlineStr">
        <is>
          <t>Автомат одно-, двух-, трехполюсный, устанавливаемый на конструкции на стене или колонне, на ток до 25 А</t>
        </is>
      </c>
      <c r="H1896" t="inlineStr">
        <is>
          <t>1  ШТ.</t>
        </is>
      </c>
      <c r="I1896">
        <f>ROUND(ROUND(1,4),7)</f>
        <v/>
      </c>
      <c r="J1896" t="n">
        <v>0</v>
      </c>
      <c r="K1896">
        <f>ROUND(ROUND(1,4),7)</f>
        <v/>
      </c>
      <c r="O1896">
        <f>ROUND(CP1896,0)</f>
        <v/>
      </c>
      <c r="P1896">
        <f>ROUND(CQ1896*I1896,0)</f>
        <v/>
      </c>
      <c r="Q1896">
        <f>(ROUND((ROUND((((ET1896*ROUND(0.2,7)))*I1896),0)*BB1896),0)+ROUND((ROUND(((AE1896-((EU1896*ROUND(0.2,7))))*I1896),0)*BS1896),0))</f>
        <v/>
      </c>
      <c r="R1896">
        <f>(ROUND((ROUND((((EU1896*ROUND(0.2,7)))*I1896),0)*BS1896),0)+ROUND((ROUND(((AE1896-((EU1896*ROUND(0.2,7))))*I1896),0)*BS1896),0))</f>
        <v/>
      </c>
      <c r="S1896">
        <f>ROUND(CT1896*I1896,0)</f>
        <v/>
      </c>
      <c r="T1896">
        <f>ROUND(CU1896*I1896,0)</f>
        <v/>
      </c>
      <c r="U1896">
        <f>ROUND(CV1896*I1896,7)</f>
        <v/>
      </c>
      <c r="V1896">
        <f>ROUND(CW1896*I1896,7)</f>
        <v/>
      </c>
      <c r="W1896">
        <f>ROUND(CX1896*I1896,0)</f>
        <v/>
      </c>
      <c r="X1896">
        <f>ROUND(CY1896,0)</f>
        <v/>
      </c>
      <c r="Y1896">
        <f>ROUND(CZ1896,0)</f>
        <v/>
      </c>
      <c r="AA1896" t="n">
        <v>78862477</v>
      </c>
      <c r="AB1896">
        <f>ROUND((AC1896+AD1896+AF1896),2)</f>
        <v/>
      </c>
      <c r="AC1896">
        <f>ROUND(((ES1896*ROUND(0.2,7))),2)</f>
        <v/>
      </c>
      <c r="AD1896">
        <f>ROUND(((((ET1896*ROUND(0.2,7)))-((EU1896*ROUND(0.2,7))))+AE1896),2)</f>
        <v/>
      </c>
      <c r="AE1896">
        <f>ROUND(((EU1896*ROUND(0.2,7))),2)</f>
        <v/>
      </c>
      <c r="AF1896">
        <f>ROUND(((EV1896*ROUND(0.2,7))),2)</f>
        <v/>
      </c>
      <c r="AG1896">
        <f>ROUND((AP1896),2)</f>
        <v/>
      </c>
      <c r="AH1896">
        <f>((EW1896*ROUND(0.2,7)))</f>
        <v/>
      </c>
      <c r="AI1896">
        <f>((EX1896*ROUND(0.2,7)))</f>
        <v/>
      </c>
      <c r="AJ1896">
        <f>(AS1896)</f>
        <v/>
      </c>
      <c r="AK1896" t="n">
        <v>36.49</v>
      </c>
      <c r="AL1896" t="n">
        <v>20.52</v>
      </c>
      <c r="AM1896" t="n">
        <v>1.13</v>
      </c>
      <c r="AN1896" t="n">
        <v>0</v>
      </c>
      <c r="AO1896" t="n">
        <v>14.84</v>
      </c>
      <c r="AP1896" t="n">
        <v>0</v>
      </c>
      <c r="AQ1896" t="n">
        <v>1.56</v>
      </c>
      <c r="AR1896" t="n">
        <v>0</v>
      </c>
      <c r="AS1896" t="n">
        <v>0</v>
      </c>
      <c r="AT1896" t="n">
        <v>97</v>
      </c>
      <c r="AU1896" t="n">
        <v>51</v>
      </c>
      <c r="AV1896" t="n">
        <v>1</v>
      </c>
      <c r="AW1896" t="n">
        <v>1</v>
      </c>
      <c r="AZ1896" t="n">
        <v>1</v>
      </c>
      <c r="BA1896" t="n">
        <v>52.25</v>
      </c>
      <c r="BB1896" t="n">
        <v>8.27</v>
      </c>
      <c r="BC1896" t="n">
        <v>14.64</v>
      </c>
      <c r="BD1896" t="inlineStr"/>
      <c r="BE1896" t="inlineStr"/>
      <c r="BF1896" t="inlineStr"/>
      <c r="BG1896" t="inlineStr"/>
      <c r="BH1896" t="n">
        <v>0</v>
      </c>
      <c r="BI1896" t="n">
        <v>2</v>
      </c>
      <c r="BJ1896" t="inlineStr">
        <is>
          <t>ТЕРм Московской обл., м08-03-526-1, приказ Минстроя России №675/пр от 28.02.2017 № 259/пр</t>
        </is>
      </c>
      <c r="BM1896" t="n">
        <v>108001</v>
      </c>
      <c r="BN1896" t="n">
        <v>0</v>
      </c>
      <c r="BO1896" t="inlineStr">
        <is>
          <t>м08-03-526-1</t>
        </is>
      </c>
      <c r="BP1896" t="n">
        <v>1</v>
      </c>
      <c r="BQ1896" t="n">
        <v>3</v>
      </c>
      <c r="BR1896" t="n">
        <v>0</v>
      </c>
      <c r="BS1896" t="n">
        <v>52.25</v>
      </c>
      <c r="BT1896" t="n">
        <v>1</v>
      </c>
      <c r="BU1896" t="n">
        <v>1</v>
      </c>
      <c r="BV1896" t="n">
        <v>1</v>
      </c>
      <c r="BW1896" t="n">
        <v>1</v>
      </c>
      <c r="BX1896" t="n">
        <v>1</v>
      </c>
      <c r="BY1896" t="inlineStr"/>
      <c r="BZ1896" t="n">
        <v>97</v>
      </c>
      <c r="CA1896" t="n">
        <v>51</v>
      </c>
      <c r="CB1896" t="inlineStr"/>
      <c r="CE1896" t="n">
        <v>12</v>
      </c>
      <c r="CF1896" t="n">
        <v>0</v>
      </c>
      <c r="CG1896" t="n">
        <v>0</v>
      </c>
      <c r="CM1896" t="n">
        <v>0</v>
      </c>
      <c r="CN1896" t="inlineStr"/>
      <c r="CO1896" t="n">
        <v>0</v>
      </c>
      <c r="CP1896">
        <f>(P1896+Q1896+S1896)</f>
        <v/>
      </c>
      <c r="CQ1896">
        <f>AC1896*BC1896</f>
        <v/>
      </c>
      <c r="CR1896">
        <f>(ROUND((ROUND((((ET1896*ROUND(0.2,7)))*1),0)*BB1896),0)+ROUND((ROUND(((AE1896-((EU1896*ROUND(0.2,7))))*1),0)*BS1896),0))</f>
        <v/>
      </c>
      <c r="CS1896">
        <f>(ROUND((ROUND((((EU1896*ROUND(0.2,7)))*1),0)*BS1896),0)+ROUND((ROUND(((AE1896-((EU1896*ROUND(0.2,7))))*1),0)*BS1896),0))</f>
        <v/>
      </c>
      <c r="CT1896">
        <f>AF1896*BA1896</f>
        <v/>
      </c>
      <c r="CU1896">
        <f>AG1896</f>
        <v/>
      </c>
      <c r="CV1896">
        <f>AH1896</f>
        <v/>
      </c>
      <c r="CW1896">
        <f>AI1896</f>
        <v/>
      </c>
      <c r="CX1896">
        <f>AJ1896</f>
        <v/>
      </c>
      <c r="CY1896">
        <f>(((S1896+R1896)*AT1896)/100)</f>
        <v/>
      </c>
      <c r="CZ1896">
        <f>(((S1896+R1896)*AU1896)/100)</f>
        <v/>
      </c>
      <c r="DC1896" t="inlineStr"/>
      <c r="DD1896" t="inlineStr">
        <is>
          <t>)*0,2</t>
        </is>
      </c>
      <c r="DE1896" t="inlineStr">
        <is>
          <t>)*0,2</t>
        </is>
      </c>
      <c r="DF1896" t="inlineStr">
        <is>
          <t>)*0,2</t>
        </is>
      </c>
      <c r="DG1896" t="inlineStr">
        <is>
          <t>)*0,2</t>
        </is>
      </c>
      <c r="DH1896" t="inlineStr"/>
      <c r="DI1896" t="inlineStr">
        <is>
          <t>)*0,2</t>
        </is>
      </c>
      <c r="DJ1896" t="inlineStr">
        <is>
          <t>)*0,2</t>
        </is>
      </c>
      <c r="DK1896" t="inlineStr"/>
      <c r="DL1896" t="inlineStr"/>
      <c r="DM1896" t="inlineStr"/>
      <c r="DN1896" t="n">
        <v>0</v>
      </c>
      <c r="DO1896" t="n">
        <v>0</v>
      </c>
      <c r="DP1896" t="n">
        <v>1</v>
      </c>
      <c r="DQ1896" t="n">
        <v>1</v>
      </c>
      <c r="DU1896" t="n">
        <v>1013</v>
      </c>
      <c r="DV1896" t="inlineStr">
        <is>
          <t>1  ШТ.</t>
        </is>
      </c>
      <c r="DW1896" t="inlineStr">
        <is>
          <t>1  ШТ.</t>
        </is>
      </c>
      <c r="DX1896" t="n">
        <v>1</v>
      </c>
      <c r="DZ1896" t="inlineStr"/>
      <c r="EA1896" t="inlineStr"/>
      <c r="EB1896" t="inlineStr"/>
      <c r="EC1896" t="inlineStr"/>
      <c r="EE1896" t="n">
        <v>78725665</v>
      </c>
      <c r="EF1896" t="n">
        <v>3</v>
      </c>
      <c r="EG1896" t="inlineStr">
        <is>
          <t>Монтажные работы</t>
        </is>
      </c>
      <c r="EH1896" t="n">
        <v>0</v>
      </c>
      <c r="EI1896" t="inlineStr"/>
      <c r="EJ1896" t="n">
        <v>2</v>
      </c>
      <c r="EK1896" t="n">
        <v>108001</v>
      </c>
      <c r="EL1896" t="inlineStr">
        <is>
          <t>Электротехнические установки: на других объектах</t>
        </is>
      </c>
      <c r="EM1896" t="inlineStr">
        <is>
          <t>мФЕР-08</t>
        </is>
      </c>
      <c r="EO1896" t="inlineStr"/>
      <c r="EQ1896" t="n">
        <v>0</v>
      </c>
      <c r="ER1896" t="n">
        <v>36.49</v>
      </c>
      <c r="ES1896" t="n">
        <v>20.52</v>
      </c>
      <c r="ET1896" t="n">
        <v>1.13</v>
      </c>
      <c r="EU1896" t="n">
        <v>0</v>
      </c>
      <c r="EV1896" t="n">
        <v>14.84</v>
      </c>
      <c r="EW1896" t="n">
        <v>1.56</v>
      </c>
      <c r="EX1896" t="n">
        <v>0</v>
      </c>
      <c r="EY1896" t="n">
        <v>0</v>
      </c>
      <c r="FQ1896" t="n">
        <v>0</v>
      </c>
      <c r="FR1896" t="n">
        <v>0</v>
      </c>
      <c r="FS1896" t="n">
        <v>0</v>
      </c>
      <c r="FX1896" t="n">
        <v>97</v>
      </c>
      <c r="FY1896" t="n">
        <v>51</v>
      </c>
      <c r="GA1896" t="inlineStr"/>
      <c r="GD1896" t="n">
        <v>1</v>
      </c>
      <c r="GF1896" t="n">
        <v>-834727787</v>
      </c>
      <c r="GG1896" t="n">
        <v>2</v>
      </c>
      <c r="GH1896" t="n">
        <v>1</v>
      </c>
      <c r="GI1896" t="n">
        <v>2</v>
      </c>
      <c r="GJ1896" t="n">
        <v>0</v>
      </c>
      <c r="GK1896" t="n">
        <v>0</v>
      </c>
      <c r="GL1896">
        <f>ROUND(IF(AND(BH1896=3,BI1896=3,FS1896&lt;&gt;0),P1896,0),0)</f>
        <v/>
      </c>
      <c r="GM1896">
        <f>ROUND(O1896+X1896+Y1896,0)+GX1896</f>
        <v/>
      </c>
      <c r="GN1896">
        <f>IF(OR(BI1896=0,BI1896=1),GM1896-GX1896,0)</f>
        <v/>
      </c>
      <c r="GO1896">
        <f>IF(BI1896=2,GM1896-GX1896,0)</f>
        <v/>
      </c>
      <c r="GP1896">
        <f>IF(BI1896=4,GM1896-GX1896,0)</f>
        <v/>
      </c>
      <c r="GR1896" t="n">
        <v>0</v>
      </c>
      <c r="GS1896" t="n">
        <v>3</v>
      </c>
      <c r="GT1896" t="n">
        <v>0</v>
      </c>
      <c r="GU1896" t="inlineStr"/>
      <c r="GV1896">
        <f>ROUND((GT1896),2)</f>
        <v/>
      </c>
      <c r="GW1896" t="n">
        <v>1</v>
      </c>
      <c r="GX1896">
        <f>ROUND(HC1896*I1896,0)</f>
        <v/>
      </c>
      <c r="HA1896" t="n">
        <v>0</v>
      </c>
      <c r="HB1896" t="n">
        <v>0</v>
      </c>
      <c r="HC1896">
        <f>GV1896*GW1896</f>
        <v/>
      </c>
      <c r="HE1896" t="inlineStr"/>
      <c r="HF1896" t="inlineStr"/>
      <c r="HM1896" t="inlineStr"/>
      <c r="HN1896" t="inlineStr">
        <is>
          <t>Пр/812-049.3-1</t>
        </is>
      </c>
      <c r="HO1896" t="inlineStr">
        <is>
          <t>Пр/774-049.3</t>
        </is>
      </c>
      <c r="HP1896" t="inlineStr">
        <is>
          <t>Электротехнические установки: на других объектах</t>
        </is>
      </c>
      <c r="HQ1896" t="inlineStr">
        <is>
          <t>Электротехнические установки: на других объектах</t>
        </is>
      </c>
      <c r="HS1896" t="n">
        <v>0</v>
      </c>
      <c r="IK1896" t="n">
        <v>0</v>
      </c>
    </row>
    <row r="1897">
      <c r="A1897" t="n">
        <v>17</v>
      </c>
      <c r="B1897" t="n">
        <v>0</v>
      </c>
      <c r="C1897">
        <f>ROW(SmtRes!A670)</f>
        <v/>
      </c>
      <c r="D1897">
        <f>ROW(EtalonRes!A650)</f>
        <v/>
      </c>
      <c r="E1897" t="inlineStr">
        <is>
          <t>4</t>
        </is>
      </c>
      <c r="F1897" t="inlineStr">
        <is>
          <t>м08-03-526-1</t>
        </is>
      </c>
      <c r="G1897" t="inlineStr">
        <is>
          <t>Автомат одно-, двух-, трехполюсный, устанавливаемый на конструкции на стене или колонне, на ток до 25 А</t>
        </is>
      </c>
      <c r="H1897" t="inlineStr">
        <is>
          <t>1  ШТ.</t>
        </is>
      </c>
      <c r="I1897">
        <f>ROUND(ROUND(1,4),7)</f>
        <v/>
      </c>
      <c r="J1897" t="n">
        <v>0</v>
      </c>
      <c r="K1897">
        <f>ROUND(ROUND(1,4),7)</f>
        <v/>
      </c>
      <c r="O1897">
        <f>ROUND(CP1897,0)</f>
        <v/>
      </c>
      <c r="P1897">
        <f>ROUND(CQ1897*I1897,0)</f>
        <v/>
      </c>
      <c r="Q1897">
        <f>(ROUND((ROUND(((ET1897)*I1897),0)*BB1897),0)+ROUND((ROUND(((AE1897-(EU1897))*I1897),0)*BS1897),0))</f>
        <v/>
      </c>
      <c r="R1897">
        <f>(ROUND((ROUND(((EU1897)*I1897),0)*BS1897),0)+ROUND((ROUND(((AE1897-(EU1897))*I1897),0)*BS1897),0))</f>
        <v/>
      </c>
      <c r="S1897">
        <f>ROUND(CT1897*I1897,0)</f>
        <v/>
      </c>
      <c r="T1897">
        <f>ROUND(CU1897*I1897,0)</f>
        <v/>
      </c>
      <c r="U1897">
        <f>ROUND(CV1897*I1897,7)</f>
        <v/>
      </c>
      <c r="V1897">
        <f>ROUND(CW1897*I1897,7)</f>
        <v/>
      </c>
      <c r="W1897">
        <f>ROUND(CX1897*I1897,0)</f>
        <v/>
      </c>
      <c r="X1897">
        <f>ROUND(CY1897,0)</f>
        <v/>
      </c>
      <c r="Y1897">
        <f>ROUND(CZ1897,0)</f>
        <v/>
      </c>
      <c r="AA1897" t="n">
        <v>78862477</v>
      </c>
      <c r="AB1897">
        <f>ROUND((AC1897+AD1897+AF1897),2)</f>
        <v/>
      </c>
      <c r="AC1897">
        <f>ROUND((ES1897),2)</f>
        <v/>
      </c>
      <c r="AD1897">
        <f>ROUND((((ET1897)-(EU1897))+AE1897),2)</f>
        <v/>
      </c>
      <c r="AE1897">
        <f>ROUND((EU1897),2)</f>
        <v/>
      </c>
      <c r="AF1897">
        <f>ROUND((EV1897),2)</f>
        <v/>
      </c>
      <c r="AG1897">
        <f>ROUND((AP1897),2)</f>
        <v/>
      </c>
      <c r="AH1897">
        <f>(EW1897)</f>
        <v/>
      </c>
      <c r="AI1897">
        <f>(EX1897)</f>
        <v/>
      </c>
      <c r="AJ1897">
        <f>(AS1897)</f>
        <v/>
      </c>
      <c r="AK1897" t="n">
        <v>36.49</v>
      </c>
      <c r="AL1897" t="n">
        <v>20.52</v>
      </c>
      <c r="AM1897" t="n">
        <v>1.13</v>
      </c>
      <c r="AN1897" t="n">
        <v>0</v>
      </c>
      <c r="AO1897" t="n">
        <v>14.84</v>
      </c>
      <c r="AP1897" t="n">
        <v>0</v>
      </c>
      <c r="AQ1897" t="n">
        <v>1.56</v>
      </c>
      <c r="AR1897" t="n">
        <v>0</v>
      </c>
      <c r="AS1897" t="n">
        <v>0</v>
      </c>
      <c r="AT1897" t="n">
        <v>97</v>
      </c>
      <c r="AU1897" t="n">
        <v>51</v>
      </c>
      <c r="AV1897" t="n">
        <v>1</v>
      </c>
      <c r="AW1897" t="n">
        <v>1</v>
      </c>
      <c r="AZ1897" t="n">
        <v>1</v>
      </c>
      <c r="BA1897" t="n">
        <v>52.25</v>
      </c>
      <c r="BB1897" t="n">
        <v>8.27</v>
      </c>
      <c r="BC1897" t="n">
        <v>14.64</v>
      </c>
      <c r="BD1897" t="inlineStr"/>
      <c r="BE1897" t="inlineStr"/>
      <c r="BF1897" t="inlineStr"/>
      <c r="BG1897" t="inlineStr"/>
      <c r="BH1897" t="n">
        <v>0</v>
      </c>
      <c r="BI1897" t="n">
        <v>2</v>
      </c>
      <c r="BJ1897" t="inlineStr">
        <is>
          <t>ТЕРм Московской обл., м08-03-526-1, приказ Минстроя России №675/пр от 28.02.2017 № 259/пр</t>
        </is>
      </c>
      <c r="BM1897" t="n">
        <v>108001</v>
      </c>
      <c r="BN1897" t="n">
        <v>0</v>
      </c>
      <c r="BO1897" t="inlineStr">
        <is>
          <t>м08-03-526-1</t>
        </is>
      </c>
      <c r="BP1897" t="n">
        <v>1</v>
      </c>
      <c r="BQ1897" t="n">
        <v>3</v>
      </c>
      <c r="BR1897" t="n">
        <v>0</v>
      </c>
      <c r="BS1897" t="n">
        <v>52.25</v>
      </c>
      <c r="BT1897" t="n">
        <v>1</v>
      </c>
      <c r="BU1897" t="n">
        <v>1</v>
      </c>
      <c r="BV1897" t="n">
        <v>1</v>
      </c>
      <c r="BW1897" t="n">
        <v>1</v>
      </c>
      <c r="BX1897" t="n">
        <v>1</v>
      </c>
      <c r="BY1897" t="inlineStr"/>
      <c r="BZ1897" t="n">
        <v>97</v>
      </c>
      <c r="CA1897" t="n">
        <v>51</v>
      </c>
      <c r="CB1897" t="inlineStr"/>
      <c r="CE1897" t="n">
        <v>12</v>
      </c>
      <c r="CF1897" t="n">
        <v>0</v>
      </c>
      <c r="CG1897" t="n">
        <v>0</v>
      </c>
      <c r="CM1897" t="n">
        <v>0</v>
      </c>
      <c r="CN1897" t="inlineStr"/>
      <c r="CO1897" t="n">
        <v>0</v>
      </c>
      <c r="CP1897">
        <f>(P1897+Q1897+S1897)</f>
        <v/>
      </c>
      <c r="CQ1897">
        <f>AC1897*BC1897</f>
        <v/>
      </c>
      <c r="CR1897">
        <f>(ROUND((ROUND(((ET1897)*1),0)*BB1897),0)+ROUND((ROUND(((AE1897-(EU1897))*1),0)*BS1897),0))</f>
        <v/>
      </c>
      <c r="CS1897">
        <f>(ROUND((ROUND(((EU1897)*1),0)*BS1897),0)+ROUND((ROUND(((AE1897-(EU1897))*1),0)*BS1897),0))</f>
        <v/>
      </c>
      <c r="CT1897">
        <f>AF1897*BA1897</f>
        <v/>
      </c>
      <c r="CU1897">
        <f>AG1897</f>
        <v/>
      </c>
      <c r="CV1897">
        <f>AH1897</f>
        <v/>
      </c>
      <c r="CW1897">
        <f>AI1897</f>
        <v/>
      </c>
      <c r="CX1897">
        <f>AJ1897</f>
        <v/>
      </c>
      <c r="CY1897">
        <f>(((S1897+R1897)*AT1897)/100)</f>
        <v/>
      </c>
      <c r="CZ1897">
        <f>(((S1897+R1897)*AU1897)/100)</f>
        <v/>
      </c>
      <c r="DC1897" t="inlineStr"/>
      <c r="DD1897" t="inlineStr"/>
      <c r="DE1897" t="inlineStr"/>
      <c r="DF1897" t="inlineStr"/>
      <c r="DG1897" t="inlineStr"/>
      <c r="DH1897" t="inlineStr"/>
      <c r="DI1897" t="inlineStr"/>
      <c r="DJ1897" t="inlineStr"/>
      <c r="DK1897" t="inlineStr"/>
      <c r="DL1897" t="inlineStr"/>
      <c r="DM1897" t="inlineStr"/>
      <c r="DN1897" t="n">
        <v>0</v>
      </c>
      <c r="DO1897" t="n">
        <v>0</v>
      </c>
      <c r="DP1897" t="n">
        <v>1</v>
      </c>
      <c r="DQ1897" t="n">
        <v>1</v>
      </c>
      <c r="DU1897" t="n">
        <v>1013</v>
      </c>
      <c r="DV1897" t="inlineStr">
        <is>
          <t>1  ШТ.</t>
        </is>
      </c>
      <c r="DW1897" t="inlineStr">
        <is>
          <t>1  ШТ.</t>
        </is>
      </c>
      <c r="DX1897" t="n">
        <v>1</v>
      </c>
      <c r="DZ1897" t="inlineStr"/>
      <c r="EA1897" t="inlineStr"/>
      <c r="EB1897" t="inlineStr"/>
      <c r="EC1897" t="inlineStr"/>
      <c r="EE1897" t="n">
        <v>78725665</v>
      </c>
      <c r="EF1897" t="n">
        <v>3</v>
      </c>
      <c r="EG1897" t="inlineStr">
        <is>
          <t>Монтажные работы</t>
        </is>
      </c>
      <c r="EH1897" t="n">
        <v>0</v>
      </c>
      <c r="EI1897" t="inlineStr"/>
      <c r="EJ1897" t="n">
        <v>2</v>
      </c>
      <c r="EK1897" t="n">
        <v>108001</v>
      </c>
      <c r="EL1897" t="inlineStr">
        <is>
          <t>Электротехнические установки: на других объектах</t>
        </is>
      </c>
      <c r="EM1897" t="inlineStr">
        <is>
          <t>мФЕР-08</t>
        </is>
      </c>
      <c r="EO1897" t="inlineStr"/>
      <c r="EQ1897" t="n">
        <v>0</v>
      </c>
      <c r="ER1897" t="n">
        <v>36.49</v>
      </c>
      <c r="ES1897" t="n">
        <v>20.52</v>
      </c>
      <c r="ET1897" t="n">
        <v>1.13</v>
      </c>
      <c r="EU1897" t="n">
        <v>0</v>
      </c>
      <c r="EV1897" t="n">
        <v>14.84</v>
      </c>
      <c r="EW1897" t="n">
        <v>1.56</v>
      </c>
      <c r="EX1897" t="n">
        <v>0</v>
      </c>
      <c r="EY1897" t="n">
        <v>0</v>
      </c>
      <c r="FQ1897" t="n">
        <v>0</v>
      </c>
      <c r="FR1897" t="n">
        <v>0</v>
      </c>
      <c r="FS1897" t="n">
        <v>0</v>
      </c>
      <c r="FX1897" t="n">
        <v>97</v>
      </c>
      <c r="FY1897" t="n">
        <v>51</v>
      </c>
      <c r="GA1897" t="inlineStr"/>
      <c r="GD1897" t="n">
        <v>1</v>
      </c>
      <c r="GF1897" t="n">
        <v>-834727787</v>
      </c>
      <c r="GG1897" t="n">
        <v>2</v>
      </c>
      <c r="GH1897" t="n">
        <v>1</v>
      </c>
      <c r="GI1897" t="n">
        <v>2</v>
      </c>
      <c r="GJ1897" t="n">
        <v>0</v>
      </c>
      <c r="GK1897" t="n">
        <v>0</v>
      </c>
      <c r="GL1897">
        <f>ROUND(IF(AND(BH1897=3,BI1897=3,FS1897&lt;&gt;0),P1897,0),0)</f>
        <v/>
      </c>
      <c r="GM1897">
        <f>ROUND(O1897+X1897+Y1897,0)+GX1897</f>
        <v/>
      </c>
      <c r="GN1897">
        <f>IF(OR(BI1897=0,BI1897=1),GM1897-GX1897,0)</f>
        <v/>
      </c>
      <c r="GO1897">
        <f>IF(BI1897=2,GM1897-GX1897,0)</f>
        <v/>
      </c>
      <c r="GP1897">
        <f>IF(BI1897=4,GM1897-GX1897,0)</f>
        <v/>
      </c>
      <c r="GR1897" t="n">
        <v>0</v>
      </c>
      <c r="GS1897" t="n">
        <v>3</v>
      </c>
      <c r="GT1897" t="n">
        <v>0</v>
      </c>
      <c r="GU1897" t="inlineStr"/>
      <c r="GV1897">
        <f>ROUND((GT1897),2)</f>
        <v/>
      </c>
      <c r="GW1897" t="n">
        <v>1</v>
      </c>
      <c r="GX1897">
        <f>ROUND(HC1897*I1897,0)</f>
        <v/>
      </c>
      <c r="HA1897" t="n">
        <v>0</v>
      </c>
      <c r="HB1897" t="n">
        <v>0</v>
      </c>
      <c r="HC1897">
        <f>GV1897*GW1897</f>
        <v/>
      </c>
      <c r="HE1897" t="inlineStr"/>
      <c r="HF1897" t="inlineStr"/>
      <c r="HM1897" t="inlineStr"/>
      <c r="HN1897" t="inlineStr">
        <is>
          <t>Пр/812-049.3-1</t>
        </is>
      </c>
      <c r="HO1897" t="inlineStr">
        <is>
          <t>Пр/774-049.3</t>
        </is>
      </c>
      <c r="HP1897" t="inlineStr">
        <is>
          <t>Электротехнические установки: на других объектах</t>
        </is>
      </c>
      <c r="HQ1897" t="inlineStr">
        <is>
          <t>Электротехнические установки: на других объектах</t>
        </is>
      </c>
      <c r="HS1897" t="n">
        <v>0</v>
      </c>
      <c r="IK1897" t="n">
        <v>0</v>
      </c>
    </row>
    <row r="1898">
      <c r="A1898" t="n">
        <v>18</v>
      </c>
      <c r="B1898" t="n">
        <v>0</v>
      </c>
      <c r="C1898" t="n">
        <v>669</v>
      </c>
      <c r="E1898" t="inlineStr">
        <is>
          <t>4,1</t>
        </is>
      </c>
      <c r="F1898" t="inlineStr">
        <is>
          <t>509-5634</t>
        </is>
      </c>
      <c r="G1898" t="inlineStr">
        <is>
          <t>Выключатели автоматические ВА24-29 20А однофазные</t>
        </is>
      </c>
      <c r="H1898" t="inlineStr">
        <is>
          <t>шт.</t>
        </is>
      </c>
      <c r="I1898">
        <f>I1897*J1898</f>
        <v/>
      </c>
      <c r="J1898" t="n">
        <v>1</v>
      </c>
      <c r="K1898" t="n">
        <v>1</v>
      </c>
      <c r="O1898">
        <f>ROUND(CP1898,0)</f>
        <v/>
      </c>
      <c r="P1898">
        <f>ROUND(CQ1898*I1898,0)</f>
        <v/>
      </c>
      <c r="Q1898">
        <f>(ROUND((ROUND(((ET1898)*I1898),0)*BB1898),0)+ROUND((ROUND(((AE1898-(EU1898))*I1898),0)*BS1898),0))</f>
        <v/>
      </c>
      <c r="R1898">
        <f>(ROUND((ROUND(((EU1898)*I1898),0)*BS1898),0)+ROUND((ROUND(((AE1898-(EU1898))*I1898),0)*BS1898),0))</f>
        <v/>
      </c>
      <c r="S1898">
        <f>ROUND(CT1898*I1898,0)</f>
        <v/>
      </c>
      <c r="T1898">
        <f>ROUND(CU1898*I1898,0)</f>
        <v/>
      </c>
      <c r="U1898">
        <f>ROUND(CV1898*I1898,7)</f>
        <v/>
      </c>
      <c r="V1898">
        <f>ROUND(CW1898*I1898,7)</f>
        <v/>
      </c>
      <c r="W1898">
        <f>ROUND(CX1898*I1898,0)</f>
        <v/>
      </c>
      <c r="X1898">
        <f>ROUND(CY1898,0)</f>
        <v/>
      </c>
      <c r="Y1898">
        <f>ROUND(CZ1898,0)</f>
        <v/>
      </c>
      <c r="AA1898" t="n">
        <v>78862477</v>
      </c>
      <c r="AB1898">
        <f>ROUND((AC1898+AD1898+AF1898),2)</f>
        <v/>
      </c>
      <c r="AC1898">
        <f>ROUND((ES1898),2)</f>
        <v/>
      </c>
      <c r="AD1898">
        <f>ROUND((((ET1898)-(EU1898))+AE1898),2)</f>
        <v/>
      </c>
      <c r="AE1898">
        <f>ROUND((EU1898),2)</f>
        <v/>
      </c>
      <c r="AF1898">
        <f>ROUND((EV1898),2)</f>
        <v/>
      </c>
      <c r="AG1898">
        <f>ROUND((AP1898),2)</f>
        <v/>
      </c>
      <c r="AH1898">
        <f>(EW1898)</f>
        <v/>
      </c>
      <c r="AI1898">
        <f>(EX1898)</f>
        <v/>
      </c>
      <c r="AJ1898">
        <f>(AS1898)</f>
        <v/>
      </c>
      <c r="AK1898" t="n">
        <v>7.89</v>
      </c>
      <c r="AL1898" t="n">
        <v>7.89</v>
      </c>
      <c r="AM1898" t="n">
        <v>0</v>
      </c>
      <c r="AN1898" t="n">
        <v>0</v>
      </c>
      <c r="AO1898" t="n">
        <v>0</v>
      </c>
      <c r="AP1898" t="n">
        <v>0</v>
      </c>
      <c r="AQ1898" t="n">
        <v>0</v>
      </c>
      <c r="AR1898" t="n">
        <v>0</v>
      </c>
      <c r="AS1898" t="n">
        <v>0.01</v>
      </c>
      <c r="AT1898" t="n">
        <v>97</v>
      </c>
      <c r="AU1898" t="n">
        <v>51</v>
      </c>
      <c r="AV1898" t="n">
        <v>1</v>
      </c>
      <c r="AW1898" t="n">
        <v>1</v>
      </c>
      <c r="AZ1898" t="n">
        <v>1</v>
      </c>
      <c r="BA1898" t="n">
        <v>1</v>
      </c>
      <c r="BB1898" t="n">
        <v>1</v>
      </c>
      <c r="BC1898" t="n">
        <v>1</v>
      </c>
      <c r="BD1898" t="inlineStr"/>
      <c r="BE1898" t="inlineStr"/>
      <c r="BF1898" t="inlineStr"/>
      <c r="BG1898" t="inlineStr"/>
      <c r="BH1898" t="n">
        <v>3</v>
      </c>
      <c r="BI1898" t="n">
        <v>2</v>
      </c>
      <c r="BJ1898" t="inlineStr">
        <is>
          <t>ТССЦ Московской обл., 509-5634, приказ Минстроя России №675/пр от 28.02.2017 № 258/пр</t>
        </is>
      </c>
      <c r="BM1898" t="n">
        <v>108001</v>
      </c>
      <c r="BN1898" t="n">
        <v>0</v>
      </c>
      <c r="BO1898" t="inlineStr"/>
      <c r="BP1898" t="n">
        <v>0</v>
      </c>
      <c r="BQ1898" t="n">
        <v>3</v>
      </c>
      <c r="BR1898" t="n">
        <v>0</v>
      </c>
      <c r="BS1898" t="n">
        <v>1</v>
      </c>
      <c r="BT1898" t="n">
        <v>1</v>
      </c>
      <c r="BU1898" t="n">
        <v>1</v>
      </c>
      <c r="BV1898" t="n">
        <v>1</v>
      </c>
      <c r="BW1898" t="n">
        <v>1</v>
      </c>
      <c r="BX1898" t="n">
        <v>1</v>
      </c>
      <c r="BY1898" t="inlineStr"/>
      <c r="BZ1898" t="n">
        <v>97</v>
      </c>
      <c r="CA1898" t="n">
        <v>51</v>
      </c>
      <c r="CB1898" t="inlineStr"/>
      <c r="CE1898" t="n">
        <v>12</v>
      </c>
      <c r="CF1898" t="n">
        <v>0</v>
      </c>
      <c r="CG1898" t="n">
        <v>0</v>
      </c>
      <c r="CM1898" t="n">
        <v>0</v>
      </c>
      <c r="CN1898" t="inlineStr"/>
      <c r="CO1898" t="n">
        <v>0</v>
      </c>
      <c r="CP1898">
        <f>(P1898+Q1898+S1898)</f>
        <v/>
      </c>
      <c r="CQ1898">
        <f>AC1898*BC1898</f>
        <v/>
      </c>
      <c r="CR1898">
        <f>(ROUND((ROUND(((ET1898)*1),0)*BB1898),0)+ROUND((ROUND(((AE1898-(EU1898))*1),0)*BS1898),0))</f>
        <v/>
      </c>
      <c r="CS1898">
        <f>(ROUND((ROUND(((EU1898)*1),0)*BS1898),0)+ROUND((ROUND(((AE1898-(EU1898))*1),0)*BS1898),0))</f>
        <v/>
      </c>
      <c r="CT1898">
        <f>AF1898*BA1898</f>
        <v/>
      </c>
      <c r="CU1898">
        <f>AG1898</f>
        <v/>
      </c>
      <c r="CV1898">
        <f>AH1898</f>
        <v/>
      </c>
      <c r="CW1898">
        <f>AI1898</f>
        <v/>
      </c>
      <c r="CX1898">
        <f>AJ1898</f>
        <v/>
      </c>
      <c r="CY1898">
        <f>(((S1898+R1898)*AT1898)/100)</f>
        <v/>
      </c>
      <c r="CZ1898">
        <f>(((S1898+R1898)*AU1898)/100)</f>
        <v/>
      </c>
      <c r="DC1898" t="inlineStr"/>
      <c r="DD1898" t="inlineStr"/>
      <c r="DE1898" t="inlineStr"/>
      <c r="DF1898" t="inlineStr"/>
      <c r="DG1898" t="inlineStr"/>
      <c r="DH1898" t="inlineStr"/>
      <c r="DI1898" t="inlineStr"/>
      <c r="DJ1898" t="inlineStr"/>
      <c r="DK1898" t="inlineStr"/>
      <c r="DL1898" t="inlineStr"/>
      <c r="DM1898" t="inlineStr"/>
      <c r="DN1898" t="n">
        <v>0</v>
      </c>
      <c r="DO1898" t="n">
        <v>0</v>
      </c>
      <c r="DP1898" t="n">
        <v>1</v>
      </c>
      <c r="DQ1898" t="n">
        <v>1</v>
      </c>
      <c r="DU1898" t="n">
        <v>1010</v>
      </c>
      <c r="DV1898" t="inlineStr">
        <is>
          <t>шт.</t>
        </is>
      </c>
      <c r="DW1898" t="inlineStr">
        <is>
          <t>шт.</t>
        </is>
      </c>
      <c r="DX1898" t="n">
        <v>1</v>
      </c>
      <c r="DZ1898" t="inlineStr"/>
      <c r="EA1898" t="inlineStr"/>
      <c r="EB1898" t="inlineStr"/>
      <c r="EC1898" t="inlineStr"/>
      <c r="EE1898" t="n">
        <v>78725665</v>
      </c>
      <c r="EF1898" t="n">
        <v>3</v>
      </c>
      <c r="EG1898" t="inlineStr">
        <is>
          <t>Монтажные работы</t>
        </is>
      </c>
      <c r="EH1898" t="n">
        <v>0</v>
      </c>
      <c r="EI1898" t="inlineStr"/>
      <c r="EJ1898" t="n">
        <v>2</v>
      </c>
      <c r="EK1898" t="n">
        <v>108001</v>
      </c>
      <c r="EL1898" t="inlineStr">
        <is>
          <t>Электротехнические установки: на других объектах</t>
        </is>
      </c>
      <c r="EM1898" t="inlineStr">
        <is>
          <t>мФЕР-08</t>
        </is>
      </c>
      <c r="EO1898" t="inlineStr"/>
      <c r="EQ1898" t="n">
        <v>0</v>
      </c>
      <c r="ER1898" t="n">
        <v>7.89</v>
      </c>
      <c r="ES1898" t="n">
        <v>7.89</v>
      </c>
      <c r="ET1898" t="n">
        <v>0</v>
      </c>
      <c r="EU1898" t="n">
        <v>0</v>
      </c>
      <c r="EV1898" t="n">
        <v>0</v>
      </c>
      <c r="EW1898" t="n">
        <v>0</v>
      </c>
      <c r="EX1898" t="n">
        <v>0</v>
      </c>
      <c r="FQ1898" t="n">
        <v>0</v>
      </c>
      <c r="FR1898" t="n">
        <v>0</v>
      </c>
      <c r="FS1898" t="n">
        <v>0</v>
      </c>
      <c r="FX1898" t="n">
        <v>97</v>
      </c>
      <c r="FY1898" t="n">
        <v>51</v>
      </c>
      <c r="GA1898" t="inlineStr"/>
      <c r="GD1898" t="n">
        <v>1</v>
      </c>
      <c r="GF1898" t="n">
        <v>-2065425502</v>
      </c>
      <c r="GG1898" t="n">
        <v>2</v>
      </c>
      <c r="GH1898" t="n">
        <v>1</v>
      </c>
      <c r="GI1898" t="n">
        <v>-2</v>
      </c>
      <c r="GJ1898" t="n">
        <v>0</v>
      </c>
      <c r="GK1898" t="n">
        <v>0</v>
      </c>
      <c r="GL1898">
        <f>ROUND(IF(AND(BH1898=3,BI1898=3,FS1898&lt;&gt;0),P1898,0),0)</f>
        <v/>
      </c>
      <c r="GM1898">
        <f>ROUND(O1898+X1898+Y1898,0)+GX1898</f>
        <v/>
      </c>
      <c r="GN1898">
        <f>IF(OR(BI1898=0,BI1898=1),GM1898-GX1898,0)</f>
        <v/>
      </c>
      <c r="GO1898">
        <f>IF(BI1898=2,GM1898-GX1898,0)</f>
        <v/>
      </c>
      <c r="GP1898">
        <f>IF(BI1898=4,GM1898-GX1898,0)</f>
        <v/>
      </c>
      <c r="GR1898" t="n">
        <v>0</v>
      </c>
      <c r="GS1898" t="n">
        <v>3</v>
      </c>
      <c r="GT1898" t="n">
        <v>0</v>
      </c>
      <c r="GU1898" t="inlineStr"/>
      <c r="GV1898">
        <f>ROUND((GT1898),2)</f>
        <v/>
      </c>
      <c r="GW1898" t="n">
        <v>1</v>
      </c>
      <c r="GX1898">
        <f>ROUND(HC1898*I1898,0)</f>
        <v/>
      </c>
      <c r="HA1898" t="n">
        <v>0</v>
      </c>
      <c r="HB1898" t="n">
        <v>0</v>
      </c>
      <c r="HC1898">
        <f>GV1898*GW1898</f>
        <v/>
      </c>
      <c r="HE1898" t="inlineStr"/>
      <c r="HF1898" t="inlineStr"/>
      <c r="HM1898" t="inlineStr"/>
      <c r="HN1898" t="inlineStr">
        <is>
          <t>Пр/812-049.3-1</t>
        </is>
      </c>
      <c r="HO1898" t="inlineStr">
        <is>
          <t>Пр/774-049.3</t>
        </is>
      </c>
      <c r="HP1898" t="inlineStr">
        <is>
          <t>Электротехнические установки: на других объектах</t>
        </is>
      </c>
      <c r="HQ1898" t="inlineStr">
        <is>
          <t>Электротехнические установки: на других объектах</t>
        </is>
      </c>
      <c r="HS1898" t="n">
        <v>0</v>
      </c>
      <c r="IK1898" t="n">
        <v>0</v>
      </c>
    </row>
    <row r="1899"/>
    <row r="1900">
      <c r="A1900" s="358" t="n">
        <v>51</v>
      </c>
      <c r="B1900" s="358">
        <f>B1888</f>
        <v/>
      </c>
      <c r="C1900" s="358">
        <f>A1888</f>
        <v/>
      </c>
      <c r="D1900" s="358">
        <f>ROW(A1888)</f>
        <v/>
      </c>
      <c r="E1900" s="358" t="n"/>
      <c r="F1900" s="358">
        <f>IF(F1888&lt;&gt;"",F1888,"")</f>
        <v/>
      </c>
      <c r="G1900" s="358">
        <f>IF(G1888&lt;&gt;"",G1888,"")</f>
        <v/>
      </c>
      <c r="H1900" s="358" t="n">
        <v>0</v>
      </c>
      <c r="I1900" s="358" t="n"/>
      <c r="J1900" s="358" t="n"/>
      <c r="K1900" s="358" t="n"/>
      <c r="L1900" s="358" t="n"/>
      <c r="M1900" s="358" t="n"/>
      <c r="N1900" s="358" t="n"/>
      <c r="O1900" s="358" t="n">
        <v>0</v>
      </c>
      <c r="P1900" s="358" t="n">
        <v>0</v>
      </c>
      <c r="Q1900" s="358" t="n">
        <v>0</v>
      </c>
      <c r="R1900" s="358" t="n">
        <v>0</v>
      </c>
      <c r="S1900" s="358" t="n">
        <v>0</v>
      </c>
      <c r="T1900" s="358" t="n">
        <v>0</v>
      </c>
      <c r="U1900" s="358" t="n">
        <v>0</v>
      </c>
      <c r="V1900" s="358" t="n">
        <v>0</v>
      </c>
      <c r="W1900" s="358" t="n">
        <v>0</v>
      </c>
      <c r="X1900" s="358" t="n">
        <v>0</v>
      </c>
      <c r="Y1900" s="358" t="n">
        <v>0</v>
      </c>
      <c r="Z1900" s="358" t="n"/>
      <c r="AA1900" s="358" t="n"/>
      <c r="AB1900" s="358" t="n"/>
      <c r="AC1900" s="358" t="n"/>
      <c r="AD1900" s="358" t="n"/>
      <c r="AE1900" s="358" t="n"/>
      <c r="AF1900" s="358" t="n"/>
      <c r="AG1900" s="358" t="n"/>
      <c r="AH1900" s="358" t="n"/>
      <c r="AI1900" s="358" t="n"/>
      <c r="AJ1900" s="358" t="n"/>
      <c r="AK1900" s="358" t="n"/>
      <c r="AL1900" s="358" t="n"/>
      <c r="AM1900" s="358" t="n"/>
      <c r="AN1900" s="358" t="n"/>
      <c r="AO1900" s="358">
        <f>ROUND(BX1900,0)</f>
        <v/>
      </c>
      <c r="AP1900" s="358">
        <f>ROUND(BY1900,0)</f>
        <v/>
      </c>
      <c r="AQ1900" s="358">
        <f>ROUND(BZ1900,0)</f>
        <v/>
      </c>
      <c r="AR1900" s="358">
        <f>ROUND(CA1900,0)</f>
        <v/>
      </c>
      <c r="AS1900" s="358">
        <f>ROUND(CB1900,0)</f>
        <v/>
      </c>
      <c r="AT1900" s="358">
        <f>ROUND(CC1900,0)</f>
        <v/>
      </c>
      <c r="AU1900" s="358">
        <f>ROUND(CD1900,0)</f>
        <v/>
      </c>
      <c r="AV1900" s="358">
        <f>ROUND(CE1900,0)</f>
        <v/>
      </c>
      <c r="AW1900" s="358">
        <f>ROUND(CF1900,0)</f>
        <v/>
      </c>
      <c r="AX1900" s="358">
        <f>ROUND(CG1900,0)</f>
        <v/>
      </c>
      <c r="AY1900" s="358">
        <f>ROUND(CH1900,0)</f>
        <v/>
      </c>
      <c r="AZ1900" s="358">
        <f>ROUND(CI1900,0)</f>
        <v/>
      </c>
      <c r="BA1900" s="358">
        <f>ROUND(CJ1900,0)</f>
        <v/>
      </c>
      <c r="BB1900" s="358">
        <f>ROUND(CK1900,0)</f>
        <v/>
      </c>
      <c r="BC1900" s="358">
        <f>ROUND(CL1900,0)</f>
        <v/>
      </c>
      <c r="BD1900" s="358">
        <f>ROUND(CM1900,0)</f>
        <v/>
      </c>
      <c r="BE1900" s="358" t="n"/>
      <c r="BF1900" s="358" t="n"/>
      <c r="BG1900" s="358" t="n"/>
      <c r="BH1900" s="358" t="n"/>
      <c r="BI1900" s="358" t="n"/>
      <c r="BJ1900" s="358" t="n"/>
      <c r="BK1900" s="358" t="n"/>
      <c r="BL1900" s="358" t="n"/>
      <c r="BM1900" s="358" t="n"/>
      <c r="BN1900" s="358" t="n"/>
      <c r="BO1900" s="358" t="n"/>
      <c r="BP1900" s="358" t="n"/>
      <c r="BQ1900" s="358" t="n"/>
      <c r="BR1900" s="358" t="n"/>
      <c r="BS1900" s="358" t="n"/>
      <c r="BT1900" s="358" t="n"/>
      <c r="BU1900" s="358" t="n"/>
      <c r="BV1900" s="358" t="n"/>
      <c r="BW1900" s="358" t="n"/>
      <c r="BX1900" s="358" t="n"/>
      <c r="BY1900" s="358" t="n"/>
      <c r="BZ1900" s="358" t="n"/>
      <c r="CA1900" s="358" t="n"/>
      <c r="CB1900" s="358" t="n"/>
      <c r="CC1900" s="358" t="n"/>
      <c r="CD1900" s="358" t="n"/>
      <c r="CE1900" s="358" t="n"/>
      <c r="CF1900" s="358" t="n"/>
      <c r="CG1900" s="358" t="n"/>
      <c r="CH1900" s="358" t="n"/>
      <c r="CI1900" s="358" t="n"/>
      <c r="CJ1900" s="358" t="n"/>
      <c r="CK1900" s="358" t="n"/>
      <c r="CL1900" s="358" t="n"/>
      <c r="CM1900" s="358" t="n"/>
      <c r="CN1900" s="358" t="n"/>
      <c r="CO1900" s="358" t="n"/>
      <c r="CP1900" s="358" t="n"/>
      <c r="CQ1900" s="358" t="n"/>
      <c r="CR1900" s="358" t="n"/>
      <c r="CS1900" s="358" t="n"/>
      <c r="CT1900" s="358" t="n"/>
      <c r="CU1900" s="358" t="n"/>
      <c r="CV1900" s="358" t="n"/>
      <c r="CW1900" s="358" t="n"/>
      <c r="CX1900" s="358" t="n"/>
      <c r="CY1900" s="358" t="n"/>
      <c r="CZ1900" s="358" t="n"/>
      <c r="DA1900" s="358" t="n"/>
      <c r="DB1900" s="358" t="n"/>
      <c r="DC1900" s="358" t="n"/>
      <c r="DD1900" s="358" t="n"/>
      <c r="DE1900" s="358" t="n"/>
      <c r="DF1900" s="358" t="n"/>
      <c r="DG1900" s="359" t="n"/>
      <c r="DH1900" s="359" t="n"/>
      <c r="DI1900" s="359" t="n"/>
      <c r="DJ1900" s="359" t="n"/>
      <c r="DK1900" s="359" t="n"/>
      <c r="DL1900" s="359" t="n"/>
      <c r="DM1900" s="359" t="n"/>
      <c r="DN1900" s="359" t="n"/>
      <c r="DO1900" s="359" t="n"/>
      <c r="DP1900" s="359" t="n"/>
      <c r="DQ1900" s="359" t="n"/>
      <c r="DR1900" s="359" t="n"/>
      <c r="DS1900" s="359" t="n"/>
      <c r="DT1900" s="359" t="n"/>
      <c r="DU1900" s="359" t="n"/>
      <c r="DV1900" s="359" t="n"/>
      <c r="DW1900" s="359" t="n"/>
      <c r="DX1900" s="359" t="n"/>
      <c r="DY1900" s="359" t="n"/>
      <c r="DZ1900" s="359" t="n"/>
      <c r="EA1900" s="359" t="n"/>
      <c r="EB1900" s="359" t="n"/>
      <c r="EC1900" s="359" t="n"/>
      <c r="ED1900" s="359" t="n"/>
      <c r="EE1900" s="359" t="n"/>
      <c r="EF1900" s="359" t="n"/>
      <c r="EG1900" s="359" t="n"/>
      <c r="EH1900" s="359" t="n"/>
      <c r="EI1900" s="359" t="n"/>
      <c r="EJ1900" s="359" t="n"/>
      <c r="EK1900" s="359" t="n"/>
      <c r="EL1900" s="359" t="n"/>
      <c r="EM1900" s="359" t="n"/>
      <c r="EN1900" s="359" t="n"/>
      <c r="EO1900" s="359" t="n"/>
      <c r="EP1900" s="359" t="n"/>
      <c r="EQ1900" s="359" t="n"/>
      <c r="ER1900" s="359" t="n"/>
      <c r="ES1900" s="359" t="n"/>
      <c r="ET1900" s="359" t="n"/>
      <c r="EU1900" s="359" t="n"/>
      <c r="EV1900" s="359" t="n"/>
      <c r="EW1900" s="359" t="n"/>
      <c r="EX1900" s="359" t="n"/>
      <c r="EY1900" s="359" t="n"/>
      <c r="EZ1900" s="359" t="n"/>
      <c r="FA1900" s="359" t="n"/>
      <c r="FB1900" s="359" t="n"/>
      <c r="FC1900" s="359" t="n"/>
      <c r="FD1900" s="359" t="n"/>
      <c r="FE1900" s="359" t="n"/>
      <c r="FF1900" s="359" t="n"/>
      <c r="FG1900" s="359" t="n"/>
      <c r="FH1900" s="359" t="n"/>
      <c r="FI1900" s="359" t="n"/>
      <c r="FJ1900" s="359" t="n"/>
      <c r="FK1900" s="359" t="n"/>
      <c r="FL1900" s="359" t="n"/>
      <c r="FM1900" s="359" t="n"/>
      <c r="FN1900" s="359" t="n"/>
      <c r="FO1900" s="359" t="n"/>
      <c r="FP1900" s="359" t="n"/>
      <c r="FQ1900" s="359" t="n"/>
      <c r="FR1900" s="359" t="n"/>
      <c r="FS1900" s="359" t="n"/>
      <c r="FT1900" s="359" t="n"/>
      <c r="FU1900" s="359" t="n"/>
      <c r="FV1900" s="359" t="n"/>
      <c r="FW1900" s="359" t="n"/>
      <c r="FX1900" s="359" t="n"/>
      <c r="FY1900" s="359" t="n"/>
      <c r="FZ1900" s="359" t="n"/>
      <c r="GA1900" s="359" t="n"/>
      <c r="GB1900" s="359" t="n"/>
      <c r="GC1900" s="359" t="n"/>
      <c r="GD1900" s="359" t="n"/>
      <c r="GE1900" s="359" t="n"/>
      <c r="GF1900" s="359" t="n"/>
      <c r="GG1900" s="359" t="n"/>
      <c r="GH1900" s="359" t="n"/>
      <c r="GI1900" s="359" t="n"/>
      <c r="GJ1900" s="359" t="n"/>
      <c r="GK1900" s="359" t="n"/>
      <c r="GL1900" s="359" t="n"/>
      <c r="GM1900" s="359" t="n"/>
      <c r="GN1900" s="359" t="n"/>
      <c r="GO1900" s="359" t="n"/>
      <c r="GP1900" s="359" t="n"/>
      <c r="GQ1900" s="359" t="n"/>
      <c r="GR1900" s="359" t="n"/>
      <c r="GS1900" s="359" t="n"/>
      <c r="GT1900" s="359" t="n"/>
      <c r="GU1900" s="359" t="n"/>
      <c r="GV1900" s="359" t="n"/>
      <c r="GW1900" s="359" t="n"/>
      <c r="GX1900" s="359" t="n">
        <v>0</v>
      </c>
    </row>
    <row r="1901"/>
    <row r="1902">
      <c r="A1902" s="360" t="n">
        <v>50</v>
      </c>
      <c r="B1902" s="360" t="n">
        <v>0</v>
      </c>
      <c r="C1902" s="360" t="n">
        <v>0</v>
      </c>
      <c r="D1902" s="360" t="n">
        <v>1</v>
      </c>
      <c r="E1902" s="360" t="n">
        <v>201</v>
      </c>
      <c r="F1902" s="360">
        <f>ROUND(Source!O1900,O1902)</f>
        <v/>
      </c>
      <c r="G1902" s="360" t="inlineStr">
        <is>
          <t>ПЗ</t>
        </is>
      </c>
      <c r="H1902" s="360" t="inlineStr">
        <is>
          <t>Прямые затраты</t>
        </is>
      </c>
      <c r="I1902" s="360" t="n"/>
      <c r="J1902" s="360" t="n"/>
      <c r="K1902" s="360" t="n">
        <v>201</v>
      </c>
      <c r="L1902" s="360" t="n">
        <v>1</v>
      </c>
      <c r="M1902" s="360" t="n">
        <v>3</v>
      </c>
      <c r="N1902" s="360" t="inlineStr"/>
      <c r="O1902" s="360" t="n">
        <v>0</v>
      </c>
      <c r="P1902" s="360" t="n"/>
      <c r="Q1902" s="360" t="n"/>
      <c r="R1902" s="360" t="n"/>
      <c r="S1902" s="360" t="n"/>
      <c r="T1902" s="360" t="n"/>
      <c r="U1902" s="360" t="n"/>
      <c r="V1902" s="360" t="n"/>
      <c r="W1902" s="360" t="n">
        <v>0</v>
      </c>
      <c r="X1902" s="360" t="n">
        <v>1</v>
      </c>
      <c r="Y1902" s="360" t="n">
        <v>0</v>
      </c>
      <c r="Z1902" s="360" t="n"/>
      <c r="AA1902" s="360" t="n"/>
      <c r="AB1902" s="360" t="n"/>
    </row>
    <row r="1903">
      <c r="A1903" s="360" t="n">
        <v>50</v>
      </c>
      <c r="B1903" s="360" t="n">
        <v>0</v>
      </c>
      <c r="C1903" s="360" t="n">
        <v>0</v>
      </c>
      <c r="D1903" s="360" t="n">
        <v>1</v>
      </c>
      <c r="E1903" s="360" t="n">
        <v>202</v>
      </c>
      <c r="F1903" s="360">
        <f>ROUND(Source!P1900,O1903)</f>
        <v/>
      </c>
      <c r="G1903" s="360" t="inlineStr">
        <is>
          <t>СтМатОб</t>
        </is>
      </c>
      <c r="H1903" s="360" t="inlineStr">
        <is>
          <t>Стоимость материальных ресурсов (всего)</t>
        </is>
      </c>
      <c r="I1903" s="360" t="n"/>
      <c r="J1903" s="360" t="n"/>
      <c r="K1903" s="360" t="n">
        <v>202</v>
      </c>
      <c r="L1903" s="360" t="n">
        <v>2</v>
      </c>
      <c r="M1903" s="360" t="n">
        <v>3</v>
      </c>
      <c r="N1903" s="360" t="inlineStr"/>
      <c r="O1903" s="360" t="n">
        <v>0</v>
      </c>
      <c r="P1903" s="360" t="n"/>
      <c r="Q1903" s="360" t="n"/>
      <c r="R1903" s="360" t="n"/>
      <c r="S1903" s="360" t="n"/>
      <c r="T1903" s="360" t="n"/>
      <c r="U1903" s="360" t="n"/>
      <c r="V1903" s="360" t="n"/>
      <c r="W1903" s="360" t="n">
        <v>0</v>
      </c>
      <c r="X1903" s="360" t="n">
        <v>1</v>
      </c>
      <c r="Y1903" s="360" t="n">
        <v>0</v>
      </c>
      <c r="Z1903" s="360" t="n"/>
      <c r="AA1903" s="360" t="n"/>
      <c r="AB1903" s="360" t="n"/>
    </row>
    <row r="1904">
      <c r="A1904" s="360" t="n">
        <v>50</v>
      </c>
      <c r="B1904" s="360" t="n">
        <v>0</v>
      </c>
      <c r="C1904" s="360" t="n">
        <v>0</v>
      </c>
      <c r="D1904" s="360" t="n">
        <v>1</v>
      </c>
      <c r="E1904" s="360" t="n">
        <v>222</v>
      </c>
      <c r="F1904" s="360">
        <f>ROUND(Source!AO1900,O1904)</f>
        <v/>
      </c>
      <c r="G1904" s="360" t="inlineStr">
        <is>
          <t>СтМатОбЗак</t>
        </is>
      </c>
      <c r="H1904" s="360" t="inlineStr">
        <is>
          <t>Стоимость материалов и оборудования заказчика</t>
        </is>
      </c>
      <c r="I1904" s="360" t="n"/>
      <c r="J1904" s="360" t="n"/>
      <c r="K1904" s="360" t="n">
        <v>222</v>
      </c>
      <c r="L1904" s="360" t="n">
        <v>3</v>
      </c>
      <c r="M1904" s="360" t="n">
        <v>3</v>
      </c>
      <c r="N1904" s="360" t="inlineStr"/>
      <c r="O1904" s="360" t="n">
        <v>0</v>
      </c>
      <c r="P1904" s="360" t="n"/>
      <c r="Q1904" s="360" t="n"/>
      <c r="R1904" s="360" t="n"/>
      <c r="S1904" s="360" t="n"/>
      <c r="T1904" s="360" t="n"/>
      <c r="U1904" s="360" t="n"/>
      <c r="V1904" s="360" t="n"/>
      <c r="W1904" s="360" t="n">
        <v>0</v>
      </c>
      <c r="X1904" s="360" t="n">
        <v>1</v>
      </c>
      <c r="Y1904" s="360" t="n">
        <v>0</v>
      </c>
      <c r="Z1904" s="360" t="n"/>
      <c r="AA1904" s="360" t="n"/>
      <c r="AB1904" s="360" t="n"/>
    </row>
    <row r="1905">
      <c r="A1905" s="360" t="n">
        <v>50</v>
      </c>
      <c r="B1905" s="360" t="n">
        <v>0</v>
      </c>
      <c r="C1905" s="360" t="n">
        <v>0</v>
      </c>
      <c r="D1905" s="360" t="n">
        <v>1</v>
      </c>
      <c r="E1905" s="360" t="n">
        <v>225</v>
      </c>
      <c r="F1905" s="360">
        <f>ROUND(Source!AV1900,O1905)</f>
        <v/>
      </c>
      <c r="G1905" s="360" t="inlineStr">
        <is>
          <t>СтМатОбПод</t>
        </is>
      </c>
      <c r="H1905" s="360" t="inlineStr">
        <is>
          <t>Стоимость материалов и оборудования подрядчика</t>
        </is>
      </c>
      <c r="I1905" s="360" t="n"/>
      <c r="J1905" s="360" t="n"/>
      <c r="K1905" s="360" t="n">
        <v>225</v>
      </c>
      <c r="L1905" s="360" t="n">
        <v>4</v>
      </c>
      <c r="M1905" s="360" t="n">
        <v>3</v>
      </c>
      <c r="N1905" s="360" t="inlineStr"/>
      <c r="O1905" s="360" t="n">
        <v>0</v>
      </c>
      <c r="P1905" s="360" t="n"/>
      <c r="Q1905" s="360" t="n"/>
      <c r="R1905" s="360" t="n"/>
      <c r="S1905" s="360" t="n"/>
      <c r="T1905" s="360" t="n"/>
      <c r="U1905" s="360" t="n"/>
      <c r="V1905" s="360" t="n"/>
      <c r="W1905" s="360" t="n">
        <v>0</v>
      </c>
      <c r="X1905" s="360" t="n">
        <v>1</v>
      </c>
      <c r="Y1905" s="360" t="n">
        <v>0</v>
      </c>
      <c r="Z1905" s="360" t="n"/>
      <c r="AA1905" s="360" t="n"/>
      <c r="AB1905" s="360" t="n"/>
    </row>
    <row r="1906">
      <c r="A1906" s="360" t="n">
        <v>50</v>
      </c>
      <c r="B1906" s="360" t="n">
        <v>0</v>
      </c>
      <c r="C1906" s="360" t="n">
        <v>0</v>
      </c>
      <c r="D1906" s="360" t="n">
        <v>1</v>
      </c>
      <c r="E1906" s="360" t="n">
        <v>226</v>
      </c>
      <c r="F1906" s="360">
        <f>ROUND(Source!AW1900,O1906)</f>
        <v/>
      </c>
      <c r="G1906" s="360" t="inlineStr">
        <is>
          <t>СтМат</t>
        </is>
      </c>
      <c r="H1906" s="360" t="inlineStr">
        <is>
          <t>Стоимость материалов (всего)</t>
        </is>
      </c>
      <c r="I1906" s="360" t="n"/>
      <c r="J1906" s="360" t="n"/>
      <c r="K1906" s="360" t="n">
        <v>226</v>
      </c>
      <c r="L1906" s="360" t="n">
        <v>5</v>
      </c>
      <c r="M1906" s="360" t="n">
        <v>3</v>
      </c>
      <c r="N1906" s="360" t="inlineStr"/>
      <c r="O1906" s="360" t="n">
        <v>0</v>
      </c>
      <c r="P1906" s="360" t="n"/>
      <c r="Q1906" s="360" t="n"/>
      <c r="R1906" s="360" t="n"/>
      <c r="S1906" s="360" t="n"/>
      <c r="T1906" s="360" t="n"/>
      <c r="U1906" s="360" t="n"/>
      <c r="V1906" s="360" t="n"/>
      <c r="W1906" s="360" t="n">
        <v>0</v>
      </c>
      <c r="X1906" s="360" t="n">
        <v>1</v>
      </c>
      <c r="Y1906" s="360" t="n">
        <v>0</v>
      </c>
      <c r="Z1906" s="360" t="n"/>
      <c r="AA1906" s="360" t="n"/>
      <c r="AB1906" s="360" t="n"/>
    </row>
    <row r="1907">
      <c r="A1907" s="360" t="n">
        <v>50</v>
      </c>
      <c r="B1907" s="360" t="n">
        <v>0</v>
      </c>
      <c r="C1907" s="360" t="n">
        <v>0</v>
      </c>
      <c r="D1907" s="360" t="n">
        <v>1</v>
      </c>
      <c r="E1907" s="360" t="n">
        <v>227</v>
      </c>
      <c r="F1907" s="360">
        <f>ROUND(Source!AX1900,O1907)</f>
        <v/>
      </c>
      <c r="G1907" s="360" t="inlineStr">
        <is>
          <t>СтМатЗак</t>
        </is>
      </c>
      <c r="H1907" s="360" t="inlineStr">
        <is>
          <t>Стоимость материалов заказчика</t>
        </is>
      </c>
      <c r="I1907" s="360" t="n"/>
      <c r="J1907" s="360" t="n"/>
      <c r="K1907" s="360" t="n">
        <v>227</v>
      </c>
      <c r="L1907" s="360" t="n">
        <v>6</v>
      </c>
      <c r="M1907" s="360" t="n">
        <v>3</v>
      </c>
      <c r="N1907" s="360" t="inlineStr"/>
      <c r="O1907" s="360" t="n">
        <v>0</v>
      </c>
      <c r="P1907" s="360" t="n"/>
      <c r="Q1907" s="360" t="n"/>
      <c r="R1907" s="360" t="n"/>
      <c r="S1907" s="360" t="n"/>
      <c r="T1907" s="360" t="n"/>
      <c r="U1907" s="360" t="n"/>
      <c r="V1907" s="360" t="n"/>
      <c r="W1907" s="360" t="n">
        <v>0</v>
      </c>
      <c r="X1907" s="360" t="n">
        <v>1</v>
      </c>
      <c r="Y1907" s="360" t="n">
        <v>0</v>
      </c>
      <c r="Z1907" s="360" t="n"/>
      <c r="AA1907" s="360" t="n"/>
      <c r="AB1907" s="360" t="n"/>
    </row>
    <row r="1908">
      <c r="A1908" s="360" t="n">
        <v>50</v>
      </c>
      <c r="B1908" s="360" t="n">
        <v>0</v>
      </c>
      <c r="C1908" s="360" t="n">
        <v>0</v>
      </c>
      <c r="D1908" s="360" t="n">
        <v>1</v>
      </c>
      <c r="E1908" s="360" t="n">
        <v>228</v>
      </c>
      <c r="F1908" s="360">
        <f>ROUND(Source!AY1900,O1908)</f>
        <v/>
      </c>
      <c r="G1908" s="360" t="inlineStr">
        <is>
          <t>СтМатПод</t>
        </is>
      </c>
      <c r="H1908" s="360" t="inlineStr">
        <is>
          <t>Стоимость материалов подрядчика</t>
        </is>
      </c>
      <c r="I1908" s="360" t="n"/>
      <c r="J1908" s="360" t="n"/>
      <c r="K1908" s="360" t="n">
        <v>228</v>
      </c>
      <c r="L1908" s="360" t="n">
        <v>7</v>
      </c>
      <c r="M1908" s="360" t="n">
        <v>3</v>
      </c>
      <c r="N1908" s="360" t="inlineStr"/>
      <c r="O1908" s="360" t="n">
        <v>0</v>
      </c>
      <c r="P1908" s="360" t="n"/>
      <c r="Q1908" s="360" t="n"/>
      <c r="R1908" s="360" t="n"/>
      <c r="S1908" s="360" t="n"/>
      <c r="T1908" s="360" t="n"/>
      <c r="U1908" s="360" t="n"/>
      <c r="V1908" s="360" t="n"/>
      <c r="W1908" s="360" t="n">
        <v>0</v>
      </c>
      <c r="X1908" s="360" t="n">
        <v>1</v>
      </c>
      <c r="Y1908" s="360" t="n">
        <v>0</v>
      </c>
      <c r="Z1908" s="360" t="n"/>
      <c r="AA1908" s="360" t="n"/>
      <c r="AB1908" s="360" t="n"/>
    </row>
    <row r="1909">
      <c r="A1909" s="360" t="n">
        <v>50</v>
      </c>
      <c r="B1909" s="360" t="n">
        <v>0</v>
      </c>
      <c r="C1909" s="360" t="n">
        <v>0</v>
      </c>
      <c r="D1909" s="360" t="n">
        <v>1</v>
      </c>
      <c r="E1909" s="360" t="n">
        <v>216</v>
      </c>
      <c r="F1909" s="360">
        <f>ROUND(Source!AP1900,O1909)</f>
        <v/>
      </c>
      <c r="G1909" s="360" t="inlineStr">
        <is>
          <t>Оборуд</t>
        </is>
      </c>
      <c r="H1909" s="360" t="inlineStr">
        <is>
          <t>Стоимость оборудования (всего)</t>
        </is>
      </c>
      <c r="I1909" s="360" t="n"/>
      <c r="J1909" s="360" t="n"/>
      <c r="K1909" s="360" t="n">
        <v>216</v>
      </c>
      <c r="L1909" s="360" t="n">
        <v>8</v>
      </c>
      <c r="M1909" s="360" t="n">
        <v>3</v>
      </c>
      <c r="N1909" s="360" t="inlineStr"/>
      <c r="O1909" s="360" t="n">
        <v>0</v>
      </c>
      <c r="P1909" s="360" t="n"/>
      <c r="Q1909" s="360" t="n"/>
      <c r="R1909" s="360" t="n"/>
      <c r="S1909" s="360" t="n"/>
      <c r="T1909" s="360" t="n"/>
      <c r="U1909" s="360" t="n"/>
      <c r="V1909" s="360" t="n"/>
      <c r="W1909" s="360" t="n">
        <v>0</v>
      </c>
      <c r="X1909" s="360" t="n">
        <v>1</v>
      </c>
      <c r="Y1909" s="360" t="n">
        <v>0</v>
      </c>
      <c r="Z1909" s="360" t="n"/>
      <c r="AA1909" s="360" t="n"/>
      <c r="AB1909" s="360" t="n"/>
    </row>
    <row r="1910">
      <c r="A1910" s="360" t="n">
        <v>50</v>
      </c>
      <c r="B1910" s="360" t="n">
        <v>0</v>
      </c>
      <c r="C1910" s="360" t="n">
        <v>0</v>
      </c>
      <c r="D1910" s="360" t="n">
        <v>1</v>
      </c>
      <c r="E1910" s="360" t="n">
        <v>223</v>
      </c>
      <c r="F1910" s="360">
        <f>ROUND(Source!AQ1900,O1910)</f>
        <v/>
      </c>
      <c r="G1910" s="360" t="inlineStr">
        <is>
          <t>ОборудЗак</t>
        </is>
      </c>
      <c r="H1910" s="360" t="inlineStr">
        <is>
          <t>Стоимость оборудования заказчика</t>
        </is>
      </c>
      <c r="I1910" s="360" t="n"/>
      <c r="J1910" s="360" t="n"/>
      <c r="K1910" s="360" t="n">
        <v>223</v>
      </c>
      <c r="L1910" s="360" t="n">
        <v>9</v>
      </c>
      <c r="M1910" s="360" t="n">
        <v>3</v>
      </c>
      <c r="N1910" s="360" t="inlineStr"/>
      <c r="O1910" s="360" t="n">
        <v>0</v>
      </c>
      <c r="P1910" s="360" t="n"/>
      <c r="Q1910" s="360" t="n"/>
      <c r="R1910" s="360" t="n"/>
      <c r="S1910" s="360" t="n"/>
      <c r="T1910" s="360" t="n"/>
      <c r="U1910" s="360" t="n"/>
      <c r="V1910" s="360" t="n"/>
      <c r="W1910" s="360" t="n">
        <v>0</v>
      </c>
      <c r="X1910" s="360" t="n">
        <v>1</v>
      </c>
      <c r="Y1910" s="360" t="n">
        <v>0</v>
      </c>
      <c r="Z1910" s="360" t="n"/>
      <c r="AA1910" s="360" t="n"/>
      <c r="AB1910" s="360" t="n"/>
    </row>
    <row r="1911">
      <c r="A1911" s="360" t="n">
        <v>50</v>
      </c>
      <c r="B1911" s="360" t="n">
        <v>0</v>
      </c>
      <c r="C1911" s="360" t="n">
        <v>0</v>
      </c>
      <c r="D1911" s="360" t="n">
        <v>1</v>
      </c>
      <c r="E1911" s="360" t="n">
        <v>229</v>
      </c>
      <c r="F1911" s="360">
        <f>ROUND(Source!AZ1900,O1911)</f>
        <v/>
      </c>
      <c r="G1911" s="360" t="inlineStr">
        <is>
          <t>ОборудПод</t>
        </is>
      </c>
      <c r="H1911" s="360" t="inlineStr">
        <is>
          <t>Стоимость оборудования подрядчика</t>
        </is>
      </c>
      <c r="I1911" s="360" t="n"/>
      <c r="J1911" s="360" t="n"/>
      <c r="K1911" s="360" t="n">
        <v>229</v>
      </c>
      <c r="L1911" s="360" t="n">
        <v>10</v>
      </c>
      <c r="M1911" s="360" t="n">
        <v>3</v>
      </c>
      <c r="N1911" s="360" t="inlineStr"/>
      <c r="O1911" s="360" t="n">
        <v>0</v>
      </c>
      <c r="P1911" s="360" t="n"/>
      <c r="Q1911" s="360" t="n"/>
      <c r="R1911" s="360" t="n"/>
      <c r="S1911" s="360" t="n"/>
      <c r="T1911" s="360" t="n"/>
      <c r="U1911" s="360" t="n"/>
      <c r="V1911" s="360" t="n"/>
      <c r="W1911" s="360" t="n">
        <v>0</v>
      </c>
      <c r="X1911" s="360" t="n">
        <v>1</v>
      </c>
      <c r="Y1911" s="360" t="n">
        <v>0</v>
      </c>
      <c r="Z1911" s="360" t="n"/>
      <c r="AA1911" s="360" t="n"/>
      <c r="AB1911" s="360" t="n"/>
    </row>
    <row r="1912">
      <c r="A1912" s="360" t="n">
        <v>50</v>
      </c>
      <c r="B1912" s="360" t="n">
        <v>0</v>
      </c>
      <c r="C1912" s="360" t="n">
        <v>0</v>
      </c>
      <c r="D1912" s="360" t="n">
        <v>1</v>
      </c>
      <c r="E1912" s="360" t="n">
        <v>203</v>
      </c>
      <c r="F1912" s="360">
        <f>ROUND(Source!Q1900,O1912)</f>
        <v/>
      </c>
      <c r="G1912" s="360" t="inlineStr">
        <is>
          <t>ЭММ</t>
        </is>
      </c>
      <c r="H1912" s="360" t="inlineStr">
        <is>
          <t>Эксплуатация машин</t>
        </is>
      </c>
      <c r="I1912" s="360" t="n"/>
      <c r="J1912" s="360" t="n"/>
      <c r="K1912" s="360" t="n">
        <v>203</v>
      </c>
      <c r="L1912" s="360" t="n">
        <v>11</v>
      </c>
      <c r="M1912" s="360" t="n">
        <v>3</v>
      </c>
      <c r="N1912" s="360" t="inlineStr"/>
      <c r="O1912" s="360" t="n">
        <v>0</v>
      </c>
      <c r="P1912" s="360" t="n"/>
      <c r="Q1912" s="360" t="n"/>
      <c r="R1912" s="360" t="n"/>
      <c r="S1912" s="360" t="n"/>
      <c r="T1912" s="360" t="n"/>
      <c r="U1912" s="360" t="n"/>
      <c r="V1912" s="360" t="n"/>
      <c r="W1912" s="360" t="n">
        <v>0</v>
      </c>
      <c r="X1912" s="360" t="n">
        <v>1</v>
      </c>
      <c r="Y1912" s="360" t="n">
        <v>0</v>
      </c>
      <c r="Z1912" s="360" t="n"/>
      <c r="AA1912" s="360" t="n"/>
      <c r="AB1912" s="360" t="n"/>
    </row>
    <row r="1913">
      <c r="A1913" s="360" t="n">
        <v>50</v>
      </c>
      <c r="B1913" s="360" t="n">
        <v>0</v>
      </c>
      <c r="C1913" s="360" t="n">
        <v>0</v>
      </c>
      <c r="D1913" s="360" t="n">
        <v>1</v>
      </c>
      <c r="E1913" s="360" t="n">
        <v>231</v>
      </c>
      <c r="F1913" s="360">
        <f>ROUND(Source!BB1900,O1913)</f>
        <v/>
      </c>
      <c r="G1913" s="360" t="inlineStr">
        <is>
          <t>ЭММсНРиСП</t>
        </is>
      </c>
      <c r="H1913" s="360" t="inlineStr">
        <is>
          <t>Эксплуатация машин по ТСН-2001.16</t>
        </is>
      </c>
      <c r="I1913" s="360" t="n"/>
      <c r="J1913" s="360" t="n"/>
      <c r="K1913" s="360" t="n">
        <v>231</v>
      </c>
      <c r="L1913" s="360" t="n">
        <v>12</v>
      </c>
      <c r="M1913" s="360" t="n">
        <v>3</v>
      </c>
      <c r="N1913" s="360" t="inlineStr"/>
      <c r="O1913" s="360" t="n">
        <v>0</v>
      </c>
      <c r="P1913" s="360" t="n"/>
      <c r="Q1913" s="360" t="n"/>
      <c r="R1913" s="360" t="n"/>
      <c r="S1913" s="360" t="n"/>
      <c r="T1913" s="360" t="n"/>
      <c r="U1913" s="360" t="n"/>
      <c r="V1913" s="360" t="n"/>
      <c r="W1913" s="360" t="n">
        <v>0</v>
      </c>
      <c r="X1913" s="360" t="n">
        <v>1</v>
      </c>
      <c r="Y1913" s="360" t="n">
        <v>0</v>
      </c>
      <c r="Z1913" s="360" t="n"/>
      <c r="AA1913" s="360" t="n"/>
      <c r="AB1913" s="360" t="n"/>
    </row>
    <row r="1914">
      <c r="A1914" s="360" t="n">
        <v>50</v>
      </c>
      <c r="B1914" s="360" t="n">
        <v>0</v>
      </c>
      <c r="C1914" s="360" t="n">
        <v>0</v>
      </c>
      <c r="D1914" s="360" t="n">
        <v>1</v>
      </c>
      <c r="E1914" s="360" t="n">
        <v>204</v>
      </c>
      <c r="F1914" s="360">
        <f>ROUND(Source!R1900,O1914)</f>
        <v/>
      </c>
      <c r="G1914" s="360" t="inlineStr">
        <is>
          <t>ЗПМ</t>
        </is>
      </c>
      <c r="H1914" s="360" t="inlineStr">
        <is>
          <t>ЗП машинистов</t>
        </is>
      </c>
      <c r="I1914" s="360" t="n"/>
      <c r="J1914" s="360" t="n"/>
      <c r="K1914" s="360" t="n">
        <v>204</v>
      </c>
      <c r="L1914" s="360" t="n">
        <v>13</v>
      </c>
      <c r="M1914" s="360" t="n">
        <v>3</v>
      </c>
      <c r="N1914" s="360" t="inlineStr"/>
      <c r="O1914" s="360" t="n">
        <v>0</v>
      </c>
      <c r="P1914" s="360" t="n"/>
      <c r="Q1914" s="360" t="n"/>
      <c r="R1914" s="360" t="n"/>
      <c r="S1914" s="360" t="n"/>
      <c r="T1914" s="360" t="n"/>
      <c r="U1914" s="360" t="n"/>
      <c r="V1914" s="360" t="n"/>
      <c r="W1914" s="360" t="n">
        <v>0</v>
      </c>
      <c r="X1914" s="360" t="n">
        <v>1</v>
      </c>
      <c r="Y1914" s="360" t="n">
        <v>0</v>
      </c>
      <c r="Z1914" s="360" t="n"/>
      <c r="AA1914" s="360" t="n"/>
      <c r="AB1914" s="360" t="n"/>
    </row>
    <row r="1915">
      <c r="A1915" s="360" t="n">
        <v>50</v>
      </c>
      <c r="B1915" s="360" t="n">
        <v>0</v>
      </c>
      <c r="C1915" s="360" t="n">
        <v>0</v>
      </c>
      <c r="D1915" s="360" t="n">
        <v>1</v>
      </c>
      <c r="E1915" s="360" t="n">
        <v>205</v>
      </c>
      <c r="F1915" s="360">
        <f>ROUND(Source!S1900,O1915)</f>
        <v/>
      </c>
      <c r="G1915" s="360" t="inlineStr">
        <is>
          <t>ОЗП</t>
        </is>
      </c>
      <c r="H1915" s="360" t="inlineStr">
        <is>
          <t>Основная ЗП рабочих</t>
        </is>
      </c>
      <c r="I1915" s="360" t="n"/>
      <c r="J1915" s="360" t="n"/>
      <c r="K1915" s="360" t="n">
        <v>205</v>
      </c>
      <c r="L1915" s="360" t="n">
        <v>14</v>
      </c>
      <c r="M1915" s="360" t="n">
        <v>3</v>
      </c>
      <c r="N1915" s="360" t="inlineStr"/>
      <c r="O1915" s="360" t="n">
        <v>0</v>
      </c>
      <c r="P1915" s="360" t="n"/>
      <c r="Q1915" s="360" t="n"/>
      <c r="R1915" s="360" t="n"/>
      <c r="S1915" s="360" t="n"/>
      <c r="T1915" s="360" t="n"/>
      <c r="U1915" s="360" t="n"/>
      <c r="V1915" s="360" t="n"/>
      <c r="W1915" s="360" t="n">
        <v>0</v>
      </c>
      <c r="X1915" s="360" t="n">
        <v>1</v>
      </c>
      <c r="Y1915" s="360" t="n">
        <v>0</v>
      </c>
      <c r="Z1915" s="360" t="n"/>
      <c r="AA1915" s="360" t="n"/>
      <c r="AB1915" s="360" t="n"/>
    </row>
    <row r="1916">
      <c r="A1916" s="360" t="n">
        <v>50</v>
      </c>
      <c r="B1916" s="360" t="n">
        <v>0</v>
      </c>
      <c r="C1916" s="360" t="n">
        <v>0</v>
      </c>
      <c r="D1916" s="360" t="n">
        <v>1</v>
      </c>
      <c r="E1916" s="360" t="n">
        <v>232</v>
      </c>
      <c r="F1916" s="360">
        <f>ROUND(Source!BC1900,O1916)</f>
        <v/>
      </c>
      <c r="G1916" s="360" t="inlineStr">
        <is>
          <t>ОЗПсНРиСП</t>
        </is>
      </c>
      <c r="H1916" s="360" t="inlineStr">
        <is>
          <t>Основная ЗП рабочих по ТСН-2001.16</t>
        </is>
      </c>
      <c r="I1916" s="360" t="n"/>
      <c r="J1916" s="360" t="n"/>
      <c r="K1916" s="360" t="n">
        <v>232</v>
      </c>
      <c r="L1916" s="360" t="n">
        <v>15</v>
      </c>
      <c r="M1916" s="360" t="n">
        <v>3</v>
      </c>
      <c r="N1916" s="360" t="inlineStr"/>
      <c r="O1916" s="360" t="n">
        <v>0</v>
      </c>
      <c r="P1916" s="360" t="n"/>
      <c r="Q1916" s="360" t="n"/>
      <c r="R1916" s="360" t="n"/>
      <c r="S1916" s="360" t="n"/>
      <c r="T1916" s="360" t="n"/>
      <c r="U1916" s="360" t="n"/>
      <c r="V1916" s="360" t="n"/>
      <c r="W1916" s="360" t="n">
        <v>0</v>
      </c>
      <c r="X1916" s="360" t="n">
        <v>1</v>
      </c>
      <c r="Y1916" s="360" t="n">
        <v>0</v>
      </c>
      <c r="Z1916" s="360" t="n"/>
      <c r="AA1916" s="360" t="n"/>
      <c r="AB1916" s="360" t="n"/>
    </row>
    <row r="1917">
      <c r="A1917" s="360" t="n">
        <v>50</v>
      </c>
      <c r="B1917" s="360" t="n">
        <v>0</v>
      </c>
      <c r="C1917" s="360" t="n">
        <v>0</v>
      </c>
      <c r="D1917" s="360" t="n">
        <v>1</v>
      </c>
      <c r="E1917" s="360" t="n">
        <v>214</v>
      </c>
      <c r="F1917" s="360">
        <f>ROUND(Source!AS1900,O1917)</f>
        <v/>
      </c>
      <c r="G1917" s="360" t="inlineStr">
        <is>
          <t>Строит</t>
        </is>
      </c>
      <c r="H1917" s="360" t="inlineStr">
        <is>
          <t>Строительные работы с НР и СП</t>
        </is>
      </c>
      <c r="I1917" s="360" t="n"/>
      <c r="J1917" s="360" t="n"/>
      <c r="K1917" s="360" t="n">
        <v>214</v>
      </c>
      <c r="L1917" s="360" t="n">
        <v>16</v>
      </c>
      <c r="M1917" s="360" t="n">
        <v>3</v>
      </c>
      <c r="N1917" s="360" t="inlineStr"/>
      <c r="O1917" s="360" t="n">
        <v>0</v>
      </c>
      <c r="P1917" s="360" t="n"/>
      <c r="Q1917" s="360" t="n"/>
      <c r="R1917" s="360" t="n"/>
      <c r="S1917" s="360" t="n"/>
      <c r="T1917" s="360" t="n"/>
      <c r="U1917" s="360" t="n"/>
      <c r="V1917" s="360" t="n"/>
      <c r="W1917" s="360" t="n">
        <v>0</v>
      </c>
      <c r="X1917" s="360" t="n">
        <v>1</v>
      </c>
      <c r="Y1917" s="360" t="n">
        <v>0</v>
      </c>
      <c r="Z1917" s="360" t="n"/>
      <c r="AA1917" s="360" t="n"/>
      <c r="AB1917" s="360" t="n"/>
    </row>
    <row r="1918">
      <c r="A1918" s="360" t="n">
        <v>50</v>
      </c>
      <c r="B1918" s="360" t="n">
        <v>0</v>
      </c>
      <c r="C1918" s="360" t="n">
        <v>0</v>
      </c>
      <c r="D1918" s="360" t="n">
        <v>1</v>
      </c>
      <c r="E1918" s="360" t="n">
        <v>215</v>
      </c>
      <c r="F1918" s="360">
        <f>ROUND(Source!AT1900,O1918)</f>
        <v/>
      </c>
      <c r="G1918" s="360" t="inlineStr">
        <is>
          <t>Монтаж</t>
        </is>
      </c>
      <c r="H1918" s="360" t="inlineStr">
        <is>
          <t>Монтажные работы с НР и СП</t>
        </is>
      </c>
      <c r="I1918" s="360" t="n"/>
      <c r="J1918" s="360" t="n"/>
      <c r="K1918" s="360" t="n">
        <v>215</v>
      </c>
      <c r="L1918" s="360" t="n">
        <v>17</v>
      </c>
      <c r="M1918" s="360" t="n">
        <v>3</v>
      </c>
      <c r="N1918" s="360" t="inlineStr"/>
      <c r="O1918" s="360" t="n">
        <v>0</v>
      </c>
      <c r="P1918" s="360" t="n"/>
      <c r="Q1918" s="360" t="n"/>
      <c r="R1918" s="360" t="n"/>
      <c r="S1918" s="360" t="n"/>
      <c r="T1918" s="360" t="n"/>
      <c r="U1918" s="360" t="n"/>
      <c r="V1918" s="360" t="n"/>
      <c r="W1918" s="360" t="n">
        <v>0</v>
      </c>
      <c r="X1918" s="360" t="n">
        <v>1</v>
      </c>
      <c r="Y1918" s="360" t="n">
        <v>0</v>
      </c>
      <c r="Z1918" s="360" t="n"/>
      <c r="AA1918" s="360" t="n"/>
      <c r="AB1918" s="360" t="n"/>
    </row>
    <row r="1919">
      <c r="A1919" s="360" t="n">
        <v>50</v>
      </c>
      <c r="B1919" s="360" t="n">
        <v>0</v>
      </c>
      <c r="C1919" s="360" t="n">
        <v>0</v>
      </c>
      <c r="D1919" s="360" t="n">
        <v>1</v>
      </c>
      <c r="E1919" s="360" t="n">
        <v>217</v>
      </c>
      <c r="F1919" s="360">
        <f>ROUND(Source!AU1900,O1919)</f>
        <v/>
      </c>
      <c r="G1919" s="360" t="inlineStr">
        <is>
          <t>Прочие</t>
        </is>
      </c>
      <c r="H1919" s="360" t="inlineStr">
        <is>
          <t>Прочие работы с НР и СП</t>
        </is>
      </c>
      <c r="I1919" s="360" t="n"/>
      <c r="J1919" s="360" t="n"/>
      <c r="K1919" s="360" t="n">
        <v>217</v>
      </c>
      <c r="L1919" s="360" t="n">
        <v>18</v>
      </c>
      <c r="M1919" s="360" t="n">
        <v>3</v>
      </c>
      <c r="N1919" s="360" t="inlineStr"/>
      <c r="O1919" s="360" t="n">
        <v>0</v>
      </c>
      <c r="P1919" s="360" t="n"/>
      <c r="Q1919" s="360" t="n"/>
      <c r="R1919" s="360" t="n"/>
      <c r="S1919" s="360" t="n"/>
      <c r="T1919" s="360" t="n"/>
      <c r="U1919" s="360" t="n"/>
      <c r="V1919" s="360" t="n"/>
      <c r="W1919" s="360" t="n">
        <v>0</v>
      </c>
      <c r="X1919" s="360" t="n">
        <v>1</v>
      </c>
      <c r="Y1919" s="360" t="n">
        <v>0</v>
      </c>
      <c r="Z1919" s="360" t="n"/>
      <c r="AA1919" s="360" t="n"/>
      <c r="AB1919" s="360" t="n"/>
    </row>
    <row r="1920">
      <c r="A1920" s="360" t="n">
        <v>50</v>
      </c>
      <c r="B1920" s="360" t="n">
        <v>0</v>
      </c>
      <c r="C1920" s="360" t="n">
        <v>0</v>
      </c>
      <c r="D1920" s="360" t="n">
        <v>1</v>
      </c>
      <c r="E1920" s="360" t="n">
        <v>230</v>
      </c>
      <c r="F1920" s="360">
        <f>ROUND(Source!BA1900,O1920)</f>
        <v/>
      </c>
      <c r="G1920" s="360" t="inlineStr">
        <is>
          <t>ПрочиеЗатр</t>
        </is>
      </c>
      <c r="H1920" s="360" t="inlineStr">
        <is>
          <t>Прочие затраты по ТСН-2001.16</t>
        </is>
      </c>
      <c r="I1920" s="360" t="n"/>
      <c r="J1920" s="360" t="n"/>
      <c r="K1920" s="360" t="n">
        <v>230</v>
      </c>
      <c r="L1920" s="360" t="n">
        <v>19</v>
      </c>
      <c r="M1920" s="360" t="n">
        <v>3</v>
      </c>
      <c r="N1920" s="360" t="inlineStr"/>
      <c r="O1920" s="360" t="n">
        <v>0</v>
      </c>
      <c r="P1920" s="360" t="n"/>
      <c r="Q1920" s="360" t="n"/>
      <c r="R1920" s="360" t="n"/>
      <c r="S1920" s="360" t="n"/>
      <c r="T1920" s="360" t="n"/>
      <c r="U1920" s="360" t="n"/>
      <c r="V1920" s="360" t="n"/>
      <c r="W1920" s="360" t="n">
        <v>0</v>
      </c>
      <c r="X1920" s="360" t="n">
        <v>1</v>
      </c>
      <c r="Y1920" s="360" t="n">
        <v>0</v>
      </c>
      <c r="Z1920" s="360" t="n"/>
      <c r="AA1920" s="360" t="n"/>
      <c r="AB1920" s="360" t="n"/>
    </row>
    <row r="1921">
      <c r="A1921" s="360" t="n">
        <v>50</v>
      </c>
      <c r="B1921" s="360" t="n">
        <v>0</v>
      </c>
      <c r="C1921" s="360" t="n">
        <v>0</v>
      </c>
      <c r="D1921" s="360" t="n">
        <v>1</v>
      </c>
      <c r="E1921" s="360" t="n">
        <v>206</v>
      </c>
      <c r="F1921" s="360">
        <f>ROUND(Source!T1900,O1921)</f>
        <v/>
      </c>
      <c r="G1921" s="360" t="inlineStr">
        <is>
          <t>ВозврМат</t>
        </is>
      </c>
      <c r="H1921" s="360" t="inlineStr">
        <is>
          <t>Возврат материалов</t>
        </is>
      </c>
      <c r="I1921" s="360" t="n"/>
      <c r="J1921" s="360" t="n"/>
      <c r="K1921" s="360" t="n">
        <v>206</v>
      </c>
      <c r="L1921" s="360" t="n">
        <v>20</v>
      </c>
      <c r="M1921" s="360" t="n">
        <v>3</v>
      </c>
      <c r="N1921" s="360" t="inlineStr"/>
      <c r="O1921" s="360" t="n">
        <v>0</v>
      </c>
      <c r="P1921" s="360" t="n"/>
      <c r="Q1921" s="360" t="n"/>
      <c r="R1921" s="360" t="n"/>
      <c r="S1921" s="360" t="n"/>
      <c r="T1921" s="360" t="n"/>
      <c r="U1921" s="360" t="n"/>
      <c r="V1921" s="360" t="n"/>
      <c r="W1921" s="360" t="n">
        <v>0</v>
      </c>
      <c r="X1921" s="360" t="n">
        <v>1</v>
      </c>
      <c r="Y1921" s="360" t="n">
        <v>0</v>
      </c>
      <c r="Z1921" s="360" t="n"/>
      <c r="AA1921" s="360" t="n"/>
      <c r="AB1921" s="360" t="n"/>
    </row>
    <row r="1922">
      <c r="A1922" s="360" t="n">
        <v>50</v>
      </c>
      <c r="B1922" s="360" t="n">
        <v>0</v>
      </c>
      <c r="C1922" s="360" t="n">
        <v>0</v>
      </c>
      <c r="D1922" s="360" t="n">
        <v>1</v>
      </c>
      <c r="E1922" s="360" t="n">
        <v>207</v>
      </c>
      <c r="F1922" s="360">
        <f>ROUND(Source!U1900,O1922)</f>
        <v/>
      </c>
      <c r="G1922" s="360" t="inlineStr">
        <is>
          <t>ТрудСтр</t>
        </is>
      </c>
      <c r="H1922" s="360" t="inlineStr">
        <is>
          <t>Трудозатраты строителей</t>
        </is>
      </c>
      <c r="I1922" s="360" t="n"/>
      <c r="J1922" s="360" t="n"/>
      <c r="K1922" s="360" t="n">
        <v>207</v>
      </c>
      <c r="L1922" s="360" t="n">
        <v>21</v>
      </c>
      <c r="M1922" s="360" t="n">
        <v>3</v>
      </c>
      <c r="N1922" s="360" t="inlineStr"/>
      <c r="O1922" s="360" t="n">
        <v>7</v>
      </c>
      <c r="P1922" s="360" t="n"/>
      <c r="Q1922" s="360" t="n"/>
      <c r="R1922" s="360" t="n"/>
      <c r="S1922" s="360" t="n"/>
      <c r="T1922" s="360" t="n"/>
      <c r="U1922" s="360" t="n"/>
      <c r="V1922" s="360" t="n"/>
      <c r="W1922" s="360" t="n">
        <v>0</v>
      </c>
      <c r="X1922" s="360" t="n">
        <v>1</v>
      </c>
      <c r="Y1922" s="360" t="n">
        <v>0</v>
      </c>
      <c r="Z1922" s="360" t="n"/>
      <c r="AA1922" s="360" t="n"/>
      <c r="AB1922" s="360" t="n"/>
    </row>
    <row r="1923">
      <c r="A1923" s="360" t="n">
        <v>50</v>
      </c>
      <c r="B1923" s="360" t="n">
        <v>0</v>
      </c>
      <c r="C1923" s="360" t="n">
        <v>0</v>
      </c>
      <c r="D1923" s="360" t="n">
        <v>1</v>
      </c>
      <c r="E1923" s="360" t="n">
        <v>208</v>
      </c>
      <c r="F1923" s="360">
        <f>ROUND(Source!V1900,O1923)</f>
        <v/>
      </c>
      <c r="G1923" s="360" t="inlineStr">
        <is>
          <t>ТрудМаш</t>
        </is>
      </c>
      <c r="H1923" s="360" t="inlineStr">
        <is>
          <t>Трудозатраты машинистов</t>
        </is>
      </c>
      <c r="I1923" s="360" t="n"/>
      <c r="J1923" s="360" t="n"/>
      <c r="K1923" s="360" t="n">
        <v>208</v>
      </c>
      <c r="L1923" s="360" t="n">
        <v>22</v>
      </c>
      <c r="M1923" s="360" t="n">
        <v>3</v>
      </c>
      <c r="N1923" s="360" t="inlineStr"/>
      <c r="O1923" s="360" t="n">
        <v>7</v>
      </c>
      <c r="P1923" s="360" t="n"/>
      <c r="Q1923" s="360" t="n"/>
      <c r="R1923" s="360" t="n"/>
      <c r="S1923" s="360" t="n"/>
      <c r="T1923" s="360" t="n"/>
      <c r="U1923" s="360" t="n"/>
      <c r="V1923" s="360" t="n"/>
      <c r="W1923" s="360" t="n">
        <v>0</v>
      </c>
      <c r="X1923" s="360" t="n">
        <v>1</v>
      </c>
      <c r="Y1923" s="360" t="n">
        <v>0</v>
      </c>
      <c r="Z1923" s="360" t="n"/>
      <c r="AA1923" s="360" t="n"/>
      <c r="AB1923" s="360" t="n"/>
    </row>
    <row r="1924">
      <c r="A1924" s="360" t="n">
        <v>50</v>
      </c>
      <c r="B1924" s="360" t="n">
        <v>0</v>
      </c>
      <c r="C1924" s="360" t="n">
        <v>0</v>
      </c>
      <c r="D1924" s="360" t="n">
        <v>1</v>
      </c>
      <c r="E1924" s="360" t="n">
        <v>209</v>
      </c>
      <c r="F1924" s="360">
        <f>ROUND(Source!W1900,O1924)</f>
        <v/>
      </c>
      <c r="G1924" s="360" t="inlineStr">
        <is>
          <t>ТранспМат</t>
        </is>
      </c>
      <c r="H1924" s="360" t="inlineStr">
        <is>
          <t>Транспорт материалов</t>
        </is>
      </c>
      <c r="I1924" s="360" t="n"/>
      <c r="J1924" s="360" t="n"/>
      <c r="K1924" s="360" t="n">
        <v>209</v>
      </c>
      <c r="L1924" s="360" t="n">
        <v>23</v>
      </c>
      <c r="M1924" s="360" t="n">
        <v>3</v>
      </c>
      <c r="N1924" s="360" t="inlineStr"/>
      <c r="O1924" s="360" t="n">
        <v>0</v>
      </c>
      <c r="P1924" s="360" t="n"/>
      <c r="Q1924" s="360" t="n"/>
      <c r="R1924" s="360" t="n"/>
      <c r="S1924" s="360" t="n"/>
      <c r="T1924" s="360" t="n"/>
      <c r="U1924" s="360" t="n"/>
      <c r="V1924" s="360" t="n"/>
      <c r="W1924" s="360" t="n">
        <v>0</v>
      </c>
      <c r="X1924" s="360" t="n">
        <v>1</v>
      </c>
      <c r="Y1924" s="360" t="n">
        <v>0</v>
      </c>
      <c r="Z1924" s="360" t="n"/>
      <c r="AA1924" s="360" t="n"/>
      <c r="AB1924" s="360" t="n"/>
    </row>
    <row r="1925">
      <c r="A1925" s="360" t="n">
        <v>50</v>
      </c>
      <c r="B1925" s="360" t="n">
        <v>0</v>
      </c>
      <c r="C1925" s="360" t="n">
        <v>0</v>
      </c>
      <c r="D1925" s="360" t="n">
        <v>1</v>
      </c>
      <c r="E1925" s="360" t="n">
        <v>233</v>
      </c>
      <c r="F1925" s="360">
        <f>ROUND(Source!BD1900,O1925)</f>
        <v/>
      </c>
      <c r="G1925" s="360" t="inlineStr">
        <is>
          <t>Перевозка</t>
        </is>
      </c>
      <c r="H1925" s="360" t="inlineStr">
        <is>
          <t>Перевозка грузов</t>
        </is>
      </c>
      <c r="I1925" s="360" t="n"/>
      <c r="J1925" s="360" t="n"/>
      <c r="K1925" s="360" t="n">
        <v>233</v>
      </c>
      <c r="L1925" s="360" t="n">
        <v>24</v>
      </c>
      <c r="M1925" s="360" t="n">
        <v>3</v>
      </c>
      <c r="N1925" s="360" t="inlineStr"/>
      <c r="O1925" s="360" t="n">
        <v>0</v>
      </c>
      <c r="P1925" s="360" t="n"/>
      <c r="Q1925" s="360" t="n"/>
      <c r="R1925" s="360" t="n"/>
      <c r="S1925" s="360" t="n"/>
      <c r="T1925" s="360" t="n"/>
      <c r="U1925" s="360" t="n"/>
      <c r="V1925" s="360" t="n"/>
      <c r="W1925" s="360" t="n">
        <v>0</v>
      </c>
      <c r="X1925" s="360" t="n">
        <v>1</v>
      </c>
      <c r="Y1925" s="360" t="n">
        <v>0</v>
      </c>
      <c r="Z1925" s="360" t="n"/>
      <c r="AA1925" s="360" t="n"/>
      <c r="AB1925" s="360" t="n"/>
    </row>
    <row r="1926">
      <c r="A1926" s="360" t="n">
        <v>50</v>
      </c>
      <c r="B1926" s="360" t="n">
        <v>0</v>
      </c>
      <c r="C1926" s="360" t="n">
        <v>0</v>
      </c>
      <c r="D1926" s="360" t="n">
        <v>1</v>
      </c>
      <c r="E1926" s="360" t="n">
        <v>210</v>
      </c>
      <c r="F1926" s="360">
        <f>ROUND(Source!X1900,O1926)</f>
        <v/>
      </c>
      <c r="G1926" s="360" t="inlineStr">
        <is>
          <t>НР</t>
        </is>
      </c>
      <c r="H1926" s="360" t="inlineStr">
        <is>
          <t>Накладные расходы</t>
        </is>
      </c>
      <c r="I1926" s="360" t="n"/>
      <c r="J1926" s="360" t="n"/>
      <c r="K1926" s="360" t="n">
        <v>210</v>
      </c>
      <c r="L1926" s="360" t="n">
        <v>25</v>
      </c>
      <c r="M1926" s="360" t="n">
        <v>3</v>
      </c>
      <c r="N1926" s="360" t="inlineStr"/>
      <c r="O1926" s="360" t="n">
        <v>0</v>
      </c>
      <c r="P1926" s="360" t="n"/>
      <c r="Q1926" s="360" t="n"/>
      <c r="R1926" s="360" t="n"/>
      <c r="S1926" s="360" t="n"/>
      <c r="T1926" s="360" t="n"/>
      <c r="U1926" s="360" t="n"/>
      <c r="V1926" s="360" t="n"/>
      <c r="W1926" s="360" t="n">
        <v>0</v>
      </c>
      <c r="X1926" s="360" t="n">
        <v>1</v>
      </c>
      <c r="Y1926" s="360" t="n">
        <v>0</v>
      </c>
      <c r="Z1926" s="360" t="n"/>
      <c r="AA1926" s="360" t="n"/>
      <c r="AB1926" s="360" t="n"/>
    </row>
    <row r="1927">
      <c r="A1927" s="360" t="n">
        <v>50</v>
      </c>
      <c r="B1927" s="360" t="n">
        <v>0</v>
      </c>
      <c r="C1927" s="360" t="n">
        <v>0</v>
      </c>
      <c r="D1927" s="360" t="n">
        <v>1</v>
      </c>
      <c r="E1927" s="360" t="n">
        <v>211</v>
      </c>
      <c r="F1927" s="360">
        <f>ROUND(Source!Y1900,O1927)</f>
        <v/>
      </c>
      <c r="G1927" s="360" t="inlineStr">
        <is>
          <t>СмПриб</t>
        </is>
      </c>
      <c r="H1927" s="360" t="inlineStr">
        <is>
          <t>Сметная прибыль</t>
        </is>
      </c>
      <c r="I1927" s="360" t="n"/>
      <c r="J1927" s="360" t="n"/>
      <c r="K1927" s="360" t="n">
        <v>211</v>
      </c>
      <c r="L1927" s="360" t="n">
        <v>26</v>
      </c>
      <c r="M1927" s="360" t="n">
        <v>3</v>
      </c>
      <c r="N1927" s="360" t="inlineStr"/>
      <c r="O1927" s="360" t="n">
        <v>0</v>
      </c>
      <c r="P1927" s="360" t="n"/>
      <c r="Q1927" s="360" t="n"/>
      <c r="R1927" s="360" t="n"/>
      <c r="S1927" s="360" t="n"/>
      <c r="T1927" s="360" t="n"/>
      <c r="U1927" s="360" t="n"/>
      <c r="V1927" s="360" t="n"/>
      <c r="W1927" s="360" t="n">
        <v>0</v>
      </c>
      <c r="X1927" s="360" t="n">
        <v>1</v>
      </c>
      <c r="Y1927" s="360" t="n">
        <v>0</v>
      </c>
      <c r="Z1927" s="360" t="n"/>
      <c r="AA1927" s="360" t="n"/>
      <c r="AB1927" s="360" t="n"/>
    </row>
    <row r="1928">
      <c r="A1928" s="360" t="n">
        <v>50</v>
      </c>
      <c r="B1928" s="360" t="n">
        <v>0</v>
      </c>
      <c r="C1928" s="360" t="n">
        <v>0</v>
      </c>
      <c r="D1928" s="360" t="n">
        <v>1</v>
      </c>
      <c r="E1928" s="360" t="n">
        <v>224</v>
      </c>
      <c r="F1928" s="360">
        <f>ROUND(Source!AR1900,O1928)</f>
        <v/>
      </c>
      <c r="G1928" s="360" t="inlineStr">
        <is>
          <t>Всего</t>
        </is>
      </c>
      <c r="H1928" s="360" t="inlineStr">
        <is>
          <t>Всего с НР и СП</t>
        </is>
      </c>
      <c r="I1928" s="360" t="n"/>
      <c r="J1928" s="360" t="n"/>
      <c r="K1928" s="360" t="n">
        <v>224</v>
      </c>
      <c r="L1928" s="360" t="n">
        <v>27</v>
      </c>
      <c r="M1928" s="360" t="n">
        <v>3</v>
      </c>
      <c r="N1928" s="360" t="inlineStr"/>
      <c r="O1928" s="360" t="n">
        <v>0</v>
      </c>
      <c r="P1928" s="360" t="n"/>
      <c r="Q1928" s="360" t="n"/>
      <c r="R1928" s="360" t="n"/>
      <c r="S1928" s="360" t="n"/>
      <c r="T1928" s="360" t="n"/>
      <c r="U1928" s="360" t="n"/>
      <c r="V1928" s="360" t="n"/>
      <c r="W1928" s="360" t="n">
        <v>0</v>
      </c>
      <c r="X1928" s="360" t="n">
        <v>1</v>
      </c>
      <c r="Y1928" s="360" t="n">
        <v>0</v>
      </c>
      <c r="Z1928" s="360" t="n"/>
      <c r="AA1928" s="360" t="n"/>
      <c r="AB1928" s="360" t="n"/>
    </row>
    <row r="1929">
      <c r="A1929" s="360" t="n">
        <v>50</v>
      </c>
      <c r="B1929" s="360" t="n">
        <v>0</v>
      </c>
      <c r="C1929" s="360" t="n">
        <v>0</v>
      </c>
      <c r="D1929" s="360" t="n">
        <v>2</v>
      </c>
      <c r="E1929" s="360" t="n">
        <v>0</v>
      </c>
      <c r="F1929" s="360">
        <f>ROUND(F1928,O1929)</f>
        <v/>
      </c>
      <c r="G1929" s="360" t="inlineStr">
        <is>
          <t>и1</t>
        </is>
      </c>
      <c r="H1929" s="360" t="inlineStr">
        <is>
          <t>Итого</t>
        </is>
      </c>
      <c r="I1929" s="360" t="n"/>
      <c r="J1929" s="360" t="n"/>
      <c r="K1929" s="360" t="n">
        <v>212</v>
      </c>
      <c r="L1929" s="360" t="n">
        <v>28</v>
      </c>
      <c r="M1929" s="360" t="n">
        <v>0</v>
      </c>
      <c r="N1929" s="360" t="inlineStr"/>
      <c r="O1929" s="360" t="n">
        <v>0</v>
      </c>
      <c r="P1929" s="360" t="n"/>
      <c r="Q1929" s="360" t="n"/>
      <c r="R1929" s="360" t="n"/>
      <c r="S1929" s="360" t="n"/>
      <c r="T1929" s="360" t="n"/>
      <c r="U1929" s="360" t="n"/>
      <c r="V1929" s="360" t="n"/>
      <c r="W1929" s="360" t="n">
        <v>0</v>
      </c>
      <c r="X1929" s="360" t="n">
        <v>1</v>
      </c>
      <c r="Y1929" s="360" t="n">
        <v>0</v>
      </c>
      <c r="Z1929" s="360" t="n"/>
      <c r="AA1929" s="360" t="n"/>
      <c r="AB1929" s="360" t="n"/>
    </row>
    <row r="1930">
      <c r="A1930" s="360" t="n">
        <v>50</v>
      </c>
      <c r="B1930" s="360" t="n">
        <v>0</v>
      </c>
      <c r="C1930" s="360" t="n">
        <v>0</v>
      </c>
      <c r="D1930" s="360" t="n">
        <v>2</v>
      </c>
      <c r="E1930" s="360" t="n">
        <v>0</v>
      </c>
      <c r="F1930" s="360">
        <f>ROUND(F1929*0.22,O1930)</f>
        <v/>
      </c>
      <c r="G1930" s="360" t="inlineStr">
        <is>
          <t>и2</t>
        </is>
      </c>
      <c r="H1930" s="360" t="inlineStr">
        <is>
          <t>НДС 22%</t>
        </is>
      </c>
      <c r="I1930" s="360" t="n"/>
      <c r="J1930" s="360" t="n"/>
      <c r="K1930" s="360" t="n">
        <v>212</v>
      </c>
      <c r="L1930" s="360" t="n">
        <v>29</v>
      </c>
      <c r="M1930" s="360" t="n">
        <v>0</v>
      </c>
      <c r="N1930" s="360" t="inlineStr"/>
      <c r="O1930" s="360" t="n">
        <v>0</v>
      </c>
      <c r="P1930" s="360" t="n"/>
      <c r="Q1930" s="360" t="n"/>
      <c r="R1930" s="360" t="n"/>
      <c r="S1930" s="360" t="n"/>
      <c r="T1930" s="360" t="n"/>
      <c r="U1930" s="360" t="n"/>
      <c r="V1930" s="360" t="n"/>
      <c r="W1930" s="360" t="n">
        <v>0</v>
      </c>
      <c r="X1930" s="360" t="n">
        <v>1</v>
      </c>
      <c r="Y1930" s="360" t="n">
        <v>0</v>
      </c>
      <c r="Z1930" s="360" t="n"/>
      <c r="AA1930" s="360" t="n"/>
      <c r="AB1930" s="360" t="n"/>
    </row>
    <row r="1931">
      <c r="A1931" s="360" t="n">
        <v>50</v>
      </c>
      <c r="B1931" s="360" t="n">
        <v>0</v>
      </c>
      <c r="C1931" s="360" t="n">
        <v>0</v>
      </c>
      <c r="D1931" s="360" t="n">
        <v>2</v>
      </c>
      <c r="E1931" s="360" t="n">
        <v>213</v>
      </c>
      <c r="F1931" s="360">
        <f>ROUND(F1929+F1930,O1931)</f>
        <v/>
      </c>
      <c r="G1931" s="360" t="inlineStr">
        <is>
          <t>и3</t>
        </is>
      </c>
      <c r="H1931" s="360" t="inlineStr">
        <is>
          <t>Всего</t>
        </is>
      </c>
      <c r="I1931" s="360" t="n"/>
      <c r="J1931" s="360" t="n"/>
      <c r="K1931" s="360" t="n">
        <v>212</v>
      </c>
      <c r="L1931" s="360" t="n">
        <v>30</v>
      </c>
      <c r="M1931" s="360" t="n">
        <v>0</v>
      </c>
      <c r="N1931" s="360" t="inlineStr"/>
      <c r="O1931" s="360" t="n">
        <v>0</v>
      </c>
      <c r="P1931" s="360" t="n"/>
      <c r="Q1931" s="360" t="n"/>
      <c r="R1931" s="360" t="n"/>
      <c r="S1931" s="360" t="n"/>
      <c r="T1931" s="360" t="n"/>
      <c r="U1931" s="360" t="n"/>
      <c r="V1931" s="360" t="n"/>
      <c r="W1931" s="360" t="n">
        <v>0</v>
      </c>
      <c r="X1931" s="360" t="n">
        <v>1</v>
      </c>
      <c r="Y1931" s="360" t="n">
        <v>0</v>
      </c>
      <c r="Z1931" s="360" t="n"/>
      <c r="AA1931" s="360" t="n"/>
      <c r="AB1931" s="360" t="n"/>
    </row>
    <row r="1932"/>
    <row r="1933">
      <c r="A1933" s="357" t="n">
        <v>3</v>
      </c>
      <c r="B1933" s="357" t="n">
        <v>0</v>
      </c>
      <c r="C1933" s="357" t="n"/>
      <c r="D1933" s="357">
        <f>ROW(A1939)</f>
        <v/>
      </c>
      <c r="E1933" s="357" t="n"/>
      <c r="F1933" s="357" t="inlineStr">
        <is>
          <t>Новая локальная смета</t>
        </is>
      </c>
      <c r="G1933" s="357" t="inlineStr">
        <is>
          <t>Парковая, д.11-2п</t>
        </is>
      </c>
      <c r="H1933" s="357" t="inlineStr"/>
      <c r="I1933" s="357" t="n">
        <v>0</v>
      </c>
      <c r="J1933" s="357" t="inlineStr"/>
      <c r="K1933" s="357" t="n">
        <v>0</v>
      </c>
      <c r="L1933" s="357" t="inlineStr">
        <is>
          <t>Новая локальная смета</t>
        </is>
      </c>
      <c r="M1933" s="357" t="inlineStr"/>
      <c r="N1933" s="357" t="n"/>
      <c r="O1933" s="357" t="n"/>
      <c r="P1933" s="357" t="n"/>
      <c r="Q1933" s="357" t="n"/>
      <c r="R1933" s="357" t="n"/>
      <c r="S1933" s="357" t="n">
        <v>0</v>
      </c>
      <c r="T1933" s="357" t="n"/>
      <c r="U1933" s="357" t="inlineStr"/>
      <c r="V1933" s="357" t="n">
        <v>0</v>
      </c>
      <c r="W1933" s="357" t="n"/>
      <c r="X1933" s="357" t="n"/>
      <c r="Y1933" s="357" t="n"/>
      <c r="Z1933" s="357" t="n"/>
      <c r="AA1933" s="357" t="n"/>
      <c r="AB1933" s="357" t="inlineStr"/>
      <c r="AC1933" s="357" t="inlineStr"/>
      <c r="AD1933" s="357" t="inlineStr"/>
      <c r="AE1933" s="357" t="inlineStr"/>
      <c r="AF1933" s="357" t="inlineStr"/>
      <c r="AG1933" s="357" t="inlineStr"/>
      <c r="AH1933" s="357" t="n"/>
      <c r="AI1933" s="357" t="n"/>
      <c r="AJ1933" s="357" t="n"/>
      <c r="AK1933" s="357" t="n"/>
      <c r="AL1933" s="357" t="n"/>
      <c r="AM1933" s="357" t="n"/>
      <c r="AN1933" s="357" t="n"/>
      <c r="AO1933" s="357" t="n"/>
      <c r="AP1933" s="357" t="inlineStr"/>
      <c r="AQ1933" s="357" t="inlineStr"/>
      <c r="AR1933" s="357" t="inlineStr"/>
      <c r="AS1933" s="357" t="n"/>
      <c r="AT1933" s="357" t="n"/>
      <c r="AU1933" s="357" t="n"/>
      <c r="AV1933" s="357" t="n"/>
      <c r="AW1933" s="357" t="n"/>
      <c r="AX1933" s="357" t="n"/>
      <c r="AY1933" s="357" t="n"/>
      <c r="AZ1933" s="357" t="inlineStr"/>
      <c r="BA1933" s="357" t="n"/>
      <c r="BB1933" s="357" t="inlineStr"/>
      <c r="BC1933" s="357" t="inlineStr"/>
      <c r="BD1933" s="357" t="inlineStr"/>
      <c r="BE1933" s="357" t="inlineStr"/>
      <c r="BF1933" s="357" t="inlineStr"/>
      <c r="BG1933" s="357" t="inlineStr"/>
      <c r="BH1933" s="357" t="inlineStr"/>
      <c r="BI1933" s="357" t="inlineStr"/>
      <c r="BJ1933" s="357" t="inlineStr"/>
      <c r="BK1933" s="357" t="inlineStr"/>
      <c r="BL1933" s="357" t="inlineStr"/>
      <c r="BM1933" s="357" t="inlineStr"/>
      <c r="BN1933" s="357" t="inlineStr"/>
      <c r="BO1933" s="357" t="inlineStr"/>
      <c r="BP1933" s="357" t="inlineStr"/>
      <c r="BQ1933" s="357" t="n"/>
      <c r="BR1933" s="357" t="n"/>
      <c r="BS1933" s="357" t="n"/>
      <c r="BT1933" s="357" t="n"/>
      <c r="BU1933" s="357" t="n"/>
      <c r="BV1933" s="357" t="n"/>
      <c r="BW1933" s="357" t="n"/>
      <c r="BX1933" s="357" t="n">
        <v>0</v>
      </c>
      <c r="BY1933" s="357" t="n"/>
      <c r="BZ1933" s="357" t="n"/>
      <c r="CA1933" s="357" t="n"/>
      <c r="CB1933" s="357" t="n"/>
      <c r="CC1933" s="357" t="n"/>
      <c r="CD1933" s="357" t="n"/>
      <c r="CE1933" s="357" t="n"/>
      <c r="CF1933" s="357" t="n">
        <v>0</v>
      </c>
      <c r="CG1933" s="357" t="n">
        <v>0</v>
      </c>
      <c r="CH1933" s="357" t="n"/>
      <c r="CI1933" s="357" t="inlineStr"/>
      <c r="CJ1933" s="357" t="inlineStr"/>
      <c r="CK1933" t="inlineStr"/>
      <c r="CL1933" t="inlineStr"/>
      <c r="CM1933" t="inlineStr"/>
      <c r="CN1933" t="inlineStr"/>
      <c r="CO1933" t="inlineStr"/>
      <c r="CP1933" t="inlineStr"/>
      <c r="CQ1933" t="inlineStr"/>
    </row>
    <row r="1934"/>
    <row r="1935">
      <c r="A1935" s="358" t="n">
        <v>52</v>
      </c>
      <c r="B1935" s="358">
        <f>B1939</f>
        <v/>
      </c>
      <c r="C1935" s="358">
        <f>C1939</f>
        <v/>
      </c>
      <c r="D1935" s="358">
        <f>D1939</f>
        <v/>
      </c>
      <c r="E1935" s="358">
        <f>E1939</f>
        <v/>
      </c>
      <c r="F1935" s="358">
        <f>F1939</f>
        <v/>
      </c>
      <c r="G1935" s="358">
        <f>G1939</f>
        <v/>
      </c>
      <c r="H1935" s="358" t="n"/>
      <c r="I1935" s="358" t="n"/>
      <c r="J1935" s="358" t="n"/>
      <c r="K1935" s="358" t="n"/>
      <c r="L1935" s="358" t="n"/>
      <c r="M1935" s="358" t="n"/>
      <c r="N1935" s="358" t="n"/>
      <c r="O1935" s="358">
        <f>O1939</f>
        <v/>
      </c>
      <c r="P1935" s="358">
        <f>P1939</f>
        <v/>
      </c>
      <c r="Q1935" s="358">
        <f>Q1939</f>
        <v/>
      </c>
      <c r="R1935" s="358">
        <f>R1939</f>
        <v/>
      </c>
      <c r="S1935" s="358">
        <f>S1939</f>
        <v/>
      </c>
      <c r="T1935" s="358">
        <f>T1939</f>
        <v/>
      </c>
      <c r="U1935" s="358">
        <f>U1939</f>
        <v/>
      </c>
      <c r="V1935" s="358">
        <f>V1939</f>
        <v/>
      </c>
      <c r="W1935" s="358">
        <f>W1939</f>
        <v/>
      </c>
      <c r="X1935" s="358">
        <f>X1939</f>
        <v/>
      </c>
      <c r="Y1935" s="358">
        <f>Y1939</f>
        <v/>
      </c>
      <c r="Z1935" s="358">
        <f>Z1939</f>
        <v/>
      </c>
      <c r="AA1935" s="358">
        <f>AA1939</f>
        <v/>
      </c>
      <c r="AB1935" s="358">
        <f>AB1939</f>
        <v/>
      </c>
      <c r="AC1935" s="358">
        <f>AC1939</f>
        <v/>
      </c>
      <c r="AD1935" s="358">
        <f>AD1939</f>
        <v/>
      </c>
      <c r="AE1935" s="358">
        <f>AE1939</f>
        <v/>
      </c>
      <c r="AF1935" s="358">
        <f>AF1939</f>
        <v/>
      </c>
      <c r="AG1935" s="358">
        <f>AG1939</f>
        <v/>
      </c>
      <c r="AH1935" s="358">
        <f>AH1939</f>
        <v/>
      </c>
      <c r="AI1935" s="358">
        <f>AI1939</f>
        <v/>
      </c>
      <c r="AJ1935" s="358">
        <f>AJ1939</f>
        <v/>
      </c>
      <c r="AK1935" s="358">
        <f>AK1939</f>
        <v/>
      </c>
      <c r="AL1935" s="358">
        <f>AL1939</f>
        <v/>
      </c>
      <c r="AM1935" s="358">
        <f>AM1939</f>
        <v/>
      </c>
      <c r="AN1935" s="358">
        <f>AN1939</f>
        <v/>
      </c>
      <c r="AO1935" s="358">
        <f>AO1939</f>
        <v/>
      </c>
      <c r="AP1935" s="358">
        <f>AP1939</f>
        <v/>
      </c>
      <c r="AQ1935" s="358">
        <f>AQ1939</f>
        <v/>
      </c>
      <c r="AR1935" s="358">
        <f>AR1939</f>
        <v/>
      </c>
      <c r="AS1935" s="358">
        <f>AS1939</f>
        <v/>
      </c>
      <c r="AT1935" s="358">
        <f>AT1939</f>
        <v/>
      </c>
      <c r="AU1935" s="358">
        <f>AU1939</f>
        <v/>
      </c>
      <c r="AV1935" s="358">
        <f>AV1939</f>
        <v/>
      </c>
      <c r="AW1935" s="358">
        <f>AW1939</f>
        <v/>
      </c>
      <c r="AX1935" s="358">
        <f>AX1939</f>
        <v/>
      </c>
      <c r="AY1935" s="358">
        <f>AY1939</f>
        <v/>
      </c>
      <c r="AZ1935" s="358">
        <f>AZ1939</f>
        <v/>
      </c>
      <c r="BA1935" s="358">
        <f>BA1939</f>
        <v/>
      </c>
      <c r="BB1935" s="358">
        <f>BB1939</f>
        <v/>
      </c>
      <c r="BC1935" s="358">
        <f>BC1939</f>
        <v/>
      </c>
      <c r="BD1935" s="358">
        <f>BD1939</f>
        <v/>
      </c>
      <c r="BE1935" s="358">
        <f>BE1939</f>
        <v/>
      </c>
      <c r="BF1935" s="358">
        <f>BF1939</f>
        <v/>
      </c>
      <c r="BG1935" s="358">
        <f>BG1939</f>
        <v/>
      </c>
      <c r="BH1935" s="358">
        <f>BH1939</f>
        <v/>
      </c>
      <c r="BI1935" s="358">
        <f>BI1939</f>
        <v/>
      </c>
      <c r="BJ1935" s="358">
        <f>BJ1939</f>
        <v/>
      </c>
      <c r="BK1935" s="358">
        <f>BK1939</f>
        <v/>
      </c>
      <c r="BL1935" s="358">
        <f>BL1939</f>
        <v/>
      </c>
      <c r="BM1935" s="358">
        <f>BM1939</f>
        <v/>
      </c>
      <c r="BN1935" s="358">
        <f>BN1939</f>
        <v/>
      </c>
      <c r="BO1935" s="358">
        <f>BO1939</f>
        <v/>
      </c>
      <c r="BP1935" s="358">
        <f>BP1939</f>
        <v/>
      </c>
      <c r="BQ1935" s="358">
        <f>BQ1939</f>
        <v/>
      </c>
      <c r="BR1935" s="358">
        <f>BR1939</f>
        <v/>
      </c>
      <c r="BS1935" s="358">
        <f>BS1939</f>
        <v/>
      </c>
      <c r="BT1935" s="358">
        <f>BT1939</f>
        <v/>
      </c>
      <c r="BU1935" s="358">
        <f>BU1939</f>
        <v/>
      </c>
      <c r="BV1935" s="358">
        <f>BV1939</f>
        <v/>
      </c>
      <c r="BW1935" s="358">
        <f>BW1939</f>
        <v/>
      </c>
      <c r="BX1935" s="358">
        <f>BX1939</f>
        <v/>
      </c>
      <c r="BY1935" s="358">
        <f>BY1939</f>
        <v/>
      </c>
      <c r="BZ1935" s="358">
        <f>BZ1939</f>
        <v/>
      </c>
      <c r="CA1935" s="358">
        <f>CA1939</f>
        <v/>
      </c>
      <c r="CB1935" s="358">
        <f>CB1939</f>
        <v/>
      </c>
      <c r="CC1935" s="358">
        <f>CC1939</f>
        <v/>
      </c>
      <c r="CD1935" s="358">
        <f>CD1939</f>
        <v/>
      </c>
      <c r="CE1935" s="358">
        <f>CE1939</f>
        <v/>
      </c>
      <c r="CF1935" s="358">
        <f>CF1939</f>
        <v/>
      </c>
      <c r="CG1935" s="358">
        <f>CG1939</f>
        <v/>
      </c>
      <c r="CH1935" s="358">
        <f>CH1939</f>
        <v/>
      </c>
      <c r="CI1935" s="358">
        <f>CI1939</f>
        <v/>
      </c>
      <c r="CJ1935" s="358">
        <f>CJ1939</f>
        <v/>
      </c>
      <c r="CK1935" s="358">
        <f>CK1939</f>
        <v/>
      </c>
      <c r="CL1935" s="358">
        <f>CL1939</f>
        <v/>
      </c>
      <c r="CM1935" s="358">
        <f>CM1939</f>
        <v/>
      </c>
      <c r="CN1935" s="358">
        <f>CN1939</f>
        <v/>
      </c>
      <c r="CO1935" s="358">
        <f>CO1939</f>
        <v/>
      </c>
      <c r="CP1935" s="358">
        <f>CP1939</f>
        <v/>
      </c>
      <c r="CQ1935" s="358">
        <f>CQ1939</f>
        <v/>
      </c>
      <c r="CR1935" s="358">
        <f>CR1939</f>
        <v/>
      </c>
      <c r="CS1935" s="358">
        <f>CS1939</f>
        <v/>
      </c>
      <c r="CT1935" s="358">
        <f>CT1939</f>
        <v/>
      </c>
      <c r="CU1935" s="358">
        <f>CU1939</f>
        <v/>
      </c>
      <c r="CV1935" s="358">
        <f>CV1939</f>
        <v/>
      </c>
      <c r="CW1935" s="358">
        <f>CW1939</f>
        <v/>
      </c>
      <c r="CX1935" s="358">
        <f>CX1939</f>
        <v/>
      </c>
      <c r="CY1935" s="358">
        <f>CY1939</f>
        <v/>
      </c>
      <c r="CZ1935" s="358">
        <f>CZ1939</f>
        <v/>
      </c>
      <c r="DA1935" s="358">
        <f>DA1939</f>
        <v/>
      </c>
      <c r="DB1935" s="358">
        <f>DB1939</f>
        <v/>
      </c>
      <c r="DC1935" s="358">
        <f>DC1939</f>
        <v/>
      </c>
      <c r="DD1935" s="358">
        <f>DD1939</f>
        <v/>
      </c>
      <c r="DE1935" s="358">
        <f>DE1939</f>
        <v/>
      </c>
      <c r="DF1935" s="358">
        <f>DF1939</f>
        <v/>
      </c>
      <c r="DG1935" s="359">
        <f>DG1939</f>
        <v/>
      </c>
      <c r="DH1935" s="359">
        <f>DH1939</f>
        <v/>
      </c>
      <c r="DI1935" s="359">
        <f>DI1939</f>
        <v/>
      </c>
      <c r="DJ1935" s="359">
        <f>DJ1939</f>
        <v/>
      </c>
      <c r="DK1935" s="359">
        <f>DK1939</f>
        <v/>
      </c>
      <c r="DL1935" s="359">
        <f>DL1939</f>
        <v/>
      </c>
      <c r="DM1935" s="359">
        <f>DM1939</f>
        <v/>
      </c>
      <c r="DN1935" s="359">
        <f>DN1939</f>
        <v/>
      </c>
      <c r="DO1935" s="359">
        <f>DO1939</f>
        <v/>
      </c>
      <c r="DP1935" s="359">
        <f>DP1939</f>
        <v/>
      </c>
      <c r="DQ1935" s="359">
        <f>DQ1939</f>
        <v/>
      </c>
      <c r="DR1935" s="359">
        <f>DR1939</f>
        <v/>
      </c>
      <c r="DS1935" s="359">
        <f>DS1939</f>
        <v/>
      </c>
      <c r="DT1935" s="359">
        <f>DT1939</f>
        <v/>
      </c>
      <c r="DU1935" s="359">
        <f>DU1939</f>
        <v/>
      </c>
      <c r="DV1935" s="359">
        <f>DV1939</f>
        <v/>
      </c>
      <c r="DW1935" s="359">
        <f>DW1939</f>
        <v/>
      </c>
      <c r="DX1935" s="359">
        <f>DX1939</f>
        <v/>
      </c>
      <c r="DY1935" s="359">
        <f>DY1939</f>
        <v/>
      </c>
      <c r="DZ1935" s="359">
        <f>DZ1939</f>
        <v/>
      </c>
      <c r="EA1935" s="359">
        <f>EA1939</f>
        <v/>
      </c>
      <c r="EB1935" s="359">
        <f>EB1939</f>
        <v/>
      </c>
      <c r="EC1935" s="359">
        <f>EC1939</f>
        <v/>
      </c>
      <c r="ED1935" s="359">
        <f>ED1939</f>
        <v/>
      </c>
      <c r="EE1935" s="359">
        <f>EE1939</f>
        <v/>
      </c>
      <c r="EF1935" s="359">
        <f>EF1939</f>
        <v/>
      </c>
      <c r="EG1935" s="359">
        <f>EG1939</f>
        <v/>
      </c>
      <c r="EH1935" s="359">
        <f>EH1939</f>
        <v/>
      </c>
      <c r="EI1935" s="359">
        <f>EI1939</f>
        <v/>
      </c>
      <c r="EJ1935" s="359">
        <f>EJ1939</f>
        <v/>
      </c>
      <c r="EK1935" s="359">
        <f>EK1939</f>
        <v/>
      </c>
      <c r="EL1935" s="359">
        <f>EL1939</f>
        <v/>
      </c>
      <c r="EM1935" s="359">
        <f>EM1939</f>
        <v/>
      </c>
      <c r="EN1935" s="359">
        <f>EN1939</f>
        <v/>
      </c>
      <c r="EO1935" s="359">
        <f>EO1939</f>
        <v/>
      </c>
      <c r="EP1935" s="359">
        <f>EP1939</f>
        <v/>
      </c>
      <c r="EQ1935" s="359">
        <f>EQ1939</f>
        <v/>
      </c>
      <c r="ER1935" s="359">
        <f>ER1939</f>
        <v/>
      </c>
      <c r="ES1935" s="359">
        <f>ES1939</f>
        <v/>
      </c>
      <c r="ET1935" s="359">
        <f>ET1939</f>
        <v/>
      </c>
      <c r="EU1935" s="359">
        <f>EU1939</f>
        <v/>
      </c>
      <c r="EV1935" s="359">
        <f>EV1939</f>
        <v/>
      </c>
      <c r="EW1935" s="359">
        <f>EW1939</f>
        <v/>
      </c>
      <c r="EX1935" s="359">
        <f>EX1939</f>
        <v/>
      </c>
      <c r="EY1935" s="359">
        <f>EY1939</f>
        <v/>
      </c>
      <c r="EZ1935" s="359">
        <f>EZ1939</f>
        <v/>
      </c>
      <c r="FA1935" s="359">
        <f>FA1939</f>
        <v/>
      </c>
      <c r="FB1935" s="359">
        <f>FB1939</f>
        <v/>
      </c>
      <c r="FC1935" s="359">
        <f>FC1939</f>
        <v/>
      </c>
      <c r="FD1935" s="359">
        <f>FD1939</f>
        <v/>
      </c>
      <c r="FE1935" s="359">
        <f>FE1939</f>
        <v/>
      </c>
      <c r="FF1935" s="359">
        <f>FF1939</f>
        <v/>
      </c>
      <c r="FG1935" s="359">
        <f>FG1939</f>
        <v/>
      </c>
      <c r="FH1935" s="359">
        <f>FH1939</f>
        <v/>
      </c>
      <c r="FI1935" s="359">
        <f>FI1939</f>
        <v/>
      </c>
      <c r="FJ1935" s="359">
        <f>FJ1939</f>
        <v/>
      </c>
      <c r="FK1935" s="359">
        <f>FK1939</f>
        <v/>
      </c>
      <c r="FL1935" s="359">
        <f>FL1939</f>
        <v/>
      </c>
      <c r="FM1935" s="359">
        <f>FM1939</f>
        <v/>
      </c>
      <c r="FN1935" s="359">
        <f>FN1939</f>
        <v/>
      </c>
      <c r="FO1935" s="359">
        <f>FO1939</f>
        <v/>
      </c>
      <c r="FP1935" s="359">
        <f>FP1939</f>
        <v/>
      </c>
      <c r="FQ1935" s="359">
        <f>FQ1939</f>
        <v/>
      </c>
      <c r="FR1935" s="359">
        <f>FR1939</f>
        <v/>
      </c>
      <c r="FS1935" s="359">
        <f>FS1939</f>
        <v/>
      </c>
      <c r="FT1935" s="359">
        <f>FT1939</f>
        <v/>
      </c>
      <c r="FU1935" s="359">
        <f>FU1939</f>
        <v/>
      </c>
      <c r="FV1935" s="359">
        <f>FV1939</f>
        <v/>
      </c>
      <c r="FW1935" s="359">
        <f>FW1939</f>
        <v/>
      </c>
      <c r="FX1935" s="359">
        <f>FX1939</f>
        <v/>
      </c>
      <c r="FY1935" s="359">
        <f>FY1939</f>
        <v/>
      </c>
      <c r="FZ1935" s="359">
        <f>FZ1939</f>
        <v/>
      </c>
      <c r="GA1935" s="359">
        <f>GA1939</f>
        <v/>
      </c>
      <c r="GB1935" s="359">
        <f>GB1939</f>
        <v/>
      </c>
      <c r="GC1935" s="359">
        <f>GC1939</f>
        <v/>
      </c>
      <c r="GD1935" s="359">
        <f>GD1939</f>
        <v/>
      </c>
      <c r="GE1935" s="359">
        <f>GE1939</f>
        <v/>
      </c>
      <c r="GF1935" s="359">
        <f>GF1939</f>
        <v/>
      </c>
      <c r="GG1935" s="359">
        <f>GG1939</f>
        <v/>
      </c>
      <c r="GH1935" s="359">
        <f>GH1939</f>
        <v/>
      </c>
      <c r="GI1935" s="359">
        <f>GI1939</f>
        <v/>
      </c>
      <c r="GJ1935" s="359">
        <f>GJ1939</f>
        <v/>
      </c>
      <c r="GK1935" s="359">
        <f>GK1939</f>
        <v/>
      </c>
      <c r="GL1935" s="359">
        <f>GL1939</f>
        <v/>
      </c>
      <c r="GM1935" s="359">
        <f>GM1939</f>
        <v/>
      </c>
      <c r="GN1935" s="359">
        <f>GN1939</f>
        <v/>
      </c>
      <c r="GO1935" s="359">
        <f>GO1939</f>
        <v/>
      </c>
      <c r="GP1935" s="359">
        <f>GP1939</f>
        <v/>
      </c>
      <c r="GQ1935" s="359">
        <f>GQ1939</f>
        <v/>
      </c>
      <c r="GR1935" s="359">
        <f>GR1939</f>
        <v/>
      </c>
      <c r="GS1935" s="359">
        <f>GS1939</f>
        <v/>
      </c>
      <c r="GT1935" s="359">
        <f>GT1939</f>
        <v/>
      </c>
      <c r="GU1935" s="359">
        <f>GU1939</f>
        <v/>
      </c>
      <c r="GV1935" s="359">
        <f>GV1939</f>
        <v/>
      </c>
      <c r="GW1935" s="359">
        <f>GW1939</f>
        <v/>
      </c>
      <c r="GX1935" s="359">
        <f>GX1939</f>
        <v/>
      </c>
    </row>
    <row r="1936"/>
    <row r="1937">
      <c r="A1937" t="n">
        <v>17</v>
      </c>
      <c r="B1937" t="n">
        <v>0</v>
      </c>
      <c r="C1937">
        <f>ROW(SmtRes!A674)</f>
        <v/>
      </c>
      <c r="D1937">
        <f>ROW(EtalonRes!A654)</f>
        <v/>
      </c>
      <c r="E1937" t="inlineStr">
        <is>
          <t>1</t>
        </is>
      </c>
      <c r="F1937" t="inlineStr">
        <is>
          <t>67-8-2</t>
        </is>
      </c>
      <c r="G1937" t="inlineStr">
        <is>
          <t>Смена светильников с люминесцентными лампами</t>
        </is>
      </c>
      <c r="H1937" t="inlineStr">
        <is>
          <t>100 шт.</t>
        </is>
      </c>
      <c r="I1937">
        <f>ROUND(ROUND(1/100,4),7)</f>
        <v/>
      </c>
      <c r="J1937" t="n">
        <v>0</v>
      </c>
      <c r="K1937">
        <f>ROUND(ROUND(1/100,4),7)</f>
        <v/>
      </c>
      <c r="O1937">
        <f>ROUND(CP1937,0)</f>
        <v/>
      </c>
      <c r="P1937">
        <f>ROUND(CQ1937*I1937,0)</f>
        <v/>
      </c>
      <c r="Q1937">
        <f>(ROUND((ROUND(((ET1937)*I1937),0)*BB1937),0)+ROUND((ROUND(((AE1937-(EU1937))*I1937),0)*BS1937),0))</f>
        <v/>
      </c>
      <c r="R1937">
        <f>(ROUND((ROUND(((EU1937)*I1937),0)*BS1937),0)+ROUND((ROUND(((AE1937-(EU1937))*I1937),0)*BS1937),0))</f>
        <v/>
      </c>
      <c r="S1937">
        <f>ROUND(CT1937*I1937,0)</f>
        <v/>
      </c>
      <c r="T1937">
        <f>ROUND(CU1937*I1937,0)</f>
        <v/>
      </c>
      <c r="U1937">
        <f>ROUND(CV1937*I1937,7)</f>
        <v/>
      </c>
      <c r="V1937">
        <f>ROUND(CW1937*I1937,7)</f>
        <v/>
      </c>
      <c r="W1937">
        <f>ROUND(CX1937*I1937,0)</f>
        <v/>
      </c>
      <c r="X1937">
        <f>ROUND(CY1937,0)</f>
        <v/>
      </c>
      <c r="Y1937">
        <f>ROUND(CZ1937,0)</f>
        <v/>
      </c>
      <c r="AA1937" t="n">
        <v>78862477</v>
      </c>
      <c r="AB1937">
        <f>ROUND((AC1937+AD1937+AF1937),2)</f>
        <v/>
      </c>
      <c r="AC1937">
        <f>ROUND((ES1937),2)</f>
        <v/>
      </c>
      <c r="AD1937">
        <f>ROUND((((ET1937)-(EU1937))+AE1937),2)</f>
        <v/>
      </c>
      <c r="AE1937">
        <f>ROUND((EU1937),2)</f>
        <v/>
      </c>
      <c r="AF1937">
        <f>ROUND((EV1937),2)</f>
        <v/>
      </c>
      <c r="AG1937">
        <f>ROUND((AP1937),2)</f>
        <v/>
      </c>
      <c r="AH1937">
        <f>(EW1937)</f>
        <v/>
      </c>
      <c r="AI1937">
        <f>(EX1937)</f>
        <v/>
      </c>
      <c r="AJ1937">
        <f>(AS1937)</f>
        <v/>
      </c>
      <c r="AK1937" t="n">
        <v>41124.45</v>
      </c>
      <c r="AL1937" t="n">
        <v>39551</v>
      </c>
      <c r="AM1937" t="n">
        <v>2.5</v>
      </c>
      <c r="AN1937" t="n">
        <v>1.08</v>
      </c>
      <c r="AO1937" t="n">
        <v>1570.95</v>
      </c>
      <c r="AP1937" t="n">
        <v>0</v>
      </c>
      <c r="AQ1937" t="n">
        <v>163.3</v>
      </c>
      <c r="AR1937" t="n">
        <v>0.08</v>
      </c>
      <c r="AS1937" t="n">
        <v>0</v>
      </c>
      <c r="AT1937" t="n">
        <v>91</v>
      </c>
      <c r="AU1937" t="n">
        <v>48</v>
      </c>
      <c r="AV1937" t="n">
        <v>1</v>
      </c>
      <c r="AW1937" t="n">
        <v>1</v>
      </c>
      <c r="AZ1937" t="n">
        <v>1</v>
      </c>
      <c r="BA1937" t="n">
        <v>52.25</v>
      </c>
      <c r="BB1937" t="n">
        <v>23.32</v>
      </c>
      <c r="BC1937" t="n">
        <v>2.31</v>
      </c>
      <c r="BD1937" t="inlineStr"/>
      <c r="BE1937" t="inlineStr"/>
      <c r="BF1937" t="inlineStr"/>
      <c r="BG1937" t="inlineStr"/>
      <c r="BH1937" t="n">
        <v>0</v>
      </c>
      <c r="BI1937" t="n">
        <v>1</v>
      </c>
      <c r="BJ1937" t="inlineStr">
        <is>
          <t>ТЕРр Московской обл., 67-8-2, приказ Минстроя России №675/пр от 28.02.2017 № 263/пр</t>
        </is>
      </c>
      <c r="BM1937" t="n">
        <v>67001</v>
      </c>
      <c r="BN1937" t="n">
        <v>0</v>
      </c>
      <c r="BO1937" t="inlineStr">
        <is>
          <t>67-8-2</t>
        </is>
      </c>
      <c r="BP1937" t="n">
        <v>1</v>
      </c>
      <c r="BQ1937" t="n">
        <v>6</v>
      </c>
      <c r="BR1937" t="n">
        <v>0</v>
      </c>
      <c r="BS1937" t="n">
        <v>52.25</v>
      </c>
      <c r="BT1937" t="n">
        <v>1</v>
      </c>
      <c r="BU1937" t="n">
        <v>1</v>
      </c>
      <c r="BV1937" t="n">
        <v>1</v>
      </c>
      <c r="BW1937" t="n">
        <v>1</v>
      </c>
      <c r="BX1937" t="n">
        <v>1</v>
      </c>
      <c r="BY1937" t="inlineStr"/>
      <c r="BZ1937" t="n">
        <v>91</v>
      </c>
      <c r="CA1937" t="n">
        <v>48</v>
      </c>
      <c r="CB1937" t="inlineStr"/>
      <c r="CE1937" t="n">
        <v>12</v>
      </c>
      <c r="CF1937" t="n">
        <v>0</v>
      </c>
      <c r="CG1937" t="n">
        <v>0</v>
      </c>
      <c r="CM1937" t="n">
        <v>0</v>
      </c>
      <c r="CN1937" t="inlineStr"/>
      <c r="CO1937" t="n">
        <v>0</v>
      </c>
      <c r="CP1937">
        <f>(P1937+Q1937+S1937)</f>
        <v/>
      </c>
      <c r="CQ1937">
        <f>AC1937*BC1937</f>
        <v/>
      </c>
      <c r="CR1937">
        <f>(ROUND((ROUND(((ET1937)*1),0)*BB1937),0)+ROUND((ROUND(((AE1937-(EU1937))*1),0)*BS1937),0))</f>
        <v/>
      </c>
      <c r="CS1937">
        <f>(ROUND((ROUND(((EU1937)*1),0)*BS1937),0)+ROUND((ROUND(((AE1937-(EU1937))*1),0)*BS1937),0))</f>
        <v/>
      </c>
      <c r="CT1937">
        <f>AF1937*BA1937</f>
        <v/>
      </c>
      <c r="CU1937">
        <f>AG1937</f>
        <v/>
      </c>
      <c r="CV1937">
        <f>AH1937</f>
        <v/>
      </c>
      <c r="CW1937">
        <f>AI1937</f>
        <v/>
      </c>
      <c r="CX1937">
        <f>AJ1937</f>
        <v/>
      </c>
      <c r="CY1937">
        <f>(((S1937+R1937)*AT1937)/100)</f>
        <v/>
      </c>
      <c r="CZ1937">
        <f>(((S1937+R1937)*AU1937)/100)</f>
        <v/>
      </c>
      <c r="DC1937" t="inlineStr"/>
      <c r="DD1937" t="inlineStr"/>
      <c r="DE1937" t="inlineStr"/>
      <c r="DF1937" t="inlineStr"/>
      <c r="DG1937" t="inlineStr"/>
      <c r="DH1937" t="inlineStr"/>
      <c r="DI1937" t="inlineStr"/>
      <c r="DJ1937" t="inlineStr"/>
      <c r="DK1937" t="inlineStr"/>
      <c r="DL1937" t="inlineStr"/>
      <c r="DM1937" t="inlineStr"/>
      <c r="DN1937" t="n">
        <v>0</v>
      </c>
      <c r="DO1937" t="n">
        <v>0</v>
      </c>
      <c r="DP1937" t="n">
        <v>1</v>
      </c>
      <c r="DQ1937" t="n">
        <v>1</v>
      </c>
      <c r="DU1937" t="n">
        <v>1010</v>
      </c>
      <c r="DV1937" t="inlineStr">
        <is>
          <t>100 шт.</t>
        </is>
      </c>
      <c r="DW1937" t="inlineStr">
        <is>
          <t>100 шт.</t>
        </is>
      </c>
      <c r="DX1937" t="n">
        <v>100</v>
      </c>
      <c r="DZ1937" t="inlineStr"/>
      <c r="EA1937" t="inlineStr"/>
      <c r="EB1937" t="inlineStr"/>
      <c r="EC1937" t="inlineStr"/>
      <c r="EE1937" t="n">
        <v>78726030</v>
      </c>
      <c r="EF1937" t="n">
        <v>6</v>
      </c>
      <c r="EG1937" t="inlineStr">
        <is>
          <t>Ремонтно-строительные работы</t>
        </is>
      </c>
      <c r="EH1937" t="n">
        <v>101</v>
      </c>
      <c r="EI1937" t="inlineStr">
        <is>
          <t>Электромонтажные работы</t>
        </is>
      </c>
      <c r="EJ1937" t="n">
        <v>1</v>
      </c>
      <c r="EK1937" t="n">
        <v>67001</v>
      </c>
      <c r="EL1937" t="inlineStr">
        <is>
          <t>Электромонтажные работы</t>
        </is>
      </c>
      <c r="EM1937" t="inlineStr">
        <is>
          <t>рФЕР-67</t>
        </is>
      </c>
      <c r="EO1937" t="inlineStr"/>
      <c r="EQ1937" t="n">
        <v>0</v>
      </c>
      <c r="ER1937" t="n">
        <v>41124.45</v>
      </c>
      <c r="ES1937" t="n">
        <v>39551</v>
      </c>
      <c r="ET1937" t="n">
        <v>2.5</v>
      </c>
      <c r="EU1937" t="n">
        <v>1.08</v>
      </c>
      <c r="EV1937" t="n">
        <v>1570.95</v>
      </c>
      <c r="EW1937" t="n">
        <v>163.3</v>
      </c>
      <c r="EX1937" t="n">
        <v>0.08</v>
      </c>
      <c r="EY1937" t="n">
        <v>0</v>
      </c>
      <c r="FQ1937" t="n">
        <v>0</v>
      </c>
      <c r="FR1937" t="n">
        <v>0</v>
      </c>
      <c r="FS1937" t="n">
        <v>0</v>
      </c>
      <c r="FX1937" t="n">
        <v>91</v>
      </c>
      <c r="FY1937" t="n">
        <v>48</v>
      </c>
      <c r="GA1937" t="inlineStr"/>
      <c r="GD1937" t="n">
        <v>1</v>
      </c>
      <c r="GF1937" t="n">
        <v>85477591</v>
      </c>
      <c r="GG1937" t="n">
        <v>2</v>
      </c>
      <c r="GH1937" t="n">
        <v>1</v>
      </c>
      <c r="GI1937" t="n">
        <v>2</v>
      </c>
      <c r="GJ1937" t="n">
        <v>0</v>
      </c>
      <c r="GK1937" t="n">
        <v>0</v>
      </c>
      <c r="GL1937">
        <f>ROUND(IF(AND(BH1937=3,BI1937=3,FS1937&lt;&gt;0),P1937,0),0)</f>
        <v/>
      </c>
      <c r="GM1937">
        <f>ROUND(O1937+X1937+Y1937,0)+GX1937</f>
        <v/>
      </c>
      <c r="GN1937">
        <f>IF(OR(BI1937=0,BI1937=1),GM1937-GX1937,0)</f>
        <v/>
      </c>
      <c r="GO1937">
        <f>IF(BI1937=2,GM1937-GX1937,0)</f>
        <v/>
      </c>
      <c r="GP1937">
        <f>IF(BI1937=4,GM1937-GX1937,0)</f>
        <v/>
      </c>
      <c r="GR1937" t="n">
        <v>0</v>
      </c>
      <c r="GS1937" t="n">
        <v>3</v>
      </c>
      <c r="GT1937" t="n">
        <v>0</v>
      </c>
      <c r="GU1937" t="inlineStr"/>
      <c r="GV1937">
        <f>ROUND((GT1937),2)</f>
        <v/>
      </c>
      <c r="GW1937" t="n">
        <v>1</v>
      </c>
      <c r="GX1937">
        <f>ROUND(HC1937*I1937,0)</f>
        <v/>
      </c>
      <c r="HA1937" t="n">
        <v>0</v>
      </c>
      <c r="HB1937" t="n">
        <v>0</v>
      </c>
      <c r="HC1937">
        <f>GV1937*GW1937</f>
        <v/>
      </c>
      <c r="HE1937" t="inlineStr"/>
      <c r="HF1937" t="inlineStr"/>
      <c r="HM1937" t="inlineStr"/>
      <c r="HN1937" t="inlineStr">
        <is>
          <t>Пр/812-101.0-1</t>
        </is>
      </c>
      <c r="HO1937" t="inlineStr">
        <is>
          <t>Пр/774-101.0</t>
        </is>
      </c>
      <c r="HP1937" t="inlineStr">
        <is>
          <t>Электромонтажные работы</t>
        </is>
      </c>
      <c r="HQ1937" t="inlineStr">
        <is>
          <t>Электромонтажные работы</t>
        </is>
      </c>
      <c r="HS1937" t="n">
        <v>0</v>
      </c>
      <c r="IK1937" t="n">
        <v>0</v>
      </c>
    </row>
    <row r="1938"/>
    <row r="1939">
      <c r="A1939" s="358" t="n">
        <v>51</v>
      </c>
      <c r="B1939" s="358">
        <f>B1933</f>
        <v/>
      </c>
      <c r="C1939" s="358">
        <f>A1933</f>
        <v/>
      </c>
      <c r="D1939" s="358">
        <f>ROW(A1933)</f>
        <v/>
      </c>
      <c r="E1939" s="358" t="n"/>
      <c r="F1939" s="358">
        <f>IF(F1933&lt;&gt;"",F1933,"")</f>
        <v/>
      </c>
      <c r="G1939" s="358">
        <f>IF(G1933&lt;&gt;"",G1933,"")</f>
        <v/>
      </c>
      <c r="H1939" s="358" t="n">
        <v>0</v>
      </c>
      <c r="I1939" s="358" t="n"/>
      <c r="J1939" s="358" t="n"/>
      <c r="K1939" s="358" t="n"/>
      <c r="L1939" s="358" t="n"/>
      <c r="M1939" s="358" t="n"/>
      <c r="N1939" s="358" t="n"/>
      <c r="O1939" s="358" t="n">
        <v>0</v>
      </c>
      <c r="P1939" s="358" t="n">
        <v>0</v>
      </c>
      <c r="Q1939" s="358" t="n">
        <v>0</v>
      </c>
      <c r="R1939" s="358" t="n">
        <v>0</v>
      </c>
      <c r="S1939" s="358" t="n">
        <v>0</v>
      </c>
      <c r="T1939" s="358" t="n">
        <v>0</v>
      </c>
      <c r="U1939" s="358" t="n">
        <v>0</v>
      </c>
      <c r="V1939" s="358" t="n">
        <v>0</v>
      </c>
      <c r="W1939" s="358" t="n">
        <v>0</v>
      </c>
      <c r="X1939" s="358" t="n">
        <v>0</v>
      </c>
      <c r="Y1939" s="358" t="n">
        <v>0</v>
      </c>
      <c r="Z1939" s="358" t="n"/>
      <c r="AA1939" s="358" t="n"/>
      <c r="AB1939" s="358" t="n"/>
      <c r="AC1939" s="358" t="n"/>
      <c r="AD1939" s="358" t="n"/>
      <c r="AE1939" s="358" t="n"/>
      <c r="AF1939" s="358" t="n"/>
      <c r="AG1939" s="358" t="n"/>
      <c r="AH1939" s="358" t="n"/>
      <c r="AI1939" s="358" t="n"/>
      <c r="AJ1939" s="358" t="n"/>
      <c r="AK1939" s="358" t="n"/>
      <c r="AL1939" s="358" t="n"/>
      <c r="AM1939" s="358" t="n"/>
      <c r="AN1939" s="358" t="n"/>
      <c r="AO1939" s="358">
        <f>ROUND(BX1939,0)</f>
        <v/>
      </c>
      <c r="AP1939" s="358">
        <f>ROUND(BY1939,0)</f>
        <v/>
      </c>
      <c r="AQ1939" s="358">
        <f>ROUND(BZ1939,0)</f>
        <v/>
      </c>
      <c r="AR1939" s="358">
        <f>ROUND(CA1939,0)</f>
        <v/>
      </c>
      <c r="AS1939" s="358">
        <f>ROUND(CB1939,0)</f>
        <v/>
      </c>
      <c r="AT1939" s="358">
        <f>ROUND(CC1939,0)</f>
        <v/>
      </c>
      <c r="AU1939" s="358">
        <f>ROUND(CD1939,0)</f>
        <v/>
      </c>
      <c r="AV1939" s="358">
        <f>ROUND(CE1939,0)</f>
        <v/>
      </c>
      <c r="AW1939" s="358">
        <f>ROUND(CF1939,0)</f>
        <v/>
      </c>
      <c r="AX1939" s="358">
        <f>ROUND(CG1939,0)</f>
        <v/>
      </c>
      <c r="AY1939" s="358">
        <f>ROUND(CH1939,0)</f>
        <v/>
      </c>
      <c r="AZ1939" s="358">
        <f>ROUND(CI1939,0)</f>
        <v/>
      </c>
      <c r="BA1939" s="358">
        <f>ROUND(CJ1939,0)</f>
        <v/>
      </c>
      <c r="BB1939" s="358">
        <f>ROUND(CK1939,0)</f>
        <v/>
      </c>
      <c r="BC1939" s="358">
        <f>ROUND(CL1939,0)</f>
        <v/>
      </c>
      <c r="BD1939" s="358">
        <f>ROUND(CM1939,0)</f>
        <v/>
      </c>
      <c r="BE1939" s="358" t="n"/>
      <c r="BF1939" s="358" t="n"/>
      <c r="BG1939" s="358" t="n"/>
      <c r="BH1939" s="358" t="n"/>
      <c r="BI1939" s="358" t="n"/>
      <c r="BJ1939" s="358" t="n"/>
      <c r="BK1939" s="358" t="n"/>
      <c r="BL1939" s="358" t="n"/>
      <c r="BM1939" s="358" t="n"/>
      <c r="BN1939" s="358" t="n"/>
      <c r="BO1939" s="358" t="n"/>
      <c r="BP1939" s="358" t="n"/>
      <c r="BQ1939" s="358" t="n"/>
      <c r="BR1939" s="358" t="n"/>
      <c r="BS1939" s="358" t="n"/>
      <c r="BT1939" s="358" t="n"/>
      <c r="BU1939" s="358" t="n"/>
      <c r="BV1939" s="358" t="n"/>
      <c r="BW1939" s="358" t="n"/>
      <c r="BX1939" s="358" t="n"/>
      <c r="BY1939" s="358" t="n"/>
      <c r="BZ1939" s="358" t="n"/>
      <c r="CA1939" s="358" t="n"/>
      <c r="CB1939" s="358" t="n"/>
      <c r="CC1939" s="358" t="n"/>
      <c r="CD1939" s="358" t="n"/>
      <c r="CE1939" s="358" t="n"/>
      <c r="CF1939" s="358" t="n"/>
      <c r="CG1939" s="358" t="n"/>
      <c r="CH1939" s="358" t="n"/>
      <c r="CI1939" s="358" t="n"/>
      <c r="CJ1939" s="358" t="n"/>
      <c r="CK1939" s="358" t="n"/>
      <c r="CL1939" s="358" t="n"/>
      <c r="CM1939" s="358" t="n"/>
      <c r="CN1939" s="358" t="n"/>
      <c r="CO1939" s="358" t="n"/>
      <c r="CP1939" s="358" t="n"/>
      <c r="CQ1939" s="358" t="n"/>
      <c r="CR1939" s="358" t="n"/>
      <c r="CS1939" s="358" t="n"/>
      <c r="CT1939" s="358" t="n"/>
      <c r="CU1939" s="358" t="n"/>
      <c r="CV1939" s="358" t="n"/>
      <c r="CW1939" s="358" t="n"/>
      <c r="CX1939" s="358" t="n"/>
      <c r="CY1939" s="358" t="n"/>
      <c r="CZ1939" s="358" t="n"/>
      <c r="DA1939" s="358" t="n"/>
      <c r="DB1939" s="358" t="n"/>
      <c r="DC1939" s="358" t="n"/>
      <c r="DD1939" s="358" t="n"/>
      <c r="DE1939" s="358" t="n"/>
      <c r="DF1939" s="358" t="n"/>
      <c r="DG1939" s="359" t="n"/>
      <c r="DH1939" s="359" t="n"/>
      <c r="DI1939" s="359" t="n"/>
      <c r="DJ1939" s="359" t="n"/>
      <c r="DK1939" s="359" t="n"/>
      <c r="DL1939" s="359" t="n"/>
      <c r="DM1939" s="359" t="n"/>
      <c r="DN1939" s="359" t="n"/>
      <c r="DO1939" s="359" t="n"/>
      <c r="DP1939" s="359" t="n"/>
      <c r="DQ1939" s="359" t="n"/>
      <c r="DR1939" s="359" t="n"/>
      <c r="DS1939" s="359" t="n"/>
      <c r="DT1939" s="359" t="n"/>
      <c r="DU1939" s="359" t="n"/>
      <c r="DV1939" s="359" t="n"/>
      <c r="DW1939" s="359" t="n"/>
      <c r="DX1939" s="359" t="n"/>
      <c r="DY1939" s="359" t="n"/>
      <c r="DZ1939" s="359" t="n"/>
      <c r="EA1939" s="359" t="n"/>
      <c r="EB1939" s="359" t="n"/>
      <c r="EC1939" s="359" t="n"/>
      <c r="ED1939" s="359" t="n"/>
      <c r="EE1939" s="359" t="n"/>
      <c r="EF1939" s="359" t="n"/>
      <c r="EG1939" s="359" t="n"/>
      <c r="EH1939" s="359" t="n"/>
      <c r="EI1939" s="359" t="n"/>
      <c r="EJ1939" s="359" t="n"/>
      <c r="EK1939" s="359" t="n"/>
      <c r="EL1939" s="359" t="n"/>
      <c r="EM1939" s="359" t="n"/>
      <c r="EN1939" s="359" t="n"/>
      <c r="EO1939" s="359" t="n"/>
      <c r="EP1939" s="359" t="n"/>
      <c r="EQ1939" s="359" t="n"/>
      <c r="ER1939" s="359" t="n"/>
      <c r="ES1939" s="359" t="n"/>
      <c r="ET1939" s="359" t="n"/>
      <c r="EU1939" s="359" t="n"/>
      <c r="EV1939" s="359" t="n"/>
      <c r="EW1939" s="359" t="n"/>
      <c r="EX1939" s="359" t="n"/>
      <c r="EY1939" s="359" t="n"/>
      <c r="EZ1939" s="359" t="n"/>
      <c r="FA1939" s="359" t="n"/>
      <c r="FB1939" s="359" t="n"/>
      <c r="FC1939" s="359" t="n"/>
      <c r="FD1939" s="359" t="n"/>
      <c r="FE1939" s="359" t="n"/>
      <c r="FF1939" s="359" t="n"/>
      <c r="FG1939" s="359" t="n"/>
      <c r="FH1939" s="359" t="n"/>
      <c r="FI1939" s="359" t="n"/>
      <c r="FJ1939" s="359" t="n"/>
      <c r="FK1939" s="359" t="n"/>
      <c r="FL1939" s="359" t="n"/>
      <c r="FM1939" s="359" t="n"/>
      <c r="FN1939" s="359" t="n"/>
      <c r="FO1939" s="359" t="n"/>
      <c r="FP1939" s="359" t="n"/>
      <c r="FQ1939" s="359" t="n"/>
      <c r="FR1939" s="359" t="n"/>
      <c r="FS1939" s="359" t="n"/>
      <c r="FT1939" s="359" t="n"/>
      <c r="FU1939" s="359" t="n"/>
      <c r="FV1939" s="359" t="n"/>
      <c r="FW1939" s="359" t="n"/>
      <c r="FX1939" s="359" t="n"/>
      <c r="FY1939" s="359" t="n"/>
      <c r="FZ1939" s="359" t="n"/>
      <c r="GA1939" s="359" t="n"/>
      <c r="GB1939" s="359" t="n"/>
      <c r="GC1939" s="359" t="n"/>
      <c r="GD1939" s="359" t="n"/>
      <c r="GE1939" s="359" t="n"/>
      <c r="GF1939" s="359" t="n"/>
      <c r="GG1939" s="359" t="n"/>
      <c r="GH1939" s="359" t="n"/>
      <c r="GI1939" s="359" t="n"/>
      <c r="GJ1939" s="359" t="n"/>
      <c r="GK1939" s="359" t="n"/>
      <c r="GL1939" s="359" t="n"/>
      <c r="GM1939" s="359" t="n"/>
      <c r="GN1939" s="359" t="n"/>
      <c r="GO1939" s="359" t="n"/>
      <c r="GP1939" s="359" t="n"/>
      <c r="GQ1939" s="359" t="n"/>
      <c r="GR1939" s="359" t="n"/>
      <c r="GS1939" s="359" t="n"/>
      <c r="GT1939" s="359" t="n"/>
      <c r="GU1939" s="359" t="n"/>
      <c r="GV1939" s="359" t="n"/>
      <c r="GW1939" s="359" t="n"/>
      <c r="GX1939" s="359" t="n">
        <v>0</v>
      </c>
    </row>
    <row r="1940"/>
    <row r="1941">
      <c r="A1941" s="360" t="n">
        <v>50</v>
      </c>
      <c r="B1941" s="360" t="n">
        <v>0</v>
      </c>
      <c r="C1941" s="360" t="n">
        <v>0</v>
      </c>
      <c r="D1941" s="360" t="n">
        <v>1</v>
      </c>
      <c r="E1941" s="360" t="n">
        <v>201</v>
      </c>
      <c r="F1941" s="360">
        <f>ROUND(Source!O1939,O1941)</f>
        <v/>
      </c>
      <c r="G1941" s="360" t="inlineStr">
        <is>
          <t>ПЗ</t>
        </is>
      </c>
      <c r="H1941" s="360" t="inlineStr">
        <is>
          <t>Прямые затраты</t>
        </is>
      </c>
      <c r="I1941" s="360" t="n"/>
      <c r="J1941" s="360" t="n"/>
      <c r="K1941" s="360" t="n">
        <v>201</v>
      </c>
      <c r="L1941" s="360" t="n">
        <v>1</v>
      </c>
      <c r="M1941" s="360" t="n">
        <v>3</v>
      </c>
      <c r="N1941" s="360" t="inlineStr"/>
      <c r="O1941" s="360" t="n">
        <v>0</v>
      </c>
      <c r="P1941" s="360" t="n"/>
      <c r="Q1941" s="360" t="n"/>
      <c r="R1941" s="360" t="n"/>
      <c r="S1941" s="360" t="n"/>
      <c r="T1941" s="360" t="n"/>
      <c r="U1941" s="360" t="n"/>
      <c r="V1941" s="360" t="n"/>
      <c r="W1941" s="360" t="n">
        <v>0</v>
      </c>
      <c r="X1941" s="360" t="n">
        <v>1</v>
      </c>
      <c r="Y1941" s="360" t="n">
        <v>0</v>
      </c>
      <c r="Z1941" s="360" t="n"/>
      <c r="AA1941" s="360" t="n"/>
      <c r="AB1941" s="360" t="n"/>
    </row>
    <row r="1942">
      <c r="A1942" s="360" t="n">
        <v>50</v>
      </c>
      <c r="B1942" s="360" t="n">
        <v>0</v>
      </c>
      <c r="C1942" s="360" t="n">
        <v>0</v>
      </c>
      <c r="D1942" s="360" t="n">
        <v>1</v>
      </c>
      <c r="E1942" s="360" t="n">
        <v>202</v>
      </c>
      <c r="F1942" s="360">
        <f>ROUND(Source!P1939,O1942)</f>
        <v/>
      </c>
      <c r="G1942" s="360" t="inlineStr">
        <is>
          <t>СтМатОб</t>
        </is>
      </c>
      <c r="H1942" s="360" t="inlineStr">
        <is>
          <t>Стоимость материальных ресурсов (всего)</t>
        </is>
      </c>
      <c r="I1942" s="360" t="n"/>
      <c r="J1942" s="360" t="n"/>
      <c r="K1942" s="360" t="n">
        <v>202</v>
      </c>
      <c r="L1942" s="360" t="n">
        <v>2</v>
      </c>
      <c r="M1942" s="360" t="n">
        <v>3</v>
      </c>
      <c r="N1942" s="360" t="inlineStr"/>
      <c r="O1942" s="360" t="n">
        <v>0</v>
      </c>
      <c r="P1942" s="360" t="n"/>
      <c r="Q1942" s="360" t="n"/>
      <c r="R1942" s="360" t="n"/>
      <c r="S1942" s="360" t="n"/>
      <c r="T1942" s="360" t="n"/>
      <c r="U1942" s="360" t="n"/>
      <c r="V1942" s="360" t="n"/>
      <c r="W1942" s="360" t="n">
        <v>0</v>
      </c>
      <c r="X1942" s="360" t="n">
        <v>1</v>
      </c>
      <c r="Y1942" s="360" t="n">
        <v>0</v>
      </c>
      <c r="Z1942" s="360" t="n"/>
      <c r="AA1942" s="360" t="n"/>
      <c r="AB1942" s="360" t="n"/>
    </row>
    <row r="1943">
      <c r="A1943" s="360" t="n">
        <v>50</v>
      </c>
      <c r="B1943" s="360" t="n">
        <v>0</v>
      </c>
      <c r="C1943" s="360" t="n">
        <v>0</v>
      </c>
      <c r="D1943" s="360" t="n">
        <v>1</v>
      </c>
      <c r="E1943" s="360" t="n">
        <v>222</v>
      </c>
      <c r="F1943" s="360">
        <f>ROUND(Source!AO1939,O1943)</f>
        <v/>
      </c>
      <c r="G1943" s="360" t="inlineStr">
        <is>
          <t>СтМатОбЗак</t>
        </is>
      </c>
      <c r="H1943" s="360" t="inlineStr">
        <is>
          <t>Стоимость материалов и оборудования заказчика</t>
        </is>
      </c>
      <c r="I1943" s="360" t="n"/>
      <c r="J1943" s="360" t="n"/>
      <c r="K1943" s="360" t="n">
        <v>222</v>
      </c>
      <c r="L1943" s="360" t="n">
        <v>3</v>
      </c>
      <c r="M1943" s="360" t="n">
        <v>3</v>
      </c>
      <c r="N1943" s="360" t="inlineStr"/>
      <c r="O1943" s="360" t="n">
        <v>0</v>
      </c>
      <c r="P1943" s="360" t="n"/>
      <c r="Q1943" s="360" t="n"/>
      <c r="R1943" s="360" t="n"/>
      <c r="S1943" s="360" t="n"/>
      <c r="T1943" s="360" t="n"/>
      <c r="U1943" s="360" t="n"/>
      <c r="V1943" s="360" t="n"/>
      <c r="W1943" s="360" t="n">
        <v>0</v>
      </c>
      <c r="X1943" s="360" t="n">
        <v>1</v>
      </c>
      <c r="Y1943" s="360" t="n">
        <v>0</v>
      </c>
      <c r="Z1943" s="360" t="n"/>
      <c r="AA1943" s="360" t="n"/>
      <c r="AB1943" s="360" t="n"/>
    </row>
    <row r="1944">
      <c r="A1944" s="360" t="n">
        <v>50</v>
      </c>
      <c r="B1944" s="360" t="n">
        <v>0</v>
      </c>
      <c r="C1944" s="360" t="n">
        <v>0</v>
      </c>
      <c r="D1944" s="360" t="n">
        <v>1</v>
      </c>
      <c r="E1944" s="360" t="n">
        <v>225</v>
      </c>
      <c r="F1944" s="360">
        <f>ROUND(Source!AV1939,O1944)</f>
        <v/>
      </c>
      <c r="G1944" s="360" t="inlineStr">
        <is>
          <t>СтМатОбПод</t>
        </is>
      </c>
      <c r="H1944" s="360" t="inlineStr">
        <is>
          <t>Стоимость материалов и оборудования подрядчика</t>
        </is>
      </c>
      <c r="I1944" s="360" t="n"/>
      <c r="J1944" s="360" t="n"/>
      <c r="K1944" s="360" t="n">
        <v>225</v>
      </c>
      <c r="L1944" s="360" t="n">
        <v>4</v>
      </c>
      <c r="M1944" s="360" t="n">
        <v>3</v>
      </c>
      <c r="N1944" s="360" t="inlineStr"/>
      <c r="O1944" s="360" t="n">
        <v>0</v>
      </c>
      <c r="P1944" s="360" t="n"/>
      <c r="Q1944" s="360" t="n"/>
      <c r="R1944" s="360" t="n"/>
      <c r="S1944" s="360" t="n"/>
      <c r="T1944" s="360" t="n"/>
      <c r="U1944" s="360" t="n"/>
      <c r="V1944" s="360" t="n"/>
      <c r="W1944" s="360" t="n">
        <v>0</v>
      </c>
      <c r="X1944" s="360" t="n">
        <v>1</v>
      </c>
      <c r="Y1944" s="360" t="n">
        <v>0</v>
      </c>
      <c r="Z1944" s="360" t="n"/>
      <c r="AA1944" s="360" t="n"/>
      <c r="AB1944" s="360" t="n"/>
    </row>
    <row r="1945">
      <c r="A1945" s="360" t="n">
        <v>50</v>
      </c>
      <c r="B1945" s="360" t="n">
        <v>0</v>
      </c>
      <c r="C1945" s="360" t="n">
        <v>0</v>
      </c>
      <c r="D1945" s="360" t="n">
        <v>1</v>
      </c>
      <c r="E1945" s="360" t="n">
        <v>226</v>
      </c>
      <c r="F1945" s="360">
        <f>ROUND(Source!AW1939,O1945)</f>
        <v/>
      </c>
      <c r="G1945" s="360" t="inlineStr">
        <is>
          <t>СтМат</t>
        </is>
      </c>
      <c r="H1945" s="360" t="inlineStr">
        <is>
          <t>Стоимость материалов (всего)</t>
        </is>
      </c>
      <c r="I1945" s="360" t="n"/>
      <c r="J1945" s="360" t="n"/>
      <c r="K1945" s="360" t="n">
        <v>226</v>
      </c>
      <c r="L1945" s="360" t="n">
        <v>5</v>
      </c>
      <c r="M1945" s="360" t="n">
        <v>3</v>
      </c>
      <c r="N1945" s="360" t="inlineStr"/>
      <c r="O1945" s="360" t="n">
        <v>0</v>
      </c>
      <c r="P1945" s="360" t="n"/>
      <c r="Q1945" s="360" t="n"/>
      <c r="R1945" s="360" t="n"/>
      <c r="S1945" s="360" t="n"/>
      <c r="T1945" s="360" t="n"/>
      <c r="U1945" s="360" t="n"/>
      <c r="V1945" s="360" t="n"/>
      <c r="W1945" s="360" t="n">
        <v>0</v>
      </c>
      <c r="X1945" s="360" t="n">
        <v>1</v>
      </c>
      <c r="Y1945" s="360" t="n">
        <v>0</v>
      </c>
      <c r="Z1945" s="360" t="n"/>
      <c r="AA1945" s="360" t="n"/>
      <c r="AB1945" s="360" t="n"/>
    </row>
    <row r="1946">
      <c r="A1946" s="360" t="n">
        <v>50</v>
      </c>
      <c r="B1946" s="360" t="n">
        <v>0</v>
      </c>
      <c r="C1946" s="360" t="n">
        <v>0</v>
      </c>
      <c r="D1946" s="360" t="n">
        <v>1</v>
      </c>
      <c r="E1946" s="360" t="n">
        <v>227</v>
      </c>
      <c r="F1946" s="360">
        <f>ROUND(Source!AX1939,O1946)</f>
        <v/>
      </c>
      <c r="G1946" s="360" t="inlineStr">
        <is>
          <t>СтМатЗак</t>
        </is>
      </c>
      <c r="H1946" s="360" t="inlineStr">
        <is>
          <t>Стоимость материалов заказчика</t>
        </is>
      </c>
      <c r="I1946" s="360" t="n"/>
      <c r="J1946" s="360" t="n"/>
      <c r="K1946" s="360" t="n">
        <v>227</v>
      </c>
      <c r="L1946" s="360" t="n">
        <v>6</v>
      </c>
      <c r="M1946" s="360" t="n">
        <v>3</v>
      </c>
      <c r="N1946" s="360" t="inlineStr"/>
      <c r="O1946" s="360" t="n">
        <v>0</v>
      </c>
      <c r="P1946" s="360" t="n"/>
      <c r="Q1946" s="360" t="n"/>
      <c r="R1946" s="360" t="n"/>
      <c r="S1946" s="360" t="n"/>
      <c r="T1946" s="360" t="n"/>
      <c r="U1946" s="360" t="n"/>
      <c r="V1946" s="360" t="n"/>
      <c r="W1946" s="360" t="n">
        <v>0</v>
      </c>
      <c r="X1946" s="360" t="n">
        <v>1</v>
      </c>
      <c r="Y1946" s="360" t="n">
        <v>0</v>
      </c>
      <c r="Z1946" s="360" t="n"/>
      <c r="AA1946" s="360" t="n"/>
      <c r="AB1946" s="360" t="n"/>
    </row>
    <row r="1947">
      <c r="A1947" s="360" t="n">
        <v>50</v>
      </c>
      <c r="B1947" s="360" t="n">
        <v>0</v>
      </c>
      <c r="C1947" s="360" t="n">
        <v>0</v>
      </c>
      <c r="D1947" s="360" t="n">
        <v>1</v>
      </c>
      <c r="E1947" s="360" t="n">
        <v>228</v>
      </c>
      <c r="F1947" s="360">
        <f>ROUND(Source!AY1939,O1947)</f>
        <v/>
      </c>
      <c r="G1947" s="360" t="inlineStr">
        <is>
          <t>СтМатПод</t>
        </is>
      </c>
      <c r="H1947" s="360" t="inlineStr">
        <is>
          <t>Стоимость материалов подрядчика</t>
        </is>
      </c>
      <c r="I1947" s="360" t="n"/>
      <c r="J1947" s="360" t="n"/>
      <c r="K1947" s="360" t="n">
        <v>228</v>
      </c>
      <c r="L1947" s="360" t="n">
        <v>7</v>
      </c>
      <c r="M1947" s="360" t="n">
        <v>3</v>
      </c>
      <c r="N1947" s="360" t="inlineStr"/>
      <c r="O1947" s="360" t="n">
        <v>0</v>
      </c>
      <c r="P1947" s="360" t="n"/>
      <c r="Q1947" s="360" t="n"/>
      <c r="R1947" s="360" t="n"/>
      <c r="S1947" s="360" t="n"/>
      <c r="T1947" s="360" t="n"/>
      <c r="U1947" s="360" t="n"/>
      <c r="V1947" s="360" t="n"/>
      <c r="W1947" s="360" t="n">
        <v>0</v>
      </c>
      <c r="X1947" s="360" t="n">
        <v>1</v>
      </c>
      <c r="Y1947" s="360" t="n">
        <v>0</v>
      </c>
      <c r="Z1947" s="360" t="n"/>
      <c r="AA1947" s="360" t="n"/>
      <c r="AB1947" s="360" t="n"/>
    </row>
    <row r="1948">
      <c r="A1948" s="360" t="n">
        <v>50</v>
      </c>
      <c r="B1948" s="360" t="n">
        <v>0</v>
      </c>
      <c r="C1948" s="360" t="n">
        <v>0</v>
      </c>
      <c r="D1948" s="360" t="n">
        <v>1</v>
      </c>
      <c r="E1948" s="360" t="n">
        <v>216</v>
      </c>
      <c r="F1948" s="360">
        <f>ROUND(Source!AP1939,O1948)</f>
        <v/>
      </c>
      <c r="G1948" s="360" t="inlineStr">
        <is>
          <t>Оборуд</t>
        </is>
      </c>
      <c r="H1948" s="360" t="inlineStr">
        <is>
          <t>Стоимость оборудования (всего)</t>
        </is>
      </c>
      <c r="I1948" s="360" t="n"/>
      <c r="J1948" s="360" t="n"/>
      <c r="K1948" s="360" t="n">
        <v>216</v>
      </c>
      <c r="L1948" s="360" t="n">
        <v>8</v>
      </c>
      <c r="M1948" s="360" t="n">
        <v>3</v>
      </c>
      <c r="N1948" s="360" t="inlineStr"/>
      <c r="O1948" s="360" t="n">
        <v>0</v>
      </c>
      <c r="P1948" s="360" t="n"/>
      <c r="Q1948" s="360" t="n"/>
      <c r="R1948" s="360" t="n"/>
      <c r="S1948" s="360" t="n"/>
      <c r="T1948" s="360" t="n"/>
      <c r="U1948" s="360" t="n"/>
      <c r="V1948" s="360" t="n"/>
      <c r="W1948" s="360" t="n">
        <v>0</v>
      </c>
      <c r="X1948" s="360" t="n">
        <v>1</v>
      </c>
      <c r="Y1948" s="360" t="n">
        <v>0</v>
      </c>
      <c r="Z1948" s="360" t="n"/>
      <c r="AA1948" s="360" t="n"/>
      <c r="AB1948" s="360" t="n"/>
    </row>
    <row r="1949">
      <c r="A1949" s="360" t="n">
        <v>50</v>
      </c>
      <c r="B1949" s="360" t="n">
        <v>0</v>
      </c>
      <c r="C1949" s="360" t="n">
        <v>0</v>
      </c>
      <c r="D1949" s="360" t="n">
        <v>1</v>
      </c>
      <c r="E1949" s="360" t="n">
        <v>223</v>
      </c>
      <c r="F1949" s="360">
        <f>ROUND(Source!AQ1939,O1949)</f>
        <v/>
      </c>
      <c r="G1949" s="360" t="inlineStr">
        <is>
          <t>ОборудЗак</t>
        </is>
      </c>
      <c r="H1949" s="360" t="inlineStr">
        <is>
          <t>Стоимость оборудования заказчика</t>
        </is>
      </c>
      <c r="I1949" s="360" t="n"/>
      <c r="J1949" s="360" t="n"/>
      <c r="K1949" s="360" t="n">
        <v>223</v>
      </c>
      <c r="L1949" s="360" t="n">
        <v>9</v>
      </c>
      <c r="M1949" s="360" t="n">
        <v>3</v>
      </c>
      <c r="N1949" s="360" t="inlineStr"/>
      <c r="O1949" s="360" t="n">
        <v>0</v>
      </c>
      <c r="P1949" s="360" t="n"/>
      <c r="Q1949" s="360" t="n"/>
      <c r="R1949" s="360" t="n"/>
      <c r="S1949" s="360" t="n"/>
      <c r="T1949" s="360" t="n"/>
      <c r="U1949" s="360" t="n"/>
      <c r="V1949" s="360" t="n"/>
      <c r="W1949" s="360" t="n">
        <v>0</v>
      </c>
      <c r="X1949" s="360" t="n">
        <v>1</v>
      </c>
      <c r="Y1949" s="360" t="n">
        <v>0</v>
      </c>
      <c r="Z1949" s="360" t="n"/>
      <c r="AA1949" s="360" t="n"/>
      <c r="AB1949" s="360" t="n"/>
    </row>
    <row r="1950">
      <c r="A1950" s="360" t="n">
        <v>50</v>
      </c>
      <c r="B1950" s="360" t="n">
        <v>0</v>
      </c>
      <c r="C1950" s="360" t="n">
        <v>0</v>
      </c>
      <c r="D1950" s="360" t="n">
        <v>1</v>
      </c>
      <c r="E1950" s="360" t="n">
        <v>229</v>
      </c>
      <c r="F1950" s="360">
        <f>ROUND(Source!AZ1939,O1950)</f>
        <v/>
      </c>
      <c r="G1950" s="360" t="inlineStr">
        <is>
          <t>ОборудПод</t>
        </is>
      </c>
      <c r="H1950" s="360" t="inlineStr">
        <is>
          <t>Стоимость оборудования подрядчика</t>
        </is>
      </c>
      <c r="I1950" s="360" t="n"/>
      <c r="J1950" s="360" t="n"/>
      <c r="K1950" s="360" t="n">
        <v>229</v>
      </c>
      <c r="L1950" s="360" t="n">
        <v>10</v>
      </c>
      <c r="M1950" s="360" t="n">
        <v>3</v>
      </c>
      <c r="N1950" s="360" t="inlineStr"/>
      <c r="O1950" s="360" t="n">
        <v>0</v>
      </c>
      <c r="P1950" s="360" t="n"/>
      <c r="Q1950" s="360" t="n"/>
      <c r="R1950" s="360" t="n"/>
      <c r="S1950" s="360" t="n"/>
      <c r="T1950" s="360" t="n"/>
      <c r="U1950" s="360" t="n"/>
      <c r="V1950" s="360" t="n"/>
      <c r="W1950" s="360" t="n">
        <v>0</v>
      </c>
      <c r="X1950" s="360" t="n">
        <v>1</v>
      </c>
      <c r="Y1950" s="360" t="n">
        <v>0</v>
      </c>
      <c r="Z1950" s="360" t="n"/>
      <c r="AA1950" s="360" t="n"/>
      <c r="AB1950" s="360" t="n"/>
    </row>
    <row r="1951">
      <c r="A1951" s="360" t="n">
        <v>50</v>
      </c>
      <c r="B1951" s="360" t="n">
        <v>0</v>
      </c>
      <c r="C1951" s="360" t="n">
        <v>0</v>
      </c>
      <c r="D1951" s="360" t="n">
        <v>1</v>
      </c>
      <c r="E1951" s="360" t="n">
        <v>203</v>
      </c>
      <c r="F1951" s="360">
        <f>ROUND(Source!Q1939,O1951)</f>
        <v/>
      </c>
      <c r="G1951" s="360" t="inlineStr">
        <is>
          <t>ЭММ</t>
        </is>
      </c>
      <c r="H1951" s="360" t="inlineStr">
        <is>
          <t>Эксплуатация машин</t>
        </is>
      </c>
      <c r="I1951" s="360" t="n"/>
      <c r="J1951" s="360" t="n"/>
      <c r="K1951" s="360" t="n">
        <v>203</v>
      </c>
      <c r="L1951" s="360" t="n">
        <v>11</v>
      </c>
      <c r="M1951" s="360" t="n">
        <v>3</v>
      </c>
      <c r="N1951" s="360" t="inlineStr"/>
      <c r="O1951" s="360" t="n">
        <v>0</v>
      </c>
      <c r="P1951" s="360" t="n"/>
      <c r="Q1951" s="360" t="n"/>
      <c r="R1951" s="360" t="n"/>
      <c r="S1951" s="360" t="n"/>
      <c r="T1951" s="360" t="n"/>
      <c r="U1951" s="360" t="n"/>
      <c r="V1951" s="360" t="n"/>
      <c r="W1951" s="360" t="n">
        <v>0</v>
      </c>
      <c r="X1951" s="360" t="n">
        <v>1</v>
      </c>
      <c r="Y1951" s="360" t="n">
        <v>0</v>
      </c>
      <c r="Z1951" s="360" t="n"/>
      <c r="AA1951" s="360" t="n"/>
      <c r="AB1951" s="360" t="n"/>
    </row>
    <row r="1952">
      <c r="A1952" s="360" t="n">
        <v>50</v>
      </c>
      <c r="B1952" s="360" t="n">
        <v>0</v>
      </c>
      <c r="C1952" s="360" t="n">
        <v>0</v>
      </c>
      <c r="D1952" s="360" t="n">
        <v>1</v>
      </c>
      <c r="E1952" s="360" t="n">
        <v>231</v>
      </c>
      <c r="F1952" s="360">
        <f>ROUND(Source!BB1939,O1952)</f>
        <v/>
      </c>
      <c r="G1952" s="360" t="inlineStr">
        <is>
          <t>ЭММсНРиСП</t>
        </is>
      </c>
      <c r="H1952" s="360" t="inlineStr">
        <is>
          <t>Эксплуатация машин по ТСН-2001.16</t>
        </is>
      </c>
      <c r="I1952" s="360" t="n"/>
      <c r="J1952" s="360" t="n"/>
      <c r="K1952" s="360" t="n">
        <v>231</v>
      </c>
      <c r="L1952" s="360" t="n">
        <v>12</v>
      </c>
      <c r="M1952" s="360" t="n">
        <v>3</v>
      </c>
      <c r="N1952" s="360" t="inlineStr"/>
      <c r="O1952" s="360" t="n">
        <v>0</v>
      </c>
      <c r="P1952" s="360" t="n"/>
      <c r="Q1952" s="360" t="n"/>
      <c r="R1952" s="360" t="n"/>
      <c r="S1952" s="360" t="n"/>
      <c r="T1952" s="360" t="n"/>
      <c r="U1952" s="360" t="n"/>
      <c r="V1952" s="360" t="n"/>
      <c r="W1952" s="360" t="n">
        <v>0</v>
      </c>
      <c r="X1952" s="360" t="n">
        <v>1</v>
      </c>
      <c r="Y1952" s="360" t="n">
        <v>0</v>
      </c>
      <c r="Z1952" s="360" t="n"/>
      <c r="AA1952" s="360" t="n"/>
      <c r="AB1952" s="360" t="n"/>
    </row>
    <row r="1953">
      <c r="A1953" s="360" t="n">
        <v>50</v>
      </c>
      <c r="B1953" s="360" t="n">
        <v>0</v>
      </c>
      <c r="C1953" s="360" t="n">
        <v>0</v>
      </c>
      <c r="D1953" s="360" t="n">
        <v>1</v>
      </c>
      <c r="E1953" s="360" t="n">
        <v>204</v>
      </c>
      <c r="F1953" s="360">
        <f>ROUND(Source!R1939,O1953)</f>
        <v/>
      </c>
      <c r="G1953" s="360" t="inlineStr">
        <is>
          <t>ЗПМ</t>
        </is>
      </c>
      <c r="H1953" s="360" t="inlineStr">
        <is>
          <t>ЗП машинистов</t>
        </is>
      </c>
      <c r="I1953" s="360" t="n"/>
      <c r="J1953" s="360" t="n"/>
      <c r="K1953" s="360" t="n">
        <v>204</v>
      </c>
      <c r="L1953" s="360" t="n">
        <v>13</v>
      </c>
      <c r="M1953" s="360" t="n">
        <v>3</v>
      </c>
      <c r="N1953" s="360" t="inlineStr"/>
      <c r="O1953" s="360" t="n">
        <v>0</v>
      </c>
      <c r="P1953" s="360" t="n"/>
      <c r="Q1953" s="360" t="n"/>
      <c r="R1953" s="360" t="n"/>
      <c r="S1953" s="360" t="n"/>
      <c r="T1953" s="360" t="n"/>
      <c r="U1953" s="360" t="n"/>
      <c r="V1953" s="360" t="n"/>
      <c r="W1953" s="360" t="n">
        <v>0</v>
      </c>
      <c r="X1953" s="360" t="n">
        <v>1</v>
      </c>
      <c r="Y1953" s="360" t="n">
        <v>0</v>
      </c>
      <c r="Z1953" s="360" t="n"/>
      <c r="AA1953" s="360" t="n"/>
      <c r="AB1953" s="360" t="n"/>
    </row>
    <row r="1954">
      <c r="A1954" s="360" t="n">
        <v>50</v>
      </c>
      <c r="B1954" s="360" t="n">
        <v>0</v>
      </c>
      <c r="C1954" s="360" t="n">
        <v>0</v>
      </c>
      <c r="D1954" s="360" t="n">
        <v>1</v>
      </c>
      <c r="E1954" s="360" t="n">
        <v>205</v>
      </c>
      <c r="F1954" s="360">
        <f>ROUND(Source!S1939,O1954)</f>
        <v/>
      </c>
      <c r="G1954" s="360" t="inlineStr">
        <is>
          <t>ОЗП</t>
        </is>
      </c>
      <c r="H1954" s="360" t="inlineStr">
        <is>
          <t>Основная ЗП рабочих</t>
        </is>
      </c>
      <c r="I1954" s="360" t="n"/>
      <c r="J1954" s="360" t="n"/>
      <c r="K1954" s="360" t="n">
        <v>205</v>
      </c>
      <c r="L1954" s="360" t="n">
        <v>14</v>
      </c>
      <c r="M1954" s="360" t="n">
        <v>3</v>
      </c>
      <c r="N1954" s="360" t="inlineStr"/>
      <c r="O1954" s="360" t="n">
        <v>0</v>
      </c>
      <c r="P1954" s="360" t="n"/>
      <c r="Q1954" s="360" t="n"/>
      <c r="R1954" s="360" t="n"/>
      <c r="S1954" s="360" t="n"/>
      <c r="T1954" s="360" t="n"/>
      <c r="U1954" s="360" t="n"/>
      <c r="V1954" s="360" t="n"/>
      <c r="W1954" s="360" t="n">
        <v>0</v>
      </c>
      <c r="X1954" s="360" t="n">
        <v>1</v>
      </c>
      <c r="Y1954" s="360" t="n">
        <v>0</v>
      </c>
      <c r="Z1954" s="360" t="n"/>
      <c r="AA1954" s="360" t="n"/>
      <c r="AB1954" s="360" t="n"/>
    </row>
    <row r="1955">
      <c r="A1955" s="360" t="n">
        <v>50</v>
      </c>
      <c r="B1955" s="360" t="n">
        <v>0</v>
      </c>
      <c r="C1955" s="360" t="n">
        <v>0</v>
      </c>
      <c r="D1955" s="360" t="n">
        <v>1</v>
      </c>
      <c r="E1955" s="360" t="n">
        <v>232</v>
      </c>
      <c r="F1955" s="360">
        <f>ROUND(Source!BC1939,O1955)</f>
        <v/>
      </c>
      <c r="G1955" s="360" t="inlineStr">
        <is>
          <t>ОЗПсНРиСП</t>
        </is>
      </c>
      <c r="H1955" s="360" t="inlineStr">
        <is>
          <t>Основная ЗП рабочих по ТСН-2001.16</t>
        </is>
      </c>
      <c r="I1955" s="360" t="n"/>
      <c r="J1955" s="360" t="n"/>
      <c r="K1955" s="360" t="n">
        <v>232</v>
      </c>
      <c r="L1955" s="360" t="n">
        <v>15</v>
      </c>
      <c r="M1955" s="360" t="n">
        <v>3</v>
      </c>
      <c r="N1955" s="360" t="inlineStr"/>
      <c r="O1955" s="360" t="n">
        <v>0</v>
      </c>
      <c r="P1955" s="360" t="n"/>
      <c r="Q1955" s="360" t="n"/>
      <c r="R1955" s="360" t="n"/>
      <c r="S1955" s="360" t="n"/>
      <c r="T1955" s="360" t="n"/>
      <c r="U1955" s="360" t="n"/>
      <c r="V1955" s="360" t="n"/>
      <c r="W1955" s="360" t="n">
        <v>0</v>
      </c>
      <c r="X1955" s="360" t="n">
        <v>1</v>
      </c>
      <c r="Y1955" s="360" t="n">
        <v>0</v>
      </c>
      <c r="Z1955" s="360" t="n"/>
      <c r="AA1955" s="360" t="n"/>
      <c r="AB1955" s="360" t="n"/>
    </row>
    <row r="1956">
      <c r="A1956" s="360" t="n">
        <v>50</v>
      </c>
      <c r="B1956" s="360" t="n">
        <v>0</v>
      </c>
      <c r="C1956" s="360" t="n">
        <v>0</v>
      </c>
      <c r="D1956" s="360" t="n">
        <v>1</v>
      </c>
      <c r="E1956" s="360" t="n">
        <v>214</v>
      </c>
      <c r="F1956" s="360">
        <f>ROUND(Source!AS1939,O1956)</f>
        <v/>
      </c>
      <c r="G1956" s="360" t="inlineStr">
        <is>
          <t>Строит</t>
        </is>
      </c>
      <c r="H1956" s="360" t="inlineStr">
        <is>
          <t>Строительные работы с НР и СП</t>
        </is>
      </c>
      <c r="I1956" s="360" t="n"/>
      <c r="J1956" s="360" t="n"/>
      <c r="K1956" s="360" t="n">
        <v>214</v>
      </c>
      <c r="L1956" s="360" t="n">
        <v>16</v>
      </c>
      <c r="M1956" s="360" t="n">
        <v>3</v>
      </c>
      <c r="N1956" s="360" t="inlineStr"/>
      <c r="O1956" s="360" t="n">
        <v>0</v>
      </c>
      <c r="P1956" s="360" t="n"/>
      <c r="Q1956" s="360" t="n"/>
      <c r="R1956" s="360" t="n"/>
      <c r="S1956" s="360" t="n"/>
      <c r="T1956" s="360" t="n"/>
      <c r="U1956" s="360" t="n"/>
      <c r="V1956" s="360" t="n"/>
      <c r="W1956" s="360" t="n">
        <v>0</v>
      </c>
      <c r="X1956" s="360" t="n">
        <v>1</v>
      </c>
      <c r="Y1956" s="360" t="n">
        <v>0</v>
      </c>
      <c r="Z1956" s="360" t="n"/>
      <c r="AA1956" s="360" t="n"/>
      <c r="AB1956" s="360" t="n"/>
    </row>
    <row r="1957">
      <c r="A1957" s="360" t="n">
        <v>50</v>
      </c>
      <c r="B1957" s="360" t="n">
        <v>0</v>
      </c>
      <c r="C1957" s="360" t="n">
        <v>0</v>
      </c>
      <c r="D1957" s="360" t="n">
        <v>1</v>
      </c>
      <c r="E1957" s="360" t="n">
        <v>215</v>
      </c>
      <c r="F1957" s="360">
        <f>ROUND(Source!AT1939,O1957)</f>
        <v/>
      </c>
      <c r="G1957" s="360" t="inlineStr">
        <is>
          <t>Монтаж</t>
        </is>
      </c>
      <c r="H1957" s="360" t="inlineStr">
        <is>
          <t>Монтажные работы с НР и СП</t>
        </is>
      </c>
      <c r="I1957" s="360" t="n"/>
      <c r="J1957" s="360" t="n"/>
      <c r="K1957" s="360" t="n">
        <v>215</v>
      </c>
      <c r="L1957" s="360" t="n">
        <v>17</v>
      </c>
      <c r="M1957" s="360" t="n">
        <v>3</v>
      </c>
      <c r="N1957" s="360" t="inlineStr"/>
      <c r="O1957" s="360" t="n">
        <v>0</v>
      </c>
      <c r="P1957" s="360" t="n"/>
      <c r="Q1957" s="360" t="n"/>
      <c r="R1957" s="360" t="n"/>
      <c r="S1957" s="360" t="n"/>
      <c r="T1957" s="360" t="n"/>
      <c r="U1957" s="360" t="n"/>
      <c r="V1957" s="360" t="n"/>
      <c r="W1957" s="360" t="n">
        <v>0</v>
      </c>
      <c r="X1957" s="360" t="n">
        <v>1</v>
      </c>
      <c r="Y1957" s="360" t="n">
        <v>0</v>
      </c>
      <c r="Z1957" s="360" t="n"/>
      <c r="AA1957" s="360" t="n"/>
      <c r="AB1957" s="360" t="n"/>
    </row>
    <row r="1958">
      <c r="A1958" s="360" t="n">
        <v>50</v>
      </c>
      <c r="B1958" s="360" t="n">
        <v>0</v>
      </c>
      <c r="C1958" s="360" t="n">
        <v>0</v>
      </c>
      <c r="D1958" s="360" t="n">
        <v>1</v>
      </c>
      <c r="E1958" s="360" t="n">
        <v>217</v>
      </c>
      <c r="F1958" s="360">
        <f>ROUND(Source!AU1939,O1958)</f>
        <v/>
      </c>
      <c r="G1958" s="360" t="inlineStr">
        <is>
          <t>Прочие</t>
        </is>
      </c>
      <c r="H1958" s="360" t="inlineStr">
        <is>
          <t>Прочие работы с НР и СП</t>
        </is>
      </c>
      <c r="I1958" s="360" t="n"/>
      <c r="J1958" s="360" t="n"/>
      <c r="K1958" s="360" t="n">
        <v>217</v>
      </c>
      <c r="L1958" s="360" t="n">
        <v>18</v>
      </c>
      <c r="M1958" s="360" t="n">
        <v>3</v>
      </c>
      <c r="N1958" s="360" t="inlineStr"/>
      <c r="O1958" s="360" t="n">
        <v>0</v>
      </c>
      <c r="P1958" s="360" t="n"/>
      <c r="Q1958" s="360" t="n"/>
      <c r="R1958" s="360" t="n"/>
      <c r="S1958" s="360" t="n"/>
      <c r="T1958" s="360" t="n"/>
      <c r="U1958" s="360" t="n"/>
      <c r="V1958" s="360" t="n"/>
      <c r="W1958" s="360" t="n">
        <v>0</v>
      </c>
      <c r="X1958" s="360" t="n">
        <v>1</v>
      </c>
      <c r="Y1958" s="360" t="n">
        <v>0</v>
      </c>
      <c r="Z1958" s="360" t="n"/>
      <c r="AA1958" s="360" t="n"/>
      <c r="AB1958" s="360" t="n"/>
    </row>
    <row r="1959">
      <c r="A1959" s="360" t="n">
        <v>50</v>
      </c>
      <c r="B1959" s="360" t="n">
        <v>0</v>
      </c>
      <c r="C1959" s="360" t="n">
        <v>0</v>
      </c>
      <c r="D1959" s="360" t="n">
        <v>1</v>
      </c>
      <c r="E1959" s="360" t="n">
        <v>230</v>
      </c>
      <c r="F1959" s="360">
        <f>ROUND(Source!BA1939,O1959)</f>
        <v/>
      </c>
      <c r="G1959" s="360" t="inlineStr">
        <is>
          <t>ПрочиеЗатр</t>
        </is>
      </c>
      <c r="H1959" s="360" t="inlineStr">
        <is>
          <t>Прочие затраты по ТСН-2001.16</t>
        </is>
      </c>
      <c r="I1959" s="360" t="n"/>
      <c r="J1959" s="360" t="n"/>
      <c r="K1959" s="360" t="n">
        <v>230</v>
      </c>
      <c r="L1959" s="360" t="n">
        <v>19</v>
      </c>
      <c r="M1959" s="360" t="n">
        <v>3</v>
      </c>
      <c r="N1959" s="360" t="inlineStr"/>
      <c r="O1959" s="360" t="n">
        <v>0</v>
      </c>
      <c r="P1959" s="360" t="n"/>
      <c r="Q1959" s="360" t="n"/>
      <c r="R1959" s="360" t="n"/>
      <c r="S1959" s="360" t="n"/>
      <c r="T1959" s="360" t="n"/>
      <c r="U1959" s="360" t="n"/>
      <c r="V1959" s="360" t="n"/>
      <c r="W1959" s="360" t="n">
        <v>0</v>
      </c>
      <c r="X1959" s="360" t="n">
        <v>1</v>
      </c>
      <c r="Y1959" s="360" t="n">
        <v>0</v>
      </c>
      <c r="Z1959" s="360" t="n"/>
      <c r="AA1959" s="360" t="n"/>
      <c r="AB1959" s="360" t="n"/>
    </row>
    <row r="1960">
      <c r="A1960" s="360" t="n">
        <v>50</v>
      </c>
      <c r="B1960" s="360" t="n">
        <v>0</v>
      </c>
      <c r="C1960" s="360" t="n">
        <v>0</v>
      </c>
      <c r="D1960" s="360" t="n">
        <v>1</v>
      </c>
      <c r="E1960" s="360" t="n">
        <v>206</v>
      </c>
      <c r="F1960" s="360">
        <f>ROUND(Source!T1939,O1960)</f>
        <v/>
      </c>
      <c r="G1960" s="360" t="inlineStr">
        <is>
          <t>ВозврМат</t>
        </is>
      </c>
      <c r="H1960" s="360" t="inlineStr">
        <is>
          <t>Возврат материалов</t>
        </is>
      </c>
      <c r="I1960" s="360" t="n"/>
      <c r="J1960" s="360" t="n"/>
      <c r="K1960" s="360" t="n">
        <v>206</v>
      </c>
      <c r="L1960" s="360" t="n">
        <v>20</v>
      </c>
      <c r="M1960" s="360" t="n">
        <v>3</v>
      </c>
      <c r="N1960" s="360" t="inlineStr"/>
      <c r="O1960" s="360" t="n">
        <v>0</v>
      </c>
      <c r="P1960" s="360" t="n"/>
      <c r="Q1960" s="360" t="n"/>
      <c r="R1960" s="360" t="n"/>
      <c r="S1960" s="360" t="n"/>
      <c r="T1960" s="360" t="n"/>
      <c r="U1960" s="360" t="n"/>
      <c r="V1960" s="360" t="n"/>
      <c r="W1960" s="360" t="n">
        <v>0</v>
      </c>
      <c r="X1960" s="360" t="n">
        <v>1</v>
      </c>
      <c r="Y1960" s="360" t="n">
        <v>0</v>
      </c>
      <c r="Z1960" s="360" t="n"/>
      <c r="AA1960" s="360" t="n"/>
      <c r="AB1960" s="360" t="n"/>
    </row>
    <row r="1961">
      <c r="A1961" s="360" t="n">
        <v>50</v>
      </c>
      <c r="B1961" s="360" t="n">
        <v>0</v>
      </c>
      <c r="C1961" s="360" t="n">
        <v>0</v>
      </c>
      <c r="D1961" s="360" t="n">
        <v>1</v>
      </c>
      <c r="E1961" s="360" t="n">
        <v>207</v>
      </c>
      <c r="F1961" s="360">
        <f>ROUND(Source!U1939,O1961)</f>
        <v/>
      </c>
      <c r="G1961" s="360" t="inlineStr">
        <is>
          <t>ТрудСтр</t>
        </is>
      </c>
      <c r="H1961" s="360" t="inlineStr">
        <is>
          <t>Трудозатраты строителей</t>
        </is>
      </c>
      <c r="I1961" s="360" t="n"/>
      <c r="J1961" s="360" t="n"/>
      <c r="K1961" s="360" t="n">
        <v>207</v>
      </c>
      <c r="L1961" s="360" t="n">
        <v>21</v>
      </c>
      <c r="M1961" s="360" t="n">
        <v>3</v>
      </c>
      <c r="N1961" s="360" t="inlineStr"/>
      <c r="O1961" s="360" t="n">
        <v>7</v>
      </c>
      <c r="P1961" s="360" t="n"/>
      <c r="Q1961" s="360" t="n"/>
      <c r="R1961" s="360" t="n"/>
      <c r="S1961" s="360" t="n"/>
      <c r="T1961" s="360" t="n"/>
      <c r="U1961" s="360" t="n"/>
      <c r="V1961" s="360" t="n"/>
      <c r="W1961" s="360" t="n">
        <v>0</v>
      </c>
      <c r="X1961" s="360" t="n">
        <v>1</v>
      </c>
      <c r="Y1961" s="360" t="n">
        <v>0</v>
      </c>
      <c r="Z1961" s="360" t="n"/>
      <c r="AA1961" s="360" t="n"/>
      <c r="AB1961" s="360" t="n"/>
    </row>
    <row r="1962">
      <c r="A1962" s="360" t="n">
        <v>50</v>
      </c>
      <c r="B1962" s="360" t="n">
        <v>0</v>
      </c>
      <c r="C1962" s="360" t="n">
        <v>0</v>
      </c>
      <c r="D1962" s="360" t="n">
        <v>1</v>
      </c>
      <c r="E1962" s="360" t="n">
        <v>208</v>
      </c>
      <c r="F1962" s="360">
        <f>ROUND(Source!V1939,O1962)</f>
        <v/>
      </c>
      <c r="G1962" s="360" t="inlineStr">
        <is>
          <t>ТрудМаш</t>
        </is>
      </c>
      <c r="H1962" s="360" t="inlineStr">
        <is>
          <t>Трудозатраты машинистов</t>
        </is>
      </c>
      <c r="I1962" s="360" t="n"/>
      <c r="J1962" s="360" t="n"/>
      <c r="K1962" s="360" t="n">
        <v>208</v>
      </c>
      <c r="L1962" s="360" t="n">
        <v>22</v>
      </c>
      <c r="M1962" s="360" t="n">
        <v>3</v>
      </c>
      <c r="N1962" s="360" t="inlineStr"/>
      <c r="O1962" s="360" t="n">
        <v>7</v>
      </c>
      <c r="P1962" s="360" t="n"/>
      <c r="Q1962" s="360" t="n"/>
      <c r="R1962" s="360" t="n"/>
      <c r="S1962" s="360" t="n"/>
      <c r="T1962" s="360" t="n"/>
      <c r="U1962" s="360" t="n"/>
      <c r="V1962" s="360" t="n"/>
      <c r="W1962" s="360" t="n">
        <v>0</v>
      </c>
      <c r="X1962" s="360" t="n">
        <v>1</v>
      </c>
      <c r="Y1962" s="360" t="n">
        <v>0</v>
      </c>
      <c r="Z1962" s="360" t="n"/>
      <c r="AA1962" s="360" t="n"/>
      <c r="AB1962" s="360" t="n"/>
    </row>
    <row r="1963">
      <c r="A1963" s="360" t="n">
        <v>50</v>
      </c>
      <c r="B1963" s="360" t="n">
        <v>0</v>
      </c>
      <c r="C1963" s="360" t="n">
        <v>0</v>
      </c>
      <c r="D1963" s="360" t="n">
        <v>1</v>
      </c>
      <c r="E1963" s="360" t="n">
        <v>209</v>
      </c>
      <c r="F1963" s="360">
        <f>ROUND(Source!W1939,O1963)</f>
        <v/>
      </c>
      <c r="G1963" s="360" t="inlineStr">
        <is>
          <t>ТранспМат</t>
        </is>
      </c>
      <c r="H1963" s="360" t="inlineStr">
        <is>
          <t>Транспорт материалов</t>
        </is>
      </c>
      <c r="I1963" s="360" t="n"/>
      <c r="J1963" s="360" t="n"/>
      <c r="K1963" s="360" t="n">
        <v>209</v>
      </c>
      <c r="L1963" s="360" t="n">
        <v>23</v>
      </c>
      <c r="M1963" s="360" t="n">
        <v>3</v>
      </c>
      <c r="N1963" s="360" t="inlineStr"/>
      <c r="O1963" s="360" t="n">
        <v>0</v>
      </c>
      <c r="P1963" s="360" t="n"/>
      <c r="Q1963" s="360" t="n"/>
      <c r="R1963" s="360" t="n"/>
      <c r="S1963" s="360" t="n"/>
      <c r="T1963" s="360" t="n"/>
      <c r="U1963" s="360" t="n"/>
      <c r="V1963" s="360" t="n"/>
      <c r="W1963" s="360" t="n">
        <v>0</v>
      </c>
      <c r="X1963" s="360" t="n">
        <v>1</v>
      </c>
      <c r="Y1963" s="360" t="n">
        <v>0</v>
      </c>
      <c r="Z1963" s="360" t="n"/>
      <c r="AA1963" s="360" t="n"/>
      <c r="AB1963" s="360" t="n"/>
    </row>
    <row r="1964">
      <c r="A1964" s="360" t="n">
        <v>50</v>
      </c>
      <c r="B1964" s="360" t="n">
        <v>0</v>
      </c>
      <c r="C1964" s="360" t="n">
        <v>0</v>
      </c>
      <c r="D1964" s="360" t="n">
        <v>1</v>
      </c>
      <c r="E1964" s="360" t="n">
        <v>233</v>
      </c>
      <c r="F1964" s="360">
        <f>ROUND(Source!BD1939,O1964)</f>
        <v/>
      </c>
      <c r="G1964" s="360" t="inlineStr">
        <is>
          <t>Перевозка</t>
        </is>
      </c>
      <c r="H1964" s="360" t="inlineStr">
        <is>
          <t>Перевозка грузов</t>
        </is>
      </c>
      <c r="I1964" s="360" t="n"/>
      <c r="J1964" s="360" t="n"/>
      <c r="K1964" s="360" t="n">
        <v>233</v>
      </c>
      <c r="L1964" s="360" t="n">
        <v>24</v>
      </c>
      <c r="M1964" s="360" t="n">
        <v>3</v>
      </c>
      <c r="N1964" s="360" t="inlineStr"/>
      <c r="O1964" s="360" t="n">
        <v>0</v>
      </c>
      <c r="P1964" s="360" t="n"/>
      <c r="Q1964" s="360" t="n"/>
      <c r="R1964" s="360" t="n"/>
      <c r="S1964" s="360" t="n"/>
      <c r="T1964" s="360" t="n"/>
      <c r="U1964" s="360" t="n"/>
      <c r="V1964" s="360" t="n"/>
      <c r="W1964" s="360" t="n">
        <v>0</v>
      </c>
      <c r="X1964" s="360" t="n">
        <v>1</v>
      </c>
      <c r="Y1964" s="360" t="n">
        <v>0</v>
      </c>
      <c r="Z1964" s="360" t="n"/>
      <c r="AA1964" s="360" t="n"/>
      <c r="AB1964" s="360" t="n"/>
    </row>
    <row r="1965">
      <c r="A1965" s="360" t="n">
        <v>50</v>
      </c>
      <c r="B1965" s="360" t="n">
        <v>0</v>
      </c>
      <c r="C1965" s="360" t="n">
        <v>0</v>
      </c>
      <c r="D1965" s="360" t="n">
        <v>1</v>
      </c>
      <c r="E1965" s="360" t="n">
        <v>210</v>
      </c>
      <c r="F1965" s="360">
        <f>ROUND(Source!X1939,O1965)</f>
        <v/>
      </c>
      <c r="G1965" s="360" t="inlineStr">
        <is>
          <t>НР</t>
        </is>
      </c>
      <c r="H1965" s="360" t="inlineStr">
        <is>
          <t>Накладные расходы</t>
        </is>
      </c>
      <c r="I1965" s="360" t="n"/>
      <c r="J1965" s="360" t="n"/>
      <c r="K1965" s="360" t="n">
        <v>210</v>
      </c>
      <c r="L1965" s="360" t="n">
        <v>25</v>
      </c>
      <c r="M1965" s="360" t="n">
        <v>3</v>
      </c>
      <c r="N1965" s="360" t="inlineStr"/>
      <c r="O1965" s="360" t="n">
        <v>0</v>
      </c>
      <c r="P1965" s="360" t="n"/>
      <c r="Q1965" s="360" t="n"/>
      <c r="R1965" s="360" t="n"/>
      <c r="S1965" s="360" t="n"/>
      <c r="T1965" s="360" t="n"/>
      <c r="U1965" s="360" t="n"/>
      <c r="V1965" s="360" t="n"/>
      <c r="W1965" s="360" t="n">
        <v>0</v>
      </c>
      <c r="X1965" s="360" t="n">
        <v>1</v>
      </c>
      <c r="Y1965" s="360" t="n">
        <v>0</v>
      </c>
      <c r="Z1965" s="360" t="n"/>
      <c r="AA1965" s="360" t="n"/>
      <c r="AB1965" s="360" t="n"/>
    </row>
    <row r="1966">
      <c r="A1966" s="360" t="n">
        <v>50</v>
      </c>
      <c r="B1966" s="360" t="n">
        <v>0</v>
      </c>
      <c r="C1966" s="360" t="n">
        <v>0</v>
      </c>
      <c r="D1966" s="360" t="n">
        <v>1</v>
      </c>
      <c r="E1966" s="360" t="n">
        <v>211</v>
      </c>
      <c r="F1966" s="360">
        <f>ROUND(Source!Y1939,O1966)</f>
        <v/>
      </c>
      <c r="G1966" s="360" t="inlineStr">
        <is>
          <t>СмПриб</t>
        </is>
      </c>
      <c r="H1966" s="360" t="inlineStr">
        <is>
          <t>Сметная прибыль</t>
        </is>
      </c>
      <c r="I1966" s="360" t="n"/>
      <c r="J1966" s="360" t="n"/>
      <c r="K1966" s="360" t="n">
        <v>211</v>
      </c>
      <c r="L1966" s="360" t="n">
        <v>26</v>
      </c>
      <c r="M1966" s="360" t="n">
        <v>3</v>
      </c>
      <c r="N1966" s="360" t="inlineStr"/>
      <c r="O1966" s="360" t="n">
        <v>0</v>
      </c>
      <c r="P1966" s="360" t="n"/>
      <c r="Q1966" s="360" t="n"/>
      <c r="R1966" s="360" t="n"/>
      <c r="S1966" s="360" t="n"/>
      <c r="T1966" s="360" t="n"/>
      <c r="U1966" s="360" t="n"/>
      <c r="V1966" s="360" t="n"/>
      <c r="W1966" s="360" t="n">
        <v>0</v>
      </c>
      <c r="X1966" s="360" t="n">
        <v>1</v>
      </c>
      <c r="Y1966" s="360" t="n">
        <v>0</v>
      </c>
      <c r="Z1966" s="360" t="n"/>
      <c r="AA1966" s="360" t="n"/>
      <c r="AB1966" s="360" t="n"/>
    </row>
    <row r="1967">
      <c r="A1967" s="360" t="n">
        <v>50</v>
      </c>
      <c r="B1967" s="360" t="n">
        <v>0</v>
      </c>
      <c r="C1967" s="360" t="n">
        <v>0</v>
      </c>
      <c r="D1967" s="360" t="n">
        <v>1</v>
      </c>
      <c r="E1967" s="360" t="n">
        <v>224</v>
      </c>
      <c r="F1967" s="360">
        <f>ROUND(Source!AR1939,O1967)</f>
        <v/>
      </c>
      <c r="G1967" s="360" t="inlineStr">
        <is>
          <t>Всего</t>
        </is>
      </c>
      <c r="H1967" s="360" t="inlineStr">
        <is>
          <t>Всего с НР и СП</t>
        </is>
      </c>
      <c r="I1967" s="360" t="n"/>
      <c r="J1967" s="360" t="n"/>
      <c r="K1967" s="360" t="n">
        <v>224</v>
      </c>
      <c r="L1967" s="360" t="n">
        <v>27</v>
      </c>
      <c r="M1967" s="360" t="n">
        <v>3</v>
      </c>
      <c r="N1967" s="360" t="inlineStr"/>
      <c r="O1967" s="360" t="n">
        <v>0</v>
      </c>
      <c r="P1967" s="360" t="n"/>
      <c r="Q1967" s="360" t="n"/>
      <c r="R1967" s="360" t="n"/>
      <c r="S1967" s="360" t="n"/>
      <c r="T1967" s="360" t="n"/>
      <c r="U1967" s="360" t="n"/>
      <c r="V1967" s="360" t="n"/>
      <c r="W1967" s="360" t="n">
        <v>0</v>
      </c>
      <c r="X1967" s="360" t="n">
        <v>1</v>
      </c>
      <c r="Y1967" s="360" t="n">
        <v>0</v>
      </c>
      <c r="Z1967" s="360" t="n"/>
      <c r="AA1967" s="360" t="n"/>
      <c r="AB1967" s="360" t="n"/>
    </row>
    <row r="1968">
      <c r="A1968" s="360" t="n">
        <v>50</v>
      </c>
      <c r="B1968" s="360" t="n">
        <v>0</v>
      </c>
      <c r="C1968" s="360" t="n">
        <v>0</v>
      </c>
      <c r="D1968" s="360" t="n">
        <v>2</v>
      </c>
      <c r="E1968" s="360" t="n">
        <v>0</v>
      </c>
      <c r="F1968" s="360">
        <f>ROUND(F1967,O1968)</f>
        <v/>
      </c>
      <c r="G1968" s="360" t="inlineStr">
        <is>
          <t>и1</t>
        </is>
      </c>
      <c r="H1968" s="360" t="inlineStr">
        <is>
          <t>Итого</t>
        </is>
      </c>
      <c r="I1968" s="360" t="n"/>
      <c r="J1968" s="360" t="n"/>
      <c r="K1968" s="360" t="n">
        <v>212</v>
      </c>
      <c r="L1968" s="360" t="n">
        <v>28</v>
      </c>
      <c r="M1968" s="360" t="n">
        <v>0</v>
      </c>
      <c r="N1968" s="360" t="inlineStr"/>
      <c r="O1968" s="360" t="n">
        <v>0</v>
      </c>
      <c r="P1968" s="360" t="n"/>
      <c r="Q1968" s="360" t="n"/>
      <c r="R1968" s="360" t="n"/>
      <c r="S1968" s="360" t="n"/>
      <c r="T1968" s="360" t="n"/>
      <c r="U1968" s="360" t="n"/>
      <c r="V1968" s="360" t="n"/>
      <c r="W1968" s="360" t="n">
        <v>0</v>
      </c>
      <c r="X1968" s="360" t="n">
        <v>1</v>
      </c>
      <c r="Y1968" s="360" t="n">
        <v>0</v>
      </c>
      <c r="Z1968" s="360" t="n"/>
      <c r="AA1968" s="360" t="n"/>
      <c r="AB1968" s="360" t="n"/>
    </row>
    <row r="1969">
      <c r="A1969" s="360" t="n">
        <v>50</v>
      </c>
      <c r="B1969" s="360" t="n">
        <v>0</v>
      </c>
      <c r="C1969" s="360" t="n">
        <v>0</v>
      </c>
      <c r="D1969" s="360" t="n">
        <v>2</v>
      </c>
      <c r="E1969" s="360" t="n">
        <v>0</v>
      </c>
      <c r="F1969" s="360">
        <f>ROUND(F1968*0.22,O1969)</f>
        <v/>
      </c>
      <c r="G1969" s="360" t="inlineStr">
        <is>
          <t>и2</t>
        </is>
      </c>
      <c r="H1969" s="360" t="inlineStr">
        <is>
          <t>НДС 22%</t>
        </is>
      </c>
      <c r="I1969" s="360" t="n"/>
      <c r="J1969" s="360" t="n"/>
      <c r="K1969" s="360" t="n">
        <v>212</v>
      </c>
      <c r="L1969" s="360" t="n">
        <v>29</v>
      </c>
      <c r="M1969" s="360" t="n">
        <v>0</v>
      </c>
      <c r="N1969" s="360" t="inlineStr"/>
      <c r="O1969" s="360" t="n">
        <v>0</v>
      </c>
      <c r="P1969" s="360" t="n"/>
      <c r="Q1969" s="360" t="n"/>
      <c r="R1969" s="360" t="n"/>
      <c r="S1969" s="360" t="n"/>
      <c r="T1969" s="360" t="n"/>
      <c r="U1969" s="360" t="n"/>
      <c r="V1969" s="360" t="n"/>
      <c r="W1969" s="360" t="n">
        <v>0</v>
      </c>
      <c r="X1969" s="360" t="n">
        <v>1</v>
      </c>
      <c r="Y1969" s="360" t="n">
        <v>0</v>
      </c>
      <c r="Z1969" s="360" t="n"/>
      <c r="AA1969" s="360" t="n"/>
      <c r="AB1969" s="360" t="n"/>
    </row>
    <row r="1970">
      <c r="A1970" s="360" t="n">
        <v>50</v>
      </c>
      <c r="B1970" s="360" t="n">
        <v>0</v>
      </c>
      <c r="C1970" s="360" t="n">
        <v>0</v>
      </c>
      <c r="D1970" s="360" t="n">
        <v>2</v>
      </c>
      <c r="E1970" s="360" t="n">
        <v>213</v>
      </c>
      <c r="F1970" s="360">
        <f>ROUND(F1968+F1969,O1970)</f>
        <v/>
      </c>
      <c r="G1970" s="360" t="inlineStr">
        <is>
          <t>и3</t>
        </is>
      </c>
      <c r="H1970" s="360" t="inlineStr">
        <is>
          <t>Всего</t>
        </is>
      </c>
      <c r="I1970" s="360" t="n"/>
      <c r="J1970" s="360" t="n"/>
      <c r="K1970" s="360" t="n">
        <v>212</v>
      </c>
      <c r="L1970" s="360" t="n">
        <v>30</v>
      </c>
      <c r="M1970" s="360" t="n">
        <v>0</v>
      </c>
      <c r="N1970" s="360" t="inlineStr"/>
      <c r="O1970" s="360" t="n">
        <v>0</v>
      </c>
      <c r="P1970" s="360" t="n"/>
      <c r="Q1970" s="360" t="n"/>
      <c r="R1970" s="360" t="n"/>
      <c r="S1970" s="360" t="n"/>
      <c r="T1970" s="360" t="n"/>
      <c r="U1970" s="360" t="n"/>
      <c r="V1970" s="360" t="n"/>
      <c r="W1970" s="360" t="n">
        <v>0</v>
      </c>
      <c r="X1970" s="360" t="n">
        <v>1</v>
      </c>
      <c r="Y1970" s="360" t="n">
        <v>0</v>
      </c>
      <c r="Z1970" s="360" t="n"/>
      <c r="AA1970" s="360" t="n"/>
      <c r="AB1970" s="360" t="n"/>
    </row>
    <row r="1971"/>
    <row r="1972">
      <c r="A1972" s="357" t="n">
        <v>3</v>
      </c>
      <c r="B1972" s="357" t="n">
        <v>0</v>
      </c>
      <c r="C1972" s="357" t="n"/>
      <c r="D1972" s="357">
        <f>ROW(A1980)</f>
        <v/>
      </c>
      <c r="E1972" s="357" t="n"/>
      <c r="F1972" s="357" t="inlineStr">
        <is>
          <t>Новая локальная смета</t>
        </is>
      </c>
      <c r="G1972" s="357" t="inlineStr">
        <is>
          <t>Пушкина, д.24</t>
        </is>
      </c>
      <c r="H1972" s="357" t="inlineStr"/>
      <c r="I1972" s="357" t="n">
        <v>0</v>
      </c>
      <c r="J1972" s="357" t="inlineStr"/>
      <c r="K1972" s="357" t="n">
        <v>0</v>
      </c>
      <c r="L1972" s="357" t="inlineStr">
        <is>
          <t>Новая локальная смета</t>
        </is>
      </c>
      <c r="M1972" s="357" t="inlineStr"/>
      <c r="N1972" s="357" t="n"/>
      <c r="O1972" s="357" t="n"/>
      <c r="P1972" s="357" t="n"/>
      <c r="Q1972" s="357" t="n"/>
      <c r="R1972" s="357" t="n"/>
      <c r="S1972" s="357" t="n">
        <v>0</v>
      </c>
      <c r="T1972" s="357" t="n"/>
      <c r="U1972" s="357" t="inlineStr"/>
      <c r="V1972" s="357" t="n">
        <v>0</v>
      </c>
      <c r="W1972" s="357" t="n"/>
      <c r="X1972" s="357" t="n"/>
      <c r="Y1972" s="357" t="n"/>
      <c r="Z1972" s="357" t="n"/>
      <c r="AA1972" s="357" t="n"/>
      <c r="AB1972" s="357" t="inlineStr"/>
      <c r="AC1972" s="357" t="inlineStr"/>
      <c r="AD1972" s="357" t="inlineStr"/>
      <c r="AE1972" s="357" t="inlineStr"/>
      <c r="AF1972" s="357" t="inlineStr"/>
      <c r="AG1972" s="357" t="inlineStr"/>
      <c r="AH1972" s="357" t="n"/>
      <c r="AI1972" s="357" t="n"/>
      <c r="AJ1972" s="357" t="n"/>
      <c r="AK1972" s="357" t="n"/>
      <c r="AL1972" s="357" t="n"/>
      <c r="AM1972" s="357" t="n"/>
      <c r="AN1972" s="357" t="n"/>
      <c r="AO1972" s="357" t="n"/>
      <c r="AP1972" s="357" t="inlineStr"/>
      <c r="AQ1972" s="357" t="inlineStr"/>
      <c r="AR1972" s="357" t="inlineStr"/>
      <c r="AS1972" s="357" t="n"/>
      <c r="AT1972" s="357" t="n"/>
      <c r="AU1972" s="357" t="n"/>
      <c r="AV1972" s="357" t="n"/>
      <c r="AW1972" s="357" t="n"/>
      <c r="AX1972" s="357" t="n"/>
      <c r="AY1972" s="357" t="n"/>
      <c r="AZ1972" s="357" t="inlineStr"/>
      <c r="BA1972" s="357" t="n"/>
      <c r="BB1972" s="357" t="inlineStr"/>
      <c r="BC1972" s="357" t="inlineStr"/>
      <c r="BD1972" s="357" t="inlineStr"/>
      <c r="BE1972" s="357" t="inlineStr"/>
      <c r="BF1972" s="357" t="inlineStr"/>
      <c r="BG1972" s="357" t="inlineStr"/>
      <c r="BH1972" s="357" t="inlineStr"/>
      <c r="BI1972" s="357" t="inlineStr"/>
      <c r="BJ1972" s="357" t="inlineStr"/>
      <c r="BK1972" s="357" t="inlineStr"/>
      <c r="BL1972" s="357" t="inlineStr"/>
      <c r="BM1972" s="357" t="inlineStr"/>
      <c r="BN1972" s="357" t="inlineStr"/>
      <c r="BO1972" s="357" t="inlineStr"/>
      <c r="BP1972" s="357" t="inlineStr"/>
      <c r="BQ1972" s="357" t="n"/>
      <c r="BR1972" s="357" t="n"/>
      <c r="BS1972" s="357" t="n"/>
      <c r="BT1972" s="357" t="n"/>
      <c r="BU1972" s="357" t="n"/>
      <c r="BV1972" s="357" t="n"/>
      <c r="BW1972" s="357" t="n"/>
      <c r="BX1972" s="357" t="n">
        <v>0</v>
      </c>
      <c r="BY1972" s="357" t="n"/>
      <c r="BZ1972" s="357" t="n"/>
      <c r="CA1972" s="357" t="n"/>
      <c r="CB1972" s="357" t="n"/>
      <c r="CC1972" s="357" t="n"/>
      <c r="CD1972" s="357" t="n"/>
      <c r="CE1972" s="357" t="n"/>
      <c r="CF1972" s="357" t="n">
        <v>0</v>
      </c>
      <c r="CG1972" s="357" t="n">
        <v>0</v>
      </c>
      <c r="CH1972" s="357" t="n"/>
      <c r="CI1972" s="357" t="inlineStr"/>
      <c r="CJ1972" s="357" t="inlineStr"/>
      <c r="CK1972" t="inlineStr"/>
      <c r="CL1972" t="inlineStr"/>
      <c r="CM1972" t="inlineStr"/>
      <c r="CN1972" t="inlineStr"/>
      <c r="CO1972" t="inlineStr"/>
      <c r="CP1972" t="inlineStr"/>
      <c r="CQ1972" t="inlineStr"/>
    </row>
    <row r="1973"/>
    <row r="1974">
      <c r="A1974" s="358" t="n">
        <v>52</v>
      </c>
      <c r="B1974" s="358">
        <f>B1980</f>
        <v/>
      </c>
      <c r="C1974" s="358">
        <f>C1980</f>
        <v/>
      </c>
      <c r="D1974" s="358">
        <f>D1980</f>
        <v/>
      </c>
      <c r="E1974" s="358">
        <f>E1980</f>
        <v/>
      </c>
      <c r="F1974" s="358">
        <f>F1980</f>
        <v/>
      </c>
      <c r="G1974" s="358">
        <f>G1980</f>
        <v/>
      </c>
      <c r="H1974" s="358" t="n"/>
      <c r="I1974" s="358" t="n"/>
      <c r="J1974" s="358" t="n"/>
      <c r="K1974" s="358" t="n"/>
      <c r="L1974" s="358" t="n"/>
      <c r="M1974" s="358" t="n"/>
      <c r="N1974" s="358" t="n"/>
      <c r="O1974" s="358">
        <f>O1980</f>
        <v/>
      </c>
      <c r="P1974" s="358">
        <f>P1980</f>
        <v/>
      </c>
      <c r="Q1974" s="358">
        <f>Q1980</f>
        <v/>
      </c>
      <c r="R1974" s="358">
        <f>R1980</f>
        <v/>
      </c>
      <c r="S1974" s="358">
        <f>S1980</f>
        <v/>
      </c>
      <c r="T1974" s="358">
        <f>T1980</f>
        <v/>
      </c>
      <c r="U1974" s="358">
        <f>U1980</f>
        <v/>
      </c>
      <c r="V1974" s="358">
        <f>V1980</f>
        <v/>
      </c>
      <c r="W1974" s="358">
        <f>W1980</f>
        <v/>
      </c>
      <c r="X1974" s="358">
        <f>X1980</f>
        <v/>
      </c>
      <c r="Y1974" s="358">
        <f>Y1980</f>
        <v/>
      </c>
      <c r="Z1974" s="358">
        <f>Z1980</f>
        <v/>
      </c>
      <c r="AA1974" s="358">
        <f>AA1980</f>
        <v/>
      </c>
      <c r="AB1974" s="358">
        <f>AB1980</f>
        <v/>
      </c>
      <c r="AC1974" s="358">
        <f>AC1980</f>
        <v/>
      </c>
      <c r="AD1974" s="358">
        <f>AD1980</f>
        <v/>
      </c>
      <c r="AE1974" s="358">
        <f>AE1980</f>
        <v/>
      </c>
      <c r="AF1974" s="358">
        <f>AF1980</f>
        <v/>
      </c>
      <c r="AG1974" s="358">
        <f>AG1980</f>
        <v/>
      </c>
      <c r="AH1974" s="358">
        <f>AH1980</f>
        <v/>
      </c>
      <c r="AI1974" s="358">
        <f>AI1980</f>
        <v/>
      </c>
      <c r="AJ1974" s="358">
        <f>AJ1980</f>
        <v/>
      </c>
      <c r="AK1974" s="358">
        <f>AK1980</f>
        <v/>
      </c>
      <c r="AL1974" s="358">
        <f>AL1980</f>
        <v/>
      </c>
      <c r="AM1974" s="358">
        <f>AM1980</f>
        <v/>
      </c>
      <c r="AN1974" s="358">
        <f>AN1980</f>
        <v/>
      </c>
      <c r="AO1974" s="358">
        <f>AO1980</f>
        <v/>
      </c>
      <c r="AP1974" s="358">
        <f>AP1980</f>
        <v/>
      </c>
      <c r="AQ1974" s="358">
        <f>AQ1980</f>
        <v/>
      </c>
      <c r="AR1974" s="358">
        <f>AR1980</f>
        <v/>
      </c>
      <c r="AS1974" s="358">
        <f>AS1980</f>
        <v/>
      </c>
      <c r="AT1974" s="358">
        <f>AT1980</f>
        <v/>
      </c>
      <c r="AU1974" s="358">
        <f>AU1980</f>
        <v/>
      </c>
      <c r="AV1974" s="358">
        <f>AV1980</f>
        <v/>
      </c>
      <c r="AW1974" s="358">
        <f>AW1980</f>
        <v/>
      </c>
      <c r="AX1974" s="358">
        <f>AX1980</f>
        <v/>
      </c>
      <c r="AY1974" s="358">
        <f>AY1980</f>
        <v/>
      </c>
      <c r="AZ1974" s="358">
        <f>AZ1980</f>
        <v/>
      </c>
      <c r="BA1974" s="358">
        <f>BA1980</f>
        <v/>
      </c>
      <c r="BB1974" s="358">
        <f>BB1980</f>
        <v/>
      </c>
      <c r="BC1974" s="358">
        <f>BC1980</f>
        <v/>
      </c>
      <c r="BD1974" s="358">
        <f>BD1980</f>
        <v/>
      </c>
      <c r="BE1974" s="358">
        <f>BE1980</f>
        <v/>
      </c>
      <c r="BF1974" s="358">
        <f>BF1980</f>
        <v/>
      </c>
      <c r="BG1974" s="358">
        <f>BG1980</f>
        <v/>
      </c>
      <c r="BH1974" s="358">
        <f>BH1980</f>
        <v/>
      </c>
      <c r="BI1974" s="358">
        <f>BI1980</f>
        <v/>
      </c>
      <c r="BJ1974" s="358">
        <f>BJ1980</f>
        <v/>
      </c>
      <c r="BK1974" s="358">
        <f>BK1980</f>
        <v/>
      </c>
      <c r="BL1974" s="358">
        <f>BL1980</f>
        <v/>
      </c>
      <c r="BM1974" s="358">
        <f>BM1980</f>
        <v/>
      </c>
      <c r="BN1974" s="358">
        <f>BN1980</f>
        <v/>
      </c>
      <c r="BO1974" s="358">
        <f>BO1980</f>
        <v/>
      </c>
      <c r="BP1974" s="358">
        <f>BP1980</f>
        <v/>
      </c>
      <c r="BQ1974" s="358">
        <f>BQ1980</f>
        <v/>
      </c>
      <c r="BR1974" s="358">
        <f>BR1980</f>
        <v/>
      </c>
      <c r="BS1974" s="358">
        <f>BS1980</f>
        <v/>
      </c>
      <c r="BT1974" s="358">
        <f>BT1980</f>
        <v/>
      </c>
      <c r="BU1974" s="358">
        <f>BU1980</f>
        <v/>
      </c>
      <c r="BV1974" s="358">
        <f>BV1980</f>
        <v/>
      </c>
      <c r="BW1974" s="358">
        <f>BW1980</f>
        <v/>
      </c>
      <c r="BX1974" s="358">
        <f>BX1980</f>
        <v/>
      </c>
      <c r="BY1974" s="358">
        <f>BY1980</f>
        <v/>
      </c>
      <c r="BZ1974" s="358">
        <f>BZ1980</f>
        <v/>
      </c>
      <c r="CA1974" s="358">
        <f>CA1980</f>
        <v/>
      </c>
      <c r="CB1974" s="358">
        <f>CB1980</f>
        <v/>
      </c>
      <c r="CC1974" s="358">
        <f>CC1980</f>
        <v/>
      </c>
      <c r="CD1974" s="358">
        <f>CD1980</f>
        <v/>
      </c>
      <c r="CE1974" s="358">
        <f>CE1980</f>
        <v/>
      </c>
      <c r="CF1974" s="358">
        <f>CF1980</f>
        <v/>
      </c>
      <c r="CG1974" s="358">
        <f>CG1980</f>
        <v/>
      </c>
      <c r="CH1974" s="358">
        <f>CH1980</f>
        <v/>
      </c>
      <c r="CI1974" s="358">
        <f>CI1980</f>
        <v/>
      </c>
      <c r="CJ1974" s="358">
        <f>CJ1980</f>
        <v/>
      </c>
      <c r="CK1974" s="358">
        <f>CK1980</f>
        <v/>
      </c>
      <c r="CL1974" s="358">
        <f>CL1980</f>
        <v/>
      </c>
      <c r="CM1974" s="358">
        <f>CM1980</f>
        <v/>
      </c>
      <c r="CN1974" s="358">
        <f>CN1980</f>
        <v/>
      </c>
      <c r="CO1974" s="358">
        <f>CO1980</f>
        <v/>
      </c>
      <c r="CP1974" s="358">
        <f>CP1980</f>
        <v/>
      </c>
      <c r="CQ1974" s="358">
        <f>CQ1980</f>
        <v/>
      </c>
      <c r="CR1974" s="358">
        <f>CR1980</f>
        <v/>
      </c>
      <c r="CS1974" s="358">
        <f>CS1980</f>
        <v/>
      </c>
      <c r="CT1974" s="358">
        <f>CT1980</f>
        <v/>
      </c>
      <c r="CU1974" s="358">
        <f>CU1980</f>
        <v/>
      </c>
      <c r="CV1974" s="358">
        <f>CV1980</f>
        <v/>
      </c>
      <c r="CW1974" s="358">
        <f>CW1980</f>
        <v/>
      </c>
      <c r="CX1974" s="358">
        <f>CX1980</f>
        <v/>
      </c>
      <c r="CY1974" s="358">
        <f>CY1980</f>
        <v/>
      </c>
      <c r="CZ1974" s="358">
        <f>CZ1980</f>
        <v/>
      </c>
      <c r="DA1974" s="358">
        <f>DA1980</f>
        <v/>
      </c>
      <c r="DB1974" s="358">
        <f>DB1980</f>
        <v/>
      </c>
      <c r="DC1974" s="358">
        <f>DC1980</f>
        <v/>
      </c>
      <c r="DD1974" s="358">
        <f>DD1980</f>
        <v/>
      </c>
      <c r="DE1974" s="358">
        <f>DE1980</f>
        <v/>
      </c>
      <c r="DF1974" s="358">
        <f>DF1980</f>
        <v/>
      </c>
      <c r="DG1974" s="359">
        <f>DG1980</f>
        <v/>
      </c>
      <c r="DH1974" s="359">
        <f>DH1980</f>
        <v/>
      </c>
      <c r="DI1974" s="359">
        <f>DI1980</f>
        <v/>
      </c>
      <c r="DJ1974" s="359">
        <f>DJ1980</f>
        <v/>
      </c>
      <c r="DK1974" s="359">
        <f>DK1980</f>
        <v/>
      </c>
      <c r="DL1974" s="359">
        <f>DL1980</f>
        <v/>
      </c>
      <c r="DM1974" s="359">
        <f>DM1980</f>
        <v/>
      </c>
      <c r="DN1974" s="359">
        <f>DN1980</f>
        <v/>
      </c>
      <c r="DO1974" s="359">
        <f>DO1980</f>
        <v/>
      </c>
      <c r="DP1974" s="359">
        <f>DP1980</f>
        <v/>
      </c>
      <c r="DQ1974" s="359">
        <f>DQ1980</f>
        <v/>
      </c>
      <c r="DR1974" s="359">
        <f>DR1980</f>
        <v/>
      </c>
      <c r="DS1974" s="359">
        <f>DS1980</f>
        <v/>
      </c>
      <c r="DT1974" s="359">
        <f>DT1980</f>
        <v/>
      </c>
      <c r="DU1974" s="359">
        <f>DU1980</f>
        <v/>
      </c>
      <c r="DV1974" s="359">
        <f>DV1980</f>
        <v/>
      </c>
      <c r="DW1974" s="359">
        <f>DW1980</f>
        <v/>
      </c>
      <c r="DX1974" s="359">
        <f>DX1980</f>
        <v/>
      </c>
      <c r="DY1974" s="359">
        <f>DY1980</f>
        <v/>
      </c>
      <c r="DZ1974" s="359">
        <f>DZ1980</f>
        <v/>
      </c>
      <c r="EA1974" s="359">
        <f>EA1980</f>
        <v/>
      </c>
      <c r="EB1974" s="359">
        <f>EB1980</f>
        <v/>
      </c>
      <c r="EC1974" s="359">
        <f>EC1980</f>
        <v/>
      </c>
      <c r="ED1974" s="359">
        <f>ED1980</f>
        <v/>
      </c>
      <c r="EE1974" s="359">
        <f>EE1980</f>
        <v/>
      </c>
      <c r="EF1974" s="359">
        <f>EF1980</f>
        <v/>
      </c>
      <c r="EG1974" s="359">
        <f>EG1980</f>
        <v/>
      </c>
      <c r="EH1974" s="359">
        <f>EH1980</f>
        <v/>
      </c>
      <c r="EI1974" s="359">
        <f>EI1980</f>
        <v/>
      </c>
      <c r="EJ1974" s="359">
        <f>EJ1980</f>
        <v/>
      </c>
      <c r="EK1974" s="359">
        <f>EK1980</f>
        <v/>
      </c>
      <c r="EL1974" s="359">
        <f>EL1980</f>
        <v/>
      </c>
      <c r="EM1974" s="359">
        <f>EM1980</f>
        <v/>
      </c>
      <c r="EN1974" s="359">
        <f>EN1980</f>
        <v/>
      </c>
      <c r="EO1974" s="359">
        <f>EO1980</f>
        <v/>
      </c>
      <c r="EP1974" s="359">
        <f>EP1980</f>
        <v/>
      </c>
      <c r="EQ1974" s="359">
        <f>EQ1980</f>
        <v/>
      </c>
      <c r="ER1974" s="359">
        <f>ER1980</f>
        <v/>
      </c>
      <c r="ES1974" s="359">
        <f>ES1980</f>
        <v/>
      </c>
      <c r="ET1974" s="359">
        <f>ET1980</f>
        <v/>
      </c>
      <c r="EU1974" s="359">
        <f>EU1980</f>
        <v/>
      </c>
      <c r="EV1974" s="359">
        <f>EV1980</f>
        <v/>
      </c>
      <c r="EW1974" s="359">
        <f>EW1980</f>
        <v/>
      </c>
      <c r="EX1974" s="359">
        <f>EX1980</f>
        <v/>
      </c>
      <c r="EY1974" s="359">
        <f>EY1980</f>
        <v/>
      </c>
      <c r="EZ1974" s="359">
        <f>EZ1980</f>
        <v/>
      </c>
      <c r="FA1974" s="359">
        <f>FA1980</f>
        <v/>
      </c>
      <c r="FB1974" s="359">
        <f>FB1980</f>
        <v/>
      </c>
      <c r="FC1974" s="359">
        <f>FC1980</f>
        <v/>
      </c>
      <c r="FD1974" s="359">
        <f>FD1980</f>
        <v/>
      </c>
      <c r="FE1974" s="359">
        <f>FE1980</f>
        <v/>
      </c>
      <c r="FF1974" s="359">
        <f>FF1980</f>
        <v/>
      </c>
      <c r="FG1974" s="359">
        <f>FG1980</f>
        <v/>
      </c>
      <c r="FH1974" s="359">
        <f>FH1980</f>
        <v/>
      </c>
      <c r="FI1974" s="359">
        <f>FI1980</f>
        <v/>
      </c>
      <c r="FJ1974" s="359">
        <f>FJ1980</f>
        <v/>
      </c>
      <c r="FK1974" s="359">
        <f>FK1980</f>
        <v/>
      </c>
      <c r="FL1974" s="359">
        <f>FL1980</f>
        <v/>
      </c>
      <c r="FM1974" s="359">
        <f>FM1980</f>
        <v/>
      </c>
      <c r="FN1974" s="359">
        <f>FN1980</f>
        <v/>
      </c>
      <c r="FO1974" s="359">
        <f>FO1980</f>
        <v/>
      </c>
      <c r="FP1974" s="359">
        <f>FP1980</f>
        <v/>
      </c>
      <c r="FQ1974" s="359">
        <f>FQ1980</f>
        <v/>
      </c>
      <c r="FR1974" s="359">
        <f>FR1980</f>
        <v/>
      </c>
      <c r="FS1974" s="359">
        <f>FS1980</f>
        <v/>
      </c>
      <c r="FT1974" s="359">
        <f>FT1980</f>
        <v/>
      </c>
      <c r="FU1974" s="359">
        <f>FU1980</f>
        <v/>
      </c>
      <c r="FV1974" s="359">
        <f>FV1980</f>
        <v/>
      </c>
      <c r="FW1974" s="359">
        <f>FW1980</f>
        <v/>
      </c>
      <c r="FX1974" s="359">
        <f>FX1980</f>
        <v/>
      </c>
      <c r="FY1974" s="359">
        <f>FY1980</f>
        <v/>
      </c>
      <c r="FZ1974" s="359">
        <f>FZ1980</f>
        <v/>
      </c>
      <c r="GA1974" s="359">
        <f>GA1980</f>
        <v/>
      </c>
      <c r="GB1974" s="359">
        <f>GB1980</f>
        <v/>
      </c>
      <c r="GC1974" s="359">
        <f>GC1980</f>
        <v/>
      </c>
      <c r="GD1974" s="359">
        <f>GD1980</f>
        <v/>
      </c>
      <c r="GE1974" s="359">
        <f>GE1980</f>
        <v/>
      </c>
      <c r="GF1974" s="359">
        <f>GF1980</f>
        <v/>
      </c>
      <c r="GG1974" s="359">
        <f>GG1980</f>
        <v/>
      </c>
      <c r="GH1974" s="359">
        <f>GH1980</f>
        <v/>
      </c>
      <c r="GI1974" s="359">
        <f>GI1980</f>
        <v/>
      </c>
      <c r="GJ1974" s="359">
        <f>GJ1980</f>
        <v/>
      </c>
      <c r="GK1974" s="359">
        <f>GK1980</f>
        <v/>
      </c>
      <c r="GL1974" s="359">
        <f>GL1980</f>
        <v/>
      </c>
      <c r="GM1974" s="359">
        <f>GM1980</f>
        <v/>
      </c>
      <c r="GN1974" s="359">
        <f>GN1980</f>
        <v/>
      </c>
      <c r="GO1974" s="359">
        <f>GO1980</f>
        <v/>
      </c>
      <c r="GP1974" s="359">
        <f>GP1980</f>
        <v/>
      </c>
      <c r="GQ1974" s="359">
        <f>GQ1980</f>
        <v/>
      </c>
      <c r="GR1974" s="359">
        <f>GR1980</f>
        <v/>
      </c>
      <c r="GS1974" s="359">
        <f>GS1980</f>
        <v/>
      </c>
      <c r="GT1974" s="359">
        <f>GT1980</f>
        <v/>
      </c>
      <c r="GU1974" s="359">
        <f>GU1980</f>
        <v/>
      </c>
      <c r="GV1974" s="359">
        <f>GV1980</f>
        <v/>
      </c>
      <c r="GW1974" s="359">
        <f>GW1980</f>
        <v/>
      </c>
      <c r="GX1974" s="359">
        <f>GX1980</f>
        <v/>
      </c>
    </row>
    <row r="1975"/>
    <row r="1976">
      <c r="A1976" t="n">
        <v>17</v>
      </c>
      <c r="B1976" t="n">
        <v>0</v>
      </c>
      <c r="C1976">
        <f>ROW(SmtRes!A678)</f>
        <v/>
      </c>
      <c r="D1976">
        <f>ROW(EtalonRes!A658)</f>
        <v/>
      </c>
      <c r="E1976" t="inlineStr">
        <is>
          <t>1</t>
        </is>
      </c>
      <c r="F1976" t="inlineStr">
        <is>
          <t>67-8-2</t>
        </is>
      </c>
      <c r="G1976" t="inlineStr">
        <is>
          <t>Смена светильников с люминесцентными лампами</t>
        </is>
      </c>
      <c r="H1976" t="inlineStr">
        <is>
          <t>100 шт.</t>
        </is>
      </c>
      <c r="I1976">
        <f>ROUND(ROUND(1/100,4),7)</f>
        <v/>
      </c>
      <c r="J1976" t="n">
        <v>0</v>
      </c>
      <c r="K1976">
        <f>ROUND(ROUND(1/100,4),7)</f>
        <v/>
      </c>
      <c r="O1976">
        <f>ROUND(CP1976,0)</f>
        <v/>
      </c>
      <c r="P1976">
        <f>ROUND(CQ1976*I1976,0)</f>
        <v/>
      </c>
      <c r="Q1976">
        <f>(ROUND((ROUND(((ET1976)*I1976),0)*BB1976),0)+ROUND((ROUND(((AE1976-(EU1976))*I1976),0)*BS1976),0))</f>
        <v/>
      </c>
      <c r="R1976">
        <f>(ROUND((ROUND(((EU1976)*I1976),0)*BS1976),0)+ROUND((ROUND(((AE1976-(EU1976))*I1976),0)*BS1976),0))</f>
        <v/>
      </c>
      <c r="S1976">
        <f>ROUND(CT1976*I1976,0)</f>
        <v/>
      </c>
      <c r="T1976">
        <f>ROUND(CU1976*I1976,0)</f>
        <v/>
      </c>
      <c r="U1976">
        <f>ROUND(CV1976*I1976,7)</f>
        <v/>
      </c>
      <c r="V1976">
        <f>ROUND(CW1976*I1976,7)</f>
        <v/>
      </c>
      <c r="W1976">
        <f>ROUND(CX1976*I1976,0)</f>
        <v/>
      </c>
      <c r="X1976">
        <f>ROUND(CY1976,0)</f>
        <v/>
      </c>
      <c r="Y1976">
        <f>ROUND(CZ1976,0)</f>
        <v/>
      </c>
      <c r="AA1976" t="n">
        <v>78862477</v>
      </c>
      <c r="AB1976">
        <f>ROUND((AC1976+AD1976+AF1976),2)</f>
        <v/>
      </c>
      <c r="AC1976">
        <f>ROUND((ES1976),2)</f>
        <v/>
      </c>
      <c r="AD1976">
        <f>ROUND((((ET1976)-(EU1976))+AE1976),2)</f>
        <v/>
      </c>
      <c r="AE1976">
        <f>ROUND((EU1976),2)</f>
        <v/>
      </c>
      <c r="AF1976">
        <f>ROUND((EV1976),2)</f>
        <v/>
      </c>
      <c r="AG1976">
        <f>ROUND((AP1976),2)</f>
        <v/>
      </c>
      <c r="AH1976">
        <f>(EW1976)</f>
        <v/>
      </c>
      <c r="AI1976">
        <f>(EX1976)</f>
        <v/>
      </c>
      <c r="AJ1976">
        <f>(AS1976)</f>
        <v/>
      </c>
      <c r="AK1976" t="n">
        <v>41124.45</v>
      </c>
      <c r="AL1976" t="n">
        <v>39551</v>
      </c>
      <c r="AM1976" t="n">
        <v>2.5</v>
      </c>
      <c r="AN1976" t="n">
        <v>1.08</v>
      </c>
      <c r="AO1976" t="n">
        <v>1570.95</v>
      </c>
      <c r="AP1976" t="n">
        <v>0</v>
      </c>
      <c r="AQ1976" t="n">
        <v>163.3</v>
      </c>
      <c r="AR1976" t="n">
        <v>0.08</v>
      </c>
      <c r="AS1976" t="n">
        <v>0</v>
      </c>
      <c r="AT1976" t="n">
        <v>91</v>
      </c>
      <c r="AU1976" t="n">
        <v>48</v>
      </c>
      <c r="AV1976" t="n">
        <v>1</v>
      </c>
      <c r="AW1976" t="n">
        <v>1</v>
      </c>
      <c r="AZ1976" t="n">
        <v>1</v>
      </c>
      <c r="BA1976" t="n">
        <v>52.25</v>
      </c>
      <c r="BB1976" t="n">
        <v>23.32</v>
      </c>
      <c r="BC1976" t="n">
        <v>2.31</v>
      </c>
      <c r="BD1976" t="inlineStr"/>
      <c r="BE1976" t="inlineStr"/>
      <c r="BF1976" t="inlineStr"/>
      <c r="BG1976" t="inlineStr"/>
      <c r="BH1976" t="n">
        <v>0</v>
      </c>
      <c r="BI1976" t="n">
        <v>1</v>
      </c>
      <c r="BJ1976" t="inlineStr">
        <is>
          <t>ТЕРр Московской обл., 67-8-2, приказ Минстроя России №675/пр от 28.02.2017 № 263/пр</t>
        </is>
      </c>
      <c r="BM1976" t="n">
        <v>67001</v>
      </c>
      <c r="BN1976" t="n">
        <v>0</v>
      </c>
      <c r="BO1976" t="inlineStr">
        <is>
          <t>67-8-2</t>
        </is>
      </c>
      <c r="BP1976" t="n">
        <v>1</v>
      </c>
      <c r="BQ1976" t="n">
        <v>6</v>
      </c>
      <c r="BR1976" t="n">
        <v>0</v>
      </c>
      <c r="BS1976" t="n">
        <v>52.25</v>
      </c>
      <c r="BT1976" t="n">
        <v>1</v>
      </c>
      <c r="BU1976" t="n">
        <v>1</v>
      </c>
      <c r="BV1976" t="n">
        <v>1</v>
      </c>
      <c r="BW1976" t="n">
        <v>1</v>
      </c>
      <c r="BX1976" t="n">
        <v>1</v>
      </c>
      <c r="BY1976" t="inlineStr"/>
      <c r="BZ1976" t="n">
        <v>91</v>
      </c>
      <c r="CA1976" t="n">
        <v>48</v>
      </c>
      <c r="CB1976" t="inlineStr"/>
      <c r="CE1976" t="n">
        <v>12</v>
      </c>
      <c r="CF1976" t="n">
        <v>0</v>
      </c>
      <c r="CG1976" t="n">
        <v>0</v>
      </c>
      <c r="CM1976" t="n">
        <v>0</v>
      </c>
      <c r="CN1976" t="inlineStr"/>
      <c r="CO1976" t="n">
        <v>0</v>
      </c>
      <c r="CP1976">
        <f>(P1976+Q1976+S1976)</f>
        <v/>
      </c>
      <c r="CQ1976">
        <f>AC1976*BC1976</f>
        <v/>
      </c>
      <c r="CR1976">
        <f>(ROUND((ROUND(((ET1976)*1),0)*BB1976),0)+ROUND((ROUND(((AE1976-(EU1976))*1),0)*BS1976),0))</f>
        <v/>
      </c>
      <c r="CS1976">
        <f>(ROUND((ROUND(((EU1976)*1),0)*BS1976),0)+ROUND((ROUND(((AE1976-(EU1976))*1),0)*BS1976),0))</f>
        <v/>
      </c>
      <c r="CT1976">
        <f>AF1976*BA1976</f>
        <v/>
      </c>
      <c r="CU1976">
        <f>AG1976</f>
        <v/>
      </c>
      <c r="CV1976">
        <f>AH1976</f>
        <v/>
      </c>
      <c r="CW1976">
        <f>AI1976</f>
        <v/>
      </c>
      <c r="CX1976">
        <f>AJ1976</f>
        <v/>
      </c>
      <c r="CY1976">
        <f>(((S1976+R1976)*AT1976)/100)</f>
        <v/>
      </c>
      <c r="CZ1976">
        <f>(((S1976+R1976)*AU1976)/100)</f>
        <v/>
      </c>
      <c r="DC1976" t="inlineStr"/>
      <c r="DD1976" t="inlineStr"/>
      <c r="DE1976" t="inlineStr"/>
      <c r="DF1976" t="inlineStr"/>
      <c r="DG1976" t="inlineStr"/>
      <c r="DH1976" t="inlineStr"/>
      <c r="DI1976" t="inlineStr"/>
      <c r="DJ1976" t="inlineStr"/>
      <c r="DK1976" t="inlineStr"/>
      <c r="DL1976" t="inlineStr"/>
      <c r="DM1976" t="inlineStr"/>
      <c r="DN1976" t="n">
        <v>0</v>
      </c>
      <c r="DO1976" t="n">
        <v>0</v>
      </c>
      <c r="DP1976" t="n">
        <v>1</v>
      </c>
      <c r="DQ1976" t="n">
        <v>1</v>
      </c>
      <c r="DU1976" t="n">
        <v>1010</v>
      </c>
      <c r="DV1976" t="inlineStr">
        <is>
          <t>100 шт.</t>
        </is>
      </c>
      <c r="DW1976" t="inlineStr">
        <is>
          <t>100 шт.</t>
        </is>
      </c>
      <c r="DX1976" t="n">
        <v>100</v>
      </c>
      <c r="DZ1976" t="inlineStr"/>
      <c r="EA1976" t="inlineStr"/>
      <c r="EB1976" t="inlineStr"/>
      <c r="EC1976" t="inlineStr"/>
      <c r="EE1976" t="n">
        <v>78726030</v>
      </c>
      <c r="EF1976" t="n">
        <v>6</v>
      </c>
      <c r="EG1976" t="inlineStr">
        <is>
          <t>Ремонтно-строительные работы</t>
        </is>
      </c>
      <c r="EH1976" t="n">
        <v>101</v>
      </c>
      <c r="EI1976" t="inlineStr">
        <is>
          <t>Электромонтажные работы</t>
        </is>
      </c>
      <c r="EJ1976" t="n">
        <v>1</v>
      </c>
      <c r="EK1976" t="n">
        <v>67001</v>
      </c>
      <c r="EL1976" t="inlineStr">
        <is>
          <t>Электромонтажные работы</t>
        </is>
      </c>
      <c r="EM1976" t="inlineStr">
        <is>
          <t>рФЕР-67</t>
        </is>
      </c>
      <c r="EO1976" t="inlineStr"/>
      <c r="EQ1976" t="n">
        <v>0</v>
      </c>
      <c r="ER1976" t="n">
        <v>41124.45</v>
      </c>
      <c r="ES1976" t="n">
        <v>39551</v>
      </c>
      <c r="ET1976" t="n">
        <v>2.5</v>
      </c>
      <c r="EU1976" t="n">
        <v>1.08</v>
      </c>
      <c r="EV1976" t="n">
        <v>1570.95</v>
      </c>
      <c r="EW1976" t="n">
        <v>163.3</v>
      </c>
      <c r="EX1976" t="n">
        <v>0.08</v>
      </c>
      <c r="EY1976" t="n">
        <v>0</v>
      </c>
      <c r="FQ1976" t="n">
        <v>0</v>
      </c>
      <c r="FR1976" t="n">
        <v>0</v>
      </c>
      <c r="FS1976" t="n">
        <v>0</v>
      </c>
      <c r="FX1976" t="n">
        <v>91</v>
      </c>
      <c r="FY1976" t="n">
        <v>48</v>
      </c>
      <c r="GA1976" t="inlineStr"/>
      <c r="GD1976" t="n">
        <v>1</v>
      </c>
      <c r="GF1976" t="n">
        <v>85477591</v>
      </c>
      <c r="GG1976" t="n">
        <v>2</v>
      </c>
      <c r="GH1976" t="n">
        <v>1</v>
      </c>
      <c r="GI1976" t="n">
        <v>2</v>
      </c>
      <c r="GJ1976" t="n">
        <v>0</v>
      </c>
      <c r="GK1976" t="n">
        <v>0</v>
      </c>
      <c r="GL1976">
        <f>ROUND(IF(AND(BH1976=3,BI1976=3,FS1976&lt;&gt;0),P1976,0),0)</f>
        <v/>
      </c>
      <c r="GM1976">
        <f>ROUND(O1976+X1976+Y1976,0)+GX1976</f>
        <v/>
      </c>
      <c r="GN1976">
        <f>IF(OR(BI1976=0,BI1976=1),GM1976-GX1976,0)</f>
        <v/>
      </c>
      <c r="GO1976">
        <f>IF(BI1976=2,GM1976-GX1976,0)</f>
        <v/>
      </c>
      <c r="GP1976">
        <f>IF(BI1976=4,GM1976-GX1976,0)</f>
        <v/>
      </c>
      <c r="GR1976" t="n">
        <v>0</v>
      </c>
      <c r="GS1976" t="n">
        <v>3</v>
      </c>
      <c r="GT1976" t="n">
        <v>0</v>
      </c>
      <c r="GU1976" t="inlineStr"/>
      <c r="GV1976">
        <f>ROUND((GT1976),2)</f>
        <v/>
      </c>
      <c r="GW1976" t="n">
        <v>1</v>
      </c>
      <c r="GX1976">
        <f>ROUND(HC1976*I1976,0)</f>
        <v/>
      </c>
      <c r="HA1976" t="n">
        <v>0</v>
      </c>
      <c r="HB1976" t="n">
        <v>0</v>
      </c>
      <c r="HC1976">
        <f>GV1976*GW1976</f>
        <v/>
      </c>
      <c r="HE1976" t="inlineStr"/>
      <c r="HF1976" t="inlineStr"/>
      <c r="HM1976" t="inlineStr"/>
      <c r="HN1976" t="inlineStr">
        <is>
          <t>Пр/812-101.0-1</t>
        </is>
      </c>
      <c r="HO1976" t="inlineStr">
        <is>
          <t>Пр/774-101.0</t>
        </is>
      </c>
      <c r="HP1976" t="inlineStr">
        <is>
          <t>Электромонтажные работы</t>
        </is>
      </c>
      <c r="HQ1976" t="inlineStr">
        <is>
          <t>Электромонтажные работы</t>
        </is>
      </c>
      <c r="HS1976" t="n">
        <v>0</v>
      </c>
      <c r="IK1976" t="n">
        <v>0</v>
      </c>
    </row>
    <row r="1977">
      <c r="A1977" t="n">
        <v>17</v>
      </c>
      <c r="B1977" t="n">
        <v>0</v>
      </c>
      <c r="C1977">
        <f>ROW(SmtRes!A681)</f>
        <v/>
      </c>
      <c r="D1977">
        <f>ROW(EtalonRes!A660)</f>
        <v/>
      </c>
      <c r="E1977" t="inlineStr">
        <is>
          <t>2</t>
        </is>
      </c>
      <c r="F1977" t="inlineStr">
        <is>
          <t>67-5-2</t>
        </is>
      </c>
      <c r="G1977" t="inlineStr">
        <is>
          <t>Смена ламп люминесцентных</t>
        </is>
      </c>
      <c r="H1977" t="inlineStr">
        <is>
          <t>100 шт.</t>
        </is>
      </c>
      <c r="I1977">
        <f>ROUND(ROUND(3/100,4),7)</f>
        <v/>
      </c>
      <c r="J1977" t="n">
        <v>0</v>
      </c>
      <c r="K1977">
        <f>ROUND(ROUND(3/100,4),7)</f>
        <v/>
      </c>
      <c r="O1977">
        <f>ROUND(CP1977,0)</f>
        <v/>
      </c>
      <c r="P1977">
        <f>ROUND(CQ1977*I1977,0)</f>
        <v/>
      </c>
      <c r="Q1977">
        <f>(ROUND((ROUND(((ET1977)*I1977),0)*BB1977),0)+ROUND((ROUND(((AE1977-(EU1977))*I1977),0)*BS1977),0))</f>
        <v/>
      </c>
      <c r="R1977">
        <f>(ROUND((ROUND(((EU1977)*I1977),0)*BS1977),0)+ROUND((ROUND(((AE1977-(EU1977))*I1977),0)*BS1977),0))</f>
        <v/>
      </c>
      <c r="S1977">
        <f>ROUND(CT1977*I1977,0)</f>
        <v/>
      </c>
      <c r="T1977">
        <f>ROUND(CU1977*I1977,0)</f>
        <v/>
      </c>
      <c r="U1977">
        <f>ROUND(CV1977*I1977,7)</f>
        <v/>
      </c>
      <c r="V1977">
        <f>ROUND(CW1977*I1977,7)</f>
        <v/>
      </c>
      <c r="W1977">
        <f>ROUND(CX1977*I1977,0)</f>
        <v/>
      </c>
      <c r="X1977">
        <f>ROUND(CY1977,0)</f>
        <v/>
      </c>
      <c r="Y1977">
        <f>ROUND(CZ1977,0)</f>
        <v/>
      </c>
      <c r="AA1977" t="n">
        <v>78862477</v>
      </c>
      <c r="AB1977">
        <f>ROUND((AC1977+AD1977+AF1977),2)</f>
        <v/>
      </c>
      <c r="AC1977">
        <f>ROUND((ES1977),2)</f>
        <v/>
      </c>
      <c r="AD1977">
        <f>ROUND((((ET1977)-(EU1977))+AE1977),2)</f>
        <v/>
      </c>
      <c r="AE1977">
        <f>ROUND((EU1977),2)</f>
        <v/>
      </c>
      <c r="AF1977">
        <f>ROUND((EV1977),2)</f>
        <v/>
      </c>
      <c r="AG1977">
        <f>ROUND((AP1977),2)</f>
        <v/>
      </c>
      <c r="AH1977">
        <f>(EW1977)</f>
        <v/>
      </c>
      <c r="AI1977">
        <f>(EX1977)</f>
        <v/>
      </c>
      <c r="AJ1977">
        <f>(AS1977)</f>
        <v/>
      </c>
      <c r="AK1977" t="n">
        <v>970.5700000000001</v>
      </c>
      <c r="AL1977" t="n">
        <v>852</v>
      </c>
      <c r="AM1977" t="n">
        <v>0</v>
      </c>
      <c r="AN1977" t="n">
        <v>0</v>
      </c>
      <c r="AO1977" t="n">
        <v>118.57</v>
      </c>
      <c r="AP1977" t="n">
        <v>0</v>
      </c>
      <c r="AQ1977" t="n">
        <v>13.9</v>
      </c>
      <c r="AR1977" t="n">
        <v>0</v>
      </c>
      <c r="AS1977" t="n">
        <v>0</v>
      </c>
      <c r="AT1977" t="n">
        <v>91</v>
      </c>
      <c r="AU1977" t="n">
        <v>48</v>
      </c>
      <c r="AV1977" t="n">
        <v>1</v>
      </c>
      <c r="AW1977" t="n">
        <v>1</v>
      </c>
      <c r="AZ1977" t="n">
        <v>1</v>
      </c>
      <c r="BA1977" t="n">
        <v>52.25</v>
      </c>
      <c r="BB1977" t="n">
        <v>1</v>
      </c>
      <c r="BC1977" t="n">
        <v>4.14</v>
      </c>
      <c r="BD1977" t="inlineStr"/>
      <c r="BE1977" t="inlineStr"/>
      <c r="BF1977" t="inlineStr"/>
      <c r="BG1977" t="inlineStr"/>
      <c r="BH1977" t="n">
        <v>0</v>
      </c>
      <c r="BI1977" t="n">
        <v>1</v>
      </c>
      <c r="BJ1977" t="inlineStr">
        <is>
          <t>ТЕРр Московской обл., 67-5-2, приказ Минстроя России №675/пр от 28.02.2017 № 263/пр</t>
        </is>
      </c>
      <c r="BM1977" t="n">
        <v>67001</v>
      </c>
      <c r="BN1977" t="n">
        <v>0</v>
      </c>
      <c r="BO1977" t="inlineStr">
        <is>
          <t>67-5-2</t>
        </is>
      </c>
      <c r="BP1977" t="n">
        <v>1</v>
      </c>
      <c r="BQ1977" t="n">
        <v>6</v>
      </c>
      <c r="BR1977" t="n">
        <v>0</v>
      </c>
      <c r="BS1977" t="n">
        <v>52.25</v>
      </c>
      <c r="BT1977" t="n">
        <v>1</v>
      </c>
      <c r="BU1977" t="n">
        <v>1</v>
      </c>
      <c r="BV1977" t="n">
        <v>1</v>
      </c>
      <c r="BW1977" t="n">
        <v>1</v>
      </c>
      <c r="BX1977" t="n">
        <v>1</v>
      </c>
      <c r="BY1977" t="inlineStr"/>
      <c r="BZ1977" t="n">
        <v>91</v>
      </c>
      <c r="CA1977" t="n">
        <v>48</v>
      </c>
      <c r="CB1977" t="inlineStr"/>
      <c r="CE1977" t="n">
        <v>12</v>
      </c>
      <c r="CF1977" t="n">
        <v>0</v>
      </c>
      <c r="CG1977" t="n">
        <v>0</v>
      </c>
      <c r="CM1977" t="n">
        <v>0</v>
      </c>
      <c r="CN1977" t="inlineStr"/>
      <c r="CO1977" t="n">
        <v>0</v>
      </c>
      <c r="CP1977">
        <f>(P1977+Q1977+S1977)</f>
        <v/>
      </c>
      <c r="CQ1977">
        <f>AC1977*BC1977</f>
        <v/>
      </c>
      <c r="CR1977">
        <f>(ROUND((ROUND(((ET1977)*1),0)*BB1977),0)+ROUND((ROUND(((AE1977-(EU1977))*1),0)*BS1977),0))</f>
        <v/>
      </c>
      <c r="CS1977">
        <f>(ROUND((ROUND(((EU1977)*1),0)*BS1977),0)+ROUND((ROUND(((AE1977-(EU1977))*1),0)*BS1977),0))</f>
        <v/>
      </c>
      <c r="CT1977">
        <f>AF1977*BA1977</f>
        <v/>
      </c>
      <c r="CU1977">
        <f>AG1977</f>
        <v/>
      </c>
      <c r="CV1977">
        <f>AH1977</f>
        <v/>
      </c>
      <c r="CW1977">
        <f>AI1977</f>
        <v/>
      </c>
      <c r="CX1977">
        <f>AJ1977</f>
        <v/>
      </c>
      <c r="CY1977">
        <f>(((S1977+R1977)*AT1977)/100)</f>
        <v/>
      </c>
      <c r="CZ1977">
        <f>(((S1977+R1977)*AU1977)/100)</f>
        <v/>
      </c>
      <c r="DC1977" t="inlineStr"/>
      <c r="DD1977" t="inlineStr"/>
      <c r="DE1977" t="inlineStr"/>
      <c r="DF1977" t="inlineStr"/>
      <c r="DG1977" t="inlineStr"/>
      <c r="DH1977" t="inlineStr"/>
      <c r="DI1977" t="inlineStr"/>
      <c r="DJ1977" t="inlineStr"/>
      <c r="DK1977" t="inlineStr"/>
      <c r="DL1977" t="inlineStr"/>
      <c r="DM1977" t="inlineStr"/>
      <c r="DN1977" t="n">
        <v>0</v>
      </c>
      <c r="DO1977" t="n">
        <v>0</v>
      </c>
      <c r="DP1977" t="n">
        <v>1</v>
      </c>
      <c r="DQ1977" t="n">
        <v>1</v>
      </c>
      <c r="DU1977" t="n">
        <v>1010</v>
      </c>
      <c r="DV1977" t="inlineStr">
        <is>
          <t>100 шт.</t>
        </is>
      </c>
      <c r="DW1977" t="inlineStr">
        <is>
          <t>100 шт.</t>
        </is>
      </c>
      <c r="DX1977" t="n">
        <v>100</v>
      </c>
      <c r="DZ1977" t="inlineStr"/>
      <c r="EA1977" t="inlineStr"/>
      <c r="EB1977" t="inlineStr"/>
      <c r="EC1977" t="inlineStr"/>
      <c r="EE1977" t="n">
        <v>78726030</v>
      </c>
      <c r="EF1977" t="n">
        <v>6</v>
      </c>
      <c r="EG1977" t="inlineStr">
        <is>
          <t>Ремонтно-строительные работы</t>
        </is>
      </c>
      <c r="EH1977" t="n">
        <v>101</v>
      </c>
      <c r="EI1977" t="inlineStr">
        <is>
          <t>Электромонтажные работы</t>
        </is>
      </c>
      <c r="EJ1977" t="n">
        <v>1</v>
      </c>
      <c r="EK1977" t="n">
        <v>67001</v>
      </c>
      <c r="EL1977" t="inlineStr">
        <is>
          <t>Электромонтажные работы</t>
        </is>
      </c>
      <c r="EM1977" t="inlineStr">
        <is>
          <t>рФЕР-67</t>
        </is>
      </c>
      <c r="EO1977" t="inlineStr"/>
      <c r="EQ1977" t="n">
        <v>0</v>
      </c>
      <c r="ER1977" t="n">
        <v>970.5700000000001</v>
      </c>
      <c r="ES1977" t="n">
        <v>852</v>
      </c>
      <c r="ET1977" t="n">
        <v>0</v>
      </c>
      <c r="EU1977" t="n">
        <v>0</v>
      </c>
      <c r="EV1977" t="n">
        <v>118.57</v>
      </c>
      <c r="EW1977" t="n">
        <v>13.9</v>
      </c>
      <c r="EX1977" t="n">
        <v>0</v>
      </c>
      <c r="EY1977" t="n">
        <v>0</v>
      </c>
      <c r="FQ1977" t="n">
        <v>0</v>
      </c>
      <c r="FR1977" t="n">
        <v>0</v>
      </c>
      <c r="FS1977" t="n">
        <v>0</v>
      </c>
      <c r="FX1977" t="n">
        <v>91</v>
      </c>
      <c r="FY1977" t="n">
        <v>48</v>
      </c>
      <c r="GA1977" t="inlineStr"/>
      <c r="GD1977" t="n">
        <v>1</v>
      </c>
      <c r="GF1977" t="n">
        <v>1400342257</v>
      </c>
      <c r="GG1977" t="n">
        <v>2</v>
      </c>
      <c r="GH1977" t="n">
        <v>1</v>
      </c>
      <c r="GI1977" t="n">
        <v>2</v>
      </c>
      <c r="GJ1977" t="n">
        <v>0</v>
      </c>
      <c r="GK1977" t="n">
        <v>0</v>
      </c>
      <c r="GL1977">
        <f>ROUND(IF(AND(BH1977=3,BI1977=3,FS1977&lt;&gt;0),P1977,0),0)</f>
        <v/>
      </c>
      <c r="GM1977">
        <f>ROUND(O1977+X1977+Y1977,0)+GX1977</f>
        <v/>
      </c>
      <c r="GN1977">
        <f>IF(OR(BI1977=0,BI1977=1),GM1977-GX1977,0)</f>
        <v/>
      </c>
      <c r="GO1977">
        <f>IF(BI1977=2,GM1977-GX1977,0)</f>
        <v/>
      </c>
      <c r="GP1977">
        <f>IF(BI1977=4,GM1977-GX1977,0)</f>
        <v/>
      </c>
      <c r="GR1977" t="n">
        <v>0</v>
      </c>
      <c r="GS1977" t="n">
        <v>3</v>
      </c>
      <c r="GT1977" t="n">
        <v>0</v>
      </c>
      <c r="GU1977" t="inlineStr"/>
      <c r="GV1977">
        <f>ROUND((GT1977),2)</f>
        <v/>
      </c>
      <c r="GW1977" t="n">
        <v>1</v>
      </c>
      <c r="GX1977">
        <f>ROUND(HC1977*I1977,0)</f>
        <v/>
      </c>
      <c r="HA1977" t="n">
        <v>0</v>
      </c>
      <c r="HB1977" t="n">
        <v>0</v>
      </c>
      <c r="HC1977">
        <f>GV1977*GW1977</f>
        <v/>
      </c>
      <c r="HE1977" t="inlineStr"/>
      <c r="HF1977" t="inlineStr"/>
      <c r="HM1977" t="inlineStr"/>
      <c r="HN1977" t="inlineStr">
        <is>
          <t>Пр/812-101.0-1</t>
        </is>
      </c>
      <c r="HO1977" t="inlineStr">
        <is>
          <t>Пр/774-101.0</t>
        </is>
      </c>
      <c r="HP1977" t="inlineStr">
        <is>
          <t>Электромонтажные работы</t>
        </is>
      </c>
      <c r="HQ1977" t="inlineStr">
        <is>
          <t>Электромонтажные работы</t>
        </is>
      </c>
      <c r="HS1977" t="n">
        <v>0</v>
      </c>
      <c r="IK1977" t="n">
        <v>0</v>
      </c>
    </row>
    <row r="1978">
      <c r="A1978" t="n">
        <v>18</v>
      </c>
      <c r="B1978" t="n">
        <v>0</v>
      </c>
      <c r="C1978" t="n">
        <v>680</v>
      </c>
      <c r="E1978" t="inlineStr">
        <is>
          <t>2,1</t>
        </is>
      </c>
      <c r="F1978" t="inlineStr">
        <is>
          <t>509-0689</t>
        </is>
      </c>
      <c r="G1978" t="inlineStr">
        <is>
          <t>Лампы люминесцентные СВД</t>
        </is>
      </c>
      <c r="H1978" t="inlineStr">
        <is>
          <t>шт.</t>
        </is>
      </c>
      <c r="I1978">
        <f>I1977*J1978</f>
        <v/>
      </c>
      <c r="J1978" t="n">
        <v>100</v>
      </c>
      <c r="K1978" t="n">
        <v>100</v>
      </c>
      <c r="O1978">
        <f>ROUND(CP1978,0)</f>
        <v/>
      </c>
      <c r="P1978">
        <f>ROUND(CQ1978*I1978,0)</f>
        <v/>
      </c>
      <c r="Q1978">
        <f>(ROUND((ROUND(((ET1978)*I1978),0)*BB1978),0)+ROUND((ROUND(((AE1978-(EU1978))*I1978),0)*BS1978),0))</f>
        <v/>
      </c>
      <c r="R1978">
        <f>(ROUND((ROUND(((EU1978)*I1978),0)*BS1978),0)+ROUND((ROUND(((AE1978-(EU1978))*I1978),0)*BS1978),0))</f>
        <v/>
      </c>
      <c r="S1978">
        <f>ROUND(CT1978*I1978,0)</f>
        <v/>
      </c>
      <c r="T1978">
        <f>ROUND(CU1978*I1978,0)</f>
        <v/>
      </c>
      <c r="U1978">
        <f>ROUND(CV1978*I1978,7)</f>
        <v/>
      </c>
      <c r="V1978">
        <f>ROUND(CW1978*I1978,7)</f>
        <v/>
      </c>
      <c r="W1978">
        <f>ROUND(CX1978*I1978,0)</f>
        <v/>
      </c>
      <c r="X1978">
        <f>ROUND(CY1978,0)</f>
        <v/>
      </c>
      <c r="Y1978">
        <f>ROUND(CZ1978,0)</f>
        <v/>
      </c>
      <c r="AA1978" t="n">
        <v>78862477</v>
      </c>
      <c r="AB1978">
        <f>ROUND((AC1978+AD1978+AF1978),2)</f>
        <v/>
      </c>
      <c r="AC1978">
        <f>ROUND((ES1978),2)</f>
        <v/>
      </c>
      <c r="AD1978">
        <f>ROUND((((ET1978)-(EU1978))+AE1978),2)</f>
        <v/>
      </c>
      <c r="AE1978">
        <f>ROUND((EU1978),2)</f>
        <v/>
      </c>
      <c r="AF1978">
        <f>ROUND((EV1978),2)</f>
        <v/>
      </c>
      <c r="AG1978">
        <f>ROUND((AP1978),2)</f>
        <v/>
      </c>
      <c r="AH1978">
        <f>(EW1978)</f>
        <v/>
      </c>
      <c r="AI1978">
        <f>(EX1978)</f>
        <v/>
      </c>
      <c r="AJ1978">
        <f>(AS1978)</f>
        <v/>
      </c>
      <c r="AK1978" t="n">
        <v>22.38</v>
      </c>
      <c r="AL1978" t="n">
        <v>22.38</v>
      </c>
      <c r="AM1978" t="n">
        <v>0</v>
      </c>
      <c r="AN1978" t="n">
        <v>0</v>
      </c>
      <c r="AO1978" t="n">
        <v>0</v>
      </c>
      <c r="AP1978" t="n">
        <v>0</v>
      </c>
      <c r="AQ1978" t="n">
        <v>0</v>
      </c>
      <c r="AR1978" t="n">
        <v>0</v>
      </c>
      <c r="AS1978" t="n">
        <v>0.03</v>
      </c>
      <c r="AT1978" t="n">
        <v>91</v>
      </c>
      <c r="AU1978" t="n">
        <v>48</v>
      </c>
      <c r="AV1978" t="n">
        <v>1</v>
      </c>
      <c r="AW1978" t="n">
        <v>1</v>
      </c>
      <c r="AZ1978" t="n">
        <v>1</v>
      </c>
      <c r="BA1978" t="n">
        <v>1</v>
      </c>
      <c r="BB1978" t="n">
        <v>1</v>
      </c>
      <c r="BC1978" t="n">
        <v>10.63</v>
      </c>
      <c r="BD1978" t="inlineStr"/>
      <c r="BE1978" t="inlineStr"/>
      <c r="BF1978" t="inlineStr"/>
      <c r="BG1978" t="inlineStr"/>
      <c r="BH1978" t="n">
        <v>3</v>
      </c>
      <c r="BI1978" t="n">
        <v>1</v>
      </c>
      <c r="BJ1978" t="inlineStr">
        <is>
          <t>ТССЦ Московской обл., 509-0689, приказ Минстроя России №675/пр от 28.02.2017 № 258/пр</t>
        </is>
      </c>
      <c r="BM1978" t="n">
        <v>67001</v>
      </c>
      <c r="BN1978" t="n">
        <v>0</v>
      </c>
      <c r="BO1978" t="inlineStr">
        <is>
          <t>509-0689</t>
        </is>
      </c>
      <c r="BP1978" t="n">
        <v>1</v>
      </c>
      <c r="BQ1978" t="n">
        <v>6</v>
      </c>
      <c r="BR1978" t="n">
        <v>0</v>
      </c>
      <c r="BS1978" t="n">
        <v>1</v>
      </c>
      <c r="BT1978" t="n">
        <v>1</v>
      </c>
      <c r="BU1978" t="n">
        <v>1</v>
      </c>
      <c r="BV1978" t="n">
        <v>1</v>
      </c>
      <c r="BW1978" t="n">
        <v>1</v>
      </c>
      <c r="BX1978" t="n">
        <v>1</v>
      </c>
      <c r="BY1978" t="inlineStr"/>
      <c r="BZ1978" t="n">
        <v>91</v>
      </c>
      <c r="CA1978" t="n">
        <v>48</v>
      </c>
      <c r="CB1978" t="inlineStr"/>
      <c r="CE1978" t="n">
        <v>12</v>
      </c>
      <c r="CF1978" t="n">
        <v>0</v>
      </c>
      <c r="CG1978" t="n">
        <v>0</v>
      </c>
      <c r="CM1978" t="n">
        <v>0</v>
      </c>
      <c r="CN1978" t="inlineStr"/>
      <c r="CO1978" t="n">
        <v>0</v>
      </c>
      <c r="CP1978">
        <f>(P1978+Q1978+S1978)</f>
        <v/>
      </c>
      <c r="CQ1978">
        <f>AC1978*BC1978</f>
        <v/>
      </c>
      <c r="CR1978">
        <f>(ROUND((ROUND(((ET1978)*1),0)*BB1978),0)+ROUND((ROUND(((AE1978-(EU1978))*1),0)*BS1978),0))</f>
        <v/>
      </c>
      <c r="CS1978">
        <f>(ROUND((ROUND(((EU1978)*1),0)*BS1978),0)+ROUND((ROUND(((AE1978-(EU1978))*1),0)*BS1978),0))</f>
        <v/>
      </c>
      <c r="CT1978">
        <f>AF1978*BA1978</f>
        <v/>
      </c>
      <c r="CU1978">
        <f>AG1978</f>
        <v/>
      </c>
      <c r="CV1978">
        <f>AH1978</f>
        <v/>
      </c>
      <c r="CW1978">
        <f>AI1978</f>
        <v/>
      </c>
      <c r="CX1978">
        <f>AJ1978</f>
        <v/>
      </c>
      <c r="CY1978">
        <f>(((S1978+R1978)*AT1978)/100)</f>
        <v/>
      </c>
      <c r="CZ1978">
        <f>(((S1978+R1978)*AU1978)/100)</f>
        <v/>
      </c>
      <c r="DC1978" t="inlineStr"/>
      <c r="DD1978" t="inlineStr"/>
      <c r="DE1978" t="inlineStr"/>
      <c r="DF1978" t="inlineStr"/>
      <c r="DG1978" t="inlineStr"/>
      <c r="DH1978" t="inlineStr"/>
      <c r="DI1978" t="inlineStr"/>
      <c r="DJ1978" t="inlineStr"/>
      <c r="DK1978" t="inlineStr"/>
      <c r="DL1978" t="inlineStr"/>
      <c r="DM1978" t="inlineStr"/>
      <c r="DN1978" t="n">
        <v>0</v>
      </c>
      <c r="DO1978" t="n">
        <v>0</v>
      </c>
      <c r="DP1978" t="n">
        <v>1</v>
      </c>
      <c r="DQ1978" t="n">
        <v>1</v>
      </c>
      <c r="DU1978" t="n">
        <v>1010</v>
      </c>
      <c r="DV1978" t="inlineStr">
        <is>
          <t>шт.</t>
        </is>
      </c>
      <c r="DW1978" t="inlineStr">
        <is>
          <t>шт.</t>
        </is>
      </c>
      <c r="DX1978" t="n">
        <v>1</v>
      </c>
      <c r="DZ1978" t="inlineStr"/>
      <c r="EA1978" t="inlineStr"/>
      <c r="EB1978" t="inlineStr"/>
      <c r="EC1978" t="inlineStr"/>
      <c r="EE1978" t="n">
        <v>78726030</v>
      </c>
      <c r="EF1978" t="n">
        <v>6</v>
      </c>
      <c r="EG1978" t="inlineStr">
        <is>
          <t>Ремонтно-строительные работы</t>
        </is>
      </c>
      <c r="EH1978" t="n">
        <v>101</v>
      </c>
      <c r="EI1978" t="inlineStr">
        <is>
          <t>Электромонтажные работы</t>
        </is>
      </c>
      <c r="EJ1978" t="n">
        <v>1</v>
      </c>
      <c r="EK1978" t="n">
        <v>67001</v>
      </c>
      <c r="EL1978" t="inlineStr">
        <is>
          <t>Электромонтажные работы</t>
        </is>
      </c>
      <c r="EM1978" t="inlineStr">
        <is>
          <t>рФЕР-67</t>
        </is>
      </c>
      <c r="EO1978" t="inlineStr"/>
      <c r="EQ1978" t="n">
        <v>0</v>
      </c>
      <c r="ER1978" t="n">
        <v>22.38</v>
      </c>
      <c r="ES1978" t="n">
        <v>22.38</v>
      </c>
      <c r="ET1978" t="n">
        <v>0</v>
      </c>
      <c r="EU1978" t="n">
        <v>0</v>
      </c>
      <c r="EV1978" t="n">
        <v>0</v>
      </c>
      <c r="EW1978" t="n">
        <v>0</v>
      </c>
      <c r="EX1978" t="n">
        <v>0</v>
      </c>
      <c r="FQ1978" t="n">
        <v>0</v>
      </c>
      <c r="FR1978" t="n">
        <v>0</v>
      </c>
      <c r="FS1978" t="n">
        <v>0</v>
      </c>
      <c r="FX1978" t="n">
        <v>91</v>
      </c>
      <c r="FY1978" t="n">
        <v>48</v>
      </c>
      <c r="GA1978" t="inlineStr"/>
      <c r="GD1978" t="n">
        <v>1</v>
      </c>
      <c r="GF1978" t="n">
        <v>-1431104314</v>
      </c>
      <c r="GG1978" t="n">
        <v>2</v>
      </c>
      <c r="GH1978" t="n">
        <v>1</v>
      </c>
      <c r="GI1978" t="n">
        <v>2</v>
      </c>
      <c r="GJ1978" t="n">
        <v>0</v>
      </c>
      <c r="GK1978" t="n">
        <v>0</v>
      </c>
      <c r="GL1978">
        <f>ROUND(IF(AND(BH1978=3,BI1978=3,FS1978&lt;&gt;0),P1978,0),0)</f>
        <v/>
      </c>
      <c r="GM1978">
        <f>ROUND(O1978+X1978+Y1978,0)+GX1978</f>
        <v/>
      </c>
      <c r="GN1978">
        <f>IF(OR(BI1978=0,BI1978=1),GM1978-GX1978,0)</f>
        <v/>
      </c>
      <c r="GO1978">
        <f>IF(BI1978=2,GM1978-GX1978,0)</f>
        <v/>
      </c>
      <c r="GP1978">
        <f>IF(BI1978=4,GM1978-GX1978,0)</f>
        <v/>
      </c>
      <c r="GR1978" t="n">
        <v>0</v>
      </c>
      <c r="GS1978" t="n">
        <v>3</v>
      </c>
      <c r="GT1978" t="n">
        <v>0</v>
      </c>
      <c r="GU1978" t="inlineStr"/>
      <c r="GV1978">
        <f>ROUND((GT1978),2)</f>
        <v/>
      </c>
      <c r="GW1978" t="n">
        <v>1</v>
      </c>
      <c r="GX1978">
        <f>ROUND(HC1978*I1978,0)</f>
        <v/>
      </c>
      <c r="HA1978" t="n">
        <v>0</v>
      </c>
      <c r="HB1978" t="n">
        <v>0</v>
      </c>
      <c r="HC1978">
        <f>GV1978*GW1978</f>
        <v/>
      </c>
      <c r="HE1978" t="inlineStr"/>
      <c r="HF1978" t="inlineStr"/>
      <c r="HM1978" t="inlineStr"/>
      <c r="HN1978" t="inlineStr">
        <is>
          <t>Пр/812-101.0-1</t>
        </is>
      </c>
      <c r="HO1978" t="inlineStr">
        <is>
          <t>Пр/774-101.0</t>
        </is>
      </c>
      <c r="HP1978" t="inlineStr">
        <is>
          <t>Электромонтажные работы</t>
        </is>
      </c>
      <c r="HQ1978" t="inlineStr">
        <is>
          <t>Электромонтажные работы</t>
        </is>
      </c>
      <c r="HS1978" t="n">
        <v>0</v>
      </c>
      <c r="IK1978" t="n">
        <v>0</v>
      </c>
    </row>
    <row r="1979"/>
    <row r="1980">
      <c r="A1980" s="358" t="n">
        <v>51</v>
      </c>
      <c r="B1980" s="358">
        <f>B1972</f>
        <v/>
      </c>
      <c r="C1980" s="358">
        <f>A1972</f>
        <v/>
      </c>
      <c r="D1980" s="358">
        <f>ROW(A1972)</f>
        <v/>
      </c>
      <c r="E1980" s="358" t="n"/>
      <c r="F1980" s="358">
        <f>IF(F1972&lt;&gt;"",F1972,"")</f>
        <v/>
      </c>
      <c r="G1980" s="358">
        <f>IF(G1972&lt;&gt;"",G1972,"")</f>
        <v/>
      </c>
      <c r="H1980" s="358" t="n">
        <v>0</v>
      </c>
      <c r="I1980" s="358" t="n"/>
      <c r="J1980" s="358" t="n"/>
      <c r="K1980" s="358" t="n"/>
      <c r="L1980" s="358" t="n"/>
      <c r="M1980" s="358" t="n"/>
      <c r="N1980" s="358" t="n"/>
      <c r="O1980" s="358" t="n">
        <v>0</v>
      </c>
      <c r="P1980" s="358" t="n">
        <v>0</v>
      </c>
      <c r="Q1980" s="358" t="n">
        <v>0</v>
      </c>
      <c r="R1980" s="358" t="n">
        <v>0</v>
      </c>
      <c r="S1980" s="358" t="n">
        <v>0</v>
      </c>
      <c r="T1980" s="358" t="n">
        <v>0</v>
      </c>
      <c r="U1980" s="358" t="n">
        <v>0</v>
      </c>
      <c r="V1980" s="358" t="n">
        <v>0</v>
      </c>
      <c r="W1980" s="358" t="n">
        <v>0</v>
      </c>
      <c r="X1980" s="358" t="n">
        <v>0</v>
      </c>
      <c r="Y1980" s="358" t="n">
        <v>0</v>
      </c>
      <c r="Z1980" s="358" t="n"/>
      <c r="AA1980" s="358" t="n"/>
      <c r="AB1980" s="358" t="n"/>
      <c r="AC1980" s="358" t="n"/>
      <c r="AD1980" s="358" t="n"/>
      <c r="AE1980" s="358" t="n"/>
      <c r="AF1980" s="358" t="n"/>
      <c r="AG1980" s="358" t="n"/>
      <c r="AH1980" s="358" t="n"/>
      <c r="AI1980" s="358" t="n"/>
      <c r="AJ1980" s="358" t="n"/>
      <c r="AK1980" s="358" t="n"/>
      <c r="AL1980" s="358" t="n"/>
      <c r="AM1980" s="358" t="n"/>
      <c r="AN1980" s="358" t="n"/>
      <c r="AO1980" s="358">
        <f>ROUND(BX1980,0)</f>
        <v/>
      </c>
      <c r="AP1980" s="358">
        <f>ROUND(BY1980,0)</f>
        <v/>
      </c>
      <c r="AQ1980" s="358">
        <f>ROUND(BZ1980,0)</f>
        <v/>
      </c>
      <c r="AR1980" s="358">
        <f>ROUND(CA1980,0)</f>
        <v/>
      </c>
      <c r="AS1980" s="358">
        <f>ROUND(CB1980,0)</f>
        <v/>
      </c>
      <c r="AT1980" s="358">
        <f>ROUND(CC1980,0)</f>
        <v/>
      </c>
      <c r="AU1980" s="358">
        <f>ROUND(CD1980,0)</f>
        <v/>
      </c>
      <c r="AV1980" s="358">
        <f>ROUND(CE1980,0)</f>
        <v/>
      </c>
      <c r="AW1980" s="358">
        <f>ROUND(CF1980,0)</f>
        <v/>
      </c>
      <c r="AX1980" s="358">
        <f>ROUND(CG1980,0)</f>
        <v/>
      </c>
      <c r="AY1980" s="358">
        <f>ROUND(CH1980,0)</f>
        <v/>
      </c>
      <c r="AZ1980" s="358">
        <f>ROUND(CI1980,0)</f>
        <v/>
      </c>
      <c r="BA1980" s="358">
        <f>ROUND(CJ1980,0)</f>
        <v/>
      </c>
      <c r="BB1980" s="358">
        <f>ROUND(CK1980,0)</f>
        <v/>
      </c>
      <c r="BC1980" s="358">
        <f>ROUND(CL1980,0)</f>
        <v/>
      </c>
      <c r="BD1980" s="358">
        <f>ROUND(CM1980,0)</f>
        <v/>
      </c>
      <c r="BE1980" s="358" t="n"/>
      <c r="BF1980" s="358" t="n"/>
      <c r="BG1980" s="358" t="n"/>
      <c r="BH1980" s="358" t="n"/>
      <c r="BI1980" s="358" t="n"/>
      <c r="BJ1980" s="358" t="n"/>
      <c r="BK1980" s="358" t="n"/>
      <c r="BL1980" s="358" t="n"/>
      <c r="BM1980" s="358" t="n"/>
      <c r="BN1980" s="358" t="n"/>
      <c r="BO1980" s="358" t="n"/>
      <c r="BP1980" s="358" t="n"/>
      <c r="BQ1980" s="358" t="n"/>
      <c r="BR1980" s="358" t="n"/>
      <c r="BS1980" s="358" t="n"/>
      <c r="BT1980" s="358" t="n"/>
      <c r="BU1980" s="358" t="n"/>
      <c r="BV1980" s="358" t="n"/>
      <c r="BW1980" s="358" t="n"/>
      <c r="BX1980" s="358" t="n"/>
      <c r="BY1980" s="358" t="n"/>
      <c r="BZ1980" s="358" t="n"/>
      <c r="CA1980" s="358" t="n"/>
      <c r="CB1980" s="358" t="n"/>
      <c r="CC1980" s="358" t="n"/>
      <c r="CD1980" s="358" t="n"/>
      <c r="CE1980" s="358" t="n"/>
      <c r="CF1980" s="358" t="n"/>
      <c r="CG1980" s="358" t="n"/>
      <c r="CH1980" s="358" t="n"/>
      <c r="CI1980" s="358" t="n"/>
      <c r="CJ1980" s="358" t="n"/>
      <c r="CK1980" s="358" t="n"/>
      <c r="CL1980" s="358" t="n"/>
      <c r="CM1980" s="358" t="n"/>
      <c r="CN1980" s="358" t="n"/>
      <c r="CO1980" s="358" t="n"/>
      <c r="CP1980" s="358" t="n"/>
      <c r="CQ1980" s="358" t="n"/>
      <c r="CR1980" s="358" t="n"/>
      <c r="CS1980" s="358" t="n"/>
      <c r="CT1980" s="358" t="n"/>
      <c r="CU1980" s="358" t="n"/>
      <c r="CV1980" s="358" t="n"/>
      <c r="CW1980" s="358" t="n"/>
      <c r="CX1980" s="358" t="n"/>
      <c r="CY1980" s="358" t="n"/>
      <c r="CZ1980" s="358" t="n"/>
      <c r="DA1980" s="358" t="n"/>
      <c r="DB1980" s="358" t="n"/>
      <c r="DC1980" s="358" t="n"/>
      <c r="DD1980" s="358" t="n"/>
      <c r="DE1980" s="358" t="n"/>
      <c r="DF1980" s="358" t="n"/>
      <c r="DG1980" s="359" t="n"/>
      <c r="DH1980" s="359" t="n"/>
      <c r="DI1980" s="359" t="n"/>
      <c r="DJ1980" s="359" t="n"/>
      <c r="DK1980" s="359" t="n"/>
      <c r="DL1980" s="359" t="n"/>
      <c r="DM1980" s="359" t="n"/>
      <c r="DN1980" s="359" t="n"/>
      <c r="DO1980" s="359" t="n"/>
      <c r="DP1980" s="359" t="n"/>
      <c r="DQ1980" s="359" t="n"/>
      <c r="DR1980" s="359" t="n"/>
      <c r="DS1980" s="359" t="n"/>
      <c r="DT1980" s="359" t="n"/>
      <c r="DU1980" s="359" t="n"/>
      <c r="DV1980" s="359" t="n"/>
      <c r="DW1980" s="359" t="n"/>
      <c r="DX1980" s="359" t="n"/>
      <c r="DY1980" s="359" t="n"/>
      <c r="DZ1980" s="359" t="n"/>
      <c r="EA1980" s="359" t="n"/>
      <c r="EB1980" s="359" t="n"/>
      <c r="EC1980" s="359" t="n"/>
      <c r="ED1980" s="359" t="n"/>
      <c r="EE1980" s="359" t="n"/>
      <c r="EF1980" s="359" t="n"/>
      <c r="EG1980" s="359" t="n"/>
      <c r="EH1980" s="359" t="n"/>
      <c r="EI1980" s="359" t="n"/>
      <c r="EJ1980" s="359" t="n"/>
      <c r="EK1980" s="359" t="n"/>
      <c r="EL1980" s="359" t="n"/>
      <c r="EM1980" s="359" t="n"/>
      <c r="EN1980" s="359" t="n"/>
      <c r="EO1980" s="359" t="n"/>
      <c r="EP1980" s="359" t="n"/>
      <c r="EQ1980" s="359" t="n"/>
      <c r="ER1980" s="359" t="n"/>
      <c r="ES1980" s="359" t="n"/>
      <c r="ET1980" s="359" t="n"/>
      <c r="EU1980" s="359" t="n"/>
      <c r="EV1980" s="359" t="n"/>
      <c r="EW1980" s="359" t="n"/>
      <c r="EX1980" s="359" t="n"/>
      <c r="EY1980" s="359" t="n"/>
      <c r="EZ1980" s="359" t="n"/>
      <c r="FA1980" s="359" t="n"/>
      <c r="FB1980" s="359" t="n"/>
      <c r="FC1980" s="359" t="n"/>
      <c r="FD1980" s="359" t="n"/>
      <c r="FE1980" s="359" t="n"/>
      <c r="FF1980" s="359" t="n"/>
      <c r="FG1980" s="359" t="n"/>
      <c r="FH1980" s="359" t="n"/>
      <c r="FI1980" s="359" t="n"/>
      <c r="FJ1980" s="359" t="n"/>
      <c r="FK1980" s="359" t="n"/>
      <c r="FL1980" s="359" t="n"/>
      <c r="FM1980" s="359" t="n"/>
      <c r="FN1980" s="359" t="n"/>
      <c r="FO1980" s="359" t="n"/>
      <c r="FP1980" s="359" t="n"/>
      <c r="FQ1980" s="359" t="n"/>
      <c r="FR1980" s="359" t="n"/>
      <c r="FS1980" s="359" t="n"/>
      <c r="FT1980" s="359" t="n"/>
      <c r="FU1980" s="359" t="n"/>
      <c r="FV1980" s="359" t="n"/>
      <c r="FW1980" s="359" t="n"/>
      <c r="FX1980" s="359" t="n"/>
      <c r="FY1980" s="359" t="n"/>
      <c r="FZ1980" s="359" t="n"/>
      <c r="GA1980" s="359" t="n"/>
      <c r="GB1980" s="359" t="n"/>
      <c r="GC1980" s="359" t="n"/>
      <c r="GD1980" s="359" t="n"/>
      <c r="GE1980" s="359" t="n"/>
      <c r="GF1980" s="359" t="n"/>
      <c r="GG1980" s="359" t="n"/>
      <c r="GH1980" s="359" t="n"/>
      <c r="GI1980" s="359" t="n"/>
      <c r="GJ1980" s="359" t="n"/>
      <c r="GK1980" s="359" t="n"/>
      <c r="GL1980" s="359" t="n"/>
      <c r="GM1980" s="359" t="n"/>
      <c r="GN1980" s="359" t="n"/>
      <c r="GO1980" s="359" t="n"/>
      <c r="GP1980" s="359" t="n"/>
      <c r="GQ1980" s="359" t="n"/>
      <c r="GR1980" s="359" t="n"/>
      <c r="GS1980" s="359" t="n"/>
      <c r="GT1980" s="359" t="n"/>
      <c r="GU1980" s="359" t="n"/>
      <c r="GV1980" s="359" t="n"/>
      <c r="GW1980" s="359" t="n"/>
      <c r="GX1980" s="359" t="n">
        <v>0</v>
      </c>
    </row>
    <row r="1981"/>
    <row r="1982">
      <c r="A1982" s="360" t="n">
        <v>50</v>
      </c>
      <c r="B1982" s="360" t="n">
        <v>0</v>
      </c>
      <c r="C1982" s="360" t="n">
        <v>0</v>
      </c>
      <c r="D1982" s="360" t="n">
        <v>1</v>
      </c>
      <c r="E1982" s="360" t="n">
        <v>201</v>
      </c>
      <c r="F1982" s="360">
        <f>ROUND(Source!O1980,O1982)</f>
        <v/>
      </c>
      <c r="G1982" s="360" t="inlineStr">
        <is>
          <t>ПЗ</t>
        </is>
      </c>
      <c r="H1982" s="360" t="inlineStr">
        <is>
          <t>Прямые затраты</t>
        </is>
      </c>
      <c r="I1982" s="360" t="n"/>
      <c r="J1982" s="360" t="n"/>
      <c r="K1982" s="360" t="n">
        <v>201</v>
      </c>
      <c r="L1982" s="360" t="n">
        <v>1</v>
      </c>
      <c r="M1982" s="360" t="n">
        <v>3</v>
      </c>
      <c r="N1982" s="360" t="inlineStr"/>
      <c r="O1982" s="360" t="n">
        <v>0</v>
      </c>
      <c r="P1982" s="360" t="n"/>
      <c r="Q1982" s="360" t="n"/>
      <c r="R1982" s="360" t="n"/>
      <c r="S1982" s="360" t="n"/>
      <c r="T1982" s="360" t="n"/>
      <c r="U1982" s="360" t="n"/>
      <c r="V1982" s="360" t="n"/>
      <c r="W1982" s="360" t="n">
        <v>0</v>
      </c>
      <c r="X1982" s="360" t="n">
        <v>1</v>
      </c>
      <c r="Y1982" s="360" t="n">
        <v>0</v>
      </c>
      <c r="Z1982" s="360" t="n"/>
      <c r="AA1982" s="360" t="n"/>
      <c r="AB1982" s="360" t="n"/>
    </row>
    <row r="1983">
      <c r="A1983" s="360" t="n">
        <v>50</v>
      </c>
      <c r="B1983" s="360" t="n">
        <v>0</v>
      </c>
      <c r="C1983" s="360" t="n">
        <v>0</v>
      </c>
      <c r="D1983" s="360" t="n">
        <v>1</v>
      </c>
      <c r="E1983" s="360" t="n">
        <v>202</v>
      </c>
      <c r="F1983" s="360">
        <f>ROUND(Source!P1980,O1983)</f>
        <v/>
      </c>
      <c r="G1983" s="360" t="inlineStr">
        <is>
          <t>СтМатОб</t>
        </is>
      </c>
      <c r="H1983" s="360" t="inlineStr">
        <is>
          <t>Стоимость материальных ресурсов (всего)</t>
        </is>
      </c>
      <c r="I1983" s="360" t="n"/>
      <c r="J1983" s="360" t="n"/>
      <c r="K1983" s="360" t="n">
        <v>202</v>
      </c>
      <c r="L1983" s="360" t="n">
        <v>2</v>
      </c>
      <c r="M1983" s="360" t="n">
        <v>3</v>
      </c>
      <c r="N1983" s="360" t="inlineStr"/>
      <c r="O1983" s="360" t="n">
        <v>0</v>
      </c>
      <c r="P1983" s="360" t="n"/>
      <c r="Q1983" s="360" t="n"/>
      <c r="R1983" s="360" t="n"/>
      <c r="S1983" s="360" t="n"/>
      <c r="T1983" s="360" t="n"/>
      <c r="U1983" s="360" t="n"/>
      <c r="V1983" s="360" t="n"/>
      <c r="W1983" s="360" t="n">
        <v>0</v>
      </c>
      <c r="X1983" s="360" t="n">
        <v>1</v>
      </c>
      <c r="Y1983" s="360" t="n">
        <v>0</v>
      </c>
      <c r="Z1983" s="360" t="n"/>
      <c r="AA1983" s="360" t="n"/>
      <c r="AB1983" s="360" t="n"/>
    </row>
    <row r="1984">
      <c r="A1984" s="360" t="n">
        <v>50</v>
      </c>
      <c r="B1984" s="360" t="n">
        <v>0</v>
      </c>
      <c r="C1984" s="360" t="n">
        <v>0</v>
      </c>
      <c r="D1984" s="360" t="n">
        <v>1</v>
      </c>
      <c r="E1984" s="360" t="n">
        <v>222</v>
      </c>
      <c r="F1984" s="360">
        <f>ROUND(Source!AO1980,O1984)</f>
        <v/>
      </c>
      <c r="G1984" s="360" t="inlineStr">
        <is>
          <t>СтМатОбЗак</t>
        </is>
      </c>
      <c r="H1984" s="360" t="inlineStr">
        <is>
          <t>Стоимость материалов и оборудования заказчика</t>
        </is>
      </c>
      <c r="I1984" s="360" t="n"/>
      <c r="J1984" s="360" t="n"/>
      <c r="K1984" s="360" t="n">
        <v>222</v>
      </c>
      <c r="L1984" s="360" t="n">
        <v>3</v>
      </c>
      <c r="M1984" s="360" t="n">
        <v>3</v>
      </c>
      <c r="N1984" s="360" t="inlineStr"/>
      <c r="O1984" s="360" t="n">
        <v>0</v>
      </c>
      <c r="P1984" s="360" t="n"/>
      <c r="Q1984" s="360" t="n"/>
      <c r="R1984" s="360" t="n"/>
      <c r="S1984" s="360" t="n"/>
      <c r="T1984" s="360" t="n"/>
      <c r="U1984" s="360" t="n"/>
      <c r="V1984" s="360" t="n"/>
      <c r="W1984" s="360" t="n">
        <v>0</v>
      </c>
      <c r="X1984" s="360" t="n">
        <v>1</v>
      </c>
      <c r="Y1984" s="360" t="n">
        <v>0</v>
      </c>
      <c r="Z1984" s="360" t="n"/>
      <c r="AA1984" s="360" t="n"/>
      <c r="AB1984" s="360" t="n"/>
    </row>
    <row r="1985">
      <c r="A1985" s="360" t="n">
        <v>50</v>
      </c>
      <c r="B1985" s="360" t="n">
        <v>0</v>
      </c>
      <c r="C1985" s="360" t="n">
        <v>0</v>
      </c>
      <c r="D1985" s="360" t="n">
        <v>1</v>
      </c>
      <c r="E1985" s="360" t="n">
        <v>225</v>
      </c>
      <c r="F1985" s="360">
        <f>ROUND(Source!AV1980,O1985)</f>
        <v/>
      </c>
      <c r="G1985" s="360" t="inlineStr">
        <is>
          <t>СтМатОбПод</t>
        </is>
      </c>
      <c r="H1985" s="360" t="inlineStr">
        <is>
          <t>Стоимость материалов и оборудования подрядчика</t>
        </is>
      </c>
      <c r="I1985" s="360" t="n"/>
      <c r="J1985" s="360" t="n"/>
      <c r="K1985" s="360" t="n">
        <v>225</v>
      </c>
      <c r="L1985" s="360" t="n">
        <v>4</v>
      </c>
      <c r="M1985" s="360" t="n">
        <v>3</v>
      </c>
      <c r="N1985" s="360" t="inlineStr"/>
      <c r="O1985" s="360" t="n">
        <v>0</v>
      </c>
      <c r="P1985" s="360" t="n"/>
      <c r="Q1985" s="360" t="n"/>
      <c r="R1985" s="360" t="n"/>
      <c r="S1985" s="360" t="n"/>
      <c r="T1985" s="360" t="n"/>
      <c r="U1985" s="360" t="n"/>
      <c r="V1985" s="360" t="n"/>
      <c r="W1985" s="360" t="n">
        <v>0</v>
      </c>
      <c r="X1985" s="360" t="n">
        <v>1</v>
      </c>
      <c r="Y1985" s="360" t="n">
        <v>0</v>
      </c>
      <c r="Z1985" s="360" t="n"/>
      <c r="AA1985" s="360" t="n"/>
      <c r="AB1985" s="360" t="n"/>
    </row>
    <row r="1986">
      <c r="A1986" s="360" t="n">
        <v>50</v>
      </c>
      <c r="B1986" s="360" t="n">
        <v>0</v>
      </c>
      <c r="C1986" s="360" t="n">
        <v>0</v>
      </c>
      <c r="D1986" s="360" t="n">
        <v>1</v>
      </c>
      <c r="E1986" s="360" t="n">
        <v>226</v>
      </c>
      <c r="F1986" s="360">
        <f>ROUND(Source!AW1980,O1986)</f>
        <v/>
      </c>
      <c r="G1986" s="360" t="inlineStr">
        <is>
          <t>СтМат</t>
        </is>
      </c>
      <c r="H1986" s="360" t="inlineStr">
        <is>
          <t>Стоимость материалов (всего)</t>
        </is>
      </c>
      <c r="I1986" s="360" t="n"/>
      <c r="J1986" s="360" t="n"/>
      <c r="K1986" s="360" t="n">
        <v>226</v>
      </c>
      <c r="L1986" s="360" t="n">
        <v>5</v>
      </c>
      <c r="M1986" s="360" t="n">
        <v>3</v>
      </c>
      <c r="N1986" s="360" t="inlineStr"/>
      <c r="O1986" s="360" t="n">
        <v>0</v>
      </c>
      <c r="P1986" s="360" t="n"/>
      <c r="Q1986" s="360" t="n"/>
      <c r="R1986" s="360" t="n"/>
      <c r="S1986" s="360" t="n"/>
      <c r="T1986" s="360" t="n"/>
      <c r="U1986" s="360" t="n"/>
      <c r="V1986" s="360" t="n"/>
      <c r="W1986" s="360" t="n">
        <v>0</v>
      </c>
      <c r="X1986" s="360" t="n">
        <v>1</v>
      </c>
      <c r="Y1986" s="360" t="n">
        <v>0</v>
      </c>
      <c r="Z1986" s="360" t="n"/>
      <c r="AA1986" s="360" t="n"/>
      <c r="AB1986" s="360" t="n"/>
    </row>
    <row r="1987">
      <c r="A1987" s="360" t="n">
        <v>50</v>
      </c>
      <c r="B1987" s="360" t="n">
        <v>0</v>
      </c>
      <c r="C1987" s="360" t="n">
        <v>0</v>
      </c>
      <c r="D1987" s="360" t="n">
        <v>1</v>
      </c>
      <c r="E1987" s="360" t="n">
        <v>227</v>
      </c>
      <c r="F1987" s="360">
        <f>ROUND(Source!AX1980,O1987)</f>
        <v/>
      </c>
      <c r="G1987" s="360" t="inlineStr">
        <is>
          <t>СтМатЗак</t>
        </is>
      </c>
      <c r="H1987" s="360" t="inlineStr">
        <is>
          <t>Стоимость материалов заказчика</t>
        </is>
      </c>
      <c r="I1987" s="360" t="n"/>
      <c r="J1987" s="360" t="n"/>
      <c r="K1987" s="360" t="n">
        <v>227</v>
      </c>
      <c r="L1987" s="360" t="n">
        <v>6</v>
      </c>
      <c r="M1987" s="360" t="n">
        <v>3</v>
      </c>
      <c r="N1987" s="360" t="inlineStr"/>
      <c r="O1987" s="360" t="n">
        <v>0</v>
      </c>
      <c r="P1987" s="360" t="n"/>
      <c r="Q1987" s="360" t="n"/>
      <c r="R1987" s="360" t="n"/>
      <c r="S1987" s="360" t="n"/>
      <c r="T1987" s="360" t="n"/>
      <c r="U1987" s="360" t="n"/>
      <c r="V1987" s="360" t="n"/>
      <c r="W1987" s="360" t="n">
        <v>0</v>
      </c>
      <c r="X1987" s="360" t="n">
        <v>1</v>
      </c>
      <c r="Y1987" s="360" t="n">
        <v>0</v>
      </c>
      <c r="Z1987" s="360" t="n"/>
      <c r="AA1987" s="360" t="n"/>
      <c r="AB1987" s="360" t="n"/>
    </row>
    <row r="1988">
      <c r="A1988" s="360" t="n">
        <v>50</v>
      </c>
      <c r="B1988" s="360" t="n">
        <v>0</v>
      </c>
      <c r="C1988" s="360" t="n">
        <v>0</v>
      </c>
      <c r="D1988" s="360" t="n">
        <v>1</v>
      </c>
      <c r="E1988" s="360" t="n">
        <v>228</v>
      </c>
      <c r="F1988" s="360">
        <f>ROUND(Source!AY1980,O1988)</f>
        <v/>
      </c>
      <c r="G1988" s="360" t="inlineStr">
        <is>
          <t>СтМатПод</t>
        </is>
      </c>
      <c r="H1988" s="360" t="inlineStr">
        <is>
          <t>Стоимость материалов подрядчика</t>
        </is>
      </c>
      <c r="I1988" s="360" t="n"/>
      <c r="J1988" s="360" t="n"/>
      <c r="K1988" s="360" t="n">
        <v>228</v>
      </c>
      <c r="L1988" s="360" t="n">
        <v>7</v>
      </c>
      <c r="M1988" s="360" t="n">
        <v>3</v>
      </c>
      <c r="N1988" s="360" t="inlineStr"/>
      <c r="O1988" s="360" t="n">
        <v>0</v>
      </c>
      <c r="P1988" s="360" t="n"/>
      <c r="Q1988" s="360" t="n"/>
      <c r="R1988" s="360" t="n"/>
      <c r="S1988" s="360" t="n"/>
      <c r="T1988" s="360" t="n"/>
      <c r="U1988" s="360" t="n"/>
      <c r="V1988" s="360" t="n"/>
      <c r="W1988" s="360" t="n">
        <v>0</v>
      </c>
      <c r="X1988" s="360" t="n">
        <v>1</v>
      </c>
      <c r="Y1988" s="360" t="n">
        <v>0</v>
      </c>
      <c r="Z1988" s="360" t="n"/>
      <c r="AA1988" s="360" t="n"/>
      <c r="AB1988" s="360" t="n"/>
    </row>
    <row r="1989">
      <c r="A1989" s="360" t="n">
        <v>50</v>
      </c>
      <c r="B1989" s="360" t="n">
        <v>0</v>
      </c>
      <c r="C1989" s="360" t="n">
        <v>0</v>
      </c>
      <c r="D1989" s="360" t="n">
        <v>1</v>
      </c>
      <c r="E1989" s="360" t="n">
        <v>216</v>
      </c>
      <c r="F1989" s="360">
        <f>ROUND(Source!AP1980,O1989)</f>
        <v/>
      </c>
      <c r="G1989" s="360" t="inlineStr">
        <is>
          <t>Оборуд</t>
        </is>
      </c>
      <c r="H1989" s="360" t="inlineStr">
        <is>
          <t>Стоимость оборудования (всего)</t>
        </is>
      </c>
      <c r="I1989" s="360" t="n"/>
      <c r="J1989" s="360" t="n"/>
      <c r="K1989" s="360" t="n">
        <v>216</v>
      </c>
      <c r="L1989" s="360" t="n">
        <v>8</v>
      </c>
      <c r="M1989" s="360" t="n">
        <v>3</v>
      </c>
      <c r="N1989" s="360" t="inlineStr"/>
      <c r="O1989" s="360" t="n">
        <v>0</v>
      </c>
      <c r="P1989" s="360" t="n"/>
      <c r="Q1989" s="360" t="n"/>
      <c r="R1989" s="360" t="n"/>
      <c r="S1989" s="360" t="n"/>
      <c r="T1989" s="360" t="n"/>
      <c r="U1989" s="360" t="n"/>
      <c r="V1989" s="360" t="n"/>
      <c r="W1989" s="360" t="n">
        <v>0</v>
      </c>
      <c r="X1989" s="360" t="n">
        <v>1</v>
      </c>
      <c r="Y1989" s="360" t="n">
        <v>0</v>
      </c>
      <c r="Z1989" s="360" t="n"/>
      <c r="AA1989" s="360" t="n"/>
      <c r="AB1989" s="360" t="n"/>
    </row>
    <row r="1990">
      <c r="A1990" s="360" t="n">
        <v>50</v>
      </c>
      <c r="B1990" s="360" t="n">
        <v>0</v>
      </c>
      <c r="C1990" s="360" t="n">
        <v>0</v>
      </c>
      <c r="D1990" s="360" t="n">
        <v>1</v>
      </c>
      <c r="E1990" s="360" t="n">
        <v>223</v>
      </c>
      <c r="F1990" s="360">
        <f>ROUND(Source!AQ1980,O1990)</f>
        <v/>
      </c>
      <c r="G1990" s="360" t="inlineStr">
        <is>
          <t>ОборудЗак</t>
        </is>
      </c>
      <c r="H1990" s="360" t="inlineStr">
        <is>
          <t>Стоимость оборудования заказчика</t>
        </is>
      </c>
      <c r="I1990" s="360" t="n"/>
      <c r="J1990" s="360" t="n"/>
      <c r="K1990" s="360" t="n">
        <v>223</v>
      </c>
      <c r="L1990" s="360" t="n">
        <v>9</v>
      </c>
      <c r="M1990" s="360" t="n">
        <v>3</v>
      </c>
      <c r="N1990" s="360" t="inlineStr"/>
      <c r="O1990" s="360" t="n">
        <v>0</v>
      </c>
      <c r="P1990" s="360" t="n"/>
      <c r="Q1990" s="360" t="n"/>
      <c r="R1990" s="360" t="n"/>
      <c r="S1990" s="360" t="n"/>
      <c r="T1990" s="360" t="n"/>
      <c r="U1990" s="360" t="n"/>
      <c r="V1990" s="360" t="n"/>
      <c r="W1990" s="360" t="n">
        <v>0</v>
      </c>
      <c r="X1990" s="360" t="n">
        <v>1</v>
      </c>
      <c r="Y1990" s="360" t="n">
        <v>0</v>
      </c>
      <c r="Z1990" s="360" t="n"/>
      <c r="AA1990" s="360" t="n"/>
      <c r="AB1990" s="360" t="n"/>
    </row>
    <row r="1991">
      <c r="A1991" s="360" t="n">
        <v>50</v>
      </c>
      <c r="B1991" s="360" t="n">
        <v>0</v>
      </c>
      <c r="C1991" s="360" t="n">
        <v>0</v>
      </c>
      <c r="D1991" s="360" t="n">
        <v>1</v>
      </c>
      <c r="E1991" s="360" t="n">
        <v>229</v>
      </c>
      <c r="F1991" s="360">
        <f>ROUND(Source!AZ1980,O1991)</f>
        <v/>
      </c>
      <c r="G1991" s="360" t="inlineStr">
        <is>
          <t>ОборудПод</t>
        </is>
      </c>
      <c r="H1991" s="360" t="inlineStr">
        <is>
          <t>Стоимость оборудования подрядчика</t>
        </is>
      </c>
      <c r="I1991" s="360" t="n"/>
      <c r="J1991" s="360" t="n"/>
      <c r="K1991" s="360" t="n">
        <v>229</v>
      </c>
      <c r="L1991" s="360" t="n">
        <v>10</v>
      </c>
      <c r="M1991" s="360" t="n">
        <v>3</v>
      </c>
      <c r="N1991" s="360" t="inlineStr"/>
      <c r="O1991" s="360" t="n">
        <v>0</v>
      </c>
      <c r="P1991" s="360" t="n"/>
      <c r="Q1991" s="360" t="n"/>
      <c r="R1991" s="360" t="n"/>
      <c r="S1991" s="360" t="n"/>
      <c r="T1991" s="360" t="n"/>
      <c r="U1991" s="360" t="n"/>
      <c r="V1991" s="360" t="n"/>
      <c r="W1991" s="360" t="n">
        <v>0</v>
      </c>
      <c r="X1991" s="360" t="n">
        <v>1</v>
      </c>
      <c r="Y1991" s="360" t="n">
        <v>0</v>
      </c>
      <c r="Z1991" s="360" t="n"/>
      <c r="AA1991" s="360" t="n"/>
      <c r="AB1991" s="360" t="n"/>
    </row>
    <row r="1992">
      <c r="A1992" s="360" t="n">
        <v>50</v>
      </c>
      <c r="B1992" s="360" t="n">
        <v>0</v>
      </c>
      <c r="C1992" s="360" t="n">
        <v>0</v>
      </c>
      <c r="D1992" s="360" t="n">
        <v>1</v>
      </c>
      <c r="E1992" s="360" t="n">
        <v>203</v>
      </c>
      <c r="F1992" s="360">
        <f>ROUND(Source!Q1980,O1992)</f>
        <v/>
      </c>
      <c r="G1992" s="360" t="inlineStr">
        <is>
          <t>ЭММ</t>
        </is>
      </c>
      <c r="H1992" s="360" t="inlineStr">
        <is>
          <t>Эксплуатация машин</t>
        </is>
      </c>
      <c r="I1992" s="360" t="n"/>
      <c r="J1992" s="360" t="n"/>
      <c r="K1992" s="360" t="n">
        <v>203</v>
      </c>
      <c r="L1992" s="360" t="n">
        <v>11</v>
      </c>
      <c r="M1992" s="360" t="n">
        <v>3</v>
      </c>
      <c r="N1992" s="360" t="inlineStr"/>
      <c r="O1992" s="360" t="n">
        <v>0</v>
      </c>
      <c r="P1992" s="360" t="n"/>
      <c r="Q1992" s="360" t="n"/>
      <c r="R1992" s="360" t="n"/>
      <c r="S1992" s="360" t="n"/>
      <c r="T1992" s="360" t="n"/>
      <c r="U1992" s="360" t="n"/>
      <c r="V1992" s="360" t="n"/>
      <c r="W1992" s="360" t="n">
        <v>0</v>
      </c>
      <c r="X1992" s="360" t="n">
        <v>1</v>
      </c>
      <c r="Y1992" s="360" t="n">
        <v>0</v>
      </c>
      <c r="Z1992" s="360" t="n"/>
      <c r="AA1992" s="360" t="n"/>
      <c r="AB1992" s="360" t="n"/>
    </row>
    <row r="1993">
      <c r="A1993" s="360" t="n">
        <v>50</v>
      </c>
      <c r="B1993" s="360" t="n">
        <v>0</v>
      </c>
      <c r="C1993" s="360" t="n">
        <v>0</v>
      </c>
      <c r="D1993" s="360" t="n">
        <v>1</v>
      </c>
      <c r="E1993" s="360" t="n">
        <v>231</v>
      </c>
      <c r="F1993" s="360">
        <f>ROUND(Source!BB1980,O1993)</f>
        <v/>
      </c>
      <c r="G1993" s="360" t="inlineStr">
        <is>
          <t>ЭММсНРиСП</t>
        </is>
      </c>
      <c r="H1993" s="360" t="inlineStr">
        <is>
          <t>Эксплуатация машин по ТСН-2001.16</t>
        </is>
      </c>
      <c r="I1993" s="360" t="n"/>
      <c r="J1993" s="360" t="n"/>
      <c r="K1993" s="360" t="n">
        <v>231</v>
      </c>
      <c r="L1993" s="360" t="n">
        <v>12</v>
      </c>
      <c r="M1993" s="360" t="n">
        <v>3</v>
      </c>
      <c r="N1993" s="360" t="inlineStr"/>
      <c r="O1993" s="360" t="n">
        <v>0</v>
      </c>
      <c r="P1993" s="360" t="n"/>
      <c r="Q1993" s="360" t="n"/>
      <c r="R1993" s="360" t="n"/>
      <c r="S1993" s="360" t="n"/>
      <c r="T1993" s="360" t="n"/>
      <c r="U1993" s="360" t="n"/>
      <c r="V1993" s="360" t="n"/>
      <c r="W1993" s="360" t="n">
        <v>0</v>
      </c>
      <c r="X1993" s="360" t="n">
        <v>1</v>
      </c>
      <c r="Y1993" s="360" t="n">
        <v>0</v>
      </c>
      <c r="Z1993" s="360" t="n"/>
      <c r="AA1993" s="360" t="n"/>
      <c r="AB1993" s="360" t="n"/>
    </row>
    <row r="1994">
      <c r="A1994" s="360" t="n">
        <v>50</v>
      </c>
      <c r="B1994" s="360" t="n">
        <v>0</v>
      </c>
      <c r="C1994" s="360" t="n">
        <v>0</v>
      </c>
      <c r="D1994" s="360" t="n">
        <v>1</v>
      </c>
      <c r="E1994" s="360" t="n">
        <v>204</v>
      </c>
      <c r="F1994" s="360">
        <f>ROUND(Source!R1980,O1994)</f>
        <v/>
      </c>
      <c r="G1994" s="360" t="inlineStr">
        <is>
          <t>ЗПМ</t>
        </is>
      </c>
      <c r="H1994" s="360" t="inlineStr">
        <is>
          <t>ЗП машинистов</t>
        </is>
      </c>
      <c r="I1994" s="360" t="n"/>
      <c r="J1994" s="360" t="n"/>
      <c r="K1994" s="360" t="n">
        <v>204</v>
      </c>
      <c r="L1994" s="360" t="n">
        <v>13</v>
      </c>
      <c r="M1994" s="360" t="n">
        <v>3</v>
      </c>
      <c r="N1994" s="360" t="inlineStr"/>
      <c r="O1994" s="360" t="n">
        <v>0</v>
      </c>
      <c r="P1994" s="360" t="n"/>
      <c r="Q1994" s="360" t="n"/>
      <c r="R1994" s="360" t="n"/>
      <c r="S1994" s="360" t="n"/>
      <c r="T1994" s="360" t="n"/>
      <c r="U1994" s="360" t="n"/>
      <c r="V1994" s="360" t="n"/>
      <c r="W1994" s="360" t="n">
        <v>0</v>
      </c>
      <c r="X1994" s="360" t="n">
        <v>1</v>
      </c>
      <c r="Y1994" s="360" t="n">
        <v>0</v>
      </c>
      <c r="Z1994" s="360" t="n"/>
      <c r="AA1994" s="360" t="n"/>
      <c r="AB1994" s="360" t="n"/>
    </row>
    <row r="1995">
      <c r="A1995" s="360" t="n">
        <v>50</v>
      </c>
      <c r="B1995" s="360" t="n">
        <v>0</v>
      </c>
      <c r="C1995" s="360" t="n">
        <v>0</v>
      </c>
      <c r="D1995" s="360" t="n">
        <v>1</v>
      </c>
      <c r="E1995" s="360" t="n">
        <v>205</v>
      </c>
      <c r="F1995" s="360">
        <f>ROUND(Source!S1980,O1995)</f>
        <v/>
      </c>
      <c r="G1995" s="360" t="inlineStr">
        <is>
          <t>ОЗП</t>
        </is>
      </c>
      <c r="H1995" s="360" t="inlineStr">
        <is>
          <t>Основная ЗП рабочих</t>
        </is>
      </c>
      <c r="I1995" s="360" t="n"/>
      <c r="J1995" s="360" t="n"/>
      <c r="K1995" s="360" t="n">
        <v>205</v>
      </c>
      <c r="L1995" s="360" t="n">
        <v>14</v>
      </c>
      <c r="M1995" s="360" t="n">
        <v>3</v>
      </c>
      <c r="N1995" s="360" t="inlineStr"/>
      <c r="O1995" s="360" t="n">
        <v>0</v>
      </c>
      <c r="P1995" s="360" t="n"/>
      <c r="Q1995" s="360" t="n"/>
      <c r="R1995" s="360" t="n"/>
      <c r="S1995" s="360" t="n"/>
      <c r="T1995" s="360" t="n"/>
      <c r="U1995" s="360" t="n"/>
      <c r="V1995" s="360" t="n"/>
      <c r="W1995" s="360" t="n">
        <v>0</v>
      </c>
      <c r="X1995" s="360" t="n">
        <v>1</v>
      </c>
      <c r="Y1995" s="360" t="n">
        <v>0</v>
      </c>
      <c r="Z1995" s="360" t="n"/>
      <c r="AA1995" s="360" t="n"/>
      <c r="AB1995" s="360" t="n"/>
    </row>
    <row r="1996">
      <c r="A1996" s="360" t="n">
        <v>50</v>
      </c>
      <c r="B1996" s="360" t="n">
        <v>0</v>
      </c>
      <c r="C1996" s="360" t="n">
        <v>0</v>
      </c>
      <c r="D1996" s="360" t="n">
        <v>1</v>
      </c>
      <c r="E1996" s="360" t="n">
        <v>232</v>
      </c>
      <c r="F1996" s="360">
        <f>ROUND(Source!BC1980,O1996)</f>
        <v/>
      </c>
      <c r="G1996" s="360" t="inlineStr">
        <is>
          <t>ОЗПсНРиСП</t>
        </is>
      </c>
      <c r="H1996" s="360" t="inlineStr">
        <is>
          <t>Основная ЗП рабочих по ТСН-2001.16</t>
        </is>
      </c>
      <c r="I1996" s="360" t="n"/>
      <c r="J1996" s="360" t="n"/>
      <c r="K1996" s="360" t="n">
        <v>232</v>
      </c>
      <c r="L1996" s="360" t="n">
        <v>15</v>
      </c>
      <c r="M1996" s="360" t="n">
        <v>3</v>
      </c>
      <c r="N1996" s="360" t="inlineStr"/>
      <c r="O1996" s="360" t="n">
        <v>0</v>
      </c>
      <c r="P1996" s="360" t="n"/>
      <c r="Q1996" s="360" t="n"/>
      <c r="R1996" s="360" t="n"/>
      <c r="S1996" s="360" t="n"/>
      <c r="T1996" s="360" t="n"/>
      <c r="U1996" s="360" t="n"/>
      <c r="V1996" s="360" t="n"/>
      <c r="W1996" s="360" t="n">
        <v>0</v>
      </c>
      <c r="X1996" s="360" t="n">
        <v>1</v>
      </c>
      <c r="Y1996" s="360" t="n">
        <v>0</v>
      </c>
      <c r="Z1996" s="360" t="n"/>
      <c r="AA1996" s="360" t="n"/>
      <c r="AB1996" s="360" t="n"/>
    </row>
    <row r="1997">
      <c r="A1997" s="360" t="n">
        <v>50</v>
      </c>
      <c r="B1997" s="360" t="n">
        <v>0</v>
      </c>
      <c r="C1997" s="360" t="n">
        <v>0</v>
      </c>
      <c r="D1997" s="360" t="n">
        <v>1</v>
      </c>
      <c r="E1997" s="360" t="n">
        <v>214</v>
      </c>
      <c r="F1997" s="360">
        <f>ROUND(Source!AS1980,O1997)</f>
        <v/>
      </c>
      <c r="G1997" s="360" t="inlineStr">
        <is>
          <t>Строит</t>
        </is>
      </c>
      <c r="H1997" s="360" t="inlineStr">
        <is>
          <t>Строительные работы с НР и СП</t>
        </is>
      </c>
      <c r="I1997" s="360" t="n"/>
      <c r="J1997" s="360" t="n"/>
      <c r="K1997" s="360" t="n">
        <v>214</v>
      </c>
      <c r="L1997" s="360" t="n">
        <v>16</v>
      </c>
      <c r="M1997" s="360" t="n">
        <v>3</v>
      </c>
      <c r="N1997" s="360" t="inlineStr"/>
      <c r="O1997" s="360" t="n">
        <v>0</v>
      </c>
      <c r="P1997" s="360" t="n"/>
      <c r="Q1997" s="360" t="n"/>
      <c r="R1997" s="360" t="n"/>
      <c r="S1997" s="360" t="n"/>
      <c r="T1997" s="360" t="n"/>
      <c r="U1997" s="360" t="n"/>
      <c r="V1997" s="360" t="n"/>
      <c r="W1997" s="360" t="n">
        <v>0</v>
      </c>
      <c r="X1997" s="360" t="n">
        <v>1</v>
      </c>
      <c r="Y1997" s="360" t="n">
        <v>0</v>
      </c>
      <c r="Z1997" s="360" t="n"/>
      <c r="AA1997" s="360" t="n"/>
      <c r="AB1997" s="360" t="n"/>
    </row>
    <row r="1998">
      <c r="A1998" s="360" t="n">
        <v>50</v>
      </c>
      <c r="B1998" s="360" t="n">
        <v>0</v>
      </c>
      <c r="C1998" s="360" t="n">
        <v>0</v>
      </c>
      <c r="D1998" s="360" t="n">
        <v>1</v>
      </c>
      <c r="E1998" s="360" t="n">
        <v>215</v>
      </c>
      <c r="F1998" s="360">
        <f>ROUND(Source!AT1980,O1998)</f>
        <v/>
      </c>
      <c r="G1998" s="360" t="inlineStr">
        <is>
          <t>Монтаж</t>
        </is>
      </c>
      <c r="H1998" s="360" t="inlineStr">
        <is>
          <t>Монтажные работы с НР и СП</t>
        </is>
      </c>
      <c r="I1998" s="360" t="n"/>
      <c r="J1998" s="360" t="n"/>
      <c r="K1998" s="360" t="n">
        <v>215</v>
      </c>
      <c r="L1998" s="360" t="n">
        <v>17</v>
      </c>
      <c r="M1998" s="360" t="n">
        <v>3</v>
      </c>
      <c r="N1998" s="360" t="inlineStr"/>
      <c r="O1998" s="360" t="n">
        <v>0</v>
      </c>
      <c r="P1998" s="360" t="n"/>
      <c r="Q1998" s="360" t="n"/>
      <c r="R1998" s="360" t="n"/>
      <c r="S1998" s="360" t="n"/>
      <c r="T1998" s="360" t="n"/>
      <c r="U1998" s="360" t="n"/>
      <c r="V1998" s="360" t="n"/>
      <c r="W1998" s="360" t="n">
        <v>0</v>
      </c>
      <c r="X1998" s="360" t="n">
        <v>1</v>
      </c>
      <c r="Y1998" s="360" t="n">
        <v>0</v>
      </c>
      <c r="Z1998" s="360" t="n"/>
      <c r="AA1998" s="360" t="n"/>
      <c r="AB1998" s="360" t="n"/>
    </row>
    <row r="1999">
      <c r="A1999" s="360" t="n">
        <v>50</v>
      </c>
      <c r="B1999" s="360" t="n">
        <v>0</v>
      </c>
      <c r="C1999" s="360" t="n">
        <v>0</v>
      </c>
      <c r="D1999" s="360" t="n">
        <v>1</v>
      </c>
      <c r="E1999" s="360" t="n">
        <v>217</v>
      </c>
      <c r="F1999" s="360">
        <f>ROUND(Source!AU1980,O1999)</f>
        <v/>
      </c>
      <c r="G1999" s="360" t="inlineStr">
        <is>
          <t>Прочие</t>
        </is>
      </c>
      <c r="H1999" s="360" t="inlineStr">
        <is>
          <t>Прочие работы с НР и СП</t>
        </is>
      </c>
      <c r="I1999" s="360" t="n"/>
      <c r="J1999" s="360" t="n"/>
      <c r="K1999" s="360" t="n">
        <v>217</v>
      </c>
      <c r="L1999" s="360" t="n">
        <v>18</v>
      </c>
      <c r="M1999" s="360" t="n">
        <v>3</v>
      </c>
      <c r="N1999" s="360" t="inlineStr"/>
      <c r="O1999" s="360" t="n">
        <v>0</v>
      </c>
      <c r="P1999" s="360" t="n"/>
      <c r="Q1999" s="360" t="n"/>
      <c r="R1999" s="360" t="n"/>
      <c r="S1999" s="360" t="n"/>
      <c r="T1999" s="360" t="n"/>
      <c r="U1999" s="360" t="n"/>
      <c r="V1999" s="360" t="n"/>
      <c r="W1999" s="360" t="n">
        <v>0</v>
      </c>
      <c r="X1999" s="360" t="n">
        <v>1</v>
      </c>
      <c r="Y1999" s="360" t="n">
        <v>0</v>
      </c>
      <c r="Z1999" s="360" t="n"/>
      <c r="AA1999" s="360" t="n"/>
      <c r="AB1999" s="360" t="n"/>
    </row>
    <row r="2000">
      <c r="A2000" s="360" t="n">
        <v>50</v>
      </c>
      <c r="B2000" s="360" t="n">
        <v>0</v>
      </c>
      <c r="C2000" s="360" t="n">
        <v>0</v>
      </c>
      <c r="D2000" s="360" t="n">
        <v>1</v>
      </c>
      <c r="E2000" s="360" t="n">
        <v>230</v>
      </c>
      <c r="F2000" s="360">
        <f>ROUND(Source!BA1980,O2000)</f>
        <v/>
      </c>
      <c r="G2000" s="360" t="inlineStr">
        <is>
          <t>ПрочиеЗатр</t>
        </is>
      </c>
      <c r="H2000" s="360" t="inlineStr">
        <is>
          <t>Прочие затраты по ТСН-2001.16</t>
        </is>
      </c>
      <c r="I2000" s="360" t="n"/>
      <c r="J2000" s="360" t="n"/>
      <c r="K2000" s="360" t="n">
        <v>230</v>
      </c>
      <c r="L2000" s="360" t="n">
        <v>19</v>
      </c>
      <c r="M2000" s="360" t="n">
        <v>3</v>
      </c>
      <c r="N2000" s="360" t="inlineStr"/>
      <c r="O2000" s="360" t="n">
        <v>0</v>
      </c>
      <c r="P2000" s="360" t="n"/>
      <c r="Q2000" s="360" t="n"/>
      <c r="R2000" s="360" t="n"/>
      <c r="S2000" s="360" t="n"/>
      <c r="T2000" s="360" t="n"/>
      <c r="U2000" s="360" t="n"/>
      <c r="V2000" s="360" t="n"/>
      <c r="W2000" s="360" t="n">
        <v>0</v>
      </c>
      <c r="X2000" s="360" t="n">
        <v>1</v>
      </c>
      <c r="Y2000" s="360" t="n">
        <v>0</v>
      </c>
      <c r="Z2000" s="360" t="n"/>
      <c r="AA2000" s="360" t="n"/>
      <c r="AB2000" s="360" t="n"/>
    </row>
    <row r="2001">
      <c r="A2001" s="360" t="n">
        <v>50</v>
      </c>
      <c r="B2001" s="360" t="n">
        <v>0</v>
      </c>
      <c r="C2001" s="360" t="n">
        <v>0</v>
      </c>
      <c r="D2001" s="360" t="n">
        <v>1</v>
      </c>
      <c r="E2001" s="360" t="n">
        <v>206</v>
      </c>
      <c r="F2001" s="360">
        <f>ROUND(Source!T1980,O2001)</f>
        <v/>
      </c>
      <c r="G2001" s="360" t="inlineStr">
        <is>
          <t>ВозврМат</t>
        </is>
      </c>
      <c r="H2001" s="360" t="inlineStr">
        <is>
          <t>Возврат материалов</t>
        </is>
      </c>
      <c r="I2001" s="360" t="n"/>
      <c r="J2001" s="360" t="n"/>
      <c r="K2001" s="360" t="n">
        <v>206</v>
      </c>
      <c r="L2001" s="360" t="n">
        <v>20</v>
      </c>
      <c r="M2001" s="360" t="n">
        <v>3</v>
      </c>
      <c r="N2001" s="360" t="inlineStr"/>
      <c r="O2001" s="360" t="n">
        <v>0</v>
      </c>
      <c r="P2001" s="360" t="n"/>
      <c r="Q2001" s="360" t="n"/>
      <c r="R2001" s="360" t="n"/>
      <c r="S2001" s="360" t="n"/>
      <c r="T2001" s="360" t="n"/>
      <c r="U2001" s="360" t="n"/>
      <c r="V2001" s="360" t="n"/>
      <c r="W2001" s="360" t="n">
        <v>0</v>
      </c>
      <c r="X2001" s="360" t="n">
        <v>1</v>
      </c>
      <c r="Y2001" s="360" t="n">
        <v>0</v>
      </c>
      <c r="Z2001" s="360" t="n"/>
      <c r="AA2001" s="360" t="n"/>
      <c r="AB2001" s="360" t="n"/>
    </row>
    <row r="2002">
      <c r="A2002" s="360" t="n">
        <v>50</v>
      </c>
      <c r="B2002" s="360" t="n">
        <v>0</v>
      </c>
      <c r="C2002" s="360" t="n">
        <v>0</v>
      </c>
      <c r="D2002" s="360" t="n">
        <v>1</v>
      </c>
      <c r="E2002" s="360" t="n">
        <v>207</v>
      </c>
      <c r="F2002" s="360">
        <f>ROUND(Source!U1980,O2002)</f>
        <v/>
      </c>
      <c r="G2002" s="360" t="inlineStr">
        <is>
          <t>ТрудСтр</t>
        </is>
      </c>
      <c r="H2002" s="360" t="inlineStr">
        <is>
          <t>Трудозатраты строителей</t>
        </is>
      </c>
      <c r="I2002" s="360" t="n"/>
      <c r="J2002" s="360" t="n"/>
      <c r="K2002" s="360" t="n">
        <v>207</v>
      </c>
      <c r="L2002" s="360" t="n">
        <v>21</v>
      </c>
      <c r="M2002" s="360" t="n">
        <v>3</v>
      </c>
      <c r="N2002" s="360" t="inlineStr"/>
      <c r="O2002" s="360" t="n">
        <v>7</v>
      </c>
      <c r="P2002" s="360" t="n"/>
      <c r="Q2002" s="360" t="n"/>
      <c r="R2002" s="360" t="n"/>
      <c r="S2002" s="360" t="n"/>
      <c r="T2002" s="360" t="n"/>
      <c r="U2002" s="360" t="n"/>
      <c r="V2002" s="360" t="n"/>
      <c r="W2002" s="360" t="n">
        <v>0</v>
      </c>
      <c r="X2002" s="360" t="n">
        <v>1</v>
      </c>
      <c r="Y2002" s="360" t="n">
        <v>0</v>
      </c>
      <c r="Z2002" s="360" t="n"/>
      <c r="AA2002" s="360" t="n"/>
      <c r="AB2002" s="360" t="n"/>
    </row>
    <row r="2003">
      <c r="A2003" s="360" t="n">
        <v>50</v>
      </c>
      <c r="B2003" s="360" t="n">
        <v>0</v>
      </c>
      <c r="C2003" s="360" t="n">
        <v>0</v>
      </c>
      <c r="D2003" s="360" t="n">
        <v>1</v>
      </c>
      <c r="E2003" s="360" t="n">
        <v>208</v>
      </c>
      <c r="F2003" s="360">
        <f>ROUND(Source!V1980,O2003)</f>
        <v/>
      </c>
      <c r="G2003" s="360" t="inlineStr">
        <is>
          <t>ТрудМаш</t>
        </is>
      </c>
      <c r="H2003" s="360" t="inlineStr">
        <is>
          <t>Трудозатраты машинистов</t>
        </is>
      </c>
      <c r="I2003" s="360" t="n"/>
      <c r="J2003" s="360" t="n"/>
      <c r="K2003" s="360" t="n">
        <v>208</v>
      </c>
      <c r="L2003" s="360" t="n">
        <v>22</v>
      </c>
      <c r="M2003" s="360" t="n">
        <v>3</v>
      </c>
      <c r="N2003" s="360" t="inlineStr"/>
      <c r="O2003" s="360" t="n">
        <v>7</v>
      </c>
      <c r="P2003" s="360" t="n"/>
      <c r="Q2003" s="360" t="n"/>
      <c r="R2003" s="360" t="n"/>
      <c r="S2003" s="360" t="n"/>
      <c r="T2003" s="360" t="n"/>
      <c r="U2003" s="360" t="n"/>
      <c r="V2003" s="360" t="n"/>
      <c r="W2003" s="360" t="n">
        <v>0</v>
      </c>
      <c r="X2003" s="360" t="n">
        <v>1</v>
      </c>
      <c r="Y2003" s="360" t="n">
        <v>0</v>
      </c>
      <c r="Z2003" s="360" t="n"/>
      <c r="AA2003" s="360" t="n"/>
      <c r="AB2003" s="360" t="n"/>
    </row>
    <row r="2004">
      <c r="A2004" s="360" t="n">
        <v>50</v>
      </c>
      <c r="B2004" s="360" t="n">
        <v>0</v>
      </c>
      <c r="C2004" s="360" t="n">
        <v>0</v>
      </c>
      <c r="D2004" s="360" t="n">
        <v>1</v>
      </c>
      <c r="E2004" s="360" t="n">
        <v>209</v>
      </c>
      <c r="F2004" s="360">
        <f>ROUND(Source!W1980,O2004)</f>
        <v/>
      </c>
      <c r="G2004" s="360" t="inlineStr">
        <is>
          <t>ТранспМат</t>
        </is>
      </c>
      <c r="H2004" s="360" t="inlineStr">
        <is>
          <t>Транспорт материалов</t>
        </is>
      </c>
      <c r="I2004" s="360" t="n"/>
      <c r="J2004" s="360" t="n"/>
      <c r="K2004" s="360" t="n">
        <v>209</v>
      </c>
      <c r="L2004" s="360" t="n">
        <v>23</v>
      </c>
      <c r="M2004" s="360" t="n">
        <v>3</v>
      </c>
      <c r="N2004" s="360" t="inlineStr"/>
      <c r="O2004" s="360" t="n">
        <v>0</v>
      </c>
      <c r="P2004" s="360" t="n"/>
      <c r="Q2004" s="360" t="n"/>
      <c r="R2004" s="360" t="n"/>
      <c r="S2004" s="360" t="n"/>
      <c r="T2004" s="360" t="n"/>
      <c r="U2004" s="360" t="n"/>
      <c r="V2004" s="360" t="n"/>
      <c r="W2004" s="360" t="n">
        <v>0</v>
      </c>
      <c r="X2004" s="360" t="n">
        <v>1</v>
      </c>
      <c r="Y2004" s="360" t="n">
        <v>0</v>
      </c>
      <c r="Z2004" s="360" t="n"/>
      <c r="AA2004" s="360" t="n"/>
      <c r="AB2004" s="360" t="n"/>
    </row>
    <row r="2005">
      <c r="A2005" s="360" t="n">
        <v>50</v>
      </c>
      <c r="B2005" s="360" t="n">
        <v>0</v>
      </c>
      <c r="C2005" s="360" t="n">
        <v>0</v>
      </c>
      <c r="D2005" s="360" t="n">
        <v>1</v>
      </c>
      <c r="E2005" s="360" t="n">
        <v>233</v>
      </c>
      <c r="F2005" s="360">
        <f>ROUND(Source!BD1980,O2005)</f>
        <v/>
      </c>
      <c r="G2005" s="360" t="inlineStr">
        <is>
          <t>Перевозка</t>
        </is>
      </c>
      <c r="H2005" s="360" t="inlineStr">
        <is>
          <t>Перевозка грузов</t>
        </is>
      </c>
      <c r="I2005" s="360" t="n"/>
      <c r="J2005" s="360" t="n"/>
      <c r="K2005" s="360" t="n">
        <v>233</v>
      </c>
      <c r="L2005" s="360" t="n">
        <v>24</v>
      </c>
      <c r="M2005" s="360" t="n">
        <v>3</v>
      </c>
      <c r="N2005" s="360" t="inlineStr"/>
      <c r="O2005" s="360" t="n">
        <v>0</v>
      </c>
      <c r="P2005" s="360" t="n"/>
      <c r="Q2005" s="360" t="n"/>
      <c r="R2005" s="360" t="n"/>
      <c r="S2005" s="360" t="n"/>
      <c r="T2005" s="360" t="n"/>
      <c r="U2005" s="360" t="n"/>
      <c r="V2005" s="360" t="n"/>
      <c r="W2005" s="360" t="n">
        <v>0</v>
      </c>
      <c r="X2005" s="360" t="n">
        <v>1</v>
      </c>
      <c r="Y2005" s="360" t="n">
        <v>0</v>
      </c>
      <c r="Z2005" s="360" t="n"/>
      <c r="AA2005" s="360" t="n"/>
      <c r="AB2005" s="360" t="n"/>
    </row>
    <row r="2006">
      <c r="A2006" s="360" t="n">
        <v>50</v>
      </c>
      <c r="B2006" s="360" t="n">
        <v>0</v>
      </c>
      <c r="C2006" s="360" t="n">
        <v>0</v>
      </c>
      <c r="D2006" s="360" t="n">
        <v>1</v>
      </c>
      <c r="E2006" s="360" t="n">
        <v>210</v>
      </c>
      <c r="F2006" s="360">
        <f>ROUND(Source!X1980,O2006)</f>
        <v/>
      </c>
      <c r="G2006" s="360" t="inlineStr">
        <is>
          <t>НР</t>
        </is>
      </c>
      <c r="H2006" s="360" t="inlineStr">
        <is>
          <t>Накладные расходы</t>
        </is>
      </c>
      <c r="I2006" s="360" t="n"/>
      <c r="J2006" s="360" t="n"/>
      <c r="K2006" s="360" t="n">
        <v>210</v>
      </c>
      <c r="L2006" s="360" t="n">
        <v>25</v>
      </c>
      <c r="M2006" s="360" t="n">
        <v>3</v>
      </c>
      <c r="N2006" s="360" t="inlineStr"/>
      <c r="O2006" s="360" t="n">
        <v>0</v>
      </c>
      <c r="P2006" s="360" t="n"/>
      <c r="Q2006" s="360" t="n"/>
      <c r="R2006" s="360" t="n"/>
      <c r="S2006" s="360" t="n"/>
      <c r="T2006" s="360" t="n"/>
      <c r="U2006" s="360" t="n"/>
      <c r="V2006" s="360" t="n"/>
      <c r="W2006" s="360" t="n">
        <v>0</v>
      </c>
      <c r="X2006" s="360" t="n">
        <v>1</v>
      </c>
      <c r="Y2006" s="360" t="n">
        <v>0</v>
      </c>
      <c r="Z2006" s="360" t="n"/>
      <c r="AA2006" s="360" t="n"/>
      <c r="AB2006" s="360" t="n"/>
    </row>
    <row r="2007">
      <c r="A2007" s="360" t="n">
        <v>50</v>
      </c>
      <c r="B2007" s="360" t="n">
        <v>0</v>
      </c>
      <c r="C2007" s="360" t="n">
        <v>0</v>
      </c>
      <c r="D2007" s="360" t="n">
        <v>1</v>
      </c>
      <c r="E2007" s="360" t="n">
        <v>211</v>
      </c>
      <c r="F2007" s="360">
        <f>ROUND(Source!Y1980,O2007)</f>
        <v/>
      </c>
      <c r="G2007" s="360" t="inlineStr">
        <is>
          <t>СмПриб</t>
        </is>
      </c>
      <c r="H2007" s="360" t="inlineStr">
        <is>
          <t>Сметная прибыль</t>
        </is>
      </c>
      <c r="I2007" s="360" t="n"/>
      <c r="J2007" s="360" t="n"/>
      <c r="K2007" s="360" t="n">
        <v>211</v>
      </c>
      <c r="L2007" s="360" t="n">
        <v>26</v>
      </c>
      <c r="M2007" s="360" t="n">
        <v>3</v>
      </c>
      <c r="N2007" s="360" t="inlineStr"/>
      <c r="O2007" s="360" t="n">
        <v>0</v>
      </c>
      <c r="P2007" s="360" t="n"/>
      <c r="Q2007" s="360" t="n"/>
      <c r="R2007" s="360" t="n"/>
      <c r="S2007" s="360" t="n"/>
      <c r="T2007" s="360" t="n"/>
      <c r="U2007" s="360" t="n"/>
      <c r="V2007" s="360" t="n"/>
      <c r="W2007" s="360" t="n">
        <v>0</v>
      </c>
      <c r="X2007" s="360" t="n">
        <v>1</v>
      </c>
      <c r="Y2007" s="360" t="n">
        <v>0</v>
      </c>
      <c r="Z2007" s="360" t="n"/>
      <c r="AA2007" s="360" t="n"/>
      <c r="AB2007" s="360" t="n"/>
    </row>
    <row r="2008">
      <c r="A2008" s="360" t="n">
        <v>50</v>
      </c>
      <c r="B2008" s="360" t="n">
        <v>0</v>
      </c>
      <c r="C2008" s="360" t="n">
        <v>0</v>
      </c>
      <c r="D2008" s="360" t="n">
        <v>1</v>
      </c>
      <c r="E2008" s="360" t="n">
        <v>224</v>
      </c>
      <c r="F2008" s="360">
        <f>ROUND(Source!AR1980,O2008)</f>
        <v/>
      </c>
      <c r="G2008" s="360" t="inlineStr">
        <is>
          <t>Всего</t>
        </is>
      </c>
      <c r="H2008" s="360" t="inlineStr">
        <is>
          <t>Всего с НР и СП</t>
        </is>
      </c>
      <c r="I2008" s="360" t="n"/>
      <c r="J2008" s="360" t="n"/>
      <c r="K2008" s="360" t="n">
        <v>224</v>
      </c>
      <c r="L2008" s="360" t="n">
        <v>27</v>
      </c>
      <c r="M2008" s="360" t="n">
        <v>3</v>
      </c>
      <c r="N2008" s="360" t="inlineStr"/>
      <c r="O2008" s="360" t="n">
        <v>0</v>
      </c>
      <c r="P2008" s="360" t="n"/>
      <c r="Q2008" s="360" t="n"/>
      <c r="R2008" s="360" t="n"/>
      <c r="S2008" s="360" t="n"/>
      <c r="T2008" s="360" t="n"/>
      <c r="U2008" s="360" t="n"/>
      <c r="V2008" s="360" t="n"/>
      <c r="W2008" s="360" t="n">
        <v>0</v>
      </c>
      <c r="X2008" s="360" t="n">
        <v>1</v>
      </c>
      <c r="Y2008" s="360" t="n">
        <v>0</v>
      </c>
      <c r="Z2008" s="360" t="n"/>
      <c r="AA2008" s="360" t="n"/>
      <c r="AB2008" s="360" t="n"/>
    </row>
    <row r="2009">
      <c r="A2009" s="360" t="n">
        <v>50</v>
      </c>
      <c r="B2009" s="360" t="n">
        <v>0</v>
      </c>
      <c r="C2009" s="360" t="n">
        <v>0</v>
      </c>
      <c r="D2009" s="360" t="n">
        <v>2</v>
      </c>
      <c r="E2009" s="360" t="n">
        <v>0</v>
      </c>
      <c r="F2009" s="360">
        <f>ROUND(F2008,O2009)</f>
        <v/>
      </c>
      <c r="G2009" s="360" t="inlineStr">
        <is>
          <t>и1</t>
        </is>
      </c>
      <c r="H2009" s="360" t="inlineStr">
        <is>
          <t>Итого</t>
        </is>
      </c>
      <c r="I2009" s="360" t="n"/>
      <c r="J2009" s="360" t="n"/>
      <c r="K2009" s="360" t="n">
        <v>212</v>
      </c>
      <c r="L2009" s="360" t="n">
        <v>28</v>
      </c>
      <c r="M2009" s="360" t="n">
        <v>0</v>
      </c>
      <c r="N2009" s="360" t="inlineStr"/>
      <c r="O2009" s="360" t="n">
        <v>0</v>
      </c>
      <c r="P2009" s="360" t="n"/>
      <c r="Q2009" s="360" t="n"/>
      <c r="R2009" s="360" t="n"/>
      <c r="S2009" s="360" t="n"/>
      <c r="T2009" s="360" t="n"/>
      <c r="U2009" s="360" t="n"/>
      <c r="V2009" s="360" t="n"/>
      <c r="W2009" s="360" t="n">
        <v>0</v>
      </c>
      <c r="X2009" s="360" t="n">
        <v>1</v>
      </c>
      <c r="Y2009" s="360" t="n">
        <v>0</v>
      </c>
      <c r="Z2009" s="360" t="n"/>
      <c r="AA2009" s="360" t="n"/>
      <c r="AB2009" s="360" t="n"/>
    </row>
    <row r="2010">
      <c r="A2010" s="360" t="n">
        <v>50</v>
      </c>
      <c r="B2010" s="360" t="n">
        <v>0</v>
      </c>
      <c r="C2010" s="360" t="n">
        <v>0</v>
      </c>
      <c r="D2010" s="360" t="n">
        <v>2</v>
      </c>
      <c r="E2010" s="360" t="n">
        <v>0</v>
      </c>
      <c r="F2010" s="360">
        <f>ROUND(F2009*0.22,O2010)</f>
        <v/>
      </c>
      <c r="G2010" s="360" t="inlineStr">
        <is>
          <t>и2</t>
        </is>
      </c>
      <c r="H2010" s="360" t="inlineStr">
        <is>
          <t>НДС 22%</t>
        </is>
      </c>
      <c r="I2010" s="360" t="n"/>
      <c r="J2010" s="360" t="n"/>
      <c r="K2010" s="360" t="n">
        <v>212</v>
      </c>
      <c r="L2010" s="360" t="n">
        <v>29</v>
      </c>
      <c r="M2010" s="360" t="n">
        <v>0</v>
      </c>
      <c r="N2010" s="360" t="inlineStr"/>
      <c r="O2010" s="360" t="n">
        <v>0</v>
      </c>
      <c r="P2010" s="360" t="n"/>
      <c r="Q2010" s="360" t="n"/>
      <c r="R2010" s="360" t="n"/>
      <c r="S2010" s="360" t="n"/>
      <c r="T2010" s="360" t="n"/>
      <c r="U2010" s="360" t="n"/>
      <c r="V2010" s="360" t="n"/>
      <c r="W2010" s="360" t="n">
        <v>0</v>
      </c>
      <c r="X2010" s="360" t="n">
        <v>1</v>
      </c>
      <c r="Y2010" s="360" t="n">
        <v>0</v>
      </c>
      <c r="Z2010" s="360" t="n"/>
      <c r="AA2010" s="360" t="n"/>
      <c r="AB2010" s="360" t="n"/>
    </row>
    <row r="2011">
      <c r="A2011" s="360" t="n">
        <v>50</v>
      </c>
      <c r="B2011" s="360" t="n">
        <v>0</v>
      </c>
      <c r="C2011" s="360" t="n">
        <v>0</v>
      </c>
      <c r="D2011" s="360" t="n">
        <v>2</v>
      </c>
      <c r="E2011" s="360" t="n">
        <v>213</v>
      </c>
      <c r="F2011" s="360">
        <f>ROUND(F2009+F2010,O2011)</f>
        <v/>
      </c>
      <c r="G2011" s="360" t="inlineStr">
        <is>
          <t>и3</t>
        </is>
      </c>
      <c r="H2011" s="360" t="inlineStr">
        <is>
          <t>Всего</t>
        </is>
      </c>
      <c r="I2011" s="360" t="n"/>
      <c r="J2011" s="360" t="n"/>
      <c r="K2011" s="360" t="n">
        <v>212</v>
      </c>
      <c r="L2011" s="360" t="n">
        <v>30</v>
      </c>
      <c r="M2011" s="360" t="n">
        <v>0</v>
      </c>
      <c r="N2011" s="360" t="inlineStr"/>
      <c r="O2011" s="360" t="n">
        <v>0</v>
      </c>
      <c r="P2011" s="360" t="n"/>
      <c r="Q2011" s="360" t="n"/>
      <c r="R2011" s="360" t="n"/>
      <c r="S2011" s="360" t="n"/>
      <c r="T2011" s="360" t="n"/>
      <c r="U2011" s="360" t="n"/>
      <c r="V2011" s="360" t="n"/>
      <c r="W2011" s="360" t="n">
        <v>0</v>
      </c>
      <c r="X2011" s="360" t="n">
        <v>1</v>
      </c>
      <c r="Y2011" s="360" t="n">
        <v>0</v>
      </c>
      <c r="Z2011" s="360" t="n"/>
      <c r="AA2011" s="360" t="n"/>
      <c r="AB2011" s="360" t="n"/>
    </row>
    <row r="2012"/>
    <row r="2013">
      <c r="A2013" s="357" t="n">
        <v>3</v>
      </c>
      <c r="B2013" s="357" t="n">
        <v>0</v>
      </c>
      <c r="C2013" s="357" t="n"/>
      <c r="D2013" s="357">
        <f>ROW(A2024)</f>
        <v/>
      </c>
      <c r="E2013" s="357" t="n"/>
      <c r="F2013" s="357" t="inlineStr">
        <is>
          <t>Новая локальная смета</t>
        </is>
      </c>
      <c r="G2013" s="357" t="inlineStr">
        <is>
          <t>Мальцево, д.30Б</t>
        </is>
      </c>
      <c r="H2013" s="357" t="inlineStr"/>
      <c r="I2013" s="357" t="n">
        <v>0</v>
      </c>
      <c r="J2013" s="357" t="inlineStr"/>
      <c r="K2013" s="357" t="n">
        <v>0</v>
      </c>
      <c r="L2013" s="357" t="inlineStr">
        <is>
          <t>Новая локальная смета</t>
        </is>
      </c>
      <c r="M2013" s="357" t="inlineStr"/>
      <c r="N2013" s="357" t="n"/>
      <c r="O2013" s="357" t="n"/>
      <c r="P2013" s="357" t="n"/>
      <c r="Q2013" s="357" t="n"/>
      <c r="R2013" s="357" t="n"/>
      <c r="S2013" s="357" t="n">
        <v>0</v>
      </c>
      <c r="T2013" s="357" t="n"/>
      <c r="U2013" s="357" t="inlineStr"/>
      <c r="V2013" s="357" t="n">
        <v>0</v>
      </c>
      <c r="W2013" s="357" t="n"/>
      <c r="X2013" s="357" t="n"/>
      <c r="Y2013" s="357" t="n"/>
      <c r="Z2013" s="357" t="n"/>
      <c r="AA2013" s="357" t="n"/>
      <c r="AB2013" s="357" t="inlineStr"/>
      <c r="AC2013" s="357" t="inlineStr"/>
      <c r="AD2013" s="357" t="inlineStr"/>
      <c r="AE2013" s="357" t="inlineStr"/>
      <c r="AF2013" s="357" t="inlineStr"/>
      <c r="AG2013" s="357" t="inlineStr"/>
      <c r="AH2013" s="357" t="n"/>
      <c r="AI2013" s="357" t="n"/>
      <c r="AJ2013" s="357" t="n"/>
      <c r="AK2013" s="357" t="n"/>
      <c r="AL2013" s="357" t="n"/>
      <c r="AM2013" s="357" t="n"/>
      <c r="AN2013" s="357" t="n"/>
      <c r="AO2013" s="357" t="n"/>
      <c r="AP2013" s="357" t="inlineStr"/>
      <c r="AQ2013" s="357" t="inlineStr"/>
      <c r="AR2013" s="357" t="inlineStr"/>
      <c r="AS2013" s="357" t="n"/>
      <c r="AT2013" s="357" t="n"/>
      <c r="AU2013" s="357" t="n"/>
      <c r="AV2013" s="357" t="n"/>
      <c r="AW2013" s="357" t="n"/>
      <c r="AX2013" s="357" t="n"/>
      <c r="AY2013" s="357" t="n"/>
      <c r="AZ2013" s="357" t="inlineStr"/>
      <c r="BA2013" s="357" t="n"/>
      <c r="BB2013" s="357" t="inlineStr"/>
      <c r="BC2013" s="357" t="inlineStr"/>
      <c r="BD2013" s="357" t="inlineStr"/>
      <c r="BE2013" s="357" t="inlineStr"/>
      <c r="BF2013" s="357" t="inlineStr"/>
      <c r="BG2013" s="357" t="inlineStr"/>
      <c r="BH2013" s="357" t="inlineStr"/>
      <c r="BI2013" s="357" t="inlineStr"/>
      <c r="BJ2013" s="357" t="inlineStr"/>
      <c r="BK2013" s="357" t="inlineStr"/>
      <c r="BL2013" s="357" t="inlineStr"/>
      <c r="BM2013" s="357" t="inlineStr"/>
      <c r="BN2013" s="357" t="inlineStr"/>
      <c r="BO2013" s="357" t="inlineStr"/>
      <c r="BP2013" s="357" t="inlineStr"/>
      <c r="BQ2013" s="357" t="n"/>
      <c r="BR2013" s="357" t="n"/>
      <c r="BS2013" s="357" t="n"/>
      <c r="BT2013" s="357" t="n"/>
      <c r="BU2013" s="357" t="n"/>
      <c r="BV2013" s="357" t="n"/>
      <c r="BW2013" s="357" t="n"/>
      <c r="BX2013" s="357" t="n">
        <v>0</v>
      </c>
      <c r="BY2013" s="357" t="n"/>
      <c r="BZ2013" s="357" t="n"/>
      <c r="CA2013" s="357" t="n"/>
      <c r="CB2013" s="357" t="n"/>
      <c r="CC2013" s="357" t="n"/>
      <c r="CD2013" s="357" t="n"/>
      <c r="CE2013" s="357" t="n"/>
      <c r="CF2013" s="357" t="n">
        <v>0</v>
      </c>
      <c r="CG2013" s="357" t="n">
        <v>0</v>
      </c>
      <c r="CH2013" s="357" t="n"/>
      <c r="CI2013" s="357" t="inlineStr"/>
      <c r="CJ2013" s="357" t="inlineStr"/>
      <c r="CK2013" t="inlineStr"/>
      <c r="CL2013" t="inlineStr"/>
      <c r="CM2013" t="inlineStr"/>
      <c r="CN2013" t="inlineStr"/>
      <c r="CO2013" t="inlineStr"/>
      <c r="CP2013" t="inlineStr"/>
      <c r="CQ2013" t="inlineStr"/>
    </row>
    <row r="2014"/>
    <row r="2015">
      <c r="A2015" s="358" t="n">
        <v>52</v>
      </c>
      <c r="B2015" s="358">
        <f>B2024</f>
        <v/>
      </c>
      <c r="C2015" s="358">
        <f>C2024</f>
        <v/>
      </c>
      <c r="D2015" s="358">
        <f>D2024</f>
        <v/>
      </c>
      <c r="E2015" s="358">
        <f>E2024</f>
        <v/>
      </c>
      <c r="F2015" s="358">
        <f>F2024</f>
        <v/>
      </c>
      <c r="G2015" s="358">
        <f>G2024</f>
        <v/>
      </c>
      <c r="H2015" s="358" t="n"/>
      <c r="I2015" s="358" t="n"/>
      <c r="J2015" s="358" t="n"/>
      <c r="K2015" s="358" t="n"/>
      <c r="L2015" s="358" t="n"/>
      <c r="M2015" s="358" t="n"/>
      <c r="N2015" s="358" t="n"/>
      <c r="O2015" s="358">
        <f>O2024</f>
        <v/>
      </c>
      <c r="P2015" s="358">
        <f>P2024</f>
        <v/>
      </c>
      <c r="Q2015" s="358">
        <f>Q2024</f>
        <v/>
      </c>
      <c r="R2015" s="358">
        <f>R2024</f>
        <v/>
      </c>
      <c r="S2015" s="358">
        <f>S2024</f>
        <v/>
      </c>
      <c r="T2015" s="358">
        <f>T2024</f>
        <v/>
      </c>
      <c r="U2015" s="358">
        <f>U2024</f>
        <v/>
      </c>
      <c r="V2015" s="358">
        <f>V2024</f>
        <v/>
      </c>
      <c r="W2015" s="358">
        <f>W2024</f>
        <v/>
      </c>
      <c r="X2015" s="358">
        <f>X2024</f>
        <v/>
      </c>
      <c r="Y2015" s="358">
        <f>Y2024</f>
        <v/>
      </c>
      <c r="Z2015" s="358">
        <f>Z2024</f>
        <v/>
      </c>
      <c r="AA2015" s="358">
        <f>AA2024</f>
        <v/>
      </c>
      <c r="AB2015" s="358">
        <f>AB2024</f>
        <v/>
      </c>
      <c r="AC2015" s="358">
        <f>AC2024</f>
        <v/>
      </c>
      <c r="AD2015" s="358">
        <f>AD2024</f>
        <v/>
      </c>
      <c r="AE2015" s="358">
        <f>AE2024</f>
        <v/>
      </c>
      <c r="AF2015" s="358">
        <f>AF2024</f>
        <v/>
      </c>
      <c r="AG2015" s="358">
        <f>AG2024</f>
        <v/>
      </c>
      <c r="AH2015" s="358">
        <f>AH2024</f>
        <v/>
      </c>
      <c r="AI2015" s="358">
        <f>AI2024</f>
        <v/>
      </c>
      <c r="AJ2015" s="358">
        <f>AJ2024</f>
        <v/>
      </c>
      <c r="AK2015" s="358">
        <f>AK2024</f>
        <v/>
      </c>
      <c r="AL2015" s="358">
        <f>AL2024</f>
        <v/>
      </c>
      <c r="AM2015" s="358">
        <f>AM2024</f>
        <v/>
      </c>
      <c r="AN2015" s="358">
        <f>AN2024</f>
        <v/>
      </c>
      <c r="AO2015" s="358">
        <f>AO2024</f>
        <v/>
      </c>
      <c r="AP2015" s="358">
        <f>AP2024</f>
        <v/>
      </c>
      <c r="AQ2015" s="358">
        <f>AQ2024</f>
        <v/>
      </c>
      <c r="AR2015" s="358">
        <f>AR2024</f>
        <v/>
      </c>
      <c r="AS2015" s="358">
        <f>AS2024</f>
        <v/>
      </c>
      <c r="AT2015" s="358">
        <f>AT2024</f>
        <v/>
      </c>
      <c r="AU2015" s="358">
        <f>AU2024</f>
        <v/>
      </c>
      <c r="AV2015" s="358">
        <f>AV2024</f>
        <v/>
      </c>
      <c r="AW2015" s="358">
        <f>AW2024</f>
        <v/>
      </c>
      <c r="AX2015" s="358">
        <f>AX2024</f>
        <v/>
      </c>
      <c r="AY2015" s="358">
        <f>AY2024</f>
        <v/>
      </c>
      <c r="AZ2015" s="358">
        <f>AZ2024</f>
        <v/>
      </c>
      <c r="BA2015" s="358">
        <f>BA2024</f>
        <v/>
      </c>
      <c r="BB2015" s="358">
        <f>BB2024</f>
        <v/>
      </c>
      <c r="BC2015" s="358">
        <f>BC2024</f>
        <v/>
      </c>
      <c r="BD2015" s="358">
        <f>BD2024</f>
        <v/>
      </c>
      <c r="BE2015" s="358">
        <f>BE2024</f>
        <v/>
      </c>
      <c r="BF2015" s="358">
        <f>BF2024</f>
        <v/>
      </c>
      <c r="BG2015" s="358">
        <f>BG2024</f>
        <v/>
      </c>
      <c r="BH2015" s="358">
        <f>BH2024</f>
        <v/>
      </c>
      <c r="BI2015" s="358">
        <f>BI2024</f>
        <v/>
      </c>
      <c r="BJ2015" s="358">
        <f>BJ2024</f>
        <v/>
      </c>
      <c r="BK2015" s="358">
        <f>BK2024</f>
        <v/>
      </c>
      <c r="BL2015" s="358">
        <f>BL2024</f>
        <v/>
      </c>
      <c r="BM2015" s="358">
        <f>BM2024</f>
        <v/>
      </c>
      <c r="BN2015" s="358">
        <f>BN2024</f>
        <v/>
      </c>
      <c r="BO2015" s="358">
        <f>BO2024</f>
        <v/>
      </c>
      <c r="BP2015" s="358">
        <f>BP2024</f>
        <v/>
      </c>
      <c r="BQ2015" s="358">
        <f>BQ2024</f>
        <v/>
      </c>
      <c r="BR2015" s="358">
        <f>BR2024</f>
        <v/>
      </c>
      <c r="BS2015" s="358">
        <f>BS2024</f>
        <v/>
      </c>
      <c r="BT2015" s="358">
        <f>BT2024</f>
        <v/>
      </c>
      <c r="BU2015" s="358">
        <f>BU2024</f>
        <v/>
      </c>
      <c r="BV2015" s="358">
        <f>BV2024</f>
        <v/>
      </c>
      <c r="BW2015" s="358">
        <f>BW2024</f>
        <v/>
      </c>
      <c r="BX2015" s="358">
        <f>BX2024</f>
        <v/>
      </c>
      <c r="BY2015" s="358">
        <f>BY2024</f>
        <v/>
      </c>
      <c r="BZ2015" s="358">
        <f>BZ2024</f>
        <v/>
      </c>
      <c r="CA2015" s="358">
        <f>CA2024</f>
        <v/>
      </c>
      <c r="CB2015" s="358">
        <f>CB2024</f>
        <v/>
      </c>
      <c r="CC2015" s="358">
        <f>CC2024</f>
        <v/>
      </c>
      <c r="CD2015" s="358">
        <f>CD2024</f>
        <v/>
      </c>
      <c r="CE2015" s="358">
        <f>CE2024</f>
        <v/>
      </c>
      <c r="CF2015" s="358">
        <f>CF2024</f>
        <v/>
      </c>
      <c r="CG2015" s="358">
        <f>CG2024</f>
        <v/>
      </c>
      <c r="CH2015" s="358">
        <f>CH2024</f>
        <v/>
      </c>
      <c r="CI2015" s="358">
        <f>CI2024</f>
        <v/>
      </c>
      <c r="CJ2015" s="358">
        <f>CJ2024</f>
        <v/>
      </c>
      <c r="CK2015" s="358">
        <f>CK2024</f>
        <v/>
      </c>
      <c r="CL2015" s="358">
        <f>CL2024</f>
        <v/>
      </c>
      <c r="CM2015" s="358">
        <f>CM2024</f>
        <v/>
      </c>
      <c r="CN2015" s="358">
        <f>CN2024</f>
        <v/>
      </c>
      <c r="CO2015" s="358">
        <f>CO2024</f>
        <v/>
      </c>
      <c r="CP2015" s="358">
        <f>CP2024</f>
        <v/>
      </c>
      <c r="CQ2015" s="358">
        <f>CQ2024</f>
        <v/>
      </c>
      <c r="CR2015" s="358">
        <f>CR2024</f>
        <v/>
      </c>
      <c r="CS2015" s="358">
        <f>CS2024</f>
        <v/>
      </c>
      <c r="CT2015" s="358">
        <f>CT2024</f>
        <v/>
      </c>
      <c r="CU2015" s="358">
        <f>CU2024</f>
        <v/>
      </c>
      <c r="CV2015" s="358">
        <f>CV2024</f>
        <v/>
      </c>
      <c r="CW2015" s="358">
        <f>CW2024</f>
        <v/>
      </c>
      <c r="CX2015" s="358">
        <f>CX2024</f>
        <v/>
      </c>
      <c r="CY2015" s="358">
        <f>CY2024</f>
        <v/>
      </c>
      <c r="CZ2015" s="358">
        <f>CZ2024</f>
        <v/>
      </c>
      <c r="DA2015" s="358">
        <f>DA2024</f>
        <v/>
      </c>
      <c r="DB2015" s="358">
        <f>DB2024</f>
        <v/>
      </c>
      <c r="DC2015" s="358">
        <f>DC2024</f>
        <v/>
      </c>
      <c r="DD2015" s="358">
        <f>DD2024</f>
        <v/>
      </c>
      <c r="DE2015" s="358">
        <f>DE2024</f>
        <v/>
      </c>
      <c r="DF2015" s="358">
        <f>DF2024</f>
        <v/>
      </c>
      <c r="DG2015" s="359">
        <f>DG2024</f>
        <v/>
      </c>
      <c r="DH2015" s="359">
        <f>DH2024</f>
        <v/>
      </c>
      <c r="DI2015" s="359">
        <f>DI2024</f>
        <v/>
      </c>
      <c r="DJ2015" s="359">
        <f>DJ2024</f>
        <v/>
      </c>
      <c r="DK2015" s="359">
        <f>DK2024</f>
        <v/>
      </c>
      <c r="DL2015" s="359">
        <f>DL2024</f>
        <v/>
      </c>
      <c r="DM2015" s="359">
        <f>DM2024</f>
        <v/>
      </c>
      <c r="DN2015" s="359">
        <f>DN2024</f>
        <v/>
      </c>
      <c r="DO2015" s="359">
        <f>DO2024</f>
        <v/>
      </c>
      <c r="DP2015" s="359">
        <f>DP2024</f>
        <v/>
      </c>
      <c r="DQ2015" s="359">
        <f>DQ2024</f>
        <v/>
      </c>
      <c r="DR2015" s="359">
        <f>DR2024</f>
        <v/>
      </c>
      <c r="DS2015" s="359">
        <f>DS2024</f>
        <v/>
      </c>
      <c r="DT2015" s="359">
        <f>DT2024</f>
        <v/>
      </c>
      <c r="DU2015" s="359">
        <f>DU2024</f>
        <v/>
      </c>
      <c r="DV2015" s="359">
        <f>DV2024</f>
        <v/>
      </c>
      <c r="DW2015" s="359">
        <f>DW2024</f>
        <v/>
      </c>
      <c r="DX2015" s="359">
        <f>DX2024</f>
        <v/>
      </c>
      <c r="DY2015" s="359">
        <f>DY2024</f>
        <v/>
      </c>
      <c r="DZ2015" s="359">
        <f>DZ2024</f>
        <v/>
      </c>
      <c r="EA2015" s="359">
        <f>EA2024</f>
        <v/>
      </c>
      <c r="EB2015" s="359">
        <f>EB2024</f>
        <v/>
      </c>
      <c r="EC2015" s="359">
        <f>EC2024</f>
        <v/>
      </c>
      <c r="ED2015" s="359">
        <f>ED2024</f>
        <v/>
      </c>
      <c r="EE2015" s="359">
        <f>EE2024</f>
        <v/>
      </c>
      <c r="EF2015" s="359">
        <f>EF2024</f>
        <v/>
      </c>
      <c r="EG2015" s="359">
        <f>EG2024</f>
        <v/>
      </c>
      <c r="EH2015" s="359">
        <f>EH2024</f>
        <v/>
      </c>
      <c r="EI2015" s="359">
        <f>EI2024</f>
        <v/>
      </c>
      <c r="EJ2015" s="359">
        <f>EJ2024</f>
        <v/>
      </c>
      <c r="EK2015" s="359">
        <f>EK2024</f>
        <v/>
      </c>
      <c r="EL2015" s="359">
        <f>EL2024</f>
        <v/>
      </c>
      <c r="EM2015" s="359">
        <f>EM2024</f>
        <v/>
      </c>
      <c r="EN2015" s="359">
        <f>EN2024</f>
        <v/>
      </c>
      <c r="EO2015" s="359">
        <f>EO2024</f>
        <v/>
      </c>
      <c r="EP2015" s="359">
        <f>EP2024</f>
        <v/>
      </c>
      <c r="EQ2015" s="359">
        <f>EQ2024</f>
        <v/>
      </c>
      <c r="ER2015" s="359">
        <f>ER2024</f>
        <v/>
      </c>
      <c r="ES2015" s="359">
        <f>ES2024</f>
        <v/>
      </c>
      <c r="ET2015" s="359">
        <f>ET2024</f>
        <v/>
      </c>
      <c r="EU2015" s="359">
        <f>EU2024</f>
        <v/>
      </c>
      <c r="EV2015" s="359">
        <f>EV2024</f>
        <v/>
      </c>
      <c r="EW2015" s="359">
        <f>EW2024</f>
        <v/>
      </c>
      <c r="EX2015" s="359">
        <f>EX2024</f>
        <v/>
      </c>
      <c r="EY2015" s="359">
        <f>EY2024</f>
        <v/>
      </c>
      <c r="EZ2015" s="359">
        <f>EZ2024</f>
        <v/>
      </c>
      <c r="FA2015" s="359">
        <f>FA2024</f>
        <v/>
      </c>
      <c r="FB2015" s="359">
        <f>FB2024</f>
        <v/>
      </c>
      <c r="FC2015" s="359">
        <f>FC2024</f>
        <v/>
      </c>
      <c r="FD2015" s="359">
        <f>FD2024</f>
        <v/>
      </c>
      <c r="FE2015" s="359">
        <f>FE2024</f>
        <v/>
      </c>
      <c r="FF2015" s="359">
        <f>FF2024</f>
        <v/>
      </c>
      <c r="FG2015" s="359">
        <f>FG2024</f>
        <v/>
      </c>
      <c r="FH2015" s="359">
        <f>FH2024</f>
        <v/>
      </c>
      <c r="FI2015" s="359">
        <f>FI2024</f>
        <v/>
      </c>
      <c r="FJ2015" s="359">
        <f>FJ2024</f>
        <v/>
      </c>
      <c r="FK2015" s="359">
        <f>FK2024</f>
        <v/>
      </c>
      <c r="FL2015" s="359">
        <f>FL2024</f>
        <v/>
      </c>
      <c r="FM2015" s="359">
        <f>FM2024</f>
        <v/>
      </c>
      <c r="FN2015" s="359">
        <f>FN2024</f>
        <v/>
      </c>
      <c r="FO2015" s="359">
        <f>FO2024</f>
        <v/>
      </c>
      <c r="FP2015" s="359">
        <f>FP2024</f>
        <v/>
      </c>
      <c r="FQ2015" s="359">
        <f>FQ2024</f>
        <v/>
      </c>
      <c r="FR2015" s="359">
        <f>FR2024</f>
        <v/>
      </c>
      <c r="FS2015" s="359">
        <f>FS2024</f>
        <v/>
      </c>
      <c r="FT2015" s="359">
        <f>FT2024</f>
        <v/>
      </c>
      <c r="FU2015" s="359">
        <f>FU2024</f>
        <v/>
      </c>
      <c r="FV2015" s="359">
        <f>FV2024</f>
        <v/>
      </c>
      <c r="FW2015" s="359">
        <f>FW2024</f>
        <v/>
      </c>
      <c r="FX2015" s="359">
        <f>FX2024</f>
        <v/>
      </c>
      <c r="FY2015" s="359">
        <f>FY2024</f>
        <v/>
      </c>
      <c r="FZ2015" s="359">
        <f>FZ2024</f>
        <v/>
      </c>
      <c r="GA2015" s="359">
        <f>GA2024</f>
        <v/>
      </c>
      <c r="GB2015" s="359">
        <f>GB2024</f>
        <v/>
      </c>
      <c r="GC2015" s="359">
        <f>GC2024</f>
        <v/>
      </c>
      <c r="GD2015" s="359">
        <f>GD2024</f>
        <v/>
      </c>
      <c r="GE2015" s="359">
        <f>GE2024</f>
        <v/>
      </c>
      <c r="GF2015" s="359">
        <f>GF2024</f>
        <v/>
      </c>
      <c r="GG2015" s="359">
        <f>GG2024</f>
        <v/>
      </c>
      <c r="GH2015" s="359">
        <f>GH2024</f>
        <v/>
      </c>
      <c r="GI2015" s="359">
        <f>GI2024</f>
        <v/>
      </c>
      <c r="GJ2015" s="359">
        <f>GJ2024</f>
        <v/>
      </c>
      <c r="GK2015" s="359">
        <f>GK2024</f>
        <v/>
      </c>
      <c r="GL2015" s="359">
        <f>GL2024</f>
        <v/>
      </c>
      <c r="GM2015" s="359">
        <f>GM2024</f>
        <v/>
      </c>
      <c r="GN2015" s="359">
        <f>GN2024</f>
        <v/>
      </c>
      <c r="GO2015" s="359">
        <f>GO2024</f>
        <v/>
      </c>
      <c r="GP2015" s="359">
        <f>GP2024</f>
        <v/>
      </c>
      <c r="GQ2015" s="359">
        <f>GQ2024</f>
        <v/>
      </c>
      <c r="GR2015" s="359">
        <f>GR2024</f>
        <v/>
      </c>
      <c r="GS2015" s="359">
        <f>GS2024</f>
        <v/>
      </c>
      <c r="GT2015" s="359">
        <f>GT2024</f>
        <v/>
      </c>
      <c r="GU2015" s="359">
        <f>GU2024</f>
        <v/>
      </c>
      <c r="GV2015" s="359">
        <f>GV2024</f>
        <v/>
      </c>
      <c r="GW2015" s="359">
        <f>GW2024</f>
        <v/>
      </c>
      <c r="GX2015" s="359">
        <f>GX2024</f>
        <v/>
      </c>
    </row>
    <row r="2016"/>
    <row r="2017">
      <c r="A2017" t="n">
        <v>17</v>
      </c>
      <c r="B2017" t="n">
        <v>0</v>
      </c>
      <c r="C2017">
        <f>ROW(SmtRes!A683)</f>
        <v/>
      </c>
      <c r="D2017">
        <f>ROW(EtalonRes!A662)</f>
        <v/>
      </c>
      <c r="E2017" t="inlineStr">
        <is>
          <t>1</t>
        </is>
      </c>
      <c r="F2017" t="inlineStr">
        <is>
          <t>67-1-1</t>
        </is>
      </c>
      <c r="G2017" t="inlineStr">
        <is>
          <t>Демонтаж скрытой электропроводки</t>
        </is>
      </c>
      <c r="H2017" t="inlineStr">
        <is>
          <t>100 м</t>
        </is>
      </c>
      <c r="I2017">
        <f>ROUND(ROUND(3/100,4),7)</f>
        <v/>
      </c>
      <c r="J2017" t="n">
        <v>0</v>
      </c>
      <c r="K2017">
        <f>ROUND(ROUND(3/100,4),7)</f>
        <v/>
      </c>
      <c r="O2017">
        <f>ROUND(CP2017,0)</f>
        <v/>
      </c>
      <c r="P2017">
        <f>ROUND(CQ2017*I2017,0)</f>
        <v/>
      </c>
      <c r="Q2017">
        <f>(ROUND((ROUND(((ET2017)*I2017),0)*BB2017),0)+ROUND((ROUND(((AE2017-(EU2017))*I2017),0)*BS2017),0))</f>
        <v/>
      </c>
      <c r="R2017">
        <f>(ROUND((ROUND(((EU2017)*I2017),0)*BS2017),0)+ROUND((ROUND(((AE2017-(EU2017))*I2017),0)*BS2017),0))</f>
        <v/>
      </c>
      <c r="S2017">
        <f>ROUND(CT2017*I2017,0)</f>
        <v/>
      </c>
      <c r="T2017">
        <f>ROUND(CU2017*I2017,0)</f>
        <v/>
      </c>
      <c r="U2017">
        <f>ROUND(CV2017*I2017,7)</f>
        <v/>
      </c>
      <c r="V2017">
        <f>ROUND(CW2017*I2017,7)</f>
        <v/>
      </c>
      <c r="W2017">
        <f>ROUND(CX2017*I2017,0)</f>
        <v/>
      </c>
      <c r="X2017">
        <f>ROUND(CY2017,0)</f>
        <v/>
      </c>
      <c r="Y2017">
        <f>ROUND(CZ2017,0)</f>
        <v/>
      </c>
      <c r="AA2017" t="n">
        <v>78862477</v>
      </c>
      <c r="AB2017">
        <f>ROUND((AC2017+AD2017+AF2017),2)</f>
        <v/>
      </c>
      <c r="AC2017">
        <f>ROUND((ES2017),2)</f>
        <v/>
      </c>
      <c r="AD2017">
        <f>ROUND((((ET2017)-(EU2017))+AE2017),2)</f>
        <v/>
      </c>
      <c r="AE2017">
        <f>ROUND((EU2017),2)</f>
        <v/>
      </c>
      <c r="AF2017">
        <f>ROUND((EV2017),2)</f>
        <v/>
      </c>
      <c r="AG2017">
        <f>ROUND((AP2017),2)</f>
        <v/>
      </c>
      <c r="AH2017">
        <f>(EW2017)</f>
        <v/>
      </c>
      <c r="AI2017">
        <f>(EX2017)</f>
        <v/>
      </c>
      <c r="AJ2017">
        <f>(AS2017)</f>
        <v/>
      </c>
      <c r="AK2017" t="n">
        <v>19.81</v>
      </c>
      <c r="AL2017" t="n">
        <v>0</v>
      </c>
      <c r="AM2017" t="n">
        <v>0</v>
      </c>
      <c r="AN2017" t="n">
        <v>0</v>
      </c>
      <c r="AO2017" t="n">
        <v>19.81</v>
      </c>
      <c r="AP2017" t="n">
        <v>0</v>
      </c>
      <c r="AQ2017" t="n">
        <v>2.54</v>
      </c>
      <c r="AR2017" t="n">
        <v>0</v>
      </c>
      <c r="AS2017" t="n">
        <v>0</v>
      </c>
      <c r="AT2017" t="n">
        <v>91</v>
      </c>
      <c r="AU2017" t="n">
        <v>48</v>
      </c>
      <c r="AV2017" t="n">
        <v>1</v>
      </c>
      <c r="AW2017" t="n">
        <v>1</v>
      </c>
      <c r="AZ2017" t="n">
        <v>1</v>
      </c>
      <c r="BA2017" t="n">
        <v>52.25</v>
      </c>
      <c r="BB2017" t="n">
        <v>1</v>
      </c>
      <c r="BC2017" t="n">
        <v>1</v>
      </c>
      <c r="BD2017" t="inlineStr"/>
      <c r="BE2017" t="inlineStr"/>
      <c r="BF2017" t="inlineStr"/>
      <c r="BG2017" t="inlineStr"/>
      <c r="BH2017" t="n">
        <v>0</v>
      </c>
      <c r="BI2017" t="n">
        <v>1</v>
      </c>
      <c r="BJ2017" t="inlineStr">
        <is>
          <t>ТЕРр Московской обл., 67-1-1, приказ Минстроя России №675/пр от 28.02.2017 № 263/пр</t>
        </is>
      </c>
      <c r="BM2017" t="n">
        <v>67001</v>
      </c>
      <c r="BN2017" t="n">
        <v>0</v>
      </c>
      <c r="BO2017" t="inlineStr">
        <is>
          <t>67-1-1</t>
        </is>
      </c>
      <c r="BP2017" t="n">
        <v>1</v>
      </c>
      <c r="BQ2017" t="n">
        <v>6</v>
      </c>
      <c r="BR2017" t="n">
        <v>0</v>
      </c>
      <c r="BS2017" t="n">
        <v>52.25</v>
      </c>
      <c r="BT2017" t="n">
        <v>1</v>
      </c>
      <c r="BU2017" t="n">
        <v>1</v>
      </c>
      <c r="BV2017" t="n">
        <v>1</v>
      </c>
      <c r="BW2017" t="n">
        <v>1</v>
      </c>
      <c r="BX2017" t="n">
        <v>1</v>
      </c>
      <c r="BY2017" t="inlineStr"/>
      <c r="BZ2017" t="n">
        <v>91</v>
      </c>
      <c r="CA2017" t="n">
        <v>48</v>
      </c>
      <c r="CB2017" t="inlineStr"/>
      <c r="CE2017" t="n">
        <v>12</v>
      </c>
      <c r="CF2017" t="n">
        <v>0</v>
      </c>
      <c r="CG2017" t="n">
        <v>0</v>
      </c>
      <c r="CM2017" t="n">
        <v>0</v>
      </c>
      <c r="CN2017" t="inlineStr"/>
      <c r="CO2017" t="n">
        <v>0</v>
      </c>
      <c r="CP2017">
        <f>(P2017+Q2017+S2017)</f>
        <v/>
      </c>
      <c r="CQ2017">
        <f>AC2017*BC2017</f>
        <v/>
      </c>
      <c r="CR2017">
        <f>(ROUND((ROUND(((ET2017)*1),0)*BB2017),0)+ROUND((ROUND(((AE2017-(EU2017))*1),0)*BS2017),0))</f>
        <v/>
      </c>
      <c r="CS2017">
        <f>(ROUND((ROUND(((EU2017)*1),0)*BS2017),0)+ROUND((ROUND(((AE2017-(EU2017))*1),0)*BS2017),0))</f>
        <v/>
      </c>
      <c r="CT2017">
        <f>AF2017*BA2017</f>
        <v/>
      </c>
      <c r="CU2017">
        <f>AG2017</f>
        <v/>
      </c>
      <c r="CV2017">
        <f>AH2017</f>
        <v/>
      </c>
      <c r="CW2017">
        <f>AI2017</f>
        <v/>
      </c>
      <c r="CX2017">
        <f>AJ2017</f>
        <v/>
      </c>
      <c r="CY2017">
        <f>(((S2017+R2017)*AT2017)/100)</f>
        <v/>
      </c>
      <c r="CZ2017">
        <f>(((S2017+R2017)*AU2017)/100)</f>
        <v/>
      </c>
      <c r="DC2017" t="inlineStr"/>
      <c r="DD2017" t="inlineStr"/>
      <c r="DE2017" t="inlineStr"/>
      <c r="DF2017" t="inlineStr"/>
      <c r="DG2017" t="inlineStr"/>
      <c r="DH2017" t="inlineStr"/>
      <c r="DI2017" t="inlineStr"/>
      <c r="DJ2017" t="inlineStr"/>
      <c r="DK2017" t="inlineStr"/>
      <c r="DL2017" t="inlineStr"/>
      <c r="DM2017" t="inlineStr"/>
      <c r="DN2017" t="n">
        <v>0</v>
      </c>
      <c r="DO2017" t="n">
        <v>0</v>
      </c>
      <c r="DP2017" t="n">
        <v>1</v>
      </c>
      <c r="DQ2017" t="n">
        <v>1</v>
      </c>
      <c r="DU2017" t="n">
        <v>1003</v>
      </c>
      <c r="DV2017" t="inlineStr">
        <is>
          <t>100 м</t>
        </is>
      </c>
      <c r="DW2017" t="inlineStr">
        <is>
          <t>100 м</t>
        </is>
      </c>
      <c r="DX2017" t="n">
        <v>100</v>
      </c>
      <c r="DZ2017" t="inlineStr"/>
      <c r="EA2017" t="inlineStr"/>
      <c r="EB2017" t="inlineStr"/>
      <c r="EC2017" t="inlineStr"/>
      <c r="EE2017" t="n">
        <v>78726030</v>
      </c>
      <c r="EF2017" t="n">
        <v>6</v>
      </c>
      <c r="EG2017" t="inlineStr">
        <is>
          <t>Ремонтно-строительные работы</t>
        </is>
      </c>
      <c r="EH2017" t="n">
        <v>101</v>
      </c>
      <c r="EI2017" t="inlineStr">
        <is>
          <t>Электромонтажные работы</t>
        </is>
      </c>
      <c r="EJ2017" t="n">
        <v>1</v>
      </c>
      <c r="EK2017" t="n">
        <v>67001</v>
      </c>
      <c r="EL2017" t="inlineStr">
        <is>
          <t>Электромонтажные работы</t>
        </is>
      </c>
      <c r="EM2017" t="inlineStr">
        <is>
          <t>рФЕР-67</t>
        </is>
      </c>
      <c r="EO2017" t="inlineStr"/>
      <c r="EQ2017" t="n">
        <v>0</v>
      </c>
      <c r="ER2017" t="n">
        <v>19.81</v>
      </c>
      <c r="ES2017" t="n">
        <v>0</v>
      </c>
      <c r="ET2017" t="n">
        <v>0</v>
      </c>
      <c r="EU2017" t="n">
        <v>0</v>
      </c>
      <c r="EV2017" t="n">
        <v>19.81</v>
      </c>
      <c r="EW2017" t="n">
        <v>2.54</v>
      </c>
      <c r="EX2017" t="n">
        <v>0</v>
      </c>
      <c r="EY2017" t="n">
        <v>0</v>
      </c>
      <c r="FQ2017" t="n">
        <v>0</v>
      </c>
      <c r="FR2017" t="n">
        <v>0</v>
      </c>
      <c r="FS2017" t="n">
        <v>0</v>
      </c>
      <c r="FX2017" t="n">
        <v>91</v>
      </c>
      <c r="FY2017" t="n">
        <v>48</v>
      </c>
      <c r="GA2017" t="inlineStr"/>
      <c r="GD2017" t="n">
        <v>1</v>
      </c>
      <c r="GF2017" t="n">
        <v>442486611</v>
      </c>
      <c r="GG2017" t="n">
        <v>2</v>
      </c>
      <c r="GH2017" t="n">
        <v>1</v>
      </c>
      <c r="GI2017" t="n">
        <v>2</v>
      </c>
      <c r="GJ2017" t="n">
        <v>0</v>
      </c>
      <c r="GK2017" t="n">
        <v>0</v>
      </c>
      <c r="GL2017">
        <f>ROUND(IF(AND(BH2017=3,BI2017=3,FS2017&lt;&gt;0),P2017,0),0)</f>
        <v/>
      </c>
      <c r="GM2017">
        <f>ROUND(O2017+X2017+Y2017,0)+GX2017</f>
        <v/>
      </c>
      <c r="GN2017">
        <f>IF(OR(BI2017=0,BI2017=1),GM2017-GX2017,0)</f>
        <v/>
      </c>
      <c r="GO2017">
        <f>IF(BI2017=2,GM2017-GX2017,0)</f>
        <v/>
      </c>
      <c r="GP2017">
        <f>IF(BI2017=4,GM2017-GX2017,0)</f>
        <v/>
      </c>
      <c r="GR2017" t="n">
        <v>0</v>
      </c>
      <c r="GS2017" t="n">
        <v>3</v>
      </c>
      <c r="GT2017" t="n">
        <v>0</v>
      </c>
      <c r="GU2017" t="inlineStr"/>
      <c r="GV2017">
        <f>ROUND((GT2017),2)</f>
        <v/>
      </c>
      <c r="GW2017" t="n">
        <v>1</v>
      </c>
      <c r="GX2017">
        <f>ROUND(HC2017*I2017,0)</f>
        <v/>
      </c>
      <c r="HA2017" t="n">
        <v>0</v>
      </c>
      <c r="HB2017" t="n">
        <v>0</v>
      </c>
      <c r="HC2017">
        <f>GV2017*GW2017</f>
        <v/>
      </c>
      <c r="HE2017" t="inlineStr"/>
      <c r="HF2017" t="inlineStr"/>
      <c r="HM2017" t="inlineStr"/>
      <c r="HN2017" t="inlineStr">
        <is>
          <t>Пр/812-101.0-1</t>
        </is>
      </c>
      <c r="HO2017" t="inlineStr">
        <is>
          <t>Пр/774-101.0</t>
        </is>
      </c>
      <c r="HP2017" t="inlineStr">
        <is>
          <t>Электромонтажные работы</t>
        </is>
      </c>
      <c r="HQ2017" t="inlineStr">
        <is>
          <t>Электромонтажные работы</t>
        </is>
      </c>
      <c r="HS2017" t="n">
        <v>0</v>
      </c>
      <c r="IK2017" t="n">
        <v>0</v>
      </c>
    </row>
    <row r="2018">
      <c r="A2018" t="n">
        <v>18</v>
      </c>
      <c r="B2018" t="n">
        <v>0</v>
      </c>
      <c r="C2018" t="n">
        <v>683</v>
      </c>
      <c r="E2018" t="inlineStr">
        <is>
          <t>1,1</t>
        </is>
      </c>
      <c r="F2018" t="inlineStr">
        <is>
          <t>509-9900</t>
        </is>
      </c>
      <c r="G2018" t="inlineStr">
        <is>
          <t>Строительный мусор</t>
        </is>
      </c>
      <c r="H2018" t="inlineStr">
        <is>
          <t>т</t>
        </is>
      </c>
      <c r="I2018">
        <f>I2017*J2018</f>
        <v/>
      </c>
      <c r="J2018" t="n">
        <v>0.004</v>
      </c>
      <c r="K2018" t="n">
        <v>0.004</v>
      </c>
      <c r="O2018">
        <f>ROUND(CP2018,0)</f>
        <v/>
      </c>
      <c r="P2018">
        <f>ROUND(CQ2018*I2018,0)</f>
        <v/>
      </c>
      <c r="Q2018">
        <f>(ROUND((ROUND(((ET2018)*I2018),0)*BB2018),0)+ROUND((ROUND(((AE2018-(EU2018))*I2018),0)*BS2018),0))</f>
        <v/>
      </c>
      <c r="R2018">
        <f>(ROUND((ROUND(((EU2018)*I2018),0)*BS2018),0)+ROUND((ROUND(((AE2018-(EU2018))*I2018),0)*BS2018),0))</f>
        <v/>
      </c>
      <c r="S2018">
        <f>ROUND(CT2018*I2018,0)</f>
        <v/>
      </c>
      <c r="T2018">
        <f>ROUND(CU2018*I2018,0)</f>
        <v/>
      </c>
      <c r="U2018">
        <f>ROUND(CV2018*I2018,7)</f>
        <v/>
      </c>
      <c r="V2018">
        <f>ROUND(CW2018*I2018,7)</f>
        <v/>
      </c>
      <c r="W2018">
        <f>ROUND(CX2018*I2018,0)</f>
        <v/>
      </c>
      <c r="X2018">
        <f>ROUND(CY2018,0)</f>
        <v/>
      </c>
      <c r="Y2018">
        <f>ROUND(CZ2018,0)</f>
        <v/>
      </c>
      <c r="AA2018" t="n">
        <v>78862477</v>
      </c>
      <c r="AB2018">
        <f>ROUND((AC2018+AD2018+AF2018),2)</f>
        <v/>
      </c>
      <c r="AC2018">
        <f>ROUND((ES2018),2)</f>
        <v/>
      </c>
      <c r="AD2018">
        <f>ROUND((((ET2018)-(EU2018))+AE2018),2)</f>
        <v/>
      </c>
      <c r="AE2018">
        <f>ROUND((EU2018),2)</f>
        <v/>
      </c>
      <c r="AF2018">
        <f>ROUND((EV2018),2)</f>
        <v/>
      </c>
      <c r="AG2018">
        <f>ROUND((AP2018),2)</f>
        <v/>
      </c>
      <c r="AH2018">
        <f>(EW2018)</f>
        <v/>
      </c>
      <c r="AI2018">
        <f>(EX2018)</f>
        <v/>
      </c>
      <c r="AJ2018">
        <f>(AS2018)</f>
        <v/>
      </c>
      <c r="AK2018" t="n">
        <v>0</v>
      </c>
      <c r="AL2018" t="n">
        <v>0</v>
      </c>
      <c r="AM2018" t="n">
        <v>0</v>
      </c>
      <c r="AN2018" t="n">
        <v>0</v>
      </c>
      <c r="AO2018" t="n">
        <v>0</v>
      </c>
      <c r="AP2018" t="n">
        <v>0</v>
      </c>
      <c r="AQ2018" t="n">
        <v>0</v>
      </c>
      <c r="AR2018" t="n">
        <v>0</v>
      </c>
      <c r="AS2018" t="n">
        <v>0</v>
      </c>
      <c r="AT2018" t="n">
        <v>91</v>
      </c>
      <c r="AU2018" t="n">
        <v>48</v>
      </c>
      <c r="AV2018" t="n">
        <v>1</v>
      </c>
      <c r="AW2018" t="n">
        <v>1</v>
      </c>
      <c r="AZ2018" t="n">
        <v>1</v>
      </c>
      <c r="BA2018" t="n">
        <v>1</v>
      </c>
      <c r="BB2018" t="n">
        <v>1</v>
      </c>
      <c r="BC2018" t="n">
        <v>1</v>
      </c>
      <c r="BD2018" t="inlineStr"/>
      <c r="BE2018" t="inlineStr"/>
      <c r="BF2018" t="inlineStr"/>
      <c r="BG2018" t="inlineStr"/>
      <c r="BH2018" t="n">
        <v>3</v>
      </c>
      <c r="BI2018" t="n">
        <v>1</v>
      </c>
      <c r="BJ2018" t="inlineStr">
        <is>
          <t>ТССЦ Московской обл., 509-9900, приказ Минстроя России №675/пр от 28.02.2017 № 258/пр</t>
        </is>
      </c>
      <c r="BM2018" t="n">
        <v>67001</v>
      </c>
      <c r="BN2018" t="n">
        <v>0</v>
      </c>
      <c r="BO2018" t="inlineStr"/>
      <c r="BP2018" t="n">
        <v>0</v>
      </c>
      <c r="BQ2018" t="n">
        <v>6</v>
      </c>
      <c r="BR2018" t="n">
        <v>0</v>
      </c>
      <c r="BS2018" t="n">
        <v>1</v>
      </c>
      <c r="BT2018" t="n">
        <v>1</v>
      </c>
      <c r="BU2018" t="n">
        <v>1</v>
      </c>
      <c r="BV2018" t="n">
        <v>1</v>
      </c>
      <c r="BW2018" t="n">
        <v>1</v>
      </c>
      <c r="BX2018" t="n">
        <v>1</v>
      </c>
      <c r="BY2018" t="inlineStr"/>
      <c r="BZ2018" t="n">
        <v>91</v>
      </c>
      <c r="CA2018" t="n">
        <v>48</v>
      </c>
      <c r="CB2018" t="inlineStr"/>
      <c r="CE2018" t="n">
        <v>12</v>
      </c>
      <c r="CF2018" t="n">
        <v>0</v>
      </c>
      <c r="CG2018" t="n">
        <v>0</v>
      </c>
      <c r="CM2018" t="n">
        <v>0</v>
      </c>
      <c r="CN2018" t="inlineStr"/>
      <c r="CO2018" t="n">
        <v>0</v>
      </c>
      <c r="CP2018">
        <f>(P2018+Q2018+S2018)</f>
        <v/>
      </c>
      <c r="CQ2018">
        <f>AC2018*BC2018</f>
        <v/>
      </c>
      <c r="CR2018">
        <f>(ROUND((ROUND(((ET2018)*1),0)*BB2018),0)+ROUND((ROUND(((AE2018-(EU2018))*1),0)*BS2018),0))</f>
        <v/>
      </c>
      <c r="CS2018">
        <f>(ROUND((ROUND(((EU2018)*1),0)*BS2018),0)+ROUND((ROUND(((AE2018-(EU2018))*1),0)*BS2018),0))</f>
        <v/>
      </c>
      <c r="CT2018">
        <f>AF2018*BA2018</f>
        <v/>
      </c>
      <c r="CU2018">
        <f>AG2018</f>
        <v/>
      </c>
      <c r="CV2018">
        <f>AH2018</f>
        <v/>
      </c>
      <c r="CW2018">
        <f>AI2018</f>
        <v/>
      </c>
      <c r="CX2018">
        <f>AJ2018</f>
        <v/>
      </c>
      <c r="CY2018">
        <f>(((S2018+R2018)*AT2018)/100)</f>
        <v/>
      </c>
      <c r="CZ2018">
        <f>(((S2018+R2018)*AU2018)/100)</f>
        <v/>
      </c>
      <c r="DC2018" t="inlineStr"/>
      <c r="DD2018" t="inlineStr"/>
      <c r="DE2018" t="inlineStr"/>
      <c r="DF2018" t="inlineStr"/>
      <c r="DG2018" t="inlineStr"/>
      <c r="DH2018" t="inlineStr"/>
      <c r="DI2018" t="inlineStr"/>
      <c r="DJ2018" t="inlineStr"/>
      <c r="DK2018" t="inlineStr"/>
      <c r="DL2018" t="inlineStr"/>
      <c r="DM2018" t="inlineStr"/>
      <c r="DN2018" t="n">
        <v>0</v>
      </c>
      <c r="DO2018" t="n">
        <v>0</v>
      </c>
      <c r="DP2018" t="n">
        <v>1</v>
      </c>
      <c r="DQ2018" t="n">
        <v>1</v>
      </c>
      <c r="DU2018" t="n">
        <v>1009</v>
      </c>
      <c r="DV2018" t="inlineStr">
        <is>
          <t>т</t>
        </is>
      </c>
      <c r="DW2018" t="inlineStr">
        <is>
          <t>т</t>
        </is>
      </c>
      <c r="DX2018" t="n">
        <v>1000</v>
      </c>
      <c r="DZ2018" t="inlineStr"/>
      <c r="EA2018" t="inlineStr"/>
      <c r="EB2018" t="inlineStr"/>
      <c r="EC2018" t="inlineStr"/>
      <c r="EE2018" t="n">
        <v>78726030</v>
      </c>
      <c r="EF2018" t="n">
        <v>6</v>
      </c>
      <c r="EG2018" t="inlineStr">
        <is>
          <t>Ремонтно-строительные работы</t>
        </is>
      </c>
      <c r="EH2018" t="n">
        <v>101</v>
      </c>
      <c r="EI2018" t="inlineStr">
        <is>
          <t>Электромонтажные работы</t>
        </is>
      </c>
      <c r="EJ2018" t="n">
        <v>1</v>
      </c>
      <c r="EK2018" t="n">
        <v>67001</v>
      </c>
      <c r="EL2018" t="inlineStr">
        <is>
          <t>Электромонтажные работы</t>
        </is>
      </c>
      <c r="EM2018" t="inlineStr">
        <is>
          <t>рФЕР-67</t>
        </is>
      </c>
      <c r="EO2018" t="inlineStr"/>
      <c r="EQ2018" t="n">
        <v>0</v>
      </c>
      <c r="ER2018" t="n">
        <v>0</v>
      </c>
      <c r="ES2018" t="n">
        <v>0</v>
      </c>
      <c r="ET2018" t="n">
        <v>0</v>
      </c>
      <c r="EU2018" t="n">
        <v>0</v>
      </c>
      <c r="EV2018" t="n">
        <v>0</v>
      </c>
      <c r="EW2018" t="n">
        <v>0</v>
      </c>
      <c r="EX2018" t="n">
        <v>0</v>
      </c>
      <c r="FQ2018" t="n">
        <v>0</v>
      </c>
      <c r="FR2018" t="n">
        <v>0</v>
      </c>
      <c r="FS2018" t="n">
        <v>0</v>
      </c>
      <c r="FX2018" t="n">
        <v>91</v>
      </c>
      <c r="FY2018" t="n">
        <v>48</v>
      </c>
      <c r="GA2018" t="inlineStr"/>
      <c r="GD2018" t="n">
        <v>1</v>
      </c>
      <c r="GF2018" t="n">
        <v>1876412176</v>
      </c>
      <c r="GG2018" t="n">
        <v>2</v>
      </c>
      <c r="GH2018" t="n">
        <v>1</v>
      </c>
      <c r="GI2018" t="n">
        <v>-2</v>
      </c>
      <c r="GJ2018" t="n">
        <v>0</v>
      </c>
      <c r="GK2018" t="n">
        <v>0</v>
      </c>
      <c r="GL2018">
        <f>ROUND(IF(AND(BH2018=3,BI2018=3,FS2018&lt;&gt;0),P2018,0),0)</f>
        <v/>
      </c>
      <c r="GM2018">
        <f>ROUND(O2018+X2018+Y2018,0)+GX2018</f>
        <v/>
      </c>
      <c r="GN2018">
        <f>IF(OR(BI2018=0,BI2018=1),GM2018-GX2018,0)</f>
        <v/>
      </c>
      <c r="GO2018">
        <f>IF(BI2018=2,GM2018-GX2018,0)</f>
        <v/>
      </c>
      <c r="GP2018">
        <f>IF(BI2018=4,GM2018-GX2018,0)</f>
        <v/>
      </c>
      <c r="GR2018" t="n">
        <v>0</v>
      </c>
      <c r="GS2018" t="n">
        <v>3</v>
      </c>
      <c r="GT2018" t="n">
        <v>0</v>
      </c>
      <c r="GU2018" t="inlineStr"/>
      <c r="GV2018">
        <f>ROUND((GT2018),2)</f>
        <v/>
      </c>
      <c r="GW2018" t="n">
        <v>1</v>
      </c>
      <c r="GX2018">
        <f>ROUND(HC2018*I2018,0)</f>
        <v/>
      </c>
      <c r="HA2018" t="n">
        <v>0</v>
      </c>
      <c r="HB2018" t="n">
        <v>0</v>
      </c>
      <c r="HC2018">
        <f>GV2018*GW2018</f>
        <v/>
      </c>
      <c r="HE2018" t="inlineStr"/>
      <c r="HF2018" t="inlineStr"/>
      <c r="HM2018" t="inlineStr"/>
      <c r="HN2018" t="inlineStr">
        <is>
          <t>Пр/812-101.0-1</t>
        </is>
      </c>
      <c r="HO2018" t="inlineStr">
        <is>
          <t>Пр/774-101.0</t>
        </is>
      </c>
      <c r="HP2018" t="inlineStr">
        <is>
          <t>Электромонтажные работы</t>
        </is>
      </c>
      <c r="HQ2018" t="inlineStr">
        <is>
          <t>Электромонтажные работы</t>
        </is>
      </c>
      <c r="HS2018" t="n">
        <v>0</v>
      </c>
      <c r="IK2018" t="n">
        <v>0</v>
      </c>
    </row>
    <row r="2019">
      <c r="A2019" t="n">
        <v>17</v>
      </c>
      <c r="B2019" t="n">
        <v>0</v>
      </c>
      <c r="C2019">
        <f>ROW(SmtRes!A693)</f>
        <v/>
      </c>
      <c r="D2019">
        <f>ROW(EtalonRes!A670)</f>
        <v/>
      </c>
      <c r="E2019" t="inlineStr">
        <is>
          <t>2</t>
        </is>
      </c>
      <c r="F2019" t="inlineStr">
        <is>
          <t>м08-02-403-3</t>
        </is>
      </c>
      <c r="G2019" t="inlineStr">
        <is>
          <t>Провод групповой осветительных сетей в защитной оболочке или кабель двух-трехжильный под штукатурку по стенам или в бороздах</t>
        </is>
      </c>
      <c r="H2019" t="inlineStr">
        <is>
          <t>100 м</t>
        </is>
      </c>
      <c r="I2019">
        <f>ROUND(ROUND(3/100,4),7)</f>
        <v/>
      </c>
      <c r="J2019" t="n">
        <v>0</v>
      </c>
      <c r="K2019">
        <f>ROUND(ROUND(3/100,4),7)</f>
        <v/>
      </c>
      <c r="O2019">
        <f>ROUND(CP2019,0)</f>
        <v/>
      </c>
      <c r="P2019">
        <f>ROUND(CQ2019*I2019,0)</f>
        <v/>
      </c>
      <c r="Q2019">
        <f>(ROUND((ROUND(((ET2019)*I2019),0)*BB2019),0)+ROUND((ROUND(((AE2019-(EU2019))*I2019),0)*BS2019),0))</f>
        <v/>
      </c>
      <c r="R2019">
        <f>(ROUND((ROUND(((EU2019)*I2019),0)*BS2019),0)+ROUND((ROUND(((AE2019-(EU2019))*I2019),0)*BS2019),0))</f>
        <v/>
      </c>
      <c r="S2019">
        <f>ROUND(CT2019*I2019,0)</f>
        <v/>
      </c>
      <c r="T2019">
        <f>ROUND(CU2019*I2019,0)</f>
        <v/>
      </c>
      <c r="U2019">
        <f>ROUND(CV2019*I2019,7)</f>
        <v/>
      </c>
      <c r="V2019">
        <f>ROUND(CW2019*I2019,7)</f>
        <v/>
      </c>
      <c r="W2019">
        <f>ROUND(CX2019*I2019,0)</f>
        <v/>
      </c>
      <c r="X2019">
        <f>ROUND(CY2019,0)</f>
        <v/>
      </c>
      <c r="Y2019">
        <f>ROUND(CZ2019,0)</f>
        <v/>
      </c>
      <c r="AA2019" t="n">
        <v>78862477</v>
      </c>
      <c r="AB2019">
        <f>ROUND((AC2019+AD2019+AF2019),2)</f>
        <v/>
      </c>
      <c r="AC2019">
        <f>ROUND((ES2019),2)</f>
        <v/>
      </c>
      <c r="AD2019">
        <f>ROUND((((ET2019)-(EU2019))+AE2019),2)</f>
        <v/>
      </c>
      <c r="AE2019">
        <f>ROUND((EU2019),2)</f>
        <v/>
      </c>
      <c r="AF2019">
        <f>ROUND((EV2019),2)</f>
        <v/>
      </c>
      <c r="AG2019">
        <f>ROUND((AP2019),2)</f>
        <v/>
      </c>
      <c r="AH2019">
        <f>(EW2019)</f>
        <v/>
      </c>
      <c r="AI2019">
        <f>(EX2019)</f>
        <v/>
      </c>
      <c r="AJ2019">
        <f>(AS2019)</f>
        <v/>
      </c>
      <c r="AK2019" t="n">
        <v>200.71</v>
      </c>
      <c r="AL2019" t="n">
        <v>41.17</v>
      </c>
      <c r="AM2019" t="n">
        <v>4.44</v>
      </c>
      <c r="AN2019" t="n">
        <v>0.27</v>
      </c>
      <c r="AO2019" t="n">
        <v>155.1</v>
      </c>
      <c r="AP2019" t="n">
        <v>0</v>
      </c>
      <c r="AQ2019" t="n">
        <v>16.5</v>
      </c>
      <c r="AR2019" t="n">
        <v>0.02</v>
      </c>
      <c r="AS2019" t="n">
        <v>0</v>
      </c>
      <c r="AT2019" t="n">
        <v>97</v>
      </c>
      <c r="AU2019" t="n">
        <v>51</v>
      </c>
      <c r="AV2019" t="n">
        <v>1</v>
      </c>
      <c r="AW2019" t="n">
        <v>1</v>
      </c>
      <c r="AZ2019" t="n">
        <v>1</v>
      </c>
      <c r="BA2019" t="n">
        <v>52.25</v>
      </c>
      <c r="BB2019" t="n">
        <v>16.59</v>
      </c>
      <c r="BC2019" t="n">
        <v>8.44</v>
      </c>
      <c r="BD2019" t="inlineStr"/>
      <c r="BE2019" t="inlineStr"/>
      <c r="BF2019" t="inlineStr"/>
      <c r="BG2019" t="inlineStr"/>
      <c r="BH2019" t="n">
        <v>0</v>
      </c>
      <c r="BI2019" t="n">
        <v>2</v>
      </c>
      <c r="BJ2019" t="inlineStr">
        <is>
          <t>ТЕРм Московской обл., м08-02-403-3, приказ Минстроя России №675/пр от 28.02.2017 № 259/пр</t>
        </is>
      </c>
      <c r="BM2019" t="n">
        <v>108001</v>
      </c>
      <c r="BN2019" t="n">
        <v>0</v>
      </c>
      <c r="BO2019" t="inlineStr">
        <is>
          <t>м08-02-403-3</t>
        </is>
      </c>
      <c r="BP2019" t="n">
        <v>1</v>
      </c>
      <c r="BQ2019" t="n">
        <v>3</v>
      </c>
      <c r="BR2019" t="n">
        <v>0</v>
      </c>
      <c r="BS2019" t="n">
        <v>52.25</v>
      </c>
      <c r="BT2019" t="n">
        <v>1</v>
      </c>
      <c r="BU2019" t="n">
        <v>1</v>
      </c>
      <c r="BV2019" t="n">
        <v>1</v>
      </c>
      <c r="BW2019" t="n">
        <v>1</v>
      </c>
      <c r="BX2019" t="n">
        <v>1</v>
      </c>
      <c r="BY2019" t="inlineStr"/>
      <c r="BZ2019" t="n">
        <v>97</v>
      </c>
      <c r="CA2019" t="n">
        <v>51</v>
      </c>
      <c r="CB2019" t="inlineStr"/>
      <c r="CE2019" t="n">
        <v>12</v>
      </c>
      <c r="CF2019" t="n">
        <v>0</v>
      </c>
      <c r="CG2019" t="n">
        <v>0</v>
      </c>
      <c r="CM2019" t="n">
        <v>0</v>
      </c>
      <c r="CN2019" t="inlineStr"/>
      <c r="CO2019" t="n">
        <v>0</v>
      </c>
      <c r="CP2019">
        <f>(P2019+Q2019+S2019)</f>
        <v/>
      </c>
      <c r="CQ2019">
        <f>AC2019*BC2019</f>
        <v/>
      </c>
      <c r="CR2019">
        <f>(ROUND((ROUND(((ET2019)*1),0)*BB2019),0)+ROUND((ROUND(((AE2019-(EU2019))*1),0)*BS2019),0))</f>
        <v/>
      </c>
      <c r="CS2019">
        <f>(ROUND((ROUND(((EU2019)*1),0)*BS2019),0)+ROUND((ROUND(((AE2019-(EU2019))*1),0)*BS2019),0))</f>
        <v/>
      </c>
      <c r="CT2019">
        <f>AF2019*BA2019</f>
        <v/>
      </c>
      <c r="CU2019">
        <f>AG2019</f>
        <v/>
      </c>
      <c r="CV2019">
        <f>AH2019</f>
        <v/>
      </c>
      <c r="CW2019">
        <f>AI2019</f>
        <v/>
      </c>
      <c r="CX2019">
        <f>AJ2019</f>
        <v/>
      </c>
      <c r="CY2019">
        <f>(((S2019+R2019)*AT2019)/100)</f>
        <v/>
      </c>
      <c r="CZ2019">
        <f>(((S2019+R2019)*AU2019)/100)</f>
        <v/>
      </c>
      <c r="DC2019" t="inlineStr"/>
      <c r="DD2019" t="inlineStr"/>
      <c r="DE2019" t="inlineStr"/>
      <c r="DF2019" t="inlineStr"/>
      <c r="DG2019" t="inlineStr"/>
      <c r="DH2019" t="inlineStr"/>
      <c r="DI2019" t="inlineStr"/>
      <c r="DJ2019" t="inlineStr"/>
      <c r="DK2019" t="inlineStr"/>
      <c r="DL2019" t="inlineStr"/>
      <c r="DM2019" t="inlineStr"/>
      <c r="DN2019" t="n">
        <v>0</v>
      </c>
      <c r="DO2019" t="n">
        <v>0</v>
      </c>
      <c r="DP2019" t="n">
        <v>1</v>
      </c>
      <c r="DQ2019" t="n">
        <v>1</v>
      </c>
      <c r="DU2019" t="n">
        <v>1003</v>
      </c>
      <c r="DV2019" t="inlineStr">
        <is>
          <t>100 м</t>
        </is>
      </c>
      <c r="DW2019" t="inlineStr">
        <is>
          <t>100 м</t>
        </is>
      </c>
      <c r="DX2019" t="n">
        <v>100</v>
      </c>
      <c r="DZ2019" t="inlineStr"/>
      <c r="EA2019" t="inlineStr"/>
      <c r="EB2019" t="inlineStr"/>
      <c r="EC2019" t="inlineStr"/>
      <c r="EE2019" t="n">
        <v>78725665</v>
      </c>
      <c r="EF2019" t="n">
        <v>3</v>
      </c>
      <c r="EG2019" t="inlineStr">
        <is>
          <t>Монтажные работы</t>
        </is>
      </c>
      <c r="EH2019" t="n">
        <v>0</v>
      </c>
      <c r="EI2019" t="inlineStr"/>
      <c r="EJ2019" t="n">
        <v>2</v>
      </c>
      <c r="EK2019" t="n">
        <v>108001</v>
      </c>
      <c r="EL2019" t="inlineStr">
        <is>
          <t>Электротехнические установки: на других объектах</t>
        </is>
      </c>
      <c r="EM2019" t="inlineStr">
        <is>
          <t>мФЕР-08</t>
        </is>
      </c>
      <c r="EO2019" t="inlineStr"/>
      <c r="EQ2019" t="n">
        <v>0</v>
      </c>
      <c r="ER2019" t="n">
        <v>200.71</v>
      </c>
      <c r="ES2019" t="n">
        <v>41.17</v>
      </c>
      <c r="ET2019" t="n">
        <v>4.44</v>
      </c>
      <c r="EU2019" t="n">
        <v>0.27</v>
      </c>
      <c r="EV2019" t="n">
        <v>155.1</v>
      </c>
      <c r="EW2019" t="n">
        <v>16.5</v>
      </c>
      <c r="EX2019" t="n">
        <v>0.02</v>
      </c>
      <c r="EY2019" t="n">
        <v>0</v>
      </c>
      <c r="FQ2019" t="n">
        <v>0</v>
      </c>
      <c r="FR2019" t="n">
        <v>0</v>
      </c>
      <c r="FS2019" t="n">
        <v>0</v>
      </c>
      <c r="FX2019" t="n">
        <v>97</v>
      </c>
      <c r="FY2019" t="n">
        <v>51</v>
      </c>
      <c r="GA2019" t="inlineStr"/>
      <c r="GD2019" t="n">
        <v>1</v>
      </c>
      <c r="GF2019" t="n">
        <v>-134942991</v>
      </c>
      <c r="GG2019" t="n">
        <v>2</v>
      </c>
      <c r="GH2019" t="n">
        <v>1</v>
      </c>
      <c r="GI2019" t="n">
        <v>2</v>
      </c>
      <c r="GJ2019" t="n">
        <v>0</v>
      </c>
      <c r="GK2019" t="n">
        <v>0</v>
      </c>
      <c r="GL2019">
        <f>ROUND(IF(AND(BH2019=3,BI2019=3,FS2019&lt;&gt;0),P2019,0),0)</f>
        <v/>
      </c>
      <c r="GM2019">
        <f>ROUND(O2019+X2019+Y2019,0)+GX2019</f>
        <v/>
      </c>
      <c r="GN2019">
        <f>IF(OR(BI2019=0,BI2019=1),GM2019-GX2019,0)</f>
        <v/>
      </c>
      <c r="GO2019">
        <f>IF(BI2019=2,GM2019-GX2019,0)</f>
        <v/>
      </c>
      <c r="GP2019">
        <f>IF(BI2019=4,GM2019-GX2019,0)</f>
        <v/>
      </c>
      <c r="GR2019" t="n">
        <v>0</v>
      </c>
      <c r="GS2019" t="n">
        <v>3</v>
      </c>
      <c r="GT2019" t="n">
        <v>0</v>
      </c>
      <c r="GU2019" t="inlineStr"/>
      <c r="GV2019">
        <f>ROUND((GT2019),2)</f>
        <v/>
      </c>
      <c r="GW2019" t="n">
        <v>1</v>
      </c>
      <c r="GX2019">
        <f>ROUND(HC2019*I2019,0)</f>
        <v/>
      </c>
      <c r="HA2019" t="n">
        <v>0</v>
      </c>
      <c r="HB2019" t="n">
        <v>0</v>
      </c>
      <c r="HC2019">
        <f>GV2019*GW2019</f>
        <v/>
      </c>
      <c r="HE2019" t="inlineStr"/>
      <c r="HF2019" t="inlineStr"/>
      <c r="HM2019" t="inlineStr"/>
      <c r="HN2019" t="inlineStr">
        <is>
          <t>Пр/812-049.3-1</t>
        </is>
      </c>
      <c r="HO2019" t="inlineStr">
        <is>
          <t>Пр/774-049.3</t>
        </is>
      </c>
      <c r="HP2019" t="inlineStr">
        <is>
          <t>Электротехнические установки: на других объектах</t>
        </is>
      </c>
      <c r="HQ2019" t="inlineStr">
        <is>
          <t>Электротехнические установки: на других объектах</t>
        </is>
      </c>
      <c r="HS2019" t="n">
        <v>0</v>
      </c>
      <c r="IK2019" t="n">
        <v>0</v>
      </c>
    </row>
    <row r="2020">
      <c r="A2020" t="n">
        <v>18</v>
      </c>
      <c r="B2020" t="n">
        <v>0</v>
      </c>
      <c r="C2020" t="n">
        <v>690</v>
      </c>
      <c r="E2020" t="inlineStr">
        <is>
          <t>2,1</t>
        </is>
      </c>
      <c r="F2020" t="inlineStr">
        <is>
          <t>501-8442</t>
        </is>
      </c>
      <c r="G2020" t="inlineStr">
        <is>
          <t>Кабель силовой с медными жилами с поливинилхлоридной изоляцией и оболочкой, не распространяющий горение марки ВВГнг, напряжением 0,66 кВ, с числом жил - 3 и сечением 1,5 мм2</t>
        </is>
      </c>
      <c r="H2020" t="inlineStr">
        <is>
          <t>1000 м</t>
        </is>
      </c>
      <c r="I2020">
        <f>I2019*J2020</f>
        <v/>
      </c>
      <c r="J2020" t="n">
        <v>0.1</v>
      </c>
      <c r="K2020" t="n">
        <v>0.1</v>
      </c>
      <c r="O2020">
        <f>ROUND(CP2020,0)</f>
        <v/>
      </c>
      <c r="P2020">
        <f>ROUND(CQ2020*I2020,0)</f>
        <v/>
      </c>
      <c r="Q2020">
        <f>(ROUND((ROUND(((ET2020)*I2020),0)*BB2020),0)+ROUND((ROUND(((AE2020-(EU2020))*I2020),0)*BS2020),0))</f>
        <v/>
      </c>
      <c r="R2020">
        <f>(ROUND((ROUND(((EU2020)*I2020),0)*BS2020),0)+ROUND((ROUND(((AE2020-(EU2020))*I2020),0)*BS2020),0))</f>
        <v/>
      </c>
      <c r="S2020">
        <f>ROUND(CT2020*I2020,0)</f>
        <v/>
      </c>
      <c r="T2020">
        <f>ROUND(CU2020*I2020,0)</f>
        <v/>
      </c>
      <c r="U2020">
        <f>ROUND(CV2020*I2020,7)</f>
        <v/>
      </c>
      <c r="V2020">
        <f>ROUND(CW2020*I2020,7)</f>
        <v/>
      </c>
      <c r="W2020">
        <f>ROUND(CX2020*I2020,0)</f>
        <v/>
      </c>
      <c r="X2020">
        <f>ROUND(CY2020,0)</f>
        <v/>
      </c>
      <c r="Y2020">
        <f>ROUND(CZ2020,0)</f>
        <v/>
      </c>
      <c r="AA2020" t="n">
        <v>78862477</v>
      </c>
      <c r="AB2020">
        <f>ROUND((AC2020+AD2020+AF2020),2)</f>
        <v/>
      </c>
      <c r="AC2020">
        <f>ROUND((ES2020),2)</f>
        <v/>
      </c>
      <c r="AD2020">
        <f>ROUND((((ET2020)-(EU2020))+AE2020),2)</f>
        <v/>
      </c>
      <c r="AE2020">
        <f>ROUND((EU2020),2)</f>
        <v/>
      </c>
      <c r="AF2020">
        <f>ROUND((EV2020),2)</f>
        <v/>
      </c>
      <c r="AG2020">
        <f>ROUND((AP2020),2)</f>
        <v/>
      </c>
      <c r="AH2020">
        <f>(EW2020)</f>
        <v/>
      </c>
      <c r="AI2020">
        <f>(EX2020)</f>
        <v/>
      </c>
      <c r="AJ2020">
        <f>(AS2020)</f>
        <v/>
      </c>
      <c r="AK2020" t="n">
        <v>3090.95</v>
      </c>
      <c r="AL2020" t="n">
        <v>3090.95</v>
      </c>
      <c r="AM2020" t="n">
        <v>0</v>
      </c>
      <c r="AN2020" t="n">
        <v>0</v>
      </c>
      <c r="AO2020" t="n">
        <v>0</v>
      </c>
      <c r="AP2020" t="n">
        <v>0</v>
      </c>
      <c r="AQ2020" t="n">
        <v>0</v>
      </c>
      <c r="AR2020" t="n">
        <v>0</v>
      </c>
      <c r="AS2020" t="n">
        <v>3.91</v>
      </c>
      <c r="AT2020" t="n">
        <v>97</v>
      </c>
      <c r="AU2020" t="n">
        <v>51</v>
      </c>
      <c r="AV2020" t="n">
        <v>1</v>
      </c>
      <c r="AW2020" t="n">
        <v>1</v>
      </c>
      <c r="AZ2020" t="n">
        <v>1</v>
      </c>
      <c r="BA2020" t="n">
        <v>1</v>
      </c>
      <c r="BB2020" t="n">
        <v>1</v>
      </c>
      <c r="BC2020" t="n">
        <v>18.52</v>
      </c>
      <c r="BD2020" t="inlineStr"/>
      <c r="BE2020" t="inlineStr"/>
      <c r="BF2020" t="inlineStr"/>
      <c r="BG2020" t="inlineStr"/>
      <c r="BH2020" t="n">
        <v>3</v>
      </c>
      <c r="BI2020" t="n">
        <v>2</v>
      </c>
      <c r="BJ2020" t="inlineStr">
        <is>
          <t>ТССЦ Московской обл., 501-8442, приказ Минстроя России №675/пр от 28.02.2017 № 258/пр</t>
        </is>
      </c>
      <c r="BM2020" t="n">
        <v>108001</v>
      </c>
      <c r="BN2020" t="n">
        <v>0</v>
      </c>
      <c r="BO2020" t="inlineStr">
        <is>
          <t>501-8442</t>
        </is>
      </c>
      <c r="BP2020" t="n">
        <v>1</v>
      </c>
      <c r="BQ2020" t="n">
        <v>3</v>
      </c>
      <c r="BR2020" t="n">
        <v>0</v>
      </c>
      <c r="BS2020" t="n">
        <v>1</v>
      </c>
      <c r="BT2020" t="n">
        <v>1</v>
      </c>
      <c r="BU2020" t="n">
        <v>1</v>
      </c>
      <c r="BV2020" t="n">
        <v>1</v>
      </c>
      <c r="BW2020" t="n">
        <v>1</v>
      </c>
      <c r="BX2020" t="n">
        <v>1</v>
      </c>
      <c r="BY2020" t="inlineStr"/>
      <c r="BZ2020" t="n">
        <v>97</v>
      </c>
      <c r="CA2020" t="n">
        <v>51</v>
      </c>
      <c r="CB2020" t="inlineStr"/>
      <c r="CE2020" t="n">
        <v>12</v>
      </c>
      <c r="CF2020" t="n">
        <v>0</v>
      </c>
      <c r="CG2020" t="n">
        <v>0</v>
      </c>
      <c r="CM2020" t="n">
        <v>0</v>
      </c>
      <c r="CN2020" t="inlineStr"/>
      <c r="CO2020" t="n">
        <v>0</v>
      </c>
      <c r="CP2020">
        <f>(P2020+Q2020+S2020)</f>
        <v/>
      </c>
      <c r="CQ2020">
        <f>AC2020*BC2020</f>
        <v/>
      </c>
      <c r="CR2020">
        <f>(ROUND((ROUND(((ET2020)*1),0)*BB2020),0)+ROUND((ROUND(((AE2020-(EU2020))*1),0)*BS2020),0))</f>
        <v/>
      </c>
      <c r="CS2020">
        <f>(ROUND((ROUND(((EU2020)*1),0)*BS2020),0)+ROUND((ROUND(((AE2020-(EU2020))*1),0)*BS2020),0))</f>
        <v/>
      </c>
      <c r="CT2020">
        <f>AF2020*BA2020</f>
        <v/>
      </c>
      <c r="CU2020">
        <f>AG2020</f>
        <v/>
      </c>
      <c r="CV2020">
        <f>AH2020</f>
        <v/>
      </c>
      <c r="CW2020">
        <f>AI2020</f>
        <v/>
      </c>
      <c r="CX2020">
        <f>AJ2020</f>
        <v/>
      </c>
      <c r="CY2020">
        <f>(((S2020+R2020)*AT2020)/100)</f>
        <v/>
      </c>
      <c r="CZ2020">
        <f>(((S2020+R2020)*AU2020)/100)</f>
        <v/>
      </c>
      <c r="DC2020" t="inlineStr"/>
      <c r="DD2020" t="inlineStr"/>
      <c r="DE2020" t="inlineStr"/>
      <c r="DF2020" t="inlineStr"/>
      <c r="DG2020" t="inlineStr"/>
      <c r="DH2020" t="inlineStr"/>
      <c r="DI2020" t="inlineStr"/>
      <c r="DJ2020" t="inlineStr"/>
      <c r="DK2020" t="inlineStr"/>
      <c r="DL2020" t="inlineStr"/>
      <c r="DM2020" t="inlineStr"/>
      <c r="DN2020" t="n">
        <v>0</v>
      </c>
      <c r="DO2020" t="n">
        <v>0</v>
      </c>
      <c r="DP2020" t="n">
        <v>1</v>
      </c>
      <c r="DQ2020" t="n">
        <v>1</v>
      </c>
      <c r="DU2020" t="n">
        <v>1013</v>
      </c>
      <c r="DV2020" t="inlineStr">
        <is>
          <t>1000 м</t>
        </is>
      </c>
      <c r="DW2020" t="inlineStr">
        <is>
          <t>1000 М</t>
        </is>
      </c>
      <c r="DX2020" t="n">
        <v>1</v>
      </c>
      <c r="DZ2020" t="inlineStr"/>
      <c r="EA2020" t="inlineStr"/>
      <c r="EB2020" t="inlineStr"/>
      <c r="EC2020" t="inlineStr"/>
      <c r="EE2020" t="n">
        <v>78725665</v>
      </c>
      <c r="EF2020" t="n">
        <v>3</v>
      </c>
      <c r="EG2020" t="inlineStr">
        <is>
          <t>Монтажные работы</t>
        </is>
      </c>
      <c r="EH2020" t="n">
        <v>0</v>
      </c>
      <c r="EI2020" t="inlineStr"/>
      <c r="EJ2020" t="n">
        <v>2</v>
      </c>
      <c r="EK2020" t="n">
        <v>108001</v>
      </c>
      <c r="EL2020" t="inlineStr">
        <is>
          <t>Электротехнические установки: на других объектах</t>
        </is>
      </c>
      <c r="EM2020" t="inlineStr">
        <is>
          <t>мФЕР-08</t>
        </is>
      </c>
      <c r="EO2020" t="inlineStr"/>
      <c r="EQ2020" t="n">
        <v>0</v>
      </c>
      <c r="ER2020" t="n">
        <v>3090.95</v>
      </c>
      <c r="ES2020" t="n">
        <v>3090.95</v>
      </c>
      <c r="ET2020" t="n">
        <v>0</v>
      </c>
      <c r="EU2020" t="n">
        <v>0</v>
      </c>
      <c r="EV2020" t="n">
        <v>0</v>
      </c>
      <c r="EW2020" t="n">
        <v>0</v>
      </c>
      <c r="EX2020" t="n">
        <v>0</v>
      </c>
      <c r="FQ2020" t="n">
        <v>0</v>
      </c>
      <c r="FR2020" t="n">
        <v>0</v>
      </c>
      <c r="FS2020" t="n">
        <v>0</v>
      </c>
      <c r="FX2020" t="n">
        <v>97</v>
      </c>
      <c r="FY2020" t="n">
        <v>51</v>
      </c>
      <c r="GA2020" t="inlineStr"/>
      <c r="GD2020" t="n">
        <v>1</v>
      </c>
      <c r="GF2020" t="n">
        <v>-533084178</v>
      </c>
      <c r="GG2020" t="n">
        <v>2</v>
      </c>
      <c r="GH2020" t="n">
        <v>1</v>
      </c>
      <c r="GI2020" t="n">
        <v>2</v>
      </c>
      <c r="GJ2020" t="n">
        <v>0</v>
      </c>
      <c r="GK2020" t="n">
        <v>0</v>
      </c>
      <c r="GL2020">
        <f>ROUND(IF(AND(BH2020=3,BI2020=3,FS2020&lt;&gt;0),P2020,0),0)</f>
        <v/>
      </c>
      <c r="GM2020">
        <f>ROUND(O2020+X2020+Y2020,0)+GX2020</f>
        <v/>
      </c>
      <c r="GN2020">
        <f>IF(OR(BI2020=0,BI2020=1),GM2020-GX2020,0)</f>
        <v/>
      </c>
      <c r="GO2020">
        <f>IF(BI2020=2,GM2020-GX2020,0)</f>
        <v/>
      </c>
      <c r="GP2020">
        <f>IF(BI2020=4,GM2020-GX2020,0)</f>
        <v/>
      </c>
      <c r="GR2020" t="n">
        <v>0</v>
      </c>
      <c r="GS2020" t="n">
        <v>3</v>
      </c>
      <c r="GT2020" t="n">
        <v>0</v>
      </c>
      <c r="GU2020" t="inlineStr"/>
      <c r="GV2020">
        <f>ROUND((GT2020),2)</f>
        <v/>
      </c>
      <c r="GW2020" t="n">
        <v>1</v>
      </c>
      <c r="GX2020">
        <f>ROUND(HC2020*I2020,0)</f>
        <v/>
      </c>
      <c r="HA2020" t="n">
        <v>0</v>
      </c>
      <c r="HB2020" t="n">
        <v>0</v>
      </c>
      <c r="HC2020">
        <f>GV2020*GW2020</f>
        <v/>
      </c>
      <c r="HE2020" t="inlineStr"/>
      <c r="HF2020" t="inlineStr"/>
      <c r="HM2020" t="inlineStr"/>
      <c r="HN2020" t="inlineStr">
        <is>
          <t>Пр/812-049.3-1</t>
        </is>
      </c>
      <c r="HO2020" t="inlineStr">
        <is>
          <t>Пр/774-049.3</t>
        </is>
      </c>
      <c r="HP2020" t="inlineStr">
        <is>
          <t>Электротехнические установки: на других объектах</t>
        </is>
      </c>
      <c r="HQ2020" t="inlineStr">
        <is>
          <t>Электротехнические установки: на других объектах</t>
        </is>
      </c>
      <c r="HS2020" t="n">
        <v>0</v>
      </c>
      <c r="IK2020" t="n">
        <v>0</v>
      </c>
    </row>
    <row r="2021">
      <c r="A2021" t="n">
        <v>18</v>
      </c>
      <c r="B2021" t="n">
        <v>0</v>
      </c>
      <c r="C2021" t="n">
        <v>692</v>
      </c>
      <c r="E2021" t="inlineStr">
        <is>
          <t>2,2</t>
        </is>
      </c>
      <c r="F2021" t="inlineStr">
        <is>
          <t>509-4820</t>
        </is>
      </c>
      <c r="G2021" t="inlineStr">
        <is>
          <t>Фотореле ФР2 У3</t>
        </is>
      </c>
      <c r="H2021" t="inlineStr">
        <is>
          <t>шт.</t>
        </is>
      </c>
      <c r="I2021">
        <f>I2019*J2021</f>
        <v/>
      </c>
      <c r="J2021" t="n">
        <v>33.33333333333334</v>
      </c>
      <c r="K2021" t="n">
        <v>33.3333333</v>
      </c>
      <c r="O2021">
        <f>ROUND(CP2021,0)</f>
        <v/>
      </c>
      <c r="P2021">
        <f>ROUND(CQ2021*I2021,0)</f>
        <v/>
      </c>
      <c r="Q2021">
        <f>(ROUND((ROUND(((ET2021)*I2021),0)*BB2021),0)+ROUND((ROUND(((AE2021-(EU2021))*I2021),0)*BS2021),0))</f>
        <v/>
      </c>
      <c r="R2021">
        <f>(ROUND((ROUND(((EU2021)*I2021),0)*BS2021),0)+ROUND((ROUND(((AE2021-(EU2021))*I2021),0)*BS2021),0))</f>
        <v/>
      </c>
      <c r="S2021">
        <f>ROUND(CT2021*I2021,0)</f>
        <v/>
      </c>
      <c r="T2021">
        <f>ROUND(CU2021*I2021,0)</f>
        <v/>
      </c>
      <c r="U2021">
        <f>ROUND(CV2021*I2021,7)</f>
        <v/>
      </c>
      <c r="V2021">
        <f>ROUND(CW2021*I2021,7)</f>
        <v/>
      </c>
      <c r="W2021">
        <f>ROUND(CX2021*I2021,0)</f>
        <v/>
      </c>
      <c r="X2021">
        <f>ROUND(CY2021,0)</f>
        <v/>
      </c>
      <c r="Y2021">
        <f>ROUND(CZ2021,0)</f>
        <v/>
      </c>
      <c r="AA2021" t="n">
        <v>78862477</v>
      </c>
      <c r="AB2021">
        <f>ROUND((AC2021+AD2021+AF2021),2)</f>
        <v/>
      </c>
      <c r="AC2021">
        <f>ROUND((ES2021),2)</f>
        <v/>
      </c>
      <c r="AD2021">
        <f>ROUND((((ET2021)-(EU2021))+AE2021),2)</f>
        <v/>
      </c>
      <c r="AE2021">
        <f>ROUND((EU2021),2)</f>
        <v/>
      </c>
      <c r="AF2021">
        <f>ROUND((EV2021),2)</f>
        <v/>
      </c>
      <c r="AG2021">
        <f>ROUND((AP2021),2)</f>
        <v/>
      </c>
      <c r="AH2021">
        <f>(EW2021)</f>
        <v/>
      </c>
      <c r="AI2021">
        <f>(EX2021)</f>
        <v/>
      </c>
      <c r="AJ2021">
        <f>(AS2021)</f>
        <v/>
      </c>
      <c r="AK2021" t="n">
        <v>479.12</v>
      </c>
      <c r="AL2021" t="n">
        <v>479.12</v>
      </c>
      <c r="AM2021" t="n">
        <v>0</v>
      </c>
      <c r="AN2021" t="n">
        <v>0</v>
      </c>
      <c r="AO2021" t="n">
        <v>0</v>
      </c>
      <c r="AP2021" t="n">
        <v>0</v>
      </c>
      <c r="AQ2021" t="n">
        <v>0</v>
      </c>
      <c r="AR2021" t="n">
        <v>0</v>
      </c>
      <c r="AS2021" t="n">
        <v>0.01</v>
      </c>
      <c r="AT2021" t="n">
        <v>97</v>
      </c>
      <c r="AU2021" t="n">
        <v>51</v>
      </c>
      <c r="AV2021" t="n">
        <v>1</v>
      </c>
      <c r="AW2021" t="n">
        <v>1</v>
      </c>
      <c r="AZ2021" t="n">
        <v>1</v>
      </c>
      <c r="BA2021" t="n">
        <v>1</v>
      </c>
      <c r="BB2021" t="n">
        <v>1</v>
      </c>
      <c r="BC2021" t="n">
        <v>3.15</v>
      </c>
      <c r="BD2021" t="inlineStr"/>
      <c r="BE2021" t="inlineStr"/>
      <c r="BF2021" t="inlineStr"/>
      <c r="BG2021" t="inlineStr"/>
      <c r="BH2021" t="n">
        <v>3</v>
      </c>
      <c r="BI2021" t="n">
        <v>2</v>
      </c>
      <c r="BJ2021" t="inlineStr">
        <is>
          <t>ТССЦ Московской обл., 509-4820, приказ Минстроя России №675/пр от 28.02.2017 № 258/пр</t>
        </is>
      </c>
      <c r="BM2021" t="n">
        <v>108001</v>
      </c>
      <c r="BN2021" t="n">
        <v>0</v>
      </c>
      <c r="BO2021" t="inlineStr">
        <is>
          <t>509-4820</t>
        </is>
      </c>
      <c r="BP2021" t="n">
        <v>1</v>
      </c>
      <c r="BQ2021" t="n">
        <v>3</v>
      </c>
      <c r="BR2021" t="n">
        <v>0</v>
      </c>
      <c r="BS2021" t="n">
        <v>1</v>
      </c>
      <c r="BT2021" t="n">
        <v>1</v>
      </c>
      <c r="BU2021" t="n">
        <v>1</v>
      </c>
      <c r="BV2021" t="n">
        <v>1</v>
      </c>
      <c r="BW2021" t="n">
        <v>1</v>
      </c>
      <c r="BX2021" t="n">
        <v>1</v>
      </c>
      <c r="BY2021" t="inlineStr"/>
      <c r="BZ2021" t="n">
        <v>97</v>
      </c>
      <c r="CA2021" t="n">
        <v>51</v>
      </c>
      <c r="CB2021" t="inlineStr"/>
      <c r="CE2021" t="n">
        <v>12</v>
      </c>
      <c r="CF2021" t="n">
        <v>0</v>
      </c>
      <c r="CG2021" t="n">
        <v>0</v>
      </c>
      <c r="CM2021" t="n">
        <v>0</v>
      </c>
      <c r="CN2021" t="inlineStr"/>
      <c r="CO2021" t="n">
        <v>0</v>
      </c>
      <c r="CP2021">
        <f>(P2021+Q2021+S2021)</f>
        <v/>
      </c>
      <c r="CQ2021">
        <f>AC2021*BC2021</f>
        <v/>
      </c>
      <c r="CR2021">
        <f>(ROUND((ROUND(((ET2021)*1),0)*BB2021),0)+ROUND((ROUND(((AE2021-(EU2021))*1),0)*BS2021),0))</f>
        <v/>
      </c>
      <c r="CS2021">
        <f>(ROUND((ROUND(((EU2021)*1),0)*BS2021),0)+ROUND((ROUND(((AE2021-(EU2021))*1),0)*BS2021),0))</f>
        <v/>
      </c>
      <c r="CT2021">
        <f>AF2021*BA2021</f>
        <v/>
      </c>
      <c r="CU2021">
        <f>AG2021</f>
        <v/>
      </c>
      <c r="CV2021">
        <f>AH2021</f>
        <v/>
      </c>
      <c r="CW2021">
        <f>AI2021</f>
        <v/>
      </c>
      <c r="CX2021">
        <f>AJ2021</f>
        <v/>
      </c>
      <c r="CY2021">
        <f>(((S2021+R2021)*AT2021)/100)</f>
        <v/>
      </c>
      <c r="CZ2021">
        <f>(((S2021+R2021)*AU2021)/100)</f>
        <v/>
      </c>
      <c r="DC2021" t="inlineStr"/>
      <c r="DD2021" t="inlineStr"/>
      <c r="DE2021" t="inlineStr"/>
      <c r="DF2021" t="inlineStr"/>
      <c r="DG2021" t="inlineStr"/>
      <c r="DH2021" t="inlineStr"/>
      <c r="DI2021" t="inlineStr"/>
      <c r="DJ2021" t="inlineStr"/>
      <c r="DK2021" t="inlineStr"/>
      <c r="DL2021" t="inlineStr"/>
      <c r="DM2021" t="inlineStr"/>
      <c r="DN2021" t="n">
        <v>0</v>
      </c>
      <c r="DO2021" t="n">
        <v>0</v>
      </c>
      <c r="DP2021" t="n">
        <v>1</v>
      </c>
      <c r="DQ2021" t="n">
        <v>1</v>
      </c>
      <c r="DU2021" t="n">
        <v>1010</v>
      </c>
      <c r="DV2021" t="inlineStr">
        <is>
          <t>шт.</t>
        </is>
      </c>
      <c r="DW2021" t="inlineStr">
        <is>
          <t>шт.</t>
        </is>
      </c>
      <c r="DX2021" t="n">
        <v>1</v>
      </c>
      <c r="DZ2021" t="inlineStr"/>
      <c r="EA2021" t="inlineStr"/>
      <c r="EB2021" t="inlineStr"/>
      <c r="EC2021" t="inlineStr"/>
      <c r="EE2021" t="n">
        <v>78725665</v>
      </c>
      <c r="EF2021" t="n">
        <v>3</v>
      </c>
      <c r="EG2021" t="inlineStr">
        <is>
          <t>Монтажные работы</t>
        </is>
      </c>
      <c r="EH2021" t="n">
        <v>0</v>
      </c>
      <c r="EI2021" t="inlineStr"/>
      <c r="EJ2021" t="n">
        <v>2</v>
      </c>
      <c r="EK2021" t="n">
        <v>108001</v>
      </c>
      <c r="EL2021" t="inlineStr">
        <is>
          <t>Электротехнические установки: на других объектах</t>
        </is>
      </c>
      <c r="EM2021" t="inlineStr">
        <is>
          <t>мФЕР-08</t>
        </is>
      </c>
      <c r="EO2021" t="inlineStr"/>
      <c r="EQ2021" t="n">
        <v>0</v>
      </c>
      <c r="ER2021" t="n">
        <v>479.12</v>
      </c>
      <c r="ES2021" t="n">
        <v>479.12</v>
      </c>
      <c r="ET2021" t="n">
        <v>0</v>
      </c>
      <c r="EU2021" t="n">
        <v>0</v>
      </c>
      <c r="EV2021" t="n">
        <v>0</v>
      </c>
      <c r="EW2021" t="n">
        <v>0</v>
      </c>
      <c r="EX2021" t="n">
        <v>0</v>
      </c>
      <c r="FQ2021" t="n">
        <v>0</v>
      </c>
      <c r="FR2021" t="n">
        <v>0</v>
      </c>
      <c r="FS2021" t="n">
        <v>0</v>
      </c>
      <c r="FX2021" t="n">
        <v>97</v>
      </c>
      <c r="FY2021" t="n">
        <v>51</v>
      </c>
      <c r="GA2021" t="inlineStr"/>
      <c r="GD2021" t="n">
        <v>1</v>
      </c>
      <c r="GF2021" t="n">
        <v>1962149314</v>
      </c>
      <c r="GG2021" t="n">
        <v>2</v>
      </c>
      <c r="GH2021" t="n">
        <v>1</v>
      </c>
      <c r="GI2021" t="n">
        <v>2</v>
      </c>
      <c r="GJ2021" t="n">
        <v>0</v>
      </c>
      <c r="GK2021" t="n">
        <v>0</v>
      </c>
      <c r="GL2021">
        <f>ROUND(IF(AND(BH2021=3,BI2021=3,FS2021&lt;&gt;0),P2021,0),0)</f>
        <v/>
      </c>
      <c r="GM2021">
        <f>ROUND(O2021+X2021+Y2021,0)+GX2021</f>
        <v/>
      </c>
      <c r="GN2021">
        <f>IF(OR(BI2021=0,BI2021=1),GM2021-GX2021,0)</f>
        <v/>
      </c>
      <c r="GO2021">
        <f>IF(BI2021=2,GM2021-GX2021,0)</f>
        <v/>
      </c>
      <c r="GP2021">
        <f>IF(BI2021=4,GM2021-GX2021,0)</f>
        <v/>
      </c>
      <c r="GR2021" t="n">
        <v>0</v>
      </c>
      <c r="GS2021" t="n">
        <v>3</v>
      </c>
      <c r="GT2021" t="n">
        <v>0</v>
      </c>
      <c r="GU2021" t="inlineStr"/>
      <c r="GV2021">
        <f>ROUND((GT2021),2)</f>
        <v/>
      </c>
      <c r="GW2021" t="n">
        <v>1</v>
      </c>
      <c r="GX2021">
        <f>ROUND(HC2021*I2021,0)</f>
        <v/>
      </c>
      <c r="HA2021" t="n">
        <v>0</v>
      </c>
      <c r="HB2021" t="n">
        <v>0</v>
      </c>
      <c r="HC2021">
        <f>GV2021*GW2021</f>
        <v/>
      </c>
      <c r="HE2021" t="inlineStr"/>
      <c r="HF2021" t="inlineStr"/>
      <c r="HM2021" t="inlineStr"/>
      <c r="HN2021" t="inlineStr">
        <is>
          <t>Пр/812-049.3-1</t>
        </is>
      </c>
      <c r="HO2021" t="inlineStr">
        <is>
          <t>Пр/774-049.3</t>
        </is>
      </c>
      <c r="HP2021" t="inlineStr">
        <is>
          <t>Электротехнические установки: на других объектах</t>
        </is>
      </c>
      <c r="HQ2021" t="inlineStr">
        <is>
          <t>Электротехнические установки: на других объектах</t>
        </is>
      </c>
      <c r="HS2021" t="n">
        <v>0</v>
      </c>
      <c r="IK2021" t="n">
        <v>0</v>
      </c>
    </row>
    <row r="2022">
      <c r="A2022" t="n">
        <v>17</v>
      </c>
      <c r="B2022" t="n">
        <v>0</v>
      </c>
      <c r="C2022">
        <f>ROW(SmtRes!A697)</f>
        <v/>
      </c>
      <c r="D2022">
        <f>ROW(EtalonRes!A674)</f>
        <v/>
      </c>
      <c r="E2022" t="inlineStr">
        <is>
          <t>3</t>
        </is>
      </c>
      <c r="F2022" t="inlineStr">
        <is>
          <t>67-8-2</t>
        </is>
      </c>
      <c r="G2022" t="inlineStr">
        <is>
          <t>Смена светильников с люминесцентными лампами</t>
        </is>
      </c>
      <c r="H2022" t="inlineStr">
        <is>
          <t>100 шт.</t>
        </is>
      </c>
      <c r="I2022">
        <f>ROUND(ROUND(3/100,4),7)</f>
        <v/>
      </c>
      <c r="J2022" t="n">
        <v>0</v>
      </c>
      <c r="K2022">
        <f>ROUND(ROUND(3/100,4),7)</f>
        <v/>
      </c>
      <c r="O2022">
        <f>ROUND(CP2022,0)</f>
        <v/>
      </c>
      <c r="P2022">
        <f>ROUND(CQ2022*I2022,0)</f>
        <v/>
      </c>
      <c r="Q2022">
        <f>(ROUND((ROUND(((ET2022)*I2022),0)*BB2022),0)+ROUND((ROUND(((AE2022-(EU2022))*I2022),0)*BS2022),0))</f>
        <v/>
      </c>
      <c r="R2022">
        <f>(ROUND((ROUND(((EU2022)*I2022),0)*BS2022),0)+ROUND((ROUND(((AE2022-(EU2022))*I2022),0)*BS2022),0))</f>
        <v/>
      </c>
      <c r="S2022">
        <f>ROUND(CT2022*I2022,0)</f>
        <v/>
      </c>
      <c r="T2022">
        <f>ROUND(CU2022*I2022,0)</f>
        <v/>
      </c>
      <c r="U2022">
        <f>ROUND(CV2022*I2022,7)</f>
        <v/>
      </c>
      <c r="V2022">
        <f>ROUND(CW2022*I2022,7)</f>
        <v/>
      </c>
      <c r="W2022">
        <f>ROUND(CX2022*I2022,0)</f>
        <v/>
      </c>
      <c r="X2022">
        <f>ROUND(CY2022,0)</f>
        <v/>
      </c>
      <c r="Y2022">
        <f>ROUND(CZ2022,0)</f>
        <v/>
      </c>
      <c r="AA2022" t="n">
        <v>78862477</v>
      </c>
      <c r="AB2022">
        <f>ROUND((AC2022+AD2022+AF2022),2)</f>
        <v/>
      </c>
      <c r="AC2022">
        <f>ROUND((ES2022),2)</f>
        <v/>
      </c>
      <c r="AD2022">
        <f>ROUND((((ET2022)-(EU2022))+AE2022),2)</f>
        <v/>
      </c>
      <c r="AE2022">
        <f>ROUND((EU2022),2)</f>
        <v/>
      </c>
      <c r="AF2022">
        <f>ROUND((EV2022),2)</f>
        <v/>
      </c>
      <c r="AG2022">
        <f>ROUND((AP2022),2)</f>
        <v/>
      </c>
      <c r="AH2022">
        <f>(EW2022)</f>
        <v/>
      </c>
      <c r="AI2022">
        <f>(EX2022)</f>
        <v/>
      </c>
      <c r="AJ2022">
        <f>(AS2022)</f>
        <v/>
      </c>
      <c r="AK2022" t="n">
        <v>41124.45</v>
      </c>
      <c r="AL2022" t="n">
        <v>39551</v>
      </c>
      <c r="AM2022" t="n">
        <v>2.5</v>
      </c>
      <c r="AN2022" t="n">
        <v>1.08</v>
      </c>
      <c r="AO2022" t="n">
        <v>1570.95</v>
      </c>
      <c r="AP2022" t="n">
        <v>0</v>
      </c>
      <c r="AQ2022" t="n">
        <v>163.3</v>
      </c>
      <c r="AR2022" t="n">
        <v>0.08</v>
      </c>
      <c r="AS2022" t="n">
        <v>0</v>
      </c>
      <c r="AT2022" t="n">
        <v>91</v>
      </c>
      <c r="AU2022" t="n">
        <v>48</v>
      </c>
      <c r="AV2022" t="n">
        <v>1</v>
      </c>
      <c r="AW2022" t="n">
        <v>1</v>
      </c>
      <c r="AZ2022" t="n">
        <v>1</v>
      </c>
      <c r="BA2022" t="n">
        <v>52.25</v>
      </c>
      <c r="BB2022" t="n">
        <v>23.32</v>
      </c>
      <c r="BC2022" t="n">
        <v>2.31</v>
      </c>
      <c r="BD2022" t="inlineStr"/>
      <c r="BE2022" t="inlineStr"/>
      <c r="BF2022" t="inlineStr"/>
      <c r="BG2022" t="inlineStr"/>
      <c r="BH2022" t="n">
        <v>0</v>
      </c>
      <c r="BI2022" t="n">
        <v>1</v>
      </c>
      <c r="BJ2022" t="inlineStr">
        <is>
          <t>ТЕРр Московской обл., 67-8-2, приказ Минстроя России №675/пр от 28.02.2017 № 263/пр</t>
        </is>
      </c>
      <c r="BM2022" t="n">
        <v>67001</v>
      </c>
      <c r="BN2022" t="n">
        <v>0</v>
      </c>
      <c r="BO2022" t="inlineStr">
        <is>
          <t>67-8-2</t>
        </is>
      </c>
      <c r="BP2022" t="n">
        <v>1</v>
      </c>
      <c r="BQ2022" t="n">
        <v>6</v>
      </c>
      <c r="BR2022" t="n">
        <v>0</v>
      </c>
      <c r="BS2022" t="n">
        <v>52.25</v>
      </c>
      <c r="BT2022" t="n">
        <v>1</v>
      </c>
      <c r="BU2022" t="n">
        <v>1</v>
      </c>
      <c r="BV2022" t="n">
        <v>1</v>
      </c>
      <c r="BW2022" t="n">
        <v>1</v>
      </c>
      <c r="BX2022" t="n">
        <v>1</v>
      </c>
      <c r="BY2022" t="inlineStr"/>
      <c r="BZ2022" t="n">
        <v>91</v>
      </c>
      <c r="CA2022" t="n">
        <v>48</v>
      </c>
      <c r="CB2022" t="inlineStr"/>
      <c r="CE2022" t="n">
        <v>12</v>
      </c>
      <c r="CF2022" t="n">
        <v>0</v>
      </c>
      <c r="CG2022" t="n">
        <v>0</v>
      </c>
      <c r="CM2022" t="n">
        <v>0</v>
      </c>
      <c r="CN2022" t="inlineStr"/>
      <c r="CO2022" t="n">
        <v>0</v>
      </c>
      <c r="CP2022">
        <f>(P2022+Q2022+S2022)</f>
        <v/>
      </c>
      <c r="CQ2022">
        <f>AC2022*BC2022</f>
        <v/>
      </c>
      <c r="CR2022">
        <f>(ROUND((ROUND(((ET2022)*1),0)*BB2022),0)+ROUND((ROUND(((AE2022-(EU2022))*1),0)*BS2022),0))</f>
        <v/>
      </c>
      <c r="CS2022">
        <f>(ROUND((ROUND(((EU2022)*1),0)*BS2022),0)+ROUND((ROUND(((AE2022-(EU2022))*1),0)*BS2022),0))</f>
        <v/>
      </c>
      <c r="CT2022">
        <f>AF2022*BA2022</f>
        <v/>
      </c>
      <c r="CU2022">
        <f>AG2022</f>
        <v/>
      </c>
      <c r="CV2022">
        <f>AH2022</f>
        <v/>
      </c>
      <c r="CW2022">
        <f>AI2022</f>
        <v/>
      </c>
      <c r="CX2022">
        <f>AJ2022</f>
        <v/>
      </c>
      <c r="CY2022">
        <f>(((S2022+R2022)*AT2022)/100)</f>
        <v/>
      </c>
      <c r="CZ2022">
        <f>(((S2022+R2022)*AU2022)/100)</f>
        <v/>
      </c>
      <c r="DC2022" t="inlineStr"/>
      <c r="DD2022" t="inlineStr"/>
      <c r="DE2022" t="inlineStr"/>
      <c r="DF2022" t="inlineStr"/>
      <c r="DG2022" t="inlineStr"/>
      <c r="DH2022" t="inlineStr"/>
      <c r="DI2022" t="inlineStr"/>
      <c r="DJ2022" t="inlineStr"/>
      <c r="DK2022" t="inlineStr"/>
      <c r="DL2022" t="inlineStr"/>
      <c r="DM2022" t="inlineStr"/>
      <c r="DN2022" t="n">
        <v>0</v>
      </c>
      <c r="DO2022" t="n">
        <v>0</v>
      </c>
      <c r="DP2022" t="n">
        <v>1</v>
      </c>
      <c r="DQ2022" t="n">
        <v>1</v>
      </c>
      <c r="DU2022" t="n">
        <v>1010</v>
      </c>
      <c r="DV2022" t="inlineStr">
        <is>
          <t>100 шт.</t>
        </is>
      </c>
      <c r="DW2022" t="inlineStr">
        <is>
          <t>100 шт.</t>
        </is>
      </c>
      <c r="DX2022" t="n">
        <v>100</v>
      </c>
      <c r="DZ2022" t="inlineStr"/>
      <c r="EA2022" t="inlineStr"/>
      <c r="EB2022" t="inlineStr"/>
      <c r="EC2022" t="inlineStr"/>
      <c r="EE2022" t="n">
        <v>78726030</v>
      </c>
      <c r="EF2022" t="n">
        <v>6</v>
      </c>
      <c r="EG2022" t="inlineStr">
        <is>
          <t>Ремонтно-строительные работы</t>
        </is>
      </c>
      <c r="EH2022" t="n">
        <v>101</v>
      </c>
      <c r="EI2022" t="inlineStr">
        <is>
          <t>Электромонтажные работы</t>
        </is>
      </c>
      <c r="EJ2022" t="n">
        <v>1</v>
      </c>
      <c r="EK2022" t="n">
        <v>67001</v>
      </c>
      <c r="EL2022" t="inlineStr">
        <is>
          <t>Электромонтажные работы</t>
        </is>
      </c>
      <c r="EM2022" t="inlineStr">
        <is>
          <t>рФЕР-67</t>
        </is>
      </c>
      <c r="EO2022" t="inlineStr"/>
      <c r="EQ2022" t="n">
        <v>0</v>
      </c>
      <c r="ER2022" t="n">
        <v>41124.45</v>
      </c>
      <c r="ES2022" t="n">
        <v>39551</v>
      </c>
      <c r="ET2022" t="n">
        <v>2.5</v>
      </c>
      <c r="EU2022" t="n">
        <v>1.08</v>
      </c>
      <c r="EV2022" t="n">
        <v>1570.95</v>
      </c>
      <c r="EW2022" t="n">
        <v>163.3</v>
      </c>
      <c r="EX2022" t="n">
        <v>0.08</v>
      </c>
      <c r="EY2022" t="n">
        <v>0</v>
      </c>
      <c r="FQ2022" t="n">
        <v>0</v>
      </c>
      <c r="FR2022" t="n">
        <v>0</v>
      </c>
      <c r="FS2022" t="n">
        <v>0</v>
      </c>
      <c r="FX2022" t="n">
        <v>91</v>
      </c>
      <c r="FY2022" t="n">
        <v>48</v>
      </c>
      <c r="GA2022" t="inlineStr"/>
      <c r="GD2022" t="n">
        <v>1</v>
      </c>
      <c r="GF2022" t="n">
        <v>85477591</v>
      </c>
      <c r="GG2022" t="n">
        <v>2</v>
      </c>
      <c r="GH2022" t="n">
        <v>1</v>
      </c>
      <c r="GI2022" t="n">
        <v>2</v>
      </c>
      <c r="GJ2022" t="n">
        <v>0</v>
      </c>
      <c r="GK2022" t="n">
        <v>0</v>
      </c>
      <c r="GL2022">
        <f>ROUND(IF(AND(BH2022=3,BI2022=3,FS2022&lt;&gt;0),P2022,0),0)</f>
        <v/>
      </c>
      <c r="GM2022">
        <f>ROUND(O2022+X2022+Y2022,0)+GX2022</f>
        <v/>
      </c>
      <c r="GN2022">
        <f>IF(OR(BI2022=0,BI2022=1),GM2022-GX2022,0)</f>
        <v/>
      </c>
      <c r="GO2022">
        <f>IF(BI2022=2,GM2022-GX2022,0)</f>
        <v/>
      </c>
      <c r="GP2022">
        <f>IF(BI2022=4,GM2022-GX2022,0)</f>
        <v/>
      </c>
      <c r="GR2022" t="n">
        <v>0</v>
      </c>
      <c r="GS2022" t="n">
        <v>3</v>
      </c>
      <c r="GT2022" t="n">
        <v>0</v>
      </c>
      <c r="GU2022" t="inlineStr"/>
      <c r="GV2022">
        <f>ROUND((GT2022),2)</f>
        <v/>
      </c>
      <c r="GW2022" t="n">
        <v>1</v>
      </c>
      <c r="GX2022">
        <f>ROUND(HC2022*I2022,0)</f>
        <v/>
      </c>
      <c r="HA2022" t="n">
        <v>0</v>
      </c>
      <c r="HB2022" t="n">
        <v>0</v>
      </c>
      <c r="HC2022">
        <f>GV2022*GW2022</f>
        <v/>
      </c>
      <c r="HE2022" t="inlineStr"/>
      <c r="HF2022" t="inlineStr"/>
      <c r="HM2022" t="inlineStr"/>
      <c r="HN2022" t="inlineStr">
        <is>
          <t>Пр/812-101.0-1</t>
        </is>
      </c>
      <c r="HO2022" t="inlineStr">
        <is>
          <t>Пр/774-101.0</t>
        </is>
      </c>
      <c r="HP2022" t="inlineStr">
        <is>
          <t>Электромонтажные работы</t>
        </is>
      </c>
      <c r="HQ2022" t="inlineStr">
        <is>
          <t>Электромонтажные работы</t>
        </is>
      </c>
      <c r="HS2022" t="n">
        <v>0</v>
      </c>
      <c r="IK2022" t="n">
        <v>0</v>
      </c>
    </row>
    <row r="2023"/>
    <row r="2024">
      <c r="A2024" s="358" t="n">
        <v>51</v>
      </c>
      <c r="B2024" s="358">
        <f>B2013</f>
        <v/>
      </c>
      <c r="C2024" s="358">
        <f>A2013</f>
        <v/>
      </c>
      <c r="D2024" s="358">
        <f>ROW(A2013)</f>
        <v/>
      </c>
      <c r="E2024" s="358" t="n"/>
      <c r="F2024" s="358">
        <f>IF(F2013&lt;&gt;"",F2013,"")</f>
        <v/>
      </c>
      <c r="G2024" s="358">
        <f>IF(G2013&lt;&gt;"",G2013,"")</f>
        <v/>
      </c>
      <c r="H2024" s="358" t="n">
        <v>0</v>
      </c>
      <c r="I2024" s="358" t="n"/>
      <c r="J2024" s="358" t="n"/>
      <c r="K2024" s="358" t="n"/>
      <c r="L2024" s="358" t="n"/>
      <c r="M2024" s="358" t="n"/>
      <c r="N2024" s="358" t="n"/>
      <c r="O2024" s="358" t="n">
        <v>0</v>
      </c>
      <c r="P2024" s="358" t="n">
        <v>0</v>
      </c>
      <c r="Q2024" s="358" t="n">
        <v>0</v>
      </c>
      <c r="R2024" s="358" t="n">
        <v>0</v>
      </c>
      <c r="S2024" s="358" t="n">
        <v>0</v>
      </c>
      <c r="T2024" s="358" t="n">
        <v>0</v>
      </c>
      <c r="U2024" s="358" t="n">
        <v>0</v>
      </c>
      <c r="V2024" s="358" t="n">
        <v>0</v>
      </c>
      <c r="W2024" s="358" t="n">
        <v>0</v>
      </c>
      <c r="X2024" s="358" t="n">
        <v>0</v>
      </c>
      <c r="Y2024" s="358" t="n">
        <v>0</v>
      </c>
      <c r="Z2024" s="358" t="n"/>
      <c r="AA2024" s="358" t="n"/>
      <c r="AB2024" s="358" t="n"/>
      <c r="AC2024" s="358" t="n"/>
      <c r="AD2024" s="358" t="n"/>
      <c r="AE2024" s="358" t="n"/>
      <c r="AF2024" s="358" t="n"/>
      <c r="AG2024" s="358" t="n"/>
      <c r="AH2024" s="358" t="n"/>
      <c r="AI2024" s="358" t="n"/>
      <c r="AJ2024" s="358" t="n"/>
      <c r="AK2024" s="358" t="n"/>
      <c r="AL2024" s="358" t="n"/>
      <c r="AM2024" s="358" t="n"/>
      <c r="AN2024" s="358" t="n"/>
      <c r="AO2024" s="358">
        <f>ROUND(BX2024,0)</f>
        <v/>
      </c>
      <c r="AP2024" s="358">
        <f>ROUND(BY2024,0)</f>
        <v/>
      </c>
      <c r="AQ2024" s="358">
        <f>ROUND(BZ2024,0)</f>
        <v/>
      </c>
      <c r="AR2024" s="358">
        <f>ROUND(CA2024,0)</f>
        <v/>
      </c>
      <c r="AS2024" s="358">
        <f>ROUND(CB2024,0)</f>
        <v/>
      </c>
      <c r="AT2024" s="358">
        <f>ROUND(CC2024,0)</f>
        <v/>
      </c>
      <c r="AU2024" s="358">
        <f>ROUND(CD2024,0)</f>
        <v/>
      </c>
      <c r="AV2024" s="358">
        <f>ROUND(CE2024,0)</f>
        <v/>
      </c>
      <c r="AW2024" s="358">
        <f>ROUND(CF2024,0)</f>
        <v/>
      </c>
      <c r="AX2024" s="358">
        <f>ROUND(CG2024,0)</f>
        <v/>
      </c>
      <c r="AY2024" s="358">
        <f>ROUND(CH2024,0)</f>
        <v/>
      </c>
      <c r="AZ2024" s="358">
        <f>ROUND(CI2024,0)</f>
        <v/>
      </c>
      <c r="BA2024" s="358">
        <f>ROUND(CJ2024,0)</f>
        <v/>
      </c>
      <c r="BB2024" s="358">
        <f>ROUND(CK2024,0)</f>
        <v/>
      </c>
      <c r="BC2024" s="358">
        <f>ROUND(CL2024,0)</f>
        <v/>
      </c>
      <c r="BD2024" s="358">
        <f>ROUND(CM2024,0)</f>
        <v/>
      </c>
      <c r="BE2024" s="358" t="n"/>
      <c r="BF2024" s="358" t="n"/>
      <c r="BG2024" s="358" t="n"/>
      <c r="BH2024" s="358" t="n"/>
      <c r="BI2024" s="358" t="n"/>
      <c r="BJ2024" s="358" t="n"/>
      <c r="BK2024" s="358" t="n"/>
      <c r="BL2024" s="358" t="n"/>
      <c r="BM2024" s="358" t="n"/>
      <c r="BN2024" s="358" t="n"/>
      <c r="BO2024" s="358" t="n"/>
      <c r="BP2024" s="358" t="n"/>
      <c r="BQ2024" s="358" t="n"/>
      <c r="BR2024" s="358" t="n"/>
      <c r="BS2024" s="358" t="n"/>
      <c r="BT2024" s="358" t="n"/>
      <c r="BU2024" s="358" t="n"/>
      <c r="BV2024" s="358" t="n"/>
      <c r="BW2024" s="358" t="n"/>
      <c r="BX2024" s="358" t="n"/>
      <c r="BY2024" s="358" t="n"/>
      <c r="BZ2024" s="358" t="n"/>
      <c r="CA2024" s="358" t="n"/>
      <c r="CB2024" s="358" t="n"/>
      <c r="CC2024" s="358" t="n"/>
      <c r="CD2024" s="358" t="n"/>
      <c r="CE2024" s="358" t="n"/>
      <c r="CF2024" s="358" t="n"/>
      <c r="CG2024" s="358" t="n"/>
      <c r="CH2024" s="358" t="n"/>
      <c r="CI2024" s="358" t="n"/>
      <c r="CJ2024" s="358" t="n"/>
      <c r="CK2024" s="358" t="n"/>
      <c r="CL2024" s="358" t="n"/>
      <c r="CM2024" s="358" t="n"/>
      <c r="CN2024" s="358" t="n"/>
      <c r="CO2024" s="358" t="n"/>
      <c r="CP2024" s="358" t="n"/>
      <c r="CQ2024" s="358" t="n"/>
      <c r="CR2024" s="358" t="n"/>
      <c r="CS2024" s="358" t="n"/>
      <c r="CT2024" s="358" t="n"/>
      <c r="CU2024" s="358" t="n"/>
      <c r="CV2024" s="358" t="n"/>
      <c r="CW2024" s="358" t="n"/>
      <c r="CX2024" s="358" t="n"/>
      <c r="CY2024" s="358" t="n"/>
      <c r="CZ2024" s="358" t="n"/>
      <c r="DA2024" s="358" t="n"/>
      <c r="DB2024" s="358" t="n"/>
      <c r="DC2024" s="358" t="n"/>
      <c r="DD2024" s="358" t="n"/>
      <c r="DE2024" s="358" t="n"/>
      <c r="DF2024" s="358" t="n"/>
      <c r="DG2024" s="359" t="n"/>
      <c r="DH2024" s="359" t="n"/>
      <c r="DI2024" s="359" t="n"/>
      <c r="DJ2024" s="359" t="n"/>
      <c r="DK2024" s="359" t="n"/>
      <c r="DL2024" s="359" t="n"/>
      <c r="DM2024" s="359" t="n"/>
      <c r="DN2024" s="359" t="n"/>
      <c r="DO2024" s="359" t="n"/>
      <c r="DP2024" s="359" t="n"/>
      <c r="DQ2024" s="359" t="n"/>
      <c r="DR2024" s="359" t="n"/>
      <c r="DS2024" s="359" t="n"/>
      <c r="DT2024" s="359" t="n"/>
      <c r="DU2024" s="359" t="n"/>
      <c r="DV2024" s="359" t="n"/>
      <c r="DW2024" s="359" t="n"/>
      <c r="DX2024" s="359" t="n"/>
      <c r="DY2024" s="359" t="n"/>
      <c r="DZ2024" s="359" t="n"/>
      <c r="EA2024" s="359" t="n"/>
      <c r="EB2024" s="359" t="n"/>
      <c r="EC2024" s="359" t="n"/>
      <c r="ED2024" s="359" t="n"/>
      <c r="EE2024" s="359" t="n"/>
      <c r="EF2024" s="359" t="n"/>
      <c r="EG2024" s="359" t="n"/>
      <c r="EH2024" s="359" t="n"/>
      <c r="EI2024" s="359" t="n"/>
      <c r="EJ2024" s="359" t="n"/>
      <c r="EK2024" s="359" t="n"/>
      <c r="EL2024" s="359" t="n"/>
      <c r="EM2024" s="359" t="n"/>
      <c r="EN2024" s="359" t="n"/>
      <c r="EO2024" s="359" t="n"/>
      <c r="EP2024" s="359" t="n"/>
      <c r="EQ2024" s="359" t="n"/>
      <c r="ER2024" s="359" t="n"/>
      <c r="ES2024" s="359" t="n"/>
      <c r="ET2024" s="359" t="n"/>
      <c r="EU2024" s="359" t="n"/>
      <c r="EV2024" s="359" t="n"/>
      <c r="EW2024" s="359" t="n"/>
      <c r="EX2024" s="359" t="n"/>
      <c r="EY2024" s="359" t="n"/>
      <c r="EZ2024" s="359" t="n"/>
      <c r="FA2024" s="359" t="n"/>
      <c r="FB2024" s="359" t="n"/>
      <c r="FC2024" s="359" t="n"/>
      <c r="FD2024" s="359" t="n"/>
      <c r="FE2024" s="359" t="n"/>
      <c r="FF2024" s="359" t="n"/>
      <c r="FG2024" s="359" t="n"/>
      <c r="FH2024" s="359" t="n"/>
      <c r="FI2024" s="359" t="n"/>
      <c r="FJ2024" s="359" t="n"/>
      <c r="FK2024" s="359" t="n"/>
      <c r="FL2024" s="359" t="n"/>
      <c r="FM2024" s="359" t="n"/>
      <c r="FN2024" s="359" t="n"/>
      <c r="FO2024" s="359" t="n"/>
      <c r="FP2024" s="359" t="n"/>
      <c r="FQ2024" s="359" t="n"/>
      <c r="FR2024" s="359" t="n"/>
      <c r="FS2024" s="359" t="n"/>
      <c r="FT2024" s="359" t="n"/>
      <c r="FU2024" s="359" t="n"/>
      <c r="FV2024" s="359" t="n"/>
      <c r="FW2024" s="359" t="n"/>
      <c r="FX2024" s="359" t="n"/>
      <c r="FY2024" s="359" t="n"/>
      <c r="FZ2024" s="359" t="n"/>
      <c r="GA2024" s="359" t="n"/>
      <c r="GB2024" s="359" t="n"/>
      <c r="GC2024" s="359" t="n"/>
      <c r="GD2024" s="359" t="n"/>
      <c r="GE2024" s="359" t="n"/>
      <c r="GF2024" s="359" t="n"/>
      <c r="GG2024" s="359" t="n"/>
      <c r="GH2024" s="359" t="n"/>
      <c r="GI2024" s="359" t="n"/>
      <c r="GJ2024" s="359" t="n"/>
      <c r="GK2024" s="359" t="n"/>
      <c r="GL2024" s="359" t="n"/>
      <c r="GM2024" s="359" t="n"/>
      <c r="GN2024" s="359" t="n"/>
      <c r="GO2024" s="359" t="n"/>
      <c r="GP2024" s="359" t="n"/>
      <c r="GQ2024" s="359" t="n"/>
      <c r="GR2024" s="359" t="n"/>
      <c r="GS2024" s="359" t="n"/>
      <c r="GT2024" s="359" t="n"/>
      <c r="GU2024" s="359" t="n"/>
      <c r="GV2024" s="359" t="n"/>
      <c r="GW2024" s="359" t="n"/>
      <c r="GX2024" s="359" t="n">
        <v>0</v>
      </c>
    </row>
    <row r="2025"/>
    <row r="2026">
      <c r="A2026" s="360" t="n">
        <v>50</v>
      </c>
      <c r="B2026" s="360" t="n">
        <v>0</v>
      </c>
      <c r="C2026" s="360" t="n">
        <v>0</v>
      </c>
      <c r="D2026" s="360" t="n">
        <v>1</v>
      </c>
      <c r="E2026" s="360" t="n">
        <v>201</v>
      </c>
      <c r="F2026" s="360">
        <f>ROUND(Source!O2024,O2026)</f>
        <v/>
      </c>
      <c r="G2026" s="360" t="inlineStr">
        <is>
          <t>ПЗ</t>
        </is>
      </c>
      <c r="H2026" s="360" t="inlineStr">
        <is>
          <t>Прямые затраты</t>
        </is>
      </c>
      <c r="I2026" s="360" t="n"/>
      <c r="J2026" s="360" t="n"/>
      <c r="K2026" s="360" t="n">
        <v>201</v>
      </c>
      <c r="L2026" s="360" t="n">
        <v>1</v>
      </c>
      <c r="M2026" s="360" t="n">
        <v>3</v>
      </c>
      <c r="N2026" s="360" t="inlineStr"/>
      <c r="O2026" s="360" t="n">
        <v>0</v>
      </c>
      <c r="P2026" s="360" t="n"/>
      <c r="Q2026" s="360" t="n"/>
      <c r="R2026" s="360" t="n"/>
      <c r="S2026" s="360" t="n"/>
      <c r="T2026" s="360" t="n"/>
      <c r="U2026" s="360" t="n"/>
      <c r="V2026" s="360" t="n"/>
      <c r="W2026" s="360" t="n">
        <v>0</v>
      </c>
      <c r="X2026" s="360" t="n">
        <v>1</v>
      </c>
      <c r="Y2026" s="360" t="n">
        <v>0</v>
      </c>
      <c r="Z2026" s="360" t="n"/>
      <c r="AA2026" s="360" t="n"/>
      <c r="AB2026" s="360" t="n"/>
    </row>
    <row r="2027">
      <c r="A2027" s="360" t="n">
        <v>50</v>
      </c>
      <c r="B2027" s="360" t="n">
        <v>0</v>
      </c>
      <c r="C2027" s="360" t="n">
        <v>0</v>
      </c>
      <c r="D2027" s="360" t="n">
        <v>1</v>
      </c>
      <c r="E2027" s="360" t="n">
        <v>202</v>
      </c>
      <c r="F2027" s="360">
        <f>ROUND(Source!P2024,O2027)</f>
        <v/>
      </c>
      <c r="G2027" s="360" t="inlineStr">
        <is>
          <t>СтМатОб</t>
        </is>
      </c>
      <c r="H2027" s="360" t="inlineStr">
        <is>
          <t>Стоимость материальных ресурсов (всего)</t>
        </is>
      </c>
      <c r="I2027" s="360" t="n"/>
      <c r="J2027" s="360" t="n"/>
      <c r="K2027" s="360" t="n">
        <v>202</v>
      </c>
      <c r="L2027" s="360" t="n">
        <v>2</v>
      </c>
      <c r="M2027" s="360" t="n">
        <v>3</v>
      </c>
      <c r="N2027" s="360" t="inlineStr"/>
      <c r="O2027" s="360" t="n">
        <v>0</v>
      </c>
      <c r="P2027" s="360" t="n"/>
      <c r="Q2027" s="360" t="n"/>
      <c r="R2027" s="360" t="n"/>
      <c r="S2027" s="360" t="n"/>
      <c r="T2027" s="360" t="n"/>
      <c r="U2027" s="360" t="n"/>
      <c r="V2027" s="360" t="n"/>
      <c r="W2027" s="360" t="n">
        <v>0</v>
      </c>
      <c r="X2027" s="360" t="n">
        <v>1</v>
      </c>
      <c r="Y2027" s="360" t="n">
        <v>0</v>
      </c>
      <c r="Z2027" s="360" t="n"/>
      <c r="AA2027" s="360" t="n"/>
      <c r="AB2027" s="360" t="n"/>
    </row>
    <row r="2028">
      <c r="A2028" s="360" t="n">
        <v>50</v>
      </c>
      <c r="B2028" s="360" t="n">
        <v>0</v>
      </c>
      <c r="C2028" s="360" t="n">
        <v>0</v>
      </c>
      <c r="D2028" s="360" t="n">
        <v>1</v>
      </c>
      <c r="E2028" s="360" t="n">
        <v>222</v>
      </c>
      <c r="F2028" s="360">
        <f>ROUND(Source!AO2024,O2028)</f>
        <v/>
      </c>
      <c r="G2028" s="360" t="inlineStr">
        <is>
          <t>СтМатОбЗак</t>
        </is>
      </c>
      <c r="H2028" s="360" t="inlineStr">
        <is>
          <t>Стоимость материалов и оборудования заказчика</t>
        </is>
      </c>
      <c r="I2028" s="360" t="n"/>
      <c r="J2028" s="360" t="n"/>
      <c r="K2028" s="360" t="n">
        <v>222</v>
      </c>
      <c r="L2028" s="360" t="n">
        <v>3</v>
      </c>
      <c r="M2028" s="360" t="n">
        <v>3</v>
      </c>
      <c r="N2028" s="360" t="inlineStr"/>
      <c r="O2028" s="360" t="n">
        <v>0</v>
      </c>
      <c r="P2028" s="360" t="n"/>
      <c r="Q2028" s="360" t="n"/>
      <c r="R2028" s="360" t="n"/>
      <c r="S2028" s="360" t="n"/>
      <c r="T2028" s="360" t="n"/>
      <c r="U2028" s="360" t="n"/>
      <c r="V2028" s="360" t="n"/>
      <c r="W2028" s="360" t="n">
        <v>0</v>
      </c>
      <c r="X2028" s="360" t="n">
        <v>1</v>
      </c>
      <c r="Y2028" s="360" t="n">
        <v>0</v>
      </c>
      <c r="Z2028" s="360" t="n"/>
      <c r="AA2028" s="360" t="n"/>
      <c r="AB2028" s="360" t="n"/>
    </row>
    <row r="2029">
      <c r="A2029" s="360" t="n">
        <v>50</v>
      </c>
      <c r="B2029" s="360" t="n">
        <v>0</v>
      </c>
      <c r="C2029" s="360" t="n">
        <v>0</v>
      </c>
      <c r="D2029" s="360" t="n">
        <v>1</v>
      </c>
      <c r="E2029" s="360" t="n">
        <v>225</v>
      </c>
      <c r="F2029" s="360">
        <f>ROUND(Source!AV2024,O2029)</f>
        <v/>
      </c>
      <c r="G2029" s="360" t="inlineStr">
        <is>
          <t>СтМатОбПод</t>
        </is>
      </c>
      <c r="H2029" s="360" t="inlineStr">
        <is>
          <t>Стоимость материалов и оборудования подрядчика</t>
        </is>
      </c>
      <c r="I2029" s="360" t="n"/>
      <c r="J2029" s="360" t="n"/>
      <c r="K2029" s="360" t="n">
        <v>225</v>
      </c>
      <c r="L2029" s="360" t="n">
        <v>4</v>
      </c>
      <c r="M2029" s="360" t="n">
        <v>3</v>
      </c>
      <c r="N2029" s="360" t="inlineStr"/>
      <c r="O2029" s="360" t="n">
        <v>0</v>
      </c>
      <c r="P2029" s="360" t="n"/>
      <c r="Q2029" s="360" t="n"/>
      <c r="R2029" s="360" t="n"/>
      <c r="S2029" s="360" t="n"/>
      <c r="T2029" s="360" t="n"/>
      <c r="U2029" s="360" t="n"/>
      <c r="V2029" s="360" t="n"/>
      <c r="W2029" s="360" t="n">
        <v>0</v>
      </c>
      <c r="X2029" s="360" t="n">
        <v>1</v>
      </c>
      <c r="Y2029" s="360" t="n">
        <v>0</v>
      </c>
      <c r="Z2029" s="360" t="n"/>
      <c r="AA2029" s="360" t="n"/>
      <c r="AB2029" s="360" t="n"/>
    </row>
    <row r="2030">
      <c r="A2030" s="360" t="n">
        <v>50</v>
      </c>
      <c r="B2030" s="360" t="n">
        <v>0</v>
      </c>
      <c r="C2030" s="360" t="n">
        <v>0</v>
      </c>
      <c r="D2030" s="360" t="n">
        <v>1</v>
      </c>
      <c r="E2030" s="360" t="n">
        <v>226</v>
      </c>
      <c r="F2030" s="360">
        <f>ROUND(Source!AW2024,O2030)</f>
        <v/>
      </c>
      <c r="G2030" s="360" t="inlineStr">
        <is>
          <t>СтМат</t>
        </is>
      </c>
      <c r="H2030" s="360" t="inlineStr">
        <is>
          <t>Стоимость материалов (всего)</t>
        </is>
      </c>
      <c r="I2030" s="360" t="n"/>
      <c r="J2030" s="360" t="n"/>
      <c r="K2030" s="360" t="n">
        <v>226</v>
      </c>
      <c r="L2030" s="360" t="n">
        <v>5</v>
      </c>
      <c r="M2030" s="360" t="n">
        <v>3</v>
      </c>
      <c r="N2030" s="360" t="inlineStr"/>
      <c r="O2030" s="360" t="n">
        <v>0</v>
      </c>
      <c r="P2030" s="360" t="n"/>
      <c r="Q2030" s="360" t="n"/>
      <c r="R2030" s="360" t="n"/>
      <c r="S2030" s="360" t="n"/>
      <c r="T2030" s="360" t="n"/>
      <c r="U2030" s="360" t="n"/>
      <c r="V2030" s="360" t="n"/>
      <c r="W2030" s="360" t="n">
        <v>0</v>
      </c>
      <c r="X2030" s="360" t="n">
        <v>1</v>
      </c>
      <c r="Y2030" s="360" t="n">
        <v>0</v>
      </c>
      <c r="Z2030" s="360" t="n"/>
      <c r="AA2030" s="360" t="n"/>
      <c r="AB2030" s="360" t="n"/>
    </row>
    <row r="2031">
      <c r="A2031" s="360" t="n">
        <v>50</v>
      </c>
      <c r="B2031" s="360" t="n">
        <v>0</v>
      </c>
      <c r="C2031" s="360" t="n">
        <v>0</v>
      </c>
      <c r="D2031" s="360" t="n">
        <v>1</v>
      </c>
      <c r="E2031" s="360" t="n">
        <v>227</v>
      </c>
      <c r="F2031" s="360">
        <f>ROUND(Source!AX2024,O2031)</f>
        <v/>
      </c>
      <c r="G2031" s="360" t="inlineStr">
        <is>
          <t>СтМатЗак</t>
        </is>
      </c>
      <c r="H2031" s="360" t="inlineStr">
        <is>
          <t>Стоимость материалов заказчика</t>
        </is>
      </c>
      <c r="I2031" s="360" t="n"/>
      <c r="J2031" s="360" t="n"/>
      <c r="K2031" s="360" t="n">
        <v>227</v>
      </c>
      <c r="L2031" s="360" t="n">
        <v>6</v>
      </c>
      <c r="M2031" s="360" t="n">
        <v>3</v>
      </c>
      <c r="N2031" s="360" t="inlineStr"/>
      <c r="O2031" s="360" t="n">
        <v>0</v>
      </c>
      <c r="P2031" s="360" t="n"/>
      <c r="Q2031" s="360" t="n"/>
      <c r="R2031" s="360" t="n"/>
      <c r="S2031" s="360" t="n"/>
      <c r="T2031" s="360" t="n"/>
      <c r="U2031" s="360" t="n"/>
      <c r="V2031" s="360" t="n"/>
      <c r="W2031" s="360" t="n">
        <v>0</v>
      </c>
      <c r="X2031" s="360" t="n">
        <v>1</v>
      </c>
      <c r="Y2031" s="360" t="n">
        <v>0</v>
      </c>
      <c r="Z2031" s="360" t="n"/>
      <c r="AA2031" s="360" t="n"/>
      <c r="AB2031" s="360" t="n"/>
    </row>
    <row r="2032">
      <c r="A2032" s="360" t="n">
        <v>50</v>
      </c>
      <c r="B2032" s="360" t="n">
        <v>0</v>
      </c>
      <c r="C2032" s="360" t="n">
        <v>0</v>
      </c>
      <c r="D2032" s="360" t="n">
        <v>1</v>
      </c>
      <c r="E2032" s="360" t="n">
        <v>228</v>
      </c>
      <c r="F2032" s="360">
        <f>ROUND(Source!AY2024,O2032)</f>
        <v/>
      </c>
      <c r="G2032" s="360" t="inlineStr">
        <is>
          <t>СтМатПод</t>
        </is>
      </c>
      <c r="H2032" s="360" t="inlineStr">
        <is>
          <t>Стоимость материалов подрядчика</t>
        </is>
      </c>
      <c r="I2032" s="360" t="n"/>
      <c r="J2032" s="360" t="n"/>
      <c r="K2032" s="360" t="n">
        <v>228</v>
      </c>
      <c r="L2032" s="360" t="n">
        <v>7</v>
      </c>
      <c r="M2032" s="360" t="n">
        <v>3</v>
      </c>
      <c r="N2032" s="360" t="inlineStr"/>
      <c r="O2032" s="360" t="n">
        <v>0</v>
      </c>
      <c r="P2032" s="360" t="n"/>
      <c r="Q2032" s="360" t="n"/>
      <c r="R2032" s="360" t="n"/>
      <c r="S2032" s="360" t="n"/>
      <c r="T2032" s="360" t="n"/>
      <c r="U2032" s="360" t="n"/>
      <c r="V2032" s="360" t="n"/>
      <c r="W2032" s="360" t="n">
        <v>0</v>
      </c>
      <c r="X2032" s="360" t="n">
        <v>1</v>
      </c>
      <c r="Y2032" s="360" t="n">
        <v>0</v>
      </c>
      <c r="Z2032" s="360" t="n"/>
      <c r="AA2032" s="360" t="n"/>
      <c r="AB2032" s="360" t="n"/>
    </row>
    <row r="2033">
      <c r="A2033" s="360" t="n">
        <v>50</v>
      </c>
      <c r="B2033" s="360" t="n">
        <v>0</v>
      </c>
      <c r="C2033" s="360" t="n">
        <v>0</v>
      </c>
      <c r="D2033" s="360" t="n">
        <v>1</v>
      </c>
      <c r="E2033" s="360" t="n">
        <v>216</v>
      </c>
      <c r="F2033" s="360">
        <f>ROUND(Source!AP2024,O2033)</f>
        <v/>
      </c>
      <c r="G2033" s="360" t="inlineStr">
        <is>
          <t>Оборуд</t>
        </is>
      </c>
      <c r="H2033" s="360" t="inlineStr">
        <is>
          <t>Стоимость оборудования (всего)</t>
        </is>
      </c>
      <c r="I2033" s="360" t="n"/>
      <c r="J2033" s="360" t="n"/>
      <c r="K2033" s="360" t="n">
        <v>216</v>
      </c>
      <c r="L2033" s="360" t="n">
        <v>8</v>
      </c>
      <c r="M2033" s="360" t="n">
        <v>3</v>
      </c>
      <c r="N2033" s="360" t="inlineStr"/>
      <c r="O2033" s="360" t="n">
        <v>0</v>
      </c>
      <c r="P2033" s="360" t="n"/>
      <c r="Q2033" s="360" t="n"/>
      <c r="R2033" s="360" t="n"/>
      <c r="S2033" s="360" t="n"/>
      <c r="T2033" s="360" t="n"/>
      <c r="U2033" s="360" t="n"/>
      <c r="V2033" s="360" t="n"/>
      <c r="W2033" s="360" t="n">
        <v>0</v>
      </c>
      <c r="X2033" s="360" t="n">
        <v>1</v>
      </c>
      <c r="Y2033" s="360" t="n">
        <v>0</v>
      </c>
      <c r="Z2033" s="360" t="n"/>
      <c r="AA2033" s="360" t="n"/>
      <c r="AB2033" s="360" t="n"/>
    </row>
    <row r="2034">
      <c r="A2034" s="360" t="n">
        <v>50</v>
      </c>
      <c r="B2034" s="360" t="n">
        <v>0</v>
      </c>
      <c r="C2034" s="360" t="n">
        <v>0</v>
      </c>
      <c r="D2034" s="360" t="n">
        <v>1</v>
      </c>
      <c r="E2034" s="360" t="n">
        <v>223</v>
      </c>
      <c r="F2034" s="360">
        <f>ROUND(Source!AQ2024,O2034)</f>
        <v/>
      </c>
      <c r="G2034" s="360" t="inlineStr">
        <is>
          <t>ОборудЗак</t>
        </is>
      </c>
      <c r="H2034" s="360" t="inlineStr">
        <is>
          <t>Стоимость оборудования заказчика</t>
        </is>
      </c>
      <c r="I2034" s="360" t="n"/>
      <c r="J2034" s="360" t="n"/>
      <c r="K2034" s="360" t="n">
        <v>223</v>
      </c>
      <c r="L2034" s="360" t="n">
        <v>9</v>
      </c>
      <c r="M2034" s="360" t="n">
        <v>3</v>
      </c>
      <c r="N2034" s="360" t="inlineStr"/>
      <c r="O2034" s="360" t="n">
        <v>0</v>
      </c>
      <c r="P2034" s="360" t="n"/>
      <c r="Q2034" s="360" t="n"/>
      <c r="R2034" s="360" t="n"/>
      <c r="S2034" s="360" t="n"/>
      <c r="T2034" s="360" t="n"/>
      <c r="U2034" s="360" t="n"/>
      <c r="V2034" s="360" t="n"/>
      <c r="W2034" s="360" t="n">
        <v>0</v>
      </c>
      <c r="X2034" s="360" t="n">
        <v>1</v>
      </c>
      <c r="Y2034" s="360" t="n">
        <v>0</v>
      </c>
      <c r="Z2034" s="360" t="n"/>
      <c r="AA2034" s="360" t="n"/>
      <c r="AB2034" s="360" t="n"/>
    </row>
    <row r="2035">
      <c r="A2035" s="360" t="n">
        <v>50</v>
      </c>
      <c r="B2035" s="360" t="n">
        <v>0</v>
      </c>
      <c r="C2035" s="360" t="n">
        <v>0</v>
      </c>
      <c r="D2035" s="360" t="n">
        <v>1</v>
      </c>
      <c r="E2035" s="360" t="n">
        <v>229</v>
      </c>
      <c r="F2035" s="360">
        <f>ROUND(Source!AZ2024,O2035)</f>
        <v/>
      </c>
      <c r="G2035" s="360" t="inlineStr">
        <is>
          <t>ОборудПод</t>
        </is>
      </c>
      <c r="H2035" s="360" t="inlineStr">
        <is>
          <t>Стоимость оборудования подрядчика</t>
        </is>
      </c>
      <c r="I2035" s="360" t="n"/>
      <c r="J2035" s="360" t="n"/>
      <c r="K2035" s="360" t="n">
        <v>229</v>
      </c>
      <c r="L2035" s="360" t="n">
        <v>10</v>
      </c>
      <c r="M2035" s="360" t="n">
        <v>3</v>
      </c>
      <c r="N2035" s="360" t="inlineStr"/>
      <c r="O2035" s="360" t="n">
        <v>0</v>
      </c>
      <c r="P2035" s="360" t="n"/>
      <c r="Q2035" s="360" t="n"/>
      <c r="R2035" s="360" t="n"/>
      <c r="S2035" s="360" t="n"/>
      <c r="T2035" s="360" t="n"/>
      <c r="U2035" s="360" t="n"/>
      <c r="V2035" s="360" t="n"/>
      <c r="W2035" s="360" t="n">
        <v>0</v>
      </c>
      <c r="X2035" s="360" t="n">
        <v>1</v>
      </c>
      <c r="Y2035" s="360" t="n">
        <v>0</v>
      </c>
      <c r="Z2035" s="360" t="n"/>
      <c r="AA2035" s="360" t="n"/>
      <c r="AB2035" s="360" t="n"/>
    </row>
    <row r="2036">
      <c r="A2036" s="360" t="n">
        <v>50</v>
      </c>
      <c r="B2036" s="360" t="n">
        <v>0</v>
      </c>
      <c r="C2036" s="360" t="n">
        <v>0</v>
      </c>
      <c r="D2036" s="360" t="n">
        <v>1</v>
      </c>
      <c r="E2036" s="360" t="n">
        <v>203</v>
      </c>
      <c r="F2036" s="360">
        <f>ROUND(Source!Q2024,O2036)</f>
        <v/>
      </c>
      <c r="G2036" s="360" t="inlineStr">
        <is>
          <t>ЭММ</t>
        </is>
      </c>
      <c r="H2036" s="360" t="inlineStr">
        <is>
          <t>Эксплуатация машин</t>
        </is>
      </c>
      <c r="I2036" s="360" t="n"/>
      <c r="J2036" s="360" t="n"/>
      <c r="K2036" s="360" t="n">
        <v>203</v>
      </c>
      <c r="L2036" s="360" t="n">
        <v>11</v>
      </c>
      <c r="M2036" s="360" t="n">
        <v>3</v>
      </c>
      <c r="N2036" s="360" t="inlineStr"/>
      <c r="O2036" s="360" t="n">
        <v>0</v>
      </c>
      <c r="P2036" s="360" t="n"/>
      <c r="Q2036" s="360" t="n"/>
      <c r="R2036" s="360" t="n"/>
      <c r="S2036" s="360" t="n"/>
      <c r="T2036" s="360" t="n"/>
      <c r="U2036" s="360" t="n"/>
      <c r="V2036" s="360" t="n"/>
      <c r="W2036" s="360" t="n">
        <v>0</v>
      </c>
      <c r="X2036" s="360" t="n">
        <v>1</v>
      </c>
      <c r="Y2036" s="360" t="n">
        <v>0</v>
      </c>
      <c r="Z2036" s="360" t="n"/>
      <c r="AA2036" s="360" t="n"/>
      <c r="AB2036" s="360" t="n"/>
    </row>
    <row r="2037">
      <c r="A2037" s="360" t="n">
        <v>50</v>
      </c>
      <c r="B2037" s="360" t="n">
        <v>0</v>
      </c>
      <c r="C2037" s="360" t="n">
        <v>0</v>
      </c>
      <c r="D2037" s="360" t="n">
        <v>1</v>
      </c>
      <c r="E2037" s="360" t="n">
        <v>231</v>
      </c>
      <c r="F2037" s="360">
        <f>ROUND(Source!BB2024,O2037)</f>
        <v/>
      </c>
      <c r="G2037" s="360" t="inlineStr">
        <is>
          <t>ЭММсНРиСП</t>
        </is>
      </c>
      <c r="H2037" s="360" t="inlineStr">
        <is>
          <t>Эксплуатация машин по ТСН-2001.16</t>
        </is>
      </c>
      <c r="I2037" s="360" t="n"/>
      <c r="J2037" s="360" t="n"/>
      <c r="K2037" s="360" t="n">
        <v>231</v>
      </c>
      <c r="L2037" s="360" t="n">
        <v>12</v>
      </c>
      <c r="M2037" s="360" t="n">
        <v>3</v>
      </c>
      <c r="N2037" s="360" t="inlineStr"/>
      <c r="O2037" s="360" t="n">
        <v>0</v>
      </c>
      <c r="P2037" s="360" t="n"/>
      <c r="Q2037" s="360" t="n"/>
      <c r="R2037" s="360" t="n"/>
      <c r="S2037" s="360" t="n"/>
      <c r="T2037" s="360" t="n"/>
      <c r="U2037" s="360" t="n"/>
      <c r="V2037" s="360" t="n"/>
      <c r="W2037" s="360" t="n">
        <v>0</v>
      </c>
      <c r="X2037" s="360" t="n">
        <v>1</v>
      </c>
      <c r="Y2037" s="360" t="n">
        <v>0</v>
      </c>
      <c r="Z2037" s="360" t="n"/>
      <c r="AA2037" s="360" t="n"/>
      <c r="AB2037" s="360" t="n"/>
    </row>
    <row r="2038">
      <c r="A2038" s="360" t="n">
        <v>50</v>
      </c>
      <c r="B2038" s="360" t="n">
        <v>0</v>
      </c>
      <c r="C2038" s="360" t="n">
        <v>0</v>
      </c>
      <c r="D2038" s="360" t="n">
        <v>1</v>
      </c>
      <c r="E2038" s="360" t="n">
        <v>204</v>
      </c>
      <c r="F2038" s="360">
        <f>ROUND(Source!R2024,O2038)</f>
        <v/>
      </c>
      <c r="G2038" s="360" t="inlineStr">
        <is>
          <t>ЗПМ</t>
        </is>
      </c>
      <c r="H2038" s="360" t="inlineStr">
        <is>
          <t>ЗП машинистов</t>
        </is>
      </c>
      <c r="I2038" s="360" t="n"/>
      <c r="J2038" s="360" t="n"/>
      <c r="K2038" s="360" t="n">
        <v>204</v>
      </c>
      <c r="L2038" s="360" t="n">
        <v>13</v>
      </c>
      <c r="M2038" s="360" t="n">
        <v>3</v>
      </c>
      <c r="N2038" s="360" t="inlineStr"/>
      <c r="O2038" s="360" t="n">
        <v>0</v>
      </c>
      <c r="P2038" s="360" t="n"/>
      <c r="Q2038" s="360" t="n"/>
      <c r="R2038" s="360" t="n"/>
      <c r="S2038" s="360" t="n"/>
      <c r="T2038" s="360" t="n"/>
      <c r="U2038" s="360" t="n"/>
      <c r="V2038" s="360" t="n"/>
      <c r="W2038" s="360" t="n">
        <v>0</v>
      </c>
      <c r="X2038" s="360" t="n">
        <v>1</v>
      </c>
      <c r="Y2038" s="360" t="n">
        <v>0</v>
      </c>
      <c r="Z2038" s="360" t="n"/>
      <c r="AA2038" s="360" t="n"/>
      <c r="AB2038" s="360" t="n"/>
    </row>
    <row r="2039">
      <c r="A2039" s="360" t="n">
        <v>50</v>
      </c>
      <c r="B2039" s="360" t="n">
        <v>0</v>
      </c>
      <c r="C2039" s="360" t="n">
        <v>0</v>
      </c>
      <c r="D2039" s="360" t="n">
        <v>1</v>
      </c>
      <c r="E2039" s="360" t="n">
        <v>205</v>
      </c>
      <c r="F2039" s="360">
        <f>ROUND(Source!S2024,O2039)</f>
        <v/>
      </c>
      <c r="G2039" s="360" t="inlineStr">
        <is>
          <t>ОЗП</t>
        </is>
      </c>
      <c r="H2039" s="360" t="inlineStr">
        <is>
          <t>Основная ЗП рабочих</t>
        </is>
      </c>
      <c r="I2039" s="360" t="n"/>
      <c r="J2039" s="360" t="n"/>
      <c r="K2039" s="360" t="n">
        <v>205</v>
      </c>
      <c r="L2039" s="360" t="n">
        <v>14</v>
      </c>
      <c r="M2039" s="360" t="n">
        <v>3</v>
      </c>
      <c r="N2039" s="360" t="inlineStr"/>
      <c r="O2039" s="360" t="n">
        <v>0</v>
      </c>
      <c r="P2039" s="360" t="n"/>
      <c r="Q2039" s="360" t="n"/>
      <c r="R2039" s="360" t="n"/>
      <c r="S2039" s="360" t="n"/>
      <c r="T2039" s="360" t="n"/>
      <c r="U2039" s="360" t="n"/>
      <c r="V2039" s="360" t="n"/>
      <c r="W2039" s="360" t="n">
        <v>0</v>
      </c>
      <c r="X2039" s="360" t="n">
        <v>1</v>
      </c>
      <c r="Y2039" s="360" t="n">
        <v>0</v>
      </c>
      <c r="Z2039" s="360" t="n"/>
      <c r="AA2039" s="360" t="n"/>
      <c r="AB2039" s="360" t="n"/>
    </row>
    <row r="2040">
      <c r="A2040" s="360" t="n">
        <v>50</v>
      </c>
      <c r="B2040" s="360" t="n">
        <v>0</v>
      </c>
      <c r="C2040" s="360" t="n">
        <v>0</v>
      </c>
      <c r="D2040" s="360" t="n">
        <v>1</v>
      </c>
      <c r="E2040" s="360" t="n">
        <v>232</v>
      </c>
      <c r="F2040" s="360">
        <f>ROUND(Source!BC2024,O2040)</f>
        <v/>
      </c>
      <c r="G2040" s="360" t="inlineStr">
        <is>
          <t>ОЗПсНРиСП</t>
        </is>
      </c>
      <c r="H2040" s="360" t="inlineStr">
        <is>
          <t>Основная ЗП рабочих по ТСН-2001.16</t>
        </is>
      </c>
      <c r="I2040" s="360" t="n"/>
      <c r="J2040" s="360" t="n"/>
      <c r="K2040" s="360" t="n">
        <v>232</v>
      </c>
      <c r="L2040" s="360" t="n">
        <v>15</v>
      </c>
      <c r="M2040" s="360" t="n">
        <v>3</v>
      </c>
      <c r="N2040" s="360" t="inlineStr"/>
      <c r="O2040" s="360" t="n">
        <v>0</v>
      </c>
      <c r="P2040" s="360" t="n"/>
      <c r="Q2040" s="360" t="n"/>
      <c r="R2040" s="360" t="n"/>
      <c r="S2040" s="360" t="n"/>
      <c r="T2040" s="360" t="n"/>
      <c r="U2040" s="360" t="n"/>
      <c r="V2040" s="360" t="n"/>
      <c r="W2040" s="360" t="n">
        <v>0</v>
      </c>
      <c r="X2040" s="360" t="n">
        <v>1</v>
      </c>
      <c r="Y2040" s="360" t="n">
        <v>0</v>
      </c>
      <c r="Z2040" s="360" t="n"/>
      <c r="AA2040" s="360" t="n"/>
      <c r="AB2040" s="360" t="n"/>
    </row>
    <row r="2041">
      <c r="A2041" s="360" t="n">
        <v>50</v>
      </c>
      <c r="B2041" s="360" t="n">
        <v>0</v>
      </c>
      <c r="C2041" s="360" t="n">
        <v>0</v>
      </c>
      <c r="D2041" s="360" t="n">
        <v>1</v>
      </c>
      <c r="E2041" s="360" t="n">
        <v>214</v>
      </c>
      <c r="F2041" s="360">
        <f>ROUND(Source!AS2024,O2041)</f>
        <v/>
      </c>
      <c r="G2041" s="360" t="inlineStr">
        <is>
          <t>Строит</t>
        </is>
      </c>
      <c r="H2041" s="360" t="inlineStr">
        <is>
          <t>Строительные работы с НР и СП</t>
        </is>
      </c>
      <c r="I2041" s="360" t="n"/>
      <c r="J2041" s="360" t="n"/>
      <c r="K2041" s="360" t="n">
        <v>214</v>
      </c>
      <c r="L2041" s="360" t="n">
        <v>16</v>
      </c>
      <c r="M2041" s="360" t="n">
        <v>3</v>
      </c>
      <c r="N2041" s="360" t="inlineStr"/>
      <c r="O2041" s="360" t="n">
        <v>0</v>
      </c>
      <c r="P2041" s="360" t="n"/>
      <c r="Q2041" s="360" t="n"/>
      <c r="R2041" s="360" t="n"/>
      <c r="S2041" s="360" t="n"/>
      <c r="T2041" s="360" t="n"/>
      <c r="U2041" s="360" t="n"/>
      <c r="V2041" s="360" t="n"/>
      <c r="W2041" s="360" t="n">
        <v>0</v>
      </c>
      <c r="X2041" s="360" t="n">
        <v>1</v>
      </c>
      <c r="Y2041" s="360" t="n">
        <v>0</v>
      </c>
      <c r="Z2041" s="360" t="n"/>
      <c r="AA2041" s="360" t="n"/>
      <c r="AB2041" s="360" t="n"/>
    </row>
    <row r="2042">
      <c r="A2042" s="360" t="n">
        <v>50</v>
      </c>
      <c r="B2042" s="360" t="n">
        <v>0</v>
      </c>
      <c r="C2042" s="360" t="n">
        <v>0</v>
      </c>
      <c r="D2042" s="360" t="n">
        <v>1</v>
      </c>
      <c r="E2042" s="360" t="n">
        <v>215</v>
      </c>
      <c r="F2042" s="360">
        <f>ROUND(Source!AT2024,O2042)</f>
        <v/>
      </c>
      <c r="G2042" s="360" t="inlineStr">
        <is>
          <t>Монтаж</t>
        </is>
      </c>
      <c r="H2042" s="360" t="inlineStr">
        <is>
          <t>Монтажные работы с НР и СП</t>
        </is>
      </c>
      <c r="I2042" s="360" t="n"/>
      <c r="J2042" s="360" t="n"/>
      <c r="K2042" s="360" t="n">
        <v>215</v>
      </c>
      <c r="L2042" s="360" t="n">
        <v>17</v>
      </c>
      <c r="M2042" s="360" t="n">
        <v>3</v>
      </c>
      <c r="N2042" s="360" t="inlineStr"/>
      <c r="O2042" s="360" t="n">
        <v>0</v>
      </c>
      <c r="P2042" s="360" t="n"/>
      <c r="Q2042" s="360" t="n"/>
      <c r="R2042" s="360" t="n"/>
      <c r="S2042" s="360" t="n"/>
      <c r="T2042" s="360" t="n"/>
      <c r="U2042" s="360" t="n"/>
      <c r="V2042" s="360" t="n"/>
      <c r="W2042" s="360" t="n">
        <v>0</v>
      </c>
      <c r="X2042" s="360" t="n">
        <v>1</v>
      </c>
      <c r="Y2042" s="360" t="n">
        <v>0</v>
      </c>
      <c r="Z2042" s="360" t="n"/>
      <c r="AA2042" s="360" t="n"/>
      <c r="AB2042" s="360" t="n"/>
    </row>
    <row r="2043">
      <c r="A2043" s="360" t="n">
        <v>50</v>
      </c>
      <c r="B2043" s="360" t="n">
        <v>0</v>
      </c>
      <c r="C2043" s="360" t="n">
        <v>0</v>
      </c>
      <c r="D2043" s="360" t="n">
        <v>1</v>
      </c>
      <c r="E2043" s="360" t="n">
        <v>217</v>
      </c>
      <c r="F2043" s="360">
        <f>ROUND(Source!AU2024,O2043)</f>
        <v/>
      </c>
      <c r="G2043" s="360" t="inlineStr">
        <is>
          <t>Прочие</t>
        </is>
      </c>
      <c r="H2043" s="360" t="inlineStr">
        <is>
          <t>Прочие работы с НР и СП</t>
        </is>
      </c>
      <c r="I2043" s="360" t="n"/>
      <c r="J2043" s="360" t="n"/>
      <c r="K2043" s="360" t="n">
        <v>217</v>
      </c>
      <c r="L2043" s="360" t="n">
        <v>18</v>
      </c>
      <c r="M2043" s="360" t="n">
        <v>3</v>
      </c>
      <c r="N2043" s="360" t="inlineStr"/>
      <c r="O2043" s="360" t="n">
        <v>0</v>
      </c>
      <c r="P2043" s="360" t="n"/>
      <c r="Q2043" s="360" t="n"/>
      <c r="R2043" s="360" t="n"/>
      <c r="S2043" s="360" t="n"/>
      <c r="T2043" s="360" t="n"/>
      <c r="U2043" s="360" t="n"/>
      <c r="V2043" s="360" t="n"/>
      <c r="W2043" s="360" t="n">
        <v>0</v>
      </c>
      <c r="X2043" s="360" t="n">
        <v>1</v>
      </c>
      <c r="Y2043" s="360" t="n">
        <v>0</v>
      </c>
      <c r="Z2043" s="360" t="n"/>
      <c r="AA2043" s="360" t="n"/>
      <c r="AB2043" s="360" t="n"/>
    </row>
    <row r="2044">
      <c r="A2044" s="360" t="n">
        <v>50</v>
      </c>
      <c r="B2044" s="360" t="n">
        <v>0</v>
      </c>
      <c r="C2044" s="360" t="n">
        <v>0</v>
      </c>
      <c r="D2044" s="360" t="n">
        <v>1</v>
      </c>
      <c r="E2044" s="360" t="n">
        <v>230</v>
      </c>
      <c r="F2044" s="360">
        <f>ROUND(Source!BA2024,O2044)</f>
        <v/>
      </c>
      <c r="G2044" s="360" t="inlineStr">
        <is>
          <t>ПрочиеЗатр</t>
        </is>
      </c>
      <c r="H2044" s="360" t="inlineStr">
        <is>
          <t>Прочие затраты по ТСН-2001.16</t>
        </is>
      </c>
      <c r="I2044" s="360" t="n"/>
      <c r="J2044" s="360" t="n"/>
      <c r="K2044" s="360" t="n">
        <v>230</v>
      </c>
      <c r="L2044" s="360" t="n">
        <v>19</v>
      </c>
      <c r="M2044" s="360" t="n">
        <v>3</v>
      </c>
      <c r="N2044" s="360" t="inlineStr"/>
      <c r="O2044" s="360" t="n">
        <v>0</v>
      </c>
      <c r="P2044" s="360" t="n"/>
      <c r="Q2044" s="360" t="n"/>
      <c r="R2044" s="360" t="n"/>
      <c r="S2044" s="360" t="n"/>
      <c r="T2044" s="360" t="n"/>
      <c r="U2044" s="360" t="n"/>
      <c r="V2044" s="360" t="n"/>
      <c r="W2044" s="360" t="n">
        <v>0</v>
      </c>
      <c r="X2044" s="360" t="n">
        <v>1</v>
      </c>
      <c r="Y2044" s="360" t="n">
        <v>0</v>
      </c>
      <c r="Z2044" s="360" t="n"/>
      <c r="AA2044" s="360" t="n"/>
      <c r="AB2044" s="360" t="n"/>
    </row>
    <row r="2045">
      <c r="A2045" s="360" t="n">
        <v>50</v>
      </c>
      <c r="B2045" s="360" t="n">
        <v>0</v>
      </c>
      <c r="C2045" s="360" t="n">
        <v>0</v>
      </c>
      <c r="D2045" s="360" t="n">
        <v>1</v>
      </c>
      <c r="E2045" s="360" t="n">
        <v>206</v>
      </c>
      <c r="F2045" s="360">
        <f>ROUND(Source!T2024,O2045)</f>
        <v/>
      </c>
      <c r="G2045" s="360" t="inlineStr">
        <is>
          <t>ВозврМат</t>
        </is>
      </c>
      <c r="H2045" s="360" t="inlineStr">
        <is>
          <t>Возврат материалов</t>
        </is>
      </c>
      <c r="I2045" s="360" t="n"/>
      <c r="J2045" s="360" t="n"/>
      <c r="K2045" s="360" t="n">
        <v>206</v>
      </c>
      <c r="L2045" s="360" t="n">
        <v>20</v>
      </c>
      <c r="M2045" s="360" t="n">
        <v>3</v>
      </c>
      <c r="N2045" s="360" t="inlineStr"/>
      <c r="O2045" s="360" t="n">
        <v>0</v>
      </c>
      <c r="P2045" s="360" t="n"/>
      <c r="Q2045" s="360" t="n"/>
      <c r="R2045" s="360" t="n"/>
      <c r="S2045" s="360" t="n"/>
      <c r="T2045" s="360" t="n"/>
      <c r="U2045" s="360" t="n"/>
      <c r="V2045" s="360" t="n"/>
      <c r="W2045" s="360" t="n">
        <v>0</v>
      </c>
      <c r="X2045" s="360" t="n">
        <v>1</v>
      </c>
      <c r="Y2045" s="360" t="n">
        <v>0</v>
      </c>
      <c r="Z2045" s="360" t="n"/>
      <c r="AA2045" s="360" t="n"/>
      <c r="AB2045" s="360" t="n"/>
    </row>
    <row r="2046">
      <c r="A2046" s="360" t="n">
        <v>50</v>
      </c>
      <c r="B2046" s="360" t="n">
        <v>0</v>
      </c>
      <c r="C2046" s="360" t="n">
        <v>0</v>
      </c>
      <c r="D2046" s="360" t="n">
        <v>1</v>
      </c>
      <c r="E2046" s="360" t="n">
        <v>207</v>
      </c>
      <c r="F2046" s="360">
        <f>ROUND(Source!U2024,O2046)</f>
        <v/>
      </c>
      <c r="G2046" s="360" t="inlineStr">
        <is>
          <t>ТрудСтр</t>
        </is>
      </c>
      <c r="H2046" s="360" t="inlineStr">
        <is>
          <t>Трудозатраты строителей</t>
        </is>
      </c>
      <c r="I2046" s="360" t="n"/>
      <c r="J2046" s="360" t="n"/>
      <c r="K2046" s="360" t="n">
        <v>207</v>
      </c>
      <c r="L2046" s="360" t="n">
        <v>21</v>
      </c>
      <c r="M2046" s="360" t="n">
        <v>3</v>
      </c>
      <c r="N2046" s="360" t="inlineStr"/>
      <c r="O2046" s="360" t="n">
        <v>7</v>
      </c>
      <c r="P2046" s="360" t="n"/>
      <c r="Q2046" s="360" t="n"/>
      <c r="R2046" s="360" t="n"/>
      <c r="S2046" s="360" t="n"/>
      <c r="T2046" s="360" t="n"/>
      <c r="U2046" s="360" t="n"/>
      <c r="V2046" s="360" t="n"/>
      <c r="W2046" s="360" t="n">
        <v>0</v>
      </c>
      <c r="X2046" s="360" t="n">
        <v>1</v>
      </c>
      <c r="Y2046" s="360" t="n">
        <v>0</v>
      </c>
      <c r="Z2046" s="360" t="n"/>
      <c r="AA2046" s="360" t="n"/>
      <c r="AB2046" s="360" t="n"/>
    </row>
    <row r="2047">
      <c r="A2047" s="360" t="n">
        <v>50</v>
      </c>
      <c r="B2047" s="360" t="n">
        <v>0</v>
      </c>
      <c r="C2047" s="360" t="n">
        <v>0</v>
      </c>
      <c r="D2047" s="360" t="n">
        <v>1</v>
      </c>
      <c r="E2047" s="360" t="n">
        <v>208</v>
      </c>
      <c r="F2047" s="360">
        <f>ROUND(Source!V2024,O2047)</f>
        <v/>
      </c>
      <c r="G2047" s="360" t="inlineStr">
        <is>
          <t>ТрудМаш</t>
        </is>
      </c>
      <c r="H2047" s="360" t="inlineStr">
        <is>
          <t>Трудозатраты машинистов</t>
        </is>
      </c>
      <c r="I2047" s="360" t="n"/>
      <c r="J2047" s="360" t="n"/>
      <c r="K2047" s="360" t="n">
        <v>208</v>
      </c>
      <c r="L2047" s="360" t="n">
        <v>22</v>
      </c>
      <c r="M2047" s="360" t="n">
        <v>3</v>
      </c>
      <c r="N2047" s="360" t="inlineStr"/>
      <c r="O2047" s="360" t="n">
        <v>7</v>
      </c>
      <c r="P2047" s="360" t="n"/>
      <c r="Q2047" s="360" t="n"/>
      <c r="R2047" s="360" t="n"/>
      <c r="S2047" s="360" t="n"/>
      <c r="T2047" s="360" t="n"/>
      <c r="U2047" s="360" t="n"/>
      <c r="V2047" s="360" t="n"/>
      <c r="W2047" s="360" t="n">
        <v>0</v>
      </c>
      <c r="X2047" s="360" t="n">
        <v>1</v>
      </c>
      <c r="Y2047" s="360" t="n">
        <v>0</v>
      </c>
      <c r="Z2047" s="360" t="n"/>
      <c r="AA2047" s="360" t="n"/>
      <c r="AB2047" s="360" t="n"/>
    </row>
    <row r="2048">
      <c r="A2048" s="360" t="n">
        <v>50</v>
      </c>
      <c r="B2048" s="360" t="n">
        <v>0</v>
      </c>
      <c r="C2048" s="360" t="n">
        <v>0</v>
      </c>
      <c r="D2048" s="360" t="n">
        <v>1</v>
      </c>
      <c r="E2048" s="360" t="n">
        <v>209</v>
      </c>
      <c r="F2048" s="360">
        <f>ROUND(Source!W2024,O2048)</f>
        <v/>
      </c>
      <c r="G2048" s="360" t="inlineStr">
        <is>
          <t>ТранспМат</t>
        </is>
      </c>
      <c r="H2048" s="360" t="inlineStr">
        <is>
          <t>Транспорт материалов</t>
        </is>
      </c>
      <c r="I2048" s="360" t="n"/>
      <c r="J2048" s="360" t="n"/>
      <c r="K2048" s="360" t="n">
        <v>209</v>
      </c>
      <c r="L2048" s="360" t="n">
        <v>23</v>
      </c>
      <c r="M2048" s="360" t="n">
        <v>3</v>
      </c>
      <c r="N2048" s="360" t="inlineStr"/>
      <c r="O2048" s="360" t="n">
        <v>0</v>
      </c>
      <c r="P2048" s="360" t="n"/>
      <c r="Q2048" s="360" t="n"/>
      <c r="R2048" s="360" t="n"/>
      <c r="S2048" s="360" t="n"/>
      <c r="T2048" s="360" t="n"/>
      <c r="U2048" s="360" t="n"/>
      <c r="V2048" s="360" t="n"/>
      <c r="W2048" s="360" t="n">
        <v>0</v>
      </c>
      <c r="X2048" s="360" t="n">
        <v>1</v>
      </c>
      <c r="Y2048" s="360" t="n">
        <v>0</v>
      </c>
      <c r="Z2048" s="360" t="n"/>
      <c r="AA2048" s="360" t="n"/>
      <c r="AB2048" s="360" t="n"/>
    </row>
    <row r="2049">
      <c r="A2049" s="360" t="n">
        <v>50</v>
      </c>
      <c r="B2049" s="360" t="n">
        <v>0</v>
      </c>
      <c r="C2049" s="360" t="n">
        <v>0</v>
      </c>
      <c r="D2049" s="360" t="n">
        <v>1</v>
      </c>
      <c r="E2049" s="360" t="n">
        <v>233</v>
      </c>
      <c r="F2049" s="360">
        <f>ROUND(Source!BD2024,O2049)</f>
        <v/>
      </c>
      <c r="G2049" s="360" t="inlineStr">
        <is>
          <t>Перевозка</t>
        </is>
      </c>
      <c r="H2049" s="360" t="inlineStr">
        <is>
          <t>Перевозка грузов</t>
        </is>
      </c>
      <c r="I2049" s="360" t="n"/>
      <c r="J2049" s="360" t="n"/>
      <c r="K2049" s="360" t="n">
        <v>233</v>
      </c>
      <c r="L2049" s="360" t="n">
        <v>24</v>
      </c>
      <c r="M2049" s="360" t="n">
        <v>3</v>
      </c>
      <c r="N2049" s="360" t="inlineStr"/>
      <c r="O2049" s="360" t="n">
        <v>0</v>
      </c>
      <c r="P2049" s="360" t="n"/>
      <c r="Q2049" s="360" t="n"/>
      <c r="R2049" s="360" t="n"/>
      <c r="S2049" s="360" t="n"/>
      <c r="T2049" s="360" t="n"/>
      <c r="U2049" s="360" t="n"/>
      <c r="V2049" s="360" t="n"/>
      <c r="W2049" s="360" t="n">
        <v>0</v>
      </c>
      <c r="X2049" s="360" t="n">
        <v>1</v>
      </c>
      <c r="Y2049" s="360" t="n">
        <v>0</v>
      </c>
      <c r="Z2049" s="360" t="n"/>
      <c r="AA2049" s="360" t="n"/>
      <c r="AB2049" s="360" t="n"/>
    </row>
    <row r="2050">
      <c r="A2050" s="360" t="n">
        <v>50</v>
      </c>
      <c r="B2050" s="360" t="n">
        <v>0</v>
      </c>
      <c r="C2050" s="360" t="n">
        <v>0</v>
      </c>
      <c r="D2050" s="360" t="n">
        <v>1</v>
      </c>
      <c r="E2050" s="360" t="n">
        <v>210</v>
      </c>
      <c r="F2050" s="360">
        <f>ROUND(Source!X2024,O2050)</f>
        <v/>
      </c>
      <c r="G2050" s="360" t="inlineStr">
        <is>
          <t>НР</t>
        </is>
      </c>
      <c r="H2050" s="360" t="inlineStr">
        <is>
          <t>Накладные расходы</t>
        </is>
      </c>
      <c r="I2050" s="360" t="n"/>
      <c r="J2050" s="360" t="n"/>
      <c r="K2050" s="360" t="n">
        <v>210</v>
      </c>
      <c r="L2050" s="360" t="n">
        <v>25</v>
      </c>
      <c r="M2050" s="360" t="n">
        <v>3</v>
      </c>
      <c r="N2050" s="360" t="inlineStr"/>
      <c r="O2050" s="360" t="n">
        <v>0</v>
      </c>
      <c r="P2050" s="360" t="n"/>
      <c r="Q2050" s="360" t="n"/>
      <c r="R2050" s="360" t="n"/>
      <c r="S2050" s="360" t="n"/>
      <c r="T2050" s="360" t="n"/>
      <c r="U2050" s="360" t="n"/>
      <c r="V2050" s="360" t="n"/>
      <c r="W2050" s="360" t="n">
        <v>0</v>
      </c>
      <c r="X2050" s="360" t="n">
        <v>1</v>
      </c>
      <c r="Y2050" s="360" t="n">
        <v>0</v>
      </c>
      <c r="Z2050" s="360" t="n"/>
      <c r="AA2050" s="360" t="n"/>
      <c r="AB2050" s="360" t="n"/>
    </row>
    <row r="2051">
      <c r="A2051" s="360" t="n">
        <v>50</v>
      </c>
      <c r="B2051" s="360" t="n">
        <v>0</v>
      </c>
      <c r="C2051" s="360" t="n">
        <v>0</v>
      </c>
      <c r="D2051" s="360" t="n">
        <v>1</v>
      </c>
      <c r="E2051" s="360" t="n">
        <v>211</v>
      </c>
      <c r="F2051" s="360">
        <f>ROUND(Source!Y2024,O2051)</f>
        <v/>
      </c>
      <c r="G2051" s="360" t="inlineStr">
        <is>
          <t>СмПриб</t>
        </is>
      </c>
      <c r="H2051" s="360" t="inlineStr">
        <is>
          <t>Сметная прибыль</t>
        </is>
      </c>
      <c r="I2051" s="360" t="n"/>
      <c r="J2051" s="360" t="n"/>
      <c r="K2051" s="360" t="n">
        <v>211</v>
      </c>
      <c r="L2051" s="360" t="n">
        <v>26</v>
      </c>
      <c r="M2051" s="360" t="n">
        <v>3</v>
      </c>
      <c r="N2051" s="360" t="inlineStr"/>
      <c r="O2051" s="360" t="n">
        <v>0</v>
      </c>
      <c r="P2051" s="360" t="n"/>
      <c r="Q2051" s="360" t="n"/>
      <c r="R2051" s="360" t="n"/>
      <c r="S2051" s="360" t="n"/>
      <c r="T2051" s="360" t="n"/>
      <c r="U2051" s="360" t="n"/>
      <c r="V2051" s="360" t="n"/>
      <c r="W2051" s="360" t="n">
        <v>0</v>
      </c>
      <c r="X2051" s="360" t="n">
        <v>1</v>
      </c>
      <c r="Y2051" s="360" t="n">
        <v>0</v>
      </c>
      <c r="Z2051" s="360" t="n"/>
      <c r="AA2051" s="360" t="n"/>
      <c r="AB2051" s="360" t="n"/>
    </row>
    <row r="2052">
      <c r="A2052" s="360" t="n">
        <v>50</v>
      </c>
      <c r="B2052" s="360" t="n">
        <v>0</v>
      </c>
      <c r="C2052" s="360" t="n">
        <v>0</v>
      </c>
      <c r="D2052" s="360" t="n">
        <v>1</v>
      </c>
      <c r="E2052" s="360" t="n">
        <v>224</v>
      </c>
      <c r="F2052" s="360">
        <f>ROUND(Source!AR2024,O2052)</f>
        <v/>
      </c>
      <c r="G2052" s="360" t="inlineStr">
        <is>
          <t>Всего</t>
        </is>
      </c>
      <c r="H2052" s="360" t="inlineStr">
        <is>
          <t>Всего с НР и СП</t>
        </is>
      </c>
      <c r="I2052" s="360" t="n"/>
      <c r="J2052" s="360" t="n"/>
      <c r="K2052" s="360" t="n">
        <v>224</v>
      </c>
      <c r="L2052" s="360" t="n">
        <v>27</v>
      </c>
      <c r="M2052" s="360" t="n">
        <v>3</v>
      </c>
      <c r="N2052" s="360" t="inlineStr"/>
      <c r="O2052" s="360" t="n">
        <v>0</v>
      </c>
      <c r="P2052" s="360" t="n"/>
      <c r="Q2052" s="360" t="n"/>
      <c r="R2052" s="360" t="n"/>
      <c r="S2052" s="360" t="n"/>
      <c r="T2052" s="360" t="n"/>
      <c r="U2052" s="360" t="n"/>
      <c r="V2052" s="360" t="n"/>
      <c r="W2052" s="360" t="n">
        <v>0</v>
      </c>
      <c r="X2052" s="360" t="n">
        <v>1</v>
      </c>
      <c r="Y2052" s="360" t="n">
        <v>0</v>
      </c>
      <c r="Z2052" s="360" t="n"/>
      <c r="AA2052" s="360" t="n"/>
      <c r="AB2052" s="360" t="n"/>
    </row>
    <row r="2053">
      <c r="A2053" s="360" t="n">
        <v>50</v>
      </c>
      <c r="B2053" s="360" t="n">
        <v>0</v>
      </c>
      <c r="C2053" s="360" t="n">
        <v>0</v>
      </c>
      <c r="D2053" s="360" t="n">
        <v>2</v>
      </c>
      <c r="E2053" s="360" t="n">
        <v>0</v>
      </c>
      <c r="F2053" s="360">
        <f>ROUND(F2052,O2053)</f>
        <v/>
      </c>
      <c r="G2053" s="360" t="inlineStr">
        <is>
          <t>и1</t>
        </is>
      </c>
      <c r="H2053" s="360" t="inlineStr">
        <is>
          <t>Итого</t>
        </is>
      </c>
      <c r="I2053" s="360" t="n"/>
      <c r="J2053" s="360" t="n"/>
      <c r="K2053" s="360" t="n">
        <v>212</v>
      </c>
      <c r="L2053" s="360" t="n">
        <v>28</v>
      </c>
      <c r="M2053" s="360" t="n">
        <v>0</v>
      </c>
      <c r="N2053" s="360" t="inlineStr"/>
      <c r="O2053" s="360" t="n">
        <v>0</v>
      </c>
      <c r="P2053" s="360" t="n"/>
      <c r="Q2053" s="360" t="n"/>
      <c r="R2053" s="360" t="n"/>
      <c r="S2053" s="360" t="n"/>
      <c r="T2053" s="360" t="n"/>
      <c r="U2053" s="360" t="n"/>
      <c r="V2053" s="360" t="n"/>
      <c r="W2053" s="360" t="n">
        <v>0</v>
      </c>
      <c r="X2053" s="360" t="n">
        <v>1</v>
      </c>
      <c r="Y2053" s="360" t="n">
        <v>0</v>
      </c>
      <c r="Z2053" s="360" t="n"/>
      <c r="AA2053" s="360" t="n"/>
      <c r="AB2053" s="360" t="n"/>
    </row>
    <row r="2054">
      <c r="A2054" s="360" t="n">
        <v>50</v>
      </c>
      <c r="B2054" s="360" t="n">
        <v>0</v>
      </c>
      <c r="C2054" s="360" t="n">
        <v>0</v>
      </c>
      <c r="D2054" s="360" t="n">
        <v>2</v>
      </c>
      <c r="E2054" s="360" t="n">
        <v>0</v>
      </c>
      <c r="F2054" s="360">
        <f>ROUND(F2053*0.22,O2054)</f>
        <v/>
      </c>
      <c r="G2054" s="360" t="inlineStr">
        <is>
          <t>и2</t>
        </is>
      </c>
      <c r="H2054" s="360" t="inlineStr">
        <is>
          <t>НДС 22%</t>
        </is>
      </c>
      <c r="I2054" s="360" t="n"/>
      <c r="J2054" s="360" t="n"/>
      <c r="K2054" s="360" t="n">
        <v>212</v>
      </c>
      <c r="L2054" s="360" t="n">
        <v>29</v>
      </c>
      <c r="M2054" s="360" t="n">
        <v>0</v>
      </c>
      <c r="N2054" s="360" t="inlineStr"/>
      <c r="O2054" s="360" t="n">
        <v>0</v>
      </c>
      <c r="P2054" s="360" t="n"/>
      <c r="Q2054" s="360" t="n"/>
      <c r="R2054" s="360" t="n"/>
      <c r="S2054" s="360" t="n"/>
      <c r="T2054" s="360" t="n"/>
      <c r="U2054" s="360" t="n"/>
      <c r="V2054" s="360" t="n"/>
      <c r="W2054" s="360" t="n">
        <v>0</v>
      </c>
      <c r="X2054" s="360" t="n">
        <v>1</v>
      </c>
      <c r="Y2054" s="360" t="n">
        <v>0</v>
      </c>
      <c r="Z2054" s="360" t="n"/>
      <c r="AA2054" s="360" t="n"/>
      <c r="AB2054" s="360" t="n"/>
    </row>
    <row r="2055">
      <c r="A2055" s="360" t="n">
        <v>50</v>
      </c>
      <c r="B2055" s="360" t="n">
        <v>0</v>
      </c>
      <c r="C2055" s="360" t="n">
        <v>0</v>
      </c>
      <c r="D2055" s="360" t="n">
        <v>2</v>
      </c>
      <c r="E2055" s="360" t="n">
        <v>213</v>
      </c>
      <c r="F2055" s="360">
        <f>ROUND(F2053+F2054,O2055)</f>
        <v/>
      </c>
      <c r="G2055" s="360" t="inlineStr">
        <is>
          <t>и3</t>
        </is>
      </c>
      <c r="H2055" s="360" t="inlineStr">
        <is>
          <t>Всего</t>
        </is>
      </c>
      <c r="I2055" s="360" t="n"/>
      <c r="J2055" s="360" t="n"/>
      <c r="K2055" s="360" t="n">
        <v>212</v>
      </c>
      <c r="L2055" s="360" t="n">
        <v>30</v>
      </c>
      <c r="M2055" s="360" t="n">
        <v>0</v>
      </c>
      <c r="N2055" s="360" t="inlineStr"/>
      <c r="O2055" s="360" t="n">
        <v>0</v>
      </c>
      <c r="P2055" s="360" t="n"/>
      <c r="Q2055" s="360" t="n"/>
      <c r="R2055" s="360" t="n"/>
      <c r="S2055" s="360" t="n"/>
      <c r="T2055" s="360" t="n"/>
      <c r="U2055" s="360" t="n"/>
      <c r="V2055" s="360" t="n"/>
      <c r="W2055" s="360" t="n">
        <v>0</v>
      </c>
      <c r="X2055" s="360" t="n">
        <v>1</v>
      </c>
      <c r="Y2055" s="360" t="n">
        <v>0</v>
      </c>
      <c r="Z2055" s="360" t="n"/>
      <c r="AA2055" s="360" t="n"/>
      <c r="AB2055" s="360" t="n"/>
    </row>
    <row r="2056"/>
    <row r="2057">
      <c r="A2057" s="357" t="n">
        <v>3</v>
      </c>
      <c r="B2057" s="357" t="n">
        <v>1</v>
      </c>
      <c r="C2057" s="357" t="n"/>
      <c r="D2057" s="357">
        <f>ROW(A2063)</f>
        <v/>
      </c>
      <c r="E2057" s="357" t="n"/>
      <c r="F2057" s="357" t="inlineStr">
        <is>
          <t>Новая локальная смета</t>
        </is>
      </c>
      <c r="G2057" s="357" t="inlineStr">
        <is>
          <t>Центральная, д.43</t>
        </is>
      </c>
      <c r="H2057" s="357" t="inlineStr"/>
      <c r="I2057" s="357" t="n">
        <v>0</v>
      </c>
      <c r="J2057" s="357" t="inlineStr"/>
      <c r="K2057" s="357" t="n">
        <v>0</v>
      </c>
      <c r="L2057" s="357" t="n"/>
      <c r="M2057" s="357" t="inlineStr"/>
      <c r="N2057" s="357" t="n"/>
      <c r="O2057" s="357" t="n"/>
      <c r="P2057" s="357" t="n"/>
      <c r="Q2057" s="357" t="n"/>
      <c r="R2057" s="357" t="n"/>
      <c r="S2057" s="357" t="n">
        <v>0</v>
      </c>
      <c r="T2057" s="357" t="n"/>
      <c r="U2057" s="357" t="inlineStr"/>
      <c r="V2057" s="357" t="n">
        <v>0</v>
      </c>
      <c r="W2057" s="357" t="n"/>
      <c r="X2057" s="357" t="n"/>
      <c r="Y2057" s="357" t="n"/>
      <c r="Z2057" s="357" t="n"/>
      <c r="AA2057" s="357" t="n"/>
      <c r="AB2057" s="357" t="inlineStr"/>
      <c r="AC2057" s="357" t="inlineStr"/>
      <c r="AD2057" s="357" t="inlineStr"/>
      <c r="AE2057" s="357" t="inlineStr"/>
      <c r="AF2057" s="357" t="inlineStr"/>
      <c r="AG2057" s="357" t="inlineStr"/>
      <c r="AH2057" s="357" t="n"/>
      <c r="AI2057" s="357" t="n"/>
      <c r="AJ2057" s="357" t="n"/>
      <c r="AK2057" s="357" t="n"/>
      <c r="AL2057" s="357" t="n"/>
      <c r="AM2057" s="357" t="n"/>
      <c r="AN2057" s="357" t="n"/>
      <c r="AO2057" s="357" t="n"/>
      <c r="AP2057" s="357" t="inlineStr"/>
      <c r="AQ2057" s="357" t="inlineStr"/>
      <c r="AR2057" s="357" t="inlineStr"/>
      <c r="AS2057" s="357" t="n"/>
      <c r="AT2057" s="357" t="n"/>
      <c r="AU2057" s="357" t="n"/>
      <c r="AV2057" s="357" t="n"/>
      <c r="AW2057" s="357" t="n"/>
      <c r="AX2057" s="357" t="n"/>
      <c r="AY2057" s="357" t="n"/>
      <c r="AZ2057" s="357" t="inlineStr"/>
      <c r="BA2057" s="357" t="n"/>
      <c r="BB2057" s="357" t="inlineStr"/>
      <c r="BC2057" s="357" t="inlineStr"/>
      <c r="BD2057" s="357" t="inlineStr"/>
      <c r="BE2057" s="357" t="inlineStr"/>
      <c r="BF2057" s="357" t="inlineStr"/>
      <c r="BG2057" s="357" t="inlineStr"/>
      <c r="BH2057" s="357" t="inlineStr"/>
      <c r="BI2057" s="357" t="inlineStr"/>
      <c r="BJ2057" s="357" t="inlineStr"/>
      <c r="BK2057" s="357" t="inlineStr"/>
      <c r="BL2057" s="357" t="inlineStr"/>
      <c r="BM2057" s="357" t="inlineStr"/>
      <c r="BN2057" s="357" t="inlineStr"/>
      <c r="BO2057" s="357" t="inlineStr"/>
      <c r="BP2057" s="357" t="inlineStr"/>
      <c r="BQ2057" s="357" t="n"/>
      <c r="BR2057" s="357" t="n"/>
      <c r="BS2057" s="357" t="n"/>
      <c r="BT2057" s="357" t="n"/>
      <c r="BU2057" s="357" t="n"/>
      <c r="BV2057" s="357" t="n"/>
      <c r="BW2057" s="357" t="n"/>
      <c r="BX2057" s="357" t="n">
        <v>0</v>
      </c>
      <c r="BY2057" s="357" t="n"/>
      <c r="BZ2057" s="357" t="n"/>
      <c r="CA2057" s="357" t="n"/>
      <c r="CB2057" s="357" t="n"/>
      <c r="CC2057" s="357" t="n"/>
      <c r="CD2057" s="357" t="n"/>
      <c r="CE2057" s="357" t="n"/>
      <c r="CF2057" s="357" t="n">
        <v>0</v>
      </c>
      <c r="CG2057" s="357" t="n">
        <v>0</v>
      </c>
      <c r="CH2057" s="357" t="n"/>
      <c r="CI2057" s="357" t="inlineStr"/>
      <c r="CJ2057" s="357" t="inlineStr"/>
      <c r="CK2057" t="inlineStr"/>
      <c r="CL2057" t="inlineStr"/>
      <c r="CM2057" t="inlineStr"/>
      <c r="CN2057" t="inlineStr"/>
      <c r="CO2057" t="inlineStr"/>
      <c r="CP2057" t="inlineStr"/>
      <c r="CQ2057" t="inlineStr"/>
    </row>
    <row r="2058"/>
    <row r="2059">
      <c r="A2059" s="358" t="n">
        <v>52</v>
      </c>
      <c r="B2059" s="358">
        <f>B2063</f>
        <v/>
      </c>
      <c r="C2059" s="358">
        <f>C2063</f>
        <v/>
      </c>
      <c r="D2059" s="358">
        <f>D2063</f>
        <v/>
      </c>
      <c r="E2059" s="358">
        <f>E2063</f>
        <v/>
      </c>
      <c r="F2059" s="358">
        <f>F2063</f>
        <v/>
      </c>
      <c r="G2059" s="358">
        <f>G2063</f>
        <v/>
      </c>
      <c r="H2059" s="358" t="n"/>
      <c r="I2059" s="358" t="n"/>
      <c r="J2059" s="358" t="n"/>
      <c r="K2059" s="358" t="n"/>
      <c r="L2059" s="358" t="n"/>
      <c r="M2059" s="358" t="n"/>
      <c r="N2059" s="358" t="n"/>
      <c r="O2059" s="358">
        <f>O2063</f>
        <v/>
      </c>
      <c r="P2059" s="358">
        <f>P2063</f>
        <v/>
      </c>
      <c r="Q2059" s="358">
        <f>Q2063</f>
        <v/>
      </c>
      <c r="R2059" s="358">
        <f>R2063</f>
        <v/>
      </c>
      <c r="S2059" s="358">
        <f>S2063</f>
        <v/>
      </c>
      <c r="T2059" s="358">
        <f>T2063</f>
        <v/>
      </c>
      <c r="U2059" s="358">
        <f>U2063</f>
        <v/>
      </c>
      <c r="V2059" s="358">
        <f>V2063</f>
        <v/>
      </c>
      <c r="W2059" s="358">
        <f>W2063</f>
        <v/>
      </c>
      <c r="X2059" s="358">
        <f>X2063</f>
        <v/>
      </c>
      <c r="Y2059" s="358">
        <f>Y2063</f>
        <v/>
      </c>
      <c r="Z2059" s="358">
        <f>Z2063</f>
        <v/>
      </c>
      <c r="AA2059" s="358">
        <f>AA2063</f>
        <v/>
      </c>
      <c r="AB2059" s="358">
        <f>AB2063</f>
        <v/>
      </c>
      <c r="AC2059" s="358">
        <f>AC2063</f>
        <v/>
      </c>
      <c r="AD2059" s="358">
        <f>AD2063</f>
        <v/>
      </c>
      <c r="AE2059" s="358">
        <f>AE2063</f>
        <v/>
      </c>
      <c r="AF2059" s="358">
        <f>AF2063</f>
        <v/>
      </c>
      <c r="AG2059" s="358">
        <f>AG2063</f>
        <v/>
      </c>
      <c r="AH2059" s="358">
        <f>AH2063</f>
        <v/>
      </c>
      <c r="AI2059" s="358">
        <f>AI2063</f>
        <v/>
      </c>
      <c r="AJ2059" s="358">
        <f>AJ2063</f>
        <v/>
      </c>
      <c r="AK2059" s="358">
        <f>AK2063</f>
        <v/>
      </c>
      <c r="AL2059" s="358">
        <f>AL2063</f>
        <v/>
      </c>
      <c r="AM2059" s="358">
        <f>AM2063</f>
        <v/>
      </c>
      <c r="AN2059" s="358">
        <f>AN2063</f>
        <v/>
      </c>
      <c r="AO2059" s="358">
        <f>AO2063</f>
        <v/>
      </c>
      <c r="AP2059" s="358">
        <f>AP2063</f>
        <v/>
      </c>
      <c r="AQ2059" s="358">
        <f>AQ2063</f>
        <v/>
      </c>
      <c r="AR2059" s="358">
        <f>AR2063</f>
        <v/>
      </c>
      <c r="AS2059" s="358">
        <f>AS2063</f>
        <v/>
      </c>
      <c r="AT2059" s="358">
        <f>AT2063</f>
        <v/>
      </c>
      <c r="AU2059" s="358">
        <f>AU2063</f>
        <v/>
      </c>
      <c r="AV2059" s="358">
        <f>AV2063</f>
        <v/>
      </c>
      <c r="AW2059" s="358">
        <f>AW2063</f>
        <v/>
      </c>
      <c r="AX2059" s="358">
        <f>AX2063</f>
        <v/>
      </c>
      <c r="AY2059" s="358">
        <f>AY2063</f>
        <v/>
      </c>
      <c r="AZ2059" s="358">
        <f>AZ2063</f>
        <v/>
      </c>
      <c r="BA2059" s="358">
        <f>BA2063</f>
        <v/>
      </c>
      <c r="BB2059" s="358">
        <f>BB2063</f>
        <v/>
      </c>
      <c r="BC2059" s="358">
        <f>BC2063</f>
        <v/>
      </c>
      <c r="BD2059" s="358">
        <f>BD2063</f>
        <v/>
      </c>
      <c r="BE2059" s="358">
        <f>BE2063</f>
        <v/>
      </c>
      <c r="BF2059" s="358">
        <f>BF2063</f>
        <v/>
      </c>
      <c r="BG2059" s="358">
        <f>BG2063</f>
        <v/>
      </c>
      <c r="BH2059" s="358">
        <f>BH2063</f>
        <v/>
      </c>
      <c r="BI2059" s="358">
        <f>BI2063</f>
        <v/>
      </c>
      <c r="BJ2059" s="358">
        <f>BJ2063</f>
        <v/>
      </c>
      <c r="BK2059" s="358">
        <f>BK2063</f>
        <v/>
      </c>
      <c r="BL2059" s="358">
        <f>BL2063</f>
        <v/>
      </c>
      <c r="BM2059" s="358">
        <f>BM2063</f>
        <v/>
      </c>
      <c r="BN2059" s="358">
        <f>BN2063</f>
        <v/>
      </c>
      <c r="BO2059" s="358">
        <f>BO2063</f>
        <v/>
      </c>
      <c r="BP2059" s="358">
        <f>BP2063</f>
        <v/>
      </c>
      <c r="BQ2059" s="358">
        <f>BQ2063</f>
        <v/>
      </c>
      <c r="BR2059" s="358">
        <f>BR2063</f>
        <v/>
      </c>
      <c r="BS2059" s="358">
        <f>BS2063</f>
        <v/>
      </c>
      <c r="BT2059" s="358">
        <f>BT2063</f>
        <v/>
      </c>
      <c r="BU2059" s="358">
        <f>BU2063</f>
        <v/>
      </c>
      <c r="BV2059" s="358">
        <f>BV2063</f>
        <v/>
      </c>
      <c r="BW2059" s="358">
        <f>BW2063</f>
        <v/>
      </c>
      <c r="BX2059" s="358">
        <f>BX2063</f>
        <v/>
      </c>
      <c r="BY2059" s="358">
        <f>BY2063</f>
        <v/>
      </c>
      <c r="BZ2059" s="358">
        <f>BZ2063</f>
        <v/>
      </c>
      <c r="CA2059" s="358">
        <f>CA2063</f>
        <v/>
      </c>
      <c r="CB2059" s="358">
        <f>CB2063</f>
        <v/>
      </c>
      <c r="CC2059" s="358">
        <f>CC2063</f>
        <v/>
      </c>
      <c r="CD2059" s="358">
        <f>CD2063</f>
        <v/>
      </c>
      <c r="CE2059" s="358">
        <f>CE2063</f>
        <v/>
      </c>
      <c r="CF2059" s="358">
        <f>CF2063</f>
        <v/>
      </c>
      <c r="CG2059" s="358">
        <f>CG2063</f>
        <v/>
      </c>
      <c r="CH2059" s="358">
        <f>CH2063</f>
        <v/>
      </c>
      <c r="CI2059" s="358">
        <f>CI2063</f>
        <v/>
      </c>
      <c r="CJ2059" s="358">
        <f>CJ2063</f>
        <v/>
      </c>
      <c r="CK2059" s="358">
        <f>CK2063</f>
        <v/>
      </c>
      <c r="CL2059" s="358">
        <f>CL2063</f>
        <v/>
      </c>
      <c r="CM2059" s="358">
        <f>CM2063</f>
        <v/>
      </c>
      <c r="CN2059" s="358">
        <f>CN2063</f>
        <v/>
      </c>
      <c r="CO2059" s="358">
        <f>CO2063</f>
        <v/>
      </c>
      <c r="CP2059" s="358">
        <f>CP2063</f>
        <v/>
      </c>
      <c r="CQ2059" s="358">
        <f>CQ2063</f>
        <v/>
      </c>
      <c r="CR2059" s="358">
        <f>CR2063</f>
        <v/>
      </c>
      <c r="CS2059" s="358">
        <f>CS2063</f>
        <v/>
      </c>
      <c r="CT2059" s="358">
        <f>CT2063</f>
        <v/>
      </c>
      <c r="CU2059" s="358">
        <f>CU2063</f>
        <v/>
      </c>
      <c r="CV2059" s="358">
        <f>CV2063</f>
        <v/>
      </c>
      <c r="CW2059" s="358">
        <f>CW2063</f>
        <v/>
      </c>
      <c r="CX2059" s="358">
        <f>CX2063</f>
        <v/>
      </c>
      <c r="CY2059" s="358">
        <f>CY2063</f>
        <v/>
      </c>
      <c r="CZ2059" s="358">
        <f>CZ2063</f>
        <v/>
      </c>
      <c r="DA2059" s="358">
        <f>DA2063</f>
        <v/>
      </c>
      <c r="DB2059" s="358">
        <f>DB2063</f>
        <v/>
      </c>
      <c r="DC2059" s="358">
        <f>DC2063</f>
        <v/>
      </c>
      <c r="DD2059" s="358">
        <f>DD2063</f>
        <v/>
      </c>
      <c r="DE2059" s="358">
        <f>DE2063</f>
        <v/>
      </c>
      <c r="DF2059" s="358">
        <f>DF2063</f>
        <v/>
      </c>
      <c r="DG2059" s="359">
        <f>DG2063</f>
        <v/>
      </c>
      <c r="DH2059" s="359">
        <f>DH2063</f>
        <v/>
      </c>
      <c r="DI2059" s="359">
        <f>DI2063</f>
        <v/>
      </c>
      <c r="DJ2059" s="359">
        <f>DJ2063</f>
        <v/>
      </c>
      <c r="DK2059" s="359">
        <f>DK2063</f>
        <v/>
      </c>
      <c r="DL2059" s="359">
        <f>DL2063</f>
        <v/>
      </c>
      <c r="DM2059" s="359">
        <f>DM2063</f>
        <v/>
      </c>
      <c r="DN2059" s="359">
        <f>DN2063</f>
        <v/>
      </c>
      <c r="DO2059" s="359">
        <f>DO2063</f>
        <v/>
      </c>
      <c r="DP2059" s="359">
        <f>DP2063</f>
        <v/>
      </c>
      <c r="DQ2059" s="359">
        <f>DQ2063</f>
        <v/>
      </c>
      <c r="DR2059" s="359">
        <f>DR2063</f>
        <v/>
      </c>
      <c r="DS2059" s="359">
        <f>DS2063</f>
        <v/>
      </c>
      <c r="DT2059" s="359">
        <f>DT2063</f>
        <v/>
      </c>
      <c r="DU2059" s="359">
        <f>DU2063</f>
        <v/>
      </c>
      <c r="DV2059" s="359">
        <f>DV2063</f>
        <v/>
      </c>
      <c r="DW2059" s="359">
        <f>DW2063</f>
        <v/>
      </c>
      <c r="DX2059" s="359">
        <f>DX2063</f>
        <v/>
      </c>
      <c r="DY2059" s="359">
        <f>DY2063</f>
        <v/>
      </c>
      <c r="DZ2059" s="359">
        <f>DZ2063</f>
        <v/>
      </c>
      <c r="EA2059" s="359">
        <f>EA2063</f>
        <v/>
      </c>
      <c r="EB2059" s="359">
        <f>EB2063</f>
        <v/>
      </c>
      <c r="EC2059" s="359">
        <f>EC2063</f>
        <v/>
      </c>
      <c r="ED2059" s="359">
        <f>ED2063</f>
        <v/>
      </c>
      <c r="EE2059" s="359">
        <f>EE2063</f>
        <v/>
      </c>
      <c r="EF2059" s="359">
        <f>EF2063</f>
        <v/>
      </c>
      <c r="EG2059" s="359">
        <f>EG2063</f>
        <v/>
      </c>
      <c r="EH2059" s="359">
        <f>EH2063</f>
        <v/>
      </c>
      <c r="EI2059" s="359">
        <f>EI2063</f>
        <v/>
      </c>
      <c r="EJ2059" s="359">
        <f>EJ2063</f>
        <v/>
      </c>
      <c r="EK2059" s="359">
        <f>EK2063</f>
        <v/>
      </c>
      <c r="EL2059" s="359">
        <f>EL2063</f>
        <v/>
      </c>
      <c r="EM2059" s="359">
        <f>EM2063</f>
        <v/>
      </c>
      <c r="EN2059" s="359">
        <f>EN2063</f>
        <v/>
      </c>
      <c r="EO2059" s="359">
        <f>EO2063</f>
        <v/>
      </c>
      <c r="EP2059" s="359">
        <f>EP2063</f>
        <v/>
      </c>
      <c r="EQ2059" s="359">
        <f>EQ2063</f>
        <v/>
      </c>
      <c r="ER2059" s="359">
        <f>ER2063</f>
        <v/>
      </c>
      <c r="ES2059" s="359">
        <f>ES2063</f>
        <v/>
      </c>
      <c r="ET2059" s="359">
        <f>ET2063</f>
        <v/>
      </c>
      <c r="EU2059" s="359">
        <f>EU2063</f>
        <v/>
      </c>
      <c r="EV2059" s="359">
        <f>EV2063</f>
        <v/>
      </c>
      <c r="EW2059" s="359">
        <f>EW2063</f>
        <v/>
      </c>
      <c r="EX2059" s="359">
        <f>EX2063</f>
        <v/>
      </c>
      <c r="EY2059" s="359">
        <f>EY2063</f>
        <v/>
      </c>
      <c r="EZ2059" s="359">
        <f>EZ2063</f>
        <v/>
      </c>
      <c r="FA2059" s="359">
        <f>FA2063</f>
        <v/>
      </c>
      <c r="FB2059" s="359">
        <f>FB2063</f>
        <v/>
      </c>
      <c r="FC2059" s="359">
        <f>FC2063</f>
        <v/>
      </c>
      <c r="FD2059" s="359">
        <f>FD2063</f>
        <v/>
      </c>
      <c r="FE2059" s="359">
        <f>FE2063</f>
        <v/>
      </c>
      <c r="FF2059" s="359">
        <f>FF2063</f>
        <v/>
      </c>
      <c r="FG2059" s="359">
        <f>FG2063</f>
        <v/>
      </c>
      <c r="FH2059" s="359">
        <f>FH2063</f>
        <v/>
      </c>
      <c r="FI2059" s="359">
        <f>FI2063</f>
        <v/>
      </c>
      <c r="FJ2059" s="359">
        <f>FJ2063</f>
        <v/>
      </c>
      <c r="FK2059" s="359">
        <f>FK2063</f>
        <v/>
      </c>
      <c r="FL2059" s="359">
        <f>FL2063</f>
        <v/>
      </c>
      <c r="FM2059" s="359">
        <f>FM2063</f>
        <v/>
      </c>
      <c r="FN2059" s="359">
        <f>FN2063</f>
        <v/>
      </c>
      <c r="FO2059" s="359">
        <f>FO2063</f>
        <v/>
      </c>
      <c r="FP2059" s="359">
        <f>FP2063</f>
        <v/>
      </c>
      <c r="FQ2059" s="359">
        <f>FQ2063</f>
        <v/>
      </c>
      <c r="FR2059" s="359">
        <f>FR2063</f>
        <v/>
      </c>
      <c r="FS2059" s="359">
        <f>FS2063</f>
        <v/>
      </c>
      <c r="FT2059" s="359">
        <f>FT2063</f>
        <v/>
      </c>
      <c r="FU2059" s="359">
        <f>FU2063</f>
        <v/>
      </c>
      <c r="FV2059" s="359">
        <f>FV2063</f>
        <v/>
      </c>
      <c r="FW2059" s="359">
        <f>FW2063</f>
        <v/>
      </c>
      <c r="FX2059" s="359">
        <f>FX2063</f>
        <v/>
      </c>
      <c r="FY2059" s="359">
        <f>FY2063</f>
        <v/>
      </c>
      <c r="FZ2059" s="359">
        <f>FZ2063</f>
        <v/>
      </c>
      <c r="GA2059" s="359">
        <f>GA2063</f>
        <v/>
      </c>
      <c r="GB2059" s="359">
        <f>GB2063</f>
        <v/>
      </c>
      <c r="GC2059" s="359">
        <f>GC2063</f>
        <v/>
      </c>
      <c r="GD2059" s="359">
        <f>GD2063</f>
        <v/>
      </c>
      <c r="GE2059" s="359">
        <f>GE2063</f>
        <v/>
      </c>
      <c r="GF2059" s="359">
        <f>GF2063</f>
        <v/>
      </c>
      <c r="GG2059" s="359">
        <f>GG2063</f>
        <v/>
      </c>
      <c r="GH2059" s="359">
        <f>GH2063</f>
        <v/>
      </c>
      <c r="GI2059" s="359">
        <f>GI2063</f>
        <v/>
      </c>
      <c r="GJ2059" s="359">
        <f>GJ2063</f>
        <v/>
      </c>
      <c r="GK2059" s="359">
        <f>GK2063</f>
        <v/>
      </c>
      <c r="GL2059" s="359">
        <f>GL2063</f>
        <v/>
      </c>
      <c r="GM2059" s="359">
        <f>GM2063</f>
        <v/>
      </c>
      <c r="GN2059" s="359">
        <f>GN2063</f>
        <v/>
      </c>
      <c r="GO2059" s="359">
        <f>GO2063</f>
        <v/>
      </c>
      <c r="GP2059" s="359">
        <f>GP2063</f>
        <v/>
      </c>
      <c r="GQ2059" s="359">
        <f>GQ2063</f>
        <v/>
      </c>
      <c r="GR2059" s="359">
        <f>GR2063</f>
        <v/>
      </c>
      <c r="GS2059" s="359">
        <f>GS2063</f>
        <v/>
      </c>
      <c r="GT2059" s="359">
        <f>GT2063</f>
        <v/>
      </c>
      <c r="GU2059" s="359">
        <f>GU2063</f>
        <v/>
      </c>
      <c r="GV2059" s="359">
        <f>GV2063</f>
        <v/>
      </c>
      <c r="GW2059" s="359">
        <f>GW2063</f>
        <v/>
      </c>
      <c r="GX2059" s="359">
        <f>GX2063</f>
        <v/>
      </c>
    </row>
    <row r="2060"/>
    <row r="2061">
      <c r="A2061" t="n">
        <v>17</v>
      </c>
      <c r="B2061" t="n">
        <v>1</v>
      </c>
      <c r="C2061">
        <f>ROW(SmtRes!A701)</f>
        <v/>
      </c>
      <c r="D2061">
        <f>ROW(EtalonRes!A678)</f>
        <v/>
      </c>
      <c r="E2061" t="inlineStr">
        <is>
          <t>1</t>
        </is>
      </c>
      <c r="F2061" t="inlineStr">
        <is>
          <t>67-8-2</t>
        </is>
      </c>
      <c r="G2061" t="inlineStr">
        <is>
          <t>Смена светильников с люминесцентными лампами</t>
        </is>
      </c>
      <c r="H2061" t="inlineStr">
        <is>
          <t>100 шт.</t>
        </is>
      </c>
      <c r="I2061">
        <f>ROUND(ROUND(1/100,4),7)</f>
        <v/>
      </c>
      <c r="J2061" t="n">
        <v>0</v>
      </c>
      <c r="K2061">
        <f>ROUND(ROUND(1/100,4),7)</f>
        <v/>
      </c>
      <c r="O2061">
        <f>ROUND(CP2061,0)</f>
        <v/>
      </c>
      <c r="P2061">
        <f>ROUND(CQ2061*I2061,0)</f>
        <v/>
      </c>
      <c r="Q2061">
        <f>(ROUND((ROUND(((ET2061)*I2061),0)*BB2061),0)+ROUND((ROUND(((AE2061-(EU2061))*I2061),0)*BS2061),0))</f>
        <v/>
      </c>
      <c r="R2061">
        <f>(ROUND((ROUND(((EU2061)*I2061),0)*BS2061),0)+ROUND((ROUND(((AE2061-(EU2061))*I2061),0)*BS2061),0))</f>
        <v/>
      </c>
      <c r="S2061">
        <f>ROUND(CT2061*I2061,0)</f>
        <v/>
      </c>
      <c r="T2061">
        <f>ROUND(CU2061*I2061,0)</f>
        <v/>
      </c>
      <c r="U2061">
        <f>ROUND(CV2061*I2061,7)</f>
        <v/>
      </c>
      <c r="V2061">
        <f>ROUND(CW2061*I2061,7)</f>
        <v/>
      </c>
      <c r="W2061">
        <f>ROUND(CX2061*I2061,0)</f>
        <v/>
      </c>
      <c r="X2061">
        <f>ROUND(CY2061,0)</f>
        <v/>
      </c>
      <c r="Y2061">
        <f>ROUND(CZ2061,0)</f>
        <v/>
      </c>
      <c r="AA2061" t="n">
        <v>78862477</v>
      </c>
      <c r="AB2061">
        <f>ROUND((AC2061+AD2061+AF2061),2)</f>
        <v/>
      </c>
      <c r="AC2061">
        <f>ROUND((ES2061),2)</f>
        <v/>
      </c>
      <c r="AD2061">
        <f>ROUND((((ET2061)-(EU2061))+AE2061),2)</f>
        <v/>
      </c>
      <c r="AE2061">
        <f>ROUND((EU2061),2)</f>
        <v/>
      </c>
      <c r="AF2061">
        <f>ROUND((EV2061),2)</f>
        <v/>
      </c>
      <c r="AG2061">
        <f>ROUND((AP2061),2)</f>
        <v/>
      </c>
      <c r="AH2061">
        <f>(EW2061)</f>
        <v/>
      </c>
      <c r="AI2061">
        <f>(EX2061)</f>
        <v/>
      </c>
      <c r="AJ2061">
        <f>(AS2061)</f>
        <v/>
      </c>
      <c r="AK2061" t="n">
        <v>41124.45</v>
      </c>
      <c r="AL2061" t="n">
        <v>39551</v>
      </c>
      <c r="AM2061" t="n">
        <v>2.5</v>
      </c>
      <c r="AN2061" t="n">
        <v>1.08</v>
      </c>
      <c r="AO2061" t="n">
        <v>1570.95</v>
      </c>
      <c r="AP2061" t="n">
        <v>0</v>
      </c>
      <c r="AQ2061" t="n">
        <v>163.3</v>
      </c>
      <c r="AR2061" t="n">
        <v>0.08</v>
      </c>
      <c r="AS2061" t="n">
        <v>0</v>
      </c>
      <c r="AT2061" t="n">
        <v>91</v>
      </c>
      <c r="AU2061" t="n">
        <v>48</v>
      </c>
      <c r="AV2061" t="n">
        <v>1</v>
      </c>
      <c r="AW2061" t="n">
        <v>1</v>
      </c>
      <c r="AZ2061" t="n">
        <v>1</v>
      </c>
      <c r="BA2061" t="n">
        <v>52.25</v>
      </c>
      <c r="BB2061" t="n">
        <v>23.32</v>
      </c>
      <c r="BC2061" t="n">
        <v>2.31</v>
      </c>
      <c r="BD2061" t="inlineStr"/>
      <c r="BE2061" t="inlineStr"/>
      <c r="BF2061" t="inlineStr"/>
      <c r="BG2061" t="inlineStr"/>
      <c r="BH2061" t="n">
        <v>0</v>
      </c>
      <c r="BI2061" t="n">
        <v>1</v>
      </c>
      <c r="BJ2061" t="inlineStr">
        <is>
          <t>ТЕРр Московской обл., 67-8-2, приказ Минстроя России №675/пр от 28.02.2017 № 263/пр</t>
        </is>
      </c>
      <c r="BM2061" t="n">
        <v>67001</v>
      </c>
      <c r="BN2061" t="n">
        <v>0</v>
      </c>
      <c r="BO2061" t="inlineStr">
        <is>
          <t>67-8-2</t>
        </is>
      </c>
      <c r="BP2061" t="n">
        <v>1</v>
      </c>
      <c r="BQ2061" t="n">
        <v>6</v>
      </c>
      <c r="BR2061" t="n">
        <v>0</v>
      </c>
      <c r="BS2061" t="n">
        <v>52.25</v>
      </c>
      <c r="BT2061" t="n">
        <v>1</v>
      </c>
      <c r="BU2061" t="n">
        <v>1</v>
      </c>
      <c r="BV2061" t="n">
        <v>1</v>
      </c>
      <c r="BW2061" t="n">
        <v>1</v>
      </c>
      <c r="BX2061" t="n">
        <v>1</v>
      </c>
      <c r="BY2061" t="inlineStr"/>
      <c r="BZ2061" t="n">
        <v>91</v>
      </c>
      <c r="CA2061" t="n">
        <v>48</v>
      </c>
      <c r="CB2061" t="inlineStr"/>
      <c r="CE2061" t="n">
        <v>12</v>
      </c>
      <c r="CF2061" t="n">
        <v>0</v>
      </c>
      <c r="CG2061" t="n">
        <v>0</v>
      </c>
      <c r="CM2061" t="n">
        <v>0</v>
      </c>
      <c r="CN2061" t="inlineStr"/>
      <c r="CO2061" t="n">
        <v>0</v>
      </c>
      <c r="CP2061">
        <f>(P2061+Q2061+S2061)</f>
        <v/>
      </c>
      <c r="CQ2061">
        <f>AC2061*BC2061</f>
        <v/>
      </c>
      <c r="CR2061">
        <f>(ROUND((ROUND(((ET2061)*1),0)*BB2061),0)+ROUND((ROUND(((AE2061-(EU2061))*1),0)*BS2061),0))</f>
        <v/>
      </c>
      <c r="CS2061">
        <f>(ROUND((ROUND(((EU2061)*1),0)*BS2061),0)+ROUND((ROUND(((AE2061-(EU2061))*1),0)*BS2061),0))</f>
        <v/>
      </c>
      <c r="CT2061">
        <f>AF2061*BA2061</f>
        <v/>
      </c>
      <c r="CU2061">
        <f>AG2061</f>
        <v/>
      </c>
      <c r="CV2061">
        <f>AH2061</f>
        <v/>
      </c>
      <c r="CW2061">
        <f>AI2061</f>
        <v/>
      </c>
      <c r="CX2061">
        <f>AJ2061</f>
        <v/>
      </c>
      <c r="CY2061">
        <f>(((S2061+R2061)*AT2061)/100)</f>
        <v/>
      </c>
      <c r="CZ2061">
        <f>(((S2061+R2061)*AU2061)/100)</f>
        <v/>
      </c>
      <c r="DC2061" t="inlineStr"/>
      <c r="DD2061" t="inlineStr"/>
      <c r="DE2061" t="inlineStr"/>
      <c r="DF2061" t="inlineStr"/>
      <c r="DG2061" t="inlineStr"/>
      <c r="DH2061" t="inlineStr"/>
      <c r="DI2061" t="inlineStr"/>
      <c r="DJ2061" t="inlineStr"/>
      <c r="DK2061" t="inlineStr"/>
      <c r="DL2061" t="inlineStr"/>
      <c r="DM2061" t="inlineStr"/>
      <c r="DN2061" t="n">
        <v>0</v>
      </c>
      <c r="DO2061" t="n">
        <v>0</v>
      </c>
      <c r="DP2061" t="n">
        <v>1</v>
      </c>
      <c r="DQ2061" t="n">
        <v>1</v>
      </c>
      <c r="DU2061" t="n">
        <v>1010</v>
      </c>
      <c r="DV2061" t="inlineStr">
        <is>
          <t>100 шт.</t>
        </is>
      </c>
      <c r="DW2061" t="inlineStr">
        <is>
          <t>100 шт.</t>
        </is>
      </c>
      <c r="DX2061" t="n">
        <v>100</v>
      </c>
      <c r="DZ2061" t="inlineStr"/>
      <c r="EA2061" t="inlineStr"/>
      <c r="EB2061" t="inlineStr"/>
      <c r="EC2061" t="inlineStr"/>
      <c r="EE2061" t="n">
        <v>78726030</v>
      </c>
      <c r="EF2061" t="n">
        <v>6</v>
      </c>
      <c r="EG2061" t="inlineStr">
        <is>
          <t>Ремонтно-строительные работы</t>
        </is>
      </c>
      <c r="EH2061" t="n">
        <v>101</v>
      </c>
      <c r="EI2061" t="inlineStr">
        <is>
          <t>Электромонтажные работы</t>
        </is>
      </c>
      <c r="EJ2061" t="n">
        <v>1</v>
      </c>
      <c r="EK2061" t="n">
        <v>67001</v>
      </c>
      <c r="EL2061" t="inlineStr">
        <is>
          <t>Электромонтажные работы</t>
        </is>
      </c>
      <c r="EM2061" t="inlineStr">
        <is>
          <t>рФЕР-67</t>
        </is>
      </c>
      <c r="EO2061" t="inlineStr"/>
      <c r="EQ2061" t="n">
        <v>0</v>
      </c>
      <c r="ER2061" t="n">
        <v>41124.45</v>
      </c>
      <c r="ES2061" t="n">
        <v>39551</v>
      </c>
      <c r="ET2061" t="n">
        <v>2.5</v>
      </c>
      <c r="EU2061" t="n">
        <v>1.08</v>
      </c>
      <c r="EV2061" t="n">
        <v>1570.95</v>
      </c>
      <c r="EW2061" t="n">
        <v>163.3</v>
      </c>
      <c r="EX2061" t="n">
        <v>0.08</v>
      </c>
      <c r="EY2061" t="n">
        <v>0</v>
      </c>
      <c r="FQ2061" t="n">
        <v>0</v>
      </c>
      <c r="FR2061" t="n">
        <v>0</v>
      </c>
      <c r="FS2061" t="n">
        <v>0</v>
      </c>
      <c r="FX2061" t="n">
        <v>91</v>
      </c>
      <c r="FY2061" t="n">
        <v>48</v>
      </c>
      <c r="GA2061" t="inlineStr"/>
      <c r="GD2061" t="n">
        <v>1</v>
      </c>
      <c r="GF2061" t="n">
        <v>85477591</v>
      </c>
      <c r="GG2061" t="n">
        <v>2</v>
      </c>
      <c r="GH2061" t="n">
        <v>1</v>
      </c>
      <c r="GI2061" t="n">
        <v>2</v>
      </c>
      <c r="GJ2061" t="n">
        <v>0</v>
      </c>
      <c r="GK2061" t="n">
        <v>0</v>
      </c>
      <c r="GL2061">
        <f>ROUND(IF(AND(BH2061=3,BI2061=3,FS2061&lt;&gt;0),P2061,0),0)</f>
        <v/>
      </c>
      <c r="GM2061">
        <f>ROUND(O2061+X2061+Y2061,0)+GX2061</f>
        <v/>
      </c>
      <c r="GN2061">
        <f>IF(OR(BI2061=0,BI2061=1),GM2061-GX2061,0)</f>
        <v/>
      </c>
      <c r="GO2061">
        <f>IF(BI2061=2,GM2061-GX2061,0)</f>
        <v/>
      </c>
      <c r="GP2061">
        <f>IF(BI2061=4,GM2061-GX2061,0)</f>
        <v/>
      </c>
      <c r="GR2061" t="n">
        <v>0</v>
      </c>
      <c r="GS2061" t="n">
        <v>3</v>
      </c>
      <c r="GT2061" t="n">
        <v>0</v>
      </c>
      <c r="GU2061" t="inlineStr"/>
      <c r="GV2061">
        <f>ROUND((GT2061),2)</f>
        <v/>
      </c>
      <c r="GW2061" t="n">
        <v>1</v>
      </c>
      <c r="GX2061">
        <f>ROUND(HC2061*I2061,0)</f>
        <v/>
      </c>
      <c r="HA2061" t="n">
        <v>0</v>
      </c>
      <c r="HB2061" t="n">
        <v>0</v>
      </c>
      <c r="HC2061">
        <f>GV2061*GW2061</f>
        <v/>
      </c>
      <c r="HE2061" t="inlineStr"/>
      <c r="HF2061" t="inlineStr"/>
      <c r="HM2061" t="inlineStr"/>
      <c r="HN2061" t="inlineStr">
        <is>
          <t>Пр/812-101.0-1</t>
        </is>
      </c>
      <c r="HO2061" t="inlineStr">
        <is>
          <t>Пр/774-101.0</t>
        </is>
      </c>
      <c r="HP2061" t="inlineStr">
        <is>
          <t>Электромонтажные работы</t>
        </is>
      </c>
      <c r="HQ2061" t="inlineStr">
        <is>
          <t>Электромонтажные работы</t>
        </is>
      </c>
      <c r="HS2061" t="n">
        <v>0</v>
      </c>
      <c r="IK2061" t="n">
        <v>0</v>
      </c>
    </row>
    <row r="2062"/>
    <row r="2063">
      <c r="A2063" s="358" t="n">
        <v>51</v>
      </c>
      <c r="B2063" s="358">
        <f>B2057</f>
        <v/>
      </c>
      <c r="C2063" s="358">
        <f>A2057</f>
        <v/>
      </c>
      <c r="D2063" s="358">
        <f>ROW(A2057)</f>
        <v/>
      </c>
      <c r="E2063" s="358" t="n"/>
      <c r="F2063" s="358">
        <f>IF(F2057&lt;&gt;"",F2057,"")</f>
        <v/>
      </c>
      <c r="G2063" s="358">
        <f>IF(G2057&lt;&gt;"",G2057,"")</f>
        <v/>
      </c>
      <c r="H2063" s="358" t="n">
        <v>0</v>
      </c>
      <c r="I2063" s="358" t="n"/>
      <c r="J2063" s="358" t="n"/>
      <c r="K2063" s="358" t="n"/>
      <c r="L2063" s="358" t="n"/>
      <c r="M2063" s="358" t="n"/>
      <c r="N2063" s="358" t="n"/>
      <c r="O2063" s="358">
        <f>ROUND(AB2063,0)</f>
        <v/>
      </c>
      <c r="P2063" s="358">
        <f>ROUND(AC2063,0)</f>
        <v/>
      </c>
      <c r="Q2063" s="358">
        <f>ROUND(AD2063,0)</f>
        <v/>
      </c>
      <c r="R2063" s="358">
        <f>ROUND(AE2063,0)</f>
        <v/>
      </c>
      <c r="S2063" s="358">
        <f>ROUND(AF2063,0)</f>
        <v/>
      </c>
      <c r="T2063" s="358">
        <f>ROUND(AG2063,0)</f>
        <v/>
      </c>
      <c r="U2063" s="358">
        <f>AH2063</f>
        <v/>
      </c>
      <c r="V2063" s="358">
        <f>AI2063</f>
        <v/>
      </c>
      <c r="W2063" s="358">
        <f>ROUND(AJ2063,0)</f>
        <v/>
      </c>
      <c r="X2063" s="358">
        <f>ROUND(AK2063,0)</f>
        <v/>
      </c>
      <c r="Y2063" s="358">
        <f>ROUND(AL2063,0)</f>
        <v/>
      </c>
      <c r="Z2063" s="358" t="n"/>
      <c r="AA2063" s="358" t="n"/>
      <c r="AB2063" s="358">
        <f>ROUND(SUMIF(AA2061:AA2061,"=78862477",O2061:O2061),0)</f>
        <v/>
      </c>
      <c r="AC2063" s="358">
        <f>ROUND(SUMIF(AA2061:AA2061,"=78862477",P2061:P2061),0)</f>
        <v/>
      </c>
      <c r="AD2063" s="358">
        <f>ROUND(SUMIF(AA2061:AA2061,"=78862477",Q2061:Q2061),0)</f>
        <v/>
      </c>
      <c r="AE2063" s="358">
        <f>ROUND(SUMIF(AA2061:AA2061,"=78862477",R2061:R2061),0)</f>
        <v/>
      </c>
      <c r="AF2063" s="358">
        <f>ROUND(SUMIF(AA2061:AA2061,"=78862477",S2061:S2061),0)</f>
        <v/>
      </c>
      <c r="AG2063" s="358">
        <f>ROUND(SUMIF(AA2061:AA2061,"=78862477",T2061:T2061),0)</f>
        <v/>
      </c>
      <c r="AH2063" s="358">
        <f>SUMIF(AA2061:AA2061,"=78862477",U2061:U2061)</f>
        <v/>
      </c>
      <c r="AI2063" s="358">
        <f>SUMIF(AA2061:AA2061,"=78862477",V2061:V2061)</f>
        <v/>
      </c>
      <c r="AJ2063" s="358">
        <f>ROUND(SUMIF(AA2061:AA2061,"=78862477",W2061:W2061),0)</f>
        <v/>
      </c>
      <c r="AK2063" s="358">
        <f>ROUND(SUMIF(AA2061:AA2061,"=78862477",X2061:X2061),0)</f>
        <v/>
      </c>
      <c r="AL2063" s="358">
        <f>ROUND(SUMIF(AA2061:AA2061,"=78862477",Y2061:Y2061),0)</f>
        <v/>
      </c>
      <c r="AM2063" s="358" t="n"/>
      <c r="AN2063" s="358" t="n"/>
      <c r="AO2063" s="358">
        <f>ROUND(BX2063,0)</f>
        <v/>
      </c>
      <c r="AP2063" s="358">
        <f>ROUND(BY2063,0)</f>
        <v/>
      </c>
      <c r="AQ2063" s="358">
        <f>ROUND(BZ2063,0)</f>
        <v/>
      </c>
      <c r="AR2063" s="358">
        <f>ROUND(CA2063,0)</f>
        <v/>
      </c>
      <c r="AS2063" s="358">
        <f>ROUND(CB2063,0)</f>
        <v/>
      </c>
      <c r="AT2063" s="358">
        <f>ROUND(CC2063,0)</f>
        <v/>
      </c>
      <c r="AU2063" s="358">
        <f>ROUND(CD2063,0)</f>
        <v/>
      </c>
      <c r="AV2063" s="358">
        <f>ROUND(CE2063,0)</f>
        <v/>
      </c>
      <c r="AW2063" s="358">
        <f>ROUND(CF2063,0)</f>
        <v/>
      </c>
      <c r="AX2063" s="358">
        <f>ROUND(CG2063,0)</f>
        <v/>
      </c>
      <c r="AY2063" s="358">
        <f>ROUND(CH2063,0)</f>
        <v/>
      </c>
      <c r="AZ2063" s="358">
        <f>ROUND(CI2063,0)</f>
        <v/>
      </c>
      <c r="BA2063" s="358">
        <f>ROUND(CJ2063,0)</f>
        <v/>
      </c>
      <c r="BB2063" s="358">
        <f>ROUND(CK2063,0)</f>
        <v/>
      </c>
      <c r="BC2063" s="358">
        <f>ROUND(CL2063,0)</f>
        <v/>
      </c>
      <c r="BD2063" s="358">
        <f>ROUND(CM2063,0)</f>
        <v/>
      </c>
      <c r="BE2063" s="358" t="n"/>
      <c r="BF2063" s="358" t="n"/>
      <c r="BG2063" s="358" t="n"/>
      <c r="BH2063" s="358" t="n"/>
      <c r="BI2063" s="358" t="n"/>
      <c r="BJ2063" s="358" t="n"/>
      <c r="BK2063" s="358" t="n"/>
      <c r="BL2063" s="358" t="n"/>
      <c r="BM2063" s="358" t="n"/>
      <c r="BN2063" s="358" t="n"/>
      <c r="BO2063" s="358" t="n"/>
      <c r="BP2063" s="358" t="n"/>
      <c r="BQ2063" s="358" t="n"/>
      <c r="BR2063" s="358" t="n"/>
      <c r="BS2063" s="358" t="n"/>
      <c r="BT2063" s="358" t="n"/>
      <c r="BU2063" s="358" t="n"/>
      <c r="BV2063" s="358" t="n"/>
      <c r="BW2063" s="358" t="n"/>
      <c r="BX2063" s="358">
        <f>ROUND(SUMIF(AA2061:AA2061,"=78862477",FQ2061:FQ2061),0)</f>
        <v/>
      </c>
      <c r="BY2063" s="358">
        <f>ROUND(SUMIF(AA2061:AA2061,"=78862477",FR2061:FR2061),0)</f>
        <v/>
      </c>
      <c r="BZ2063" s="358">
        <f>ROUND(SUMIF(AA2061:AA2061,"=78862477",GL2061:GL2061),0)</f>
        <v/>
      </c>
      <c r="CA2063" s="358">
        <f>ROUND(SUMIF(AA2061:AA2061,"=78862477",GM2061:GM2061),0)</f>
        <v/>
      </c>
      <c r="CB2063" s="358">
        <f>ROUND(SUMIF(AA2061:AA2061,"=78862477",GN2061:GN2061),0)</f>
        <v/>
      </c>
      <c r="CC2063" s="358">
        <f>ROUND(SUMIF(AA2061:AA2061,"=78862477",GO2061:GO2061),0)</f>
        <v/>
      </c>
      <c r="CD2063" s="358">
        <f>ROUND(SUMIF(AA2061:AA2061,"=78862477",GP2061:GP2061),0)</f>
        <v/>
      </c>
      <c r="CE2063" s="358">
        <f>AC2063-BX2063</f>
        <v/>
      </c>
      <c r="CF2063" s="358">
        <f>AC2063-BY2063</f>
        <v/>
      </c>
      <c r="CG2063" s="358">
        <f>BX2063-BZ2063</f>
        <v/>
      </c>
      <c r="CH2063" s="358">
        <f>AC2063-BX2063-BY2063+BZ2063</f>
        <v/>
      </c>
      <c r="CI2063" s="358">
        <f>BY2063-BZ2063</f>
        <v/>
      </c>
      <c r="CJ2063" s="358">
        <f>ROUND(SUMIF(AA2061:AA2061,"=78862477",GX2061:GX2061),0)</f>
        <v/>
      </c>
      <c r="CK2063" s="358">
        <f>ROUND(SUMIF(AA2061:AA2061,"=78862477",GY2061:GY2061),0)</f>
        <v/>
      </c>
      <c r="CL2063" s="358">
        <f>ROUND(SUMIF(AA2061:AA2061,"=78862477",GZ2061:GZ2061),0)</f>
        <v/>
      </c>
      <c r="CM2063" s="358">
        <f>ROUND(SUMIF(AA2061:AA2061,"=78862477",HD2061:HD2061),0)</f>
        <v/>
      </c>
      <c r="CN2063" s="358" t="n"/>
      <c r="CO2063" s="358" t="n"/>
      <c r="CP2063" s="358" t="n"/>
      <c r="CQ2063" s="358" t="n"/>
      <c r="CR2063" s="358" t="n"/>
      <c r="CS2063" s="358" t="n"/>
      <c r="CT2063" s="358" t="n"/>
      <c r="CU2063" s="358" t="n"/>
      <c r="CV2063" s="358" t="n"/>
      <c r="CW2063" s="358" t="n"/>
      <c r="CX2063" s="358" t="n"/>
      <c r="CY2063" s="358" t="n"/>
      <c r="CZ2063" s="358" t="n"/>
      <c r="DA2063" s="358" t="n"/>
      <c r="DB2063" s="358" t="n"/>
      <c r="DC2063" s="358" t="n"/>
      <c r="DD2063" s="358" t="n"/>
      <c r="DE2063" s="358" t="n"/>
      <c r="DF2063" s="358" t="n"/>
      <c r="DG2063" s="359" t="n"/>
      <c r="DH2063" s="359" t="n"/>
      <c r="DI2063" s="359" t="n"/>
      <c r="DJ2063" s="359" t="n"/>
      <c r="DK2063" s="359" t="n"/>
      <c r="DL2063" s="359" t="n"/>
      <c r="DM2063" s="359" t="n"/>
      <c r="DN2063" s="359" t="n"/>
      <c r="DO2063" s="359" t="n"/>
      <c r="DP2063" s="359" t="n"/>
      <c r="DQ2063" s="359" t="n"/>
      <c r="DR2063" s="359" t="n"/>
      <c r="DS2063" s="359" t="n"/>
      <c r="DT2063" s="359" t="n"/>
      <c r="DU2063" s="359" t="n"/>
      <c r="DV2063" s="359" t="n"/>
      <c r="DW2063" s="359" t="n"/>
      <c r="DX2063" s="359" t="n"/>
      <c r="DY2063" s="359" t="n"/>
      <c r="DZ2063" s="359" t="n"/>
      <c r="EA2063" s="359" t="n"/>
      <c r="EB2063" s="359" t="n"/>
      <c r="EC2063" s="359" t="n"/>
      <c r="ED2063" s="359" t="n"/>
      <c r="EE2063" s="359" t="n"/>
      <c r="EF2063" s="359" t="n"/>
      <c r="EG2063" s="359" t="n"/>
      <c r="EH2063" s="359" t="n"/>
      <c r="EI2063" s="359" t="n"/>
      <c r="EJ2063" s="359" t="n"/>
      <c r="EK2063" s="359" t="n"/>
      <c r="EL2063" s="359" t="n"/>
      <c r="EM2063" s="359" t="n"/>
      <c r="EN2063" s="359" t="n"/>
      <c r="EO2063" s="359" t="n"/>
      <c r="EP2063" s="359" t="n"/>
      <c r="EQ2063" s="359" t="n"/>
      <c r="ER2063" s="359" t="n"/>
      <c r="ES2063" s="359" t="n"/>
      <c r="ET2063" s="359" t="n"/>
      <c r="EU2063" s="359" t="n"/>
      <c r="EV2063" s="359" t="n"/>
      <c r="EW2063" s="359" t="n"/>
      <c r="EX2063" s="359" t="n"/>
      <c r="EY2063" s="359" t="n"/>
      <c r="EZ2063" s="359" t="n"/>
      <c r="FA2063" s="359" t="n"/>
      <c r="FB2063" s="359" t="n"/>
      <c r="FC2063" s="359" t="n"/>
      <c r="FD2063" s="359" t="n"/>
      <c r="FE2063" s="359" t="n"/>
      <c r="FF2063" s="359" t="n"/>
      <c r="FG2063" s="359" t="n"/>
      <c r="FH2063" s="359" t="n"/>
      <c r="FI2063" s="359" t="n"/>
      <c r="FJ2063" s="359" t="n"/>
      <c r="FK2063" s="359" t="n"/>
      <c r="FL2063" s="359" t="n"/>
      <c r="FM2063" s="359" t="n"/>
      <c r="FN2063" s="359" t="n"/>
      <c r="FO2063" s="359" t="n"/>
      <c r="FP2063" s="359" t="n"/>
      <c r="FQ2063" s="359" t="n"/>
      <c r="FR2063" s="359" t="n"/>
      <c r="FS2063" s="359" t="n"/>
      <c r="FT2063" s="359" t="n"/>
      <c r="FU2063" s="359" t="n"/>
      <c r="FV2063" s="359" t="n"/>
      <c r="FW2063" s="359" t="n"/>
      <c r="FX2063" s="359" t="n"/>
      <c r="FY2063" s="359" t="n"/>
      <c r="FZ2063" s="359" t="n"/>
      <c r="GA2063" s="359" t="n"/>
      <c r="GB2063" s="359" t="n"/>
      <c r="GC2063" s="359" t="n"/>
      <c r="GD2063" s="359" t="n"/>
      <c r="GE2063" s="359" t="n"/>
      <c r="GF2063" s="359" t="n"/>
      <c r="GG2063" s="359" t="n"/>
      <c r="GH2063" s="359" t="n"/>
      <c r="GI2063" s="359" t="n"/>
      <c r="GJ2063" s="359" t="n"/>
      <c r="GK2063" s="359" t="n"/>
      <c r="GL2063" s="359" t="n"/>
      <c r="GM2063" s="359" t="n"/>
      <c r="GN2063" s="359" t="n"/>
      <c r="GO2063" s="359" t="n"/>
      <c r="GP2063" s="359" t="n"/>
      <c r="GQ2063" s="359" t="n"/>
      <c r="GR2063" s="359" t="n"/>
      <c r="GS2063" s="359" t="n"/>
      <c r="GT2063" s="359" t="n"/>
      <c r="GU2063" s="359" t="n"/>
      <c r="GV2063" s="359" t="n"/>
      <c r="GW2063" s="359" t="n"/>
      <c r="GX2063" s="359" t="n">
        <v>0</v>
      </c>
    </row>
    <row r="2064"/>
    <row r="2065">
      <c r="A2065" s="360" t="n">
        <v>50</v>
      </c>
      <c r="B2065" s="360" t="n">
        <v>0</v>
      </c>
      <c r="C2065" s="360" t="n">
        <v>0</v>
      </c>
      <c r="D2065" s="360" t="n">
        <v>1</v>
      </c>
      <c r="E2065" s="360" t="n">
        <v>201</v>
      </c>
      <c r="F2065" s="360">
        <f>ROUND(Source!O2063,O2065)</f>
        <v/>
      </c>
      <c r="G2065" s="360" t="inlineStr">
        <is>
          <t>ПЗ</t>
        </is>
      </c>
      <c r="H2065" s="360" t="inlineStr">
        <is>
          <t>Прямые затраты</t>
        </is>
      </c>
      <c r="I2065" s="360" t="n"/>
      <c r="J2065" s="360" t="n"/>
      <c r="K2065" s="360" t="n">
        <v>201</v>
      </c>
      <c r="L2065" s="360" t="n">
        <v>1</v>
      </c>
      <c r="M2065" s="360" t="n">
        <v>3</v>
      </c>
      <c r="N2065" s="360" t="inlineStr"/>
      <c r="O2065" s="360" t="n">
        <v>0</v>
      </c>
      <c r="P2065" s="360" t="n"/>
      <c r="Q2065" s="360" t="n"/>
      <c r="R2065" s="360" t="n"/>
      <c r="S2065" s="360" t="n"/>
      <c r="T2065" s="360" t="n"/>
      <c r="U2065" s="360" t="n"/>
      <c r="V2065" s="360" t="n"/>
      <c r="W2065" s="360" t="n">
        <v>1735</v>
      </c>
      <c r="X2065" s="360" t="n">
        <v>1</v>
      </c>
      <c r="Y2065" s="360" t="n">
        <v>1735</v>
      </c>
      <c r="Z2065" s="360" t="n"/>
      <c r="AA2065" s="360" t="n"/>
      <c r="AB2065" s="360" t="n"/>
    </row>
    <row r="2066">
      <c r="A2066" s="360" t="n">
        <v>50</v>
      </c>
      <c r="B2066" s="360" t="n">
        <v>0</v>
      </c>
      <c r="C2066" s="360" t="n">
        <v>0</v>
      </c>
      <c r="D2066" s="360" t="n">
        <v>1</v>
      </c>
      <c r="E2066" s="360" t="n">
        <v>202</v>
      </c>
      <c r="F2066" s="360">
        <f>ROUND(Source!P2063,O2066)</f>
        <v/>
      </c>
      <c r="G2066" s="360" t="inlineStr">
        <is>
          <t>СтМатОб</t>
        </is>
      </c>
      <c r="H2066" s="360" t="inlineStr">
        <is>
          <t>Стоимость материальных ресурсов (всего)</t>
        </is>
      </c>
      <c r="I2066" s="360" t="n"/>
      <c r="J2066" s="360" t="n"/>
      <c r="K2066" s="360" t="n">
        <v>202</v>
      </c>
      <c r="L2066" s="360" t="n">
        <v>2</v>
      </c>
      <c r="M2066" s="360" t="n">
        <v>3</v>
      </c>
      <c r="N2066" s="360" t="inlineStr"/>
      <c r="O2066" s="360" t="n">
        <v>0</v>
      </c>
      <c r="P2066" s="360" t="n"/>
      <c r="Q2066" s="360" t="n"/>
      <c r="R2066" s="360" t="n"/>
      <c r="S2066" s="360" t="n"/>
      <c r="T2066" s="360" t="n"/>
      <c r="U2066" s="360" t="n"/>
      <c r="V2066" s="360" t="n"/>
      <c r="W2066" s="360" t="n">
        <v>914</v>
      </c>
      <c r="X2066" s="360" t="n">
        <v>1</v>
      </c>
      <c r="Y2066" s="360" t="n">
        <v>914</v>
      </c>
      <c r="Z2066" s="360" t="n"/>
      <c r="AA2066" s="360" t="n"/>
      <c r="AB2066" s="360" t="n"/>
    </row>
    <row r="2067">
      <c r="A2067" s="360" t="n">
        <v>50</v>
      </c>
      <c r="B2067" s="360" t="n">
        <v>0</v>
      </c>
      <c r="C2067" s="360" t="n">
        <v>0</v>
      </c>
      <c r="D2067" s="360" t="n">
        <v>1</v>
      </c>
      <c r="E2067" s="360" t="n">
        <v>222</v>
      </c>
      <c r="F2067" s="360">
        <f>ROUND(Source!AO2063,O2067)</f>
        <v/>
      </c>
      <c r="G2067" s="360" t="inlineStr">
        <is>
          <t>СтМатОбЗак</t>
        </is>
      </c>
      <c r="H2067" s="360" t="inlineStr">
        <is>
          <t>Стоимость материалов и оборудования заказчика</t>
        </is>
      </c>
      <c r="I2067" s="360" t="n"/>
      <c r="J2067" s="360" t="n"/>
      <c r="K2067" s="360" t="n">
        <v>222</v>
      </c>
      <c r="L2067" s="360" t="n">
        <v>3</v>
      </c>
      <c r="M2067" s="360" t="n">
        <v>3</v>
      </c>
      <c r="N2067" s="360" t="inlineStr"/>
      <c r="O2067" s="360" t="n">
        <v>0</v>
      </c>
      <c r="P2067" s="360" t="n"/>
      <c r="Q2067" s="360" t="n"/>
      <c r="R2067" s="360" t="n"/>
      <c r="S2067" s="360" t="n"/>
      <c r="T2067" s="360" t="n"/>
      <c r="U2067" s="360" t="n"/>
      <c r="V2067" s="360" t="n"/>
      <c r="W2067" s="360" t="n">
        <v>0</v>
      </c>
      <c r="X2067" s="360" t="n">
        <v>1</v>
      </c>
      <c r="Y2067" s="360" t="n">
        <v>0</v>
      </c>
      <c r="Z2067" s="360" t="n"/>
      <c r="AA2067" s="360" t="n"/>
      <c r="AB2067" s="360" t="n"/>
    </row>
    <row r="2068">
      <c r="A2068" s="360" t="n">
        <v>50</v>
      </c>
      <c r="B2068" s="360" t="n">
        <v>0</v>
      </c>
      <c r="C2068" s="360" t="n">
        <v>0</v>
      </c>
      <c r="D2068" s="360" t="n">
        <v>1</v>
      </c>
      <c r="E2068" s="360" t="n">
        <v>225</v>
      </c>
      <c r="F2068" s="360">
        <f>ROUND(Source!AV2063,O2068)</f>
        <v/>
      </c>
      <c r="G2068" s="360" t="inlineStr">
        <is>
          <t>СтМатОбПод</t>
        </is>
      </c>
      <c r="H2068" s="360" t="inlineStr">
        <is>
          <t>Стоимость материалов и оборудования подрядчика</t>
        </is>
      </c>
      <c r="I2068" s="360" t="n"/>
      <c r="J2068" s="360" t="n"/>
      <c r="K2068" s="360" t="n">
        <v>225</v>
      </c>
      <c r="L2068" s="360" t="n">
        <v>4</v>
      </c>
      <c r="M2068" s="360" t="n">
        <v>3</v>
      </c>
      <c r="N2068" s="360" t="inlineStr"/>
      <c r="O2068" s="360" t="n">
        <v>0</v>
      </c>
      <c r="P2068" s="360" t="n"/>
      <c r="Q2068" s="360" t="n"/>
      <c r="R2068" s="360" t="n"/>
      <c r="S2068" s="360" t="n"/>
      <c r="T2068" s="360" t="n"/>
      <c r="U2068" s="360" t="n"/>
      <c r="V2068" s="360" t="n"/>
      <c r="W2068" s="360" t="n">
        <v>914</v>
      </c>
      <c r="X2068" s="360" t="n">
        <v>1</v>
      </c>
      <c r="Y2068" s="360" t="n">
        <v>914</v>
      </c>
      <c r="Z2068" s="360" t="n"/>
      <c r="AA2068" s="360" t="n"/>
      <c r="AB2068" s="360" t="n"/>
    </row>
    <row r="2069">
      <c r="A2069" s="360" t="n">
        <v>50</v>
      </c>
      <c r="B2069" s="360" t="n">
        <v>0</v>
      </c>
      <c r="C2069" s="360" t="n">
        <v>0</v>
      </c>
      <c r="D2069" s="360" t="n">
        <v>1</v>
      </c>
      <c r="E2069" s="360" t="n">
        <v>226</v>
      </c>
      <c r="F2069" s="360">
        <f>ROUND(Source!AW2063,O2069)</f>
        <v/>
      </c>
      <c r="G2069" s="360" t="inlineStr">
        <is>
          <t>СтМат</t>
        </is>
      </c>
      <c r="H2069" s="360" t="inlineStr">
        <is>
          <t>Стоимость материалов (всего)</t>
        </is>
      </c>
      <c r="I2069" s="360" t="n"/>
      <c r="J2069" s="360" t="n"/>
      <c r="K2069" s="360" t="n">
        <v>226</v>
      </c>
      <c r="L2069" s="360" t="n">
        <v>5</v>
      </c>
      <c r="M2069" s="360" t="n">
        <v>3</v>
      </c>
      <c r="N2069" s="360" t="inlineStr"/>
      <c r="O2069" s="360" t="n">
        <v>0</v>
      </c>
      <c r="P2069" s="360" t="n"/>
      <c r="Q2069" s="360" t="n"/>
      <c r="R2069" s="360" t="n"/>
      <c r="S2069" s="360" t="n"/>
      <c r="T2069" s="360" t="n"/>
      <c r="U2069" s="360" t="n"/>
      <c r="V2069" s="360" t="n"/>
      <c r="W2069" s="360" t="n">
        <v>914</v>
      </c>
      <c r="X2069" s="360" t="n">
        <v>1</v>
      </c>
      <c r="Y2069" s="360" t="n">
        <v>914</v>
      </c>
      <c r="Z2069" s="360" t="n"/>
      <c r="AA2069" s="360" t="n"/>
      <c r="AB2069" s="360" t="n"/>
    </row>
    <row r="2070">
      <c r="A2070" s="360" t="n">
        <v>50</v>
      </c>
      <c r="B2070" s="360" t="n">
        <v>0</v>
      </c>
      <c r="C2070" s="360" t="n">
        <v>0</v>
      </c>
      <c r="D2070" s="360" t="n">
        <v>1</v>
      </c>
      <c r="E2070" s="360" t="n">
        <v>227</v>
      </c>
      <c r="F2070" s="360">
        <f>ROUND(Source!AX2063,O2070)</f>
        <v/>
      </c>
      <c r="G2070" s="360" t="inlineStr">
        <is>
          <t>СтМатЗак</t>
        </is>
      </c>
      <c r="H2070" s="360" t="inlineStr">
        <is>
          <t>Стоимость материалов заказчика</t>
        </is>
      </c>
      <c r="I2070" s="360" t="n"/>
      <c r="J2070" s="360" t="n"/>
      <c r="K2070" s="360" t="n">
        <v>227</v>
      </c>
      <c r="L2070" s="360" t="n">
        <v>6</v>
      </c>
      <c r="M2070" s="360" t="n">
        <v>3</v>
      </c>
      <c r="N2070" s="360" t="inlineStr"/>
      <c r="O2070" s="360" t="n">
        <v>0</v>
      </c>
      <c r="P2070" s="360" t="n"/>
      <c r="Q2070" s="360" t="n"/>
      <c r="R2070" s="360" t="n"/>
      <c r="S2070" s="360" t="n"/>
      <c r="T2070" s="360" t="n"/>
      <c r="U2070" s="360" t="n"/>
      <c r="V2070" s="360" t="n"/>
      <c r="W2070" s="360" t="n">
        <v>0</v>
      </c>
      <c r="X2070" s="360" t="n">
        <v>1</v>
      </c>
      <c r="Y2070" s="360" t="n">
        <v>0</v>
      </c>
      <c r="Z2070" s="360" t="n"/>
      <c r="AA2070" s="360" t="n"/>
      <c r="AB2070" s="360" t="n"/>
    </row>
    <row r="2071">
      <c r="A2071" s="360" t="n">
        <v>50</v>
      </c>
      <c r="B2071" s="360" t="n">
        <v>0</v>
      </c>
      <c r="C2071" s="360" t="n">
        <v>0</v>
      </c>
      <c r="D2071" s="360" t="n">
        <v>1</v>
      </c>
      <c r="E2071" s="360" t="n">
        <v>228</v>
      </c>
      <c r="F2071" s="360">
        <f>ROUND(Source!AY2063,O2071)</f>
        <v/>
      </c>
      <c r="G2071" s="360" t="inlineStr">
        <is>
          <t>СтМатПод</t>
        </is>
      </c>
      <c r="H2071" s="360" t="inlineStr">
        <is>
          <t>Стоимость материалов подрядчика</t>
        </is>
      </c>
      <c r="I2071" s="360" t="n"/>
      <c r="J2071" s="360" t="n"/>
      <c r="K2071" s="360" t="n">
        <v>228</v>
      </c>
      <c r="L2071" s="360" t="n">
        <v>7</v>
      </c>
      <c r="M2071" s="360" t="n">
        <v>3</v>
      </c>
      <c r="N2071" s="360" t="inlineStr"/>
      <c r="O2071" s="360" t="n">
        <v>0</v>
      </c>
      <c r="P2071" s="360" t="n"/>
      <c r="Q2071" s="360" t="n"/>
      <c r="R2071" s="360" t="n"/>
      <c r="S2071" s="360" t="n"/>
      <c r="T2071" s="360" t="n"/>
      <c r="U2071" s="360" t="n"/>
      <c r="V2071" s="360" t="n"/>
      <c r="W2071" s="360" t="n">
        <v>914</v>
      </c>
      <c r="X2071" s="360" t="n">
        <v>1</v>
      </c>
      <c r="Y2071" s="360" t="n">
        <v>914</v>
      </c>
      <c r="Z2071" s="360" t="n"/>
      <c r="AA2071" s="360" t="n"/>
      <c r="AB2071" s="360" t="n"/>
    </row>
    <row r="2072">
      <c r="A2072" s="360" t="n">
        <v>50</v>
      </c>
      <c r="B2072" s="360" t="n">
        <v>0</v>
      </c>
      <c r="C2072" s="360" t="n">
        <v>0</v>
      </c>
      <c r="D2072" s="360" t="n">
        <v>1</v>
      </c>
      <c r="E2072" s="360" t="n">
        <v>216</v>
      </c>
      <c r="F2072" s="360">
        <f>ROUND(Source!AP2063,O2072)</f>
        <v/>
      </c>
      <c r="G2072" s="360" t="inlineStr">
        <is>
          <t>Оборуд</t>
        </is>
      </c>
      <c r="H2072" s="360" t="inlineStr">
        <is>
          <t>Стоимость оборудования (всего)</t>
        </is>
      </c>
      <c r="I2072" s="360" t="n"/>
      <c r="J2072" s="360" t="n"/>
      <c r="K2072" s="360" t="n">
        <v>216</v>
      </c>
      <c r="L2072" s="360" t="n">
        <v>8</v>
      </c>
      <c r="M2072" s="360" t="n">
        <v>3</v>
      </c>
      <c r="N2072" s="360" t="inlineStr"/>
      <c r="O2072" s="360" t="n">
        <v>0</v>
      </c>
      <c r="P2072" s="360" t="n"/>
      <c r="Q2072" s="360" t="n"/>
      <c r="R2072" s="360" t="n"/>
      <c r="S2072" s="360" t="n"/>
      <c r="T2072" s="360" t="n"/>
      <c r="U2072" s="360" t="n"/>
      <c r="V2072" s="360" t="n"/>
      <c r="W2072" s="360" t="n">
        <v>0</v>
      </c>
      <c r="X2072" s="360" t="n">
        <v>1</v>
      </c>
      <c r="Y2072" s="360" t="n">
        <v>0</v>
      </c>
      <c r="Z2072" s="360" t="n"/>
      <c r="AA2072" s="360" t="n"/>
      <c r="AB2072" s="360" t="n"/>
    </row>
    <row r="2073">
      <c r="A2073" s="360" t="n">
        <v>50</v>
      </c>
      <c r="B2073" s="360" t="n">
        <v>0</v>
      </c>
      <c r="C2073" s="360" t="n">
        <v>0</v>
      </c>
      <c r="D2073" s="360" t="n">
        <v>1</v>
      </c>
      <c r="E2073" s="360" t="n">
        <v>223</v>
      </c>
      <c r="F2073" s="360">
        <f>ROUND(Source!AQ2063,O2073)</f>
        <v/>
      </c>
      <c r="G2073" s="360" t="inlineStr">
        <is>
          <t>ОборудЗак</t>
        </is>
      </c>
      <c r="H2073" s="360" t="inlineStr">
        <is>
          <t>Стоимость оборудования заказчика</t>
        </is>
      </c>
      <c r="I2073" s="360" t="n"/>
      <c r="J2073" s="360" t="n"/>
      <c r="K2073" s="360" t="n">
        <v>223</v>
      </c>
      <c r="L2073" s="360" t="n">
        <v>9</v>
      </c>
      <c r="M2073" s="360" t="n">
        <v>3</v>
      </c>
      <c r="N2073" s="360" t="inlineStr"/>
      <c r="O2073" s="360" t="n">
        <v>0</v>
      </c>
      <c r="P2073" s="360" t="n"/>
      <c r="Q2073" s="360" t="n"/>
      <c r="R2073" s="360" t="n"/>
      <c r="S2073" s="360" t="n"/>
      <c r="T2073" s="360" t="n"/>
      <c r="U2073" s="360" t="n"/>
      <c r="V2073" s="360" t="n"/>
      <c r="W2073" s="360" t="n">
        <v>0</v>
      </c>
      <c r="X2073" s="360" t="n">
        <v>1</v>
      </c>
      <c r="Y2073" s="360" t="n">
        <v>0</v>
      </c>
      <c r="Z2073" s="360" t="n"/>
      <c r="AA2073" s="360" t="n"/>
      <c r="AB2073" s="360" t="n"/>
    </row>
    <row r="2074">
      <c r="A2074" s="360" t="n">
        <v>50</v>
      </c>
      <c r="B2074" s="360" t="n">
        <v>0</v>
      </c>
      <c r="C2074" s="360" t="n">
        <v>0</v>
      </c>
      <c r="D2074" s="360" t="n">
        <v>1</v>
      </c>
      <c r="E2074" s="360" t="n">
        <v>229</v>
      </c>
      <c r="F2074" s="360">
        <f>ROUND(Source!AZ2063,O2074)</f>
        <v/>
      </c>
      <c r="G2074" s="360" t="inlineStr">
        <is>
          <t>ОборудПод</t>
        </is>
      </c>
      <c r="H2074" s="360" t="inlineStr">
        <is>
          <t>Стоимость оборудования подрядчика</t>
        </is>
      </c>
      <c r="I2074" s="360" t="n"/>
      <c r="J2074" s="360" t="n"/>
      <c r="K2074" s="360" t="n">
        <v>229</v>
      </c>
      <c r="L2074" s="360" t="n">
        <v>10</v>
      </c>
      <c r="M2074" s="360" t="n">
        <v>3</v>
      </c>
      <c r="N2074" s="360" t="inlineStr"/>
      <c r="O2074" s="360" t="n">
        <v>0</v>
      </c>
      <c r="P2074" s="360" t="n"/>
      <c r="Q2074" s="360" t="n"/>
      <c r="R2074" s="360" t="n"/>
      <c r="S2074" s="360" t="n"/>
      <c r="T2074" s="360" t="n"/>
      <c r="U2074" s="360" t="n"/>
      <c r="V2074" s="360" t="n"/>
      <c r="W2074" s="360" t="n">
        <v>0</v>
      </c>
      <c r="X2074" s="360" t="n">
        <v>1</v>
      </c>
      <c r="Y2074" s="360" t="n">
        <v>0</v>
      </c>
      <c r="Z2074" s="360" t="n"/>
      <c r="AA2074" s="360" t="n"/>
      <c r="AB2074" s="360" t="n"/>
    </row>
    <row r="2075">
      <c r="A2075" s="360" t="n">
        <v>50</v>
      </c>
      <c r="B2075" s="360" t="n">
        <v>0</v>
      </c>
      <c r="C2075" s="360" t="n">
        <v>0</v>
      </c>
      <c r="D2075" s="360" t="n">
        <v>1</v>
      </c>
      <c r="E2075" s="360" t="n">
        <v>203</v>
      </c>
      <c r="F2075" s="360">
        <f>ROUND(Source!Q2063,O2075)</f>
        <v/>
      </c>
      <c r="G2075" s="360" t="inlineStr">
        <is>
          <t>ЭММ</t>
        </is>
      </c>
      <c r="H2075" s="360" t="inlineStr">
        <is>
          <t>Эксплуатация машин</t>
        </is>
      </c>
      <c r="I2075" s="360" t="n"/>
      <c r="J2075" s="360" t="n"/>
      <c r="K2075" s="360" t="n">
        <v>203</v>
      </c>
      <c r="L2075" s="360" t="n">
        <v>11</v>
      </c>
      <c r="M2075" s="360" t="n">
        <v>3</v>
      </c>
      <c r="N2075" s="360" t="inlineStr"/>
      <c r="O2075" s="360" t="n">
        <v>0</v>
      </c>
      <c r="P2075" s="360" t="n"/>
      <c r="Q2075" s="360" t="n"/>
      <c r="R2075" s="360" t="n"/>
      <c r="S2075" s="360" t="n"/>
      <c r="T2075" s="360" t="n"/>
      <c r="U2075" s="360" t="n"/>
      <c r="V2075" s="360" t="n"/>
      <c r="W2075" s="360" t="n">
        <v>0</v>
      </c>
      <c r="X2075" s="360" t="n">
        <v>1</v>
      </c>
      <c r="Y2075" s="360" t="n">
        <v>0</v>
      </c>
      <c r="Z2075" s="360" t="n"/>
      <c r="AA2075" s="360" t="n"/>
      <c r="AB2075" s="360" t="n"/>
    </row>
    <row r="2076">
      <c r="A2076" s="360" t="n">
        <v>50</v>
      </c>
      <c r="B2076" s="360" t="n">
        <v>0</v>
      </c>
      <c r="C2076" s="360" t="n">
        <v>0</v>
      </c>
      <c r="D2076" s="360" t="n">
        <v>1</v>
      </c>
      <c r="E2076" s="360" t="n">
        <v>231</v>
      </c>
      <c r="F2076" s="360">
        <f>ROUND(Source!BB2063,O2076)</f>
        <v/>
      </c>
      <c r="G2076" s="360" t="inlineStr">
        <is>
          <t>ЭММсНРиСП</t>
        </is>
      </c>
      <c r="H2076" s="360" t="inlineStr">
        <is>
          <t>Эксплуатация машин по ТСН-2001.16</t>
        </is>
      </c>
      <c r="I2076" s="360" t="n"/>
      <c r="J2076" s="360" t="n"/>
      <c r="K2076" s="360" t="n">
        <v>231</v>
      </c>
      <c r="L2076" s="360" t="n">
        <v>12</v>
      </c>
      <c r="M2076" s="360" t="n">
        <v>3</v>
      </c>
      <c r="N2076" s="360" t="inlineStr"/>
      <c r="O2076" s="360" t="n">
        <v>0</v>
      </c>
      <c r="P2076" s="360" t="n"/>
      <c r="Q2076" s="360" t="n"/>
      <c r="R2076" s="360" t="n"/>
      <c r="S2076" s="360" t="n"/>
      <c r="T2076" s="360" t="n"/>
      <c r="U2076" s="360" t="n"/>
      <c r="V2076" s="360" t="n"/>
      <c r="W2076" s="360" t="n">
        <v>0</v>
      </c>
      <c r="X2076" s="360" t="n">
        <v>1</v>
      </c>
      <c r="Y2076" s="360" t="n">
        <v>0</v>
      </c>
      <c r="Z2076" s="360" t="n"/>
      <c r="AA2076" s="360" t="n"/>
      <c r="AB2076" s="360" t="n"/>
    </row>
    <row r="2077">
      <c r="A2077" s="360" t="n">
        <v>50</v>
      </c>
      <c r="B2077" s="360" t="n">
        <v>0</v>
      </c>
      <c r="C2077" s="360" t="n">
        <v>0</v>
      </c>
      <c r="D2077" s="360" t="n">
        <v>1</v>
      </c>
      <c r="E2077" s="360" t="n">
        <v>204</v>
      </c>
      <c r="F2077" s="360">
        <f>ROUND(Source!R2063,O2077)</f>
        <v/>
      </c>
      <c r="G2077" s="360" t="inlineStr">
        <is>
          <t>ЗПМ</t>
        </is>
      </c>
      <c r="H2077" s="360" t="inlineStr">
        <is>
          <t>ЗП машинистов</t>
        </is>
      </c>
      <c r="I2077" s="360" t="n"/>
      <c r="J2077" s="360" t="n"/>
      <c r="K2077" s="360" t="n">
        <v>204</v>
      </c>
      <c r="L2077" s="360" t="n">
        <v>13</v>
      </c>
      <c r="M2077" s="360" t="n">
        <v>3</v>
      </c>
      <c r="N2077" s="360" t="inlineStr"/>
      <c r="O2077" s="360" t="n">
        <v>0</v>
      </c>
      <c r="P2077" s="360" t="n"/>
      <c r="Q2077" s="360" t="n"/>
      <c r="R2077" s="360" t="n"/>
      <c r="S2077" s="360" t="n"/>
      <c r="T2077" s="360" t="n"/>
      <c r="U2077" s="360" t="n"/>
      <c r="V2077" s="360" t="n"/>
      <c r="W2077" s="360" t="n">
        <v>0</v>
      </c>
      <c r="X2077" s="360" t="n">
        <v>1</v>
      </c>
      <c r="Y2077" s="360" t="n">
        <v>0</v>
      </c>
      <c r="Z2077" s="360" t="n"/>
      <c r="AA2077" s="360" t="n"/>
      <c r="AB2077" s="360" t="n"/>
    </row>
    <row r="2078">
      <c r="A2078" s="360" t="n">
        <v>50</v>
      </c>
      <c r="B2078" s="360" t="n">
        <v>0</v>
      </c>
      <c r="C2078" s="360" t="n">
        <v>0</v>
      </c>
      <c r="D2078" s="360" t="n">
        <v>1</v>
      </c>
      <c r="E2078" s="360" t="n">
        <v>205</v>
      </c>
      <c r="F2078" s="360">
        <f>ROUND(Source!S2063,O2078)</f>
        <v/>
      </c>
      <c r="G2078" s="360" t="inlineStr">
        <is>
          <t>ОЗП</t>
        </is>
      </c>
      <c r="H2078" s="360" t="inlineStr">
        <is>
          <t>Основная ЗП рабочих</t>
        </is>
      </c>
      <c r="I2078" s="360" t="n"/>
      <c r="J2078" s="360" t="n"/>
      <c r="K2078" s="360" t="n">
        <v>205</v>
      </c>
      <c r="L2078" s="360" t="n">
        <v>14</v>
      </c>
      <c r="M2078" s="360" t="n">
        <v>3</v>
      </c>
      <c r="N2078" s="360" t="inlineStr"/>
      <c r="O2078" s="360" t="n">
        <v>0</v>
      </c>
      <c r="P2078" s="360" t="n"/>
      <c r="Q2078" s="360" t="n"/>
      <c r="R2078" s="360" t="n"/>
      <c r="S2078" s="360" t="n"/>
      <c r="T2078" s="360" t="n"/>
      <c r="U2078" s="360" t="n"/>
      <c r="V2078" s="360" t="n"/>
      <c r="W2078" s="360" t="n">
        <v>821</v>
      </c>
      <c r="X2078" s="360" t="n">
        <v>1</v>
      </c>
      <c r="Y2078" s="360" t="n">
        <v>821</v>
      </c>
      <c r="Z2078" s="360" t="n"/>
      <c r="AA2078" s="360" t="n"/>
      <c r="AB2078" s="360" t="n"/>
    </row>
    <row r="2079">
      <c r="A2079" s="360" t="n">
        <v>50</v>
      </c>
      <c r="B2079" s="360" t="n">
        <v>0</v>
      </c>
      <c r="C2079" s="360" t="n">
        <v>0</v>
      </c>
      <c r="D2079" s="360" t="n">
        <v>1</v>
      </c>
      <c r="E2079" s="360" t="n">
        <v>232</v>
      </c>
      <c r="F2079" s="360">
        <f>ROUND(Source!BC2063,O2079)</f>
        <v/>
      </c>
      <c r="G2079" s="360" t="inlineStr">
        <is>
          <t>ОЗПсНРиСП</t>
        </is>
      </c>
      <c r="H2079" s="360" t="inlineStr">
        <is>
          <t>Основная ЗП рабочих по ТСН-2001.16</t>
        </is>
      </c>
      <c r="I2079" s="360" t="n"/>
      <c r="J2079" s="360" t="n"/>
      <c r="K2079" s="360" t="n">
        <v>232</v>
      </c>
      <c r="L2079" s="360" t="n">
        <v>15</v>
      </c>
      <c r="M2079" s="360" t="n">
        <v>3</v>
      </c>
      <c r="N2079" s="360" t="inlineStr"/>
      <c r="O2079" s="360" t="n">
        <v>0</v>
      </c>
      <c r="P2079" s="360" t="n"/>
      <c r="Q2079" s="360" t="n"/>
      <c r="R2079" s="360" t="n"/>
      <c r="S2079" s="360" t="n"/>
      <c r="T2079" s="360" t="n"/>
      <c r="U2079" s="360" t="n"/>
      <c r="V2079" s="360" t="n"/>
      <c r="W2079" s="360" t="n">
        <v>0</v>
      </c>
      <c r="X2079" s="360" t="n">
        <v>1</v>
      </c>
      <c r="Y2079" s="360" t="n">
        <v>0</v>
      </c>
      <c r="Z2079" s="360" t="n"/>
      <c r="AA2079" s="360" t="n"/>
      <c r="AB2079" s="360" t="n"/>
    </row>
    <row r="2080">
      <c r="A2080" s="360" t="n">
        <v>50</v>
      </c>
      <c r="B2080" s="360" t="n">
        <v>0</v>
      </c>
      <c r="C2080" s="360" t="n">
        <v>0</v>
      </c>
      <c r="D2080" s="360" t="n">
        <v>1</v>
      </c>
      <c r="E2080" s="360" t="n">
        <v>214</v>
      </c>
      <c r="F2080" s="360">
        <f>ROUND(Source!AS2063,O2080)</f>
        <v/>
      </c>
      <c r="G2080" s="360" t="inlineStr">
        <is>
          <t>Строит</t>
        </is>
      </c>
      <c r="H2080" s="360" t="inlineStr">
        <is>
          <t>Строительные работы с НР и СП</t>
        </is>
      </c>
      <c r="I2080" s="360" t="n"/>
      <c r="J2080" s="360" t="n"/>
      <c r="K2080" s="360" t="n">
        <v>214</v>
      </c>
      <c r="L2080" s="360" t="n">
        <v>16</v>
      </c>
      <c r="M2080" s="360" t="n">
        <v>3</v>
      </c>
      <c r="N2080" s="360" t="inlineStr"/>
      <c r="O2080" s="360" t="n">
        <v>0</v>
      </c>
      <c r="P2080" s="360" t="n"/>
      <c r="Q2080" s="360" t="n"/>
      <c r="R2080" s="360" t="n"/>
      <c r="S2080" s="360" t="n"/>
      <c r="T2080" s="360" t="n"/>
      <c r="U2080" s="360" t="n"/>
      <c r="V2080" s="360" t="n"/>
      <c r="W2080" s="360" t="n">
        <v>2876</v>
      </c>
      <c r="X2080" s="360" t="n">
        <v>1</v>
      </c>
      <c r="Y2080" s="360" t="n">
        <v>2876</v>
      </c>
      <c r="Z2080" s="360" t="n"/>
      <c r="AA2080" s="360" t="n"/>
      <c r="AB2080" s="360" t="n"/>
    </row>
    <row r="2081">
      <c r="A2081" s="360" t="n">
        <v>50</v>
      </c>
      <c r="B2081" s="360" t="n">
        <v>0</v>
      </c>
      <c r="C2081" s="360" t="n">
        <v>0</v>
      </c>
      <c r="D2081" s="360" t="n">
        <v>1</v>
      </c>
      <c r="E2081" s="360" t="n">
        <v>215</v>
      </c>
      <c r="F2081" s="360">
        <f>ROUND(Source!AT2063,O2081)</f>
        <v/>
      </c>
      <c r="G2081" s="360" t="inlineStr">
        <is>
          <t>Монтаж</t>
        </is>
      </c>
      <c r="H2081" s="360" t="inlineStr">
        <is>
          <t>Монтажные работы с НР и СП</t>
        </is>
      </c>
      <c r="I2081" s="360" t="n"/>
      <c r="J2081" s="360" t="n"/>
      <c r="K2081" s="360" t="n">
        <v>215</v>
      </c>
      <c r="L2081" s="360" t="n">
        <v>17</v>
      </c>
      <c r="M2081" s="360" t="n">
        <v>3</v>
      </c>
      <c r="N2081" s="360" t="inlineStr"/>
      <c r="O2081" s="360" t="n">
        <v>0</v>
      </c>
      <c r="P2081" s="360" t="n"/>
      <c r="Q2081" s="360" t="n"/>
      <c r="R2081" s="360" t="n"/>
      <c r="S2081" s="360" t="n"/>
      <c r="T2081" s="360" t="n"/>
      <c r="U2081" s="360" t="n"/>
      <c r="V2081" s="360" t="n"/>
      <c r="W2081" s="360" t="n">
        <v>0</v>
      </c>
      <c r="X2081" s="360" t="n">
        <v>1</v>
      </c>
      <c r="Y2081" s="360" t="n">
        <v>0</v>
      </c>
      <c r="Z2081" s="360" t="n"/>
      <c r="AA2081" s="360" t="n"/>
      <c r="AB2081" s="360" t="n"/>
    </row>
    <row r="2082">
      <c r="A2082" s="360" t="n">
        <v>50</v>
      </c>
      <c r="B2082" s="360" t="n">
        <v>0</v>
      </c>
      <c r="C2082" s="360" t="n">
        <v>0</v>
      </c>
      <c r="D2082" s="360" t="n">
        <v>1</v>
      </c>
      <c r="E2082" s="360" t="n">
        <v>217</v>
      </c>
      <c r="F2082" s="360">
        <f>ROUND(Source!AU2063,O2082)</f>
        <v/>
      </c>
      <c r="G2082" s="360" t="inlineStr">
        <is>
          <t>Прочие</t>
        </is>
      </c>
      <c r="H2082" s="360" t="inlineStr">
        <is>
          <t>Прочие работы с НР и СП</t>
        </is>
      </c>
      <c r="I2082" s="360" t="n"/>
      <c r="J2082" s="360" t="n"/>
      <c r="K2082" s="360" t="n">
        <v>217</v>
      </c>
      <c r="L2082" s="360" t="n">
        <v>18</v>
      </c>
      <c r="M2082" s="360" t="n">
        <v>3</v>
      </c>
      <c r="N2082" s="360" t="inlineStr"/>
      <c r="O2082" s="360" t="n">
        <v>0</v>
      </c>
      <c r="P2082" s="360" t="n"/>
      <c r="Q2082" s="360" t="n"/>
      <c r="R2082" s="360" t="n"/>
      <c r="S2082" s="360" t="n"/>
      <c r="T2082" s="360" t="n"/>
      <c r="U2082" s="360" t="n"/>
      <c r="V2082" s="360" t="n"/>
      <c r="W2082" s="360" t="n">
        <v>0</v>
      </c>
      <c r="X2082" s="360" t="n">
        <v>1</v>
      </c>
      <c r="Y2082" s="360" t="n">
        <v>0</v>
      </c>
      <c r="Z2082" s="360" t="n"/>
      <c r="AA2082" s="360" t="n"/>
      <c r="AB2082" s="360" t="n"/>
    </row>
    <row r="2083">
      <c r="A2083" s="360" t="n">
        <v>50</v>
      </c>
      <c r="B2083" s="360" t="n">
        <v>0</v>
      </c>
      <c r="C2083" s="360" t="n">
        <v>0</v>
      </c>
      <c r="D2083" s="360" t="n">
        <v>1</v>
      </c>
      <c r="E2083" s="360" t="n">
        <v>230</v>
      </c>
      <c r="F2083" s="360">
        <f>ROUND(Source!BA2063,O2083)</f>
        <v/>
      </c>
      <c r="G2083" s="360" t="inlineStr">
        <is>
          <t>ПрочиеЗатр</t>
        </is>
      </c>
      <c r="H2083" s="360" t="inlineStr">
        <is>
          <t>Прочие затраты по ТСН-2001.16</t>
        </is>
      </c>
      <c r="I2083" s="360" t="n"/>
      <c r="J2083" s="360" t="n"/>
      <c r="K2083" s="360" t="n">
        <v>230</v>
      </c>
      <c r="L2083" s="360" t="n">
        <v>19</v>
      </c>
      <c r="M2083" s="360" t="n">
        <v>3</v>
      </c>
      <c r="N2083" s="360" t="inlineStr"/>
      <c r="O2083" s="360" t="n">
        <v>0</v>
      </c>
      <c r="P2083" s="360" t="n"/>
      <c r="Q2083" s="360" t="n"/>
      <c r="R2083" s="360" t="n"/>
      <c r="S2083" s="360" t="n"/>
      <c r="T2083" s="360" t="n"/>
      <c r="U2083" s="360" t="n"/>
      <c r="V2083" s="360" t="n"/>
      <c r="W2083" s="360" t="n">
        <v>0</v>
      </c>
      <c r="X2083" s="360" t="n">
        <v>1</v>
      </c>
      <c r="Y2083" s="360" t="n">
        <v>0</v>
      </c>
      <c r="Z2083" s="360" t="n"/>
      <c r="AA2083" s="360" t="n"/>
      <c r="AB2083" s="360" t="n"/>
    </row>
    <row r="2084">
      <c r="A2084" s="360" t="n">
        <v>50</v>
      </c>
      <c r="B2084" s="360" t="n">
        <v>0</v>
      </c>
      <c r="C2084" s="360" t="n">
        <v>0</v>
      </c>
      <c r="D2084" s="360" t="n">
        <v>1</v>
      </c>
      <c r="E2084" s="360" t="n">
        <v>206</v>
      </c>
      <c r="F2084" s="360">
        <f>ROUND(Source!T2063,O2084)</f>
        <v/>
      </c>
      <c r="G2084" s="360" t="inlineStr">
        <is>
          <t>ВозврМат</t>
        </is>
      </c>
      <c r="H2084" s="360" t="inlineStr">
        <is>
          <t>Возврат материалов</t>
        </is>
      </c>
      <c r="I2084" s="360" t="n"/>
      <c r="J2084" s="360" t="n"/>
      <c r="K2084" s="360" t="n">
        <v>206</v>
      </c>
      <c r="L2084" s="360" t="n">
        <v>20</v>
      </c>
      <c r="M2084" s="360" t="n">
        <v>3</v>
      </c>
      <c r="N2084" s="360" t="inlineStr"/>
      <c r="O2084" s="360" t="n">
        <v>0</v>
      </c>
      <c r="P2084" s="360" t="n"/>
      <c r="Q2084" s="360" t="n"/>
      <c r="R2084" s="360" t="n"/>
      <c r="S2084" s="360" t="n"/>
      <c r="T2084" s="360" t="n"/>
      <c r="U2084" s="360" t="n"/>
      <c r="V2084" s="360" t="n"/>
      <c r="W2084" s="360" t="n">
        <v>0</v>
      </c>
      <c r="X2084" s="360" t="n">
        <v>1</v>
      </c>
      <c r="Y2084" s="360" t="n">
        <v>0</v>
      </c>
      <c r="Z2084" s="360" t="n"/>
      <c r="AA2084" s="360" t="n"/>
      <c r="AB2084" s="360" t="n"/>
    </row>
    <row r="2085">
      <c r="A2085" s="360" t="n">
        <v>50</v>
      </c>
      <c r="B2085" s="360" t="n">
        <v>0</v>
      </c>
      <c r="C2085" s="360" t="n">
        <v>0</v>
      </c>
      <c r="D2085" s="360" t="n">
        <v>1</v>
      </c>
      <c r="E2085" s="360" t="n">
        <v>207</v>
      </c>
      <c r="F2085" s="360">
        <f>ROUND(Source!U2063,O2085)</f>
        <v/>
      </c>
      <c r="G2085" s="360" t="inlineStr">
        <is>
          <t>ТрудСтр</t>
        </is>
      </c>
      <c r="H2085" s="360" t="inlineStr">
        <is>
          <t>Трудозатраты строителей</t>
        </is>
      </c>
      <c r="I2085" s="360" t="n"/>
      <c r="J2085" s="360" t="n"/>
      <c r="K2085" s="360" t="n">
        <v>207</v>
      </c>
      <c r="L2085" s="360" t="n">
        <v>21</v>
      </c>
      <c r="M2085" s="360" t="n">
        <v>3</v>
      </c>
      <c r="N2085" s="360" t="inlineStr"/>
      <c r="O2085" s="360" t="n">
        <v>7</v>
      </c>
      <c r="P2085" s="360" t="n"/>
      <c r="Q2085" s="360" t="n"/>
      <c r="R2085" s="360" t="n"/>
      <c r="S2085" s="360" t="n"/>
      <c r="T2085" s="360" t="n"/>
      <c r="U2085" s="360" t="n"/>
      <c r="V2085" s="360" t="n"/>
      <c r="W2085" s="360" t="n">
        <v>1.633</v>
      </c>
      <c r="X2085" s="360" t="n">
        <v>1</v>
      </c>
      <c r="Y2085" s="360" t="n">
        <v>1.633</v>
      </c>
      <c r="Z2085" s="360" t="n"/>
      <c r="AA2085" s="360" t="n"/>
      <c r="AB2085" s="360" t="n"/>
    </row>
    <row r="2086">
      <c r="A2086" s="360" t="n">
        <v>50</v>
      </c>
      <c r="B2086" s="360" t="n">
        <v>0</v>
      </c>
      <c r="C2086" s="360" t="n">
        <v>0</v>
      </c>
      <c r="D2086" s="360" t="n">
        <v>1</v>
      </c>
      <c r="E2086" s="360" t="n">
        <v>208</v>
      </c>
      <c r="F2086" s="360">
        <f>ROUND(Source!V2063,O2086)</f>
        <v/>
      </c>
      <c r="G2086" s="360" t="inlineStr">
        <is>
          <t>ТрудМаш</t>
        </is>
      </c>
      <c r="H2086" s="360" t="inlineStr">
        <is>
          <t>Трудозатраты машинистов</t>
        </is>
      </c>
      <c r="I2086" s="360" t="n"/>
      <c r="J2086" s="360" t="n"/>
      <c r="K2086" s="360" t="n">
        <v>208</v>
      </c>
      <c r="L2086" s="360" t="n">
        <v>22</v>
      </c>
      <c r="M2086" s="360" t="n">
        <v>3</v>
      </c>
      <c r="N2086" s="360" t="inlineStr"/>
      <c r="O2086" s="360" t="n">
        <v>7</v>
      </c>
      <c r="P2086" s="360" t="n"/>
      <c r="Q2086" s="360" t="n"/>
      <c r="R2086" s="360" t="n"/>
      <c r="S2086" s="360" t="n"/>
      <c r="T2086" s="360" t="n"/>
      <c r="U2086" s="360" t="n"/>
      <c r="V2086" s="360" t="n"/>
      <c r="W2086" s="360" t="n">
        <v>0.0008</v>
      </c>
      <c r="X2086" s="360" t="n">
        <v>1</v>
      </c>
      <c r="Y2086" s="360" t="n">
        <v>0.0008</v>
      </c>
      <c r="Z2086" s="360" t="n"/>
      <c r="AA2086" s="360" t="n"/>
      <c r="AB2086" s="360" t="n"/>
    </row>
    <row r="2087">
      <c r="A2087" s="360" t="n">
        <v>50</v>
      </c>
      <c r="B2087" s="360" t="n">
        <v>0</v>
      </c>
      <c r="C2087" s="360" t="n">
        <v>0</v>
      </c>
      <c r="D2087" s="360" t="n">
        <v>1</v>
      </c>
      <c r="E2087" s="360" t="n">
        <v>209</v>
      </c>
      <c r="F2087" s="360">
        <f>ROUND(Source!W2063,O2087)</f>
        <v/>
      </c>
      <c r="G2087" s="360" t="inlineStr">
        <is>
          <t>ТранспМат</t>
        </is>
      </c>
      <c r="H2087" s="360" t="inlineStr">
        <is>
          <t>Транспорт материалов</t>
        </is>
      </c>
      <c r="I2087" s="360" t="n"/>
      <c r="J2087" s="360" t="n"/>
      <c r="K2087" s="360" t="n">
        <v>209</v>
      </c>
      <c r="L2087" s="360" t="n">
        <v>23</v>
      </c>
      <c r="M2087" s="360" t="n">
        <v>3</v>
      </c>
      <c r="N2087" s="360" t="inlineStr"/>
      <c r="O2087" s="360" t="n">
        <v>0</v>
      </c>
      <c r="P2087" s="360" t="n"/>
      <c r="Q2087" s="360" t="n"/>
      <c r="R2087" s="360" t="n"/>
      <c r="S2087" s="360" t="n"/>
      <c r="T2087" s="360" t="n"/>
      <c r="U2087" s="360" t="n"/>
      <c r="V2087" s="360" t="n"/>
      <c r="W2087" s="360" t="n">
        <v>0</v>
      </c>
      <c r="X2087" s="360" t="n">
        <v>1</v>
      </c>
      <c r="Y2087" s="360" t="n">
        <v>0</v>
      </c>
      <c r="Z2087" s="360" t="n"/>
      <c r="AA2087" s="360" t="n"/>
      <c r="AB2087" s="360" t="n"/>
    </row>
    <row r="2088">
      <c r="A2088" s="360" t="n">
        <v>50</v>
      </c>
      <c r="B2088" s="360" t="n">
        <v>0</v>
      </c>
      <c r="C2088" s="360" t="n">
        <v>0</v>
      </c>
      <c r="D2088" s="360" t="n">
        <v>1</v>
      </c>
      <c r="E2088" s="360" t="n">
        <v>233</v>
      </c>
      <c r="F2088" s="360">
        <f>ROUND(Source!BD2063,O2088)</f>
        <v/>
      </c>
      <c r="G2088" s="360" t="inlineStr">
        <is>
          <t>Перевозка</t>
        </is>
      </c>
      <c r="H2088" s="360" t="inlineStr">
        <is>
          <t>Перевозка грузов</t>
        </is>
      </c>
      <c r="I2088" s="360" t="n"/>
      <c r="J2088" s="360" t="n"/>
      <c r="K2088" s="360" t="n">
        <v>233</v>
      </c>
      <c r="L2088" s="360" t="n">
        <v>24</v>
      </c>
      <c r="M2088" s="360" t="n">
        <v>3</v>
      </c>
      <c r="N2088" s="360" t="inlineStr"/>
      <c r="O2088" s="360" t="n">
        <v>0</v>
      </c>
      <c r="P2088" s="360" t="n"/>
      <c r="Q2088" s="360" t="n"/>
      <c r="R2088" s="360" t="n"/>
      <c r="S2088" s="360" t="n"/>
      <c r="T2088" s="360" t="n"/>
      <c r="U2088" s="360" t="n"/>
      <c r="V2088" s="360" t="n"/>
      <c r="W2088" s="360" t="n">
        <v>0</v>
      </c>
      <c r="X2088" s="360" t="n">
        <v>1</v>
      </c>
      <c r="Y2088" s="360" t="n">
        <v>0</v>
      </c>
      <c r="Z2088" s="360" t="n"/>
      <c r="AA2088" s="360" t="n"/>
      <c r="AB2088" s="360" t="n"/>
    </row>
    <row r="2089">
      <c r="A2089" s="360" t="n">
        <v>50</v>
      </c>
      <c r="B2089" s="360" t="n">
        <v>0</v>
      </c>
      <c r="C2089" s="360" t="n">
        <v>0</v>
      </c>
      <c r="D2089" s="360" t="n">
        <v>1</v>
      </c>
      <c r="E2089" s="360" t="n">
        <v>210</v>
      </c>
      <c r="F2089" s="360">
        <f>ROUND(Source!X2063,O2089)</f>
        <v/>
      </c>
      <c r="G2089" s="360" t="inlineStr">
        <is>
          <t>НР</t>
        </is>
      </c>
      <c r="H2089" s="360" t="inlineStr">
        <is>
          <t>Накладные расходы</t>
        </is>
      </c>
      <c r="I2089" s="360" t="n"/>
      <c r="J2089" s="360" t="n"/>
      <c r="K2089" s="360" t="n">
        <v>210</v>
      </c>
      <c r="L2089" s="360" t="n">
        <v>25</v>
      </c>
      <c r="M2089" s="360" t="n">
        <v>3</v>
      </c>
      <c r="N2089" s="360" t="inlineStr"/>
      <c r="O2089" s="360" t="n">
        <v>0</v>
      </c>
      <c r="P2089" s="360" t="n"/>
      <c r="Q2089" s="360" t="n"/>
      <c r="R2089" s="360" t="n"/>
      <c r="S2089" s="360" t="n"/>
      <c r="T2089" s="360" t="n"/>
      <c r="U2089" s="360" t="n"/>
      <c r="V2089" s="360" t="n"/>
      <c r="W2089" s="360" t="n">
        <v>747</v>
      </c>
      <c r="X2089" s="360" t="n">
        <v>1</v>
      </c>
      <c r="Y2089" s="360" t="n">
        <v>747</v>
      </c>
      <c r="Z2089" s="360" t="n"/>
      <c r="AA2089" s="360" t="n"/>
      <c r="AB2089" s="360" t="n"/>
    </row>
    <row r="2090">
      <c r="A2090" s="360" t="n">
        <v>50</v>
      </c>
      <c r="B2090" s="360" t="n">
        <v>0</v>
      </c>
      <c r="C2090" s="360" t="n">
        <v>0</v>
      </c>
      <c r="D2090" s="360" t="n">
        <v>1</v>
      </c>
      <c r="E2090" s="360" t="n">
        <v>211</v>
      </c>
      <c r="F2090" s="360">
        <f>ROUND(Source!Y2063,O2090)</f>
        <v/>
      </c>
      <c r="G2090" s="360" t="inlineStr">
        <is>
          <t>СмПриб</t>
        </is>
      </c>
      <c r="H2090" s="360" t="inlineStr">
        <is>
          <t>Сметная прибыль</t>
        </is>
      </c>
      <c r="I2090" s="360" t="n"/>
      <c r="J2090" s="360" t="n"/>
      <c r="K2090" s="360" t="n">
        <v>211</v>
      </c>
      <c r="L2090" s="360" t="n">
        <v>26</v>
      </c>
      <c r="M2090" s="360" t="n">
        <v>3</v>
      </c>
      <c r="N2090" s="360" t="inlineStr"/>
      <c r="O2090" s="360" t="n">
        <v>0</v>
      </c>
      <c r="P2090" s="360" t="n"/>
      <c r="Q2090" s="360" t="n"/>
      <c r="R2090" s="360" t="n"/>
      <c r="S2090" s="360" t="n"/>
      <c r="T2090" s="360" t="n"/>
      <c r="U2090" s="360" t="n"/>
      <c r="V2090" s="360" t="n"/>
      <c r="W2090" s="360" t="n">
        <v>394</v>
      </c>
      <c r="X2090" s="360" t="n">
        <v>1</v>
      </c>
      <c r="Y2090" s="360" t="n">
        <v>394</v>
      </c>
      <c r="Z2090" s="360" t="n"/>
      <c r="AA2090" s="360" t="n"/>
      <c r="AB2090" s="360" t="n"/>
    </row>
    <row r="2091">
      <c r="A2091" s="360" t="n">
        <v>50</v>
      </c>
      <c r="B2091" s="360" t="n">
        <v>0</v>
      </c>
      <c r="C2091" s="360" t="n">
        <v>0</v>
      </c>
      <c r="D2091" s="360" t="n">
        <v>1</v>
      </c>
      <c r="E2091" s="360" t="n">
        <v>224</v>
      </c>
      <c r="F2091" s="360">
        <f>ROUND(Source!AR2063,O2091)</f>
        <v/>
      </c>
      <c r="G2091" s="360" t="inlineStr">
        <is>
          <t>Всего</t>
        </is>
      </c>
      <c r="H2091" s="360" t="inlineStr">
        <is>
          <t>Всего с НР и СП</t>
        </is>
      </c>
      <c r="I2091" s="360" t="n"/>
      <c r="J2091" s="360" t="n"/>
      <c r="K2091" s="360" t="n">
        <v>224</v>
      </c>
      <c r="L2091" s="360" t="n">
        <v>27</v>
      </c>
      <c r="M2091" s="360" t="n">
        <v>3</v>
      </c>
      <c r="N2091" s="360" t="inlineStr"/>
      <c r="O2091" s="360" t="n">
        <v>0</v>
      </c>
      <c r="P2091" s="360" t="n"/>
      <c r="Q2091" s="360" t="n"/>
      <c r="R2091" s="360" t="n"/>
      <c r="S2091" s="360" t="n"/>
      <c r="T2091" s="360" t="n"/>
      <c r="U2091" s="360" t="n"/>
      <c r="V2091" s="360" t="n"/>
      <c r="W2091" s="360" t="n">
        <v>2876</v>
      </c>
      <c r="X2091" s="360" t="n">
        <v>1</v>
      </c>
      <c r="Y2091" s="360" t="n">
        <v>2876</v>
      </c>
      <c r="Z2091" s="360" t="n"/>
      <c r="AA2091" s="360" t="n"/>
      <c r="AB2091" s="360" t="n"/>
    </row>
    <row r="2092">
      <c r="A2092" s="360" t="n">
        <v>50</v>
      </c>
      <c r="B2092" s="360" t="n">
        <v>1</v>
      </c>
      <c r="C2092" s="360" t="n">
        <v>0</v>
      </c>
      <c r="D2092" s="360" t="n">
        <v>2</v>
      </c>
      <c r="E2092" s="360" t="n">
        <v>0</v>
      </c>
      <c r="F2092" s="360">
        <f>ROUND(F2091,O2092)</f>
        <v/>
      </c>
      <c r="G2092" s="360" t="inlineStr">
        <is>
          <t>и1</t>
        </is>
      </c>
      <c r="H2092" s="360" t="inlineStr">
        <is>
          <t>Итого</t>
        </is>
      </c>
      <c r="I2092" s="360" t="n"/>
      <c r="J2092" s="360" t="n"/>
      <c r="K2092" s="360" t="n">
        <v>212</v>
      </c>
      <c r="L2092" s="360" t="n">
        <v>28</v>
      </c>
      <c r="M2092" s="360" t="n">
        <v>0</v>
      </c>
      <c r="N2092" s="360" t="inlineStr"/>
      <c r="O2092" s="360" t="n">
        <v>0</v>
      </c>
      <c r="P2092" s="360" t="n"/>
      <c r="Q2092" s="360" t="n"/>
      <c r="R2092" s="360" t="n"/>
      <c r="S2092" s="360" t="n"/>
      <c r="T2092" s="360" t="n"/>
      <c r="U2092" s="360" t="n"/>
      <c r="V2092" s="360" t="n"/>
      <c r="W2092" s="360" t="n">
        <v>2876</v>
      </c>
      <c r="X2092" s="360" t="n">
        <v>1</v>
      </c>
      <c r="Y2092" s="360" t="n">
        <v>2876</v>
      </c>
      <c r="Z2092" s="360" t="n"/>
      <c r="AA2092" s="360" t="n"/>
      <c r="AB2092" s="360" t="n"/>
    </row>
    <row r="2093">
      <c r="A2093" s="360" t="n">
        <v>50</v>
      </c>
      <c r="B2093" s="360" t="n">
        <v>1</v>
      </c>
      <c r="C2093" s="360" t="n">
        <v>0</v>
      </c>
      <c r="D2093" s="360" t="n">
        <v>2</v>
      </c>
      <c r="E2093" s="360" t="n">
        <v>0</v>
      </c>
      <c r="F2093" s="360">
        <f>ROUND(F2092*0.22,O2093)</f>
        <v/>
      </c>
      <c r="G2093" s="360" t="inlineStr">
        <is>
          <t>и2</t>
        </is>
      </c>
      <c r="H2093" s="360" t="inlineStr">
        <is>
          <t>НДС 22%</t>
        </is>
      </c>
      <c r="I2093" s="360" t="n"/>
      <c r="J2093" s="360" t="n"/>
      <c r="K2093" s="360" t="n">
        <v>212</v>
      </c>
      <c r="L2093" s="360" t="n">
        <v>29</v>
      </c>
      <c r="M2093" s="360" t="n">
        <v>0</v>
      </c>
      <c r="N2093" s="360" t="inlineStr"/>
      <c r="O2093" s="360" t="n">
        <v>0</v>
      </c>
      <c r="P2093" s="360" t="n"/>
      <c r="Q2093" s="360" t="n"/>
      <c r="R2093" s="360" t="n"/>
      <c r="S2093" s="360" t="n"/>
      <c r="T2093" s="360" t="n"/>
      <c r="U2093" s="360" t="n"/>
      <c r="V2093" s="360" t="n"/>
      <c r="W2093" s="360" t="n">
        <v>633</v>
      </c>
      <c r="X2093" s="360" t="n">
        <v>1</v>
      </c>
      <c r="Y2093" s="360" t="n">
        <v>633</v>
      </c>
      <c r="Z2093" s="360" t="n"/>
      <c r="AA2093" s="360" t="n"/>
      <c r="AB2093" s="360" t="n"/>
    </row>
    <row r="2094">
      <c r="A2094" s="360" t="n">
        <v>50</v>
      </c>
      <c r="B2094" s="360" t="n">
        <v>1</v>
      </c>
      <c r="C2094" s="360" t="n">
        <v>0</v>
      </c>
      <c r="D2094" s="360" t="n">
        <v>2</v>
      </c>
      <c r="E2094" s="360" t="n">
        <v>213</v>
      </c>
      <c r="F2094" s="360">
        <f>ROUND(F2092+F2093,O2094)</f>
        <v/>
      </c>
      <c r="G2094" s="360" t="inlineStr">
        <is>
          <t>и3</t>
        </is>
      </c>
      <c r="H2094" s="360" t="inlineStr">
        <is>
          <t>Всего</t>
        </is>
      </c>
      <c r="I2094" s="360" t="n"/>
      <c r="J2094" s="360" t="n"/>
      <c r="K2094" s="360" t="n">
        <v>212</v>
      </c>
      <c r="L2094" s="360" t="n">
        <v>30</v>
      </c>
      <c r="M2094" s="360" t="n">
        <v>0</v>
      </c>
      <c r="N2094" s="360" t="inlineStr"/>
      <c r="O2094" s="360" t="n">
        <v>0</v>
      </c>
      <c r="P2094" s="360" t="n"/>
      <c r="Q2094" s="360" t="n"/>
      <c r="R2094" s="360" t="n"/>
      <c r="S2094" s="360" t="n"/>
      <c r="T2094" s="360" t="n"/>
      <c r="U2094" s="360" t="n"/>
      <c r="V2094" s="360" t="n"/>
      <c r="W2094" s="360" t="n">
        <v>3509</v>
      </c>
      <c r="X2094" s="360" t="n">
        <v>1</v>
      </c>
      <c r="Y2094" s="360" t="n">
        <v>3509</v>
      </c>
      <c r="Z2094" s="360" t="n"/>
      <c r="AA2094" s="360" t="n"/>
      <c r="AB2094" s="360" t="n"/>
    </row>
    <row r="2095"/>
    <row r="2096">
      <c r="A2096" s="358" t="n">
        <v>51</v>
      </c>
      <c r="B2096" s="358">
        <f>B12</f>
        <v/>
      </c>
      <c r="C2096" s="358">
        <f>A12</f>
        <v/>
      </c>
      <c r="D2096" s="358">
        <f>ROW(A12)</f>
        <v/>
      </c>
      <c r="E2096" s="358" t="n"/>
      <c r="F2096" s="358">
        <f>IF(F12&lt;&gt;"",F12,"")</f>
        <v/>
      </c>
      <c r="G2096" s="358">
        <f>IF(G12&lt;&gt;"",G12,"")</f>
        <v/>
      </c>
      <c r="H2096" s="358" t="n">
        <v>0</v>
      </c>
      <c r="I2096" s="358" t="n"/>
      <c r="J2096" s="358" t="n"/>
      <c r="K2096" s="358" t="n"/>
      <c r="L2096" s="358" t="n"/>
      <c r="M2096" s="358" t="n"/>
      <c r="N2096" s="358" t="n"/>
      <c r="O2096" s="358">
        <f>ROUND(O29+O69+O109+O153+O199+O239+O279+O319+O364+O412+O453+O492+O535+O580+O621+O664+O704+O745+O786+O825+O866+O905+O945+O985+O1031+O1083+O1123+O1176+O1224+O1264+O1304+O1347+O1387+O1433+O1479+O1519+O1559+O1600+O1645+O1687+O1727+O1769+O1816+O1855+O1900+O1939+O1980+O2024+O2063, 0)</f>
        <v/>
      </c>
      <c r="P2096" s="358">
        <f>ROUND(P29+P69+P109+P153+P199+P239+P279+P319+P364+P412+P453+P492+P535+P580+P621+P664+P704+P745+P786+P825+P866+P905+P945+P985+P1031+P1083+P1123+P1176+P1224+P1264+P1304+P1347+P1387+P1433+P1479+P1519+P1559+P1600+P1645+P1687+P1727+P1769+P1816+P1855+P1900+P1939+P1980+P2024+P2063, 0)</f>
        <v/>
      </c>
      <c r="Q2096" s="358">
        <f>ROUND(Q29+Q69+Q109+Q153+Q199+Q239+Q279+Q319+Q364+Q412+Q453+Q492+Q535+Q580+Q621+Q664+Q704+Q745+Q786+Q825+Q866+Q905+Q945+Q985+Q1031+Q1083+Q1123+Q1176+Q1224+Q1264+Q1304+Q1347+Q1387+Q1433+Q1479+Q1519+Q1559+Q1600+Q1645+Q1687+Q1727+Q1769+Q1816+Q1855+Q1900+Q1939+Q1980+Q2024+Q2063, 0)</f>
        <v/>
      </c>
      <c r="R2096" s="358">
        <f>ROUND(R29+R69+R109+R153+R199+R239+R279+R319+R364+R412+R453+R492+R535+R580+R621+R664+R704+R745+R786+R825+R866+R905+R945+R985+R1031+R1083+R1123+R1176+R1224+R1264+R1304+R1347+R1387+R1433+R1479+R1519+R1559+R1600+R1645+R1687+R1727+R1769+R1816+R1855+R1900+R1939+R1980+R2024+R2063, 0)</f>
        <v/>
      </c>
      <c r="S2096" s="358">
        <f>ROUND(S29+S69+S109+S153+S199+S239+S279+S319+S364+S412+S453+S492+S535+S580+S621+S664+S704+S745+S786+S825+S866+S905+S945+S985+S1031+S1083+S1123+S1176+S1224+S1264+S1304+S1347+S1387+S1433+S1479+S1519+S1559+S1600+S1645+S1687+S1727+S1769+S1816+S1855+S1900+S1939+S1980+S2024+S2063, 0)</f>
        <v/>
      </c>
      <c r="T2096" s="358">
        <f>ROUND(T29+T69+T109+T153+T199+T239+T279+T319+T364+T412+T453+T492+T535+T580+T621+T664+T704+T745+T786+T825+T866+T905+T945+T985+T1031+T1083+T1123+T1176+T1224+T1264+T1304+T1347+T1387+T1433+T1479+T1519+T1559+T1600+T1645+T1687+T1727+T1769+T1816+T1855+T1900+T1939+T1980+T2024+T2063, 0)</f>
        <v/>
      </c>
      <c r="U2096" s="358">
        <f>U29+U69+U109+U153+U199+U239+U279+U319+U364+U412+U453+U492+U535+U580+U621+U664+U704+U745+U786+U825+U866+U905+U945+U985+U1031+U1083+U1123+U1176+U1224+U1264+U1304+U1347+U1387+U1433+U1479+U1519+U1559+U1600+U1645+U1687+U1727+U1769+U1816+U1855+U1900+U1939+U1980+U2024+U2063</f>
        <v/>
      </c>
      <c r="V2096" s="358">
        <f>V29+V69+V109+V153+V199+V239+V279+V319+V364+V412+V453+V492+V535+V580+V621+V664+V704+V745+V786+V825+V866+V905+V945+V985+V1031+V1083+V1123+V1176+V1224+V1264+V1304+V1347+V1387+V1433+V1479+V1519+V1559+V1600+V1645+V1687+V1727+V1769+V1816+V1855+V1900+V1939+V1980+V2024+V2063</f>
        <v/>
      </c>
      <c r="W2096" s="358">
        <f>ROUND(W29+W69+W109+W153+W199+W239+W279+W319+W364+W412+W453+W492+W535+W580+W621+W664+W704+W745+W786+W825+W866+W905+W945+W985+W1031+W1083+W1123+W1176+W1224+W1264+W1304+W1347+W1387+W1433+W1479+W1519+W1559+W1600+W1645+W1687+W1727+W1769+W1816+W1855+W1900+W1939+W1980+W2024+W2063, 0)</f>
        <v/>
      </c>
      <c r="X2096" s="358">
        <f>ROUND(X29+X69+X109+X153+X199+X239+X279+X319+X364+X412+X453+X492+X535+X580+X621+X664+X704+X745+X786+X825+X866+X905+X945+X985+X1031+X1083+X1123+X1176+X1224+X1264+X1304+X1347+X1387+X1433+X1479+X1519+X1559+X1600+X1645+X1687+X1727+X1769+X1816+X1855+X1900+X1939+X1980+X2024+X2063, 0)</f>
        <v/>
      </c>
      <c r="Y2096" s="358">
        <f>ROUND(Y29+Y69+Y109+Y153+Y199+Y239+Y279+Y319+Y364+Y412+Y453+Y492+Y535+Y580+Y621+Y664+Y704+Y745+Y786+Y825+Y866+Y905+Y945+Y985+Y1031+Y1083+Y1123+Y1176+Y1224+Y1264+Y1304+Y1347+Y1387+Y1433+Y1479+Y1519+Y1559+Y1600+Y1645+Y1687+Y1727+Y1769+Y1816+Y1855+Y1900+Y1939+Y1980+Y2024+Y2063, 0)</f>
        <v/>
      </c>
      <c r="Z2096" s="358" t="n"/>
      <c r="AA2096" s="358" t="n"/>
      <c r="AB2096" s="358" t="n"/>
      <c r="AC2096" s="358" t="n"/>
      <c r="AD2096" s="358" t="n"/>
      <c r="AE2096" s="358" t="n"/>
      <c r="AF2096" s="358" t="n"/>
      <c r="AG2096" s="358" t="n"/>
      <c r="AH2096" s="358" t="n"/>
      <c r="AI2096" s="358" t="n"/>
      <c r="AJ2096" s="358" t="n"/>
      <c r="AK2096" s="358" t="n"/>
      <c r="AL2096" s="358" t="n"/>
      <c r="AM2096" s="358" t="n"/>
      <c r="AN2096" s="358" t="n"/>
      <c r="AO2096" s="358">
        <f>ROUND(AO29+AO69+AO109+AO153+AO199+AO239+AO279+AO319+AO364+AO412+AO453+AO492+AO535+AO580+AO621+AO664+AO704+AO745+AO786+AO825+AO866+AO905+AO945+AO985+AO1031+AO1083+AO1123+AO1176+AO1224+AO1264+AO1304+AO1347+AO1387+AO1433+AO1479+AO1519+AO1559+AO1600+AO1645+AO1687+AO1727+AO1769+AO1816+AO1855+AO1900+AO1939+AO1980+AO2024+AO2063, 0)</f>
        <v/>
      </c>
      <c r="AP2096" s="358">
        <f>ROUND(AP29+AP69+AP109+AP153+AP199+AP239+AP279+AP319+AP364+AP412+AP453+AP492+AP535+AP580+AP621+AP664+AP704+AP745+AP786+AP825+AP866+AP905+AP945+AP985+AP1031+AP1083+AP1123+AP1176+AP1224+AP1264+AP1304+AP1347+AP1387+AP1433+AP1479+AP1519+AP1559+AP1600+AP1645+AP1687+AP1727+AP1769+AP1816+AP1855+AP1900+AP1939+AP1980+AP2024+AP2063, 0)</f>
        <v/>
      </c>
      <c r="AQ2096" s="358">
        <f>ROUND(AQ29+AQ69+AQ109+AQ153+AQ199+AQ239+AQ279+AQ319+AQ364+AQ412+AQ453+AQ492+AQ535+AQ580+AQ621+AQ664+AQ704+AQ745+AQ786+AQ825+AQ866+AQ905+AQ945+AQ985+AQ1031+AQ1083+AQ1123+AQ1176+AQ1224+AQ1264+AQ1304+AQ1347+AQ1387+AQ1433+AQ1479+AQ1519+AQ1559+AQ1600+AQ1645+AQ1687+AQ1727+AQ1769+AQ1816+AQ1855+AQ1900+AQ1939+AQ1980+AQ2024+AQ2063, 0)</f>
        <v/>
      </c>
      <c r="AR2096" s="358">
        <f>ROUND(AR29+AR69+AR109+AR153+AR199+AR239+AR279+AR319+AR364+AR412+AR453+AR492+AR535+AR580+AR621+AR664+AR704+AR745+AR786+AR825+AR866+AR905+AR945+AR985+AR1031+AR1083+AR1123+AR1176+AR1224+AR1264+AR1304+AR1347+AR1387+AR1433+AR1479+AR1519+AR1559+AR1600+AR1645+AR1687+AR1727+AR1769+AR1816+AR1855+AR1900+AR1939+AR1980+AR2024+AR2063, 0)</f>
        <v/>
      </c>
      <c r="AS2096" s="358">
        <f>ROUND(AS29+AS69+AS109+AS153+AS199+AS239+AS279+AS319+AS364+AS412+AS453+AS492+AS535+AS580+AS621+AS664+AS704+AS745+AS786+AS825+AS866+AS905+AS945+AS985+AS1031+AS1083+AS1123+AS1176+AS1224+AS1264+AS1304+AS1347+AS1387+AS1433+AS1479+AS1519+AS1559+AS1600+AS1645+AS1687+AS1727+AS1769+AS1816+AS1855+AS1900+AS1939+AS1980+AS2024+AS2063, 0)</f>
        <v/>
      </c>
      <c r="AT2096" s="358">
        <f>ROUND(AT29+AT69+AT109+AT153+AT199+AT239+AT279+AT319+AT364+AT412+AT453+AT492+AT535+AT580+AT621+AT664+AT704+AT745+AT786+AT825+AT866+AT905+AT945+AT985+AT1031+AT1083+AT1123+AT1176+AT1224+AT1264+AT1304+AT1347+AT1387+AT1433+AT1479+AT1519+AT1559+AT1600+AT1645+AT1687+AT1727+AT1769+AT1816+AT1855+AT1900+AT1939+AT1980+AT2024+AT2063, 0)</f>
        <v/>
      </c>
      <c r="AU2096" s="358">
        <f>ROUND(AU29+AU69+AU109+AU153+AU199+AU239+AU279+AU319+AU364+AU412+AU453+AU492+AU535+AU580+AU621+AU664+AU704+AU745+AU786+AU825+AU866+AU905+AU945+AU985+AU1031+AU1083+AU1123+AU1176+AU1224+AU1264+AU1304+AU1347+AU1387+AU1433+AU1479+AU1519+AU1559+AU1600+AU1645+AU1687+AU1727+AU1769+AU1816+AU1855+AU1900+AU1939+AU1980+AU2024+AU2063, 0)</f>
        <v/>
      </c>
      <c r="AV2096" s="358">
        <f>ROUND(AV29+AV69+AV109+AV153+AV199+AV239+AV279+AV319+AV364+AV412+AV453+AV492+AV535+AV580+AV621+AV664+AV704+AV745+AV786+AV825+AV866+AV905+AV945+AV985+AV1031+AV1083+AV1123+AV1176+AV1224+AV1264+AV1304+AV1347+AV1387+AV1433+AV1479+AV1519+AV1559+AV1600+AV1645+AV1687+AV1727+AV1769+AV1816+AV1855+AV1900+AV1939+AV1980+AV2024+AV2063, 0)</f>
        <v/>
      </c>
      <c r="AW2096" s="358">
        <f>ROUND(AW29+AW69+AW109+AW153+AW199+AW239+AW279+AW319+AW364+AW412+AW453+AW492+AW535+AW580+AW621+AW664+AW704+AW745+AW786+AW825+AW866+AW905+AW945+AW985+AW1031+AW1083+AW1123+AW1176+AW1224+AW1264+AW1304+AW1347+AW1387+AW1433+AW1479+AW1519+AW1559+AW1600+AW1645+AW1687+AW1727+AW1769+AW1816+AW1855+AW1900+AW1939+AW1980+AW2024+AW2063, 0)</f>
        <v/>
      </c>
      <c r="AX2096" s="358">
        <f>ROUND(AX29+AX69+AX109+AX153+AX199+AX239+AX279+AX319+AX364+AX412+AX453+AX492+AX535+AX580+AX621+AX664+AX704+AX745+AX786+AX825+AX866+AX905+AX945+AX985+AX1031+AX1083+AX1123+AX1176+AX1224+AX1264+AX1304+AX1347+AX1387+AX1433+AX1479+AX1519+AX1559+AX1600+AX1645+AX1687+AX1727+AX1769+AX1816+AX1855+AX1900+AX1939+AX1980+AX2024+AX2063, 0)</f>
        <v/>
      </c>
      <c r="AY2096" s="358">
        <f>ROUND(AY29+AY69+AY109+AY153+AY199+AY239+AY279+AY319+AY364+AY412+AY453+AY492+AY535+AY580+AY621+AY664+AY704+AY745+AY786+AY825+AY866+AY905+AY945+AY985+AY1031+AY1083+AY1123+AY1176+AY1224+AY1264+AY1304+AY1347+AY1387+AY1433+AY1479+AY1519+AY1559+AY1600+AY1645+AY1687+AY1727+AY1769+AY1816+AY1855+AY1900+AY1939+AY1980+AY2024+AY2063, 0)</f>
        <v/>
      </c>
      <c r="AZ2096" s="358">
        <f>ROUND(AZ29+AZ69+AZ109+AZ153+AZ199+AZ239+AZ279+AZ319+AZ364+AZ412+AZ453+AZ492+AZ535+AZ580+AZ621+AZ664+AZ704+AZ745+AZ786+AZ825+AZ866+AZ905+AZ945+AZ985+AZ1031+AZ1083+AZ1123+AZ1176+AZ1224+AZ1264+AZ1304+AZ1347+AZ1387+AZ1433+AZ1479+AZ1519+AZ1559+AZ1600+AZ1645+AZ1687+AZ1727+AZ1769+AZ1816+AZ1855+AZ1900+AZ1939+AZ1980+AZ2024+AZ2063, 0)</f>
        <v/>
      </c>
      <c r="BA2096" s="358">
        <f>ROUND(BA29+BA69+BA109+BA153+BA199+BA239+BA279+BA319+BA364+BA412+BA453+BA492+BA535+BA580+BA621+BA664+BA704+BA745+BA786+BA825+BA866+BA905+BA945+BA985+BA1031+BA1083+BA1123+BA1176+BA1224+BA1264+BA1304+BA1347+BA1387+BA1433+BA1479+BA1519+BA1559+BA1600+BA1645+BA1687+BA1727+BA1769+BA1816+BA1855+BA1900+BA1939+BA1980+BA2024+BA2063, 0)</f>
        <v/>
      </c>
      <c r="BB2096" s="358">
        <f>ROUND(BB29+BB69+BB109+BB153+BB199+BB239+BB279+BB319+BB364+BB412+BB453+BB492+BB535+BB580+BB621+BB664+BB704+BB745+BB786+BB825+BB866+BB905+BB945+BB985+BB1031+BB1083+BB1123+BB1176+BB1224+BB1264+BB1304+BB1347+BB1387+BB1433+BB1479+BB1519+BB1559+BB1600+BB1645+BB1687+BB1727+BB1769+BB1816+BB1855+BB1900+BB1939+BB1980+BB2024+BB2063, 0)</f>
        <v/>
      </c>
      <c r="BC2096" s="358">
        <f>ROUND(BC29+BC69+BC109+BC153+BC199+BC239+BC279+BC319+BC364+BC412+BC453+BC492+BC535+BC580+BC621+BC664+BC704+BC745+BC786+BC825+BC866+BC905+BC945+BC985+BC1031+BC1083+BC1123+BC1176+BC1224+BC1264+BC1304+BC1347+BC1387+BC1433+BC1479+BC1519+BC1559+BC1600+BC1645+BC1687+BC1727+BC1769+BC1816+BC1855+BC1900+BC1939+BC1980+BC2024+BC2063, 0)</f>
        <v/>
      </c>
      <c r="BD2096" s="358">
        <f>ROUND(BD29+BD69+BD109+BD153+BD199+BD239+BD279+BD319+BD364+BD412+BD453+BD492+BD535+BD580+BD621+BD664+BD704+BD745+BD786+BD825+BD866+BD905+BD945+BD985+BD1031+BD1083+BD1123+BD1176+BD1224+BD1264+BD1304+BD1347+BD1387+BD1433+BD1479+BD1519+BD1559+BD1600+BD1645+BD1687+BD1727+BD1769+BD1816+BD1855+BD1900+BD1939+BD1980+BD2024+BD2063, 0)</f>
        <v/>
      </c>
      <c r="BE2096" s="358" t="n"/>
      <c r="BF2096" s="358" t="n"/>
      <c r="BG2096" s="358" t="n"/>
      <c r="BH2096" s="358" t="n"/>
      <c r="BI2096" s="358" t="n"/>
      <c r="BJ2096" s="358" t="n"/>
      <c r="BK2096" s="358" t="n"/>
      <c r="BL2096" s="358" t="n"/>
      <c r="BM2096" s="358" t="n"/>
      <c r="BN2096" s="358" t="n"/>
      <c r="BO2096" s="358" t="n"/>
      <c r="BP2096" s="358" t="n"/>
      <c r="BQ2096" s="358" t="n"/>
      <c r="BR2096" s="358" t="n"/>
      <c r="BS2096" s="358" t="n"/>
      <c r="BT2096" s="358" t="n"/>
      <c r="BU2096" s="358" t="n"/>
      <c r="BV2096" s="358" t="n"/>
      <c r="BW2096" s="358" t="n"/>
      <c r="BX2096" s="358" t="n"/>
      <c r="BY2096" s="358" t="n"/>
      <c r="BZ2096" s="358" t="n"/>
      <c r="CA2096" s="358" t="n"/>
      <c r="CB2096" s="358" t="n"/>
      <c r="CC2096" s="358" t="n"/>
      <c r="CD2096" s="358" t="n"/>
      <c r="CE2096" s="358" t="n"/>
      <c r="CF2096" s="358" t="n"/>
      <c r="CG2096" s="358" t="n"/>
      <c r="CH2096" s="358" t="n"/>
      <c r="CI2096" s="358" t="n"/>
      <c r="CJ2096" s="358" t="n"/>
      <c r="CK2096" s="358" t="n"/>
      <c r="CL2096" s="358" t="n"/>
      <c r="CM2096" s="358" t="n"/>
      <c r="CN2096" s="358" t="n"/>
      <c r="CO2096" s="358" t="n"/>
      <c r="CP2096" s="358" t="n"/>
      <c r="CQ2096" s="358" t="n"/>
      <c r="CR2096" s="358" t="n"/>
      <c r="CS2096" s="358" t="n"/>
      <c r="CT2096" s="358" t="n"/>
      <c r="CU2096" s="358" t="n"/>
      <c r="CV2096" s="358" t="n"/>
      <c r="CW2096" s="358" t="n"/>
      <c r="CX2096" s="358" t="n"/>
      <c r="CY2096" s="358" t="n"/>
      <c r="CZ2096" s="358" t="n"/>
      <c r="DA2096" s="358" t="n"/>
      <c r="DB2096" s="358" t="n"/>
      <c r="DC2096" s="358" t="n"/>
      <c r="DD2096" s="358" t="n"/>
      <c r="DE2096" s="358" t="n"/>
      <c r="DF2096" s="358" t="n"/>
      <c r="DG2096" s="359" t="n"/>
      <c r="DH2096" s="359" t="n"/>
      <c r="DI2096" s="359" t="n"/>
      <c r="DJ2096" s="359" t="n"/>
      <c r="DK2096" s="359" t="n"/>
      <c r="DL2096" s="359" t="n"/>
      <c r="DM2096" s="359" t="n"/>
      <c r="DN2096" s="359" t="n"/>
      <c r="DO2096" s="359" t="n"/>
      <c r="DP2096" s="359" t="n"/>
      <c r="DQ2096" s="359" t="n"/>
      <c r="DR2096" s="359" t="n"/>
      <c r="DS2096" s="359" t="n"/>
      <c r="DT2096" s="359" t="n"/>
      <c r="DU2096" s="359" t="n"/>
      <c r="DV2096" s="359" t="n"/>
      <c r="DW2096" s="359" t="n"/>
      <c r="DX2096" s="359" t="n"/>
      <c r="DY2096" s="359" t="n"/>
      <c r="DZ2096" s="359" t="n"/>
      <c r="EA2096" s="359" t="n"/>
      <c r="EB2096" s="359" t="n"/>
      <c r="EC2096" s="359" t="n"/>
      <c r="ED2096" s="359" t="n"/>
      <c r="EE2096" s="359" t="n"/>
      <c r="EF2096" s="359" t="n"/>
      <c r="EG2096" s="359" t="n"/>
      <c r="EH2096" s="359" t="n"/>
      <c r="EI2096" s="359" t="n"/>
      <c r="EJ2096" s="359" t="n"/>
      <c r="EK2096" s="359" t="n"/>
      <c r="EL2096" s="359" t="n"/>
      <c r="EM2096" s="359" t="n"/>
      <c r="EN2096" s="359" t="n"/>
      <c r="EO2096" s="359" t="n"/>
      <c r="EP2096" s="359" t="n"/>
      <c r="EQ2096" s="359" t="n"/>
      <c r="ER2096" s="359" t="n"/>
      <c r="ES2096" s="359" t="n"/>
      <c r="ET2096" s="359" t="n"/>
      <c r="EU2096" s="359" t="n"/>
      <c r="EV2096" s="359" t="n"/>
      <c r="EW2096" s="359" t="n"/>
      <c r="EX2096" s="359" t="n"/>
      <c r="EY2096" s="359" t="n"/>
      <c r="EZ2096" s="359" t="n"/>
      <c r="FA2096" s="359" t="n"/>
      <c r="FB2096" s="359" t="n"/>
      <c r="FC2096" s="359" t="n"/>
      <c r="FD2096" s="359" t="n"/>
      <c r="FE2096" s="359" t="n"/>
      <c r="FF2096" s="359" t="n"/>
      <c r="FG2096" s="359" t="n"/>
      <c r="FH2096" s="359" t="n"/>
      <c r="FI2096" s="359" t="n"/>
      <c r="FJ2096" s="359" t="n"/>
      <c r="FK2096" s="359" t="n"/>
      <c r="FL2096" s="359" t="n"/>
      <c r="FM2096" s="359" t="n"/>
      <c r="FN2096" s="359" t="n"/>
      <c r="FO2096" s="359" t="n"/>
      <c r="FP2096" s="359" t="n"/>
      <c r="FQ2096" s="359" t="n"/>
      <c r="FR2096" s="359" t="n"/>
      <c r="FS2096" s="359" t="n"/>
      <c r="FT2096" s="359" t="n"/>
      <c r="FU2096" s="359" t="n"/>
      <c r="FV2096" s="359" t="n"/>
      <c r="FW2096" s="359" t="n"/>
      <c r="FX2096" s="359" t="n"/>
      <c r="FY2096" s="359" t="n"/>
      <c r="FZ2096" s="359" t="n"/>
      <c r="GA2096" s="359" t="n"/>
      <c r="GB2096" s="359" t="n"/>
      <c r="GC2096" s="359" t="n"/>
      <c r="GD2096" s="359" t="n"/>
      <c r="GE2096" s="359" t="n"/>
      <c r="GF2096" s="359" t="n"/>
      <c r="GG2096" s="359" t="n"/>
      <c r="GH2096" s="359" t="n"/>
      <c r="GI2096" s="359" t="n"/>
      <c r="GJ2096" s="359" t="n"/>
      <c r="GK2096" s="359" t="n"/>
      <c r="GL2096" s="359" t="n"/>
      <c r="GM2096" s="359" t="n"/>
      <c r="GN2096" s="359" t="n"/>
      <c r="GO2096" s="359" t="n"/>
      <c r="GP2096" s="359" t="n"/>
      <c r="GQ2096" s="359" t="n"/>
      <c r="GR2096" s="359" t="n"/>
      <c r="GS2096" s="359" t="n"/>
      <c r="GT2096" s="359" t="n"/>
      <c r="GU2096" s="359" t="n"/>
      <c r="GV2096" s="359" t="n"/>
      <c r="GW2096" s="359" t="n"/>
      <c r="GX2096" s="359" t="n">
        <v>0</v>
      </c>
    </row>
    <row r="2097"/>
    <row r="2098">
      <c r="A2098" s="360" t="n">
        <v>50</v>
      </c>
      <c r="B2098" s="360" t="n">
        <v>0</v>
      </c>
      <c r="C2098" s="360" t="n">
        <v>0</v>
      </c>
      <c r="D2098" s="360" t="n">
        <v>1</v>
      </c>
      <c r="E2098" s="360" t="n">
        <v>201</v>
      </c>
      <c r="F2098" s="360">
        <f>ROUND(Source!O2096,O2098)</f>
        <v/>
      </c>
      <c r="G2098" s="360" t="inlineStr">
        <is>
          <t>ПЗ</t>
        </is>
      </c>
      <c r="H2098" s="360" t="inlineStr">
        <is>
          <t>Прямые затраты</t>
        </is>
      </c>
      <c r="I2098" s="360" t="n"/>
      <c r="J2098" s="360" t="n"/>
      <c r="K2098" s="360" t="n">
        <v>201</v>
      </c>
      <c r="L2098" s="360" t="n">
        <v>1</v>
      </c>
      <c r="M2098" s="360" t="n">
        <v>3</v>
      </c>
      <c r="N2098" s="360" t="inlineStr"/>
      <c r="O2098" s="360" t="n">
        <v>0</v>
      </c>
      <c r="P2098" s="360" t="n"/>
      <c r="Q2098" s="360" t="n"/>
      <c r="R2098" s="360" t="n"/>
      <c r="S2098" s="360" t="n"/>
      <c r="T2098" s="360" t="n"/>
      <c r="U2098" s="360" t="n"/>
      <c r="V2098" s="360" t="n"/>
      <c r="W2098" s="360" t="n">
        <v>1735</v>
      </c>
      <c r="X2098" s="360" t="n">
        <v>1</v>
      </c>
      <c r="Y2098" s="360" t="n">
        <v>1735</v>
      </c>
      <c r="Z2098" s="360" t="n"/>
      <c r="AA2098" s="360" t="n"/>
      <c r="AB2098" s="360" t="n"/>
    </row>
    <row r="2099">
      <c r="A2099" s="360" t="n">
        <v>50</v>
      </c>
      <c r="B2099" s="360" t="n">
        <v>0</v>
      </c>
      <c r="C2099" s="360" t="n">
        <v>0</v>
      </c>
      <c r="D2099" s="360" t="n">
        <v>1</v>
      </c>
      <c r="E2099" s="360" t="n">
        <v>202</v>
      </c>
      <c r="F2099" s="360">
        <f>ROUND(Source!P2096,O2099)</f>
        <v/>
      </c>
      <c r="G2099" s="360" t="inlineStr">
        <is>
          <t>СтМатОб</t>
        </is>
      </c>
      <c r="H2099" s="360" t="inlineStr">
        <is>
          <t>Стоимость материальных ресурсов (всего)</t>
        </is>
      </c>
      <c r="I2099" s="360" t="n"/>
      <c r="J2099" s="360" t="n"/>
      <c r="K2099" s="360" t="n">
        <v>202</v>
      </c>
      <c r="L2099" s="360" t="n">
        <v>2</v>
      </c>
      <c r="M2099" s="360" t="n">
        <v>3</v>
      </c>
      <c r="N2099" s="360" t="inlineStr"/>
      <c r="O2099" s="360" t="n">
        <v>0</v>
      </c>
      <c r="P2099" s="360" t="n"/>
      <c r="Q2099" s="360" t="n"/>
      <c r="R2099" s="360" t="n"/>
      <c r="S2099" s="360" t="n"/>
      <c r="T2099" s="360" t="n"/>
      <c r="U2099" s="360" t="n"/>
      <c r="V2099" s="360" t="n"/>
      <c r="W2099" s="360" t="n">
        <v>914</v>
      </c>
      <c r="X2099" s="360" t="n">
        <v>1</v>
      </c>
      <c r="Y2099" s="360" t="n">
        <v>914</v>
      </c>
      <c r="Z2099" s="360" t="n"/>
      <c r="AA2099" s="360" t="n"/>
      <c r="AB2099" s="360" t="n"/>
    </row>
    <row r="2100">
      <c r="A2100" s="360" t="n">
        <v>50</v>
      </c>
      <c r="B2100" s="360" t="n">
        <v>0</v>
      </c>
      <c r="C2100" s="360" t="n">
        <v>0</v>
      </c>
      <c r="D2100" s="360" t="n">
        <v>1</v>
      </c>
      <c r="E2100" s="360" t="n">
        <v>222</v>
      </c>
      <c r="F2100" s="360">
        <f>ROUND(Source!AO2096,O2100)</f>
        <v/>
      </c>
      <c r="G2100" s="360" t="inlineStr">
        <is>
          <t>СтМатОбЗак</t>
        </is>
      </c>
      <c r="H2100" s="360" t="inlineStr">
        <is>
          <t>Стоимость материалов и оборудования заказчика</t>
        </is>
      </c>
      <c r="I2100" s="360" t="n"/>
      <c r="J2100" s="360" t="n"/>
      <c r="K2100" s="360" t="n">
        <v>222</v>
      </c>
      <c r="L2100" s="360" t="n">
        <v>3</v>
      </c>
      <c r="M2100" s="360" t="n">
        <v>3</v>
      </c>
      <c r="N2100" s="360" t="inlineStr"/>
      <c r="O2100" s="360" t="n">
        <v>0</v>
      </c>
      <c r="P2100" s="360" t="n"/>
      <c r="Q2100" s="360" t="n"/>
      <c r="R2100" s="360" t="n"/>
      <c r="S2100" s="360" t="n"/>
      <c r="T2100" s="360" t="n"/>
      <c r="U2100" s="360" t="n"/>
      <c r="V2100" s="360" t="n"/>
      <c r="W2100" s="360" t="n">
        <v>0</v>
      </c>
      <c r="X2100" s="360" t="n">
        <v>1</v>
      </c>
      <c r="Y2100" s="360" t="n">
        <v>0</v>
      </c>
      <c r="Z2100" s="360" t="n"/>
      <c r="AA2100" s="360" t="n"/>
      <c r="AB2100" s="360" t="n"/>
    </row>
    <row r="2101">
      <c r="A2101" s="360" t="n">
        <v>50</v>
      </c>
      <c r="B2101" s="360" t="n">
        <v>0</v>
      </c>
      <c r="C2101" s="360" t="n">
        <v>0</v>
      </c>
      <c r="D2101" s="360" t="n">
        <v>1</v>
      </c>
      <c r="E2101" s="360" t="n">
        <v>225</v>
      </c>
      <c r="F2101" s="360">
        <f>ROUND(Source!AV2096,O2101)</f>
        <v/>
      </c>
      <c r="G2101" s="360" t="inlineStr">
        <is>
          <t>СтМатОбПод</t>
        </is>
      </c>
      <c r="H2101" s="360" t="inlineStr">
        <is>
          <t>Стоимость материалов и оборудования подрядчика</t>
        </is>
      </c>
      <c r="I2101" s="360" t="n"/>
      <c r="J2101" s="360" t="n"/>
      <c r="K2101" s="360" t="n">
        <v>225</v>
      </c>
      <c r="L2101" s="360" t="n">
        <v>4</v>
      </c>
      <c r="M2101" s="360" t="n">
        <v>3</v>
      </c>
      <c r="N2101" s="360" t="inlineStr"/>
      <c r="O2101" s="360" t="n">
        <v>0</v>
      </c>
      <c r="P2101" s="360" t="n"/>
      <c r="Q2101" s="360" t="n"/>
      <c r="R2101" s="360" t="n"/>
      <c r="S2101" s="360" t="n"/>
      <c r="T2101" s="360" t="n"/>
      <c r="U2101" s="360" t="n"/>
      <c r="V2101" s="360" t="n"/>
      <c r="W2101" s="360" t="n">
        <v>914</v>
      </c>
      <c r="X2101" s="360" t="n">
        <v>1</v>
      </c>
      <c r="Y2101" s="360" t="n">
        <v>914</v>
      </c>
      <c r="Z2101" s="360" t="n"/>
      <c r="AA2101" s="360" t="n"/>
      <c r="AB2101" s="360" t="n"/>
    </row>
    <row r="2102">
      <c r="A2102" s="360" t="n">
        <v>50</v>
      </c>
      <c r="B2102" s="360" t="n">
        <v>0</v>
      </c>
      <c r="C2102" s="360" t="n">
        <v>0</v>
      </c>
      <c r="D2102" s="360" t="n">
        <v>1</v>
      </c>
      <c r="E2102" s="360" t="n">
        <v>226</v>
      </c>
      <c r="F2102" s="360">
        <f>ROUND(Source!AW2096,O2102)</f>
        <v/>
      </c>
      <c r="G2102" s="360" t="inlineStr">
        <is>
          <t>СтМат</t>
        </is>
      </c>
      <c r="H2102" s="360" t="inlineStr">
        <is>
          <t>Стоимость материалов (всего)</t>
        </is>
      </c>
      <c r="I2102" s="360" t="n"/>
      <c r="J2102" s="360" t="n"/>
      <c r="K2102" s="360" t="n">
        <v>226</v>
      </c>
      <c r="L2102" s="360" t="n">
        <v>5</v>
      </c>
      <c r="M2102" s="360" t="n">
        <v>3</v>
      </c>
      <c r="N2102" s="360" t="inlineStr"/>
      <c r="O2102" s="360" t="n">
        <v>0</v>
      </c>
      <c r="P2102" s="360" t="n"/>
      <c r="Q2102" s="360" t="n"/>
      <c r="R2102" s="360" t="n"/>
      <c r="S2102" s="360" t="n"/>
      <c r="T2102" s="360" t="n"/>
      <c r="U2102" s="360" t="n"/>
      <c r="V2102" s="360" t="n"/>
      <c r="W2102" s="360" t="n">
        <v>914</v>
      </c>
      <c r="X2102" s="360" t="n">
        <v>1</v>
      </c>
      <c r="Y2102" s="360" t="n">
        <v>914</v>
      </c>
      <c r="Z2102" s="360" t="n"/>
      <c r="AA2102" s="360" t="n"/>
      <c r="AB2102" s="360" t="n"/>
    </row>
    <row r="2103">
      <c r="A2103" s="360" t="n">
        <v>50</v>
      </c>
      <c r="B2103" s="360" t="n">
        <v>0</v>
      </c>
      <c r="C2103" s="360" t="n">
        <v>0</v>
      </c>
      <c r="D2103" s="360" t="n">
        <v>1</v>
      </c>
      <c r="E2103" s="360" t="n">
        <v>227</v>
      </c>
      <c r="F2103" s="360">
        <f>ROUND(Source!AX2096,O2103)</f>
        <v/>
      </c>
      <c r="G2103" s="360" t="inlineStr">
        <is>
          <t>СтМатЗак</t>
        </is>
      </c>
      <c r="H2103" s="360" t="inlineStr">
        <is>
          <t>Стоимость материалов заказчика</t>
        </is>
      </c>
      <c r="I2103" s="360" t="n"/>
      <c r="J2103" s="360" t="n"/>
      <c r="K2103" s="360" t="n">
        <v>227</v>
      </c>
      <c r="L2103" s="360" t="n">
        <v>6</v>
      </c>
      <c r="M2103" s="360" t="n">
        <v>3</v>
      </c>
      <c r="N2103" s="360" t="inlineStr"/>
      <c r="O2103" s="360" t="n">
        <v>0</v>
      </c>
      <c r="P2103" s="360" t="n"/>
      <c r="Q2103" s="360" t="n"/>
      <c r="R2103" s="360" t="n"/>
      <c r="S2103" s="360" t="n"/>
      <c r="T2103" s="360" t="n"/>
      <c r="U2103" s="360" t="n"/>
      <c r="V2103" s="360" t="n"/>
      <c r="W2103" s="360" t="n">
        <v>0</v>
      </c>
      <c r="X2103" s="360" t="n">
        <v>1</v>
      </c>
      <c r="Y2103" s="360" t="n">
        <v>0</v>
      </c>
      <c r="Z2103" s="360" t="n"/>
      <c r="AA2103" s="360" t="n"/>
      <c r="AB2103" s="360" t="n"/>
    </row>
    <row r="2104">
      <c r="A2104" s="360" t="n">
        <v>50</v>
      </c>
      <c r="B2104" s="360" t="n">
        <v>0</v>
      </c>
      <c r="C2104" s="360" t="n">
        <v>0</v>
      </c>
      <c r="D2104" s="360" t="n">
        <v>1</v>
      </c>
      <c r="E2104" s="360" t="n">
        <v>228</v>
      </c>
      <c r="F2104" s="360">
        <f>ROUND(Source!AY2096,O2104)</f>
        <v/>
      </c>
      <c r="G2104" s="360" t="inlineStr">
        <is>
          <t>СтМатПод</t>
        </is>
      </c>
      <c r="H2104" s="360" t="inlineStr">
        <is>
          <t>Стоимость материалов подрядчика</t>
        </is>
      </c>
      <c r="I2104" s="360" t="n"/>
      <c r="J2104" s="360" t="n"/>
      <c r="K2104" s="360" t="n">
        <v>228</v>
      </c>
      <c r="L2104" s="360" t="n">
        <v>7</v>
      </c>
      <c r="M2104" s="360" t="n">
        <v>3</v>
      </c>
      <c r="N2104" s="360" t="inlineStr"/>
      <c r="O2104" s="360" t="n">
        <v>0</v>
      </c>
      <c r="P2104" s="360" t="n"/>
      <c r="Q2104" s="360" t="n"/>
      <c r="R2104" s="360" t="n"/>
      <c r="S2104" s="360" t="n"/>
      <c r="T2104" s="360" t="n"/>
      <c r="U2104" s="360" t="n"/>
      <c r="V2104" s="360" t="n"/>
      <c r="W2104" s="360" t="n">
        <v>914</v>
      </c>
      <c r="X2104" s="360" t="n">
        <v>1</v>
      </c>
      <c r="Y2104" s="360" t="n">
        <v>914</v>
      </c>
      <c r="Z2104" s="360" t="n"/>
      <c r="AA2104" s="360" t="n"/>
      <c r="AB2104" s="360" t="n"/>
    </row>
    <row r="2105">
      <c r="A2105" s="360" t="n">
        <v>50</v>
      </c>
      <c r="B2105" s="360" t="n">
        <v>0</v>
      </c>
      <c r="C2105" s="360" t="n">
        <v>0</v>
      </c>
      <c r="D2105" s="360" t="n">
        <v>1</v>
      </c>
      <c r="E2105" s="360" t="n">
        <v>216</v>
      </c>
      <c r="F2105" s="360">
        <f>ROUND(Source!AP2096,O2105)</f>
        <v/>
      </c>
      <c r="G2105" s="360" t="inlineStr">
        <is>
          <t>Оборуд</t>
        </is>
      </c>
      <c r="H2105" s="360" t="inlineStr">
        <is>
          <t>Стоимость оборудования (всего)</t>
        </is>
      </c>
      <c r="I2105" s="360" t="n"/>
      <c r="J2105" s="360" t="n"/>
      <c r="K2105" s="360" t="n">
        <v>216</v>
      </c>
      <c r="L2105" s="360" t="n">
        <v>8</v>
      </c>
      <c r="M2105" s="360" t="n">
        <v>3</v>
      </c>
      <c r="N2105" s="360" t="inlineStr"/>
      <c r="O2105" s="360" t="n">
        <v>0</v>
      </c>
      <c r="P2105" s="360" t="n"/>
      <c r="Q2105" s="360" t="n"/>
      <c r="R2105" s="360" t="n"/>
      <c r="S2105" s="360" t="n"/>
      <c r="T2105" s="360" t="n"/>
      <c r="U2105" s="360" t="n"/>
      <c r="V2105" s="360" t="n"/>
      <c r="W2105" s="360" t="n">
        <v>0</v>
      </c>
      <c r="X2105" s="360" t="n">
        <v>1</v>
      </c>
      <c r="Y2105" s="360" t="n">
        <v>0</v>
      </c>
      <c r="Z2105" s="360" t="n"/>
      <c r="AA2105" s="360" t="n"/>
      <c r="AB2105" s="360" t="n"/>
    </row>
    <row r="2106">
      <c r="A2106" s="360" t="n">
        <v>50</v>
      </c>
      <c r="B2106" s="360" t="n">
        <v>0</v>
      </c>
      <c r="C2106" s="360" t="n">
        <v>0</v>
      </c>
      <c r="D2106" s="360" t="n">
        <v>1</v>
      </c>
      <c r="E2106" s="360" t="n">
        <v>223</v>
      </c>
      <c r="F2106" s="360">
        <f>ROUND(Source!AQ2096,O2106)</f>
        <v/>
      </c>
      <c r="G2106" s="360" t="inlineStr">
        <is>
          <t>ОборудЗак</t>
        </is>
      </c>
      <c r="H2106" s="360" t="inlineStr">
        <is>
          <t>Стоимость оборудования заказчика</t>
        </is>
      </c>
      <c r="I2106" s="360" t="n"/>
      <c r="J2106" s="360" t="n"/>
      <c r="K2106" s="360" t="n">
        <v>223</v>
      </c>
      <c r="L2106" s="360" t="n">
        <v>9</v>
      </c>
      <c r="M2106" s="360" t="n">
        <v>3</v>
      </c>
      <c r="N2106" s="360" t="inlineStr"/>
      <c r="O2106" s="360" t="n">
        <v>0</v>
      </c>
      <c r="P2106" s="360" t="n"/>
      <c r="Q2106" s="360" t="n"/>
      <c r="R2106" s="360" t="n"/>
      <c r="S2106" s="360" t="n"/>
      <c r="T2106" s="360" t="n"/>
      <c r="U2106" s="360" t="n"/>
      <c r="V2106" s="360" t="n"/>
      <c r="W2106" s="360" t="n">
        <v>0</v>
      </c>
      <c r="X2106" s="360" t="n">
        <v>1</v>
      </c>
      <c r="Y2106" s="360" t="n">
        <v>0</v>
      </c>
      <c r="Z2106" s="360" t="n"/>
      <c r="AA2106" s="360" t="n"/>
      <c r="AB2106" s="360" t="n"/>
    </row>
    <row r="2107">
      <c r="A2107" s="360" t="n">
        <v>50</v>
      </c>
      <c r="B2107" s="360" t="n">
        <v>0</v>
      </c>
      <c r="C2107" s="360" t="n">
        <v>0</v>
      </c>
      <c r="D2107" s="360" t="n">
        <v>1</v>
      </c>
      <c r="E2107" s="360" t="n">
        <v>229</v>
      </c>
      <c r="F2107" s="360">
        <f>ROUND(Source!AZ2096,O2107)</f>
        <v/>
      </c>
      <c r="G2107" s="360" t="inlineStr">
        <is>
          <t>ОборудПод</t>
        </is>
      </c>
      <c r="H2107" s="360" t="inlineStr">
        <is>
          <t>Стоимость оборудования подрядчика</t>
        </is>
      </c>
      <c r="I2107" s="360" t="n"/>
      <c r="J2107" s="360" t="n"/>
      <c r="K2107" s="360" t="n">
        <v>229</v>
      </c>
      <c r="L2107" s="360" t="n">
        <v>10</v>
      </c>
      <c r="M2107" s="360" t="n">
        <v>3</v>
      </c>
      <c r="N2107" s="360" t="inlineStr"/>
      <c r="O2107" s="360" t="n">
        <v>0</v>
      </c>
      <c r="P2107" s="360" t="n"/>
      <c r="Q2107" s="360" t="n"/>
      <c r="R2107" s="360" t="n"/>
      <c r="S2107" s="360" t="n"/>
      <c r="T2107" s="360" t="n"/>
      <c r="U2107" s="360" t="n"/>
      <c r="V2107" s="360" t="n"/>
      <c r="W2107" s="360" t="n">
        <v>0</v>
      </c>
      <c r="X2107" s="360" t="n">
        <v>1</v>
      </c>
      <c r="Y2107" s="360" t="n">
        <v>0</v>
      </c>
      <c r="Z2107" s="360" t="n"/>
      <c r="AA2107" s="360" t="n"/>
      <c r="AB2107" s="360" t="n"/>
    </row>
    <row r="2108">
      <c r="A2108" s="360" t="n">
        <v>50</v>
      </c>
      <c r="B2108" s="360" t="n">
        <v>0</v>
      </c>
      <c r="C2108" s="360" t="n">
        <v>0</v>
      </c>
      <c r="D2108" s="360" t="n">
        <v>1</v>
      </c>
      <c r="E2108" s="360" t="n">
        <v>203</v>
      </c>
      <c r="F2108" s="360">
        <f>ROUND(Source!Q2096,O2108)</f>
        <v/>
      </c>
      <c r="G2108" s="360" t="inlineStr">
        <is>
          <t>ЭММ</t>
        </is>
      </c>
      <c r="H2108" s="360" t="inlineStr">
        <is>
          <t>Эксплуатация машин</t>
        </is>
      </c>
      <c r="I2108" s="360" t="n"/>
      <c r="J2108" s="360" t="n"/>
      <c r="K2108" s="360" t="n">
        <v>203</v>
      </c>
      <c r="L2108" s="360" t="n">
        <v>11</v>
      </c>
      <c r="M2108" s="360" t="n">
        <v>3</v>
      </c>
      <c r="N2108" s="360" t="inlineStr"/>
      <c r="O2108" s="360" t="n">
        <v>0</v>
      </c>
      <c r="P2108" s="360" t="n"/>
      <c r="Q2108" s="360" t="n"/>
      <c r="R2108" s="360" t="n"/>
      <c r="S2108" s="360" t="n"/>
      <c r="T2108" s="360" t="n"/>
      <c r="U2108" s="360" t="n"/>
      <c r="V2108" s="360" t="n"/>
      <c r="W2108" s="360" t="n">
        <v>0</v>
      </c>
      <c r="X2108" s="360" t="n">
        <v>1</v>
      </c>
      <c r="Y2108" s="360" t="n">
        <v>0</v>
      </c>
      <c r="Z2108" s="360" t="n"/>
      <c r="AA2108" s="360" t="n"/>
      <c r="AB2108" s="360" t="n"/>
    </row>
    <row r="2109">
      <c r="A2109" s="360" t="n">
        <v>50</v>
      </c>
      <c r="B2109" s="360" t="n">
        <v>0</v>
      </c>
      <c r="C2109" s="360" t="n">
        <v>0</v>
      </c>
      <c r="D2109" s="360" t="n">
        <v>1</v>
      </c>
      <c r="E2109" s="360" t="n">
        <v>231</v>
      </c>
      <c r="F2109" s="360">
        <f>ROUND(Source!BB2096,O2109)</f>
        <v/>
      </c>
      <c r="G2109" s="360" t="inlineStr">
        <is>
          <t>ЭММсНРиСП</t>
        </is>
      </c>
      <c r="H2109" s="360" t="inlineStr">
        <is>
          <t>Эксплуатация машин по ТСН-2001.16</t>
        </is>
      </c>
      <c r="I2109" s="360" t="n"/>
      <c r="J2109" s="360" t="n"/>
      <c r="K2109" s="360" t="n">
        <v>231</v>
      </c>
      <c r="L2109" s="360" t="n">
        <v>12</v>
      </c>
      <c r="M2109" s="360" t="n">
        <v>3</v>
      </c>
      <c r="N2109" s="360" t="inlineStr"/>
      <c r="O2109" s="360" t="n">
        <v>0</v>
      </c>
      <c r="P2109" s="360" t="n"/>
      <c r="Q2109" s="360" t="n"/>
      <c r="R2109" s="360" t="n"/>
      <c r="S2109" s="360" t="n"/>
      <c r="T2109" s="360" t="n"/>
      <c r="U2109" s="360" t="n"/>
      <c r="V2109" s="360" t="n"/>
      <c r="W2109" s="360" t="n">
        <v>0</v>
      </c>
      <c r="X2109" s="360" t="n">
        <v>1</v>
      </c>
      <c r="Y2109" s="360" t="n">
        <v>0</v>
      </c>
      <c r="Z2109" s="360" t="n"/>
      <c r="AA2109" s="360" t="n"/>
      <c r="AB2109" s="360" t="n"/>
    </row>
    <row r="2110">
      <c r="A2110" s="360" t="n">
        <v>50</v>
      </c>
      <c r="B2110" s="360" t="n">
        <v>0</v>
      </c>
      <c r="C2110" s="360" t="n">
        <v>0</v>
      </c>
      <c r="D2110" s="360" t="n">
        <v>1</v>
      </c>
      <c r="E2110" s="360" t="n">
        <v>204</v>
      </c>
      <c r="F2110" s="360">
        <f>ROUND(Source!R2096,O2110)</f>
        <v/>
      </c>
      <c r="G2110" s="360" t="inlineStr">
        <is>
          <t>ЗПМ</t>
        </is>
      </c>
      <c r="H2110" s="360" t="inlineStr">
        <is>
          <t>ЗП машинистов</t>
        </is>
      </c>
      <c r="I2110" s="360" t="n"/>
      <c r="J2110" s="360" t="n"/>
      <c r="K2110" s="360" t="n">
        <v>204</v>
      </c>
      <c r="L2110" s="360" t="n">
        <v>13</v>
      </c>
      <c r="M2110" s="360" t="n">
        <v>3</v>
      </c>
      <c r="N2110" s="360" t="inlineStr"/>
      <c r="O2110" s="360" t="n">
        <v>0</v>
      </c>
      <c r="P2110" s="360" t="n"/>
      <c r="Q2110" s="360" t="n"/>
      <c r="R2110" s="360" t="n"/>
      <c r="S2110" s="360" t="n"/>
      <c r="T2110" s="360" t="n"/>
      <c r="U2110" s="360" t="n"/>
      <c r="V2110" s="360" t="n"/>
      <c r="W2110" s="360" t="n">
        <v>0</v>
      </c>
      <c r="X2110" s="360" t="n">
        <v>1</v>
      </c>
      <c r="Y2110" s="360" t="n">
        <v>0</v>
      </c>
      <c r="Z2110" s="360" t="n"/>
      <c r="AA2110" s="360" t="n"/>
      <c r="AB2110" s="360" t="n"/>
    </row>
    <row r="2111">
      <c r="A2111" s="360" t="n">
        <v>50</v>
      </c>
      <c r="B2111" s="360" t="n">
        <v>0</v>
      </c>
      <c r="C2111" s="360" t="n">
        <v>0</v>
      </c>
      <c r="D2111" s="360" t="n">
        <v>1</v>
      </c>
      <c r="E2111" s="360" t="n">
        <v>205</v>
      </c>
      <c r="F2111" s="360">
        <f>ROUND(Source!S2096,O2111)</f>
        <v/>
      </c>
      <c r="G2111" s="360" t="inlineStr">
        <is>
          <t>ОЗП</t>
        </is>
      </c>
      <c r="H2111" s="360" t="inlineStr">
        <is>
          <t>Основная ЗП рабочих</t>
        </is>
      </c>
      <c r="I2111" s="360" t="n"/>
      <c r="J2111" s="360" t="n"/>
      <c r="K2111" s="360" t="n">
        <v>205</v>
      </c>
      <c r="L2111" s="360" t="n">
        <v>14</v>
      </c>
      <c r="M2111" s="360" t="n">
        <v>3</v>
      </c>
      <c r="N2111" s="360" t="inlineStr"/>
      <c r="O2111" s="360" t="n">
        <v>0</v>
      </c>
      <c r="P2111" s="360" t="n"/>
      <c r="Q2111" s="360" t="n"/>
      <c r="R2111" s="360" t="n"/>
      <c r="S2111" s="360" t="n"/>
      <c r="T2111" s="360" t="n"/>
      <c r="U2111" s="360" t="n"/>
      <c r="V2111" s="360" t="n"/>
      <c r="W2111" s="360" t="n">
        <v>821</v>
      </c>
      <c r="X2111" s="360" t="n">
        <v>1</v>
      </c>
      <c r="Y2111" s="360" t="n">
        <v>821</v>
      </c>
      <c r="Z2111" s="360" t="n"/>
      <c r="AA2111" s="360" t="n"/>
      <c r="AB2111" s="360" t="n"/>
    </row>
    <row r="2112">
      <c r="A2112" s="360" t="n">
        <v>50</v>
      </c>
      <c r="B2112" s="360" t="n">
        <v>0</v>
      </c>
      <c r="C2112" s="360" t="n">
        <v>0</v>
      </c>
      <c r="D2112" s="360" t="n">
        <v>1</v>
      </c>
      <c r="E2112" s="360" t="n">
        <v>232</v>
      </c>
      <c r="F2112" s="360">
        <f>ROUND(Source!BC2096,O2112)</f>
        <v/>
      </c>
      <c r="G2112" s="360" t="inlineStr">
        <is>
          <t>ОЗПсНРиСП</t>
        </is>
      </c>
      <c r="H2112" s="360" t="inlineStr">
        <is>
          <t>Основная ЗП рабочих по ТСН-2001.16</t>
        </is>
      </c>
      <c r="I2112" s="360" t="n"/>
      <c r="J2112" s="360" t="n"/>
      <c r="K2112" s="360" t="n">
        <v>232</v>
      </c>
      <c r="L2112" s="360" t="n">
        <v>15</v>
      </c>
      <c r="M2112" s="360" t="n">
        <v>3</v>
      </c>
      <c r="N2112" s="360" t="inlineStr"/>
      <c r="O2112" s="360" t="n">
        <v>0</v>
      </c>
      <c r="P2112" s="360" t="n"/>
      <c r="Q2112" s="360" t="n"/>
      <c r="R2112" s="360" t="n"/>
      <c r="S2112" s="360" t="n"/>
      <c r="T2112" s="360" t="n"/>
      <c r="U2112" s="360" t="n"/>
      <c r="V2112" s="360" t="n"/>
      <c r="W2112" s="360" t="n">
        <v>0</v>
      </c>
      <c r="X2112" s="360" t="n">
        <v>1</v>
      </c>
      <c r="Y2112" s="360" t="n">
        <v>0</v>
      </c>
      <c r="Z2112" s="360" t="n"/>
      <c r="AA2112" s="360" t="n"/>
      <c r="AB2112" s="360" t="n"/>
    </row>
    <row r="2113">
      <c r="A2113" s="360" t="n">
        <v>50</v>
      </c>
      <c r="B2113" s="360" t="n">
        <v>0</v>
      </c>
      <c r="C2113" s="360" t="n">
        <v>0</v>
      </c>
      <c r="D2113" s="360" t="n">
        <v>1</v>
      </c>
      <c r="E2113" s="360" t="n">
        <v>214</v>
      </c>
      <c r="F2113" s="360">
        <f>ROUND(Source!AS2096,O2113)</f>
        <v/>
      </c>
      <c r="G2113" s="360" t="inlineStr">
        <is>
          <t>Строит</t>
        </is>
      </c>
      <c r="H2113" s="360" t="inlineStr">
        <is>
          <t>Строительные работы с НР и СП</t>
        </is>
      </c>
      <c r="I2113" s="360" t="n"/>
      <c r="J2113" s="360" t="n"/>
      <c r="K2113" s="360" t="n">
        <v>214</v>
      </c>
      <c r="L2113" s="360" t="n">
        <v>16</v>
      </c>
      <c r="M2113" s="360" t="n">
        <v>3</v>
      </c>
      <c r="N2113" s="360" t="inlineStr"/>
      <c r="O2113" s="360" t="n">
        <v>0</v>
      </c>
      <c r="P2113" s="360" t="n"/>
      <c r="Q2113" s="360" t="n"/>
      <c r="R2113" s="360" t="n"/>
      <c r="S2113" s="360" t="n"/>
      <c r="T2113" s="360" t="n"/>
      <c r="U2113" s="360" t="n"/>
      <c r="V2113" s="360" t="n"/>
      <c r="W2113" s="360" t="n">
        <v>2876</v>
      </c>
      <c r="X2113" s="360" t="n">
        <v>1</v>
      </c>
      <c r="Y2113" s="360" t="n">
        <v>2876</v>
      </c>
      <c r="Z2113" s="360" t="n"/>
      <c r="AA2113" s="360" t="n"/>
      <c r="AB2113" s="360" t="n"/>
    </row>
    <row r="2114">
      <c r="A2114" s="360" t="n">
        <v>50</v>
      </c>
      <c r="B2114" s="360" t="n">
        <v>0</v>
      </c>
      <c r="C2114" s="360" t="n">
        <v>0</v>
      </c>
      <c r="D2114" s="360" t="n">
        <v>1</v>
      </c>
      <c r="E2114" s="360" t="n">
        <v>215</v>
      </c>
      <c r="F2114" s="360">
        <f>ROUND(Source!AT2096,O2114)</f>
        <v/>
      </c>
      <c r="G2114" s="360" t="inlineStr">
        <is>
          <t>Монтаж</t>
        </is>
      </c>
      <c r="H2114" s="360" t="inlineStr">
        <is>
          <t>Монтажные работы с НР и СП</t>
        </is>
      </c>
      <c r="I2114" s="360" t="n"/>
      <c r="J2114" s="360" t="n"/>
      <c r="K2114" s="360" t="n">
        <v>215</v>
      </c>
      <c r="L2114" s="360" t="n">
        <v>17</v>
      </c>
      <c r="M2114" s="360" t="n">
        <v>3</v>
      </c>
      <c r="N2114" s="360" t="inlineStr"/>
      <c r="O2114" s="360" t="n">
        <v>0</v>
      </c>
      <c r="P2114" s="360" t="n"/>
      <c r="Q2114" s="360" t="n"/>
      <c r="R2114" s="360" t="n"/>
      <c r="S2114" s="360" t="n"/>
      <c r="T2114" s="360" t="n"/>
      <c r="U2114" s="360" t="n"/>
      <c r="V2114" s="360" t="n"/>
      <c r="W2114" s="360" t="n">
        <v>0</v>
      </c>
      <c r="X2114" s="360" t="n">
        <v>1</v>
      </c>
      <c r="Y2114" s="360" t="n">
        <v>0</v>
      </c>
      <c r="Z2114" s="360" t="n"/>
      <c r="AA2114" s="360" t="n"/>
      <c r="AB2114" s="360" t="n"/>
    </row>
    <row r="2115">
      <c r="A2115" s="360" t="n">
        <v>50</v>
      </c>
      <c r="B2115" s="360" t="n">
        <v>0</v>
      </c>
      <c r="C2115" s="360" t="n">
        <v>0</v>
      </c>
      <c r="D2115" s="360" t="n">
        <v>1</v>
      </c>
      <c r="E2115" s="360" t="n">
        <v>217</v>
      </c>
      <c r="F2115" s="360">
        <f>ROUND(Source!AU2096,O2115)</f>
        <v/>
      </c>
      <c r="G2115" s="360" t="inlineStr">
        <is>
          <t>Прочие</t>
        </is>
      </c>
      <c r="H2115" s="360" t="inlineStr">
        <is>
          <t>Прочие работы с НР и СП</t>
        </is>
      </c>
      <c r="I2115" s="360" t="n"/>
      <c r="J2115" s="360" t="n"/>
      <c r="K2115" s="360" t="n">
        <v>217</v>
      </c>
      <c r="L2115" s="360" t="n">
        <v>18</v>
      </c>
      <c r="M2115" s="360" t="n">
        <v>3</v>
      </c>
      <c r="N2115" s="360" t="inlineStr"/>
      <c r="O2115" s="360" t="n">
        <v>0</v>
      </c>
      <c r="P2115" s="360" t="n"/>
      <c r="Q2115" s="360" t="n"/>
      <c r="R2115" s="360" t="n"/>
      <c r="S2115" s="360" t="n"/>
      <c r="T2115" s="360" t="n"/>
      <c r="U2115" s="360" t="n"/>
      <c r="V2115" s="360" t="n"/>
      <c r="W2115" s="360" t="n">
        <v>0</v>
      </c>
      <c r="X2115" s="360" t="n">
        <v>1</v>
      </c>
      <c r="Y2115" s="360" t="n">
        <v>0</v>
      </c>
      <c r="Z2115" s="360" t="n"/>
      <c r="AA2115" s="360" t="n"/>
      <c r="AB2115" s="360" t="n"/>
    </row>
    <row r="2116">
      <c r="A2116" s="360" t="n">
        <v>50</v>
      </c>
      <c r="B2116" s="360" t="n">
        <v>0</v>
      </c>
      <c r="C2116" s="360" t="n">
        <v>0</v>
      </c>
      <c r="D2116" s="360" t="n">
        <v>1</v>
      </c>
      <c r="E2116" s="360" t="n">
        <v>230</v>
      </c>
      <c r="F2116" s="360">
        <f>ROUND(Source!BA2096,O2116)</f>
        <v/>
      </c>
      <c r="G2116" s="360" t="inlineStr">
        <is>
          <t>ПрочиеЗатр</t>
        </is>
      </c>
      <c r="H2116" s="360" t="inlineStr">
        <is>
          <t>Прочие затраты по ТСН-2001.16</t>
        </is>
      </c>
      <c r="I2116" s="360" t="n"/>
      <c r="J2116" s="360" t="n"/>
      <c r="K2116" s="360" t="n">
        <v>230</v>
      </c>
      <c r="L2116" s="360" t="n">
        <v>19</v>
      </c>
      <c r="M2116" s="360" t="n">
        <v>3</v>
      </c>
      <c r="N2116" s="360" t="inlineStr"/>
      <c r="O2116" s="360" t="n">
        <v>0</v>
      </c>
      <c r="P2116" s="360" t="n"/>
      <c r="Q2116" s="360" t="n"/>
      <c r="R2116" s="360" t="n"/>
      <c r="S2116" s="360" t="n"/>
      <c r="T2116" s="360" t="n"/>
      <c r="U2116" s="360" t="n"/>
      <c r="V2116" s="360" t="n"/>
      <c r="W2116" s="360" t="n">
        <v>0</v>
      </c>
      <c r="X2116" s="360" t="n">
        <v>1</v>
      </c>
      <c r="Y2116" s="360" t="n">
        <v>0</v>
      </c>
      <c r="Z2116" s="360" t="n"/>
      <c r="AA2116" s="360" t="n"/>
      <c r="AB2116" s="360" t="n"/>
    </row>
    <row r="2117">
      <c r="A2117" s="360" t="n">
        <v>50</v>
      </c>
      <c r="B2117" s="360" t="n">
        <v>0</v>
      </c>
      <c r="C2117" s="360" t="n">
        <v>0</v>
      </c>
      <c r="D2117" s="360" t="n">
        <v>1</v>
      </c>
      <c r="E2117" s="360" t="n">
        <v>206</v>
      </c>
      <c r="F2117" s="360">
        <f>ROUND(Source!T2096,O2117)</f>
        <v/>
      </c>
      <c r="G2117" s="360" t="inlineStr">
        <is>
          <t>ВозврМат</t>
        </is>
      </c>
      <c r="H2117" s="360" t="inlineStr">
        <is>
          <t>Возврат материалов</t>
        </is>
      </c>
      <c r="I2117" s="360" t="n"/>
      <c r="J2117" s="360" t="n"/>
      <c r="K2117" s="360" t="n">
        <v>206</v>
      </c>
      <c r="L2117" s="360" t="n">
        <v>20</v>
      </c>
      <c r="M2117" s="360" t="n">
        <v>3</v>
      </c>
      <c r="N2117" s="360" t="inlineStr"/>
      <c r="O2117" s="360" t="n">
        <v>0</v>
      </c>
      <c r="P2117" s="360" t="n"/>
      <c r="Q2117" s="360" t="n"/>
      <c r="R2117" s="360" t="n"/>
      <c r="S2117" s="360" t="n"/>
      <c r="T2117" s="360" t="n"/>
      <c r="U2117" s="360" t="n"/>
      <c r="V2117" s="360" t="n"/>
      <c r="W2117" s="360" t="n">
        <v>0</v>
      </c>
      <c r="X2117" s="360" t="n">
        <v>1</v>
      </c>
      <c r="Y2117" s="360" t="n">
        <v>0</v>
      </c>
      <c r="Z2117" s="360" t="n"/>
      <c r="AA2117" s="360" t="n"/>
      <c r="AB2117" s="360" t="n"/>
    </row>
    <row r="2118">
      <c r="A2118" s="360" t="n">
        <v>50</v>
      </c>
      <c r="B2118" s="360" t="n">
        <v>0</v>
      </c>
      <c r="C2118" s="360" t="n">
        <v>0</v>
      </c>
      <c r="D2118" s="360" t="n">
        <v>1</v>
      </c>
      <c r="E2118" s="360" t="n">
        <v>207</v>
      </c>
      <c r="F2118" s="360">
        <f>ROUND(Source!U2096,O2118)</f>
        <v/>
      </c>
      <c r="G2118" s="360" t="inlineStr">
        <is>
          <t>ТрудСтр</t>
        </is>
      </c>
      <c r="H2118" s="360" t="inlineStr">
        <is>
          <t>Трудозатраты строителей</t>
        </is>
      </c>
      <c r="I2118" s="360" t="n"/>
      <c r="J2118" s="360" t="n"/>
      <c r="K2118" s="360" t="n">
        <v>207</v>
      </c>
      <c r="L2118" s="360" t="n">
        <v>21</v>
      </c>
      <c r="M2118" s="360" t="n">
        <v>3</v>
      </c>
      <c r="N2118" s="360" t="inlineStr"/>
      <c r="O2118" s="360" t="n">
        <v>7</v>
      </c>
      <c r="P2118" s="360" t="n"/>
      <c r="Q2118" s="360" t="n"/>
      <c r="R2118" s="360" t="n"/>
      <c r="S2118" s="360" t="n"/>
      <c r="T2118" s="360" t="n"/>
      <c r="U2118" s="360" t="n"/>
      <c r="V2118" s="360" t="n"/>
      <c r="W2118" s="360" t="n">
        <v>1.633</v>
      </c>
      <c r="X2118" s="360" t="n">
        <v>1</v>
      </c>
      <c r="Y2118" s="360" t="n">
        <v>1.633</v>
      </c>
      <c r="Z2118" s="360" t="n"/>
      <c r="AA2118" s="360" t="n"/>
      <c r="AB2118" s="360" t="n"/>
    </row>
    <row r="2119">
      <c r="A2119" s="360" t="n">
        <v>50</v>
      </c>
      <c r="B2119" s="360" t="n">
        <v>0</v>
      </c>
      <c r="C2119" s="360" t="n">
        <v>0</v>
      </c>
      <c r="D2119" s="360" t="n">
        <v>1</v>
      </c>
      <c r="E2119" s="360" t="n">
        <v>208</v>
      </c>
      <c r="F2119" s="360">
        <f>ROUND(Source!V2096,O2119)</f>
        <v/>
      </c>
      <c r="G2119" s="360" t="inlineStr">
        <is>
          <t>ТрудМаш</t>
        </is>
      </c>
      <c r="H2119" s="360" t="inlineStr">
        <is>
          <t>Трудозатраты машинистов</t>
        </is>
      </c>
      <c r="I2119" s="360" t="n"/>
      <c r="J2119" s="360" t="n"/>
      <c r="K2119" s="360" t="n">
        <v>208</v>
      </c>
      <c r="L2119" s="360" t="n">
        <v>22</v>
      </c>
      <c r="M2119" s="360" t="n">
        <v>3</v>
      </c>
      <c r="N2119" s="360" t="inlineStr"/>
      <c r="O2119" s="360" t="n">
        <v>7</v>
      </c>
      <c r="P2119" s="360" t="n"/>
      <c r="Q2119" s="360" t="n"/>
      <c r="R2119" s="360" t="n"/>
      <c r="S2119" s="360" t="n"/>
      <c r="T2119" s="360" t="n"/>
      <c r="U2119" s="360" t="n"/>
      <c r="V2119" s="360" t="n"/>
      <c r="W2119" s="360" t="n">
        <v>0.0008</v>
      </c>
      <c r="X2119" s="360" t="n">
        <v>1</v>
      </c>
      <c r="Y2119" s="360" t="n">
        <v>0.0008</v>
      </c>
      <c r="Z2119" s="360" t="n"/>
      <c r="AA2119" s="360" t="n"/>
      <c r="AB2119" s="360" t="n"/>
    </row>
    <row r="2120">
      <c r="A2120" s="360" t="n">
        <v>50</v>
      </c>
      <c r="B2120" s="360" t="n">
        <v>0</v>
      </c>
      <c r="C2120" s="360" t="n">
        <v>0</v>
      </c>
      <c r="D2120" s="360" t="n">
        <v>1</v>
      </c>
      <c r="E2120" s="360" t="n">
        <v>209</v>
      </c>
      <c r="F2120" s="360">
        <f>ROUND(Source!W2096,O2120)</f>
        <v/>
      </c>
      <c r="G2120" s="360" t="inlineStr">
        <is>
          <t>ТранспМат</t>
        </is>
      </c>
      <c r="H2120" s="360" t="inlineStr">
        <is>
          <t>Транспорт материалов</t>
        </is>
      </c>
      <c r="I2120" s="360" t="n"/>
      <c r="J2120" s="360" t="n"/>
      <c r="K2120" s="360" t="n">
        <v>209</v>
      </c>
      <c r="L2120" s="360" t="n">
        <v>23</v>
      </c>
      <c r="M2120" s="360" t="n">
        <v>3</v>
      </c>
      <c r="N2120" s="360" t="inlineStr"/>
      <c r="O2120" s="360" t="n">
        <v>0</v>
      </c>
      <c r="P2120" s="360" t="n"/>
      <c r="Q2120" s="360" t="n"/>
      <c r="R2120" s="360" t="n"/>
      <c r="S2120" s="360" t="n"/>
      <c r="T2120" s="360" t="n"/>
      <c r="U2120" s="360" t="n"/>
      <c r="V2120" s="360" t="n"/>
      <c r="W2120" s="360" t="n">
        <v>0</v>
      </c>
      <c r="X2120" s="360" t="n">
        <v>1</v>
      </c>
      <c r="Y2120" s="360" t="n">
        <v>0</v>
      </c>
      <c r="Z2120" s="360" t="n"/>
      <c r="AA2120" s="360" t="n"/>
      <c r="AB2120" s="360" t="n"/>
    </row>
    <row r="2121">
      <c r="A2121" s="360" t="n">
        <v>50</v>
      </c>
      <c r="B2121" s="360" t="n">
        <v>0</v>
      </c>
      <c r="C2121" s="360" t="n">
        <v>0</v>
      </c>
      <c r="D2121" s="360" t="n">
        <v>1</v>
      </c>
      <c r="E2121" s="360" t="n">
        <v>233</v>
      </c>
      <c r="F2121" s="360">
        <f>ROUND(Source!BD2096,O2121)</f>
        <v/>
      </c>
      <c r="G2121" s="360" t="inlineStr">
        <is>
          <t>Перевозка</t>
        </is>
      </c>
      <c r="H2121" s="360" t="inlineStr">
        <is>
          <t>Перевозка грузов</t>
        </is>
      </c>
      <c r="I2121" s="360" t="n"/>
      <c r="J2121" s="360" t="n"/>
      <c r="K2121" s="360" t="n">
        <v>233</v>
      </c>
      <c r="L2121" s="360" t="n">
        <v>24</v>
      </c>
      <c r="M2121" s="360" t="n">
        <v>3</v>
      </c>
      <c r="N2121" s="360" t="inlineStr"/>
      <c r="O2121" s="360" t="n">
        <v>0</v>
      </c>
      <c r="P2121" s="360" t="n"/>
      <c r="Q2121" s="360" t="n"/>
      <c r="R2121" s="360" t="n"/>
      <c r="S2121" s="360" t="n"/>
      <c r="T2121" s="360" t="n"/>
      <c r="U2121" s="360" t="n"/>
      <c r="V2121" s="360" t="n"/>
      <c r="W2121" s="360" t="n">
        <v>0</v>
      </c>
      <c r="X2121" s="360" t="n">
        <v>1</v>
      </c>
      <c r="Y2121" s="360" t="n">
        <v>0</v>
      </c>
      <c r="Z2121" s="360" t="n"/>
      <c r="AA2121" s="360" t="n"/>
      <c r="AB2121" s="360" t="n"/>
    </row>
    <row r="2122">
      <c r="A2122" s="360" t="n">
        <v>50</v>
      </c>
      <c r="B2122" s="360" t="n">
        <v>0</v>
      </c>
      <c r="C2122" s="360" t="n">
        <v>0</v>
      </c>
      <c r="D2122" s="360" t="n">
        <v>1</v>
      </c>
      <c r="E2122" s="360" t="n">
        <v>210</v>
      </c>
      <c r="F2122" s="360">
        <f>ROUND(Source!X2096,O2122)</f>
        <v/>
      </c>
      <c r="G2122" s="360" t="inlineStr">
        <is>
          <t>НР</t>
        </is>
      </c>
      <c r="H2122" s="360" t="inlineStr">
        <is>
          <t>Накладные расходы</t>
        </is>
      </c>
      <c r="I2122" s="360" t="n"/>
      <c r="J2122" s="360" t="n"/>
      <c r="K2122" s="360" t="n">
        <v>210</v>
      </c>
      <c r="L2122" s="360" t="n">
        <v>25</v>
      </c>
      <c r="M2122" s="360" t="n">
        <v>3</v>
      </c>
      <c r="N2122" s="360" t="inlineStr"/>
      <c r="O2122" s="360" t="n">
        <v>0</v>
      </c>
      <c r="P2122" s="360" t="n"/>
      <c r="Q2122" s="360" t="n"/>
      <c r="R2122" s="360" t="n"/>
      <c r="S2122" s="360" t="n"/>
      <c r="T2122" s="360" t="n"/>
      <c r="U2122" s="360" t="n"/>
      <c r="V2122" s="360" t="n"/>
      <c r="W2122" s="360" t="n">
        <v>747</v>
      </c>
      <c r="X2122" s="360" t="n">
        <v>1</v>
      </c>
      <c r="Y2122" s="360" t="n">
        <v>747</v>
      </c>
      <c r="Z2122" s="360" t="n"/>
      <c r="AA2122" s="360" t="n"/>
      <c r="AB2122" s="360" t="n"/>
    </row>
    <row r="2123">
      <c r="A2123" s="360" t="n">
        <v>50</v>
      </c>
      <c r="B2123" s="360" t="n">
        <v>0</v>
      </c>
      <c r="C2123" s="360" t="n">
        <v>0</v>
      </c>
      <c r="D2123" s="360" t="n">
        <v>1</v>
      </c>
      <c r="E2123" s="360" t="n">
        <v>211</v>
      </c>
      <c r="F2123" s="360">
        <f>ROUND(Source!Y2096,O2123)</f>
        <v/>
      </c>
      <c r="G2123" s="360" t="inlineStr">
        <is>
          <t>СмПриб</t>
        </is>
      </c>
      <c r="H2123" s="360" t="inlineStr">
        <is>
          <t>Сметная прибыль</t>
        </is>
      </c>
      <c r="I2123" s="360" t="n"/>
      <c r="J2123" s="360" t="n"/>
      <c r="K2123" s="360" t="n">
        <v>211</v>
      </c>
      <c r="L2123" s="360" t="n">
        <v>26</v>
      </c>
      <c r="M2123" s="360" t="n">
        <v>3</v>
      </c>
      <c r="N2123" s="360" t="inlineStr"/>
      <c r="O2123" s="360" t="n">
        <v>0</v>
      </c>
      <c r="P2123" s="360" t="n"/>
      <c r="Q2123" s="360" t="n"/>
      <c r="R2123" s="360" t="n"/>
      <c r="S2123" s="360" t="n"/>
      <c r="T2123" s="360" t="n"/>
      <c r="U2123" s="360" t="n"/>
      <c r="V2123" s="360" t="n"/>
      <c r="W2123" s="360" t="n">
        <v>394</v>
      </c>
      <c r="X2123" s="360" t="n">
        <v>1</v>
      </c>
      <c r="Y2123" s="360" t="n">
        <v>394</v>
      </c>
      <c r="Z2123" s="360" t="n"/>
      <c r="AA2123" s="360" t="n"/>
      <c r="AB2123" s="360" t="n"/>
    </row>
    <row r="2124">
      <c r="A2124" s="360" t="n">
        <v>50</v>
      </c>
      <c r="B2124" s="360" t="n">
        <v>0</v>
      </c>
      <c r="C2124" s="360" t="n">
        <v>0</v>
      </c>
      <c r="D2124" s="360" t="n">
        <v>1</v>
      </c>
      <c r="E2124" s="360" t="n">
        <v>224</v>
      </c>
      <c r="F2124" s="360">
        <f>ROUND(Source!AR2096,O2124)</f>
        <v/>
      </c>
      <c r="G2124" s="360" t="inlineStr">
        <is>
          <t>Всего</t>
        </is>
      </c>
      <c r="H2124" s="360" t="inlineStr">
        <is>
          <t>Всего с НР и СП</t>
        </is>
      </c>
      <c r="I2124" s="360" t="n"/>
      <c r="J2124" s="360" t="n"/>
      <c r="K2124" s="360" t="n">
        <v>224</v>
      </c>
      <c r="L2124" s="360" t="n">
        <v>27</v>
      </c>
      <c r="M2124" s="360" t="n">
        <v>3</v>
      </c>
      <c r="N2124" s="360" t="inlineStr"/>
      <c r="O2124" s="360" t="n">
        <v>0</v>
      </c>
      <c r="P2124" s="360" t="n"/>
      <c r="Q2124" s="360" t="n"/>
      <c r="R2124" s="360" t="n"/>
      <c r="S2124" s="360" t="n"/>
      <c r="T2124" s="360" t="n"/>
      <c r="U2124" s="360" t="n"/>
      <c r="V2124" s="360" t="n"/>
      <c r="W2124" s="360" t="n">
        <v>2876</v>
      </c>
      <c r="X2124" s="360" t="n">
        <v>1</v>
      </c>
      <c r="Y2124" s="360" t="n">
        <v>2876</v>
      </c>
      <c r="Z2124" s="360" t="n"/>
      <c r="AA2124" s="360" t="n"/>
      <c r="AB2124" s="360" t="n"/>
    </row>
    <row r="2125">
      <c r="A2125" s="360" t="n">
        <v>50</v>
      </c>
      <c r="B2125" s="360" t="n">
        <v>1</v>
      </c>
      <c r="C2125" s="360" t="n">
        <v>0</v>
      </c>
      <c r="D2125" s="360" t="n">
        <v>2</v>
      </c>
      <c r="E2125" s="360" t="n">
        <v>0</v>
      </c>
      <c r="F2125" s="360">
        <f>ROUND(F2124,O2125)</f>
        <v/>
      </c>
      <c r="G2125" s="360" t="inlineStr">
        <is>
          <t>и1</t>
        </is>
      </c>
      <c r="H2125" s="360" t="inlineStr">
        <is>
          <t>Итого</t>
        </is>
      </c>
      <c r="I2125" s="360" t="n"/>
      <c r="J2125" s="360" t="n"/>
      <c r="K2125" s="360" t="n">
        <v>212</v>
      </c>
      <c r="L2125" s="360" t="n">
        <v>28</v>
      </c>
      <c r="M2125" s="360" t="n">
        <v>0</v>
      </c>
      <c r="N2125" s="360" t="inlineStr"/>
      <c r="O2125" s="360" t="n">
        <v>0</v>
      </c>
      <c r="P2125" s="360" t="n"/>
      <c r="Q2125" s="360" t="n"/>
      <c r="R2125" s="360" t="n"/>
      <c r="S2125" s="360" t="n"/>
      <c r="T2125" s="360" t="n"/>
      <c r="U2125" s="360" t="n"/>
      <c r="V2125" s="360" t="n"/>
      <c r="W2125" s="360" t="n">
        <v>2876</v>
      </c>
      <c r="X2125" s="360" t="n">
        <v>1</v>
      </c>
      <c r="Y2125" s="360" t="n">
        <v>2876</v>
      </c>
      <c r="Z2125" s="360" t="n"/>
      <c r="AA2125" s="360" t="n"/>
      <c r="AB2125" s="360" t="n"/>
    </row>
    <row r="2126">
      <c r="A2126" s="360" t="n">
        <v>50</v>
      </c>
      <c r="B2126" s="360" t="n">
        <v>1</v>
      </c>
      <c r="C2126" s="360" t="n">
        <v>0</v>
      </c>
      <c r="D2126" s="360" t="n">
        <v>2</v>
      </c>
      <c r="E2126" s="360" t="n">
        <v>0</v>
      </c>
      <c r="F2126" s="360">
        <f>ROUND(F2125*0.22,O2126)</f>
        <v/>
      </c>
      <c r="G2126" s="360" t="inlineStr">
        <is>
          <t>и2</t>
        </is>
      </c>
      <c r="H2126" s="360" t="inlineStr">
        <is>
          <t>НДС 22%</t>
        </is>
      </c>
      <c r="I2126" s="360" t="n"/>
      <c r="J2126" s="360" t="n"/>
      <c r="K2126" s="360" t="n">
        <v>212</v>
      </c>
      <c r="L2126" s="360" t="n">
        <v>29</v>
      </c>
      <c r="M2126" s="360" t="n">
        <v>0</v>
      </c>
      <c r="N2126" s="360" t="inlineStr"/>
      <c r="O2126" s="360" t="n">
        <v>0</v>
      </c>
      <c r="P2126" s="360" t="n"/>
      <c r="Q2126" s="360" t="n"/>
      <c r="R2126" s="360" t="n"/>
      <c r="S2126" s="360" t="n"/>
      <c r="T2126" s="360" t="n"/>
      <c r="U2126" s="360" t="n"/>
      <c r="V2126" s="360" t="n"/>
      <c r="W2126" s="360" t="n">
        <v>633</v>
      </c>
      <c r="X2126" s="360" t="n">
        <v>1</v>
      </c>
      <c r="Y2126" s="360" t="n">
        <v>633</v>
      </c>
      <c r="Z2126" s="360" t="n"/>
      <c r="AA2126" s="360" t="n"/>
      <c r="AB2126" s="360" t="n"/>
    </row>
    <row r="2127">
      <c r="A2127" s="360" t="n">
        <v>50</v>
      </c>
      <c r="B2127" s="360" t="n">
        <v>1</v>
      </c>
      <c r="C2127" s="360" t="n">
        <v>0</v>
      </c>
      <c r="D2127" s="360" t="n">
        <v>2</v>
      </c>
      <c r="E2127" s="360" t="n">
        <v>213</v>
      </c>
      <c r="F2127" s="360">
        <f>ROUND(F2125+F2126,O2127)</f>
        <v/>
      </c>
      <c r="G2127" s="360" t="inlineStr">
        <is>
          <t>и3</t>
        </is>
      </c>
      <c r="H2127" s="360" t="inlineStr">
        <is>
          <t>Всего</t>
        </is>
      </c>
      <c r="I2127" s="360" t="n"/>
      <c r="J2127" s="360" t="n"/>
      <c r="K2127" s="360" t="n">
        <v>212</v>
      </c>
      <c r="L2127" s="360" t="n">
        <v>30</v>
      </c>
      <c r="M2127" s="360" t="n">
        <v>0</v>
      </c>
      <c r="N2127" s="360" t="inlineStr"/>
      <c r="O2127" s="360" t="n">
        <v>0</v>
      </c>
      <c r="P2127" s="360" t="n"/>
      <c r="Q2127" s="360" t="n"/>
      <c r="R2127" s="360" t="n"/>
      <c r="S2127" s="360" t="n"/>
      <c r="T2127" s="360" t="n"/>
      <c r="U2127" s="360" t="n"/>
      <c r="V2127" s="360" t="n"/>
      <c r="W2127" s="360" t="n">
        <v>3509</v>
      </c>
      <c r="X2127" s="360" t="n">
        <v>1</v>
      </c>
      <c r="Y2127" s="360" t="n">
        <v>3509</v>
      </c>
      <c r="Z2127" s="360" t="n"/>
      <c r="AA2127" s="360" t="n"/>
      <c r="AB2127" s="360" t="n"/>
    </row>
    <row r="2128"/>
    <row r="2129"/>
    <row r="2130">
      <c r="A2130" t="n">
        <v>70</v>
      </c>
      <c r="B2130" t="n">
        <v>1</v>
      </c>
      <c r="D2130" t="n">
        <v>1</v>
      </c>
      <c r="E2130" t="inlineStr">
        <is>
          <t>СТР_РЕК</t>
        </is>
      </c>
      <c r="F2130" t="inlineStr">
        <is>
          <t>СТРОИТЕЛЬСТВО и РЕКОНСТРУКЦИЯ  зданий и сооружений всех назначений</t>
        </is>
      </c>
      <c r="G2130" t="n">
        <v>1</v>
      </c>
      <c r="H2130" t="n">
        <v>0</v>
      </c>
      <c r="I2130" t="inlineStr"/>
      <c r="J2130" t="n">
        <v>1</v>
      </c>
      <c r="K2130" t="n">
        <v>0</v>
      </c>
      <c r="L2130" t="inlineStr"/>
      <c r="M2130" t="inlineStr"/>
      <c r="N2130" t="n">
        <v>0</v>
      </c>
      <c r="P2130" t="inlineStr">
        <is>
          <t>Строительство и реконструкция</t>
        </is>
      </c>
    </row>
    <row r="2131">
      <c r="A2131" t="n">
        <v>70</v>
      </c>
      <c r="B2131" t="n">
        <v>1</v>
      </c>
      <c r="D2131" t="n">
        <v>2</v>
      </c>
      <c r="E2131" t="inlineStr">
        <is>
          <t>РЕМ_ЖИЛ</t>
        </is>
      </c>
      <c r="F2131" t="inlineStr">
        <is>
          <t>КАП. РЕМ. ЖИЛЫХ И ОБЩЕСТВЕННЫХ ЗДАНИЙ</t>
        </is>
      </c>
      <c r="G2131" t="n">
        <v>0</v>
      </c>
      <c r="H2131" t="n">
        <v>0</v>
      </c>
      <c r="I2131" t="inlineStr"/>
      <c r="J2131" t="n">
        <v>1</v>
      </c>
      <c r="K2131" t="n">
        <v>0</v>
      </c>
      <c r="L2131" t="inlineStr"/>
      <c r="M2131" t="inlineStr"/>
      <c r="N2131" t="n">
        <v>0</v>
      </c>
      <c r="P2131" t="inlineStr">
        <is>
          <t>Капитальный ремонт жилых и общественных зданий</t>
        </is>
      </c>
    </row>
    <row r="2132">
      <c r="A2132" t="n">
        <v>70</v>
      </c>
      <c r="B2132" t="n">
        <v>1</v>
      </c>
      <c r="D2132" t="n">
        <v>3</v>
      </c>
      <c r="E2132" t="inlineStr">
        <is>
          <t>РЕМ_ПР</t>
        </is>
      </c>
      <c r="F2132" t="inlineStr">
        <is>
          <t>КАП. РЕМ. ПРОИЗВОДСТВЕННЫХ ЗД. и СООРУЖЕНИЙ,  НАРУЖНЫХ ИНЖЕНЕРНЫХ СЕТЕЙ, УЛИЦ И ДОРОГ МЕСТНОГО ЗНАЧЕНИЯ, ИНЖ,СООРУЖЕНИЙ ( ГИДРОТЕХ,СООРУЖ, МОСТОВ И ПУТЕПРОВОДОВ И Т.П.)</t>
        </is>
      </c>
      <c r="G2132" t="n">
        <v>0</v>
      </c>
      <c r="H2132" t="n">
        <v>0</v>
      </c>
      <c r="I2132" t="inlineStr"/>
      <c r="J2132" t="n">
        <v>1</v>
      </c>
      <c r="K2132" t="n">
        <v>0</v>
      </c>
      <c r="L2132" t="inlineStr"/>
      <c r="M2132" t="inlineStr"/>
      <c r="N2132" t="n">
        <v>0</v>
      </c>
      <c r="P2132" t="inlineStr">
        <is>
          <t>Капитальный ремонт прозводственных зданий</t>
        </is>
      </c>
    </row>
    <row r="2133">
      <c r="A2133" t="n">
        <v>70</v>
      </c>
      <c r="B2133" t="n">
        <v>1</v>
      </c>
      <c r="D2133" t="n">
        <v>4</v>
      </c>
      <c r="E2133" t="inlineStr">
        <is>
          <t>Территория</t>
        </is>
      </c>
      <c r="F2133" t="inlineStr">
        <is>
          <t>для территории Российской Федерации, не относящейся к районам Крайнего Севера и приравненным к ним местностям</t>
        </is>
      </c>
      <c r="G2133" t="n">
        <v>1</v>
      </c>
      <c r="H2133" t="n">
        <v>0</v>
      </c>
      <c r="I2133" t="inlineStr"/>
      <c r="J2133" t="n">
        <v>2</v>
      </c>
      <c r="K2133" t="n">
        <v>0</v>
      </c>
      <c r="L2133" t="inlineStr"/>
      <c r="M2133" t="inlineStr"/>
      <c r="N2133" t="n">
        <v>0</v>
      </c>
      <c r="P2133" t="inlineStr"/>
    </row>
    <row r="2134">
      <c r="A2134" t="n">
        <v>70</v>
      </c>
      <c r="B2134" t="n">
        <v>1</v>
      </c>
      <c r="D2134" t="n">
        <v>5</v>
      </c>
      <c r="E2134" t="inlineStr">
        <is>
          <t>МПРКС</t>
        </is>
      </c>
      <c r="F2134" t="inlineStr">
        <is>
          <t>для территории Российской Федерации, относящейся к местностям, приравненным к районам Крайнего Севера</t>
        </is>
      </c>
      <c r="G2134" t="n">
        <v>0</v>
      </c>
      <c r="H2134" t="n">
        <v>0</v>
      </c>
      <c r="I2134" t="inlineStr"/>
      <c r="J2134" t="n">
        <v>2</v>
      </c>
      <c r="K2134" t="n">
        <v>0</v>
      </c>
      <c r="L2134" t="inlineStr"/>
      <c r="M2134" t="inlineStr"/>
      <c r="N2134" t="n">
        <v>0</v>
      </c>
      <c r="P2134" t="inlineStr"/>
    </row>
    <row r="2135">
      <c r="A2135" t="n">
        <v>70</v>
      </c>
      <c r="B2135" t="n">
        <v>1</v>
      </c>
      <c r="D2135" t="n">
        <v>6</v>
      </c>
      <c r="E2135" t="inlineStr">
        <is>
          <t>РКС</t>
        </is>
      </c>
      <c r="F2135" t="inlineStr">
        <is>
          <t>для территории Российской Федерации, относящейся к районам Крайнего Севера</t>
        </is>
      </c>
      <c r="G2135" t="n">
        <v>0</v>
      </c>
      <c r="H2135" t="n">
        <v>0</v>
      </c>
      <c r="I2135" t="inlineStr"/>
      <c r="J2135" t="n">
        <v>2</v>
      </c>
      <c r="K2135" t="n">
        <v>0</v>
      </c>
      <c r="L2135" t="inlineStr"/>
      <c r="M2135" t="inlineStr"/>
      <c r="N2135" t="n">
        <v>0</v>
      </c>
      <c r="P2135" t="inlineStr"/>
    </row>
    <row r="2136">
      <c r="A2136" t="n">
        <v>70</v>
      </c>
      <c r="B2136" t="n">
        <v>1</v>
      </c>
      <c r="D2136" t="n">
        <v>7</v>
      </c>
      <c r="E2136" t="inlineStr">
        <is>
          <t>СЛЖ</t>
        </is>
      </c>
      <c r="F2136" t="inlineStr">
        <is>
          <t>При определении сметной стоимости строительства объектов капитального строительства, относящихся к особо опасным и технически сложным. За исключением АЭС.</t>
        </is>
      </c>
      <c r="G2136" t="n">
        <v>0</v>
      </c>
      <c r="H2136" t="n">
        <v>0</v>
      </c>
      <c r="I2136" t="inlineStr">
        <is>
          <t>Для сборников ФЕР ( при производстве работ на технически сложных объектах ):  ·  { СЛЖ } - (вкл.)    - работа на сложных объектах  (к=1,2 к НР)           ·  { СЛЖ } - (выкл.) - работа на обычных объектах</t>
        </is>
      </c>
      <c r="J2136" t="n">
        <v>0</v>
      </c>
      <c r="K2136" t="n">
        <v>0</v>
      </c>
      <c r="L2136" t="inlineStr"/>
      <c r="M2136" t="inlineStr"/>
      <c r="N2136" t="n">
        <v>0</v>
      </c>
      <c r="P2136" t="inlineStr">
        <is>
          <t>Сложные объекты</t>
        </is>
      </c>
    </row>
    <row r="2137">
      <c r="A2137" t="n">
        <v>70</v>
      </c>
      <c r="B2137" t="n">
        <v>1</v>
      </c>
      <c r="D2137" t="n">
        <v>8</v>
      </c>
      <c r="E2137" t="inlineStr">
        <is>
          <t>СТНДРТ</t>
        </is>
      </c>
      <c r="F2137" t="inlineStr">
        <is>
          <t>При определении сметной стоимости строительства объектов капитального строительства (за исключением АЭС).</t>
        </is>
      </c>
      <c r="G2137" t="n">
        <v>1</v>
      </c>
      <c r="H2137" t="n">
        <v>0</v>
      </c>
      <c r="I2137" t="inlineStr"/>
      <c r="J2137" t="n">
        <v>5</v>
      </c>
      <c r="K2137" t="n">
        <v>0</v>
      </c>
      <c r="L2137" t="inlineStr"/>
      <c r="M2137" t="inlineStr"/>
      <c r="N2137" t="n">
        <v>0</v>
      </c>
      <c r="P2137" t="inlineStr"/>
    </row>
    <row r="2138">
      <c r="A2138" t="n">
        <v>70</v>
      </c>
      <c r="B2138" t="n">
        <v>1</v>
      </c>
      <c r="D2138" t="n">
        <v>9</v>
      </c>
      <c r="E2138" t="inlineStr">
        <is>
          <t>АЭС_ПНР</t>
        </is>
      </c>
      <c r="F2138" t="inlineStr">
        <is>
          <t>При определении сметной стоимости строительства объектов капитального строительства АЭС. Пусконаладочные работы (за исключением технологического оборудования АЭС).</t>
        </is>
      </c>
      <c r="G2138" t="n">
        <v>0</v>
      </c>
      <c r="H2138" t="n">
        <v>0</v>
      </c>
      <c r="I2138" t="inlineStr"/>
      <c r="J2138" t="n">
        <v>5</v>
      </c>
      <c r="K2138" t="n">
        <v>0</v>
      </c>
      <c r="L2138" t="inlineStr"/>
      <c r="M2138" t="inlineStr"/>
      <c r="N2138" t="n">
        <v>0</v>
      </c>
      <c r="P2138" t="inlineStr">
        <is>
          <t>АЭС</t>
        </is>
      </c>
    </row>
    <row r="2139">
      <c r="A2139" t="n">
        <v>70</v>
      </c>
      <c r="B2139" t="n">
        <v>1</v>
      </c>
      <c r="D2139" t="n">
        <v>10</v>
      </c>
      <c r="E2139" t="inlineStr">
        <is>
          <t>АЭС_ПНР_ТЕХ</t>
        </is>
      </c>
      <c r="F2139" t="inlineStr">
        <is>
          <t>При определении сметной стоимости строительства объектов капитального строительства АЭС. Пусконаладочные работы технологического оборудования АЭС.</t>
        </is>
      </c>
      <c r="G2139" t="n">
        <v>0</v>
      </c>
      <c r="H2139" t="n">
        <v>0</v>
      </c>
      <c r="I2139" t="inlineStr">
        <is>
          <t>Для сборника ФЕРм -39  и ФЕРМ-08  ( при работах по контролю сварных соединений) :    {мАЭС} - ( вкл.)  -     при выполнении работ по на АЭС  (HР=101%; СП= 68%;             {мАЭС} - (выкл.) -  при выполнении работ  на обычных объектах</t>
        </is>
      </c>
      <c r="J2139" t="n">
        <v>5</v>
      </c>
      <c r="K2139" t="n">
        <v>0</v>
      </c>
      <c r="L2139" t="inlineStr"/>
      <c r="M2139" t="inlineStr"/>
      <c r="N2139" t="n">
        <v>0</v>
      </c>
      <c r="P2139" t="inlineStr">
        <is>
          <t>АЭС, ПНР технологического оборудования АЭС.</t>
        </is>
      </c>
    </row>
    <row r="2140">
      <c r="A2140" t="n">
        <v>70</v>
      </c>
      <c r="B2140" t="n">
        <v>1</v>
      </c>
      <c r="D2140" t="n">
        <v>11</v>
      </c>
      <c r="E2140" t="inlineStr">
        <is>
          <t>ОПТ/В</t>
        </is>
      </c>
      <c r="F2140" t="inlineStr">
        <is>
          <t>{вкл}    - Прокладка  МЕЖДУГОРОДНЫХ  ВОЛОКОННО-ОПТИЧЕСКИХ ЛИНИЙ (для ФЕРм10, отд. 6 разд.3)  {выкл} - Прокладка  ГОРОДСКИХ               ВОЛОКОННО-ОПТИЧЕСКИХ ЛИНИЙ  (для ФЕРм10, отд. 6 разд.3)</t>
        </is>
      </c>
      <c r="G2140" t="n">
        <v>0</v>
      </c>
      <c r="H2140" t="n">
        <v>0</v>
      </c>
      <c r="I2140" t="inlineStr">
        <is>
          <t>Для сборников ФЕРм-10  ( волоконно-оптические линии связи ): ·  {М_ГОР_опт} -  ( вкл.)  - междугородные сети связи ( НР=120% , СП=70% )           ·  {М_ГОР_опт} - ( выкл.) - городские сети связи  ( НР=100%; СП=65%)</t>
        </is>
      </c>
      <c r="J2140" t="n">
        <v>0</v>
      </c>
      <c r="K2140" t="n">
        <v>0</v>
      </c>
      <c r="L2140" t="inlineStr"/>
      <c r="M2140" t="inlineStr"/>
      <c r="N2140" t="n">
        <v>0</v>
      </c>
      <c r="P2140" t="inlineStr">
        <is>
          <t>Прокладка междугородных в/опт. кабелей</t>
        </is>
      </c>
    </row>
    <row r="2141">
      <c r="A2141" t="n">
        <v>70</v>
      </c>
      <c r="B2141" t="n">
        <v>1</v>
      </c>
      <c r="D2141" t="n">
        <v>12</v>
      </c>
      <c r="E2141" t="inlineStr">
        <is>
          <t>АВИ</t>
        </is>
      </c>
      <c r="F2141" t="inlineStr">
        <is>
          <t>(вкл)   -  При работах по ДИСПЕТЧЕРИЗАЦИИ управления движением АВИАТРАНСПОРТОМ {вкл}  (монтажные работы )</t>
        </is>
      </c>
      <c r="G2141" t="n">
        <v>0</v>
      </c>
      <c r="H2141" t="n">
        <v>0</v>
      </c>
      <c r="I2141" t="inlineStr">
        <is>
          <t>Для сборников ФЕРм 08;10;11 :    · {мАВИА} -  (вкл.)     -  производство монтажных  работы по диспетчеризации управления  движением авиатранспортном (НР=95%, СП=55%) ;    ·            {мАВИА} -  (выкл. ) -  при производстве работ на прочих объектах , кром</t>
        </is>
      </c>
      <c r="J2141" t="n">
        <v>0</v>
      </c>
      <c r="K2141" t="n">
        <v>0</v>
      </c>
      <c r="L2141" t="inlineStr"/>
      <c r="M2141" t="inlineStr"/>
      <c r="N2141" t="n">
        <v>0</v>
      </c>
      <c r="P2141" t="inlineStr">
        <is>
          <t>Диспетчеризация авиатранспорта</t>
        </is>
      </c>
    </row>
    <row r="2142">
      <c r="A2142" t="n">
        <v>70</v>
      </c>
      <c r="B2142" t="n">
        <v>1</v>
      </c>
      <c r="D2142" t="n">
        <v>13</v>
      </c>
      <c r="E2142" t="inlineStr">
        <is>
          <t>ЗАКР</t>
        </is>
      </c>
      <c r="F2142" t="inlineStr">
        <is>
          <t>{вкл}   -  Обслуживающие и сопутствующие работы в тоннелях при  производстве работ ЗАКРЫТЫМ СПОСОБОМ   {выкл} - Обслуживающие и сопутствующие работы в тоннелях при  производстве работ  ОТКРЫТЫМ</t>
        </is>
      </c>
      <c r="G2142" t="n">
        <v>0</v>
      </c>
      <c r="H2142" t="n">
        <v>0</v>
      </c>
      <c r="I2142" t="inlineStr">
        <is>
          <t>Для сборника ФЕР -29 ( сопутствующие работы в тоннелях и метро. ): ·  {ЗАКР} - (вкл.)     -  при выполнении работ в тоннелях  и метро закрытым способом  (НР=145% , СП=75%); ·                {ЗАКР} - (выкл.) -   при выполнении работ в тоннелях и метро  отк</t>
        </is>
      </c>
      <c r="J2142" t="n">
        <v>0</v>
      </c>
      <c r="K2142" t="n">
        <v>0</v>
      </c>
      <c r="L2142" t="inlineStr"/>
      <c r="M2142" t="inlineStr"/>
      <c r="N2142" t="n">
        <v>0</v>
      </c>
      <c r="P2142" t="inlineStr">
        <is>
          <t>Производство работ закрытым способом (обслуживающие процессы)</t>
        </is>
      </c>
    </row>
    <row r="2143">
      <c r="A2143" t="n">
        <v>70</v>
      </c>
      <c r="B2143" t="n">
        <v>1</v>
      </c>
      <c r="D2143" t="n">
        <v>14</v>
      </c>
      <c r="E2143" t="inlineStr">
        <is>
          <t>ГОР</t>
        </is>
      </c>
      <c r="F2143" t="inlineStr">
        <is>
          <t>(вкл) - ФЕРм-08, выполнение работ на горнорудных объектах  (выкл) - ФЕРм-08, выполнение работ на других объектах</t>
        </is>
      </c>
      <c r="G2143" t="n">
        <v>0</v>
      </c>
      <c r="H2143" t="n">
        <v>0</v>
      </c>
      <c r="I2143" t="inlineStr"/>
      <c r="J2143" t="n">
        <v>0</v>
      </c>
      <c r="K2143" t="n">
        <v>0</v>
      </c>
      <c r="L2143" t="inlineStr"/>
      <c r="M2143" t="inlineStr"/>
      <c r="N2143" t="n">
        <v>0</v>
      </c>
      <c r="P2143" t="inlineStr">
        <is>
          <t>Выполнение работ на горнорудных объектах</t>
        </is>
      </c>
    </row>
    <row r="2144">
      <c r="A2144" t="n">
        <v>70</v>
      </c>
      <c r="B2144" t="n">
        <v>1</v>
      </c>
      <c r="D2144" t="n">
        <v>15</v>
      </c>
      <c r="E2144" t="inlineStr">
        <is>
          <t>ОБ_ПР</t>
        </is>
      </c>
      <c r="F2144" t="inlineStr">
        <is>
          <t>Объект производственного назначения</t>
        </is>
      </c>
      <c r="G2144" t="n">
        <v>0</v>
      </c>
      <c r="H2144" t="n">
        <v>0</v>
      </c>
      <c r="I2144" t="inlineStr"/>
      <c r="J2144" t="n">
        <v>3</v>
      </c>
      <c r="K2144" t="n">
        <v>0</v>
      </c>
      <c r="L2144" t="inlineStr"/>
      <c r="M2144" t="inlineStr"/>
      <c r="N2144" t="n">
        <v>0</v>
      </c>
      <c r="P2144" t="inlineStr"/>
    </row>
    <row r="2145">
      <c r="A2145" t="n">
        <v>70</v>
      </c>
      <c r="B2145" t="n">
        <v>1</v>
      </c>
      <c r="D2145" t="n">
        <v>16</v>
      </c>
      <c r="E2145" t="inlineStr">
        <is>
          <t>ОБ_НПР</t>
        </is>
      </c>
      <c r="F2145" t="inlineStr">
        <is>
          <t>Объект непроизводственного назначения</t>
        </is>
      </c>
      <c r="G2145" t="n">
        <v>1</v>
      </c>
      <c r="H2145" t="n">
        <v>0</v>
      </c>
      <c r="I2145" t="inlineStr"/>
      <c r="J2145" t="n">
        <v>3</v>
      </c>
      <c r="K2145" t="n">
        <v>0</v>
      </c>
      <c r="L2145" t="inlineStr"/>
      <c r="M2145" t="inlineStr"/>
      <c r="N2145" t="n">
        <v>0</v>
      </c>
      <c r="P2145" t="inlineStr"/>
    </row>
    <row r="2146">
      <c r="A2146" t="n">
        <v>70</v>
      </c>
      <c r="B2146" t="n">
        <v>1</v>
      </c>
      <c r="D2146" t="n">
        <v>1</v>
      </c>
      <c r="E2146" t="inlineStr">
        <is>
          <t>К_НР_РЕМ</t>
        </is>
      </c>
      <c r="F2146" t="inlineStr">
        <is>
          <t>при ремонте жилых и общественных зданий если  ( если {РЕМ_ЖИЛ}= [вкл.]</t>
        </is>
      </c>
      <c r="G2146" t="n">
        <v>0.9</v>
      </c>
      <c r="H2146" t="n">
        <v>1</v>
      </c>
      <c r="I2146" t="inlineStr">
        <is>
          <t>Для сборников  ФЕР и  ФЕРмр :  · Значение {_МДСрем_НР}= 0,90 -  при ремонте зданий жилого и гражданского назначений ( 0,90 к НР) ;  · Значение {_МДСрем_НР}= 1,00  - при строительстве  и реконструкции  объектов всех назначений</t>
        </is>
      </c>
      <c r="J2146" t="n">
        <v>0</v>
      </c>
      <c r="K2146" t="n">
        <v>0</v>
      </c>
      <c r="L2146" t="inlineStr"/>
      <c r="M2146" t="inlineStr"/>
      <c r="N2146" t="n">
        <v>0</v>
      </c>
      <c r="P2146" t="inlineStr">
        <is>
          <t>п.25</t>
        </is>
      </c>
    </row>
    <row r="2147">
      <c r="A2147" t="n">
        <v>70</v>
      </c>
      <c r="B2147" t="n">
        <v>1</v>
      </c>
      <c r="D2147" t="n">
        <v>2</v>
      </c>
      <c r="E2147" t="inlineStr">
        <is>
          <t>К_СП_РЕМ</t>
        </is>
      </c>
      <c r="F2147" t="inlineStr">
        <is>
          <t>к нормам СП при капитальном ремонте зданий и сооружений всех назначений ( если или {РЕМ_ЖИЛ}=[вкл] , или (РЕМ_ПР}=[вкл] )</t>
        </is>
      </c>
      <c r="G2147" t="n">
        <v>0.85</v>
      </c>
      <c r="H2147" t="n">
        <v>1</v>
      </c>
      <c r="I2147" t="inlineStr">
        <is>
          <t>Для сборников  ФЕР и  ФЕРмр :   · Значение {_МДСрем_СП} = 0.85  -  при ремонте зданий всех назначений ( 0,85 к СП);   · Значение {_МДСрем_СП} = 1,00 -  при строительстве  и реконструкции  объектов всех назначений</t>
        </is>
      </c>
      <c r="J2147" t="n">
        <v>0</v>
      </c>
      <c r="K2147" t="n">
        <v>0</v>
      </c>
      <c r="L2147" t="inlineStr"/>
      <c r="M2147" t="inlineStr"/>
      <c r="N2147" t="n">
        <v>0</v>
      </c>
      <c r="P2147" t="inlineStr">
        <is>
          <t>п.16</t>
        </is>
      </c>
    </row>
    <row r="2148">
      <c r="A2148" t="n">
        <v>70</v>
      </c>
      <c r="B2148" t="n">
        <v>1</v>
      </c>
      <c r="D2148" t="n">
        <v>3</v>
      </c>
      <c r="E2148" t="inlineStr">
        <is>
          <t>К_НР_СЛЖ</t>
        </is>
      </c>
      <c r="F2148" t="inlineStr">
        <is>
          <t>При определении сметной стоимости строительства объектов капитального строительства, относящихся к особо опасным и технически сложным. За исключением объектов атомных электрических станций.  ( если {СЛЖ} = [вкл] )</t>
        </is>
      </c>
      <c r="G2148" t="n">
        <v>1.03</v>
      </c>
      <c r="H2148" t="n">
        <v>0</v>
      </c>
      <c r="I2148" t="inlineStr"/>
      <c r="J2148" t="n">
        <v>0</v>
      </c>
      <c r="K2148" t="n">
        <v>0</v>
      </c>
      <c r="L2148" t="inlineStr"/>
      <c r="M2148" t="inlineStr"/>
      <c r="N2148" t="n">
        <v>0</v>
      </c>
      <c r="P2148" t="inlineStr">
        <is>
          <t>п.27 СЛОЖН</t>
        </is>
      </c>
    </row>
    <row r="2149">
      <c r="A2149" t="n">
        <v>70</v>
      </c>
      <c r="B2149" t="n">
        <v>1</v>
      </c>
      <c r="D2149" t="n">
        <v>4</v>
      </c>
      <c r="E2149" t="inlineStr">
        <is>
          <t>К_НР_АЭС</t>
        </is>
      </c>
      <c r="F2149" t="inlineStr">
        <is>
          <t>При определении сметной стоимости строительства объектов капитального строительства, относящихся к особо опасным и технически сложным. Для объектов атомных электрических станций.  ( если {АЭС} = [вкл] )</t>
        </is>
      </c>
      <c r="G2149" t="n">
        <v>1.15</v>
      </c>
      <c r="H2149" t="n">
        <v>0</v>
      </c>
      <c r="I2149" t="inlineStr"/>
      <c r="J2149" t="n">
        <v>0</v>
      </c>
      <c r="K2149" t="n">
        <v>0</v>
      </c>
      <c r="L2149" t="inlineStr"/>
      <c r="M2149" t="inlineStr"/>
      <c r="N2149" t="n">
        <v>0</v>
      </c>
      <c r="P2149" t="inlineStr">
        <is>
          <t>п.27 АЭС</t>
        </is>
      </c>
    </row>
    <row r="2150">
      <c r="A2150" t="n">
        <v>70</v>
      </c>
      <c r="B2150" t="n">
        <v>1</v>
      </c>
      <c r="D2150" t="n">
        <v>5</v>
      </c>
      <c r="E2150" t="inlineStr">
        <is>
          <t>Р_ОКР</t>
        </is>
      </c>
      <c r="F2150" t="inlineStr">
        <is>
          <t>Разрядность округления результата расчета НР и СП  (с 05.04.2020 - до семи знаков после запятой)</t>
        </is>
      </c>
      <c r="G2150" t="n">
        <v>7</v>
      </c>
      <c r="H2150" t="n">
        <v>0</v>
      </c>
      <c r="I2150" t="inlineStr"/>
      <c r="J2150" t="n">
        <v>0</v>
      </c>
      <c r="K2150" t="n">
        <v>0</v>
      </c>
      <c r="L2150" t="inlineStr"/>
      <c r="M2150" t="inlineStr"/>
      <c r="N2150" t="n">
        <v>0</v>
      </c>
      <c r="P2150" t="inlineStr"/>
    </row>
    <row r="2151">
      <c r="A2151" t="n">
        <v>70</v>
      </c>
      <c r="B2151" t="n">
        <v>1</v>
      </c>
      <c r="D2151" t="n">
        <v>6</v>
      </c>
      <c r="E2151" t="inlineStr">
        <is>
          <t>Лист_НРиСП</t>
        </is>
      </c>
      <c r="F2151" t="inlineStr"/>
      <c r="G2151" t="n">
        <v>2</v>
      </c>
      <c r="H2151" t="n">
        <v>0</v>
      </c>
      <c r="I2151" t="inlineStr"/>
      <c r="J2151" t="n">
        <v>0</v>
      </c>
      <c r="K2151" t="n">
        <v>0</v>
      </c>
      <c r="L2151" t="inlineStr"/>
      <c r="M2151" t="inlineStr"/>
      <c r="N2151" t="n">
        <v>0</v>
      </c>
      <c r="P2151" t="inlineStr"/>
    </row>
    <row r="2152"/>
    <row r="2153">
      <c r="A2153" t="n">
        <v>-1</v>
      </c>
    </row>
    <row r="2154"/>
    <row r="2155">
      <c r="A2155" s="359" t="n">
        <v>75</v>
      </c>
      <c r="B2155" s="359" t="inlineStr">
        <is>
          <t>Уровень цен</t>
        </is>
      </c>
      <c r="C2155" s="359" t="n">
        <v>2025</v>
      </c>
      <c r="D2155" s="359" t="n">
        <v>0</v>
      </c>
      <c r="E2155" s="359" t="n">
        <v>6</v>
      </c>
      <c r="F2155" s="359" t="n"/>
      <c r="G2155" s="359" t="n">
        <v>0</v>
      </c>
      <c r="H2155" s="359" t="n">
        <v>1</v>
      </c>
      <c r="I2155" s="359" t="n">
        <v>0</v>
      </c>
      <c r="J2155" s="359" t="n">
        <v>3</v>
      </c>
      <c r="K2155" s="359" t="n">
        <v>0</v>
      </c>
      <c r="L2155" s="359" t="n">
        <v>0</v>
      </c>
      <c r="M2155" s="359" t="n">
        <v>0</v>
      </c>
      <c r="N2155" s="359" t="n">
        <v>78862477</v>
      </c>
      <c r="O2155" s="359" t="n">
        <v>1</v>
      </c>
    </row>
    <row r="2156">
      <c r="A2156" s="361" t="n">
        <v>1</v>
      </c>
      <c r="B2156" s="361" t="inlineStr">
        <is>
          <t>Сборник индексов</t>
        </is>
      </c>
      <c r="C2156" s="361" t="inlineStr">
        <is>
          <t>ТСНБ-2001 Московской области (редакция 2014 г)</t>
        </is>
      </c>
      <c r="D2156" s="361" t="n">
        <v>2025</v>
      </c>
      <c r="E2156" s="361" t="n">
        <v>6</v>
      </c>
      <c r="F2156" s="361" t="n">
        <v>1</v>
      </c>
      <c r="G2156" s="361" t="n">
        <v>1</v>
      </c>
      <c r="H2156" s="361" t="n">
        <v>0</v>
      </c>
      <c r="I2156" s="361" t="n">
        <v>2</v>
      </c>
      <c r="J2156" s="361" t="n">
        <v>1</v>
      </c>
      <c r="K2156" s="361" t="n">
        <v>1</v>
      </c>
      <c r="L2156" s="361" t="n">
        <v>1</v>
      </c>
      <c r="M2156" s="361" t="n">
        <v>1</v>
      </c>
      <c r="N2156" s="361" t="n">
        <v>1</v>
      </c>
      <c r="O2156" s="361" t="n">
        <v>1</v>
      </c>
      <c r="P2156" s="361" t="n">
        <v>1</v>
      </c>
      <c r="Q2156" s="361" t="n">
        <v>1</v>
      </c>
      <c r="R2156" s="361" t="inlineStr"/>
      <c r="S2156" s="361" t="inlineStr"/>
      <c r="T2156" s="361" t="inlineStr"/>
      <c r="U2156" s="361" t="inlineStr"/>
      <c r="V2156" s="361" t="inlineStr"/>
      <c r="W2156" s="361" t="inlineStr"/>
      <c r="X2156" s="361" t="inlineStr"/>
      <c r="Y2156" s="361" t="inlineStr"/>
      <c r="Z2156" s="361" t="inlineStr"/>
      <c r="AA2156" s="361" t="inlineStr"/>
      <c r="AB2156" s="361" t="n"/>
      <c r="AC2156" s="361" t="n"/>
      <c r="AD2156" s="361" t="n"/>
      <c r="AE2156" s="361" t="n"/>
      <c r="AF2156" s="361" t="n"/>
      <c r="AG2156" s="361" t="n"/>
      <c r="AH2156" s="361" t="n"/>
      <c r="AI2156" s="361" t="n"/>
      <c r="AJ2156" s="361" t="n"/>
      <c r="AK2156" s="361" t="n"/>
      <c r="AL2156" s="361" t="n"/>
      <c r="AM2156" s="361" t="n"/>
      <c r="AN2156" s="361" t="n">
        <v>78862478</v>
      </c>
      <c r="AO2156" s="361" t="n"/>
      <c r="AP2156" s="361" t="n"/>
      <c r="AQ2156" s="361" t="n"/>
      <c r="AR2156" s="361" t="n"/>
      <c r="AS2156" s="361" t="n"/>
      <c r="AT2156" s="361" t="n"/>
      <c r="AU2156" s="361" t="n"/>
      <c r="AV2156" s="361" t="n"/>
      <c r="AW2156" s="361" t="n"/>
      <c r="AX2156" s="361" t="n"/>
    </row>
    <row r="2157">
      <c r="A2157" s="361" t="n">
        <v>2</v>
      </c>
      <c r="B2157" s="361" t="inlineStr">
        <is>
          <t>Вид цен</t>
        </is>
      </c>
      <c r="C2157" s="361" t="inlineStr"/>
      <c r="D2157" s="361" t="n">
        <v>0</v>
      </c>
      <c r="E2157" s="361" t="n">
        <v>0</v>
      </c>
      <c r="F2157" s="361" t="n">
        <v>-1</v>
      </c>
      <c r="G2157" s="361" t="n"/>
      <c r="H2157" s="361" t="n"/>
      <c r="I2157" s="361" t="n"/>
      <c r="J2157" s="361" t="n"/>
      <c r="K2157" s="361" t="n"/>
      <c r="L2157" s="361" t="n"/>
      <c r="M2157" s="361" t="n"/>
      <c r="N2157" s="361" t="n"/>
      <c r="O2157" s="361" t="n"/>
      <c r="P2157" s="361" t="n"/>
      <c r="Q2157" s="361" t="n"/>
      <c r="R2157" s="361" t="n"/>
      <c r="S2157" s="361" t="n"/>
      <c r="T2157" s="361" t="n"/>
      <c r="U2157" s="361" t="n"/>
      <c r="V2157" s="361" t="n"/>
      <c r="W2157" s="361" t="n"/>
      <c r="X2157" s="361" t="n"/>
      <c r="Y2157" s="361" t="n"/>
      <c r="Z2157" s="361" t="n"/>
      <c r="AA2157" s="361" t="n"/>
      <c r="AB2157" s="361" t="n"/>
      <c r="AC2157" s="361" t="n"/>
      <c r="AD2157" s="361" t="n"/>
      <c r="AE2157" s="361" t="n"/>
      <c r="AF2157" s="361" t="n"/>
      <c r="AG2157" s="361" t="n"/>
      <c r="AH2157" s="361" t="n"/>
      <c r="AI2157" s="361" t="n"/>
      <c r="AJ2157" s="361" t="n"/>
      <c r="AK2157" s="361" t="n"/>
      <c r="AL2157" s="361" t="n"/>
      <c r="AM2157" s="361" t="n"/>
      <c r="AN2157" s="361" t="n">
        <v>78862479</v>
      </c>
    </row>
    <row r="2158">
      <c r="A2158" s="361" t="n">
        <v>1</v>
      </c>
      <c r="B2158" s="361" t="inlineStr">
        <is>
          <t>Сборник индексов</t>
        </is>
      </c>
      <c r="C2158" s="361" t="inlineStr">
        <is>
          <t>МО эксплуатация дорог</t>
        </is>
      </c>
      <c r="D2158" s="361" t="n">
        <v>2025</v>
      </c>
      <c r="E2158" s="361" t="n">
        <v>9</v>
      </c>
      <c r="F2158" s="361" t="n">
        <v>1</v>
      </c>
      <c r="G2158" s="361" t="n">
        <v>1</v>
      </c>
      <c r="H2158" s="361" t="n">
        <v>0</v>
      </c>
      <c r="I2158" s="361" t="n">
        <v>2</v>
      </c>
      <c r="J2158" s="361" t="n">
        <v>1</v>
      </c>
      <c r="K2158" s="361" t="n">
        <v>1</v>
      </c>
      <c r="L2158" s="361" t="n">
        <v>1</v>
      </c>
      <c r="M2158" s="361" t="n">
        <v>1</v>
      </c>
      <c r="N2158" s="361" t="n">
        <v>1</v>
      </c>
      <c r="O2158" s="361" t="n">
        <v>1</v>
      </c>
      <c r="P2158" s="361" t="n">
        <v>1</v>
      </c>
      <c r="Q2158" s="361" t="n">
        <v>1</v>
      </c>
      <c r="R2158" s="361" t="inlineStr"/>
      <c r="S2158" s="361" t="inlineStr"/>
      <c r="T2158" s="361" t="inlineStr"/>
      <c r="U2158" s="361" t="inlineStr"/>
      <c r="V2158" s="361" t="inlineStr"/>
      <c r="W2158" s="361" t="inlineStr"/>
      <c r="X2158" s="361" t="inlineStr"/>
      <c r="Y2158" s="361" t="inlineStr"/>
      <c r="Z2158" s="361" t="inlineStr"/>
      <c r="AA2158" s="361" t="inlineStr"/>
      <c r="AB2158" s="361" t="n"/>
      <c r="AC2158" s="361" t="n"/>
      <c r="AD2158" s="361" t="n"/>
      <c r="AE2158" s="361" t="n"/>
      <c r="AF2158" s="361" t="n"/>
      <c r="AG2158" s="361" t="n"/>
      <c r="AH2158" s="361" t="n"/>
      <c r="AI2158" s="361" t="n"/>
      <c r="AJ2158" s="361" t="n"/>
      <c r="AK2158" s="361" t="n"/>
      <c r="AL2158" s="361" t="n"/>
      <c r="AM2158" s="361" t="n"/>
      <c r="AN2158" s="361" t="n">
        <v>78862480</v>
      </c>
      <c r="AO2158" s="361" t="n"/>
      <c r="AP2158" s="361" t="n"/>
      <c r="AQ2158" s="361" t="n"/>
      <c r="AR2158" s="361" t="n"/>
      <c r="AS2158" s="361" t="n"/>
      <c r="AT2158" s="361" t="n"/>
      <c r="AU2158" s="361" t="n"/>
      <c r="AV2158" s="361" t="n"/>
      <c r="AW2158" s="361" t="n"/>
      <c r="AX2158" s="361" t="n"/>
    </row>
    <row r="2159"/>
    <row r="2160"/>
    <row r="2161"/>
    <row r="2162">
      <c r="A2162" t="n">
        <v>65</v>
      </c>
      <c r="C2162" t="n">
        <v>1</v>
      </c>
      <c r="D2162" t="n">
        <v>0</v>
      </c>
      <c r="E2162" t="n">
        <v>245</v>
      </c>
    </row>
  </sheetData>
  <pageMargins left="0.75" right="0.75" top="1" bottom="1" header="0.5" footer="0.5"/>
</worksheet>
</file>

<file path=xl/worksheets/sheet5.xml><?xml version="1.0" encoding="utf-8"?>
<worksheet xmlns="http://schemas.openxmlformats.org/spreadsheetml/2006/main">
  <sheetPr>
    <outlinePr summaryBelow="1" summaryRight="1"/>
    <pageSetUpPr/>
  </sheetPr>
  <dimension ref="A1:EC57"/>
  <sheetViews>
    <sheetView workbookViewId="0">
      <selection activeCell="A1" sqref="A1"/>
    </sheetView>
  </sheetViews>
  <sheetFormatPr baseColWidth="8" defaultRowHeight="15"/>
  <cols>
    <col width="9.140625" customWidth="1" style="200" min="1" max="1"/>
    <col width="13" customWidth="1" style="200" min="2" max="2"/>
    <col width="13" customWidth="1" style="200" min="3" max="3"/>
    <col width="13" customWidth="1" style="200" min="4" max="4"/>
    <col width="13" customWidth="1" style="200" min="5" max="5"/>
    <col width="13" customWidth="1" style="200" min="6" max="6"/>
    <col width="13" customWidth="1" style="200" min="7" max="7"/>
    <col width="13" customWidth="1" style="200" min="8" max="8"/>
    <col width="13" customWidth="1" style="200" min="9" max="9"/>
    <col width="13" customWidth="1" style="200" min="10" max="10"/>
    <col width="13" customWidth="1" style="200" min="11" max="11"/>
    <col width="13" customWidth="1" style="200" min="12" max="12"/>
    <col width="13" customWidth="1" style="200" min="13" max="13"/>
    <col width="13" customWidth="1" style="200" min="14" max="14"/>
    <col width="13" customWidth="1" style="200" min="15" max="15"/>
    <col width="13" customWidth="1" style="200" min="16" max="16"/>
    <col width="13" customWidth="1" style="200" min="17" max="17"/>
    <col width="13" customWidth="1" style="200" min="18" max="18"/>
    <col width="13" customWidth="1" style="200" min="19" max="19"/>
    <col width="13" customWidth="1" style="200" min="20" max="20"/>
    <col width="13" customWidth="1" style="200" min="21" max="21"/>
    <col width="13" customWidth="1" style="200" min="22" max="22"/>
    <col width="13" customWidth="1" style="200" min="23" max="23"/>
    <col width="13" customWidth="1" style="200" min="24" max="24"/>
    <col width="13" customWidth="1" style="200" min="25" max="25"/>
    <col width="13" customWidth="1" style="200" min="26" max="26"/>
    <col width="13" customWidth="1" style="200" min="27" max="27"/>
    <col width="13" customWidth="1" style="200" min="28" max="28"/>
    <col width="13" customWidth="1" style="200" min="29" max="29"/>
    <col width="13" customWidth="1" style="200" min="30" max="30"/>
    <col width="13" customWidth="1" style="200" min="31" max="31"/>
    <col width="13" customWidth="1" style="200" min="32" max="32"/>
    <col width="13" customWidth="1" style="200" min="33" max="33"/>
    <col width="13" customWidth="1" style="200" min="34" max="34"/>
    <col width="13" customWidth="1" style="200" min="35" max="35"/>
    <col width="13" customWidth="1" style="200" min="36" max="36"/>
    <col width="13" customWidth="1" style="200" min="37" max="37"/>
    <col width="13" customWidth="1" style="200" min="38" max="38"/>
    <col width="13" customWidth="1" style="200" min="39" max="39"/>
    <col width="13" customWidth="1" style="200" min="40" max="40"/>
    <col width="13" customWidth="1" style="200" min="41" max="41"/>
    <col width="13" customWidth="1" style="200" min="42" max="42"/>
    <col width="13" customWidth="1" style="200" min="43" max="43"/>
    <col width="13" customWidth="1" style="200" min="44" max="44"/>
    <col width="13" customWidth="1" style="200" min="45" max="45"/>
    <col width="13" customWidth="1" style="200" min="46" max="46"/>
    <col width="13" customWidth="1" style="200" min="47" max="47"/>
    <col width="13" customWidth="1" style="200" min="48" max="48"/>
    <col width="13" customWidth="1" style="200" min="49" max="49"/>
    <col width="13" customWidth="1" style="200" min="50" max="50"/>
    <col width="13" customWidth="1" style="200" min="51" max="51"/>
    <col width="13" customWidth="1" style="200" min="52" max="52"/>
    <col width="13" customWidth="1" style="200" min="53" max="53"/>
    <col width="13" customWidth="1" style="200" min="54" max="54"/>
    <col width="13" customWidth="1" style="200" min="55" max="55"/>
    <col width="13" customWidth="1" style="200" min="56" max="56"/>
    <col width="13" customWidth="1" style="200" min="57" max="57"/>
    <col width="13" customWidth="1" style="200" min="58" max="58"/>
    <col width="13" customWidth="1" style="200" min="59" max="59"/>
    <col width="13" customWidth="1" style="200" min="60" max="60"/>
    <col width="13" customWidth="1" style="200" min="61" max="61"/>
    <col width="13" customWidth="1" style="200" min="62" max="62"/>
    <col width="13" customWidth="1" style="200" min="63" max="63"/>
    <col width="13" customWidth="1" style="200" min="64" max="64"/>
    <col width="13" customWidth="1" style="200" min="65" max="65"/>
    <col width="13" customWidth="1" style="200" min="66" max="66"/>
    <col width="13" customWidth="1" style="200" min="67" max="67"/>
    <col width="13" customWidth="1" style="200" min="68" max="68"/>
    <col width="13" customWidth="1" style="200" min="69" max="69"/>
    <col width="13" customWidth="1" style="200" min="70" max="70"/>
    <col width="13" customWidth="1" style="200" min="71" max="71"/>
    <col width="13" customWidth="1" style="200" min="72" max="72"/>
    <col width="13" customWidth="1" style="200" min="73" max="73"/>
    <col width="13" customWidth="1" style="200" min="74" max="74"/>
    <col width="13" customWidth="1" style="200" min="75" max="75"/>
    <col width="13" customWidth="1" style="200" min="76" max="76"/>
    <col width="13" customWidth="1" style="200" min="77" max="77"/>
    <col width="13" customWidth="1" style="200" min="78" max="78"/>
    <col width="13" customWidth="1" style="200" min="79" max="79"/>
    <col width="13" customWidth="1" style="200" min="80" max="80"/>
    <col width="13" customWidth="1" style="200" min="81" max="81"/>
    <col width="13" customWidth="1" style="200" min="82" max="82"/>
    <col width="13" customWidth="1" style="200" min="83" max="83"/>
    <col width="13" customWidth="1" style="200" min="84" max="84"/>
    <col width="13" customWidth="1" style="200" min="85" max="85"/>
    <col width="13" customWidth="1" style="200" min="86" max="86"/>
    <col width="13" customWidth="1" style="200" min="87" max="87"/>
    <col width="13" customWidth="1" style="200" min="88" max="88"/>
    <col width="13" customWidth="1" style="200" min="89" max="89"/>
    <col width="13" customWidth="1" style="200" min="90" max="90"/>
    <col width="13" customWidth="1" style="200" min="91" max="91"/>
    <col width="13" customWidth="1" style="200" min="92" max="92"/>
    <col width="13" customWidth="1" style="200" min="93" max="93"/>
    <col width="13" customWidth="1" style="200" min="94" max="94"/>
    <col width="13" customWidth="1" style="200" min="95" max="95"/>
    <col width="13" customWidth="1" style="200" min="96" max="96"/>
    <col width="13" customWidth="1" style="200" min="97" max="97"/>
    <col width="13" customWidth="1" style="200" min="98" max="98"/>
    <col width="13" customWidth="1" style="200" min="99" max="99"/>
    <col width="13" customWidth="1" style="200" min="100" max="100"/>
    <col width="13" customWidth="1" style="200" min="101" max="101"/>
    <col width="13" customWidth="1" style="200" min="102" max="102"/>
    <col width="13" customWidth="1" style="200" min="103" max="103"/>
    <col width="13" customWidth="1" style="200" min="104" max="104"/>
    <col width="13" customWidth="1" style="200" min="105" max="105"/>
    <col width="13" customWidth="1" style="200" min="106" max="106"/>
    <col width="13" customWidth="1" style="200" min="107" max="107"/>
    <col width="13" customWidth="1" style="200" min="108" max="108"/>
    <col width="13" customWidth="1" style="200" min="109" max="109"/>
    <col width="13" customWidth="1" style="200" min="110" max="110"/>
    <col width="13" customWidth="1" style="200" min="111" max="111"/>
    <col width="13" customWidth="1" style="200" min="112" max="112"/>
    <col width="13" customWidth="1" style="200" min="113" max="113"/>
    <col width="13" customWidth="1" style="200" min="114" max="114"/>
    <col width="13" customWidth="1" style="200" min="115" max="115"/>
    <col width="13" customWidth="1" style="200" min="116" max="116"/>
    <col width="13" customWidth="1" style="200" min="117" max="117"/>
    <col width="13" customWidth="1" style="200" min="118" max="118"/>
    <col width="13" customWidth="1" style="200" min="119" max="119"/>
    <col width="13" customWidth="1" style="200" min="120" max="120"/>
    <col width="13" customWidth="1" style="200" min="121" max="121"/>
    <col width="13" customWidth="1" style="200" min="122" max="122"/>
    <col width="13" customWidth="1" style="200" min="123" max="123"/>
    <col width="13" customWidth="1" style="200" min="124" max="124"/>
    <col width="13" customWidth="1" style="200" min="125" max="125"/>
    <col width="13" customWidth="1" style="200" min="126" max="126"/>
    <col width="13" customWidth="1" style="200" min="127" max="127"/>
    <col width="13" customWidth="1" style="200" min="128" max="128"/>
    <col width="13" customWidth="1" style="200" min="129" max="129"/>
    <col width="13" customWidth="1" style="200" min="130" max="130"/>
    <col width="13" customWidth="1" style="200" min="131" max="131"/>
    <col width="13" customWidth="1" style="200" min="132" max="132"/>
    <col width="13" customWidth="1" style="200" min="133" max="133"/>
  </cols>
  <sheetData>
    <row r="1">
      <c r="A1" t="n">
        <v>0</v>
      </c>
      <c r="B1" t="inlineStr">
        <is>
          <t>Smeta.RU Flash  (495) 974-1589</t>
        </is>
      </c>
      <c r="D1" t="inlineStr">
        <is>
          <t>_OBSM_</t>
        </is>
      </c>
      <c r="F1" t="n">
        <v>0</v>
      </c>
      <c r="G1" t="n">
        <v>0</v>
      </c>
      <c r="H1" t="n">
        <v>0</v>
      </c>
      <c r="I1" t="inlineStr">
        <is>
          <t>Smeta.RU Flash</t>
        </is>
      </c>
      <c r="J1" t="inlineStr"/>
      <c r="K1" t="n">
        <v>1</v>
      </c>
      <c r="L1" t="n">
        <v>75664</v>
      </c>
      <c r="M1" t="n">
        <v>12</v>
      </c>
      <c r="N1" t="n">
        <v>11</v>
      </c>
      <c r="O1" t="n">
        <v>15</v>
      </c>
      <c r="P1" t="n">
        <v>0</v>
      </c>
      <c r="Q1" t="n">
        <v>0</v>
      </c>
    </row>
    <row r="2"/>
    <row r="3"/>
    <row r="4"/>
    <row r="5"/>
    <row r="6"/>
    <row r="7"/>
    <row r="8"/>
    <row r="9"/>
    <row r="10"/>
    <row r="11"/>
    <row r="12">
      <c r="A12" s="357" t="n">
        <v>1</v>
      </c>
      <c r="B12" s="357" t="n">
        <v>54</v>
      </c>
      <c r="C12" s="357" t="n">
        <v>0</v>
      </c>
      <c r="D12" s="357" t="n"/>
      <c r="E12" s="357" t="n">
        <v>0</v>
      </c>
      <c r="F12" s="357" t="inlineStr">
        <is>
          <t>Новый объект</t>
        </is>
      </c>
      <c r="G12" s="357" t="inlineStr">
        <is>
          <t>Текущий ремонт МКД по адресу: М.О., Щелково за декабрь</t>
        </is>
      </c>
      <c r="H12" s="357" t="inlineStr"/>
      <c r="I12" s="357" t="n">
        <v>0</v>
      </c>
      <c r="J12" s="357" t="inlineStr"/>
      <c r="K12" s="357" t="n">
        <v>0</v>
      </c>
      <c r="L12" s="357" t="n">
        <v>0</v>
      </c>
      <c r="M12" s="357" t="n">
        <v>11</v>
      </c>
      <c r="N12" s="357" t="n"/>
      <c r="O12" s="357" t="n">
        <v>0</v>
      </c>
      <c r="P12" s="357" t="n">
        <v>0</v>
      </c>
      <c r="Q12" s="357" t="n">
        <v>0</v>
      </c>
      <c r="R12" s="357" t="n">
        <v>0</v>
      </c>
      <c r="S12" s="357" t="n"/>
      <c r="T12" s="357" t="n">
        <v>4</v>
      </c>
      <c r="U12" s="357" t="inlineStr"/>
      <c r="V12" s="357" t="n">
        <v>0</v>
      </c>
      <c r="W12" s="357" t="inlineStr"/>
      <c r="X12" s="357" t="inlineStr"/>
      <c r="Y12" s="357" t="inlineStr"/>
      <c r="Z12" s="357" t="inlineStr"/>
      <c r="AA12" s="357" t="inlineStr"/>
      <c r="AB12" s="357" t="inlineStr"/>
      <c r="AC12" s="357" t="inlineStr"/>
      <c r="AD12" s="357" t="inlineStr"/>
      <c r="AE12" s="357" t="inlineStr"/>
      <c r="AF12" s="357" t="inlineStr"/>
      <c r="AG12" s="357" t="inlineStr"/>
      <c r="AH12" s="357" t="inlineStr"/>
      <c r="AI12" s="357" t="inlineStr"/>
      <c r="AJ12" s="357" t="inlineStr"/>
      <c r="AK12" s="357" t="n"/>
      <c r="AL12" s="357" t="inlineStr"/>
      <c r="AM12" s="357" t="inlineStr"/>
      <c r="AN12" s="357" t="inlineStr"/>
      <c r="AO12" s="357" t="n"/>
      <c r="AP12" s="357" t="inlineStr"/>
      <c r="AQ12" s="357" t="inlineStr"/>
      <c r="AR12" s="357" t="inlineStr"/>
      <c r="AS12" s="357" t="n"/>
      <c r="AT12" s="357" t="n"/>
      <c r="AU12" s="357" t="n"/>
      <c r="AV12" s="357" t="n"/>
      <c r="AW12" s="357" t="n"/>
      <c r="AX12" s="357" t="inlineStr"/>
      <c r="AY12" s="357" t="inlineStr"/>
      <c r="AZ12" s="357" t="inlineStr"/>
      <c r="BA12" s="357" t="n"/>
      <c r="BB12" s="357" t="n">
        <v>0</v>
      </c>
      <c r="BC12" s="357" t="n"/>
      <c r="BD12" s="357" t="n"/>
      <c r="BE12" s="357" t="n"/>
      <c r="BF12" s="357" t="n"/>
      <c r="BG12" s="357" t="n"/>
      <c r="BH12" s="357" t="inlineStr">
        <is>
          <t>Сметные нормы списания</t>
        </is>
      </c>
      <c r="BI12" s="357" t="inlineStr">
        <is>
          <t>Коды ценников</t>
        </is>
      </c>
      <c r="BJ12" s="357" t="n">
        <v>1</v>
      </c>
      <c r="BK12" s="357" t="n">
        <v>1</v>
      </c>
      <c r="BL12" s="357" t="n">
        <v>0</v>
      </c>
      <c r="BM12" s="357" t="n">
        <v>0</v>
      </c>
      <c r="BN12" s="357" t="n">
        <v>1</v>
      </c>
      <c r="BO12" s="357" t="n">
        <v>0</v>
      </c>
      <c r="BP12" s="357" t="n">
        <v>2</v>
      </c>
      <c r="BQ12" s="357" t="n">
        <v>2</v>
      </c>
      <c r="BR12" s="357" t="n">
        <v>1</v>
      </c>
      <c r="BS12" s="357" t="n">
        <v>1</v>
      </c>
      <c r="BT12" s="357" t="n">
        <v>0</v>
      </c>
      <c r="BU12" s="357" t="n">
        <v>0</v>
      </c>
      <c r="BV12" s="357" t="n">
        <v>1</v>
      </c>
      <c r="BW12" s="357" t="n">
        <v>0</v>
      </c>
      <c r="BX12" s="357" t="n">
        <v>0</v>
      </c>
      <c r="BY12" s="357" t="inlineStr">
        <is>
          <t>ТСНБ-2001 МО 421пр построчно</t>
        </is>
      </c>
      <c r="BZ12" s="357" t="inlineStr">
        <is>
          <t>Версия 1.7.6 ГСН (ГЭСН, ФЕР) и ТЕР (Методики НР (812/пр, 636/пр, 611/пр) и СП (774/пр и 317/пр) для версии 11.14.0.0</t>
        </is>
      </c>
      <c r="CA12" s="357" t="inlineStr">
        <is>
          <t>ТСНБ-2001 Московской области (редакция 2014 г версия 15.0)</t>
        </is>
      </c>
      <c r="CB12" s="357" t="inlineStr">
        <is>
          <t>ТСНБ-2001 Московской области (редакция 2014 г версия 15.0)</t>
        </is>
      </c>
      <c r="CC12" s="357" t="inlineStr">
        <is>
          <t>ТСНБ-2001 Московской области (редакция 2014 г версия 15.0)</t>
        </is>
      </c>
      <c r="CD12" s="357" t="inlineStr">
        <is>
          <t>ТСНБ-2001 Московской области (редакция 2014 г версия 15.0)</t>
        </is>
      </c>
      <c r="CE12" s="357" t="inlineStr">
        <is>
          <t>Поправки для НБ 2014 года от 15.06.2021 г. Строительство</t>
        </is>
      </c>
      <c r="CF12" s="357" t="n">
        <v>0</v>
      </c>
      <c r="CG12" s="357" t="n">
        <v>0</v>
      </c>
      <c r="CH12" s="357" t="n">
        <v>402989064</v>
      </c>
      <c r="CI12" s="357" t="inlineStr"/>
      <c r="CJ12" s="357" t="inlineStr"/>
      <c r="CK12" s="357" t="n">
        <v>1</v>
      </c>
      <c r="CL12" s="357" t="n"/>
      <c r="CM12" s="357" t="n"/>
      <c r="CN12" s="357" t="n"/>
      <c r="CO12" s="357" t="n"/>
      <c r="CP12" s="357" t="n"/>
      <c r="CQ12" s="357" t="inlineStr">
        <is>
          <t>Территориальные сметные нормативы, предусмотренные для применения на территории Московской области, утвержденные приказом Минстроя России от 21.09.2015 № 675/пр (в редакции приказов Минстроя РФ № 253/пр-264/пр от 28.02.2017г.)</t>
        </is>
      </c>
      <c r="CR12" s="357" t="inlineStr">
        <is>
          <t>ТЕР</t>
        </is>
      </c>
      <c r="CS12" s="357" t="n">
        <v>42794</v>
      </c>
      <c r="CT12" s="357" t="n">
        <v>421</v>
      </c>
      <c r="CU12" s="357" t="n"/>
      <c r="CV12" s="357" t="n"/>
      <c r="CW12" s="357" t="n"/>
      <c r="CX12" s="357" t="n"/>
      <c r="CY12" s="357" t="n">
        <v>0</v>
      </c>
      <c r="CZ12" s="357" t="inlineStr"/>
      <c r="DA12" s="357" t="inlineStr"/>
      <c r="DB12" s="357" t="n"/>
      <c r="DC12" s="357" t="n"/>
      <c r="DD12" s="357" t="n"/>
      <c r="DE12" s="357" t="n"/>
      <c r="DF12" s="357" t="n"/>
      <c r="DG12" s="357" t="n"/>
      <c r="DH12" s="357" t="n"/>
      <c r="DI12" s="357" t="n"/>
      <c r="DJ12" s="357" t="n"/>
      <c r="DK12" s="357" t="n"/>
      <c r="DL12" s="357" t="n"/>
      <c r="DM12" s="357" t="n"/>
      <c r="DN12" s="357" t="n"/>
      <c r="DO12" s="357" t="n"/>
      <c r="DP12" s="357" t="n"/>
      <c r="DQ12" s="357" t="n"/>
      <c r="DR12" s="357" t="n"/>
      <c r="DS12" s="357" t="n"/>
      <c r="DT12" s="357" t="n"/>
      <c r="DU12" s="357" t="n"/>
      <c r="DV12" s="357" t="n"/>
      <c r="DW12" s="357" t="n"/>
      <c r="DX12" s="357" t="n"/>
      <c r="DY12" s="357" t="n"/>
      <c r="DZ12" s="357" t="n"/>
      <c r="EA12" s="357" t="n"/>
      <c r="EB12" s="357" t="n"/>
      <c r="EC12" s="357" t="n">
        <v>0</v>
      </c>
    </row>
    <row r="13"/>
    <row r="14">
      <c r="A14" s="357" t="n">
        <v>22</v>
      </c>
      <c r="B14" s="357" t="n">
        <v>1</v>
      </c>
      <c r="C14" s="357" t="n">
        <v>0</v>
      </c>
      <c r="D14" s="357" t="n">
        <v>78862477</v>
      </c>
      <c r="E14" s="357" t="n">
        <v>0</v>
      </c>
      <c r="F14" s="357" t="n">
        <v>2</v>
      </c>
      <c r="G14" s="357" t="n">
        <v>1</v>
      </c>
      <c r="H14" s="357" t="n"/>
      <c r="I14" s="357" t="n"/>
      <c r="J14" s="357" t="n"/>
      <c r="K14" s="357" t="n"/>
      <c r="L14" s="357" t="n"/>
      <c r="M14" s="357" t="n"/>
      <c r="N14" s="357" t="n"/>
      <c r="O14" s="357" t="n"/>
    </row>
    <row r="15"/>
    <row r="16">
      <c r="A16" s="362" t="n">
        <v>3</v>
      </c>
      <c r="B16" s="362" t="n">
        <v>49</v>
      </c>
      <c r="C16" s="362" t="inlineStr">
        <is>
          <t>Новая локальная смета</t>
        </is>
      </c>
      <c r="D16" s="362" t="inlineStr">
        <is>
          <t>Центральная, д.43</t>
        </is>
      </c>
      <c r="E16" s="363">
        <f>ROUND((Source!F2080)/1000,2)</f>
        <v/>
      </c>
      <c r="F16" s="363">
        <f>ROUND((Source!F2081)/1000,2)</f>
        <v/>
      </c>
      <c r="G16" s="363">
        <f>ROUND((Source!F2072)/1000,2)</f>
        <v/>
      </c>
      <c r="H16" s="363">
        <f>ROUND((Source!F2082)/1000+(Source!F2083)/1000,2)</f>
        <v/>
      </c>
      <c r="I16" s="363">
        <f>E16+F16+G16+H16</f>
        <v/>
      </c>
      <c r="J16" s="363">
        <f>ROUND((Source!F2078+Source!F2077)/1000,2)</f>
        <v/>
      </c>
      <c r="K16" s="363" t="n">
        <v>2.65</v>
      </c>
      <c r="L16" s="363" t="n">
        <v>0</v>
      </c>
      <c r="M16" s="363" t="n">
        <v>0</v>
      </c>
      <c r="N16" s="363">
        <f>I16+L16+M16</f>
        <v/>
      </c>
      <c r="AI16" s="362" t="n">
        <v>0</v>
      </c>
      <c r="AJ16" s="362" t="n">
        <v>0</v>
      </c>
      <c r="AK16" s="362" t="inlineStr"/>
      <c r="AL16" s="362" t="inlineStr"/>
      <c r="AM16" s="362" t="inlineStr"/>
      <c r="AN16" s="362" t="n">
        <v>0</v>
      </c>
      <c r="AO16" s="362" t="inlineStr"/>
      <c r="AP16" s="362" t="inlineStr"/>
      <c r="AT16" s="363" t="n">
        <v>1735</v>
      </c>
      <c r="AU16" s="363" t="n">
        <v>914</v>
      </c>
      <c r="AV16" s="363" t="n">
        <v>0</v>
      </c>
      <c r="AW16" s="363" t="n">
        <v>0</v>
      </c>
      <c r="AX16" s="363" t="n">
        <v>0</v>
      </c>
      <c r="AY16" s="363" t="n">
        <v>0</v>
      </c>
      <c r="AZ16" s="363" t="n">
        <v>0</v>
      </c>
      <c r="BA16" s="363" t="n">
        <v>821</v>
      </c>
      <c r="BB16" s="363" t="n">
        <v>2876</v>
      </c>
      <c r="BC16" s="363" t="n">
        <v>0</v>
      </c>
      <c r="BD16" s="363" t="n">
        <v>0</v>
      </c>
      <c r="BE16" s="363" t="n">
        <v>0</v>
      </c>
      <c r="BF16" s="363" t="n">
        <v>1.633</v>
      </c>
      <c r="BG16" s="363" t="n">
        <v>0.0008</v>
      </c>
      <c r="BH16" s="363" t="n">
        <v>0</v>
      </c>
      <c r="BI16" s="363" t="n">
        <v>747</v>
      </c>
      <c r="BJ16" s="363" t="n">
        <v>394</v>
      </c>
      <c r="BK16" s="363" t="n">
        <v>2876</v>
      </c>
    </row>
    <row r="17"/>
    <row r="18">
      <c r="A18" t="n">
        <v>51</v>
      </c>
      <c r="E18" t="n">
        <v>2.88</v>
      </c>
      <c r="F18" t="n">
        <v>0</v>
      </c>
      <c r="G18" t="n">
        <v>0</v>
      </c>
      <c r="H18" t="n">
        <v>0</v>
      </c>
      <c r="I18" t="n">
        <v>2.88</v>
      </c>
      <c r="J18" t="n">
        <v>0.82</v>
      </c>
      <c r="K18" t="n">
        <v>2.65</v>
      </c>
      <c r="L18" t="n">
        <v>0</v>
      </c>
      <c r="M18" t="n">
        <v>0</v>
      </c>
      <c r="N18" t="n">
        <v>2.88</v>
      </c>
    </row>
    <row r="19"/>
    <row r="20">
      <c r="A20" s="360" t="n">
        <v>50</v>
      </c>
      <c r="B20" s="360" t="n">
        <v>0</v>
      </c>
      <c r="C20" s="360" t="n">
        <v>0</v>
      </c>
      <c r="D20" s="360" t="n">
        <v>1</v>
      </c>
      <c r="E20" s="360" t="n">
        <v>201</v>
      </c>
      <c r="F20" s="360" t="n">
        <v>1735</v>
      </c>
      <c r="G20" s="360" t="inlineStr">
        <is>
          <t>ПЗ</t>
        </is>
      </c>
      <c r="H20" s="360" t="inlineStr">
        <is>
          <t>Прямые затраты</t>
        </is>
      </c>
      <c r="I20" s="360" t="n"/>
      <c r="J20" s="360" t="n"/>
      <c r="K20" s="360" t="n">
        <v>201</v>
      </c>
      <c r="L20" s="360" t="n">
        <v>1</v>
      </c>
      <c r="M20" s="360" t="n">
        <v>3</v>
      </c>
      <c r="N20" s="360" t="inlineStr"/>
      <c r="O20" s="360" t="n">
        <v>2</v>
      </c>
      <c r="P20" s="360" t="n"/>
    </row>
    <row r="21">
      <c r="A21" s="360" t="n">
        <v>50</v>
      </c>
      <c r="B21" s="360" t="n">
        <v>0</v>
      </c>
      <c r="C21" s="360" t="n">
        <v>0</v>
      </c>
      <c r="D21" s="360" t="n">
        <v>1</v>
      </c>
      <c r="E21" s="360" t="n">
        <v>202</v>
      </c>
      <c r="F21" s="360" t="n">
        <v>914</v>
      </c>
      <c r="G21" s="360" t="inlineStr">
        <is>
          <t>СтМатОб</t>
        </is>
      </c>
      <c r="H21" s="360" t="inlineStr">
        <is>
          <t>Стоимость материальных ресурсов (всего)</t>
        </is>
      </c>
      <c r="I21" s="360" t="n"/>
      <c r="J21" s="360" t="n"/>
      <c r="K21" s="360" t="n">
        <v>202</v>
      </c>
      <c r="L21" s="360" t="n">
        <v>2</v>
      </c>
      <c r="M21" s="360" t="n">
        <v>3</v>
      </c>
      <c r="N21" s="360" t="inlineStr"/>
      <c r="O21" s="360" t="n">
        <v>2</v>
      </c>
      <c r="P21" s="360" t="n"/>
    </row>
    <row r="22">
      <c r="A22" s="360" t="n">
        <v>50</v>
      </c>
      <c r="B22" s="360" t="n">
        <v>0</v>
      </c>
      <c r="C22" s="360" t="n">
        <v>0</v>
      </c>
      <c r="D22" s="360" t="n">
        <v>1</v>
      </c>
      <c r="E22" s="360" t="n">
        <v>222</v>
      </c>
      <c r="F22" s="360" t="n">
        <v>0</v>
      </c>
      <c r="G22" s="360" t="inlineStr">
        <is>
          <t>СтМатОбЗак</t>
        </is>
      </c>
      <c r="H22" s="360" t="inlineStr">
        <is>
          <t>Стоимость материалов и оборудования заказчика</t>
        </is>
      </c>
      <c r="I22" s="360" t="n"/>
      <c r="J22" s="360" t="n"/>
      <c r="K22" s="360" t="n">
        <v>222</v>
      </c>
      <c r="L22" s="360" t="n">
        <v>3</v>
      </c>
      <c r="M22" s="360" t="n">
        <v>3</v>
      </c>
      <c r="N22" s="360" t="inlineStr"/>
      <c r="O22" s="360" t="n">
        <v>2</v>
      </c>
      <c r="P22" s="360" t="n"/>
    </row>
    <row r="23">
      <c r="A23" s="360" t="n">
        <v>50</v>
      </c>
      <c r="B23" s="360" t="n">
        <v>0</v>
      </c>
      <c r="C23" s="360" t="n">
        <v>0</v>
      </c>
      <c r="D23" s="360" t="n">
        <v>1</v>
      </c>
      <c r="E23" s="360" t="n">
        <v>225</v>
      </c>
      <c r="F23" s="360" t="n">
        <v>914</v>
      </c>
      <c r="G23" s="360" t="inlineStr">
        <is>
          <t>СтМатОбПод</t>
        </is>
      </c>
      <c r="H23" s="360" t="inlineStr">
        <is>
          <t>Стоимость материалов и оборудования подрядчика</t>
        </is>
      </c>
      <c r="I23" s="360" t="n"/>
      <c r="J23" s="360" t="n"/>
      <c r="K23" s="360" t="n">
        <v>225</v>
      </c>
      <c r="L23" s="360" t="n">
        <v>4</v>
      </c>
      <c r="M23" s="360" t="n">
        <v>3</v>
      </c>
      <c r="N23" s="360" t="inlineStr"/>
      <c r="O23" s="360" t="n">
        <v>2</v>
      </c>
      <c r="P23" s="360" t="n"/>
    </row>
    <row r="24">
      <c r="A24" s="360" t="n">
        <v>50</v>
      </c>
      <c r="B24" s="360" t="n">
        <v>0</v>
      </c>
      <c r="C24" s="360" t="n">
        <v>0</v>
      </c>
      <c r="D24" s="360" t="n">
        <v>1</v>
      </c>
      <c r="E24" s="360" t="n">
        <v>226</v>
      </c>
      <c r="F24" s="360" t="n">
        <v>914</v>
      </c>
      <c r="G24" s="360" t="inlineStr">
        <is>
          <t>СтМат</t>
        </is>
      </c>
      <c r="H24" s="360" t="inlineStr">
        <is>
          <t>Стоимость материалов (всего)</t>
        </is>
      </c>
      <c r="I24" s="360" t="n"/>
      <c r="J24" s="360" t="n"/>
      <c r="K24" s="360" t="n">
        <v>226</v>
      </c>
      <c r="L24" s="360" t="n">
        <v>5</v>
      </c>
      <c r="M24" s="360" t="n">
        <v>3</v>
      </c>
      <c r="N24" s="360" t="inlineStr"/>
      <c r="O24" s="360" t="n">
        <v>2</v>
      </c>
      <c r="P24" s="360" t="n"/>
    </row>
    <row r="25">
      <c r="A25" s="360" t="n">
        <v>50</v>
      </c>
      <c r="B25" s="360" t="n">
        <v>0</v>
      </c>
      <c r="C25" s="360" t="n">
        <v>0</v>
      </c>
      <c r="D25" s="360" t="n">
        <v>1</v>
      </c>
      <c r="E25" s="360" t="n">
        <v>227</v>
      </c>
      <c r="F25" s="360" t="n">
        <v>0</v>
      </c>
      <c r="G25" s="360" t="inlineStr">
        <is>
          <t>СтМатЗак</t>
        </is>
      </c>
      <c r="H25" s="360" t="inlineStr">
        <is>
          <t>Стоимость материалов заказчика</t>
        </is>
      </c>
      <c r="I25" s="360" t="n"/>
      <c r="J25" s="360" t="n"/>
      <c r="K25" s="360" t="n">
        <v>227</v>
      </c>
      <c r="L25" s="360" t="n">
        <v>6</v>
      </c>
      <c r="M25" s="360" t="n">
        <v>3</v>
      </c>
      <c r="N25" s="360" t="inlineStr"/>
      <c r="O25" s="360" t="n">
        <v>2</v>
      </c>
      <c r="P25" s="360" t="n"/>
    </row>
    <row r="26">
      <c r="A26" s="360" t="n">
        <v>50</v>
      </c>
      <c r="B26" s="360" t="n">
        <v>0</v>
      </c>
      <c r="C26" s="360" t="n">
        <v>0</v>
      </c>
      <c r="D26" s="360" t="n">
        <v>1</v>
      </c>
      <c r="E26" s="360" t="n">
        <v>228</v>
      </c>
      <c r="F26" s="360" t="n">
        <v>914</v>
      </c>
      <c r="G26" s="360" t="inlineStr">
        <is>
          <t>СтМатПод</t>
        </is>
      </c>
      <c r="H26" s="360" t="inlineStr">
        <is>
          <t>Стоимость материалов подрядчика</t>
        </is>
      </c>
      <c r="I26" s="360" t="n"/>
      <c r="J26" s="360" t="n"/>
      <c r="K26" s="360" t="n">
        <v>228</v>
      </c>
      <c r="L26" s="360" t="n">
        <v>7</v>
      </c>
      <c r="M26" s="360" t="n">
        <v>3</v>
      </c>
      <c r="N26" s="360" t="inlineStr"/>
      <c r="O26" s="360" t="n">
        <v>2</v>
      </c>
      <c r="P26" s="360" t="n"/>
    </row>
    <row r="27">
      <c r="A27" s="360" t="n">
        <v>50</v>
      </c>
      <c r="B27" s="360" t="n">
        <v>0</v>
      </c>
      <c r="C27" s="360" t="n">
        <v>0</v>
      </c>
      <c r="D27" s="360" t="n">
        <v>1</v>
      </c>
      <c r="E27" s="360" t="n">
        <v>216</v>
      </c>
      <c r="F27" s="360" t="n">
        <v>0</v>
      </c>
      <c r="G27" s="360" t="inlineStr">
        <is>
          <t>Оборуд</t>
        </is>
      </c>
      <c r="H27" s="360" t="inlineStr">
        <is>
          <t>Стоимость оборудования (всего)</t>
        </is>
      </c>
      <c r="I27" s="360" t="n"/>
      <c r="J27" s="360" t="n"/>
      <c r="K27" s="360" t="n">
        <v>216</v>
      </c>
      <c r="L27" s="360" t="n">
        <v>8</v>
      </c>
      <c r="M27" s="360" t="n">
        <v>3</v>
      </c>
      <c r="N27" s="360" t="inlineStr"/>
      <c r="O27" s="360" t="n">
        <v>2</v>
      </c>
      <c r="P27" s="360" t="n"/>
    </row>
    <row r="28">
      <c r="A28" s="360" t="n">
        <v>50</v>
      </c>
      <c r="B28" s="360" t="n">
        <v>0</v>
      </c>
      <c r="C28" s="360" t="n">
        <v>0</v>
      </c>
      <c r="D28" s="360" t="n">
        <v>1</v>
      </c>
      <c r="E28" s="360" t="n">
        <v>223</v>
      </c>
      <c r="F28" s="360" t="n">
        <v>0</v>
      </c>
      <c r="G28" s="360" t="inlineStr">
        <is>
          <t>ОборудЗак</t>
        </is>
      </c>
      <c r="H28" s="360" t="inlineStr">
        <is>
          <t>Стоимость оборудования заказчика</t>
        </is>
      </c>
      <c r="I28" s="360" t="n"/>
      <c r="J28" s="360" t="n"/>
      <c r="K28" s="360" t="n">
        <v>223</v>
      </c>
      <c r="L28" s="360" t="n">
        <v>9</v>
      </c>
      <c r="M28" s="360" t="n">
        <v>3</v>
      </c>
      <c r="N28" s="360" t="inlineStr"/>
      <c r="O28" s="360" t="n">
        <v>2</v>
      </c>
      <c r="P28" s="360" t="n"/>
    </row>
    <row r="29">
      <c r="A29" s="360" t="n">
        <v>50</v>
      </c>
      <c r="B29" s="360" t="n">
        <v>0</v>
      </c>
      <c r="C29" s="360" t="n">
        <v>0</v>
      </c>
      <c r="D29" s="360" t="n">
        <v>1</v>
      </c>
      <c r="E29" s="360" t="n">
        <v>229</v>
      </c>
      <c r="F29" s="360" t="n">
        <v>0</v>
      </c>
      <c r="G29" s="360" t="inlineStr">
        <is>
          <t>ОборудПод</t>
        </is>
      </c>
      <c r="H29" s="360" t="inlineStr">
        <is>
          <t>Стоимость оборудования подрядчика</t>
        </is>
      </c>
      <c r="I29" s="360" t="n"/>
      <c r="J29" s="360" t="n"/>
      <c r="K29" s="360" t="n">
        <v>229</v>
      </c>
      <c r="L29" s="360" t="n">
        <v>10</v>
      </c>
      <c r="M29" s="360" t="n">
        <v>3</v>
      </c>
      <c r="N29" s="360" t="inlineStr"/>
      <c r="O29" s="360" t="n">
        <v>2</v>
      </c>
      <c r="P29" s="360" t="n"/>
    </row>
    <row r="30">
      <c r="A30" s="360" t="n">
        <v>50</v>
      </c>
      <c r="B30" s="360" t="n">
        <v>0</v>
      </c>
      <c r="C30" s="360" t="n">
        <v>0</v>
      </c>
      <c r="D30" s="360" t="n">
        <v>1</v>
      </c>
      <c r="E30" s="360" t="n">
        <v>203</v>
      </c>
      <c r="F30" s="360" t="n">
        <v>0</v>
      </c>
      <c r="G30" s="360" t="inlineStr">
        <is>
          <t>ЭММ</t>
        </is>
      </c>
      <c r="H30" s="360" t="inlineStr">
        <is>
          <t>Эксплуатация машин</t>
        </is>
      </c>
      <c r="I30" s="360" t="n"/>
      <c r="J30" s="360" t="n"/>
      <c r="K30" s="360" t="n">
        <v>203</v>
      </c>
      <c r="L30" s="360" t="n">
        <v>11</v>
      </c>
      <c r="M30" s="360" t="n">
        <v>3</v>
      </c>
      <c r="N30" s="360" t="inlineStr"/>
      <c r="O30" s="360" t="n">
        <v>2</v>
      </c>
      <c r="P30" s="360" t="n"/>
    </row>
    <row r="31">
      <c r="A31" s="360" t="n">
        <v>50</v>
      </c>
      <c r="B31" s="360" t="n">
        <v>0</v>
      </c>
      <c r="C31" s="360" t="n">
        <v>0</v>
      </c>
      <c r="D31" s="360" t="n">
        <v>1</v>
      </c>
      <c r="E31" s="360" t="n">
        <v>231</v>
      </c>
      <c r="F31" s="360" t="n">
        <v>0</v>
      </c>
      <c r="G31" s="360" t="inlineStr">
        <is>
          <t>ЭММсНРиСП</t>
        </is>
      </c>
      <c r="H31" s="360" t="inlineStr">
        <is>
          <t>Эксплуатация машин по ТСН-2001.16</t>
        </is>
      </c>
      <c r="I31" s="360" t="n"/>
      <c r="J31" s="360" t="n"/>
      <c r="K31" s="360" t="n">
        <v>231</v>
      </c>
      <c r="L31" s="360" t="n">
        <v>12</v>
      </c>
      <c r="M31" s="360" t="n">
        <v>3</v>
      </c>
      <c r="N31" s="360" t="inlineStr"/>
      <c r="O31" s="360" t="n">
        <v>2</v>
      </c>
      <c r="P31" s="360" t="n"/>
    </row>
    <row r="32">
      <c r="A32" s="360" t="n">
        <v>50</v>
      </c>
      <c r="B32" s="360" t="n">
        <v>0</v>
      </c>
      <c r="C32" s="360" t="n">
        <v>0</v>
      </c>
      <c r="D32" s="360" t="n">
        <v>1</v>
      </c>
      <c r="E32" s="360" t="n">
        <v>204</v>
      </c>
      <c r="F32" s="360" t="n">
        <v>0</v>
      </c>
      <c r="G32" s="360" t="inlineStr">
        <is>
          <t>ЗПМ</t>
        </is>
      </c>
      <c r="H32" s="360" t="inlineStr">
        <is>
          <t>ЗП машинистов</t>
        </is>
      </c>
      <c r="I32" s="360" t="n"/>
      <c r="J32" s="360" t="n"/>
      <c r="K32" s="360" t="n">
        <v>204</v>
      </c>
      <c r="L32" s="360" t="n">
        <v>13</v>
      </c>
      <c r="M32" s="360" t="n">
        <v>3</v>
      </c>
      <c r="N32" s="360" t="inlineStr"/>
      <c r="O32" s="360" t="n">
        <v>2</v>
      </c>
      <c r="P32" s="360" t="n"/>
    </row>
    <row r="33">
      <c r="A33" s="360" t="n">
        <v>50</v>
      </c>
      <c r="B33" s="360" t="n">
        <v>0</v>
      </c>
      <c r="C33" s="360" t="n">
        <v>0</v>
      </c>
      <c r="D33" s="360" t="n">
        <v>1</v>
      </c>
      <c r="E33" s="360" t="n">
        <v>205</v>
      </c>
      <c r="F33" s="360" t="n">
        <v>821</v>
      </c>
      <c r="G33" s="360" t="inlineStr">
        <is>
          <t>ОЗП</t>
        </is>
      </c>
      <c r="H33" s="360" t="inlineStr">
        <is>
          <t>Основная ЗП рабочих</t>
        </is>
      </c>
      <c r="I33" s="360" t="n"/>
      <c r="J33" s="360" t="n"/>
      <c r="K33" s="360" t="n">
        <v>205</v>
      </c>
      <c r="L33" s="360" t="n">
        <v>14</v>
      </c>
      <c r="M33" s="360" t="n">
        <v>3</v>
      </c>
      <c r="N33" s="360" t="inlineStr"/>
      <c r="O33" s="360" t="n">
        <v>2</v>
      </c>
      <c r="P33" s="360" t="n"/>
    </row>
    <row r="34">
      <c r="A34" s="360" t="n">
        <v>50</v>
      </c>
      <c r="B34" s="360" t="n">
        <v>0</v>
      </c>
      <c r="C34" s="360" t="n">
        <v>0</v>
      </c>
      <c r="D34" s="360" t="n">
        <v>1</v>
      </c>
      <c r="E34" s="360" t="n">
        <v>232</v>
      </c>
      <c r="F34" s="360" t="n">
        <v>0</v>
      </c>
      <c r="G34" s="360" t="inlineStr">
        <is>
          <t>ОЗПсНРиСП</t>
        </is>
      </c>
      <c r="H34" s="360" t="inlineStr">
        <is>
          <t>Основная ЗП рабочих по ТСН-2001.16</t>
        </is>
      </c>
      <c r="I34" s="360" t="n"/>
      <c r="J34" s="360" t="n"/>
      <c r="K34" s="360" t="n">
        <v>232</v>
      </c>
      <c r="L34" s="360" t="n">
        <v>15</v>
      </c>
      <c r="M34" s="360" t="n">
        <v>3</v>
      </c>
      <c r="N34" s="360" t="inlineStr"/>
      <c r="O34" s="360" t="n">
        <v>2</v>
      </c>
      <c r="P34" s="360" t="n"/>
    </row>
    <row r="35">
      <c r="A35" s="360" t="n">
        <v>50</v>
      </c>
      <c r="B35" s="360" t="n">
        <v>0</v>
      </c>
      <c r="C35" s="360" t="n">
        <v>0</v>
      </c>
      <c r="D35" s="360" t="n">
        <v>1</v>
      </c>
      <c r="E35" s="360" t="n">
        <v>214</v>
      </c>
      <c r="F35" s="360" t="n">
        <v>2876</v>
      </c>
      <c r="G35" s="360" t="inlineStr">
        <is>
          <t>Строит</t>
        </is>
      </c>
      <c r="H35" s="360" t="inlineStr">
        <is>
          <t>Строительные работы с НР и СП</t>
        </is>
      </c>
      <c r="I35" s="360" t="n"/>
      <c r="J35" s="360" t="n"/>
      <c r="K35" s="360" t="n">
        <v>214</v>
      </c>
      <c r="L35" s="360" t="n">
        <v>16</v>
      </c>
      <c r="M35" s="360" t="n">
        <v>3</v>
      </c>
      <c r="N35" s="360" t="inlineStr"/>
      <c r="O35" s="360" t="n">
        <v>2</v>
      </c>
      <c r="P35" s="360" t="n"/>
    </row>
    <row r="36">
      <c r="A36" s="360" t="n">
        <v>50</v>
      </c>
      <c r="B36" s="360" t="n">
        <v>0</v>
      </c>
      <c r="C36" s="360" t="n">
        <v>0</v>
      </c>
      <c r="D36" s="360" t="n">
        <v>1</v>
      </c>
      <c r="E36" s="360" t="n">
        <v>215</v>
      </c>
      <c r="F36" s="360" t="n">
        <v>0</v>
      </c>
      <c r="G36" s="360" t="inlineStr">
        <is>
          <t>Монтаж</t>
        </is>
      </c>
      <c r="H36" s="360" t="inlineStr">
        <is>
          <t>Монтажные работы с НР и СП</t>
        </is>
      </c>
      <c r="I36" s="360" t="n"/>
      <c r="J36" s="360" t="n"/>
      <c r="K36" s="360" t="n">
        <v>215</v>
      </c>
      <c r="L36" s="360" t="n">
        <v>17</v>
      </c>
      <c r="M36" s="360" t="n">
        <v>3</v>
      </c>
      <c r="N36" s="360" t="inlineStr"/>
      <c r="O36" s="360" t="n">
        <v>2</v>
      </c>
      <c r="P36" s="360" t="n"/>
    </row>
    <row r="37">
      <c r="A37" s="360" t="n">
        <v>50</v>
      </c>
      <c r="B37" s="360" t="n">
        <v>0</v>
      </c>
      <c r="C37" s="360" t="n">
        <v>0</v>
      </c>
      <c r="D37" s="360" t="n">
        <v>1</v>
      </c>
      <c r="E37" s="360" t="n">
        <v>217</v>
      </c>
      <c r="F37" s="360" t="n">
        <v>0</v>
      </c>
      <c r="G37" s="360" t="inlineStr">
        <is>
          <t>Прочие</t>
        </is>
      </c>
      <c r="H37" s="360" t="inlineStr">
        <is>
          <t>Прочие работы с НР и СП</t>
        </is>
      </c>
      <c r="I37" s="360" t="n"/>
      <c r="J37" s="360" t="n"/>
      <c r="K37" s="360" t="n">
        <v>217</v>
      </c>
      <c r="L37" s="360" t="n">
        <v>18</v>
      </c>
      <c r="M37" s="360" t="n">
        <v>3</v>
      </c>
      <c r="N37" s="360" t="inlineStr"/>
      <c r="O37" s="360" t="n">
        <v>2</v>
      </c>
      <c r="P37" s="360" t="n"/>
    </row>
    <row r="38">
      <c r="A38" s="360" t="n">
        <v>50</v>
      </c>
      <c r="B38" s="360" t="n">
        <v>0</v>
      </c>
      <c r="C38" s="360" t="n">
        <v>0</v>
      </c>
      <c r="D38" s="360" t="n">
        <v>1</v>
      </c>
      <c r="E38" s="360" t="n">
        <v>230</v>
      </c>
      <c r="F38" s="360" t="n">
        <v>0</v>
      </c>
      <c r="G38" s="360" t="inlineStr">
        <is>
          <t>ПрочиеЗатр</t>
        </is>
      </c>
      <c r="H38" s="360" t="inlineStr">
        <is>
          <t>Прочие затраты по ТСН-2001.16</t>
        </is>
      </c>
      <c r="I38" s="360" t="n"/>
      <c r="J38" s="360" t="n"/>
      <c r="K38" s="360" t="n">
        <v>230</v>
      </c>
      <c r="L38" s="360" t="n">
        <v>19</v>
      </c>
      <c r="M38" s="360" t="n">
        <v>3</v>
      </c>
      <c r="N38" s="360" t="inlineStr"/>
      <c r="O38" s="360" t="n">
        <v>2</v>
      </c>
      <c r="P38" s="360" t="n"/>
    </row>
    <row r="39">
      <c r="A39" s="360" t="n">
        <v>50</v>
      </c>
      <c r="B39" s="360" t="n">
        <v>0</v>
      </c>
      <c r="C39" s="360" t="n">
        <v>0</v>
      </c>
      <c r="D39" s="360" t="n">
        <v>1</v>
      </c>
      <c r="E39" s="360" t="n">
        <v>206</v>
      </c>
      <c r="F39" s="360" t="n">
        <v>0</v>
      </c>
      <c r="G39" s="360" t="inlineStr">
        <is>
          <t>ВозврМат</t>
        </is>
      </c>
      <c r="H39" s="360" t="inlineStr">
        <is>
          <t>Возврат материалов</t>
        </is>
      </c>
      <c r="I39" s="360" t="n"/>
      <c r="J39" s="360" t="n"/>
      <c r="K39" s="360" t="n">
        <v>206</v>
      </c>
      <c r="L39" s="360" t="n">
        <v>20</v>
      </c>
      <c r="M39" s="360" t="n">
        <v>3</v>
      </c>
      <c r="N39" s="360" t="inlineStr"/>
      <c r="O39" s="360" t="n">
        <v>2</v>
      </c>
      <c r="P39" s="360" t="n"/>
    </row>
    <row r="40">
      <c r="A40" s="360" t="n">
        <v>50</v>
      </c>
      <c r="B40" s="360" t="n">
        <v>0</v>
      </c>
      <c r="C40" s="360" t="n">
        <v>0</v>
      </c>
      <c r="D40" s="360" t="n">
        <v>1</v>
      </c>
      <c r="E40" s="360" t="n">
        <v>207</v>
      </c>
      <c r="F40" s="360" t="n">
        <v>1.633</v>
      </c>
      <c r="G40" s="360" t="inlineStr">
        <is>
          <t>ТрудСтр</t>
        </is>
      </c>
      <c r="H40" s="360" t="inlineStr">
        <is>
          <t>Трудозатраты строителей</t>
        </is>
      </c>
      <c r="I40" s="360" t="n"/>
      <c r="J40" s="360" t="n"/>
      <c r="K40" s="360" t="n">
        <v>207</v>
      </c>
      <c r="L40" s="360" t="n">
        <v>21</v>
      </c>
      <c r="M40" s="360" t="n">
        <v>3</v>
      </c>
      <c r="N40" s="360" t="inlineStr"/>
      <c r="O40" s="360" t="n">
        <v>-1</v>
      </c>
      <c r="P40" s="360" t="n"/>
    </row>
    <row r="41">
      <c r="A41" s="360" t="n">
        <v>50</v>
      </c>
      <c r="B41" s="360" t="n">
        <v>0</v>
      </c>
      <c r="C41" s="360" t="n">
        <v>0</v>
      </c>
      <c r="D41" s="360" t="n">
        <v>1</v>
      </c>
      <c r="E41" s="360" t="n">
        <v>208</v>
      </c>
      <c r="F41" s="360" t="n">
        <v>0.0008</v>
      </c>
      <c r="G41" s="360" t="inlineStr">
        <is>
          <t>ТрудМаш</t>
        </is>
      </c>
      <c r="H41" s="360" t="inlineStr">
        <is>
          <t>Трудозатраты машинистов</t>
        </is>
      </c>
      <c r="I41" s="360" t="n"/>
      <c r="J41" s="360" t="n"/>
      <c r="K41" s="360" t="n">
        <v>208</v>
      </c>
      <c r="L41" s="360" t="n">
        <v>22</v>
      </c>
      <c r="M41" s="360" t="n">
        <v>3</v>
      </c>
      <c r="N41" s="360" t="inlineStr"/>
      <c r="O41" s="360" t="n">
        <v>-1</v>
      </c>
      <c r="P41" s="360" t="n"/>
    </row>
    <row r="42">
      <c r="A42" s="360" t="n">
        <v>50</v>
      </c>
      <c r="B42" s="360" t="n">
        <v>0</v>
      </c>
      <c r="C42" s="360" t="n">
        <v>0</v>
      </c>
      <c r="D42" s="360" t="n">
        <v>1</v>
      </c>
      <c r="E42" s="360" t="n">
        <v>209</v>
      </c>
      <c r="F42" s="360" t="n">
        <v>0</v>
      </c>
      <c r="G42" s="360" t="inlineStr">
        <is>
          <t>ТранспМат</t>
        </is>
      </c>
      <c r="H42" s="360" t="inlineStr">
        <is>
          <t>Транспорт материалов</t>
        </is>
      </c>
      <c r="I42" s="360" t="n"/>
      <c r="J42" s="360" t="n"/>
      <c r="K42" s="360" t="n">
        <v>209</v>
      </c>
      <c r="L42" s="360" t="n">
        <v>23</v>
      </c>
      <c r="M42" s="360" t="n">
        <v>3</v>
      </c>
      <c r="N42" s="360" t="inlineStr"/>
      <c r="O42" s="360" t="n">
        <v>2</v>
      </c>
      <c r="P42" s="360" t="n"/>
    </row>
    <row r="43">
      <c r="A43" s="360" t="n">
        <v>50</v>
      </c>
      <c r="B43" s="360" t="n">
        <v>0</v>
      </c>
      <c r="C43" s="360" t="n">
        <v>0</v>
      </c>
      <c r="D43" s="360" t="n">
        <v>1</v>
      </c>
      <c r="E43" s="360" t="n">
        <v>233</v>
      </c>
      <c r="F43" s="360" t="n">
        <v>0</v>
      </c>
      <c r="G43" s="360" t="inlineStr">
        <is>
          <t>Перевозка</t>
        </is>
      </c>
      <c r="H43" s="360" t="inlineStr">
        <is>
          <t>Перевозка грузов</t>
        </is>
      </c>
      <c r="I43" s="360" t="n"/>
      <c r="J43" s="360" t="n"/>
      <c r="K43" s="360" t="n">
        <v>233</v>
      </c>
      <c r="L43" s="360" t="n">
        <v>24</v>
      </c>
      <c r="M43" s="360" t="n">
        <v>3</v>
      </c>
      <c r="N43" s="360" t="inlineStr"/>
      <c r="O43" s="360" t="n">
        <v>2</v>
      </c>
      <c r="P43" s="360" t="n"/>
    </row>
    <row r="44">
      <c r="A44" s="360" t="n">
        <v>50</v>
      </c>
      <c r="B44" s="360" t="n">
        <v>0</v>
      </c>
      <c r="C44" s="360" t="n">
        <v>0</v>
      </c>
      <c r="D44" s="360" t="n">
        <v>1</v>
      </c>
      <c r="E44" s="360" t="n">
        <v>210</v>
      </c>
      <c r="F44" s="360" t="n">
        <v>747</v>
      </c>
      <c r="G44" s="360" t="inlineStr">
        <is>
          <t>НР</t>
        </is>
      </c>
      <c r="H44" s="360" t="inlineStr">
        <is>
          <t>Накладные расходы</t>
        </is>
      </c>
      <c r="I44" s="360" t="n"/>
      <c r="J44" s="360" t="n"/>
      <c r="K44" s="360" t="n">
        <v>210</v>
      </c>
      <c r="L44" s="360" t="n">
        <v>25</v>
      </c>
      <c r="M44" s="360" t="n">
        <v>3</v>
      </c>
      <c r="N44" s="360" t="inlineStr"/>
      <c r="O44" s="360" t="n">
        <v>2</v>
      </c>
      <c r="P44" s="360" t="n"/>
    </row>
    <row r="45">
      <c r="A45" s="360" t="n">
        <v>50</v>
      </c>
      <c r="B45" s="360" t="n">
        <v>0</v>
      </c>
      <c r="C45" s="360" t="n">
        <v>0</v>
      </c>
      <c r="D45" s="360" t="n">
        <v>1</v>
      </c>
      <c r="E45" s="360" t="n">
        <v>211</v>
      </c>
      <c r="F45" s="360" t="n">
        <v>394</v>
      </c>
      <c r="G45" s="360" t="inlineStr">
        <is>
          <t>СмПриб</t>
        </is>
      </c>
      <c r="H45" s="360" t="inlineStr">
        <is>
          <t>Сметная прибыль</t>
        </is>
      </c>
      <c r="I45" s="360" t="n"/>
      <c r="J45" s="360" t="n"/>
      <c r="K45" s="360" t="n">
        <v>211</v>
      </c>
      <c r="L45" s="360" t="n">
        <v>26</v>
      </c>
      <c r="M45" s="360" t="n">
        <v>3</v>
      </c>
      <c r="N45" s="360" t="inlineStr"/>
      <c r="O45" s="360" t="n">
        <v>2</v>
      </c>
      <c r="P45" s="360" t="n"/>
    </row>
    <row r="46">
      <c r="A46" s="360" t="n">
        <v>50</v>
      </c>
      <c r="B46" s="360" t="n">
        <v>0</v>
      </c>
      <c r="C46" s="360" t="n">
        <v>0</v>
      </c>
      <c r="D46" s="360" t="n">
        <v>1</v>
      </c>
      <c r="E46" s="360" t="n">
        <v>224</v>
      </c>
      <c r="F46" s="360" t="n">
        <v>2876</v>
      </c>
      <c r="G46" s="360" t="inlineStr">
        <is>
          <t>Всего</t>
        </is>
      </c>
      <c r="H46" s="360" t="inlineStr">
        <is>
          <t>Всего с НР и СП</t>
        </is>
      </c>
      <c r="I46" s="360" t="n"/>
      <c r="J46" s="360" t="n"/>
      <c r="K46" s="360" t="n">
        <v>224</v>
      </c>
      <c r="L46" s="360" t="n">
        <v>27</v>
      </c>
      <c r="M46" s="360" t="n">
        <v>3</v>
      </c>
      <c r="N46" s="360" t="inlineStr"/>
      <c r="O46" s="360" t="n">
        <v>2</v>
      </c>
      <c r="P46" s="360" t="n"/>
    </row>
    <row r="47">
      <c r="A47" s="360" t="n">
        <v>50</v>
      </c>
      <c r="B47" s="360" t="n">
        <v>1</v>
      </c>
      <c r="C47" s="360" t="n">
        <v>0</v>
      </c>
      <c r="D47" s="360" t="n">
        <v>2</v>
      </c>
      <c r="E47" s="360" t="n">
        <v>0</v>
      </c>
      <c r="F47" s="360" t="n">
        <v>2876</v>
      </c>
      <c r="G47" s="360" t="inlineStr">
        <is>
          <t>и1</t>
        </is>
      </c>
      <c r="H47" s="360" t="inlineStr">
        <is>
          <t>Итого</t>
        </is>
      </c>
      <c r="I47" s="360" t="n"/>
      <c r="J47" s="360" t="n"/>
      <c r="K47" s="360" t="n">
        <v>212</v>
      </c>
      <c r="L47" s="360" t="n">
        <v>28</v>
      </c>
      <c r="M47" s="360" t="n">
        <v>0</v>
      </c>
      <c r="N47" s="360" t="inlineStr"/>
      <c r="O47" s="360" t="n">
        <v>2</v>
      </c>
      <c r="P47" s="360" t="n"/>
    </row>
    <row r="48">
      <c r="A48" s="360" t="n">
        <v>50</v>
      </c>
      <c r="B48" s="360" t="n">
        <v>1</v>
      </c>
      <c r="C48" s="360" t="n">
        <v>0</v>
      </c>
      <c r="D48" s="360" t="n">
        <v>2</v>
      </c>
      <c r="E48" s="360" t="n">
        <v>0</v>
      </c>
      <c r="F48" s="360" t="n">
        <v>633</v>
      </c>
      <c r="G48" s="360" t="inlineStr">
        <is>
          <t>и2</t>
        </is>
      </c>
      <c r="H48" s="360" t="inlineStr">
        <is>
          <t>НДС 22%</t>
        </is>
      </c>
      <c r="I48" s="360" t="n"/>
      <c r="J48" s="360" t="n"/>
      <c r="K48" s="360" t="n">
        <v>212</v>
      </c>
      <c r="L48" s="360" t="n">
        <v>29</v>
      </c>
      <c r="M48" s="360" t="n">
        <v>0</v>
      </c>
      <c r="N48" s="360" t="inlineStr"/>
      <c r="O48" s="360" t="n">
        <v>2</v>
      </c>
      <c r="P48" s="360" t="n"/>
    </row>
    <row r="49">
      <c r="A49" s="360" t="n">
        <v>50</v>
      </c>
      <c r="B49" s="360" t="n">
        <v>1</v>
      </c>
      <c r="C49" s="360" t="n">
        <v>0</v>
      </c>
      <c r="D49" s="360" t="n">
        <v>2</v>
      </c>
      <c r="E49" s="360" t="n">
        <v>213</v>
      </c>
      <c r="F49" s="360" t="n">
        <v>3509</v>
      </c>
      <c r="G49" s="360" t="inlineStr">
        <is>
          <t>и3</t>
        </is>
      </c>
      <c r="H49" s="360" t="inlineStr">
        <is>
          <t>Всего</t>
        </is>
      </c>
      <c r="I49" s="360" t="n"/>
      <c r="J49" s="360" t="n"/>
      <c r="K49" s="360" t="n">
        <v>212</v>
      </c>
      <c r="L49" s="360" t="n">
        <v>30</v>
      </c>
      <c r="M49" s="360" t="n">
        <v>0</v>
      </c>
      <c r="N49" s="360" t="inlineStr"/>
      <c r="O49" s="360" t="n">
        <v>2</v>
      </c>
      <c r="P49" s="360" t="n"/>
    </row>
    <row r="50"/>
    <row r="51">
      <c r="A51" t="n">
        <v>-1</v>
      </c>
    </row>
    <row r="52"/>
    <row r="53"/>
    <row r="54">
      <c r="A54" s="359" t="n">
        <v>75</v>
      </c>
      <c r="B54" s="359" t="inlineStr">
        <is>
          <t>Уровень цен</t>
        </is>
      </c>
      <c r="C54" s="359" t="n">
        <v>2025</v>
      </c>
      <c r="D54" s="359" t="n">
        <v>0</v>
      </c>
      <c r="E54" s="359" t="n">
        <v>6</v>
      </c>
      <c r="F54" s="359" t="n"/>
      <c r="G54" s="359" t="n">
        <v>0</v>
      </c>
      <c r="H54" s="359" t="n">
        <v>1</v>
      </c>
      <c r="I54" s="359" t="n">
        <v>0</v>
      </c>
      <c r="J54" s="359" t="n">
        <v>3</v>
      </c>
      <c r="K54" s="359" t="n">
        <v>0</v>
      </c>
      <c r="L54" s="359" t="n">
        <v>0</v>
      </c>
      <c r="M54" s="359" t="n">
        <v>0</v>
      </c>
      <c r="N54" s="359" t="n">
        <v>78862477</v>
      </c>
      <c r="O54" s="359" t="n">
        <v>1</v>
      </c>
    </row>
    <row r="55">
      <c r="A55" s="361" t="n">
        <v>1</v>
      </c>
      <c r="B55" s="361" t="inlineStr">
        <is>
          <t>Сборник индексов</t>
        </is>
      </c>
      <c r="C55" s="361" t="inlineStr">
        <is>
          <t>ТСНБ-2001 Московской области (редакция 2014 г)</t>
        </is>
      </c>
      <c r="D55" s="361" t="n">
        <v>2025</v>
      </c>
      <c r="E55" s="361" t="n">
        <v>6</v>
      </c>
      <c r="F55" s="361" t="n">
        <v>1</v>
      </c>
      <c r="G55" s="361" t="n">
        <v>1</v>
      </c>
      <c r="H55" s="361" t="n">
        <v>0</v>
      </c>
      <c r="I55" s="361" t="n">
        <v>2</v>
      </c>
      <c r="J55" s="361" t="n">
        <v>1</v>
      </c>
      <c r="K55" s="361" t="n">
        <v>1</v>
      </c>
      <c r="L55" s="361" t="n">
        <v>1</v>
      </c>
      <c r="M55" s="361" t="n">
        <v>1</v>
      </c>
      <c r="N55" s="361" t="n">
        <v>1</v>
      </c>
      <c r="O55" s="361" t="n">
        <v>1</v>
      </c>
      <c r="P55" s="361" t="n">
        <v>1</v>
      </c>
      <c r="Q55" s="361" t="n">
        <v>1</v>
      </c>
      <c r="R55" s="361" t="inlineStr"/>
      <c r="S55" s="361" t="inlineStr"/>
      <c r="T55" s="361" t="inlineStr"/>
      <c r="U55" s="361" t="inlineStr"/>
      <c r="V55" s="361" t="inlineStr"/>
      <c r="W55" s="361" t="inlineStr"/>
      <c r="X55" s="361" t="inlineStr"/>
      <c r="Y55" s="361" t="inlineStr"/>
      <c r="Z55" s="361" t="inlineStr"/>
      <c r="AA55" s="361" t="inlineStr"/>
      <c r="AB55" s="361" t="n"/>
      <c r="AC55" s="361" t="n"/>
      <c r="AD55" s="361" t="n"/>
      <c r="AE55" s="361" t="n"/>
      <c r="AF55" s="361" t="n"/>
      <c r="AG55" s="361" t="n"/>
      <c r="AH55" s="361" t="n"/>
      <c r="AI55" s="361" t="n"/>
      <c r="AJ55" s="361" t="n"/>
      <c r="AK55" s="361" t="n"/>
      <c r="AL55" s="361" t="n"/>
      <c r="AM55" s="361" t="n"/>
      <c r="AN55" s="361" t="n">
        <v>78862478</v>
      </c>
      <c r="AO55" s="361" t="n"/>
      <c r="AP55" s="361" t="n"/>
      <c r="AQ55" s="361" t="n"/>
      <c r="AR55" s="361" t="n"/>
      <c r="AS55" s="361" t="n"/>
      <c r="AT55" s="361" t="n"/>
      <c r="AU55" s="361" t="n"/>
      <c r="AV55" s="361" t="n"/>
      <c r="AW55" s="361" t="n"/>
      <c r="AX55" s="361" t="n"/>
    </row>
    <row r="56">
      <c r="A56" s="361" t="n">
        <v>2</v>
      </c>
      <c r="B56" s="361" t="inlineStr">
        <is>
          <t>Вид цен</t>
        </is>
      </c>
      <c r="C56" s="361" t="inlineStr"/>
      <c r="D56" s="361" t="n">
        <v>0</v>
      </c>
      <c r="E56" s="361" t="n">
        <v>0</v>
      </c>
      <c r="F56" s="361" t="n">
        <v>-1</v>
      </c>
      <c r="G56" s="361" t="n"/>
      <c r="H56" s="361" t="n"/>
      <c r="I56" s="361" t="n"/>
      <c r="J56" s="361" t="n"/>
      <c r="K56" s="361" t="n"/>
      <c r="L56" s="361" t="n"/>
      <c r="M56" s="361" t="n"/>
      <c r="N56" s="361" t="n"/>
      <c r="O56" s="361" t="n"/>
      <c r="P56" s="361" t="n"/>
      <c r="Q56" s="361" t="n"/>
      <c r="R56" s="361" t="n"/>
      <c r="S56" s="361" t="n"/>
      <c r="T56" s="361" t="n"/>
      <c r="U56" s="361" t="n"/>
      <c r="V56" s="361" t="n"/>
      <c r="W56" s="361" t="n"/>
      <c r="X56" s="361" t="n"/>
      <c r="Y56" s="361" t="n"/>
      <c r="Z56" s="361" t="n"/>
      <c r="AA56" s="361" t="n"/>
      <c r="AB56" s="361" t="n"/>
      <c r="AC56" s="361" t="n"/>
      <c r="AD56" s="361" t="n"/>
      <c r="AE56" s="361" t="n"/>
      <c r="AF56" s="361" t="n"/>
      <c r="AG56" s="361" t="n"/>
      <c r="AH56" s="361" t="n"/>
      <c r="AI56" s="361" t="n"/>
      <c r="AJ56" s="361" t="n"/>
      <c r="AK56" s="361" t="n"/>
      <c r="AL56" s="361" t="n"/>
      <c r="AM56" s="361" t="n"/>
      <c r="AN56" s="361" t="n">
        <v>78862479</v>
      </c>
    </row>
    <row r="57">
      <c r="A57" s="361" t="n">
        <v>1</v>
      </c>
      <c r="B57" s="361" t="inlineStr">
        <is>
          <t>Сборник индексов</t>
        </is>
      </c>
      <c r="C57" s="361" t="inlineStr">
        <is>
          <t>МО эксплуатация дорог</t>
        </is>
      </c>
      <c r="D57" s="361" t="n">
        <v>2025</v>
      </c>
      <c r="E57" s="361" t="n">
        <v>9</v>
      </c>
      <c r="F57" s="361" t="n">
        <v>1</v>
      </c>
      <c r="G57" s="361" t="n">
        <v>1</v>
      </c>
      <c r="H57" s="361" t="n">
        <v>0</v>
      </c>
      <c r="I57" s="361" t="n">
        <v>2</v>
      </c>
      <c r="J57" s="361" t="n">
        <v>1</v>
      </c>
      <c r="K57" s="361" t="n">
        <v>1</v>
      </c>
      <c r="L57" s="361" t="n">
        <v>1</v>
      </c>
      <c r="M57" s="361" t="n">
        <v>1</v>
      </c>
      <c r="N57" s="361" t="n">
        <v>1</v>
      </c>
      <c r="O57" s="361" t="n">
        <v>1</v>
      </c>
      <c r="P57" s="361" t="n">
        <v>1</v>
      </c>
      <c r="Q57" s="361" t="n">
        <v>1</v>
      </c>
      <c r="R57" s="361" t="inlineStr"/>
      <c r="S57" s="361" t="inlineStr"/>
      <c r="T57" s="361" t="inlineStr"/>
      <c r="U57" s="361" t="inlineStr"/>
      <c r="V57" s="361" t="inlineStr"/>
      <c r="W57" s="361" t="inlineStr"/>
      <c r="X57" s="361" t="inlineStr"/>
      <c r="Y57" s="361" t="inlineStr"/>
      <c r="Z57" s="361" t="inlineStr"/>
      <c r="AA57" s="361" t="inlineStr"/>
      <c r="AB57" s="361" t="n"/>
      <c r="AC57" s="361" t="n"/>
      <c r="AD57" s="361" t="n"/>
      <c r="AE57" s="361" t="n"/>
      <c r="AF57" s="361" t="n"/>
      <c r="AG57" s="361" t="n"/>
      <c r="AH57" s="361" t="n"/>
      <c r="AI57" s="361" t="n"/>
      <c r="AJ57" s="361" t="n"/>
      <c r="AK57" s="361" t="n"/>
      <c r="AL57" s="361" t="n"/>
      <c r="AM57" s="361" t="n"/>
      <c r="AN57" s="361" t="n">
        <v>78862480</v>
      </c>
      <c r="AO57" s="361" t="n"/>
      <c r="AP57" s="361" t="n"/>
      <c r="AQ57" s="361" t="n"/>
      <c r="AR57" s="361" t="n"/>
      <c r="AS57" s="361" t="n"/>
      <c r="AT57" s="361" t="n"/>
      <c r="AU57" s="361" t="n"/>
      <c r="AV57" s="361" t="n"/>
      <c r="AW57" s="361" t="n"/>
      <c r="AX57" s="361" t="n"/>
    </row>
  </sheetData>
  <pageMargins left="0.75" right="0.75" top="1" bottom="1" header="0.5" footer="0.5"/>
</worksheet>
</file>

<file path=xl/worksheets/sheet6.xml><?xml version="1.0" encoding="utf-8"?>
<worksheet xmlns="http://schemas.openxmlformats.org/spreadsheetml/2006/main">
  <sheetPr>
    <outlinePr summaryBelow="1" summaryRight="1"/>
    <pageSetUpPr/>
  </sheetPr>
  <dimension ref="A1:DO701"/>
  <sheetViews>
    <sheetView workbookViewId="0">
      <selection activeCell="A1" sqref="A1"/>
    </sheetView>
  </sheetViews>
  <sheetFormatPr baseColWidth="8" defaultRowHeight="15"/>
  <cols>
    <col width="9.140625" customWidth="1" style="200" min="1" max="1"/>
    <col width="13" customWidth="1" style="200" min="2" max="2"/>
    <col width="13" customWidth="1" style="200" min="3" max="3"/>
    <col width="13" customWidth="1" style="200" min="4" max="4"/>
    <col width="13" customWidth="1" style="200" min="5" max="5"/>
    <col width="13" customWidth="1" style="200" min="6" max="6"/>
    <col width="13" customWidth="1" style="200" min="7" max="7"/>
    <col width="13" customWidth="1" style="200" min="8" max="8"/>
    <col width="13" customWidth="1" style="200" min="9" max="9"/>
    <col width="13" customWidth="1" style="200" min="10" max="10"/>
    <col width="13" customWidth="1" style="200" min="11" max="11"/>
    <col width="13" customWidth="1" style="200" min="12" max="12"/>
    <col width="13" customWidth="1" style="200" min="13" max="13"/>
    <col width="13" customWidth="1" style="200" min="14" max="14"/>
    <col width="13" customWidth="1" style="200" min="15" max="15"/>
    <col width="13" customWidth="1" style="200" min="16" max="16"/>
    <col width="13" customWidth="1" style="200" min="17" max="17"/>
    <col width="13" customWidth="1" style="200" min="18" max="18"/>
    <col width="13" customWidth="1" style="200" min="19" max="19"/>
    <col width="13" customWidth="1" style="200" min="20" max="20"/>
    <col width="13" customWidth="1" style="200" min="21" max="21"/>
    <col width="13" customWidth="1" style="200" min="22" max="22"/>
    <col width="13" customWidth="1" style="200" min="23" max="23"/>
    <col width="13" customWidth="1" style="200" min="24" max="24"/>
    <col width="13" customWidth="1" style="200" min="25" max="25"/>
    <col width="13" customWidth="1" style="200" min="26" max="26"/>
    <col width="13" customWidth="1" style="200" min="27" max="27"/>
    <col width="13" customWidth="1" style="200" min="28" max="28"/>
    <col width="13" customWidth="1" style="200" min="29" max="29"/>
    <col width="13" customWidth="1" style="200" min="30" max="30"/>
    <col width="13" customWidth="1" style="200" min="31" max="31"/>
    <col width="13" customWidth="1" style="200" min="32" max="32"/>
    <col width="13" customWidth="1" style="200" min="33" max="33"/>
    <col width="13" customWidth="1" style="200" min="34" max="34"/>
    <col width="13" customWidth="1" style="200" min="35" max="35"/>
    <col width="13" customWidth="1" style="200" min="36" max="36"/>
    <col width="13" customWidth="1" style="200" min="37" max="37"/>
    <col width="13" customWidth="1" style="200" min="38" max="38"/>
    <col width="13" customWidth="1" style="200" min="39" max="39"/>
    <col width="13" customWidth="1" style="200" min="40" max="40"/>
    <col width="13" customWidth="1" style="200" min="41" max="41"/>
    <col width="13" customWidth="1" style="200" min="42" max="42"/>
    <col width="13" customWidth="1" style="200" min="43" max="43"/>
    <col width="13" customWidth="1" style="200" min="44" max="44"/>
    <col width="13" customWidth="1" style="200" min="45" max="45"/>
    <col width="13" customWidth="1" style="200" min="46" max="46"/>
    <col width="13" customWidth="1" style="200" min="47" max="47"/>
    <col width="13" customWidth="1" style="200" min="48" max="48"/>
    <col width="13" customWidth="1" style="200" min="49" max="49"/>
    <col width="13" customWidth="1" style="200" min="50" max="50"/>
    <col width="13" customWidth="1" style="200" min="51" max="51"/>
    <col width="13" customWidth="1" style="200" min="52" max="52"/>
    <col width="13" customWidth="1" style="200" min="53" max="53"/>
    <col width="13" customWidth="1" style="200" min="54" max="54"/>
    <col width="13" customWidth="1" style="200" min="55" max="55"/>
    <col width="13" customWidth="1" style="200" min="56" max="56"/>
    <col width="13" customWidth="1" style="200" min="57" max="57"/>
    <col width="13" customWidth="1" style="200" min="58" max="58"/>
    <col width="13" customWidth="1" style="200" min="59" max="59"/>
    <col width="13" customWidth="1" style="200" min="60" max="60"/>
    <col width="13" customWidth="1" style="200" min="61" max="61"/>
    <col width="13" customWidth="1" style="200" min="62" max="62"/>
    <col width="13" customWidth="1" style="200" min="63" max="63"/>
    <col width="13" customWidth="1" style="200" min="64" max="64"/>
    <col width="13" customWidth="1" style="200" min="65" max="65"/>
    <col width="13" customWidth="1" style="200" min="66" max="66"/>
    <col width="13" customWidth="1" style="200" min="67" max="67"/>
    <col width="13" customWidth="1" style="200" min="68" max="68"/>
    <col width="13" customWidth="1" style="200" min="69" max="69"/>
    <col width="13" customWidth="1" style="200" min="70" max="70"/>
    <col width="13" customWidth="1" style="200" min="71" max="71"/>
    <col width="13" customWidth="1" style="200" min="72" max="72"/>
    <col width="13" customWidth="1" style="200" min="73" max="73"/>
    <col width="13" customWidth="1" style="200" min="74" max="74"/>
    <col width="13" customWidth="1" style="200" min="75" max="75"/>
    <col width="13" customWidth="1" style="200" min="76" max="76"/>
    <col width="13" customWidth="1" style="200" min="77" max="77"/>
    <col width="13" customWidth="1" style="200" min="78" max="78"/>
    <col width="13" customWidth="1" style="200" min="79" max="79"/>
    <col width="13" customWidth="1" style="200" min="80" max="80"/>
    <col width="13" customWidth="1" style="200" min="81" max="81"/>
    <col width="13" customWidth="1" style="200" min="82" max="82"/>
    <col width="13" customWidth="1" style="200" min="83" max="83"/>
    <col width="13" customWidth="1" style="200" min="84" max="84"/>
    <col width="13" customWidth="1" style="200" min="85" max="85"/>
    <col width="13" customWidth="1" style="200" min="86" max="86"/>
    <col width="13" customWidth="1" style="200" min="87" max="87"/>
    <col width="13" customWidth="1" style="200" min="88" max="88"/>
    <col width="13" customWidth="1" style="200" min="89" max="89"/>
    <col width="13" customWidth="1" style="200" min="90" max="90"/>
    <col width="13" customWidth="1" style="200" min="91" max="91"/>
    <col width="13" customWidth="1" style="200" min="92" max="92"/>
    <col width="13" customWidth="1" style="200" min="93" max="93"/>
    <col width="13" customWidth="1" style="200" min="94" max="94"/>
    <col width="13" customWidth="1" style="200" min="95" max="95"/>
    <col width="13" customWidth="1" style="200" min="96" max="96"/>
    <col width="13" customWidth="1" style="200" min="97" max="97"/>
    <col width="13" customWidth="1" style="200" min="98" max="98"/>
    <col width="13" customWidth="1" style="200" min="99" max="99"/>
    <col width="13" customWidth="1" style="200" min="100" max="100"/>
    <col width="13" customWidth="1" style="200" min="101" max="101"/>
    <col width="13" customWidth="1" style="200" min="102" max="102"/>
    <col width="13" customWidth="1" style="200" min="103" max="103"/>
    <col width="13" customWidth="1" style="200" min="104" max="104"/>
    <col width="13" customWidth="1" style="200" min="105" max="105"/>
    <col width="13" customWidth="1" style="200" min="106" max="106"/>
    <col width="13" customWidth="1" style="200" min="107" max="107"/>
    <col width="13" customWidth="1" style="200" min="108" max="108"/>
    <col width="13" customWidth="1" style="200" min="109" max="109"/>
    <col width="13" customWidth="1" style="200" min="110" max="110"/>
    <col width="13" customWidth="1" style="200" min="111" max="111"/>
    <col width="13" customWidth="1" style="200" min="112" max="112"/>
    <col width="13" customWidth="1" style="200" min="113" max="113"/>
    <col width="13" customWidth="1" style="200" min="114" max="114"/>
    <col width="13" customWidth="1" style="200" min="115" max="115"/>
    <col width="13" customWidth="1" style="200" min="116" max="116"/>
    <col width="13" customWidth="1" style="200" min="117" max="117"/>
    <col width="13" customWidth="1" style="200" min="118" max="118"/>
    <col width="13" customWidth="1" style="200" min="119" max="119"/>
  </cols>
  <sheetData>
    <row r="1">
      <c r="A1">
        <f>ROW(Source!A24)</f>
        <v/>
      </c>
      <c r="B1" t="n">
        <v>78862477</v>
      </c>
      <c r="C1" t="n">
        <v>78862715</v>
      </c>
      <c r="D1" t="n">
        <v>18407150</v>
      </c>
      <c r="E1" t="n">
        <v>1</v>
      </c>
      <c r="F1" t="n">
        <v>1</v>
      </c>
      <c r="G1" t="n">
        <v>1</v>
      </c>
      <c r="H1" t="n">
        <v>1</v>
      </c>
      <c r="I1" t="inlineStr">
        <is>
          <t>1-1030-90</t>
        </is>
      </c>
      <c r="J1" t="inlineStr"/>
      <c r="K1" t="inlineStr">
        <is>
          <t>Рабочий строитель среднего разряда 3</t>
        </is>
      </c>
      <c r="L1" t="n">
        <v>1369</v>
      </c>
      <c r="N1" t="n">
        <v>1013</v>
      </c>
      <c r="O1" t="inlineStr">
        <is>
          <t>чел.-ч</t>
        </is>
      </c>
      <c r="P1" t="inlineStr">
        <is>
          <t>чел.-ч</t>
        </is>
      </c>
      <c r="Q1" t="n">
        <v>1</v>
      </c>
      <c r="W1" t="n">
        <v>0</v>
      </c>
      <c r="X1" t="n">
        <v>-931037793</v>
      </c>
      <c r="Y1">
        <f>AT1</f>
        <v/>
      </c>
      <c r="AA1" t="n">
        <v>0</v>
      </c>
      <c r="AB1" t="n">
        <v>0</v>
      </c>
      <c r="AC1" t="n">
        <v>0</v>
      </c>
      <c r="AD1" t="n">
        <v>8.529999999999999</v>
      </c>
      <c r="AE1" t="n">
        <v>0</v>
      </c>
      <c r="AF1" t="n">
        <v>0</v>
      </c>
      <c r="AG1" t="n">
        <v>0</v>
      </c>
      <c r="AH1" t="n">
        <v>8.529999999999999</v>
      </c>
      <c r="AI1" t="n">
        <v>1</v>
      </c>
      <c r="AJ1" t="n">
        <v>1</v>
      </c>
      <c r="AK1" t="n">
        <v>1</v>
      </c>
      <c r="AL1" t="n">
        <v>1</v>
      </c>
      <c r="AM1" t="n">
        <v>-2</v>
      </c>
      <c r="AN1" t="n">
        <v>0</v>
      </c>
      <c r="AO1" t="n">
        <v>1</v>
      </c>
      <c r="AP1" t="n">
        <v>0</v>
      </c>
      <c r="AQ1" t="n">
        <v>0</v>
      </c>
      <c r="AR1" t="n">
        <v>0</v>
      </c>
      <c r="AS1" t="inlineStr"/>
      <c r="AT1" t="n">
        <v>37.8</v>
      </c>
      <c r="AU1" t="inlineStr"/>
      <c r="AV1" t="n">
        <v>1</v>
      </c>
      <c r="AW1" t="n">
        <v>2</v>
      </c>
      <c r="AX1" t="n">
        <v>78862717</v>
      </c>
      <c r="AY1" t="n">
        <v>1</v>
      </c>
      <c r="AZ1" t="n">
        <v>0</v>
      </c>
      <c r="BA1" t="n">
        <v>1</v>
      </c>
      <c r="BB1" t="n">
        <v>0</v>
      </c>
      <c r="BC1" t="n">
        <v>0</v>
      </c>
      <c r="BD1" t="n">
        <v>0</v>
      </c>
      <c r="BE1" t="n">
        <v>0</v>
      </c>
      <c r="BF1" t="n">
        <v>0</v>
      </c>
      <c r="BG1" t="n">
        <v>0</v>
      </c>
      <c r="BH1" t="n">
        <v>0</v>
      </c>
      <c r="BI1" t="n">
        <v>0</v>
      </c>
      <c r="BJ1" t="n">
        <v>0</v>
      </c>
      <c r="BK1" t="n">
        <v>0</v>
      </c>
      <c r="BL1" t="n">
        <v>0</v>
      </c>
      <c r="BM1" t="n">
        <v>0</v>
      </c>
      <c r="BN1" t="n">
        <v>0</v>
      </c>
      <c r="BO1" t="n">
        <v>0</v>
      </c>
      <c r="BP1" t="n">
        <v>0</v>
      </c>
      <c r="BQ1" t="n">
        <v>0</v>
      </c>
      <c r="BR1" t="n">
        <v>0</v>
      </c>
      <c r="BS1" t="n">
        <v>0</v>
      </c>
      <c r="BT1" t="n">
        <v>0</v>
      </c>
      <c r="BU1" t="n">
        <v>0</v>
      </c>
      <c r="BV1" t="n">
        <v>0</v>
      </c>
      <c r="BW1" t="n">
        <v>0</v>
      </c>
      <c r="CU1">
        <f>ROUND(AT1*Source!I24*AH1*AL1,0)</f>
        <v/>
      </c>
      <c r="CV1">
        <f>ROUND(Y1*Source!I24,7)</f>
        <v/>
      </c>
      <c r="CW1" t="n">
        <v>0</v>
      </c>
      <c r="CX1">
        <f>ROUND(Y1*Source!I24,7)</f>
        <v/>
      </c>
      <c r="CY1">
        <f>AD1</f>
        <v/>
      </c>
      <c r="CZ1">
        <f>AH1</f>
        <v/>
      </c>
      <c r="DA1">
        <f>AL1</f>
        <v/>
      </c>
      <c r="DB1">
        <f>ROUND(ROUND(AT1*CZ1,2),2)</f>
        <v/>
      </c>
      <c r="DC1">
        <f>ROUND(ROUND(AT1*AG1,2),2)</f>
        <v/>
      </c>
      <c r="DD1" t="inlineStr"/>
      <c r="DE1" t="inlineStr"/>
      <c r="DF1">
        <f>ROUND(ROUND(AE1,0)*CX1,0)</f>
        <v/>
      </c>
      <c r="DG1">
        <f>ROUND(ROUND(AF1,0)*CX1,0)</f>
        <v/>
      </c>
      <c r="DH1">
        <f>ROUND(ROUND(AG1,0)*CX1,0)</f>
        <v/>
      </c>
      <c r="DI1">
        <f>ROUND(ROUND(AH1,0)*CX1,0)</f>
        <v/>
      </c>
      <c r="DJ1">
        <f>DI1</f>
        <v/>
      </c>
      <c r="DK1" t="n">
        <v>0</v>
      </c>
      <c r="DL1" t="inlineStr"/>
      <c r="DM1" t="n">
        <v>0</v>
      </c>
      <c r="DN1" t="inlineStr"/>
      <c r="DO1" t="n">
        <v>0</v>
      </c>
    </row>
    <row r="2">
      <c r="A2">
        <f>ROW(Source!A25)</f>
        <v/>
      </c>
      <c r="B2" t="n">
        <v>78862477</v>
      </c>
      <c r="C2" t="n">
        <v>78862718</v>
      </c>
      <c r="D2" t="n">
        <v>18413627</v>
      </c>
      <c r="E2" t="n">
        <v>1</v>
      </c>
      <c r="F2" t="n">
        <v>1</v>
      </c>
      <c r="G2" t="n">
        <v>1</v>
      </c>
      <c r="H2" t="n">
        <v>1</v>
      </c>
      <c r="I2" t="inlineStr">
        <is>
          <t>1-1042-90</t>
        </is>
      </c>
      <c r="J2" t="inlineStr"/>
      <c r="K2" t="inlineStr">
        <is>
          <t>Рабочий строитель среднего разряда 4,2</t>
        </is>
      </c>
      <c r="L2" t="n">
        <v>1369</v>
      </c>
      <c r="N2" t="n">
        <v>1013</v>
      </c>
      <c r="O2" t="inlineStr">
        <is>
          <t>чел.-ч</t>
        </is>
      </c>
      <c r="P2" t="inlineStr">
        <is>
          <t>чел.-ч</t>
        </is>
      </c>
      <c r="Q2" t="n">
        <v>1</v>
      </c>
      <c r="W2" t="n">
        <v>0</v>
      </c>
      <c r="X2" t="n">
        <v>-1366182279</v>
      </c>
      <c r="Y2">
        <f>AT2</f>
        <v/>
      </c>
      <c r="AA2" t="n">
        <v>0</v>
      </c>
      <c r="AB2" t="n">
        <v>0</v>
      </c>
      <c r="AC2" t="n">
        <v>0</v>
      </c>
      <c r="AD2" t="n">
        <v>9.92</v>
      </c>
      <c r="AE2" t="n">
        <v>0</v>
      </c>
      <c r="AF2" t="n">
        <v>0</v>
      </c>
      <c r="AG2" t="n">
        <v>0</v>
      </c>
      <c r="AH2" t="n">
        <v>9.92</v>
      </c>
      <c r="AI2" t="n">
        <v>1</v>
      </c>
      <c r="AJ2" t="n">
        <v>1</v>
      </c>
      <c r="AK2" t="n">
        <v>1</v>
      </c>
      <c r="AL2" t="n">
        <v>1</v>
      </c>
      <c r="AM2" t="n">
        <v>-2</v>
      </c>
      <c r="AN2" t="n">
        <v>0</v>
      </c>
      <c r="AO2" t="n">
        <v>1</v>
      </c>
      <c r="AP2" t="n">
        <v>0</v>
      </c>
      <c r="AQ2" t="n">
        <v>0</v>
      </c>
      <c r="AR2" t="n">
        <v>0</v>
      </c>
      <c r="AS2" t="inlineStr"/>
      <c r="AT2" t="n">
        <v>121.8</v>
      </c>
      <c r="AU2" t="inlineStr"/>
      <c r="AV2" t="n">
        <v>1</v>
      </c>
      <c r="AW2" t="n">
        <v>2</v>
      </c>
      <c r="AX2" t="n">
        <v>78862734</v>
      </c>
      <c r="AY2" t="n">
        <v>1</v>
      </c>
      <c r="AZ2" t="n">
        <v>0</v>
      </c>
      <c r="BA2" t="n">
        <v>2</v>
      </c>
      <c r="BB2" t="n">
        <v>0</v>
      </c>
      <c r="BC2" t="n">
        <v>0</v>
      </c>
      <c r="BD2" t="n">
        <v>0</v>
      </c>
      <c r="BE2" t="n">
        <v>0</v>
      </c>
      <c r="BF2" t="n">
        <v>0</v>
      </c>
      <c r="BG2" t="n">
        <v>0</v>
      </c>
      <c r="BH2" t="n">
        <v>0</v>
      </c>
      <c r="BI2" t="n">
        <v>0</v>
      </c>
      <c r="BJ2" t="n">
        <v>0</v>
      </c>
      <c r="BK2" t="n">
        <v>0</v>
      </c>
      <c r="BL2" t="n">
        <v>0</v>
      </c>
      <c r="BM2" t="n">
        <v>0</v>
      </c>
      <c r="BN2" t="n">
        <v>0</v>
      </c>
      <c r="BO2" t="n">
        <v>0</v>
      </c>
      <c r="BP2" t="n">
        <v>0</v>
      </c>
      <c r="BQ2" t="n">
        <v>0</v>
      </c>
      <c r="BR2" t="n">
        <v>0</v>
      </c>
      <c r="BS2" t="n">
        <v>0</v>
      </c>
      <c r="BT2" t="n">
        <v>0</v>
      </c>
      <c r="BU2" t="n">
        <v>0</v>
      </c>
      <c r="BV2" t="n">
        <v>0</v>
      </c>
      <c r="BW2" t="n">
        <v>0</v>
      </c>
      <c r="CU2">
        <f>ROUND(AT2*Source!I25*AH2*AL2,0)</f>
        <v/>
      </c>
      <c r="CV2">
        <f>ROUND(Y2*Source!I25,7)</f>
        <v/>
      </c>
      <c r="CW2" t="n">
        <v>0</v>
      </c>
      <c r="CX2">
        <f>ROUND(Y2*Source!I25,7)</f>
        <v/>
      </c>
      <c r="CY2">
        <f>AD2</f>
        <v/>
      </c>
      <c r="CZ2">
        <f>AH2</f>
        <v/>
      </c>
      <c r="DA2">
        <f>AL2</f>
        <v/>
      </c>
      <c r="DB2">
        <f>ROUND(ROUND(AT2*CZ2,2),2)</f>
        <v/>
      </c>
      <c r="DC2">
        <f>ROUND(ROUND(AT2*AG2,2),2)</f>
        <v/>
      </c>
      <c r="DD2" t="inlineStr"/>
      <c r="DE2" t="inlineStr"/>
      <c r="DF2">
        <f>ROUND(ROUND(AE2,0)*CX2,0)</f>
        <v/>
      </c>
      <c r="DG2">
        <f>ROUND(ROUND(AF2,0)*CX2,0)</f>
        <v/>
      </c>
      <c r="DH2">
        <f>ROUND(ROUND(AG2,0)*CX2,0)</f>
        <v/>
      </c>
      <c r="DI2">
        <f>ROUND(ROUND(AH2,0)*CX2,0)</f>
        <v/>
      </c>
      <c r="DJ2">
        <f>DI2</f>
        <v/>
      </c>
      <c r="DK2" t="n">
        <v>0</v>
      </c>
      <c r="DL2" t="inlineStr"/>
      <c r="DM2" t="n">
        <v>0</v>
      </c>
      <c r="DN2" t="inlineStr"/>
      <c r="DO2" t="n">
        <v>0</v>
      </c>
    </row>
    <row r="3">
      <c r="A3">
        <f>ROW(Source!A25)</f>
        <v/>
      </c>
      <c r="B3" t="n">
        <v>78862477</v>
      </c>
      <c r="C3" t="n">
        <v>78862718</v>
      </c>
      <c r="D3" t="n">
        <v>121548</v>
      </c>
      <c r="E3" t="n">
        <v>1</v>
      </c>
      <c r="F3" t="n">
        <v>1</v>
      </c>
      <c r="G3" t="n">
        <v>1</v>
      </c>
      <c r="H3" t="n">
        <v>1</v>
      </c>
      <c r="I3" t="inlineStr">
        <is>
          <t>2</t>
        </is>
      </c>
      <c r="J3" t="inlineStr"/>
      <c r="K3" t="inlineStr">
        <is>
          <t>Затраты труда машинистов</t>
        </is>
      </c>
      <c r="L3" t="n">
        <v>608254</v>
      </c>
      <c r="N3" t="n">
        <v>1013</v>
      </c>
      <c r="O3" t="inlineStr">
        <is>
          <t>чел.час</t>
        </is>
      </c>
      <c r="P3" t="inlineStr">
        <is>
          <t>чел.час</t>
        </is>
      </c>
      <c r="Q3" t="n">
        <v>1</v>
      </c>
      <c r="W3" t="n">
        <v>0</v>
      </c>
      <c r="X3" t="n">
        <v>-185737400</v>
      </c>
      <c r="Y3">
        <f>AT3</f>
        <v/>
      </c>
      <c r="AA3" t="n">
        <v>0</v>
      </c>
      <c r="AB3" t="n">
        <v>0</v>
      </c>
      <c r="AC3" t="n">
        <v>0</v>
      </c>
      <c r="AD3" t="n">
        <v>0</v>
      </c>
      <c r="AE3" t="n">
        <v>0</v>
      </c>
      <c r="AF3" t="n">
        <v>0</v>
      </c>
      <c r="AG3" t="n">
        <v>0</v>
      </c>
      <c r="AH3" t="n">
        <v>0</v>
      </c>
      <c r="AI3" t="n">
        <v>1</v>
      </c>
      <c r="AJ3" t="n">
        <v>1</v>
      </c>
      <c r="AK3" t="n">
        <v>1</v>
      </c>
      <c r="AL3" t="n">
        <v>1</v>
      </c>
      <c r="AM3" t="n">
        <v>-2</v>
      </c>
      <c r="AN3" t="n">
        <v>0</v>
      </c>
      <c r="AO3" t="n">
        <v>1</v>
      </c>
      <c r="AP3" t="n">
        <v>0</v>
      </c>
      <c r="AQ3" t="n">
        <v>0</v>
      </c>
      <c r="AR3" t="n">
        <v>0</v>
      </c>
      <c r="AS3" t="inlineStr"/>
      <c r="AT3" t="n">
        <v>4.72</v>
      </c>
      <c r="AU3" t="inlineStr"/>
      <c r="AV3" t="n">
        <v>2</v>
      </c>
      <c r="AW3" t="n">
        <v>2</v>
      </c>
      <c r="AX3" t="n">
        <v>78862735</v>
      </c>
      <c r="AY3" t="n">
        <v>1</v>
      </c>
      <c r="AZ3" t="n">
        <v>0</v>
      </c>
      <c r="BA3" t="n">
        <v>3</v>
      </c>
      <c r="BB3" t="n">
        <v>0</v>
      </c>
      <c r="BC3" t="n">
        <v>0</v>
      </c>
      <c r="BD3" t="n">
        <v>0</v>
      </c>
      <c r="BE3" t="n">
        <v>0</v>
      </c>
      <c r="BF3" t="n">
        <v>0</v>
      </c>
      <c r="BG3" t="n">
        <v>0</v>
      </c>
      <c r="BH3" t="n">
        <v>0</v>
      </c>
      <c r="BI3" t="n">
        <v>0</v>
      </c>
      <c r="BJ3" t="n">
        <v>0</v>
      </c>
      <c r="BK3" t="n">
        <v>0</v>
      </c>
      <c r="BL3" t="n">
        <v>0</v>
      </c>
      <c r="BM3" t="n">
        <v>0</v>
      </c>
      <c r="BN3" t="n">
        <v>0</v>
      </c>
      <c r="BO3" t="n">
        <v>0</v>
      </c>
      <c r="BP3" t="n">
        <v>0</v>
      </c>
      <c r="BQ3" t="n">
        <v>0</v>
      </c>
      <c r="BR3" t="n">
        <v>0</v>
      </c>
      <c r="BS3" t="n">
        <v>0</v>
      </c>
      <c r="BT3" t="n">
        <v>0</v>
      </c>
      <c r="BU3" t="n">
        <v>0</v>
      </c>
      <c r="BV3" t="n">
        <v>0</v>
      </c>
      <c r="BW3" t="n">
        <v>0</v>
      </c>
      <c r="CV3" t="n">
        <v>0</v>
      </c>
      <c r="CW3" t="n">
        <v>0</v>
      </c>
      <c r="CX3">
        <f>ROUND(Y3*Source!I25,7)</f>
        <v/>
      </c>
      <c r="CY3">
        <f>AD3</f>
        <v/>
      </c>
      <c r="CZ3">
        <f>AH3</f>
        <v/>
      </c>
      <c r="DA3">
        <f>AL3</f>
        <v/>
      </c>
      <c r="DB3">
        <f>ROUND(ROUND(AT3*CZ3,2),2)</f>
        <v/>
      </c>
      <c r="DC3">
        <f>ROUND(ROUND(AT3*AG3,2),2)</f>
        <v/>
      </c>
      <c r="DD3" t="inlineStr"/>
      <c r="DE3" t="inlineStr"/>
      <c r="DF3">
        <f>ROUND(ROUND(AE3,0)*CX3,0)</f>
        <v/>
      </c>
      <c r="DG3">
        <f>ROUND(ROUND(AF3,0)*CX3,0)</f>
        <v/>
      </c>
      <c r="DH3">
        <f>ROUND(ROUND(AG3,0)*CX3,0)</f>
        <v/>
      </c>
      <c r="DI3">
        <f>ROUND(ROUND(AH3,0)*CX3,0)</f>
        <v/>
      </c>
      <c r="DJ3">
        <f>DI3</f>
        <v/>
      </c>
      <c r="DK3" t="n">
        <v>0</v>
      </c>
      <c r="DL3" t="inlineStr"/>
      <c r="DM3" t="n">
        <v>0</v>
      </c>
      <c r="DN3" t="inlineStr"/>
      <c r="DO3" t="n">
        <v>0</v>
      </c>
    </row>
    <row r="4">
      <c r="A4">
        <f>ROW(Source!A25)</f>
        <v/>
      </c>
      <c r="B4" t="n">
        <v>78862477</v>
      </c>
      <c r="C4" t="n">
        <v>78862718</v>
      </c>
      <c r="D4" t="n">
        <v>29172268</v>
      </c>
      <c r="E4" t="n">
        <v>1</v>
      </c>
      <c r="F4" t="n">
        <v>1</v>
      </c>
      <c r="G4" t="n">
        <v>1</v>
      </c>
      <c r="H4" t="n">
        <v>2</v>
      </c>
      <c r="I4" t="inlineStr">
        <is>
          <t>020129</t>
        </is>
      </c>
      <c r="J4" t="inlineStr">
        <is>
          <t>ТСЭМ Московской обл., 020129, приказ Минстроя России №675/пр от 28.02.2017 № 264/пр</t>
        </is>
      </c>
      <c r="K4" t="inlineStr">
        <is>
          <t>Краны башенные при работе на других видах строительства 8 т</t>
        </is>
      </c>
      <c r="L4" t="n">
        <v>1368</v>
      </c>
      <c r="N4" t="n">
        <v>1011</v>
      </c>
      <c r="O4" t="inlineStr">
        <is>
          <t>маш.-ч</t>
        </is>
      </c>
      <c r="P4" t="inlineStr">
        <is>
          <t>маш.-ч</t>
        </is>
      </c>
      <c r="Q4" t="n">
        <v>1</v>
      </c>
      <c r="W4" t="n">
        <v>0</v>
      </c>
      <c r="X4" t="n">
        <v>-438066613</v>
      </c>
      <c r="Y4">
        <f>AT4</f>
        <v/>
      </c>
      <c r="AA4" t="n">
        <v>0</v>
      </c>
      <c r="AB4" t="n">
        <v>1211.33</v>
      </c>
      <c r="AC4" t="n">
        <v>705.38</v>
      </c>
      <c r="AD4" t="n">
        <v>0</v>
      </c>
      <c r="AE4" t="n">
        <v>0</v>
      </c>
      <c r="AF4" t="n">
        <v>86.40000000000001</v>
      </c>
      <c r="AG4" t="n">
        <v>13.5</v>
      </c>
      <c r="AH4" t="n">
        <v>0</v>
      </c>
      <c r="AI4" t="n">
        <v>1</v>
      </c>
      <c r="AJ4" t="n">
        <v>14.02</v>
      </c>
      <c r="AK4" t="n">
        <v>52.25</v>
      </c>
      <c r="AL4" t="n">
        <v>1</v>
      </c>
      <c r="AM4" t="n">
        <v>2</v>
      </c>
      <c r="AN4" t="n">
        <v>0</v>
      </c>
      <c r="AO4" t="n">
        <v>1</v>
      </c>
      <c r="AP4" t="n">
        <v>0</v>
      </c>
      <c r="AQ4" t="n">
        <v>0</v>
      </c>
      <c r="AR4" t="n">
        <v>0</v>
      </c>
      <c r="AS4" t="inlineStr"/>
      <c r="AT4" t="n">
        <v>0.05</v>
      </c>
      <c r="AU4" t="inlineStr"/>
      <c r="AV4" t="n">
        <v>0</v>
      </c>
      <c r="AW4" t="n">
        <v>2</v>
      </c>
      <c r="AX4" t="n">
        <v>78862736</v>
      </c>
      <c r="AY4" t="n">
        <v>1</v>
      </c>
      <c r="AZ4" t="n">
        <v>0</v>
      </c>
      <c r="BA4" t="n">
        <v>4</v>
      </c>
      <c r="BB4" t="n">
        <v>0</v>
      </c>
      <c r="BC4" t="n">
        <v>0</v>
      </c>
      <c r="BD4" t="n">
        <v>0</v>
      </c>
      <c r="BE4" t="n">
        <v>0</v>
      </c>
      <c r="BF4" t="n">
        <v>0</v>
      </c>
      <c r="BG4" t="n">
        <v>0</v>
      </c>
      <c r="BH4" t="n">
        <v>0</v>
      </c>
      <c r="BI4" t="n">
        <v>0</v>
      </c>
      <c r="BJ4" t="n">
        <v>0</v>
      </c>
      <c r="BK4" t="n">
        <v>0</v>
      </c>
      <c r="BL4" t="n">
        <v>0</v>
      </c>
      <c r="BM4" t="n">
        <v>0</v>
      </c>
      <c r="BN4" t="n">
        <v>0</v>
      </c>
      <c r="BO4" t="n">
        <v>0</v>
      </c>
      <c r="BP4" t="n">
        <v>0</v>
      </c>
      <c r="BQ4" t="n">
        <v>0</v>
      </c>
      <c r="BR4" t="n">
        <v>0</v>
      </c>
      <c r="BS4" t="n">
        <v>0</v>
      </c>
      <c r="BT4" t="n">
        <v>0</v>
      </c>
      <c r="BU4" t="n">
        <v>0</v>
      </c>
      <c r="BV4" t="n">
        <v>0</v>
      </c>
      <c r="BW4" t="n">
        <v>0</v>
      </c>
      <c r="CV4" t="n">
        <v>0</v>
      </c>
      <c r="CW4">
        <f>ROUND(Y4*Source!I25*DO4,7)</f>
        <v/>
      </c>
      <c r="CX4">
        <f>ROUND(Y4*Source!I25,7)</f>
        <v/>
      </c>
      <c r="CY4">
        <f>AB4</f>
        <v/>
      </c>
      <c r="CZ4">
        <f>AF4</f>
        <v/>
      </c>
      <c r="DA4">
        <f>AJ4</f>
        <v/>
      </c>
      <c r="DB4">
        <f>ROUND(ROUND(AT4*CZ4,2),2)</f>
        <v/>
      </c>
      <c r="DC4">
        <f>ROUND(ROUND(AT4*AG4,2),2)</f>
        <v/>
      </c>
      <c r="DD4" t="inlineStr"/>
      <c r="DE4" t="inlineStr"/>
      <c r="DF4">
        <f>ROUND(ROUND(AE4,0)*CX4,0)</f>
        <v/>
      </c>
      <c r="DG4">
        <f>ROUND(ROUND(AF4*AJ4,0)*CX4,0)</f>
        <v/>
      </c>
      <c r="DH4">
        <f>ROUND(ROUND(AG4*AK4,0)*CX4,0)</f>
        <v/>
      </c>
      <c r="DI4">
        <f>ROUND(ROUND(AH4,0)*CX4,0)</f>
        <v/>
      </c>
      <c r="DJ4">
        <f>DG4</f>
        <v/>
      </c>
      <c r="DK4" t="n">
        <v>0</v>
      </c>
      <c r="DL4" t="inlineStr"/>
      <c r="DM4" t="n">
        <v>0</v>
      </c>
      <c r="DN4" t="inlineStr"/>
      <c r="DO4" t="n">
        <v>0</v>
      </c>
    </row>
    <row r="5">
      <c r="A5">
        <f>ROW(Source!A25)</f>
        <v/>
      </c>
      <c r="B5" t="n">
        <v>78862477</v>
      </c>
      <c r="C5" t="n">
        <v>78862718</v>
      </c>
      <c r="D5" t="n">
        <v>29172379</v>
      </c>
      <c r="E5" t="n">
        <v>1</v>
      </c>
      <c r="F5" t="n">
        <v>1</v>
      </c>
      <c r="G5" t="n">
        <v>1</v>
      </c>
      <c r="H5" t="n">
        <v>2</v>
      </c>
      <c r="I5" t="inlineStr">
        <is>
          <t>021141</t>
        </is>
      </c>
      <c r="J5" t="inlineStr">
        <is>
          <t>ТСЭМ Московской обл., 021141, приказ Минстроя России №675/пр от 28.02.2017 № 264/пр</t>
        </is>
      </c>
      <c r="K5" t="inlineStr">
        <is>
          <t>Краны на автомобильном ходу при работе на других видах строительства 10 т</t>
        </is>
      </c>
      <c r="L5" t="n">
        <v>1368</v>
      </c>
      <c r="N5" t="n">
        <v>1011</v>
      </c>
      <c r="O5" t="inlineStr">
        <is>
          <t>маш.-ч</t>
        </is>
      </c>
      <c r="P5" t="inlineStr">
        <is>
          <t>маш.-ч</t>
        </is>
      </c>
      <c r="Q5" t="n">
        <v>1</v>
      </c>
      <c r="W5" t="n">
        <v>0</v>
      </c>
      <c r="X5" t="n">
        <v>1106923569</v>
      </c>
      <c r="Y5">
        <f>AT5</f>
        <v/>
      </c>
      <c r="AA5" t="n">
        <v>0</v>
      </c>
      <c r="AB5" t="n">
        <v>1490.72</v>
      </c>
      <c r="AC5" t="n">
        <v>705.38</v>
      </c>
      <c r="AD5" t="n">
        <v>0</v>
      </c>
      <c r="AE5" t="n">
        <v>0</v>
      </c>
      <c r="AF5" t="n">
        <v>112</v>
      </c>
      <c r="AG5" t="n">
        <v>13.5</v>
      </c>
      <c r="AH5" t="n">
        <v>0</v>
      </c>
      <c r="AI5" t="n">
        <v>1</v>
      </c>
      <c r="AJ5" t="n">
        <v>13.31</v>
      </c>
      <c r="AK5" t="n">
        <v>52.25</v>
      </c>
      <c r="AL5" t="n">
        <v>1</v>
      </c>
      <c r="AM5" t="n">
        <v>2</v>
      </c>
      <c r="AN5" t="n">
        <v>0</v>
      </c>
      <c r="AO5" t="n">
        <v>1</v>
      </c>
      <c r="AP5" t="n">
        <v>0</v>
      </c>
      <c r="AQ5" t="n">
        <v>0</v>
      </c>
      <c r="AR5" t="n">
        <v>0</v>
      </c>
      <c r="AS5" t="inlineStr"/>
      <c r="AT5" t="n">
        <v>0.03</v>
      </c>
      <c r="AU5" t="inlineStr"/>
      <c r="AV5" t="n">
        <v>0</v>
      </c>
      <c r="AW5" t="n">
        <v>2</v>
      </c>
      <c r="AX5" t="n">
        <v>78862737</v>
      </c>
      <c r="AY5" t="n">
        <v>1</v>
      </c>
      <c r="AZ5" t="n">
        <v>0</v>
      </c>
      <c r="BA5" t="n">
        <v>5</v>
      </c>
      <c r="BB5" t="n">
        <v>0</v>
      </c>
      <c r="BC5" t="n">
        <v>0</v>
      </c>
      <c r="BD5" t="n">
        <v>0</v>
      </c>
      <c r="BE5" t="n">
        <v>0</v>
      </c>
      <c r="BF5" t="n">
        <v>0</v>
      </c>
      <c r="BG5" t="n">
        <v>0</v>
      </c>
      <c r="BH5" t="n">
        <v>0</v>
      </c>
      <c r="BI5" t="n">
        <v>0</v>
      </c>
      <c r="BJ5" t="n">
        <v>0</v>
      </c>
      <c r="BK5" t="n">
        <v>0</v>
      </c>
      <c r="BL5" t="n">
        <v>0</v>
      </c>
      <c r="BM5" t="n">
        <v>0</v>
      </c>
      <c r="BN5" t="n">
        <v>0</v>
      </c>
      <c r="BO5" t="n">
        <v>0</v>
      </c>
      <c r="BP5" t="n">
        <v>0</v>
      </c>
      <c r="BQ5" t="n">
        <v>0</v>
      </c>
      <c r="BR5" t="n">
        <v>0</v>
      </c>
      <c r="BS5" t="n">
        <v>0</v>
      </c>
      <c r="BT5" t="n">
        <v>0</v>
      </c>
      <c r="BU5" t="n">
        <v>0</v>
      </c>
      <c r="BV5" t="n">
        <v>0</v>
      </c>
      <c r="BW5" t="n">
        <v>0</v>
      </c>
      <c r="CV5" t="n">
        <v>0</v>
      </c>
      <c r="CW5">
        <f>ROUND(Y5*Source!I25*DO5,7)</f>
        <v/>
      </c>
      <c r="CX5">
        <f>ROUND(Y5*Source!I25,7)</f>
        <v/>
      </c>
      <c r="CY5">
        <f>AB5</f>
        <v/>
      </c>
      <c r="CZ5">
        <f>AF5</f>
        <v/>
      </c>
      <c r="DA5">
        <f>AJ5</f>
        <v/>
      </c>
      <c r="DB5">
        <f>ROUND(ROUND(AT5*CZ5,2),2)</f>
        <v/>
      </c>
      <c r="DC5">
        <f>ROUND(ROUND(AT5*AG5,2),2)</f>
        <v/>
      </c>
      <c r="DD5" t="inlineStr"/>
      <c r="DE5" t="inlineStr"/>
      <c r="DF5">
        <f>ROUND(ROUND(AE5,0)*CX5,0)</f>
        <v/>
      </c>
      <c r="DG5">
        <f>ROUND(ROUND(AF5*AJ5,0)*CX5,0)</f>
        <v/>
      </c>
      <c r="DH5">
        <f>ROUND(ROUND(AG5*AK5,0)*CX5,0)</f>
        <v/>
      </c>
      <c r="DI5">
        <f>ROUND(ROUND(AH5,0)*CX5,0)</f>
        <v/>
      </c>
      <c r="DJ5">
        <f>DG5</f>
        <v/>
      </c>
      <c r="DK5" t="n">
        <v>0</v>
      </c>
      <c r="DL5" t="inlineStr"/>
      <c r="DM5" t="n">
        <v>0</v>
      </c>
      <c r="DN5" t="inlineStr"/>
      <c r="DO5" t="n">
        <v>0</v>
      </c>
    </row>
    <row r="6">
      <c r="A6">
        <f>ROW(Source!A25)</f>
        <v/>
      </c>
      <c r="B6" t="n">
        <v>78862477</v>
      </c>
      <c r="C6" t="n">
        <v>78862718</v>
      </c>
      <c r="D6" t="n">
        <v>29172951</v>
      </c>
      <c r="E6" t="n">
        <v>1</v>
      </c>
      <c r="F6" t="n">
        <v>1</v>
      </c>
      <c r="G6" t="n">
        <v>1</v>
      </c>
      <c r="H6" t="n">
        <v>2</v>
      </c>
      <c r="I6" t="inlineStr">
        <is>
          <t>081600</t>
        </is>
      </c>
      <c r="J6" t="inlineStr">
        <is>
          <t>ТСЭМ Московской обл., 081600, приказ Минстроя России №675/пр от 28.02.2017 № 264/пр</t>
        </is>
      </c>
      <c r="K6" t="inlineStr">
        <is>
          <t>Агрегаты для сварки полиэтиленовых труб</t>
        </is>
      </c>
      <c r="L6" t="n">
        <v>1368</v>
      </c>
      <c r="N6" t="n">
        <v>1011</v>
      </c>
      <c r="O6" t="inlineStr">
        <is>
          <t>маш.-ч</t>
        </is>
      </c>
      <c r="P6" t="inlineStr">
        <is>
          <t>маш.-ч</t>
        </is>
      </c>
      <c r="Q6" t="n">
        <v>1</v>
      </c>
      <c r="W6" t="n">
        <v>0</v>
      </c>
      <c r="X6" t="n">
        <v>1994325455</v>
      </c>
      <c r="Y6">
        <f>AT6</f>
        <v/>
      </c>
      <c r="AA6" t="n">
        <v>0</v>
      </c>
      <c r="AB6" t="n">
        <v>1193.19</v>
      </c>
      <c r="AC6" t="n">
        <v>705.38</v>
      </c>
      <c r="AD6" t="n">
        <v>0</v>
      </c>
      <c r="AE6" t="n">
        <v>0</v>
      </c>
      <c r="AF6" t="n">
        <v>100.1</v>
      </c>
      <c r="AG6" t="n">
        <v>13.5</v>
      </c>
      <c r="AH6" t="n">
        <v>0</v>
      </c>
      <c r="AI6" t="n">
        <v>1</v>
      </c>
      <c r="AJ6" t="n">
        <v>11.92</v>
      </c>
      <c r="AK6" t="n">
        <v>52.25</v>
      </c>
      <c r="AL6" t="n">
        <v>1</v>
      </c>
      <c r="AM6" t="n">
        <v>2</v>
      </c>
      <c r="AN6" t="n">
        <v>0</v>
      </c>
      <c r="AO6" t="n">
        <v>1</v>
      </c>
      <c r="AP6" t="n">
        <v>0</v>
      </c>
      <c r="AQ6" t="n">
        <v>0</v>
      </c>
      <c r="AR6" t="n">
        <v>0</v>
      </c>
      <c r="AS6" t="inlineStr"/>
      <c r="AT6" t="n">
        <v>4.64</v>
      </c>
      <c r="AU6" t="inlineStr"/>
      <c r="AV6" t="n">
        <v>0</v>
      </c>
      <c r="AW6" t="n">
        <v>2</v>
      </c>
      <c r="AX6" t="n">
        <v>78862738</v>
      </c>
      <c r="AY6" t="n">
        <v>1</v>
      </c>
      <c r="AZ6" t="n">
        <v>0</v>
      </c>
      <c r="BA6" t="n">
        <v>6</v>
      </c>
      <c r="BB6" t="n">
        <v>0</v>
      </c>
      <c r="BC6" t="n">
        <v>0</v>
      </c>
      <c r="BD6" t="n">
        <v>0</v>
      </c>
      <c r="BE6" t="n">
        <v>0</v>
      </c>
      <c r="BF6" t="n">
        <v>0</v>
      </c>
      <c r="BG6" t="n">
        <v>0</v>
      </c>
      <c r="BH6" t="n">
        <v>0</v>
      </c>
      <c r="BI6" t="n">
        <v>0</v>
      </c>
      <c r="BJ6" t="n">
        <v>0</v>
      </c>
      <c r="BK6" t="n">
        <v>0</v>
      </c>
      <c r="BL6" t="n">
        <v>0</v>
      </c>
      <c r="BM6" t="n">
        <v>0</v>
      </c>
      <c r="BN6" t="n">
        <v>0</v>
      </c>
      <c r="BO6" t="n">
        <v>0</v>
      </c>
      <c r="BP6" t="n">
        <v>0</v>
      </c>
      <c r="BQ6" t="n">
        <v>0</v>
      </c>
      <c r="BR6" t="n">
        <v>0</v>
      </c>
      <c r="BS6" t="n">
        <v>0</v>
      </c>
      <c r="BT6" t="n">
        <v>0</v>
      </c>
      <c r="BU6" t="n">
        <v>0</v>
      </c>
      <c r="BV6" t="n">
        <v>0</v>
      </c>
      <c r="BW6" t="n">
        <v>0</v>
      </c>
      <c r="CV6" t="n">
        <v>0</v>
      </c>
      <c r="CW6">
        <f>ROUND(Y6*Source!I25*DO6,7)</f>
        <v/>
      </c>
      <c r="CX6">
        <f>ROUND(Y6*Source!I25,7)</f>
        <v/>
      </c>
      <c r="CY6">
        <f>AB6</f>
        <v/>
      </c>
      <c r="CZ6">
        <f>AF6</f>
        <v/>
      </c>
      <c r="DA6">
        <f>AJ6</f>
        <v/>
      </c>
      <c r="DB6">
        <f>ROUND(ROUND(AT6*CZ6,2),2)</f>
        <v/>
      </c>
      <c r="DC6">
        <f>ROUND(ROUND(AT6*AG6,2),2)</f>
        <v/>
      </c>
      <c r="DD6" t="inlineStr"/>
      <c r="DE6" t="inlineStr"/>
      <c r="DF6">
        <f>ROUND(ROUND(AE6,0)*CX6,0)</f>
        <v/>
      </c>
      <c r="DG6">
        <f>ROUND(ROUND(AF6*AJ6,0)*CX6,0)</f>
        <v/>
      </c>
      <c r="DH6">
        <f>ROUND(ROUND(AG6*AK6,0)*CX6,0)</f>
        <v/>
      </c>
      <c r="DI6">
        <f>ROUND(ROUND(AH6,0)*CX6,0)</f>
        <v/>
      </c>
      <c r="DJ6">
        <f>DG6</f>
        <v/>
      </c>
      <c r="DK6" t="n">
        <v>0</v>
      </c>
      <c r="DL6" t="inlineStr"/>
      <c r="DM6" t="n">
        <v>0</v>
      </c>
      <c r="DN6" t="inlineStr"/>
      <c r="DO6" t="n">
        <v>0</v>
      </c>
    </row>
    <row r="7">
      <c r="A7">
        <f>ROW(Source!A25)</f>
        <v/>
      </c>
      <c r="B7" t="n">
        <v>78862477</v>
      </c>
      <c r="C7" t="n">
        <v>78862718</v>
      </c>
      <c r="D7" t="n">
        <v>29174913</v>
      </c>
      <c r="E7" t="n">
        <v>1</v>
      </c>
      <c r="F7" t="n">
        <v>1</v>
      </c>
      <c r="G7" t="n">
        <v>1</v>
      </c>
      <c r="H7" t="n">
        <v>2</v>
      </c>
      <c r="I7" t="inlineStr">
        <is>
          <t>400001</t>
        </is>
      </c>
      <c r="J7" t="inlineStr">
        <is>
          <t>ТСЭМ Московской обл., 400001, приказ Минстроя России №675/пр от 28.02.2017 № 264/пр</t>
        </is>
      </c>
      <c r="K7" t="inlineStr">
        <is>
          <t>Автомобили бортовые, грузоподъемность до 5 т</t>
        </is>
      </c>
      <c r="L7" t="n">
        <v>1368</v>
      </c>
      <c r="N7" t="n">
        <v>1011</v>
      </c>
      <c r="O7" t="inlineStr">
        <is>
          <t>маш.-ч</t>
        </is>
      </c>
      <c r="P7" t="inlineStr">
        <is>
          <t>маш.-ч</t>
        </is>
      </c>
      <c r="Q7" t="n">
        <v>1</v>
      </c>
      <c r="W7" t="n">
        <v>0</v>
      </c>
      <c r="X7" t="n">
        <v>1230759911</v>
      </c>
      <c r="Y7">
        <f>AT7</f>
        <v/>
      </c>
      <c r="AA7" t="n">
        <v>0</v>
      </c>
      <c r="AB7" t="n">
        <v>2177.51</v>
      </c>
      <c r="AC7" t="n">
        <v>606.1</v>
      </c>
      <c r="AD7" t="n">
        <v>0</v>
      </c>
      <c r="AE7" t="n">
        <v>0</v>
      </c>
      <c r="AF7" t="n">
        <v>87.17</v>
      </c>
      <c r="AG7" t="n">
        <v>11.6</v>
      </c>
      <c r="AH7" t="n">
        <v>0</v>
      </c>
      <c r="AI7" t="n">
        <v>1</v>
      </c>
      <c r="AJ7" t="n">
        <v>24.98</v>
      </c>
      <c r="AK7" t="n">
        <v>52.25</v>
      </c>
      <c r="AL7" t="n">
        <v>1</v>
      </c>
      <c r="AM7" t="n">
        <v>2</v>
      </c>
      <c r="AN7" t="n">
        <v>0</v>
      </c>
      <c r="AO7" t="n">
        <v>1</v>
      </c>
      <c r="AP7" t="n">
        <v>0</v>
      </c>
      <c r="AQ7" t="n">
        <v>0</v>
      </c>
      <c r="AR7" t="n">
        <v>0</v>
      </c>
      <c r="AS7" t="inlineStr"/>
      <c r="AT7" t="n">
        <v>0.22</v>
      </c>
      <c r="AU7" t="inlineStr"/>
      <c r="AV7" t="n">
        <v>0</v>
      </c>
      <c r="AW7" t="n">
        <v>2</v>
      </c>
      <c r="AX7" t="n">
        <v>78862739</v>
      </c>
      <c r="AY7" t="n">
        <v>1</v>
      </c>
      <c r="AZ7" t="n">
        <v>0</v>
      </c>
      <c r="BA7" t="n">
        <v>7</v>
      </c>
      <c r="BB7" t="n">
        <v>0</v>
      </c>
      <c r="BC7" t="n">
        <v>0</v>
      </c>
      <c r="BD7" t="n">
        <v>0</v>
      </c>
      <c r="BE7" t="n">
        <v>0</v>
      </c>
      <c r="BF7" t="n">
        <v>0</v>
      </c>
      <c r="BG7" t="n">
        <v>0</v>
      </c>
      <c r="BH7" t="n">
        <v>0</v>
      </c>
      <c r="BI7" t="n">
        <v>0</v>
      </c>
      <c r="BJ7" t="n">
        <v>0</v>
      </c>
      <c r="BK7" t="n">
        <v>0</v>
      </c>
      <c r="BL7" t="n">
        <v>0</v>
      </c>
      <c r="BM7" t="n">
        <v>0</v>
      </c>
      <c r="BN7" t="n">
        <v>0</v>
      </c>
      <c r="BO7" t="n">
        <v>0</v>
      </c>
      <c r="BP7" t="n">
        <v>0</v>
      </c>
      <c r="BQ7" t="n">
        <v>0</v>
      </c>
      <c r="BR7" t="n">
        <v>0</v>
      </c>
      <c r="BS7" t="n">
        <v>0</v>
      </c>
      <c r="BT7" t="n">
        <v>0</v>
      </c>
      <c r="BU7" t="n">
        <v>0</v>
      </c>
      <c r="BV7" t="n">
        <v>0</v>
      </c>
      <c r="BW7" t="n">
        <v>0</v>
      </c>
      <c r="CV7" t="n">
        <v>0</v>
      </c>
      <c r="CW7">
        <f>ROUND(Y7*Source!I25*DO7,7)</f>
        <v/>
      </c>
      <c r="CX7">
        <f>ROUND(Y7*Source!I25,7)</f>
        <v/>
      </c>
      <c r="CY7">
        <f>AB7</f>
        <v/>
      </c>
      <c r="CZ7">
        <f>AF7</f>
        <v/>
      </c>
      <c r="DA7">
        <f>AJ7</f>
        <v/>
      </c>
      <c r="DB7">
        <f>ROUND(ROUND(AT7*CZ7,2),2)</f>
        <v/>
      </c>
      <c r="DC7">
        <f>ROUND(ROUND(AT7*AG7,2),2)</f>
        <v/>
      </c>
      <c r="DD7" t="inlineStr"/>
      <c r="DE7" t="inlineStr"/>
      <c r="DF7">
        <f>ROUND(ROUND(AE7,0)*CX7,0)</f>
        <v/>
      </c>
      <c r="DG7">
        <f>ROUND(ROUND(AF7*AJ7,0)*CX7,0)</f>
        <v/>
      </c>
      <c r="DH7">
        <f>ROUND(ROUND(AG7*AK7,0)*CX7,0)</f>
        <v/>
      </c>
      <c r="DI7">
        <f>ROUND(ROUND(AH7,0)*CX7,0)</f>
        <v/>
      </c>
      <c r="DJ7">
        <f>DG7</f>
        <v/>
      </c>
      <c r="DK7" t="n">
        <v>0</v>
      </c>
      <c r="DL7" t="inlineStr"/>
      <c r="DM7" t="n">
        <v>0</v>
      </c>
      <c r="DN7" t="inlineStr"/>
      <c r="DO7" t="n">
        <v>0</v>
      </c>
    </row>
    <row r="8">
      <c r="A8">
        <f>ROW(Source!A25)</f>
        <v/>
      </c>
      <c r="B8" t="n">
        <v>78862477</v>
      </c>
      <c r="C8" t="n">
        <v>78862718</v>
      </c>
      <c r="D8" t="n">
        <v>29114425</v>
      </c>
      <c r="E8" t="n">
        <v>1</v>
      </c>
      <c r="F8" t="n">
        <v>1</v>
      </c>
      <c r="G8" t="n">
        <v>1</v>
      </c>
      <c r="H8" t="n">
        <v>3</v>
      </c>
      <c r="I8" t="inlineStr">
        <is>
          <t>101-0137</t>
        </is>
      </c>
      <c r="J8" t="inlineStr">
        <is>
          <t>ТССЦ Московской обл., 101-0137, приказ Минстроя России №675/пр от 28.02.2017 № 254/пр</t>
        </is>
      </c>
      <c r="K8" t="inlineStr">
        <is>
          <t>Дюбели с калиброванной головкой (в обоймах) 3х58,5 мм</t>
        </is>
      </c>
      <c r="L8" t="n">
        <v>1348</v>
      </c>
      <c r="N8" t="n">
        <v>1009</v>
      </c>
      <c r="O8" t="inlineStr">
        <is>
          <t>т</t>
        </is>
      </c>
      <c r="P8" t="inlineStr">
        <is>
          <t>т</t>
        </is>
      </c>
      <c r="Q8" t="n">
        <v>1000</v>
      </c>
      <c r="W8" t="n">
        <v>0</v>
      </c>
      <c r="X8" t="n">
        <v>-1847793032</v>
      </c>
      <c r="Y8">
        <f>AT8</f>
        <v/>
      </c>
      <c r="AA8" t="n">
        <v>84141.34</v>
      </c>
      <c r="AB8" t="n">
        <v>0</v>
      </c>
      <c r="AC8" t="n">
        <v>0</v>
      </c>
      <c r="AD8" t="n">
        <v>0</v>
      </c>
      <c r="AE8" t="n">
        <v>22558</v>
      </c>
      <c r="AF8" t="n">
        <v>0</v>
      </c>
      <c r="AG8" t="n">
        <v>0</v>
      </c>
      <c r="AH8" t="n">
        <v>0</v>
      </c>
      <c r="AI8" t="n">
        <v>3.73</v>
      </c>
      <c r="AJ8" t="n">
        <v>1</v>
      </c>
      <c r="AK8" t="n">
        <v>1</v>
      </c>
      <c r="AL8" t="n">
        <v>1</v>
      </c>
      <c r="AM8" t="n">
        <v>2</v>
      </c>
      <c r="AN8" t="n">
        <v>0</v>
      </c>
      <c r="AO8" t="n">
        <v>1</v>
      </c>
      <c r="AP8" t="n">
        <v>0</v>
      </c>
      <c r="AQ8" t="n">
        <v>0</v>
      </c>
      <c r="AR8" t="n">
        <v>0</v>
      </c>
      <c r="AS8" t="inlineStr"/>
      <c r="AT8" t="n">
        <v>0.00051</v>
      </c>
      <c r="AU8" t="inlineStr"/>
      <c r="AV8" t="n">
        <v>0</v>
      </c>
      <c r="AW8" t="n">
        <v>2</v>
      </c>
      <c r="AX8" t="n">
        <v>78862740</v>
      </c>
      <c r="AY8" t="n">
        <v>1</v>
      </c>
      <c r="AZ8" t="n">
        <v>0</v>
      </c>
      <c r="BA8" t="n">
        <v>8</v>
      </c>
      <c r="BB8" t="n">
        <v>0</v>
      </c>
      <c r="BC8" t="n">
        <v>0</v>
      </c>
      <c r="BD8" t="n">
        <v>0</v>
      </c>
      <c r="BE8" t="n">
        <v>0</v>
      </c>
      <c r="BF8" t="n">
        <v>0</v>
      </c>
      <c r="BG8" t="n">
        <v>0</v>
      </c>
      <c r="BH8" t="n">
        <v>0</v>
      </c>
      <c r="BI8" t="n">
        <v>0</v>
      </c>
      <c r="BJ8" t="n">
        <v>0</v>
      </c>
      <c r="BK8" t="n">
        <v>0</v>
      </c>
      <c r="BL8" t="n">
        <v>0</v>
      </c>
      <c r="BM8" t="n">
        <v>0</v>
      </c>
      <c r="BN8" t="n">
        <v>0</v>
      </c>
      <c r="BO8" t="n">
        <v>0</v>
      </c>
      <c r="BP8" t="n">
        <v>0</v>
      </c>
      <c r="BQ8" t="n">
        <v>0</v>
      </c>
      <c r="BR8" t="n">
        <v>0</v>
      </c>
      <c r="BS8" t="n">
        <v>0</v>
      </c>
      <c r="BT8" t="n">
        <v>0</v>
      </c>
      <c r="BU8" t="n">
        <v>0</v>
      </c>
      <c r="BV8" t="n">
        <v>0</v>
      </c>
      <c r="BW8" t="n">
        <v>0</v>
      </c>
      <c r="CV8" t="n">
        <v>0</v>
      </c>
      <c r="CW8" t="n">
        <v>0</v>
      </c>
      <c r="CX8">
        <f>ROUND(Y8*Source!I25,7)</f>
        <v/>
      </c>
      <c r="CY8">
        <f>AA8</f>
        <v/>
      </c>
      <c r="CZ8">
        <f>AE8</f>
        <v/>
      </c>
      <c r="DA8">
        <f>AI8</f>
        <v/>
      </c>
      <c r="DB8">
        <f>ROUND(ROUND(AT8*CZ8,2),2)</f>
        <v/>
      </c>
      <c r="DC8">
        <f>ROUND(ROUND(AT8*AG8,2),2)</f>
        <v/>
      </c>
      <c r="DD8" t="inlineStr"/>
      <c r="DE8" t="inlineStr"/>
      <c r="DF8">
        <f>ROUND(ROUND(AE8*AI8,0)*CX8,0)</f>
        <v/>
      </c>
      <c r="DG8">
        <f>ROUND(ROUND(AF8,0)*CX8,0)</f>
        <v/>
      </c>
      <c r="DH8">
        <f>ROUND(ROUND(AG8,0)*CX8,0)</f>
        <v/>
      </c>
      <c r="DI8">
        <f>ROUND(ROUND(AH8,0)*CX8,0)</f>
        <v/>
      </c>
      <c r="DJ8">
        <f>DF8</f>
        <v/>
      </c>
      <c r="DK8" t="n">
        <v>0</v>
      </c>
      <c r="DL8" t="inlineStr"/>
      <c r="DM8" t="n">
        <v>0</v>
      </c>
      <c r="DN8" t="inlineStr"/>
      <c r="DO8" t="n">
        <v>0</v>
      </c>
    </row>
    <row r="9">
      <c r="A9">
        <f>ROW(Source!A25)</f>
        <v/>
      </c>
      <c r="B9" t="n">
        <v>78862477</v>
      </c>
      <c r="C9" t="n">
        <v>78862718</v>
      </c>
      <c r="D9" t="n">
        <v>29109382</v>
      </c>
      <c r="E9" t="n">
        <v>1</v>
      </c>
      <c r="F9" t="n">
        <v>1</v>
      </c>
      <c r="G9" t="n">
        <v>1</v>
      </c>
      <c r="H9" t="n">
        <v>3</v>
      </c>
      <c r="I9" t="inlineStr">
        <is>
          <t>101-0329</t>
        </is>
      </c>
      <c r="J9" t="inlineStr">
        <is>
          <t>ТССЦ Московской обл., 101-0329, приказ Минстроя России №675/пр от 28.02.2017 № 254/пр</t>
        </is>
      </c>
      <c r="K9" t="inlineStr">
        <is>
          <t>Клей 88-СА</t>
        </is>
      </c>
      <c r="L9" t="n">
        <v>1346</v>
      </c>
      <c r="N9" t="n">
        <v>1009</v>
      </c>
      <c r="O9" t="inlineStr">
        <is>
          <t>кг</t>
        </is>
      </c>
      <c r="P9" t="inlineStr">
        <is>
          <t>кг</t>
        </is>
      </c>
      <c r="Q9" t="n">
        <v>1</v>
      </c>
      <c r="W9" t="n">
        <v>0</v>
      </c>
      <c r="X9" t="n">
        <v>342338703</v>
      </c>
      <c r="Y9">
        <f>AT9</f>
        <v/>
      </c>
      <c r="AA9" t="n">
        <v>477.06</v>
      </c>
      <c r="AB9" t="n">
        <v>0</v>
      </c>
      <c r="AC9" t="n">
        <v>0</v>
      </c>
      <c r="AD9" t="n">
        <v>0</v>
      </c>
      <c r="AE9" t="n">
        <v>28.93</v>
      </c>
      <c r="AF9" t="n">
        <v>0</v>
      </c>
      <c r="AG9" t="n">
        <v>0</v>
      </c>
      <c r="AH9" t="n">
        <v>0</v>
      </c>
      <c r="AI9" t="n">
        <v>16.49</v>
      </c>
      <c r="AJ9" t="n">
        <v>1</v>
      </c>
      <c r="AK9" t="n">
        <v>1</v>
      </c>
      <c r="AL9" t="n">
        <v>1</v>
      </c>
      <c r="AM9" t="n">
        <v>2</v>
      </c>
      <c r="AN9" t="n">
        <v>0</v>
      </c>
      <c r="AO9" t="n">
        <v>1</v>
      </c>
      <c r="AP9" t="n">
        <v>0</v>
      </c>
      <c r="AQ9" t="n">
        <v>0</v>
      </c>
      <c r="AR9" t="n">
        <v>0</v>
      </c>
      <c r="AS9" t="inlineStr"/>
      <c r="AT9" t="n">
        <v>0.17</v>
      </c>
      <c r="AU9" t="inlineStr"/>
      <c r="AV9" t="n">
        <v>0</v>
      </c>
      <c r="AW9" t="n">
        <v>2</v>
      </c>
      <c r="AX9" t="n">
        <v>78862741</v>
      </c>
      <c r="AY9" t="n">
        <v>1</v>
      </c>
      <c r="AZ9" t="n">
        <v>0</v>
      </c>
      <c r="BA9" t="n">
        <v>9</v>
      </c>
      <c r="BB9" t="n">
        <v>0</v>
      </c>
      <c r="BC9" t="n">
        <v>0</v>
      </c>
      <c r="BD9" t="n">
        <v>0</v>
      </c>
      <c r="BE9" t="n">
        <v>0</v>
      </c>
      <c r="BF9" t="n">
        <v>0</v>
      </c>
      <c r="BG9" t="n">
        <v>0</v>
      </c>
      <c r="BH9" t="n">
        <v>0</v>
      </c>
      <c r="BI9" t="n">
        <v>0</v>
      </c>
      <c r="BJ9" t="n">
        <v>0</v>
      </c>
      <c r="BK9" t="n">
        <v>0</v>
      </c>
      <c r="BL9" t="n">
        <v>0</v>
      </c>
      <c r="BM9" t="n">
        <v>0</v>
      </c>
      <c r="BN9" t="n">
        <v>0</v>
      </c>
      <c r="BO9" t="n">
        <v>0</v>
      </c>
      <c r="BP9" t="n">
        <v>0</v>
      </c>
      <c r="BQ9" t="n">
        <v>0</v>
      </c>
      <c r="BR9" t="n">
        <v>0</v>
      </c>
      <c r="BS9" t="n">
        <v>0</v>
      </c>
      <c r="BT9" t="n">
        <v>0</v>
      </c>
      <c r="BU9" t="n">
        <v>0</v>
      </c>
      <c r="BV9" t="n">
        <v>0</v>
      </c>
      <c r="BW9" t="n">
        <v>0</v>
      </c>
      <c r="CV9" t="n">
        <v>0</v>
      </c>
      <c r="CW9" t="n">
        <v>0</v>
      </c>
      <c r="CX9">
        <f>ROUND(Y9*Source!I25,7)</f>
        <v/>
      </c>
      <c r="CY9">
        <f>AA9</f>
        <v/>
      </c>
      <c r="CZ9">
        <f>AE9</f>
        <v/>
      </c>
      <c r="DA9">
        <f>AI9</f>
        <v/>
      </c>
      <c r="DB9">
        <f>ROUND(ROUND(AT9*CZ9,2),2)</f>
        <v/>
      </c>
      <c r="DC9">
        <f>ROUND(ROUND(AT9*AG9,2),2)</f>
        <v/>
      </c>
      <c r="DD9" t="inlineStr"/>
      <c r="DE9" t="inlineStr"/>
      <c r="DF9">
        <f>ROUND(ROUND(AE9*AI9,0)*CX9,0)</f>
        <v/>
      </c>
      <c r="DG9">
        <f>ROUND(ROUND(AF9,0)*CX9,0)</f>
        <v/>
      </c>
      <c r="DH9">
        <f>ROUND(ROUND(AG9,0)*CX9,0)</f>
        <v/>
      </c>
      <c r="DI9">
        <f>ROUND(ROUND(AH9,0)*CX9,0)</f>
        <v/>
      </c>
      <c r="DJ9">
        <f>DF9</f>
        <v/>
      </c>
      <c r="DK9" t="n">
        <v>0</v>
      </c>
      <c r="DL9" t="inlineStr"/>
      <c r="DM9" t="n">
        <v>0</v>
      </c>
      <c r="DN9" t="inlineStr"/>
      <c r="DO9" t="n">
        <v>0</v>
      </c>
    </row>
    <row r="10">
      <c r="A10">
        <f>ROW(Source!A25)</f>
        <v/>
      </c>
      <c r="B10" t="n">
        <v>78862477</v>
      </c>
      <c r="C10" t="n">
        <v>78862718</v>
      </c>
      <c r="D10" t="n">
        <v>29107972</v>
      </c>
      <c r="E10" t="n">
        <v>1</v>
      </c>
      <c r="F10" t="n">
        <v>1</v>
      </c>
      <c r="G10" t="n">
        <v>1</v>
      </c>
      <c r="H10" t="n">
        <v>3</v>
      </c>
      <c r="I10" t="inlineStr">
        <is>
          <t>101-1680</t>
        </is>
      </c>
      <c r="J10" t="inlineStr">
        <is>
          <t>ТССЦ Московской обл., 101-1680, приказ Минстроя России №675/пр от 28.02.2017 № 254/пр</t>
        </is>
      </c>
      <c r="K10" t="inlineStr">
        <is>
          <t>Патроны для строительно-монтажного пистолета</t>
        </is>
      </c>
      <c r="L10" t="n">
        <v>1356</v>
      </c>
      <c r="N10" t="n">
        <v>1010</v>
      </c>
      <c r="O10" t="inlineStr">
        <is>
          <t>1000 шт.</t>
        </is>
      </c>
      <c r="P10" t="inlineStr">
        <is>
          <t>1000 шт.</t>
        </is>
      </c>
      <c r="Q10" t="n">
        <v>1000</v>
      </c>
      <c r="W10" t="n">
        <v>0</v>
      </c>
      <c r="X10" t="n">
        <v>110535374</v>
      </c>
      <c r="Y10">
        <f>AT10</f>
        <v/>
      </c>
      <c r="AA10" t="n">
        <v>4642</v>
      </c>
      <c r="AB10" t="n">
        <v>0</v>
      </c>
      <c r="AC10" t="n">
        <v>0</v>
      </c>
      <c r="AD10" t="n">
        <v>0</v>
      </c>
      <c r="AE10" t="n">
        <v>253.8</v>
      </c>
      <c r="AF10" t="n">
        <v>0</v>
      </c>
      <c r="AG10" t="n">
        <v>0</v>
      </c>
      <c r="AH10" t="n">
        <v>0</v>
      </c>
      <c r="AI10" t="n">
        <v>18.29</v>
      </c>
      <c r="AJ10" t="n">
        <v>1</v>
      </c>
      <c r="AK10" t="n">
        <v>1</v>
      </c>
      <c r="AL10" t="n">
        <v>1</v>
      </c>
      <c r="AM10" t="n">
        <v>2</v>
      </c>
      <c r="AN10" t="n">
        <v>0</v>
      </c>
      <c r="AO10" t="n">
        <v>1</v>
      </c>
      <c r="AP10" t="n">
        <v>0</v>
      </c>
      <c r="AQ10" t="n">
        <v>0</v>
      </c>
      <c r="AR10" t="n">
        <v>0</v>
      </c>
      <c r="AS10" t="inlineStr"/>
      <c r="AT10" t="n">
        <v>0.06</v>
      </c>
      <c r="AU10" t="inlineStr"/>
      <c r="AV10" t="n">
        <v>0</v>
      </c>
      <c r="AW10" t="n">
        <v>2</v>
      </c>
      <c r="AX10" t="n">
        <v>78862742</v>
      </c>
      <c r="AY10" t="n">
        <v>1</v>
      </c>
      <c r="AZ10" t="n">
        <v>0</v>
      </c>
      <c r="BA10" t="n">
        <v>10</v>
      </c>
      <c r="BB10" t="n">
        <v>0</v>
      </c>
      <c r="BC10" t="n">
        <v>0</v>
      </c>
      <c r="BD10" t="n">
        <v>0</v>
      </c>
      <c r="BE10" t="n">
        <v>0</v>
      </c>
      <c r="BF10" t="n">
        <v>0</v>
      </c>
      <c r="BG10" t="n">
        <v>0</v>
      </c>
      <c r="BH10" t="n">
        <v>0</v>
      </c>
      <c r="BI10" t="n">
        <v>0</v>
      </c>
      <c r="BJ10" t="n">
        <v>0</v>
      </c>
      <c r="BK10" t="n">
        <v>0</v>
      </c>
      <c r="BL10" t="n">
        <v>0</v>
      </c>
      <c r="BM10" t="n">
        <v>0</v>
      </c>
      <c r="BN10" t="n">
        <v>0</v>
      </c>
      <c r="BO10" t="n">
        <v>0</v>
      </c>
      <c r="BP10" t="n">
        <v>0</v>
      </c>
      <c r="BQ10" t="n">
        <v>0</v>
      </c>
      <c r="BR10" t="n">
        <v>0</v>
      </c>
      <c r="BS10" t="n">
        <v>0</v>
      </c>
      <c r="BT10" t="n">
        <v>0</v>
      </c>
      <c r="BU10" t="n">
        <v>0</v>
      </c>
      <c r="BV10" t="n">
        <v>0</v>
      </c>
      <c r="BW10" t="n">
        <v>0</v>
      </c>
      <c r="CV10" t="n">
        <v>0</v>
      </c>
      <c r="CW10" t="n">
        <v>0</v>
      </c>
      <c r="CX10">
        <f>ROUND(Y10*Source!I25,7)</f>
        <v/>
      </c>
      <c r="CY10">
        <f>AA10</f>
        <v/>
      </c>
      <c r="CZ10">
        <f>AE10</f>
        <v/>
      </c>
      <c r="DA10">
        <f>AI10</f>
        <v/>
      </c>
      <c r="DB10">
        <f>ROUND(ROUND(AT10*CZ10,2),2)</f>
        <v/>
      </c>
      <c r="DC10">
        <f>ROUND(ROUND(AT10*AG10,2),2)</f>
        <v/>
      </c>
      <c r="DD10" t="inlineStr"/>
      <c r="DE10" t="inlineStr"/>
      <c r="DF10">
        <f>ROUND(ROUND(AE10*AI10,0)*CX10,0)</f>
        <v/>
      </c>
      <c r="DG10">
        <f>ROUND(ROUND(AF10,0)*CX10,0)</f>
        <v/>
      </c>
      <c r="DH10">
        <f>ROUND(ROUND(AG10,0)*CX10,0)</f>
        <v/>
      </c>
      <c r="DI10">
        <f>ROUND(ROUND(AH10,0)*CX10,0)</f>
        <v/>
      </c>
      <c r="DJ10">
        <f>DF10</f>
        <v/>
      </c>
      <c r="DK10" t="n">
        <v>0</v>
      </c>
      <c r="DL10" t="inlineStr"/>
      <c r="DM10" t="n">
        <v>0</v>
      </c>
      <c r="DN10" t="inlineStr"/>
      <c r="DO10" t="n">
        <v>0</v>
      </c>
    </row>
    <row r="11">
      <c r="A11">
        <f>ROW(Source!A25)</f>
        <v/>
      </c>
      <c r="B11" t="n">
        <v>78862477</v>
      </c>
      <c r="C11" t="n">
        <v>78862718</v>
      </c>
      <c r="D11" t="n">
        <v>29112620</v>
      </c>
      <c r="E11" t="n">
        <v>1</v>
      </c>
      <c r="F11" t="n">
        <v>1</v>
      </c>
      <c r="G11" t="n">
        <v>1</v>
      </c>
      <c r="H11" t="n">
        <v>3</v>
      </c>
      <c r="I11" t="inlineStr">
        <is>
          <t>101-1700</t>
        </is>
      </c>
      <c r="J11" t="inlineStr">
        <is>
          <t>ТССЦ Московской обл., 101-1700, приказ Минстроя России №675/пр от 28.02.2017 № 254/пр</t>
        </is>
      </c>
      <c r="K11" t="inlineStr">
        <is>
          <t>Наконечники для полиэтиленовых труб</t>
        </is>
      </c>
      <c r="L11" t="n">
        <v>1346</v>
      </c>
      <c r="N11" t="n">
        <v>1009</v>
      </c>
      <c r="O11" t="inlineStr">
        <is>
          <t>кг</t>
        </is>
      </c>
      <c r="P11" t="inlineStr">
        <is>
          <t>кг</t>
        </is>
      </c>
      <c r="Q11" t="n">
        <v>1</v>
      </c>
      <c r="W11" t="n">
        <v>0</v>
      </c>
      <c r="X11" t="n">
        <v>-2067002353</v>
      </c>
      <c r="Y11">
        <f>AT11</f>
        <v/>
      </c>
      <c r="AA11" t="n">
        <v>54.27</v>
      </c>
      <c r="AB11" t="n">
        <v>0</v>
      </c>
      <c r="AC11" t="n">
        <v>0</v>
      </c>
      <c r="AD11" t="n">
        <v>0</v>
      </c>
      <c r="AE11" t="n">
        <v>25.01</v>
      </c>
      <c r="AF11" t="n">
        <v>0</v>
      </c>
      <c r="AG11" t="n">
        <v>0</v>
      </c>
      <c r="AH11" t="n">
        <v>0</v>
      </c>
      <c r="AI11" t="n">
        <v>2.17</v>
      </c>
      <c r="AJ11" t="n">
        <v>1</v>
      </c>
      <c r="AK11" t="n">
        <v>1</v>
      </c>
      <c r="AL11" t="n">
        <v>1</v>
      </c>
      <c r="AM11" t="n">
        <v>2</v>
      </c>
      <c r="AN11" t="n">
        <v>0</v>
      </c>
      <c r="AO11" t="n">
        <v>1</v>
      </c>
      <c r="AP11" t="n">
        <v>0</v>
      </c>
      <c r="AQ11" t="n">
        <v>0</v>
      </c>
      <c r="AR11" t="n">
        <v>0</v>
      </c>
      <c r="AS11" t="inlineStr"/>
      <c r="AT11" t="n">
        <v>0.33</v>
      </c>
      <c r="AU11" t="inlineStr"/>
      <c r="AV11" t="n">
        <v>0</v>
      </c>
      <c r="AW11" t="n">
        <v>2</v>
      </c>
      <c r="AX11" t="n">
        <v>78862743</v>
      </c>
      <c r="AY11" t="n">
        <v>1</v>
      </c>
      <c r="AZ11" t="n">
        <v>0</v>
      </c>
      <c r="BA11" t="n">
        <v>11</v>
      </c>
      <c r="BB11" t="n">
        <v>0</v>
      </c>
      <c r="BC11" t="n">
        <v>0</v>
      </c>
      <c r="BD11" t="n">
        <v>0</v>
      </c>
      <c r="BE11" t="n">
        <v>0</v>
      </c>
      <c r="BF11" t="n">
        <v>0</v>
      </c>
      <c r="BG11" t="n">
        <v>0</v>
      </c>
      <c r="BH11" t="n">
        <v>0</v>
      </c>
      <c r="BI11" t="n">
        <v>0</v>
      </c>
      <c r="BJ11" t="n">
        <v>0</v>
      </c>
      <c r="BK11" t="n">
        <v>0</v>
      </c>
      <c r="BL11" t="n">
        <v>0</v>
      </c>
      <c r="BM11" t="n">
        <v>0</v>
      </c>
      <c r="BN11" t="n">
        <v>0</v>
      </c>
      <c r="BO11" t="n">
        <v>0</v>
      </c>
      <c r="BP11" t="n">
        <v>0</v>
      </c>
      <c r="BQ11" t="n">
        <v>0</v>
      </c>
      <c r="BR11" t="n">
        <v>0</v>
      </c>
      <c r="BS11" t="n">
        <v>0</v>
      </c>
      <c r="BT11" t="n">
        <v>0</v>
      </c>
      <c r="BU11" t="n">
        <v>0</v>
      </c>
      <c r="BV11" t="n">
        <v>0</v>
      </c>
      <c r="BW11" t="n">
        <v>0</v>
      </c>
      <c r="CV11" t="n">
        <v>0</v>
      </c>
      <c r="CW11" t="n">
        <v>0</v>
      </c>
      <c r="CX11">
        <f>ROUND(Y11*Source!I25,7)</f>
        <v/>
      </c>
      <c r="CY11">
        <f>AA11</f>
        <v/>
      </c>
      <c r="CZ11">
        <f>AE11</f>
        <v/>
      </c>
      <c r="DA11">
        <f>AI11</f>
        <v/>
      </c>
      <c r="DB11">
        <f>ROUND(ROUND(AT11*CZ11,2),2)</f>
        <v/>
      </c>
      <c r="DC11">
        <f>ROUND(ROUND(AT11*AG11,2),2)</f>
        <v/>
      </c>
      <c r="DD11" t="inlineStr"/>
      <c r="DE11" t="inlineStr"/>
      <c r="DF11">
        <f>ROUND(ROUND(AE11*AI11,0)*CX11,0)</f>
        <v/>
      </c>
      <c r="DG11">
        <f>ROUND(ROUND(AF11,0)*CX11,0)</f>
        <v/>
      </c>
      <c r="DH11">
        <f>ROUND(ROUND(AG11,0)*CX11,0)</f>
        <v/>
      </c>
      <c r="DI11">
        <f>ROUND(ROUND(AH11,0)*CX11,0)</f>
        <v/>
      </c>
      <c r="DJ11">
        <f>DF11</f>
        <v/>
      </c>
      <c r="DK11" t="n">
        <v>0</v>
      </c>
      <c r="DL11" t="inlineStr"/>
      <c r="DM11" t="n">
        <v>0</v>
      </c>
      <c r="DN11" t="inlineStr"/>
      <c r="DO11" t="n">
        <v>0</v>
      </c>
    </row>
    <row r="12">
      <c r="A12">
        <f>ROW(Source!A25)</f>
        <v/>
      </c>
      <c r="B12" t="n">
        <v>78862477</v>
      </c>
      <c r="C12" t="n">
        <v>78862718</v>
      </c>
      <c r="D12" t="n">
        <v>29122510</v>
      </c>
      <c r="E12" t="n">
        <v>1</v>
      </c>
      <c r="F12" t="n">
        <v>1</v>
      </c>
      <c r="G12" t="n">
        <v>1</v>
      </c>
      <c r="H12" t="n">
        <v>3</v>
      </c>
      <c r="I12" t="inlineStr">
        <is>
          <t>113-0473</t>
        </is>
      </c>
      <c r="J12" t="inlineStr">
        <is>
          <t>ТССЦ Московской обл., 113-0473, приказ Минстроя России №675/пр от 28.02.2017 № 254/пр</t>
        </is>
      </c>
      <c r="K12" t="inlineStr">
        <is>
          <t>Метиленхлорид</t>
        </is>
      </c>
      <c r="L12" t="n">
        <v>1346</v>
      </c>
      <c r="N12" t="n">
        <v>1009</v>
      </c>
      <c r="O12" t="inlineStr">
        <is>
          <t>кг</t>
        </is>
      </c>
      <c r="P12" t="inlineStr">
        <is>
          <t>кг</t>
        </is>
      </c>
      <c r="Q12" t="n">
        <v>1</v>
      </c>
      <c r="W12" t="n">
        <v>0</v>
      </c>
      <c r="X12" t="n">
        <v>-773887630</v>
      </c>
      <c r="Y12">
        <f>AT12</f>
        <v/>
      </c>
      <c r="AA12" t="n">
        <v>352.8</v>
      </c>
      <c r="AB12" t="n">
        <v>0</v>
      </c>
      <c r="AC12" t="n">
        <v>0</v>
      </c>
      <c r="AD12" t="n">
        <v>0</v>
      </c>
      <c r="AE12" t="n">
        <v>120</v>
      </c>
      <c r="AF12" t="n">
        <v>0</v>
      </c>
      <c r="AG12" t="n">
        <v>0</v>
      </c>
      <c r="AH12" t="n">
        <v>0</v>
      </c>
      <c r="AI12" t="n">
        <v>2.94</v>
      </c>
      <c r="AJ12" t="n">
        <v>1</v>
      </c>
      <c r="AK12" t="n">
        <v>1</v>
      </c>
      <c r="AL12" t="n">
        <v>1</v>
      </c>
      <c r="AM12" t="n">
        <v>2</v>
      </c>
      <c r="AN12" t="n">
        <v>0</v>
      </c>
      <c r="AO12" t="n">
        <v>1</v>
      </c>
      <c r="AP12" t="n">
        <v>0</v>
      </c>
      <c r="AQ12" t="n">
        <v>0</v>
      </c>
      <c r="AR12" t="n">
        <v>0</v>
      </c>
      <c r="AS12" t="inlineStr"/>
      <c r="AT12" t="n">
        <v>0.2</v>
      </c>
      <c r="AU12" t="inlineStr"/>
      <c r="AV12" t="n">
        <v>0</v>
      </c>
      <c r="AW12" t="n">
        <v>2</v>
      </c>
      <c r="AX12" t="n">
        <v>78862745</v>
      </c>
      <c r="AY12" t="n">
        <v>1</v>
      </c>
      <c r="AZ12" t="n">
        <v>0</v>
      </c>
      <c r="BA12" t="n">
        <v>13</v>
      </c>
      <c r="BB12" t="n">
        <v>0</v>
      </c>
      <c r="BC12" t="n">
        <v>0</v>
      </c>
      <c r="BD12" t="n">
        <v>0</v>
      </c>
      <c r="BE12" t="n">
        <v>0</v>
      </c>
      <c r="BF12" t="n">
        <v>0</v>
      </c>
      <c r="BG12" t="n">
        <v>0</v>
      </c>
      <c r="BH12" t="n">
        <v>0</v>
      </c>
      <c r="BI12" t="n">
        <v>0</v>
      </c>
      <c r="BJ12" t="n">
        <v>0</v>
      </c>
      <c r="BK12" t="n">
        <v>0</v>
      </c>
      <c r="BL12" t="n">
        <v>0</v>
      </c>
      <c r="BM12" t="n">
        <v>0</v>
      </c>
      <c r="BN12" t="n">
        <v>0</v>
      </c>
      <c r="BO12" t="n">
        <v>0</v>
      </c>
      <c r="BP12" t="n">
        <v>0</v>
      </c>
      <c r="BQ12" t="n">
        <v>0</v>
      </c>
      <c r="BR12" t="n">
        <v>0</v>
      </c>
      <c r="BS12" t="n">
        <v>0</v>
      </c>
      <c r="BT12" t="n">
        <v>0</v>
      </c>
      <c r="BU12" t="n">
        <v>0</v>
      </c>
      <c r="BV12" t="n">
        <v>0</v>
      </c>
      <c r="BW12" t="n">
        <v>0</v>
      </c>
      <c r="CV12" t="n">
        <v>0</v>
      </c>
      <c r="CW12" t="n">
        <v>0</v>
      </c>
      <c r="CX12">
        <f>ROUND(Y12*Source!I25,7)</f>
        <v/>
      </c>
      <c r="CY12">
        <f>AA12</f>
        <v/>
      </c>
      <c r="CZ12">
        <f>AE12</f>
        <v/>
      </c>
      <c r="DA12">
        <f>AI12</f>
        <v/>
      </c>
      <c r="DB12">
        <f>ROUND(ROUND(AT12*CZ12,2),2)</f>
        <v/>
      </c>
      <c r="DC12">
        <f>ROUND(ROUND(AT12*AG12,2),2)</f>
        <v/>
      </c>
      <c r="DD12" t="inlineStr"/>
      <c r="DE12" t="inlineStr"/>
      <c r="DF12">
        <f>ROUND(ROUND(AE12*AI12,0)*CX12,0)</f>
        <v/>
      </c>
      <c r="DG12">
        <f>ROUND(ROUND(AF12,0)*CX12,0)</f>
        <v/>
      </c>
      <c r="DH12">
        <f>ROUND(ROUND(AG12,0)*CX12,0)</f>
        <v/>
      </c>
      <c r="DI12">
        <f>ROUND(ROUND(AH12,0)*CX12,0)</f>
        <v/>
      </c>
      <c r="DJ12">
        <f>DF12</f>
        <v/>
      </c>
      <c r="DK12" t="n">
        <v>0</v>
      </c>
      <c r="DL12" t="inlineStr"/>
      <c r="DM12" t="n">
        <v>0</v>
      </c>
      <c r="DN12" t="inlineStr"/>
      <c r="DO12" t="n">
        <v>0</v>
      </c>
    </row>
    <row r="13">
      <c r="A13">
        <f>ROW(Source!A25)</f>
        <v/>
      </c>
      <c r="B13" t="n">
        <v>78862477</v>
      </c>
      <c r="C13" t="n">
        <v>78862718</v>
      </c>
      <c r="D13" t="n">
        <v>29149246</v>
      </c>
      <c r="E13" t="n">
        <v>1</v>
      </c>
      <c r="F13" t="n">
        <v>1</v>
      </c>
      <c r="G13" t="n">
        <v>1</v>
      </c>
      <c r="H13" t="n">
        <v>3</v>
      </c>
      <c r="I13" t="inlineStr">
        <is>
          <t>405-1601</t>
        </is>
      </c>
      <c r="J13" t="inlineStr">
        <is>
          <t>ТССЦ Московской обл., 405-1601, приказ Минстроя России №675/пр от 28.02.2017 № 257/пр</t>
        </is>
      </c>
      <c r="K13" t="inlineStr">
        <is>
          <t>Известь строительная негашеная хлорная, марки А</t>
        </is>
      </c>
      <c r="L13" t="n">
        <v>1346</v>
      </c>
      <c r="N13" t="n">
        <v>1009</v>
      </c>
      <c r="O13" t="inlineStr">
        <is>
          <t>кг</t>
        </is>
      </c>
      <c r="P13" t="inlineStr">
        <is>
          <t>кг</t>
        </is>
      </c>
      <c r="Q13" t="n">
        <v>1</v>
      </c>
      <c r="W13" t="n">
        <v>0</v>
      </c>
      <c r="X13" t="n">
        <v>-823040862</v>
      </c>
      <c r="Y13">
        <f>AT13</f>
        <v/>
      </c>
      <c r="AA13" t="n">
        <v>7.87</v>
      </c>
      <c r="AB13" t="n">
        <v>0</v>
      </c>
      <c r="AC13" t="n">
        <v>0</v>
      </c>
      <c r="AD13" t="n">
        <v>0</v>
      </c>
      <c r="AE13" t="n">
        <v>2.15</v>
      </c>
      <c r="AF13" t="n">
        <v>0</v>
      </c>
      <c r="AG13" t="n">
        <v>0</v>
      </c>
      <c r="AH13" t="n">
        <v>0</v>
      </c>
      <c r="AI13" t="n">
        <v>3.66</v>
      </c>
      <c r="AJ13" t="n">
        <v>1</v>
      </c>
      <c r="AK13" t="n">
        <v>1</v>
      </c>
      <c r="AL13" t="n">
        <v>1</v>
      </c>
      <c r="AM13" t="n">
        <v>2</v>
      </c>
      <c r="AN13" t="n">
        <v>0</v>
      </c>
      <c r="AO13" t="n">
        <v>1</v>
      </c>
      <c r="AP13" t="n">
        <v>0</v>
      </c>
      <c r="AQ13" t="n">
        <v>0</v>
      </c>
      <c r="AR13" t="n">
        <v>0</v>
      </c>
      <c r="AS13" t="inlineStr"/>
      <c r="AT13" t="n">
        <v>0.004</v>
      </c>
      <c r="AU13" t="inlineStr"/>
      <c r="AV13" t="n">
        <v>0</v>
      </c>
      <c r="AW13" t="n">
        <v>2</v>
      </c>
      <c r="AX13" t="n">
        <v>78862748</v>
      </c>
      <c r="AY13" t="n">
        <v>1</v>
      </c>
      <c r="AZ13" t="n">
        <v>0</v>
      </c>
      <c r="BA13" t="n">
        <v>16</v>
      </c>
      <c r="BB13" t="n">
        <v>0</v>
      </c>
      <c r="BC13" t="n">
        <v>0</v>
      </c>
      <c r="BD13" t="n">
        <v>0</v>
      </c>
      <c r="BE13" t="n">
        <v>0</v>
      </c>
      <c r="BF13" t="n">
        <v>0</v>
      </c>
      <c r="BG13" t="n">
        <v>0</v>
      </c>
      <c r="BH13" t="n">
        <v>0</v>
      </c>
      <c r="BI13" t="n">
        <v>0</v>
      </c>
      <c r="BJ13" t="n">
        <v>0</v>
      </c>
      <c r="BK13" t="n">
        <v>0</v>
      </c>
      <c r="BL13" t="n">
        <v>0</v>
      </c>
      <c r="BM13" t="n">
        <v>0</v>
      </c>
      <c r="BN13" t="n">
        <v>0</v>
      </c>
      <c r="BO13" t="n">
        <v>0</v>
      </c>
      <c r="BP13" t="n">
        <v>0</v>
      </c>
      <c r="BQ13" t="n">
        <v>0</v>
      </c>
      <c r="BR13" t="n">
        <v>0</v>
      </c>
      <c r="BS13" t="n">
        <v>0</v>
      </c>
      <c r="BT13" t="n">
        <v>0</v>
      </c>
      <c r="BU13" t="n">
        <v>0</v>
      </c>
      <c r="BV13" t="n">
        <v>0</v>
      </c>
      <c r="BW13" t="n">
        <v>0</v>
      </c>
      <c r="CV13" t="n">
        <v>0</v>
      </c>
      <c r="CW13" t="n">
        <v>0</v>
      </c>
      <c r="CX13">
        <f>ROUND(Y13*Source!I25,7)</f>
        <v/>
      </c>
      <c r="CY13">
        <f>AA13</f>
        <v/>
      </c>
      <c r="CZ13">
        <f>AE13</f>
        <v/>
      </c>
      <c r="DA13">
        <f>AI13</f>
        <v/>
      </c>
      <c r="DB13">
        <f>ROUND(ROUND(AT13*CZ13,2),2)</f>
        <v/>
      </c>
      <c r="DC13">
        <f>ROUND(ROUND(AT13*AG13,2),2)</f>
        <v/>
      </c>
      <c r="DD13" t="inlineStr"/>
      <c r="DE13" t="inlineStr"/>
      <c r="DF13">
        <f>ROUND(ROUND(AE13*AI13,0)*CX13,0)</f>
        <v/>
      </c>
      <c r="DG13">
        <f>ROUND(ROUND(AF13,0)*CX13,0)</f>
        <v/>
      </c>
      <c r="DH13">
        <f>ROUND(ROUND(AG13,0)*CX13,0)</f>
        <v/>
      </c>
      <c r="DI13">
        <f>ROUND(ROUND(AH13,0)*CX13,0)</f>
        <v/>
      </c>
      <c r="DJ13">
        <f>DF13</f>
        <v/>
      </c>
      <c r="DK13" t="n">
        <v>0</v>
      </c>
      <c r="DL13" t="inlineStr"/>
      <c r="DM13" t="n">
        <v>0</v>
      </c>
      <c r="DN13" t="inlineStr"/>
      <c r="DO13" t="n">
        <v>0</v>
      </c>
    </row>
    <row r="14">
      <c r="A14">
        <f>ROW(Source!A25)</f>
        <v/>
      </c>
      <c r="B14" t="n">
        <v>78862477</v>
      </c>
      <c r="C14" t="n">
        <v>78862718</v>
      </c>
      <c r="D14" t="n">
        <v>29150040</v>
      </c>
      <c r="E14" t="n">
        <v>1</v>
      </c>
      <c r="F14" t="n">
        <v>1</v>
      </c>
      <c r="G14" t="n">
        <v>1</v>
      </c>
      <c r="H14" t="n">
        <v>3</v>
      </c>
      <c r="I14" t="inlineStr">
        <is>
          <t>411-0001</t>
        </is>
      </c>
      <c r="J14" t="inlineStr">
        <is>
          <t>ТССЦ Московской обл., 411-0001, приказ Минстроя России №675/пр от 28.02.2017 № 257/пр</t>
        </is>
      </c>
      <c r="K14" t="inlineStr">
        <is>
          <t>Вода</t>
        </is>
      </c>
      <c r="L14" t="n">
        <v>1339</v>
      </c>
      <c r="N14" t="n">
        <v>1007</v>
      </c>
      <c r="O14" t="inlineStr">
        <is>
          <t>м3</t>
        </is>
      </c>
      <c r="P14" t="inlineStr">
        <is>
          <t>м3</t>
        </is>
      </c>
      <c r="Q14" t="n">
        <v>1</v>
      </c>
      <c r="W14" t="n">
        <v>0</v>
      </c>
      <c r="X14" t="n">
        <v>619799737</v>
      </c>
      <c r="Y14">
        <f>AT14</f>
        <v/>
      </c>
      <c r="AA14" t="n">
        <v>31.28</v>
      </c>
      <c r="AB14" t="n">
        <v>0</v>
      </c>
      <c r="AC14" t="n">
        <v>0</v>
      </c>
      <c r="AD14" t="n">
        <v>0</v>
      </c>
      <c r="AE14" t="n">
        <v>2.44</v>
      </c>
      <c r="AF14" t="n">
        <v>0</v>
      </c>
      <c r="AG14" t="n">
        <v>0</v>
      </c>
      <c r="AH14" t="n">
        <v>0</v>
      </c>
      <c r="AI14" t="n">
        <v>12.82</v>
      </c>
      <c r="AJ14" t="n">
        <v>1</v>
      </c>
      <c r="AK14" t="n">
        <v>1</v>
      </c>
      <c r="AL14" t="n">
        <v>1</v>
      </c>
      <c r="AM14" t="n">
        <v>2</v>
      </c>
      <c r="AN14" t="n">
        <v>0</v>
      </c>
      <c r="AO14" t="n">
        <v>1</v>
      </c>
      <c r="AP14" t="n">
        <v>0</v>
      </c>
      <c r="AQ14" t="n">
        <v>0</v>
      </c>
      <c r="AR14" t="n">
        <v>0</v>
      </c>
      <c r="AS14" t="inlineStr"/>
      <c r="AT14" t="n">
        <v>1.21</v>
      </c>
      <c r="AU14" t="inlineStr"/>
      <c r="AV14" t="n">
        <v>0</v>
      </c>
      <c r="AW14" t="n">
        <v>2</v>
      </c>
      <c r="AX14" t="n">
        <v>78862749</v>
      </c>
      <c r="AY14" t="n">
        <v>1</v>
      </c>
      <c r="AZ14" t="n">
        <v>0</v>
      </c>
      <c r="BA14" t="n">
        <v>17</v>
      </c>
      <c r="BB14" t="n">
        <v>0</v>
      </c>
      <c r="BC14" t="n">
        <v>0</v>
      </c>
      <c r="BD14" t="n">
        <v>0</v>
      </c>
      <c r="BE14" t="n">
        <v>0</v>
      </c>
      <c r="BF14" t="n">
        <v>0</v>
      </c>
      <c r="BG14" t="n">
        <v>0</v>
      </c>
      <c r="BH14" t="n">
        <v>0</v>
      </c>
      <c r="BI14" t="n">
        <v>0</v>
      </c>
      <c r="BJ14" t="n">
        <v>0</v>
      </c>
      <c r="BK14" t="n">
        <v>0</v>
      </c>
      <c r="BL14" t="n">
        <v>0</v>
      </c>
      <c r="BM14" t="n">
        <v>0</v>
      </c>
      <c r="BN14" t="n">
        <v>0</v>
      </c>
      <c r="BO14" t="n">
        <v>0</v>
      </c>
      <c r="BP14" t="n">
        <v>0</v>
      </c>
      <c r="BQ14" t="n">
        <v>0</v>
      </c>
      <c r="BR14" t="n">
        <v>0</v>
      </c>
      <c r="BS14" t="n">
        <v>0</v>
      </c>
      <c r="BT14" t="n">
        <v>0</v>
      </c>
      <c r="BU14" t="n">
        <v>0</v>
      </c>
      <c r="BV14" t="n">
        <v>0</v>
      </c>
      <c r="BW14" t="n">
        <v>0</v>
      </c>
      <c r="CV14" t="n">
        <v>0</v>
      </c>
      <c r="CW14" t="n">
        <v>0</v>
      </c>
      <c r="CX14">
        <f>ROUND(Y14*Source!I25,7)</f>
        <v/>
      </c>
      <c r="CY14">
        <f>AA14</f>
        <v/>
      </c>
      <c r="CZ14">
        <f>AE14</f>
        <v/>
      </c>
      <c r="DA14">
        <f>AI14</f>
        <v/>
      </c>
      <c r="DB14">
        <f>ROUND(ROUND(AT14*CZ14,2),2)</f>
        <v/>
      </c>
      <c r="DC14">
        <f>ROUND(ROUND(AT14*AG14,2),2)</f>
        <v/>
      </c>
      <c r="DD14" t="inlineStr"/>
      <c r="DE14" t="inlineStr"/>
      <c r="DF14">
        <f>ROUND(ROUND(AE14*AI14,0)*CX14,0)</f>
        <v/>
      </c>
      <c r="DG14">
        <f>ROUND(ROUND(AF14,0)*CX14,0)</f>
        <v/>
      </c>
      <c r="DH14">
        <f>ROUND(ROUND(AG14,0)*CX14,0)</f>
        <v/>
      </c>
      <c r="DI14">
        <f>ROUND(ROUND(AH14,0)*CX14,0)</f>
        <v/>
      </c>
      <c r="DJ14">
        <f>DF14</f>
        <v/>
      </c>
      <c r="DK14" t="n">
        <v>0</v>
      </c>
      <c r="DL14" t="inlineStr"/>
      <c r="DM14" t="n">
        <v>0</v>
      </c>
      <c r="DN14" t="inlineStr"/>
      <c r="DO14" t="n">
        <v>0</v>
      </c>
    </row>
    <row r="15">
      <c r="A15">
        <f>ROW(Source!A25)</f>
        <v/>
      </c>
      <c r="B15" t="n">
        <v>78862477</v>
      </c>
      <c r="C15" t="n">
        <v>78862718</v>
      </c>
      <c r="D15" t="n">
        <v>29158419</v>
      </c>
      <c r="E15" t="n">
        <v>1</v>
      </c>
      <c r="F15" t="n">
        <v>1</v>
      </c>
      <c r="G15" t="n">
        <v>1</v>
      </c>
      <c r="H15" t="n">
        <v>3</v>
      </c>
      <c r="I15" t="inlineStr">
        <is>
          <t>507-3642</t>
        </is>
      </c>
      <c r="J15" t="inlineStr">
        <is>
          <t>ТССЦ Московской обл., 507-3642, приказ Минстроя России №675/пр от 28.02.2017 № 258/пр</t>
        </is>
      </c>
      <c r="K15" t="inlineStr">
        <is>
          <t>Труба напорная из полиэтилена PE 100 питьевая ПЭ100 SDR11, размером 32х3,0 мм (ГОСТ 18599-2001, ГОСТ Р 52134-2003)</t>
        </is>
      </c>
      <c r="L15" t="n">
        <v>1301</v>
      </c>
      <c r="N15" t="n">
        <v>1003</v>
      </c>
      <c r="O15" t="inlineStr">
        <is>
          <t>м</t>
        </is>
      </c>
      <c r="P15" t="inlineStr">
        <is>
          <t>м</t>
        </is>
      </c>
      <c r="Q15" t="n">
        <v>1</v>
      </c>
      <c r="W15" t="n">
        <v>0</v>
      </c>
      <c r="X15" t="n">
        <v>-829717903</v>
      </c>
      <c r="Y15">
        <f>AT15</f>
        <v/>
      </c>
      <c r="AA15" t="n">
        <v>49.03</v>
      </c>
      <c r="AB15" t="n">
        <v>0</v>
      </c>
      <c r="AC15" t="n">
        <v>0</v>
      </c>
      <c r="AD15" t="n">
        <v>0</v>
      </c>
      <c r="AE15" t="n">
        <v>16.29</v>
      </c>
      <c r="AF15" t="n">
        <v>0</v>
      </c>
      <c r="AG15" t="n">
        <v>0</v>
      </c>
      <c r="AH15" t="n">
        <v>0</v>
      </c>
      <c r="AI15" t="n">
        <v>3.01</v>
      </c>
      <c r="AJ15" t="n">
        <v>1</v>
      </c>
      <c r="AK15" t="n">
        <v>1</v>
      </c>
      <c r="AL15" t="n">
        <v>1</v>
      </c>
      <c r="AM15" t="n">
        <v>2</v>
      </c>
      <c r="AN15" t="n">
        <v>0</v>
      </c>
      <c r="AO15" t="n">
        <v>1</v>
      </c>
      <c r="AP15" t="n">
        <v>0</v>
      </c>
      <c r="AQ15" t="n">
        <v>0</v>
      </c>
      <c r="AR15" t="n">
        <v>0</v>
      </c>
      <c r="AS15" t="inlineStr"/>
      <c r="AT15" t="n">
        <v>93.8</v>
      </c>
      <c r="AU15" t="inlineStr"/>
      <c r="AV15" t="n">
        <v>0</v>
      </c>
      <c r="AW15" t="n">
        <v>2</v>
      </c>
      <c r="AX15" t="n">
        <v>78862750</v>
      </c>
      <c r="AY15" t="n">
        <v>1</v>
      </c>
      <c r="AZ15" t="n">
        <v>0</v>
      </c>
      <c r="BA15" t="n">
        <v>18</v>
      </c>
      <c r="BB15" t="n">
        <v>0</v>
      </c>
      <c r="BC15" t="n">
        <v>0</v>
      </c>
      <c r="BD15" t="n">
        <v>0</v>
      </c>
      <c r="BE15" t="n">
        <v>0</v>
      </c>
      <c r="BF15" t="n">
        <v>0</v>
      </c>
      <c r="BG15" t="n">
        <v>0</v>
      </c>
      <c r="BH15" t="n">
        <v>0</v>
      </c>
      <c r="BI15" t="n">
        <v>0</v>
      </c>
      <c r="BJ15" t="n">
        <v>0</v>
      </c>
      <c r="BK15" t="n">
        <v>0</v>
      </c>
      <c r="BL15" t="n">
        <v>0</v>
      </c>
      <c r="BM15" t="n">
        <v>0</v>
      </c>
      <c r="BN15" t="n">
        <v>0</v>
      </c>
      <c r="BO15" t="n">
        <v>0</v>
      </c>
      <c r="BP15" t="n">
        <v>0</v>
      </c>
      <c r="BQ15" t="n">
        <v>0</v>
      </c>
      <c r="BR15" t="n">
        <v>0</v>
      </c>
      <c r="BS15" t="n">
        <v>0</v>
      </c>
      <c r="BT15" t="n">
        <v>0</v>
      </c>
      <c r="BU15" t="n">
        <v>0</v>
      </c>
      <c r="BV15" t="n">
        <v>0</v>
      </c>
      <c r="BW15" t="n">
        <v>0</v>
      </c>
      <c r="CV15" t="n">
        <v>0</v>
      </c>
      <c r="CW15" t="n">
        <v>0</v>
      </c>
      <c r="CX15">
        <f>ROUND(Y15*Source!I25,7)</f>
        <v/>
      </c>
      <c r="CY15">
        <f>AA15</f>
        <v/>
      </c>
      <c r="CZ15">
        <f>AE15</f>
        <v/>
      </c>
      <c r="DA15">
        <f>AI15</f>
        <v/>
      </c>
      <c r="DB15">
        <f>ROUND(ROUND(AT15*CZ15,2),2)</f>
        <v/>
      </c>
      <c r="DC15">
        <f>ROUND(ROUND(AT15*AG15,2),2)</f>
        <v/>
      </c>
      <c r="DD15" t="inlineStr"/>
      <c r="DE15" t="inlineStr"/>
      <c r="DF15">
        <f>ROUND(ROUND(AE15*AI15,0)*CX15,0)</f>
        <v/>
      </c>
      <c r="DG15">
        <f>ROUND(ROUND(AF15,0)*CX15,0)</f>
        <v/>
      </c>
      <c r="DH15">
        <f>ROUND(ROUND(AG15,0)*CX15,0)</f>
        <v/>
      </c>
      <c r="DI15">
        <f>ROUND(ROUND(AH15,0)*CX15,0)</f>
        <v/>
      </c>
      <c r="DJ15">
        <f>DF15</f>
        <v/>
      </c>
      <c r="DK15" t="n">
        <v>0</v>
      </c>
      <c r="DL15" t="inlineStr"/>
      <c r="DM15" t="n">
        <v>0</v>
      </c>
      <c r="DN15" t="inlineStr"/>
      <c r="DO15" t="n">
        <v>0</v>
      </c>
    </row>
    <row r="16">
      <c r="A16">
        <f>ROW(Source!A25)</f>
        <v/>
      </c>
      <c r="B16" t="n">
        <v>78862477</v>
      </c>
      <c r="C16" t="n">
        <v>78862718</v>
      </c>
      <c r="D16" t="n">
        <v>29159169</v>
      </c>
      <c r="E16" t="n">
        <v>1</v>
      </c>
      <c r="F16" t="n">
        <v>1</v>
      </c>
      <c r="G16" t="n">
        <v>1</v>
      </c>
      <c r="H16" t="n">
        <v>3</v>
      </c>
      <c r="I16" t="inlineStr">
        <is>
          <t>507-5009</t>
        </is>
      </c>
      <c r="J16" t="inlineStr">
        <is>
          <t>ТССЦ Московской обл., 507-5009, приказ Минстроя России №675/пр от 28.02.2017 № 258/пр</t>
        </is>
      </c>
      <c r="K16" t="inlineStr">
        <is>
          <t>Муфта полипропиленовая соединительная диаметром 32 мм</t>
        </is>
      </c>
      <c r="L16" t="n">
        <v>1358</v>
      </c>
      <c r="N16" t="n">
        <v>1010</v>
      </c>
      <c r="O16" t="inlineStr">
        <is>
          <t>10 шт.</t>
        </is>
      </c>
      <c r="P16" t="inlineStr">
        <is>
          <t>10 шт.</t>
        </is>
      </c>
      <c r="Q16" t="n">
        <v>10</v>
      </c>
      <c r="W16" t="n">
        <v>0</v>
      </c>
      <c r="X16" t="n">
        <v>-1186610544</v>
      </c>
      <c r="Y16">
        <f>AT16</f>
        <v/>
      </c>
      <c r="AA16" t="n">
        <v>133.92</v>
      </c>
      <c r="AB16" t="n">
        <v>0</v>
      </c>
      <c r="AC16" t="n">
        <v>0</v>
      </c>
      <c r="AD16" t="n">
        <v>0</v>
      </c>
      <c r="AE16" t="n">
        <v>13.5</v>
      </c>
      <c r="AF16" t="n">
        <v>0</v>
      </c>
      <c r="AG16" t="n">
        <v>0</v>
      </c>
      <c r="AH16" t="n">
        <v>0</v>
      </c>
      <c r="AI16" t="n">
        <v>9.92</v>
      </c>
      <c r="AJ16" t="n">
        <v>1</v>
      </c>
      <c r="AK16" t="n">
        <v>1</v>
      </c>
      <c r="AL16" t="n">
        <v>1</v>
      </c>
      <c r="AM16" t="n">
        <v>0</v>
      </c>
      <c r="AN16" t="n">
        <v>0</v>
      </c>
      <c r="AO16" t="n">
        <v>0</v>
      </c>
      <c r="AP16" t="n">
        <v>0</v>
      </c>
      <c r="AQ16" t="n">
        <v>0</v>
      </c>
      <c r="AR16" t="n">
        <v>0</v>
      </c>
      <c r="AS16" t="inlineStr"/>
      <c r="AT16" t="n">
        <v>10</v>
      </c>
      <c r="AU16" t="inlineStr"/>
      <c r="AV16" t="n">
        <v>0</v>
      </c>
      <c r="AW16" t="n">
        <v>1</v>
      </c>
      <c r="AX16" t="n">
        <v>-1</v>
      </c>
      <c r="AY16" t="n">
        <v>0</v>
      </c>
      <c r="AZ16" t="n">
        <v>0</v>
      </c>
      <c r="BA16" t="inlineStr"/>
      <c r="BB16" t="n">
        <v>0</v>
      </c>
      <c r="BC16" t="n">
        <v>0</v>
      </c>
      <c r="BD16" t="n">
        <v>0</v>
      </c>
      <c r="BE16" t="n">
        <v>0</v>
      </c>
      <c r="BF16" t="n">
        <v>0</v>
      </c>
      <c r="BG16" t="n">
        <v>0</v>
      </c>
      <c r="BH16" t="n">
        <v>0</v>
      </c>
      <c r="BI16" t="n">
        <v>0</v>
      </c>
      <c r="BJ16" t="n">
        <v>0</v>
      </c>
      <c r="BK16" t="n">
        <v>0</v>
      </c>
      <c r="BL16" t="n">
        <v>0</v>
      </c>
      <c r="BM16" t="n">
        <v>0</v>
      </c>
      <c r="BN16" t="n">
        <v>0</v>
      </c>
      <c r="BO16" t="n">
        <v>0</v>
      </c>
      <c r="BP16" t="n">
        <v>0</v>
      </c>
      <c r="BQ16" t="n">
        <v>0</v>
      </c>
      <c r="BR16" t="n">
        <v>0</v>
      </c>
      <c r="BS16" t="n">
        <v>0</v>
      </c>
      <c r="BT16" t="n">
        <v>0</v>
      </c>
      <c r="BU16" t="n">
        <v>0</v>
      </c>
      <c r="BV16" t="n">
        <v>0</v>
      </c>
      <c r="BW16" t="n">
        <v>0</v>
      </c>
      <c r="CV16" t="n">
        <v>0</v>
      </c>
      <c r="CW16" t="n">
        <v>0</v>
      </c>
      <c r="CX16">
        <f>ROUND(Y16*Source!I25,7)</f>
        <v/>
      </c>
      <c r="CY16">
        <f>AA16</f>
        <v/>
      </c>
      <c r="CZ16">
        <f>AE16</f>
        <v/>
      </c>
      <c r="DA16">
        <f>AI16</f>
        <v/>
      </c>
      <c r="DB16">
        <f>ROUND(ROUND(AT16*CZ16,2),2)</f>
        <v/>
      </c>
      <c r="DC16">
        <f>ROUND(ROUND(AT16*AG16,2),2)</f>
        <v/>
      </c>
      <c r="DD16" t="inlineStr"/>
      <c r="DE16" t="inlineStr"/>
      <c r="DF16">
        <f>ROUND(ROUND(AE16*AI16,0)*CX16,0)</f>
        <v/>
      </c>
      <c r="DG16">
        <f>ROUND(ROUND(AF16,0)*CX16,0)</f>
        <v/>
      </c>
      <c r="DH16">
        <f>ROUND(ROUND(AG16,0)*CX16,0)</f>
        <v/>
      </c>
      <c r="DI16">
        <f>ROUND(ROUND(AH16,0)*CX16,0)</f>
        <v/>
      </c>
      <c r="DJ16">
        <f>DF16</f>
        <v/>
      </c>
      <c r="DK16" t="n">
        <v>0</v>
      </c>
      <c r="DL16" t="inlineStr"/>
      <c r="DM16" t="n">
        <v>0</v>
      </c>
      <c r="DN16" t="inlineStr"/>
      <c r="DO16" t="n">
        <v>0</v>
      </c>
    </row>
    <row r="17">
      <c r="A17">
        <f>ROW(Source!A27)</f>
        <v/>
      </c>
      <c r="B17" t="n">
        <v>78862477</v>
      </c>
      <c r="C17" t="n">
        <v>78862752</v>
      </c>
      <c r="D17" t="n">
        <v>18442827</v>
      </c>
      <c r="E17" t="n">
        <v>1</v>
      </c>
      <c r="F17" t="n">
        <v>1</v>
      </c>
      <c r="G17" t="n">
        <v>1</v>
      </c>
      <c r="H17" t="n">
        <v>1</v>
      </c>
      <c r="I17" t="inlineStr">
        <is>
          <t>1-1053-90</t>
        </is>
      </c>
      <c r="J17" t="inlineStr"/>
      <c r="K17" t="inlineStr">
        <is>
          <t>Рабочий строитель среднего разряда 5,3</t>
        </is>
      </c>
      <c r="L17" t="n">
        <v>1369</v>
      </c>
      <c r="N17" t="n">
        <v>1013</v>
      </c>
      <c r="O17" t="inlineStr">
        <is>
          <t>чел.-ч</t>
        </is>
      </c>
      <c r="P17" t="inlineStr">
        <is>
          <t>чел.-ч</t>
        </is>
      </c>
      <c r="Q17" t="n">
        <v>1</v>
      </c>
      <c r="W17" t="n">
        <v>0</v>
      </c>
      <c r="X17" t="n">
        <v>717490484</v>
      </c>
      <c r="Y17">
        <f>AT17</f>
        <v/>
      </c>
      <c r="AA17" t="n">
        <v>0</v>
      </c>
      <c r="AB17" t="n">
        <v>0</v>
      </c>
      <c r="AC17" t="n">
        <v>0</v>
      </c>
      <c r="AD17" t="n">
        <v>11.64</v>
      </c>
      <c r="AE17" t="n">
        <v>0</v>
      </c>
      <c r="AF17" t="n">
        <v>0</v>
      </c>
      <c r="AG17" t="n">
        <v>0</v>
      </c>
      <c r="AH17" t="n">
        <v>11.64</v>
      </c>
      <c r="AI17" t="n">
        <v>1</v>
      </c>
      <c r="AJ17" t="n">
        <v>1</v>
      </c>
      <c r="AK17" t="n">
        <v>1</v>
      </c>
      <c r="AL17" t="n">
        <v>1</v>
      </c>
      <c r="AM17" t="n">
        <v>-2</v>
      </c>
      <c r="AN17" t="n">
        <v>0</v>
      </c>
      <c r="AO17" t="n">
        <v>1</v>
      </c>
      <c r="AP17" t="n">
        <v>0</v>
      </c>
      <c r="AQ17" t="n">
        <v>0</v>
      </c>
      <c r="AR17" t="n">
        <v>0</v>
      </c>
      <c r="AS17" t="inlineStr"/>
      <c r="AT17" t="n">
        <v>5.01</v>
      </c>
      <c r="AU17" t="inlineStr"/>
      <c r="AV17" t="n">
        <v>1</v>
      </c>
      <c r="AW17" t="n">
        <v>2</v>
      </c>
      <c r="AX17" t="n">
        <v>78862759</v>
      </c>
      <c r="AY17" t="n">
        <v>1</v>
      </c>
      <c r="AZ17" t="n">
        <v>0</v>
      </c>
      <c r="BA17" t="n">
        <v>19</v>
      </c>
      <c r="BB17" t="n">
        <v>0</v>
      </c>
      <c r="BC17" t="n">
        <v>0</v>
      </c>
      <c r="BD17" t="n">
        <v>0</v>
      </c>
      <c r="BE17" t="n">
        <v>0</v>
      </c>
      <c r="BF17" t="n">
        <v>0</v>
      </c>
      <c r="BG17" t="n">
        <v>0</v>
      </c>
      <c r="BH17" t="n">
        <v>0</v>
      </c>
      <c r="BI17" t="n">
        <v>0</v>
      </c>
      <c r="BJ17" t="n">
        <v>0</v>
      </c>
      <c r="BK17" t="n">
        <v>0</v>
      </c>
      <c r="BL17" t="n">
        <v>0</v>
      </c>
      <c r="BM17" t="n">
        <v>0</v>
      </c>
      <c r="BN17" t="n">
        <v>0</v>
      </c>
      <c r="BO17" t="n">
        <v>0</v>
      </c>
      <c r="BP17" t="n">
        <v>0</v>
      </c>
      <c r="BQ17" t="n">
        <v>0</v>
      </c>
      <c r="BR17" t="n">
        <v>0</v>
      </c>
      <c r="BS17" t="n">
        <v>0</v>
      </c>
      <c r="BT17" t="n">
        <v>0</v>
      </c>
      <c r="BU17" t="n">
        <v>0</v>
      </c>
      <c r="BV17" t="n">
        <v>0</v>
      </c>
      <c r="BW17" t="n">
        <v>0</v>
      </c>
      <c r="CU17">
        <f>ROUND(AT17*Source!I27*AH17*AL17,0)</f>
        <v/>
      </c>
      <c r="CV17">
        <f>ROUND(Y17*Source!I27,7)</f>
        <v/>
      </c>
      <c r="CW17" t="n">
        <v>0</v>
      </c>
      <c r="CX17">
        <f>ROUND(Y17*Source!I27,7)</f>
        <v/>
      </c>
      <c r="CY17">
        <f>AD17</f>
        <v/>
      </c>
      <c r="CZ17">
        <f>AH17</f>
        <v/>
      </c>
      <c r="DA17">
        <f>AL17</f>
        <v/>
      </c>
      <c r="DB17">
        <f>ROUND(ROUND(AT17*CZ17,2),2)</f>
        <v/>
      </c>
      <c r="DC17">
        <f>ROUND(ROUND(AT17*AG17,2),2)</f>
        <v/>
      </c>
      <c r="DD17" t="inlineStr"/>
      <c r="DE17" t="inlineStr"/>
      <c r="DF17">
        <f>ROUND(ROUND(AE17,0)*CX17,0)</f>
        <v/>
      </c>
      <c r="DG17">
        <f>ROUND(ROUND(AF17,0)*CX17,0)</f>
        <v/>
      </c>
      <c r="DH17">
        <f>ROUND(ROUND(AG17,0)*CX17,0)</f>
        <v/>
      </c>
      <c r="DI17">
        <f>ROUND(ROUND(AH17,0)*CX17,0)</f>
        <v/>
      </c>
      <c r="DJ17">
        <f>DI17</f>
        <v/>
      </c>
      <c r="DK17" t="n">
        <v>0</v>
      </c>
      <c r="DL17" t="inlineStr"/>
      <c r="DM17" t="n">
        <v>0</v>
      </c>
      <c r="DN17" t="inlineStr"/>
      <c r="DO17" t="n">
        <v>0</v>
      </c>
    </row>
    <row r="18">
      <c r="A18">
        <f>ROW(Source!A27)</f>
        <v/>
      </c>
      <c r="B18" t="n">
        <v>78862477</v>
      </c>
      <c r="C18" t="n">
        <v>78862752</v>
      </c>
      <c r="D18" t="n">
        <v>29172703</v>
      </c>
      <c r="E18" t="n">
        <v>1</v>
      </c>
      <c r="F18" t="n">
        <v>1</v>
      </c>
      <c r="G18" t="n">
        <v>1</v>
      </c>
      <c r="H18" t="n">
        <v>2</v>
      </c>
      <c r="I18" t="inlineStr">
        <is>
          <t>042900</t>
        </is>
      </c>
      <c r="J18" t="inlineStr">
        <is>
          <t>ТСЭМ Московской обл., 042900, приказ Минстроя России №675/пр от 28.02.2017 № 264/пр</t>
        </is>
      </c>
      <c r="K18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18" t="n">
        <v>1368</v>
      </c>
      <c r="N18" t="n">
        <v>1011</v>
      </c>
      <c r="O18" t="inlineStr">
        <is>
          <t>маш.-ч</t>
        </is>
      </c>
      <c r="P18" t="inlineStr">
        <is>
          <t>маш.-ч</t>
        </is>
      </c>
      <c r="Q18" t="n">
        <v>1</v>
      </c>
      <c r="W18" t="n">
        <v>0</v>
      </c>
      <c r="X18" t="n">
        <v>1695838894</v>
      </c>
      <c r="Y18">
        <f>AT18</f>
        <v/>
      </c>
      <c r="AA18" t="n">
        <v>0</v>
      </c>
      <c r="AB18" t="n">
        <v>177.13</v>
      </c>
      <c r="AC18" t="n">
        <v>0</v>
      </c>
      <c r="AD18" t="n">
        <v>0</v>
      </c>
      <c r="AE18" t="n">
        <v>0</v>
      </c>
      <c r="AF18" t="n">
        <v>29.67</v>
      </c>
      <c r="AG18" t="n">
        <v>0</v>
      </c>
      <c r="AH18" t="n">
        <v>0</v>
      </c>
      <c r="AI18" t="n">
        <v>1</v>
      </c>
      <c r="AJ18" t="n">
        <v>5.97</v>
      </c>
      <c r="AK18" t="n">
        <v>52.25</v>
      </c>
      <c r="AL18" t="n">
        <v>1</v>
      </c>
      <c r="AM18" t="n">
        <v>2</v>
      </c>
      <c r="AN18" t="n">
        <v>0</v>
      </c>
      <c r="AO18" t="n">
        <v>1</v>
      </c>
      <c r="AP18" t="n">
        <v>0</v>
      </c>
      <c r="AQ18" t="n">
        <v>0</v>
      </c>
      <c r="AR18" t="n">
        <v>0</v>
      </c>
      <c r="AS18" t="inlineStr"/>
      <c r="AT18" t="n">
        <v>1.5</v>
      </c>
      <c r="AU18" t="inlineStr"/>
      <c r="AV18" t="n">
        <v>0</v>
      </c>
      <c r="AW18" t="n">
        <v>2</v>
      </c>
      <c r="AX18" t="n">
        <v>78862760</v>
      </c>
      <c r="AY18" t="n">
        <v>1</v>
      </c>
      <c r="AZ18" t="n">
        <v>0</v>
      </c>
      <c r="BA18" t="n">
        <v>20</v>
      </c>
      <c r="BB18" t="n">
        <v>0</v>
      </c>
      <c r="BC18" t="n">
        <v>0</v>
      </c>
      <c r="BD18" t="n">
        <v>0</v>
      </c>
      <c r="BE18" t="n">
        <v>0</v>
      </c>
      <c r="BF18" t="n">
        <v>0</v>
      </c>
      <c r="BG18" t="n">
        <v>0</v>
      </c>
      <c r="BH18" t="n">
        <v>0</v>
      </c>
      <c r="BI18" t="n">
        <v>0</v>
      </c>
      <c r="BJ18" t="n">
        <v>0</v>
      </c>
      <c r="BK18" t="n">
        <v>0</v>
      </c>
      <c r="BL18" t="n">
        <v>0</v>
      </c>
      <c r="BM18" t="n">
        <v>0</v>
      </c>
      <c r="BN18" t="n">
        <v>0</v>
      </c>
      <c r="BO18" t="n">
        <v>0</v>
      </c>
      <c r="BP18" t="n">
        <v>0</v>
      </c>
      <c r="BQ18" t="n">
        <v>0</v>
      </c>
      <c r="BR18" t="n">
        <v>0</v>
      </c>
      <c r="BS18" t="n">
        <v>0</v>
      </c>
      <c r="BT18" t="n">
        <v>0</v>
      </c>
      <c r="BU18" t="n">
        <v>0</v>
      </c>
      <c r="BV18" t="n">
        <v>0</v>
      </c>
      <c r="BW18" t="n">
        <v>0</v>
      </c>
      <c r="CV18" t="n">
        <v>0</v>
      </c>
      <c r="CW18">
        <f>ROUND(Y18*Source!I27*DO18,7)</f>
        <v/>
      </c>
      <c r="CX18">
        <f>ROUND(Y18*Source!I27,7)</f>
        <v/>
      </c>
      <c r="CY18">
        <f>AB18</f>
        <v/>
      </c>
      <c r="CZ18">
        <f>AF18</f>
        <v/>
      </c>
      <c r="DA18">
        <f>AJ18</f>
        <v/>
      </c>
      <c r="DB18">
        <f>ROUND(ROUND(AT18*CZ18,2),2)</f>
        <v/>
      </c>
      <c r="DC18">
        <f>ROUND(ROUND(AT18*AG18,2),2)</f>
        <v/>
      </c>
      <c r="DD18" t="inlineStr"/>
      <c r="DE18" t="inlineStr"/>
      <c r="DF18">
        <f>ROUND(ROUND(AE18,0)*CX18,0)</f>
        <v/>
      </c>
      <c r="DG18">
        <f>ROUND(ROUND(AF18*AJ18,0)*CX18,0)</f>
        <v/>
      </c>
      <c r="DH18">
        <f>ROUND(ROUND(AG18*AK18,0)*CX18,0)</f>
        <v/>
      </c>
      <c r="DI18">
        <f>ROUND(ROUND(AH18,0)*CX18,0)</f>
        <v/>
      </c>
      <c r="DJ18">
        <f>DG18</f>
        <v/>
      </c>
      <c r="DK18" t="n">
        <v>0</v>
      </c>
      <c r="DL18" t="inlineStr"/>
      <c r="DM18" t="n">
        <v>0</v>
      </c>
      <c r="DN18" t="inlineStr"/>
      <c r="DO18" t="n">
        <v>0</v>
      </c>
    </row>
    <row r="19">
      <c r="A19">
        <f>ROW(Source!A27)</f>
        <v/>
      </c>
      <c r="B19" t="n">
        <v>78862477</v>
      </c>
      <c r="C19" t="n">
        <v>78862752</v>
      </c>
      <c r="D19" t="n">
        <v>29110398</v>
      </c>
      <c r="E19" t="n">
        <v>1</v>
      </c>
      <c r="F19" t="n">
        <v>1</v>
      </c>
      <c r="G19" t="n">
        <v>1</v>
      </c>
      <c r="H19" t="n">
        <v>3</v>
      </c>
      <c r="I19" t="inlineStr">
        <is>
          <t>101-0388</t>
        </is>
      </c>
      <c r="J19" t="inlineStr">
        <is>
          <t>ТССЦ Московской обл., 101-0388, приказ Минстроя России №675/пр от 28.02.2017 № 254/пр</t>
        </is>
      </c>
      <c r="K19" t="inlineStr">
        <is>
          <t>Краски масляные земляные марки МА-0115 мумия, сурик железный</t>
        </is>
      </c>
      <c r="L19" t="n">
        <v>1348</v>
      </c>
      <c r="N19" t="n">
        <v>1009</v>
      </c>
      <c r="O19" t="inlineStr">
        <is>
          <t>т</t>
        </is>
      </c>
      <c r="P19" t="inlineStr">
        <is>
          <t>т</t>
        </is>
      </c>
      <c r="Q19" t="n">
        <v>1000</v>
      </c>
      <c r="W19" t="n">
        <v>0</v>
      </c>
      <c r="X19" t="n">
        <v>1625292450</v>
      </c>
      <c r="Y19">
        <f>AT19</f>
        <v/>
      </c>
      <c r="AA19" t="n">
        <v>76804.47</v>
      </c>
      <c r="AB19" t="n">
        <v>0</v>
      </c>
      <c r="AC19" t="n">
        <v>0</v>
      </c>
      <c r="AD19" t="n">
        <v>0</v>
      </c>
      <c r="AE19" t="n">
        <v>15118.99</v>
      </c>
      <c r="AF19" t="n">
        <v>0</v>
      </c>
      <c r="AG19" t="n">
        <v>0</v>
      </c>
      <c r="AH19" t="n">
        <v>0</v>
      </c>
      <c r="AI19" t="n">
        <v>5.08</v>
      </c>
      <c r="AJ19" t="n">
        <v>1</v>
      </c>
      <c r="AK19" t="n">
        <v>1</v>
      </c>
      <c r="AL19" t="n">
        <v>1</v>
      </c>
      <c r="AM19" t="n">
        <v>2</v>
      </c>
      <c r="AN19" t="n">
        <v>0</v>
      </c>
      <c r="AO19" t="n">
        <v>1</v>
      </c>
      <c r="AP19" t="n">
        <v>0</v>
      </c>
      <c r="AQ19" t="n">
        <v>0</v>
      </c>
      <c r="AR19" t="n">
        <v>0</v>
      </c>
      <c r="AS19" t="inlineStr"/>
      <c r="AT19" t="n">
        <v>5e-05</v>
      </c>
      <c r="AU19" t="inlineStr"/>
      <c r="AV19" t="n">
        <v>0</v>
      </c>
      <c r="AW19" t="n">
        <v>2</v>
      </c>
      <c r="AX19" t="n">
        <v>78862761</v>
      </c>
      <c r="AY19" t="n">
        <v>1</v>
      </c>
      <c r="AZ19" t="n">
        <v>0</v>
      </c>
      <c r="BA19" t="n">
        <v>21</v>
      </c>
      <c r="BB19" t="n">
        <v>0</v>
      </c>
      <c r="BC19" t="n">
        <v>0</v>
      </c>
      <c r="BD19" t="n">
        <v>0</v>
      </c>
      <c r="BE19" t="n">
        <v>0</v>
      </c>
      <c r="BF19" t="n">
        <v>0</v>
      </c>
      <c r="BG19" t="n">
        <v>0</v>
      </c>
      <c r="BH19" t="n">
        <v>0</v>
      </c>
      <c r="BI19" t="n">
        <v>0</v>
      </c>
      <c r="BJ19" t="n">
        <v>0</v>
      </c>
      <c r="BK19" t="n">
        <v>0</v>
      </c>
      <c r="BL19" t="n">
        <v>0</v>
      </c>
      <c r="BM19" t="n">
        <v>0</v>
      </c>
      <c r="BN19" t="n">
        <v>0</v>
      </c>
      <c r="BO19" t="n">
        <v>0</v>
      </c>
      <c r="BP19" t="n">
        <v>0</v>
      </c>
      <c r="BQ19" t="n">
        <v>0</v>
      </c>
      <c r="BR19" t="n">
        <v>0</v>
      </c>
      <c r="BS19" t="n">
        <v>0</v>
      </c>
      <c r="BT19" t="n">
        <v>0</v>
      </c>
      <c r="BU19" t="n">
        <v>0</v>
      </c>
      <c r="BV19" t="n">
        <v>0</v>
      </c>
      <c r="BW19" t="n">
        <v>0</v>
      </c>
      <c r="CV19" t="n">
        <v>0</v>
      </c>
      <c r="CW19" t="n">
        <v>0</v>
      </c>
      <c r="CX19">
        <f>ROUND(Y19*Source!I27,7)</f>
        <v/>
      </c>
      <c r="CY19">
        <f>AA19</f>
        <v/>
      </c>
      <c r="CZ19">
        <f>AE19</f>
        <v/>
      </c>
      <c r="DA19">
        <f>AI19</f>
        <v/>
      </c>
      <c r="DB19">
        <f>ROUND(ROUND(AT19*CZ19,2),2)</f>
        <v/>
      </c>
      <c r="DC19">
        <f>ROUND(ROUND(AT19*AG19,2),2)</f>
        <v/>
      </c>
      <c r="DD19" t="inlineStr"/>
      <c r="DE19" t="inlineStr"/>
      <c r="DF19">
        <f>ROUND(ROUND(AE19*AI19,0)*CX19,0)</f>
        <v/>
      </c>
      <c r="DG19">
        <f>ROUND(ROUND(AF19,0)*CX19,0)</f>
        <v/>
      </c>
      <c r="DH19">
        <f>ROUND(ROUND(AG19,0)*CX19,0)</f>
        <v/>
      </c>
      <c r="DI19">
        <f>ROUND(ROUND(AH19,0)*CX19,0)</f>
        <v/>
      </c>
      <c r="DJ19">
        <f>DF19</f>
        <v/>
      </c>
      <c r="DK19" t="n">
        <v>0</v>
      </c>
      <c r="DL19" t="inlineStr"/>
      <c r="DM19" t="n">
        <v>0</v>
      </c>
      <c r="DN19" t="inlineStr"/>
      <c r="DO19" t="n">
        <v>0</v>
      </c>
    </row>
    <row r="20">
      <c r="A20">
        <f>ROW(Source!A27)</f>
        <v/>
      </c>
      <c r="B20" t="n">
        <v>78862477</v>
      </c>
      <c r="C20" t="n">
        <v>78862752</v>
      </c>
      <c r="D20" t="n">
        <v>29110573</v>
      </c>
      <c r="E20" t="n">
        <v>1</v>
      </c>
      <c r="F20" t="n">
        <v>1</v>
      </c>
      <c r="G20" t="n">
        <v>1</v>
      </c>
      <c r="H20" t="n">
        <v>3</v>
      </c>
      <c r="I20" t="inlineStr">
        <is>
          <t>101-0628</t>
        </is>
      </c>
      <c r="J20" t="inlineStr">
        <is>
          <t>ТССЦ Московской обл., 101-0628, приказ Минстроя России №675/пр от 28.02.2017 № 254/пр</t>
        </is>
      </c>
      <c r="K20" t="inlineStr">
        <is>
          <t>Олифа комбинированная, марки К-3</t>
        </is>
      </c>
      <c r="L20" t="n">
        <v>1348</v>
      </c>
      <c r="N20" t="n">
        <v>1009</v>
      </c>
      <c r="O20" t="inlineStr">
        <is>
          <t>т</t>
        </is>
      </c>
      <c r="P20" t="inlineStr">
        <is>
          <t>т</t>
        </is>
      </c>
      <c r="Q20" t="n">
        <v>1000</v>
      </c>
      <c r="W20" t="n">
        <v>0</v>
      </c>
      <c r="X20" t="n">
        <v>24062879</v>
      </c>
      <c r="Y20">
        <f>AT20</f>
        <v/>
      </c>
      <c r="AA20" t="n">
        <v>87631.5</v>
      </c>
      <c r="AB20" t="n">
        <v>0</v>
      </c>
      <c r="AC20" t="n">
        <v>0</v>
      </c>
      <c r="AD20" t="n">
        <v>0</v>
      </c>
      <c r="AE20" t="n">
        <v>16950</v>
      </c>
      <c r="AF20" t="n">
        <v>0</v>
      </c>
      <c r="AG20" t="n">
        <v>0</v>
      </c>
      <c r="AH20" t="n">
        <v>0</v>
      </c>
      <c r="AI20" t="n">
        <v>5.17</v>
      </c>
      <c r="AJ20" t="n">
        <v>1</v>
      </c>
      <c r="AK20" t="n">
        <v>1</v>
      </c>
      <c r="AL20" t="n">
        <v>1</v>
      </c>
      <c r="AM20" t="n">
        <v>2</v>
      </c>
      <c r="AN20" t="n">
        <v>0</v>
      </c>
      <c r="AO20" t="n">
        <v>1</v>
      </c>
      <c r="AP20" t="n">
        <v>0</v>
      </c>
      <c r="AQ20" t="n">
        <v>0</v>
      </c>
      <c r="AR20" t="n">
        <v>0</v>
      </c>
      <c r="AS20" t="inlineStr"/>
      <c r="AT20" t="n">
        <v>2e-05</v>
      </c>
      <c r="AU20" t="inlineStr"/>
      <c r="AV20" t="n">
        <v>0</v>
      </c>
      <c r="AW20" t="n">
        <v>2</v>
      </c>
      <c r="AX20" t="n">
        <v>78862762</v>
      </c>
      <c r="AY20" t="n">
        <v>1</v>
      </c>
      <c r="AZ20" t="n">
        <v>0</v>
      </c>
      <c r="BA20" t="n">
        <v>22</v>
      </c>
      <c r="BB20" t="n">
        <v>0</v>
      </c>
      <c r="BC20" t="n">
        <v>0</v>
      </c>
      <c r="BD20" t="n">
        <v>0</v>
      </c>
      <c r="BE20" t="n">
        <v>0</v>
      </c>
      <c r="BF20" t="n">
        <v>0</v>
      </c>
      <c r="BG20" t="n">
        <v>0</v>
      </c>
      <c r="BH20" t="n">
        <v>0</v>
      </c>
      <c r="BI20" t="n">
        <v>0</v>
      </c>
      <c r="BJ20" t="n">
        <v>0</v>
      </c>
      <c r="BK20" t="n">
        <v>0</v>
      </c>
      <c r="BL20" t="n">
        <v>0</v>
      </c>
      <c r="BM20" t="n">
        <v>0</v>
      </c>
      <c r="BN20" t="n">
        <v>0</v>
      </c>
      <c r="BO20" t="n">
        <v>0</v>
      </c>
      <c r="BP20" t="n">
        <v>0</v>
      </c>
      <c r="BQ20" t="n">
        <v>0</v>
      </c>
      <c r="BR20" t="n">
        <v>0</v>
      </c>
      <c r="BS20" t="n">
        <v>0</v>
      </c>
      <c r="BT20" t="n">
        <v>0</v>
      </c>
      <c r="BU20" t="n">
        <v>0</v>
      </c>
      <c r="BV20" t="n">
        <v>0</v>
      </c>
      <c r="BW20" t="n">
        <v>0</v>
      </c>
      <c r="CV20" t="n">
        <v>0</v>
      </c>
      <c r="CW20" t="n">
        <v>0</v>
      </c>
      <c r="CX20">
        <f>ROUND(Y20*Source!I27,7)</f>
        <v/>
      </c>
      <c r="CY20">
        <f>AA20</f>
        <v/>
      </c>
      <c r="CZ20">
        <f>AE20</f>
        <v/>
      </c>
      <c r="DA20">
        <f>AI20</f>
        <v/>
      </c>
      <c r="DB20">
        <f>ROUND(ROUND(AT20*CZ20,2),2)</f>
        <v/>
      </c>
      <c r="DC20">
        <f>ROUND(ROUND(AT20*AG20,2),2)</f>
        <v/>
      </c>
      <c r="DD20" t="inlineStr"/>
      <c r="DE20" t="inlineStr"/>
      <c r="DF20">
        <f>ROUND(ROUND(AE20*AI20,0)*CX20,0)</f>
        <v/>
      </c>
      <c r="DG20">
        <f>ROUND(ROUND(AF20,0)*CX20,0)</f>
        <v/>
      </c>
      <c r="DH20">
        <f>ROUND(ROUND(AG20,0)*CX20,0)</f>
        <v/>
      </c>
      <c r="DI20">
        <f>ROUND(ROUND(AH20,0)*CX20,0)</f>
        <v/>
      </c>
      <c r="DJ20">
        <f>DF20</f>
        <v/>
      </c>
      <c r="DK20" t="n">
        <v>0</v>
      </c>
      <c r="DL20" t="inlineStr"/>
      <c r="DM20" t="n">
        <v>0</v>
      </c>
      <c r="DN20" t="inlineStr"/>
      <c r="DO20" t="n">
        <v>0</v>
      </c>
    </row>
    <row r="21">
      <c r="A21">
        <f>ROW(Source!A27)</f>
        <v/>
      </c>
      <c r="B21" t="n">
        <v>78862477</v>
      </c>
      <c r="C21" t="n">
        <v>78862752</v>
      </c>
      <c r="D21" t="n">
        <v>29107963</v>
      </c>
      <c r="E21" t="n">
        <v>1</v>
      </c>
      <c r="F21" t="n">
        <v>1</v>
      </c>
      <c r="G21" t="n">
        <v>1</v>
      </c>
      <c r="H21" t="n">
        <v>3</v>
      </c>
      <c r="I21" t="inlineStr">
        <is>
          <t>101-1669</t>
        </is>
      </c>
      <c r="J21" t="inlineStr">
        <is>
          <t>ТССЦ Московской обл., 101-1669, приказ Минстроя России №675/пр от 28.02.2017 № 254/пр</t>
        </is>
      </c>
      <c r="K21" t="inlineStr">
        <is>
          <t>Очес льняной</t>
        </is>
      </c>
      <c r="L21" t="n">
        <v>1346</v>
      </c>
      <c r="N21" t="n">
        <v>1009</v>
      </c>
      <c r="O21" t="inlineStr">
        <is>
          <t>кг</t>
        </is>
      </c>
      <c r="P21" t="inlineStr">
        <is>
          <t>кг</t>
        </is>
      </c>
      <c r="Q21" t="n">
        <v>1</v>
      </c>
      <c r="W21" t="n">
        <v>0</v>
      </c>
      <c r="X21" t="n">
        <v>-2113933962</v>
      </c>
      <c r="Y21">
        <f>AT21</f>
        <v/>
      </c>
      <c r="AA21" t="n">
        <v>590.67</v>
      </c>
      <c r="AB21" t="n">
        <v>0</v>
      </c>
      <c r="AC21" t="n">
        <v>0</v>
      </c>
      <c r="AD21" t="n">
        <v>0</v>
      </c>
      <c r="AE21" t="n">
        <v>37.29</v>
      </c>
      <c r="AF21" t="n">
        <v>0</v>
      </c>
      <c r="AG21" t="n">
        <v>0</v>
      </c>
      <c r="AH21" t="n">
        <v>0</v>
      </c>
      <c r="AI21" t="n">
        <v>15.84</v>
      </c>
      <c r="AJ21" t="n">
        <v>1</v>
      </c>
      <c r="AK21" t="n">
        <v>1</v>
      </c>
      <c r="AL21" t="n">
        <v>1</v>
      </c>
      <c r="AM21" t="n">
        <v>2</v>
      </c>
      <c r="AN21" t="n">
        <v>0</v>
      </c>
      <c r="AO21" t="n">
        <v>1</v>
      </c>
      <c r="AP21" t="n">
        <v>0</v>
      </c>
      <c r="AQ21" t="n">
        <v>0</v>
      </c>
      <c r="AR21" t="n">
        <v>0</v>
      </c>
      <c r="AS21" t="inlineStr"/>
      <c r="AT21" t="n">
        <v>0.02</v>
      </c>
      <c r="AU21" t="inlineStr"/>
      <c r="AV21" t="n">
        <v>0</v>
      </c>
      <c r="AW21" t="n">
        <v>2</v>
      </c>
      <c r="AX21" t="n">
        <v>78862763</v>
      </c>
      <c r="AY21" t="n">
        <v>1</v>
      </c>
      <c r="AZ21" t="n">
        <v>0</v>
      </c>
      <c r="BA21" t="n">
        <v>23</v>
      </c>
      <c r="BB21" t="n">
        <v>0</v>
      </c>
      <c r="BC21" t="n">
        <v>0</v>
      </c>
      <c r="BD21" t="n">
        <v>0</v>
      </c>
      <c r="BE21" t="n">
        <v>0</v>
      </c>
      <c r="BF21" t="n">
        <v>0</v>
      </c>
      <c r="BG21" t="n">
        <v>0</v>
      </c>
      <c r="BH21" t="n">
        <v>0</v>
      </c>
      <c r="BI21" t="n">
        <v>0</v>
      </c>
      <c r="BJ21" t="n">
        <v>0</v>
      </c>
      <c r="BK21" t="n">
        <v>0</v>
      </c>
      <c r="BL21" t="n">
        <v>0</v>
      </c>
      <c r="BM21" t="n">
        <v>0</v>
      </c>
      <c r="BN21" t="n">
        <v>0</v>
      </c>
      <c r="BO21" t="n">
        <v>0</v>
      </c>
      <c r="BP21" t="n">
        <v>0</v>
      </c>
      <c r="BQ21" t="n">
        <v>0</v>
      </c>
      <c r="BR21" t="n">
        <v>0</v>
      </c>
      <c r="BS21" t="n">
        <v>0</v>
      </c>
      <c r="BT21" t="n">
        <v>0</v>
      </c>
      <c r="BU21" t="n">
        <v>0</v>
      </c>
      <c r="BV21" t="n">
        <v>0</v>
      </c>
      <c r="BW21" t="n">
        <v>0</v>
      </c>
      <c r="CV21" t="n">
        <v>0</v>
      </c>
      <c r="CW21" t="n">
        <v>0</v>
      </c>
      <c r="CX21">
        <f>ROUND(Y21*Source!I27,7)</f>
        <v/>
      </c>
      <c r="CY21">
        <f>AA21</f>
        <v/>
      </c>
      <c r="CZ21">
        <f>AE21</f>
        <v/>
      </c>
      <c r="DA21">
        <f>AI21</f>
        <v/>
      </c>
      <c r="DB21">
        <f>ROUND(ROUND(AT21*CZ21,2),2)</f>
        <v/>
      </c>
      <c r="DC21">
        <f>ROUND(ROUND(AT21*AG21,2),2)</f>
        <v/>
      </c>
      <c r="DD21" t="inlineStr"/>
      <c r="DE21" t="inlineStr"/>
      <c r="DF21">
        <f>ROUND(ROUND(AE21*AI21,0)*CX21,0)</f>
        <v/>
      </c>
      <c r="DG21">
        <f>ROUND(ROUND(AF21,0)*CX21,0)</f>
        <v/>
      </c>
      <c r="DH21">
        <f>ROUND(ROUND(AG21,0)*CX21,0)</f>
        <v/>
      </c>
      <c r="DI21">
        <f>ROUND(ROUND(AH21,0)*CX21,0)</f>
        <v/>
      </c>
      <c r="DJ21">
        <f>DF21</f>
        <v/>
      </c>
      <c r="DK21" t="n">
        <v>0</v>
      </c>
      <c r="DL21" t="inlineStr"/>
      <c r="DM21" t="n">
        <v>0</v>
      </c>
      <c r="DN21" t="inlineStr"/>
      <c r="DO21" t="n">
        <v>0</v>
      </c>
    </row>
    <row r="22">
      <c r="A22">
        <f>ROW(Source!A27)</f>
        <v/>
      </c>
      <c r="B22" t="n">
        <v>78862477</v>
      </c>
      <c r="C22" t="n">
        <v>78862752</v>
      </c>
      <c r="D22" t="n">
        <v>29150040</v>
      </c>
      <c r="E22" t="n">
        <v>1</v>
      </c>
      <c r="F22" t="n">
        <v>1</v>
      </c>
      <c r="G22" t="n">
        <v>1</v>
      </c>
      <c r="H22" t="n">
        <v>3</v>
      </c>
      <c r="I22" t="inlineStr">
        <is>
          <t>411-0001</t>
        </is>
      </c>
      <c r="J22" t="inlineStr">
        <is>
          <t>ТССЦ Московской обл., 411-0001, приказ Минстроя России №675/пр от 28.02.2017 № 257/пр</t>
        </is>
      </c>
      <c r="K22" t="inlineStr">
        <is>
          <t>Вода</t>
        </is>
      </c>
      <c r="L22" t="n">
        <v>1339</v>
      </c>
      <c r="N22" t="n">
        <v>1007</v>
      </c>
      <c r="O22" t="inlineStr">
        <is>
          <t>м3</t>
        </is>
      </c>
      <c r="P22" t="inlineStr">
        <is>
          <t>м3</t>
        </is>
      </c>
      <c r="Q22" t="n">
        <v>1</v>
      </c>
      <c r="W22" t="n">
        <v>0</v>
      </c>
      <c r="X22" t="n">
        <v>619799737</v>
      </c>
      <c r="Y22">
        <f>AT22</f>
        <v/>
      </c>
      <c r="AA22" t="n">
        <v>31.28</v>
      </c>
      <c r="AB22" t="n">
        <v>0</v>
      </c>
      <c r="AC22" t="n">
        <v>0</v>
      </c>
      <c r="AD22" t="n">
        <v>0</v>
      </c>
      <c r="AE22" t="n">
        <v>2.44</v>
      </c>
      <c r="AF22" t="n">
        <v>0</v>
      </c>
      <c r="AG22" t="n">
        <v>0</v>
      </c>
      <c r="AH22" t="n">
        <v>0</v>
      </c>
      <c r="AI22" t="n">
        <v>12.82</v>
      </c>
      <c r="AJ22" t="n">
        <v>1</v>
      </c>
      <c r="AK22" t="n">
        <v>1</v>
      </c>
      <c r="AL22" t="n">
        <v>1</v>
      </c>
      <c r="AM22" t="n">
        <v>2</v>
      </c>
      <c r="AN22" t="n">
        <v>0</v>
      </c>
      <c r="AO22" t="n">
        <v>1</v>
      </c>
      <c r="AP22" t="n">
        <v>0</v>
      </c>
      <c r="AQ22" t="n">
        <v>0</v>
      </c>
      <c r="AR22" t="n">
        <v>0</v>
      </c>
      <c r="AS22" t="inlineStr"/>
      <c r="AT22" t="n">
        <v>1</v>
      </c>
      <c r="AU22" t="inlineStr"/>
      <c r="AV22" t="n">
        <v>0</v>
      </c>
      <c r="AW22" t="n">
        <v>2</v>
      </c>
      <c r="AX22" t="n">
        <v>78862764</v>
      </c>
      <c r="AY22" t="n">
        <v>1</v>
      </c>
      <c r="AZ22" t="n">
        <v>0</v>
      </c>
      <c r="BA22" t="n">
        <v>24</v>
      </c>
      <c r="BB22" t="n">
        <v>0</v>
      </c>
      <c r="BC22" t="n">
        <v>0</v>
      </c>
      <c r="BD22" t="n">
        <v>0</v>
      </c>
      <c r="BE22" t="n">
        <v>0</v>
      </c>
      <c r="BF22" t="n">
        <v>0</v>
      </c>
      <c r="BG22" t="n">
        <v>0</v>
      </c>
      <c r="BH22" t="n">
        <v>0</v>
      </c>
      <c r="BI22" t="n">
        <v>0</v>
      </c>
      <c r="BJ22" t="n">
        <v>0</v>
      </c>
      <c r="BK22" t="n">
        <v>0</v>
      </c>
      <c r="BL22" t="n">
        <v>0</v>
      </c>
      <c r="BM22" t="n">
        <v>0</v>
      </c>
      <c r="BN22" t="n">
        <v>0</v>
      </c>
      <c r="BO22" t="n">
        <v>0</v>
      </c>
      <c r="BP22" t="n">
        <v>0</v>
      </c>
      <c r="BQ22" t="n">
        <v>0</v>
      </c>
      <c r="BR22" t="n">
        <v>0</v>
      </c>
      <c r="BS22" t="n">
        <v>0</v>
      </c>
      <c r="BT22" t="n">
        <v>0</v>
      </c>
      <c r="BU22" t="n">
        <v>0</v>
      </c>
      <c r="BV22" t="n">
        <v>0</v>
      </c>
      <c r="BW22" t="n">
        <v>0</v>
      </c>
      <c r="CV22" t="n">
        <v>0</v>
      </c>
      <c r="CW22" t="n">
        <v>0</v>
      </c>
      <c r="CX22">
        <f>ROUND(Y22*Source!I27,7)</f>
        <v/>
      </c>
      <c r="CY22">
        <f>AA22</f>
        <v/>
      </c>
      <c r="CZ22">
        <f>AE22</f>
        <v/>
      </c>
      <c r="DA22">
        <f>AI22</f>
        <v/>
      </c>
      <c r="DB22">
        <f>ROUND(ROUND(AT22*CZ22,2),2)</f>
        <v/>
      </c>
      <c r="DC22">
        <f>ROUND(ROUND(AT22*AG22,2),2)</f>
        <v/>
      </c>
      <c r="DD22" t="inlineStr"/>
      <c r="DE22" t="inlineStr"/>
      <c r="DF22">
        <f>ROUND(ROUND(AE22*AI22,0)*CX22,0)</f>
        <v/>
      </c>
      <c r="DG22">
        <f>ROUND(ROUND(AF22,0)*CX22,0)</f>
        <v/>
      </c>
      <c r="DH22">
        <f>ROUND(ROUND(AG22,0)*CX22,0)</f>
        <v/>
      </c>
      <c r="DI22">
        <f>ROUND(ROUND(AH22,0)*CX22,0)</f>
        <v/>
      </c>
      <c r="DJ22">
        <f>DF22</f>
        <v/>
      </c>
      <c r="DK22" t="n">
        <v>0</v>
      </c>
      <c r="DL22" t="inlineStr"/>
      <c r="DM22" t="n">
        <v>0</v>
      </c>
      <c r="DN22" t="inlineStr"/>
      <c r="DO22" t="n">
        <v>0</v>
      </c>
    </row>
    <row r="23">
      <c r="A23">
        <f>ROW(Source!A66)</f>
        <v/>
      </c>
      <c r="B23" t="n">
        <v>78862477</v>
      </c>
      <c r="C23" t="n">
        <v>78862828</v>
      </c>
      <c r="D23" t="n">
        <v>18408291</v>
      </c>
      <c r="E23" t="n">
        <v>1</v>
      </c>
      <c r="F23" t="n">
        <v>1</v>
      </c>
      <c r="G23" t="n">
        <v>1</v>
      </c>
      <c r="H23" t="n">
        <v>1</v>
      </c>
      <c r="I23" t="inlineStr">
        <is>
          <t>1-1025-90</t>
        </is>
      </c>
      <c r="J23" t="inlineStr"/>
      <c r="K23" t="inlineStr">
        <is>
          <t>Рабочий строитель среднего разряда 2,5</t>
        </is>
      </c>
      <c r="L23" t="n">
        <v>1369</v>
      </c>
      <c r="N23" t="n">
        <v>1013</v>
      </c>
      <c r="O23" t="inlineStr">
        <is>
          <t>чел.-ч</t>
        </is>
      </c>
      <c r="P23" t="inlineStr">
        <is>
          <t>чел.-ч</t>
        </is>
      </c>
      <c r="Q23" t="n">
        <v>1</v>
      </c>
      <c r="W23" t="n">
        <v>0</v>
      </c>
      <c r="X23" t="n">
        <v>1933892413</v>
      </c>
      <c r="Y23">
        <f>AT23</f>
        <v/>
      </c>
      <c r="AA23" t="n">
        <v>0</v>
      </c>
      <c r="AB23" t="n">
        <v>0</v>
      </c>
      <c r="AC23" t="n">
        <v>0</v>
      </c>
      <c r="AD23" t="n">
        <v>8.17</v>
      </c>
      <c r="AE23" t="n">
        <v>0</v>
      </c>
      <c r="AF23" t="n">
        <v>0</v>
      </c>
      <c r="AG23" t="n">
        <v>0</v>
      </c>
      <c r="AH23" t="n">
        <v>8.17</v>
      </c>
      <c r="AI23" t="n">
        <v>1</v>
      </c>
      <c r="AJ23" t="n">
        <v>1</v>
      </c>
      <c r="AK23" t="n">
        <v>1</v>
      </c>
      <c r="AL23" t="n">
        <v>1</v>
      </c>
      <c r="AM23" t="n">
        <v>-2</v>
      </c>
      <c r="AN23" t="n">
        <v>0</v>
      </c>
      <c r="AO23" t="n">
        <v>1</v>
      </c>
      <c r="AP23" t="n">
        <v>1</v>
      </c>
      <c r="AQ23" t="n">
        <v>0</v>
      </c>
      <c r="AR23" t="n">
        <v>0</v>
      </c>
      <c r="AS23" t="inlineStr"/>
      <c r="AT23" t="n">
        <v>32.2</v>
      </c>
      <c r="AU23" t="inlineStr"/>
      <c r="AV23" t="n">
        <v>1</v>
      </c>
      <c r="AW23" t="n">
        <v>2</v>
      </c>
      <c r="AX23" t="n">
        <v>78862835</v>
      </c>
      <c r="AY23" t="n">
        <v>1</v>
      </c>
      <c r="AZ23" t="n">
        <v>0</v>
      </c>
      <c r="BA23" t="n">
        <v>25</v>
      </c>
      <c r="BB23" t="n">
        <v>0</v>
      </c>
      <c r="BC23" t="n">
        <v>0</v>
      </c>
      <c r="BD23" t="n">
        <v>0</v>
      </c>
      <c r="BE23" t="n">
        <v>0</v>
      </c>
      <c r="BF23" t="n">
        <v>0</v>
      </c>
      <c r="BG23" t="n">
        <v>0</v>
      </c>
      <c r="BH23" t="n">
        <v>0</v>
      </c>
      <c r="BI23" t="n">
        <v>0</v>
      </c>
      <c r="BJ23" t="n">
        <v>0</v>
      </c>
      <c r="BK23" t="n">
        <v>0</v>
      </c>
      <c r="BL23" t="n">
        <v>0</v>
      </c>
      <c r="BM23" t="n">
        <v>0</v>
      </c>
      <c r="BN23" t="n">
        <v>0</v>
      </c>
      <c r="BO23" t="n">
        <v>0</v>
      </c>
      <c r="BP23" t="n">
        <v>0</v>
      </c>
      <c r="BQ23" t="n">
        <v>0</v>
      </c>
      <c r="BR23" t="n">
        <v>0</v>
      </c>
      <c r="BS23" t="n">
        <v>0</v>
      </c>
      <c r="BT23" t="n">
        <v>0</v>
      </c>
      <c r="BU23" t="n">
        <v>0</v>
      </c>
      <c r="BV23" t="n">
        <v>0</v>
      </c>
      <c r="BW23" t="n">
        <v>0</v>
      </c>
      <c r="CU23">
        <f>ROUND(AT23*Source!I66*AH23*AL23,0)</f>
        <v/>
      </c>
      <c r="CV23">
        <f>ROUND(Y23*Source!I66,7)</f>
        <v/>
      </c>
      <c r="CW23" t="n">
        <v>0</v>
      </c>
      <c r="CX23">
        <f>ROUND(Y23*Source!I66,7)</f>
        <v/>
      </c>
      <c r="CY23">
        <f>AD23</f>
        <v/>
      </c>
      <c r="CZ23">
        <f>AH23</f>
        <v/>
      </c>
      <c r="DA23">
        <f>AL23</f>
        <v/>
      </c>
      <c r="DB23">
        <f>ROUND(ROUND(AT23*CZ23,2),2)</f>
        <v/>
      </c>
      <c r="DC23">
        <f>ROUND(ROUND(AT23*AG23,2),2)</f>
        <v/>
      </c>
      <c r="DD23" t="inlineStr"/>
      <c r="DE23" t="inlineStr"/>
      <c r="DF23">
        <f>ROUND(ROUND(AE23,0)*CX23,0)</f>
        <v/>
      </c>
      <c r="DG23">
        <f>ROUND(ROUND(AF23,0)*CX23,0)</f>
        <v/>
      </c>
      <c r="DH23">
        <f>ROUND(ROUND(AG23,0)*CX23,0)</f>
        <v/>
      </c>
      <c r="DI23">
        <f>ROUND(ROUND(AH23,0)*CX23,0)</f>
        <v/>
      </c>
      <c r="DJ23">
        <f>DI23</f>
        <v/>
      </c>
      <c r="DK23" t="n">
        <v>0</v>
      </c>
      <c r="DL23" t="inlineStr"/>
      <c r="DM23" t="n">
        <v>0</v>
      </c>
      <c r="DN23" t="inlineStr"/>
      <c r="DO23" t="n">
        <v>0</v>
      </c>
    </row>
    <row r="24">
      <c r="A24">
        <f>ROW(Source!A66)</f>
        <v/>
      </c>
      <c r="B24" t="n">
        <v>78862477</v>
      </c>
      <c r="C24" t="n">
        <v>78862828</v>
      </c>
      <c r="D24" t="n">
        <v>29174913</v>
      </c>
      <c r="E24" t="n">
        <v>1</v>
      </c>
      <c r="F24" t="n">
        <v>1</v>
      </c>
      <c r="G24" t="n">
        <v>1</v>
      </c>
      <c r="H24" t="n">
        <v>2</v>
      </c>
      <c r="I24" t="inlineStr">
        <is>
          <t>400001</t>
        </is>
      </c>
      <c r="J24" t="inlineStr">
        <is>
          <t>ТСЭМ Московской обл., 400001, приказ Минстроя России №675/пр от 28.02.2017 № 264/пр</t>
        </is>
      </c>
      <c r="K24" t="inlineStr">
        <is>
          <t>Автомобили бортовые, грузоподъемность до 5 т</t>
        </is>
      </c>
      <c r="L24" t="n">
        <v>1368</v>
      </c>
      <c r="N24" t="n">
        <v>1011</v>
      </c>
      <c r="O24" t="inlineStr">
        <is>
          <t>маш.-ч</t>
        </is>
      </c>
      <c r="P24" t="inlineStr">
        <is>
          <t>маш.-ч</t>
        </is>
      </c>
      <c r="Q24" t="n">
        <v>1</v>
      </c>
      <c r="W24" t="n">
        <v>0</v>
      </c>
      <c r="X24" t="n">
        <v>1230759911</v>
      </c>
      <c r="Y24">
        <f>AT24</f>
        <v/>
      </c>
      <c r="AA24" t="n">
        <v>0</v>
      </c>
      <c r="AB24" t="n">
        <v>2177.51</v>
      </c>
      <c r="AC24" t="n">
        <v>606.1</v>
      </c>
      <c r="AD24" t="n">
        <v>0</v>
      </c>
      <c r="AE24" t="n">
        <v>0</v>
      </c>
      <c r="AF24" t="n">
        <v>87.17</v>
      </c>
      <c r="AG24" t="n">
        <v>11.6</v>
      </c>
      <c r="AH24" t="n">
        <v>0</v>
      </c>
      <c r="AI24" t="n">
        <v>1</v>
      </c>
      <c r="AJ24" t="n">
        <v>24.98</v>
      </c>
      <c r="AK24" t="n">
        <v>52.25</v>
      </c>
      <c r="AL24" t="n">
        <v>1</v>
      </c>
      <c r="AM24" t="n">
        <v>2</v>
      </c>
      <c r="AN24" t="n">
        <v>0</v>
      </c>
      <c r="AO24" t="n">
        <v>1</v>
      </c>
      <c r="AP24" t="n">
        <v>1</v>
      </c>
      <c r="AQ24" t="n">
        <v>0</v>
      </c>
      <c r="AR24" t="n">
        <v>0</v>
      </c>
      <c r="AS24" t="inlineStr"/>
      <c r="AT24" t="n">
        <v>0.01</v>
      </c>
      <c r="AU24" t="inlineStr"/>
      <c r="AV24" t="n">
        <v>0</v>
      </c>
      <c r="AW24" t="n">
        <v>2</v>
      </c>
      <c r="AX24" t="n">
        <v>78862836</v>
      </c>
      <c r="AY24" t="n">
        <v>1</v>
      </c>
      <c r="AZ24" t="n">
        <v>0</v>
      </c>
      <c r="BA24" t="n">
        <v>26</v>
      </c>
      <c r="BB24" t="n">
        <v>0</v>
      </c>
      <c r="BC24" t="n">
        <v>0</v>
      </c>
      <c r="BD24" t="n">
        <v>0</v>
      </c>
      <c r="BE24" t="n">
        <v>0</v>
      </c>
      <c r="BF24" t="n">
        <v>0</v>
      </c>
      <c r="BG24" t="n">
        <v>0</v>
      </c>
      <c r="BH24" t="n">
        <v>0</v>
      </c>
      <c r="BI24" t="n">
        <v>0</v>
      </c>
      <c r="BJ24" t="n">
        <v>0</v>
      </c>
      <c r="BK24" t="n">
        <v>0</v>
      </c>
      <c r="BL24" t="n">
        <v>0</v>
      </c>
      <c r="BM24" t="n">
        <v>0</v>
      </c>
      <c r="BN24" t="n">
        <v>0</v>
      </c>
      <c r="BO24" t="n">
        <v>0</v>
      </c>
      <c r="BP24" t="n">
        <v>0</v>
      </c>
      <c r="BQ24" t="n">
        <v>0</v>
      </c>
      <c r="BR24" t="n">
        <v>0</v>
      </c>
      <c r="BS24" t="n">
        <v>0</v>
      </c>
      <c r="BT24" t="n">
        <v>0</v>
      </c>
      <c r="BU24" t="n">
        <v>0</v>
      </c>
      <c r="BV24" t="n">
        <v>0</v>
      </c>
      <c r="BW24" t="n">
        <v>0</v>
      </c>
      <c r="CV24" t="n">
        <v>0</v>
      </c>
      <c r="CW24">
        <f>ROUND(Y24*Source!I66*DO24,7)</f>
        <v/>
      </c>
      <c r="CX24">
        <f>ROUND(Y24*Source!I66,7)</f>
        <v/>
      </c>
      <c r="CY24">
        <f>AB24</f>
        <v/>
      </c>
      <c r="CZ24">
        <f>AF24</f>
        <v/>
      </c>
      <c r="DA24">
        <f>AJ24</f>
        <v/>
      </c>
      <c r="DB24">
        <f>ROUND(ROUND(AT24*CZ24,2),2)</f>
        <v/>
      </c>
      <c r="DC24">
        <f>ROUND(ROUND(AT24*AG24,2),2)</f>
        <v/>
      </c>
      <c r="DD24" t="inlineStr"/>
      <c r="DE24" t="inlineStr"/>
      <c r="DF24">
        <f>ROUND(ROUND(AE24,0)*CX24,0)</f>
        <v/>
      </c>
      <c r="DG24">
        <f>ROUND(ROUND(AF24*AJ24,0)*CX24,0)</f>
        <v/>
      </c>
      <c r="DH24">
        <f>ROUND(ROUND(AG24*AK24,0)*CX24,0)</f>
        <v/>
      </c>
      <c r="DI24">
        <f>ROUND(ROUND(AH24,0)*CX24,0)</f>
        <v/>
      </c>
      <c r="DJ24">
        <f>DG24</f>
        <v/>
      </c>
      <c r="DK24" t="n">
        <v>0</v>
      </c>
      <c r="DL24" t="inlineStr"/>
      <c r="DM24" t="n">
        <v>0</v>
      </c>
      <c r="DN24" t="inlineStr"/>
      <c r="DO24" t="n">
        <v>0</v>
      </c>
    </row>
    <row r="25">
      <c r="A25">
        <f>ROW(Source!A66)</f>
        <v/>
      </c>
      <c r="B25" t="n">
        <v>78862477</v>
      </c>
      <c r="C25" t="n">
        <v>78862828</v>
      </c>
      <c r="D25" t="n">
        <v>29110139</v>
      </c>
      <c r="E25" t="n">
        <v>1</v>
      </c>
      <c r="F25" t="n">
        <v>1</v>
      </c>
      <c r="G25" t="n">
        <v>1</v>
      </c>
      <c r="H25" t="n">
        <v>3</v>
      </c>
      <c r="I25" t="inlineStr">
        <is>
          <t>101-1703</t>
        </is>
      </c>
      <c r="J25" t="inlineStr">
        <is>
          <t>ТССЦ Московской обл., 101-1703, приказ Минстроя России №675/пр от 28.02.2017 № 254/пр</t>
        </is>
      </c>
      <c r="K25" t="inlineStr">
        <is>
          <t>Прокладки резиновые (пластина техническая прессованная)</t>
        </is>
      </c>
      <c r="L25" t="n">
        <v>1346</v>
      </c>
      <c r="N25" t="n">
        <v>1009</v>
      </c>
      <c r="O25" t="inlineStr">
        <is>
          <t>кг</t>
        </is>
      </c>
      <c r="P25" t="inlineStr">
        <is>
          <t>кг</t>
        </is>
      </c>
      <c r="Q25" t="n">
        <v>1</v>
      </c>
      <c r="W25" t="n">
        <v>0</v>
      </c>
      <c r="X25" t="n">
        <v>-1947909329</v>
      </c>
      <c r="Y25">
        <f>AT25</f>
        <v/>
      </c>
      <c r="AA25" t="n">
        <v>341.04</v>
      </c>
      <c r="AB25" t="n">
        <v>0</v>
      </c>
      <c r="AC25" t="n">
        <v>0</v>
      </c>
      <c r="AD25" t="n">
        <v>0</v>
      </c>
      <c r="AE25" t="n">
        <v>23.09</v>
      </c>
      <c r="AF25" t="n">
        <v>0</v>
      </c>
      <c r="AG25" t="n">
        <v>0</v>
      </c>
      <c r="AH25" t="n">
        <v>0</v>
      </c>
      <c r="AI25" t="n">
        <v>14.77</v>
      </c>
      <c r="AJ25" t="n">
        <v>1</v>
      </c>
      <c r="AK25" t="n">
        <v>1</v>
      </c>
      <c r="AL25" t="n">
        <v>1</v>
      </c>
      <c r="AM25" t="n">
        <v>2</v>
      </c>
      <c r="AN25" t="n">
        <v>0</v>
      </c>
      <c r="AO25" t="n">
        <v>1</v>
      </c>
      <c r="AP25" t="n">
        <v>1</v>
      </c>
      <c r="AQ25" t="n">
        <v>0</v>
      </c>
      <c r="AR25" t="n">
        <v>0</v>
      </c>
      <c r="AS25" t="inlineStr"/>
      <c r="AT25" t="n">
        <v>2</v>
      </c>
      <c r="AU25" t="inlineStr"/>
      <c r="AV25" t="n">
        <v>0</v>
      </c>
      <c r="AW25" t="n">
        <v>2</v>
      </c>
      <c r="AX25" t="n">
        <v>78862837</v>
      </c>
      <c r="AY25" t="n">
        <v>1</v>
      </c>
      <c r="AZ25" t="n">
        <v>0</v>
      </c>
      <c r="BA25" t="n">
        <v>27</v>
      </c>
      <c r="BB25" t="n">
        <v>0</v>
      </c>
      <c r="BC25" t="n">
        <v>0</v>
      </c>
      <c r="BD25" t="n">
        <v>0</v>
      </c>
      <c r="BE25" t="n">
        <v>0</v>
      </c>
      <c r="BF25" t="n">
        <v>0</v>
      </c>
      <c r="BG25" t="n">
        <v>0</v>
      </c>
      <c r="BH25" t="n">
        <v>0</v>
      </c>
      <c r="BI25" t="n">
        <v>0</v>
      </c>
      <c r="BJ25" t="n">
        <v>0</v>
      </c>
      <c r="BK25" t="n">
        <v>0</v>
      </c>
      <c r="BL25" t="n">
        <v>0</v>
      </c>
      <c r="BM25" t="n">
        <v>0</v>
      </c>
      <c r="BN25" t="n">
        <v>0</v>
      </c>
      <c r="BO25" t="n">
        <v>0</v>
      </c>
      <c r="BP25" t="n">
        <v>0</v>
      </c>
      <c r="BQ25" t="n">
        <v>0</v>
      </c>
      <c r="BR25" t="n">
        <v>0</v>
      </c>
      <c r="BS25" t="n">
        <v>0</v>
      </c>
      <c r="BT25" t="n">
        <v>0</v>
      </c>
      <c r="BU25" t="n">
        <v>0</v>
      </c>
      <c r="BV25" t="n">
        <v>0</v>
      </c>
      <c r="BW25" t="n">
        <v>0</v>
      </c>
      <c r="CV25" t="n">
        <v>0</v>
      </c>
      <c r="CW25" t="n">
        <v>0</v>
      </c>
      <c r="CX25">
        <f>ROUND(Y25*Source!I66,7)</f>
        <v/>
      </c>
      <c r="CY25">
        <f>AA25</f>
        <v/>
      </c>
      <c r="CZ25">
        <f>AE25</f>
        <v/>
      </c>
      <c r="DA25">
        <f>AI25</f>
        <v/>
      </c>
      <c r="DB25">
        <f>ROUND(ROUND(AT25*CZ25,2),2)</f>
        <v/>
      </c>
      <c r="DC25">
        <f>ROUND(ROUND(AT25*AG25,2),2)</f>
        <v/>
      </c>
      <c r="DD25" t="inlineStr"/>
      <c r="DE25" t="inlineStr"/>
      <c r="DF25">
        <f>ROUND(ROUND(AE25*AI25,0)*CX25,0)</f>
        <v/>
      </c>
      <c r="DG25">
        <f>ROUND(ROUND(AF25,0)*CX25,0)</f>
        <v/>
      </c>
      <c r="DH25">
        <f>ROUND(ROUND(AG25,0)*CX25,0)</f>
        <v/>
      </c>
      <c r="DI25">
        <f>ROUND(ROUND(AH25,0)*CX25,0)</f>
        <v/>
      </c>
      <c r="DJ25">
        <f>DF25</f>
        <v/>
      </c>
      <c r="DK25" t="n">
        <v>0</v>
      </c>
      <c r="DL25" t="inlineStr"/>
      <c r="DM25" t="n">
        <v>0</v>
      </c>
      <c r="DN25" t="inlineStr"/>
      <c r="DO25" t="n">
        <v>0</v>
      </c>
    </row>
    <row r="26">
      <c r="A26">
        <f>ROW(Source!A66)</f>
        <v/>
      </c>
      <c r="B26" t="n">
        <v>78862477</v>
      </c>
      <c r="C26" t="n">
        <v>78862828</v>
      </c>
      <c r="D26" t="n">
        <v>29114240</v>
      </c>
      <c r="E26" t="n">
        <v>1</v>
      </c>
      <c r="F26" t="n">
        <v>1</v>
      </c>
      <c r="G26" t="n">
        <v>1</v>
      </c>
      <c r="H26" t="n">
        <v>3</v>
      </c>
      <c r="I26" t="inlineStr">
        <is>
          <t>101-2576</t>
        </is>
      </c>
      <c r="J26" t="inlineStr">
        <is>
          <t>ТССЦ Московской обл., 101-2576, приказ Минстроя России №675/пр от 28.02.2017 № 254/пр</t>
        </is>
      </c>
      <c r="K26" t="inlineStr">
        <is>
          <t>Болты с гайками и шайбами для санитарно-технических работ диаметром 16 мм</t>
        </is>
      </c>
      <c r="L26" t="n">
        <v>1348</v>
      </c>
      <c r="N26" t="n">
        <v>1009</v>
      </c>
      <c r="O26" t="inlineStr">
        <is>
          <t>т</t>
        </is>
      </c>
      <c r="P26" t="inlineStr">
        <is>
          <t>т</t>
        </is>
      </c>
      <c r="Q26" t="n">
        <v>1000</v>
      </c>
      <c r="W26" t="n">
        <v>0</v>
      </c>
      <c r="X26" t="n">
        <v>-1701539228</v>
      </c>
      <c r="Y26">
        <f>AT26</f>
        <v/>
      </c>
      <c r="AA26" t="n">
        <v>145037.4</v>
      </c>
      <c r="AB26" t="n">
        <v>0</v>
      </c>
      <c r="AC26" t="n">
        <v>0</v>
      </c>
      <c r="AD26" t="n">
        <v>0</v>
      </c>
      <c r="AE26" t="n">
        <v>14830</v>
      </c>
      <c r="AF26" t="n">
        <v>0</v>
      </c>
      <c r="AG26" t="n">
        <v>0</v>
      </c>
      <c r="AH26" t="n">
        <v>0</v>
      </c>
      <c r="AI26" t="n">
        <v>9.779999999999999</v>
      </c>
      <c r="AJ26" t="n">
        <v>1</v>
      </c>
      <c r="AK26" t="n">
        <v>1</v>
      </c>
      <c r="AL26" t="n">
        <v>1</v>
      </c>
      <c r="AM26" t="n">
        <v>2</v>
      </c>
      <c r="AN26" t="n">
        <v>0</v>
      </c>
      <c r="AO26" t="n">
        <v>1</v>
      </c>
      <c r="AP26" t="n">
        <v>1</v>
      </c>
      <c r="AQ26" t="n">
        <v>0</v>
      </c>
      <c r="AR26" t="n">
        <v>0</v>
      </c>
      <c r="AS26" t="inlineStr"/>
      <c r="AT26" t="n">
        <v>0.005</v>
      </c>
      <c r="AU26" t="inlineStr"/>
      <c r="AV26" t="n">
        <v>0</v>
      </c>
      <c r="AW26" t="n">
        <v>2</v>
      </c>
      <c r="AX26" t="n">
        <v>78862838</v>
      </c>
      <c r="AY26" t="n">
        <v>1</v>
      </c>
      <c r="AZ26" t="n">
        <v>0</v>
      </c>
      <c r="BA26" t="n">
        <v>28</v>
      </c>
      <c r="BB26" t="n">
        <v>0</v>
      </c>
      <c r="BC26" t="n">
        <v>0</v>
      </c>
      <c r="BD26" t="n">
        <v>0</v>
      </c>
      <c r="BE26" t="n">
        <v>0</v>
      </c>
      <c r="BF26" t="n">
        <v>0</v>
      </c>
      <c r="BG26" t="n">
        <v>0</v>
      </c>
      <c r="BH26" t="n">
        <v>0</v>
      </c>
      <c r="BI26" t="n">
        <v>0</v>
      </c>
      <c r="BJ26" t="n">
        <v>0</v>
      </c>
      <c r="BK26" t="n">
        <v>0</v>
      </c>
      <c r="BL26" t="n">
        <v>0</v>
      </c>
      <c r="BM26" t="n">
        <v>0</v>
      </c>
      <c r="BN26" t="n">
        <v>0</v>
      </c>
      <c r="BO26" t="n">
        <v>0</v>
      </c>
      <c r="BP26" t="n">
        <v>0</v>
      </c>
      <c r="BQ26" t="n">
        <v>0</v>
      </c>
      <c r="BR26" t="n">
        <v>0</v>
      </c>
      <c r="BS26" t="n">
        <v>0</v>
      </c>
      <c r="BT26" t="n">
        <v>0</v>
      </c>
      <c r="BU26" t="n">
        <v>0</v>
      </c>
      <c r="BV26" t="n">
        <v>0</v>
      </c>
      <c r="BW26" t="n">
        <v>0</v>
      </c>
      <c r="CV26" t="n">
        <v>0</v>
      </c>
      <c r="CW26" t="n">
        <v>0</v>
      </c>
      <c r="CX26">
        <f>ROUND(Y26*Source!I66,7)</f>
        <v/>
      </c>
      <c r="CY26">
        <f>AA26</f>
        <v/>
      </c>
      <c r="CZ26">
        <f>AE26</f>
        <v/>
      </c>
      <c r="DA26">
        <f>AI26</f>
        <v/>
      </c>
      <c r="DB26">
        <f>ROUND(ROUND(AT26*CZ26,2),2)</f>
        <v/>
      </c>
      <c r="DC26">
        <f>ROUND(ROUND(AT26*AG26,2),2)</f>
        <v/>
      </c>
      <c r="DD26" t="inlineStr"/>
      <c r="DE26" t="inlineStr"/>
      <c r="DF26">
        <f>ROUND(ROUND(AE26*AI26,0)*CX26,0)</f>
        <v/>
      </c>
      <c r="DG26">
        <f>ROUND(ROUND(AF26,0)*CX26,0)</f>
        <v/>
      </c>
      <c r="DH26">
        <f>ROUND(ROUND(AG26,0)*CX26,0)</f>
        <v/>
      </c>
      <c r="DI26">
        <f>ROUND(ROUND(AH26,0)*CX26,0)</f>
        <v/>
      </c>
      <c r="DJ26">
        <f>DF26</f>
        <v/>
      </c>
      <c r="DK26" t="n">
        <v>0</v>
      </c>
      <c r="DL26" t="inlineStr"/>
      <c r="DM26" t="n">
        <v>0</v>
      </c>
      <c r="DN26" t="inlineStr"/>
      <c r="DO26" t="n">
        <v>0</v>
      </c>
    </row>
    <row r="27">
      <c r="A27">
        <f>ROW(Source!A66)</f>
        <v/>
      </c>
      <c r="B27" t="n">
        <v>78862477</v>
      </c>
      <c r="C27" t="n">
        <v>78862828</v>
      </c>
      <c r="D27" t="n">
        <v>29150040</v>
      </c>
      <c r="E27" t="n">
        <v>1</v>
      </c>
      <c r="F27" t="n">
        <v>1</v>
      </c>
      <c r="G27" t="n">
        <v>1</v>
      </c>
      <c r="H27" t="n">
        <v>3</v>
      </c>
      <c r="I27" t="inlineStr">
        <is>
          <t>411-0001</t>
        </is>
      </c>
      <c r="J27" t="inlineStr">
        <is>
          <t>ТССЦ Московской обл., 411-0001, приказ Минстроя России №675/пр от 28.02.2017 № 257/пр</t>
        </is>
      </c>
      <c r="K27" t="inlineStr">
        <is>
          <t>Вода</t>
        </is>
      </c>
      <c r="L27" t="n">
        <v>1339</v>
      </c>
      <c r="N27" t="n">
        <v>1007</v>
      </c>
      <c r="O27" t="inlineStr">
        <is>
          <t>м3</t>
        </is>
      </c>
      <c r="P27" t="inlineStr">
        <is>
          <t>м3</t>
        </is>
      </c>
      <c r="Q27" t="n">
        <v>1</v>
      </c>
      <c r="W27" t="n">
        <v>0</v>
      </c>
      <c r="X27" t="n">
        <v>619799737</v>
      </c>
      <c r="Y27">
        <f>AT27</f>
        <v/>
      </c>
      <c r="AA27" t="n">
        <v>31.28</v>
      </c>
      <c r="AB27" t="n">
        <v>0</v>
      </c>
      <c r="AC27" t="n">
        <v>0</v>
      </c>
      <c r="AD27" t="n">
        <v>0</v>
      </c>
      <c r="AE27" t="n">
        <v>2.44</v>
      </c>
      <c r="AF27" t="n">
        <v>0</v>
      </c>
      <c r="AG27" t="n">
        <v>0</v>
      </c>
      <c r="AH27" t="n">
        <v>0</v>
      </c>
      <c r="AI27" t="n">
        <v>12.82</v>
      </c>
      <c r="AJ27" t="n">
        <v>1</v>
      </c>
      <c r="AK27" t="n">
        <v>1</v>
      </c>
      <c r="AL27" t="n">
        <v>1</v>
      </c>
      <c r="AM27" t="n">
        <v>2</v>
      </c>
      <c r="AN27" t="n">
        <v>0</v>
      </c>
      <c r="AO27" t="n">
        <v>1</v>
      </c>
      <c r="AP27" t="n">
        <v>1</v>
      </c>
      <c r="AQ27" t="n">
        <v>0</v>
      </c>
      <c r="AR27" t="n">
        <v>0</v>
      </c>
      <c r="AS27" t="inlineStr"/>
      <c r="AT27" t="n">
        <v>7.8</v>
      </c>
      <c r="AU27" t="inlineStr"/>
      <c r="AV27" t="n">
        <v>0</v>
      </c>
      <c r="AW27" t="n">
        <v>2</v>
      </c>
      <c r="AX27" t="n">
        <v>78862839</v>
      </c>
      <c r="AY27" t="n">
        <v>1</v>
      </c>
      <c r="AZ27" t="n">
        <v>0</v>
      </c>
      <c r="BA27" t="n">
        <v>29</v>
      </c>
      <c r="BB27" t="n">
        <v>0</v>
      </c>
      <c r="BC27" t="n">
        <v>0</v>
      </c>
      <c r="BD27" t="n">
        <v>0</v>
      </c>
      <c r="BE27" t="n">
        <v>0</v>
      </c>
      <c r="BF27" t="n">
        <v>0</v>
      </c>
      <c r="BG27" t="n">
        <v>0</v>
      </c>
      <c r="BH27" t="n">
        <v>0</v>
      </c>
      <c r="BI27" t="n">
        <v>0</v>
      </c>
      <c r="BJ27" t="n">
        <v>0</v>
      </c>
      <c r="BK27" t="n">
        <v>0</v>
      </c>
      <c r="BL27" t="n">
        <v>0</v>
      </c>
      <c r="BM27" t="n">
        <v>0</v>
      </c>
      <c r="BN27" t="n">
        <v>0</v>
      </c>
      <c r="BO27" t="n">
        <v>0</v>
      </c>
      <c r="BP27" t="n">
        <v>0</v>
      </c>
      <c r="BQ27" t="n">
        <v>0</v>
      </c>
      <c r="BR27" t="n">
        <v>0</v>
      </c>
      <c r="BS27" t="n">
        <v>0</v>
      </c>
      <c r="BT27" t="n">
        <v>0</v>
      </c>
      <c r="BU27" t="n">
        <v>0</v>
      </c>
      <c r="BV27" t="n">
        <v>0</v>
      </c>
      <c r="BW27" t="n">
        <v>0</v>
      </c>
      <c r="CV27" t="n">
        <v>0</v>
      </c>
      <c r="CW27" t="n">
        <v>0</v>
      </c>
      <c r="CX27">
        <f>ROUND(Y27*Source!I66,7)</f>
        <v/>
      </c>
      <c r="CY27">
        <f>AA27</f>
        <v/>
      </c>
      <c r="CZ27">
        <f>AE27</f>
        <v/>
      </c>
      <c r="DA27">
        <f>AI27</f>
        <v/>
      </c>
      <c r="DB27">
        <f>ROUND(ROUND(AT27*CZ27,2),2)</f>
        <v/>
      </c>
      <c r="DC27">
        <f>ROUND(ROUND(AT27*AG27,2),2)</f>
        <v/>
      </c>
      <c r="DD27" t="inlineStr"/>
      <c r="DE27" t="inlineStr"/>
      <c r="DF27">
        <f>ROUND(ROUND(AE27*AI27,0)*CX27,0)</f>
        <v/>
      </c>
      <c r="DG27">
        <f>ROUND(ROUND(AF27,0)*CX27,0)</f>
        <v/>
      </c>
      <c r="DH27">
        <f>ROUND(ROUND(AG27,0)*CX27,0)</f>
        <v/>
      </c>
      <c r="DI27">
        <f>ROUND(ROUND(AH27,0)*CX27,0)</f>
        <v/>
      </c>
      <c r="DJ27">
        <f>DF27</f>
        <v/>
      </c>
      <c r="DK27" t="n">
        <v>0</v>
      </c>
      <c r="DL27" t="inlineStr"/>
      <c r="DM27" t="n">
        <v>0</v>
      </c>
      <c r="DN27" t="inlineStr"/>
      <c r="DO27" t="n">
        <v>0</v>
      </c>
    </row>
    <row r="28">
      <c r="A28">
        <f>ROW(Source!A66)</f>
        <v/>
      </c>
      <c r="B28" t="n">
        <v>78862477</v>
      </c>
      <c r="C28" t="n">
        <v>78862828</v>
      </c>
      <c r="D28" t="n">
        <v>0</v>
      </c>
      <c r="E28" t="n">
        <v>1</v>
      </c>
      <c r="F28" t="n">
        <v>1</v>
      </c>
      <c r="G28" t="n">
        <v>1</v>
      </c>
      <c r="H28" t="n">
        <v>3</v>
      </c>
      <c r="I28" t="inlineStr">
        <is>
          <t>Цена поставщика</t>
        </is>
      </c>
      <c r="J28" t="inlineStr"/>
      <c r="K28" t="inlineStr">
        <is>
          <t>Прочистка КРОТ</t>
        </is>
      </c>
      <c r="L28" t="n">
        <v>1296</v>
      </c>
      <c r="N28" t="n">
        <v>1002</v>
      </c>
      <c r="O28" t="inlineStr">
        <is>
          <t>л</t>
        </is>
      </c>
      <c r="P28" t="inlineStr">
        <is>
          <t>л</t>
        </is>
      </c>
      <c r="Q28" t="n">
        <v>1</v>
      </c>
      <c r="W28" t="n">
        <v>0</v>
      </c>
      <c r="X28" t="n">
        <v>-1978592410</v>
      </c>
      <c r="Y28">
        <f>AT28</f>
        <v/>
      </c>
      <c r="AA28" t="n">
        <v>384.43</v>
      </c>
      <c r="AB28" t="n">
        <v>0</v>
      </c>
      <c r="AC28" t="n">
        <v>0</v>
      </c>
      <c r="AD28" t="n">
        <v>0</v>
      </c>
      <c r="AE28" t="n">
        <v>384.43</v>
      </c>
      <c r="AF28" t="n">
        <v>0</v>
      </c>
      <c r="AG28" t="n">
        <v>0</v>
      </c>
      <c r="AH28" t="n">
        <v>0</v>
      </c>
      <c r="AI28" t="n">
        <v>1</v>
      </c>
      <c r="AJ28" t="n">
        <v>1</v>
      </c>
      <c r="AK28" t="n">
        <v>1</v>
      </c>
      <c r="AL28" t="n">
        <v>1</v>
      </c>
      <c r="AM28" t="n">
        <v>0</v>
      </c>
      <c r="AN28" t="n">
        <v>0</v>
      </c>
      <c r="AO28" t="n">
        <v>0</v>
      </c>
      <c r="AP28" t="n">
        <v>1</v>
      </c>
      <c r="AQ28" t="n">
        <v>0</v>
      </c>
      <c r="AR28" t="n">
        <v>0</v>
      </c>
      <c r="AS28" t="inlineStr"/>
      <c r="AT28" t="n">
        <v>10</v>
      </c>
      <c r="AU28" t="inlineStr"/>
      <c r="AV28" t="n">
        <v>0</v>
      </c>
      <c r="AW28" t="n">
        <v>1</v>
      </c>
      <c r="AX28" t="n">
        <v>-1</v>
      </c>
      <c r="AY28" t="n">
        <v>0</v>
      </c>
      <c r="AZ28" t="n">
        <v>0</v>
      </c>
      <c r="BA28" t="inlineStr"/>
      <c r="BB28" t="n">
        <v>0</v>
      </c>
      <c r="BC28" t="n">
        <v>0</v>
      </c>
      <c r="BD28" t="n">
        <v>0</v>
      </c>
      <c r="BE28" t="n">
        <v>0</v>
      </c>
      <c r="BF28" t="n">
        <v>0</v>
      </c>
      <c r="BG28" t="n">
        <v>0</v>
      </c>
      <c r="BH28" t="n">
        <v>0</v>
      </c>
      <c r="BI28" t="n">
        <v>0</v>
      </c>
      <c r="BJ28" t="n">
        <v>0</v>
      </c>
      <c r="BK28" t="n">
        <v>0</v>
      </c>
      <c r="BL28" t="n">
        <v>0</v>
      </c>
      <c r="BM28" t="n">
        <v>0</v>
      </c>
      <c r="BN28" t="n">
        <v>0</v>
      </c>
      <c r="BO28" t="n">
        <v>0</v>
      </c>
      <c r="BP28" t="n">
        <v>0</v>
      </c>
      <c r="BQ28" t="n">
        <v>0</v>
      </c>
      <c r="BR28" t="n">
        <v>0</v>
      </c>
      <c r="BS28" t="n">
        <v>0</v>
      </c>
      <c r="BT28" t="n">
        <v>0</v>
      </c>
      <c r="BU28" t="n">
        <v>0</v>
      </c>
      <c r="BV28" t="n">
        <v>0</v>
      </c>
      <c r="BW28" t="n">
        <v>0</v>
      </c>
      <c r="CV28" t="n">
        <v>0</v>
      </c>
      <c r="CW28" t="n">
        <v>0</v>
      </c>
      <c r="CX28">
        <f>ROUND(Y28*Source!I66,7)</f>
        <v/>
      </c>
      <c r="CY28">
        <f>AA28</f>
        <v/>
      </c>
      <c r="CZ28">
        <f>AE28</f>
        <v/>
      </c>
      <c r="DA28">
        <f>AI28</f>
        <v/>
      </c>
      <c r="DB28">
        <f>ROUND(ROUND(AT28*CZ28,2),2)</f>
        <v/>
      </c>
      <c r="DC28">
        <f>ROUND(ROUND(AT28*AG28,2),2)</f>
        <v/>
      </c>
      <c r="DD28" t="inlineStr"/>
      <c r="DE28" t="inlineStr"/>
      <c r="DF28">
        <f>ROUND(ROUND(AE28,0)*CX28,0)</f>
        <v/>
      </c>
      <c r="DG28">
        <f>ROUND(ROUND(AF28,0)*CX28,0)</f>
        <v/>
      </c>
      <c r="DH28">
        <f>ROUND(ROUND(AG28,0)*CX28,0)</f>
        <v/>
      </c>
      <c r="DI28">
        <f>ROUND(ROUND(AH28,0)*CX28,0)</f>
        <v/>
      </c>
      <c r="DJ28">
        <f>DF28</f>
        <v/>
      </c>
      <c r="DK28" t="n">
        <v>0</v>
      </c>
      <c r="DL28" t="inlineStr"/>
      <c r="DM28" t="n">
        <v>0</v>
      </c>
      <c r="DN28" t="inlineStr"/>
      <c r="DO28" t="n">
        <v>0</v>
      </c>
    </row>
    <row r="29">
      <c r="A29">
        <f>ROW(Source!A106)</f>
        <v/>
      </c>
      <c r="B29" t="n">
        <v>78862477</v>
      </c>
      <c r="C29" t="n">
        <v>78862904</v>
      </c>
      <c r="D29" t="n">
        <v>18408291</v>
      </c>
      <c r="E29" t="n">
        <v>1</v>
      </c>
      <c r="F29" t="n">
        <v>1</v>
      </c>
      <c r="G29" t="n">
        <v>1</v>
      </c>
      <c r="H29" t="n">
        <v>1</v>
      </c>
      <c r="I29" t="inlineStr">
        <is>
          <t>1-1025-90</t>
        </is>
      </c>
      <c r="J29" t="inlineStr"/>
      <c r="K29" t="inlineStr">
        <is>
          <t>Рабочий строитель среднего разряда 2,5</t>
        </is>
      </c>
      <c r="L29" t="n">
        <v>1369</v>
      </c>
      <c r="N29" t="n">
        <v>1013</v>
      </c>
      <c r="O29" t="inlineStr">
        <is>
          <t>чел.-ч</t>
        </is>
      </c>
      <c r="P29" t="inlineStr">
        <is>
          <t>чел.-ч</t>
        </is>
      </c>
      <c r="Q29" t="n">
        <v>1</v>
      </c>
      <c r="W29" t="n">
        <v>0</v>
      </c>
      <c r="X29" t="n">
        <v>1933892413</v>
      </c>
      <c r="Y29">
        <f>AT29</f>
        <v/>
      </c>
      <c r="AA29" t="n">
        <v>0</v>
      </c>
      <c r="AB29" t="n">
        <v>0</v>
      </c>
      <c r="AC29" t="n">
        <v>0</v>
      </c>
      <c r="AD29" t="n">
        <v>8.17</v>
      </c>
      <c r="AE29" t="n">
        <v>0</v>
      </c>
      <c r="AF29" t="n">
        <v>0</v>
      </c>
      <c r="AG29" t="n">
        <v>0</v>
      </c>
      <c r="AH29" t="n">
        <v>8.17</v>
      </c>
      <c r="AI29" t="n">
        <v>1</v>
      </c>
      <c r="AJ29" t="n">
        <v>1</v>
      </c>
      <c r="AK29" t="n">
        <v>1</v>
      </c>
      <c r="AL29" t="n">
        <v>1</v>
      </c>
      <c r="AM29" t="n">
        <v>-2</v>
      </c>
      <c r="AN29" t="n">
        <v>0</v>
      </c>
      <c r="AO29" t="n">
        <v>1</v>
      </c>
      <c r="AP29" t="n">
        <v>1</v>
      </c>
      <c r="AQ29" t="n">
        <v>0</v>
      </c>
      <c r="AR29" t="n">
        <v>0</v>
      </c>
      <c r="AS29" t="inlineStr"/>
      <c r="AT29" t="n">
        <v>32.2</v>
      </c>
      <c r="AU29" t="inlineStr"/>
      <c r="AV29" t="n">
        <v>1</v>
      </c>
      <c r="AW29" t="n">
        <v>2</v>
      </c>
      <c r="AX29" t="n">
        <v>78862911</v>
      </c>
      <c r="AY29" t="n">
        <v>1</v>
      </c>
      <c r="AZ29" t="n">
        <v>0</v>
      </c>
      <c r="BA29" t="n">
        <v>30</v>
      </c>
      <c r="BB29" t="n">
        <v>0</v>
      </c>
      <c r="BC29" t="n">
        <v>0</v>
      </c>
      <c r="BD29" t="n">
        <v>0</v>
      </c>
      <c r="BE29" t="n">
        <v>0</v>
      </c>
      <c r="BF29" t="n">
        <v>0</v>
      </c>
      <c r="BG29" t="n">
        <v>0</v>
      </c>
      <c r="BH29" t="n">
        <v>0</v>
      </c>
      <c r="BI29" t="n">
        <v>0</v>
      </c>
      <c r="BJ29" t="n">
        <v>0</v>
      </c>
      <c r="BK29" t="n">
        <v>0</v>
      </c>
      <c r="BL29" t="n">
        <v>0</v>
      </c>
      <c r="BM29" t="n">
        <v>0</v>
      </c>
      <c r="BN29" t="n">
        <v>0</v>
      </c>
      <c r="BO29" t="n">
        <v>0</v>
      </c>
      <c r="BP29" t="n">
        <v>0</v>
      </c>
      <c r="BQ29" t="n">
        <v>0</v>
      </c>
      <c r="BR29" t="n">
        <v>0</v>
      </c>
      <c r="BS29" t="n">
        <v>0</v>
      </c>
      <c r="BT29" t="n">
        <v>0</v>
      </c>
      <c r="BU29" t="n">
        <v>0</v>
      </c>
      <c r="BV29" t="n">
        <v>0</v>
      </c>
      <c r="BW29" t="n">
        <v>0</v>
      </c>
      <c r="CU29">
        <f>ROUND(AT29*Source!I106*AH29*AL29,0)</f>
        <v/>
      </c>
      <c r="CV29">
        <f>ROUND(Y29*Source!I106,7)</f>
        <v/>
      </c>
      <c r="CW29" t="n">
        <v>0</v>
      </c>
      <c r="CX29">
        <f>ROUND(Y29*Source!I106,7)</f>
        <v/>
      </c>
      <c r="CY29">
        <f>AD29</f>
        <v/>
      </c>
      <c r="CZ29">
        <f>AH29</f>
        <v/>
      </c>
      <c r="DA29">
        <f>AL29</f>
        <v/>
      </c>
      <c r="DB29">
        <f>ROUND(ROUND(AT29*CZ29,2),2)</f>
        <v/>
      </c>
      <c r="DC29">
        <f>ROUND(ROUND(AT29*AG29,2),2)</f>
        <v/>
      </c>
      <c r="DD29" t="inlineStr"/>
      <c r="DE29" t="inlineStr"/>
      <c r="DF29">
        <f>ROUND(ROUND(AE29,0)*CX29,0)</f>
        <v/>
      </c>
      <c r="DG29">
        <f>ROUND(ROUND(AF29,0)*CX29,0)</f>
        <v/>
      </c>
      <c r="DH29">
        <f>ROUND(ROUND(AG29,0)*CX29,0)</f>
        <v/>
      </c>
      <c r="DI29">
        <f>ROUND(ROUND(AH29,0)*CX29,0)</f>
        <v/>
      </c>
      <c r="DJ29">
        <f>DI29</f>
        <v/>
      </c>
      <c r="DK29" t="n">
        <v>0</v>
      </c>
      <c r="DL29" t="inlineStr"/>
      <c r="DM29" t="n">
        <v>0</v>
      </c>
      <c r="DN29" t="inlineStr"/>
      <c r="DO29" t="n">
        <v>0</v>
      </c>
    </row>
    <row r="30">
      <c r="A30">
        <f>ROW(Source!A106)</f>
        <v/>
      </c>
      <c r="B30" t="n">
        <v>78862477</v>
      </c>
      <c r="C30" t="n">
        <v>78862904</v>
      </c>
      <c r="D30" t="n">
        <v>29174913</v>
      </c>
      <c r="E30" t="n">
        <v>1</v>
      </c>
      <c r="F30" t="n">
        <v>1</v>
      </c>
      <c r="G30" t="n">
        <v>1</v>
      </c>
      <c r="H30" t="n">
        <v>2</v>
      </c>
      <c r="I30" t="inlineStr">
        <is>
          <t>400001</t>
        </is>
      </c>
      <c r="J30" t="inlineStr">
        <is>
          <t>ТСЭМ Московской обл., 400001, приказ Минстроя России №675/пр от 28.02.2017 № 264/пр</t>
        </is>
      </c>
      <c r="K30" t="inlineStr">
        <is>
          <t>Автомобили бортовые, грузоподъемность до 5 т</t>
        </is>
      </c>
      <c r="L30" t="n">
        <v>1368</v>
      </c>
      <c r="N30" t="n">
        <v>1011</v>
      </c>
      <c r="O30" t="inlineStr">
        <is>
          <t>маш.-ч</t>
        </is>
      </c>
      <c r="P30" t="inlineStr">
        <is>
          <t>маш.-ч</t>
        </is>
      </c>
      <c r="Q30" t="n">
        <v>1</v>
      </c>
      <c r="W30" t="n">
        <v>0</v>
      </c>
      <c r="X30" t="n">
        <v>1230759911</v>
      </c>
      <c r="Y30">
        <f>AT30</f>
        <v/>
      </c>
      <c r="AA30" t="n">
        <v>0</v>
      </c>
      <c r="AB30" t="n">
        <v>2177.51</v>
      </c>
      <c r="AC30" t="n">
        <v>606.1</v>
      </c>
      <c r="AD30" t="n">
        <v>0</v>
      </c>
      <c r="AE30" t="n">
        <v>0</v>
      </c>
      <c r="AF30" t="n">
        <v>87.17</v>
      </c>
      <c r="AG30" t="n">
        <v>11.6</v>
      </c>
      <c r="AH30" t="n">
        <v>0</v>
      </c>
      <c r="AI30" t="n">
        <v>1</v>
      </c>
      <c r="AJ30" t="n">
        <v>24.98</v>
      </c>
      <c r="AK30" t="n">
        <v>52.25</v>
      </c>
      <c r="AL30" t="n">
        <v>1</v>
      </c>
      <c r="AM30" t="n">
        <v>2</v>
      </c>
      <c r="AN30" t="n">
        <v>0</v>
      </c>
      <c r="AO30" t="n">
        <v>1</v>
      </c>
      <c r="AP30" t="n">
        <v>1</v>
      </c>
      <c r="AQ30" t="n">
        <v>0</v>
      </c>
      <c r="AR30" t="n">
        <v>0</v>
      </c>
      <c r="AS30" t="inlineStr"/>
      <c r="AT30" t="n">
        <v>0.01</v>
      </c>
      <c r="AU30" t="inlineStr"/>
      <c r="AV30" t="n">
        <v>0</v>
      </c>
      <c r="AW30" t="n">
        <v>2</v>
      </c>
      <c r="AX30" t="n">
        <v>78862912</v>
      </c>
      <c r="AY30" t="n">
        <v>1</v>
      </c>
      <c r="AZ30" t="n">
        <v>0</v>
      </c>
      <c r="BA30" t="n">
        <v>31</v>
      </c>
      <c r="BB30" t="n">
        <v>0</v>
      </c>
      <c r="BC30" t="n">
        <v>0</v>
      </c>
      <c r="BD30" t="n">
        <v>0</v>
      </c>
      <c r="BE30" t="n">
        <v>0</v>
      </c>
      <c r="BF30" t="n">
        <v>0</v>
      </c>
      <c r="BG30" t="n">
        <v>0</v>
      </c>
      <c r="BH30" t="n">
        <v>0</v>
      </c>
      <c r="BI30" t="n">
        <v>0</v>
      </c>
      <c r="BJ30" t="n">
        <v>0</v>
      </c>
      <c r="BK30" t="n">
        <v>0</v>
      </c>
      <c r="BL30" t="n">
        <v>0</v>
      </c>
      <c r="BM30" t="n">
        <v>0</v>
      </c>
      <c r="BN30" t="n">
        <v>0</v>
      </c>
      <c r="BO30" t="n">
        <v>0</v>
      </c>
      <c r="BP30" t="n">
        <v>0</v>
      </c>
      <c r="BQ30" t="n">
        <v>0</v>
      </c>
      <c r="BR30" t="n">
        <v>0</v>
      </c>
      <c r="BS30" t="n">
        <v>0</v>
      </c>
      <c r="BT30" t="n">
        <v>0</v>
      </c>
      <c r="BU30" t="n">
        <v>0</v>
      </c>
      <c r="BV30" t="n">
        <v>0</v>
      </c>
      <c r="BW30" t="n">
        <v>0</v>
      </c>
      <c r="CV30" t="n">
        <v>0</v>
      </c>
      <c r="CW30">
        <f>ROUND(Y30*Source!I106*DO30,7)</f>
        <v/>
      </c>
      <c r="CX30">
        <f>ROUND(Y30*Source!I106,7)</f>
        <v/>
      </c>
      <c r="CY30">
        <f>AB30</f>
        <v/>
      </c>
      <c r="CZ30">
        <f>AF30</f>
        <v/>
      </c>
      <c r="DA30">
        <f>AJ30</f>
        <v/>
      </c>
      <c r="DB30">
        <f>ROUND(ROUND(AT30*CZ30,2),2)</f>
        <v/>
      </c>
      <c r="DC30">
        <f>ROUND(ROUND(AT30*AG30,2),2)</f>
        <v/>
      </c>
      <c r="DD30" t="inlineStr"/>
      <c r="DE30" t="inlineStr"/>
      <c r="DF30">
        <f>ROUND(ROUND(AE30,0)*CX30,0)</f>
        <v/>
      </c>
      <c r="DG30">
        <f>ROUND(ROUND(AF30*AJ30,0)*CX30,0)</f>
        <v/>
      </c>
      <c r="DH30">
        <f>ROUND(ROUND(AG30*AK30,0)*CX30,0)</f>
        <v/>
      </c>
      <c r="DI30">
        <f>ROUND(ROUND(AH30,0)*CX30,0)</f>
        <v/>
      </c>
      <c r="DJ30">
        <f>DG30</f>
        <v/>
      </c>
      <c r="DK30" t="n">
        <v>0</v>
      </c>
      <c r="DL30" t="inlineStr"/>
      <c r="DM30" t="n">
        <v>0</v>
      </c>
      <c r="DN30" t="inlineStr"/>
      <c r="DO30" t="n">
        <v>0</v>
      </c>
    </row>
    <row r="31">
      <c r="A31">
        <f>ROW(Source!A106)</f>
        <v/>
      </c>
      <c r="B31" t="n">
        <v>78862477</v>
      </c>
      <c r="C31" t="n">
        <v>78862904</v>
      </c>
      <c r="D31" t="n">
        <v>29110139</v>
      </c>
      <c r="E31" t="n">
        <v>1</v>
      </c>
      <c r="F31" t="n">
        <v>1</v>
      </c>
      <c r="G31" t="n">
        <v>1</v>
      </c>
      <c r="H31" t="n">
        <v>3</v>
      </c>
      <c r="I31" t="inlineStr">
        <is>
          <t>101-1703</t>
        </is>
      </c>
      <c r="J31" t="inlineStr">
        <is>
          <t>ТССЦ Московской обл., 101-1703, приказ Минстроя России №675/пр от 28.02.2017 № 254/пр</t>
        </is>
      </c>
      <c r="K31" t="inlineStr">
        <is>
          <t>Прокладки резиновые (пластина техническая прессованная)</t>
        </is>
      </c>
      <c r="L31" t="n">
        <v>1346</v>
      </c>
      <c r="N31" t="n">
        <v>1009</v>
      </c>
      <c r="O31" t="inlineStr">
        <is>
          <t>кг</t>
        </is>
      </c>
      <c r="P31" t="inlineStr">
        <is>
          <t>кг</t>
        </is>
      </c>
      <c r="Q31" t="n">
        <v>1</v>
      </c>
      <c r="W31" t="n">
        <v>0</v>
      </c>
      <c r="X31" t="n">
        <v>-1947909329</v>
      </c>
      <c r="Y31">
        <f>AT31</f>
        <v/>
      </c>
      <c r="AA31" t="n">
        <v>341.04</v>
      </c>
      <c r="AB31" t="n">
        <v>0</v>
      </c>
      <c r="AC31" t="n">
        <v>0</v>
      </c>
      <c r="AD31" t="n">
        <v>0</v>
      </c>
      <c r="AE31" t="n">
        <v>23.09</v>
      </c>
      <c r="AF31" t="n">
        <v>0</v>
      </c>
      <c r="AG31" t="n">
        <v>0</v>
      </c>
      <c r="AH31" t="n">
        <v>0</v>
      </c>
      <c r="AI31" t="n">
        <v>14.77</v>
      </c>
      <c r="AJ31" t="n">
        <v>1</v>
      </c>
      <c r="AK31" t="n">
        <v>1</v>
      </c>
      <c r="AL31" t="n">
        <v>1</v>
      </c>
      <c r="AM31" t="n">
        <v>2</v>
      </c>
      <c r="AN31" t="n">
        <v>0</v>
      </c>
      <c r="AO31" t="n">
        <v>1</v>
      </c>
      <c r="AP31" t="n">
        <v>1</v>
      </c>
      <c r="AQ31" t="n">
        <v>0</v>
      </c>
      <c r="AR31" t="n">
        <v>0</v>
      </c>
      <c r="AS31" t="inlineStr"/>
      <c r="AT31" t="n">
        <v>2</v>
      </c>
      <c r="AU31" t="inlineStr"/>
      <c r="AV31" t="n">
        <v>0</v>
      </c>
      <c r="AW31" t="n">
        <v>2</v>
      </c>
      <c r="AX31" t="n">
        <v>78862913</v>
      </c>
      <c r="AY31" t="n">
        <v>1</v>
      </c>
      <c r="AZ31" t="n">
        <v>0</v>
      </c>
      <c r="BA31" t="n">
        <v>32</v>
      </c>
      <c r="BB31" t="n">
        <v>0</v>
      </c>
      <c r="BC31" t="n">
        <v>0</v>
      </c>
      <c r="BD31" t="n">
        <v>0</v>
      </c>
      <c r="BE31" t="n">
        <v>0</v>
      </c>
      <c r="BF31" t="n">
        <v>0</v>
      </c>
      <c r="BG31" t="n">
        <v>0</v>
      </c>
      <c r="BH31" t="n">
        <v>0</v>
      </c>
      <c r="BI31" t="n">
        <v>0</v>
      </c>
      <c r="BJ31" t="n">
        <v>0</v>
      </c>
      <c r="BK31" t="n">
        <v>0</v>
      </c>
      <c r="BL31" t="n">
        <v>0</v>
      </c>
      <c r="BM31" t="n">
        <v>0</v>
      </c>
      <c r="BN31" t="n">
        <v>0</v>
      </c>
      <c r="BO31" t="n">
        <v>0</v>
      </c>
      <c r="BP31" t="n">
        <v>0</v>
      </c>
      <c r="BQ31" t="n">
        <v>0</v>
      </c>
      <c r="BR31" t="n">
        <v>0</v>
      </c>
      <c r="BS31" t="n">
        <v>0</v>
      </c>
      <c r="BT31" t="n">
        <v>0</v>
      </c>
      <c r="BU31" t="n">
        <v>0</v>
      </c>
      <c r="BV31" t="n">
        <v>0</v>
      </c>
      <c r="BW31" t="n">
        <v>0</v>
      </c>
      <c r="CV31" t="n">
        <v>0</v>
      </c>
      <c r="CW31" t="n">
        <v>0</v>
      </c>
      <c r="CX31">
        <f>ROUND(Y31*Source!I106,7)</f>
        <v/>
      </c>
      <c r="CY31">
        <f>AA31</f>
        <v/>
      </c>
      <c r="CZ31">
        <f>AE31</f>
        <v/>
      </c>
      <c r="DA31">
        <f>AI31</f>
        <v/>
      </c>
      <c r="DB31">
        <f>ROUND(ROUND(AT31*CZ31,2),2)</f>
        <v/>
      </c>
      <c r="DC31">
        <f>ROUND(ROUND(AT31*AG31,2),2)</f>
        <v/>
      </c>
      <c r="DD31" t="inlineStr"/>
      <c r="DE31" t="inlineStr"/>
      <c r="DF31">
        <f>ROUND(ROUND(AE31*AI31,0)*CX31,0)</f>
        <v/>
      </c>
      <c r="DG31">
        <f>ROUND(ROUND(AF31,0)*CX31,0)</f>
        <v/>
      </c>
      <c r="DH31">
        <f>ROUND(ROUND(AG31,0)*CX31,0)</f>
        <v/>
      </c>
      <c r="DI31">
        <f>ROUND(ROUND(AH31,0)*CX31,0)</f>
        <v/>
      </c>
      <c r="DJ31">
        <f>DF31</f>
        <v/>
      </c>
      <c r="DK31" t="n">
        <v>0</v>
      </c>
      <c r="DL31" t="inlineStr"/>
      <c r="DM31" t="n">
        <v>0</v>
      </c>
      <c r="DN31" t="inlineStr"/>
      <c r="DO31" t="n">
        <v>0</v>
      </c>
    </row>
    <row r="32">
      <c r="A32">
        <f>ROW(Source!A106)</f>
        <v/>
      </c>
      <c r="B32" t="n">
        <v>78862477</v>
      </c>
      <c r="C32" t="n">
        <v>78862904</v>
      </c>
      <c r="D32" t="n">
        <v>29114240</v>
      </c>
      <c r="E32" t="n">
        <v>1</v>
      </c>
      <c r="F32" t="n">
        <v>1</v>
      </c>
      <c r="G32" t="n">
        <v>1</v>
      </c>
      <c r="H32" t="n">
        <v>3</v>
      </c>
      <c r="I32" t="inlineStr">
        <is>
          <t>101-2576</t>
        </is>
      </c>
      <c r="J32" t="inlineStr">
        <is>
          <t>ТССЦ Московской обл., 101-2576, приказ Минстроя России №675/пр от 28.02.2017 № 254/пр</t>
        </is>
      </c>
      <c r="K32" t="inlineStr">
        <is>
          <t>Болты с гайками и шайбами для санитарно-технических работ диаметром 16 мм</t>
        </is>
      </c>
      <c r="L32" t="n">
        <v>1348</v>
      </c>
      <c r="N32" t="n">
        <v>1009</v>
      </c>
      <c r="O32" t="inlineStr">
        <is>
          <t>т</t>
        </is>
      </c>
      <c r="P32" t="inlineStr">
        <is>
          <t>т</t>
        </is>
      </c>
      <c r="Q32" t="n">
        <v>1000</v>
      </c>
      <c r="W32" t="n">
        <v>0</v>
      </c>
      <c r="X32" t="n">
        <v>-1701539228</v>
      </c>
      <c r="Y32">
        <f>AT32</f>
        <v/>
      </c>
      <c r="AA32" t="n">
        <v>145037.4</v>
      </c>
      <c r="AB32" t="n">
        <v>0</v>
      </c>
      <c r="AC32" t="n">
        <v>0</v>
      </c>
      <c r="AD32" t="n">
        <v>0</v>
      </c>
      <c r="AE32" t="n">
        <v>14830</v>
      </c>
      <c r="AF32" t="n">
        <v>0</v>
      </c>
      <c r="AG32" t="n">
        <v>0</v>
      </c>
      <c r="AH32" t="n">
        <v>0</v>
      </c>
      <c r="AI32" t="n">
        <v>9.779999999999999</v>
      </c>
      <c r="AJ32" t="n">
        <v>1</v>
      </c>
      <c r="AK32" t="n">
        <v>1</v>
      </c>
      <c r="AL32" t="n">
        <v>1</v>
      </c>
      <c r="AM32" t="n">
        <v>2</v>
      </c>
      <c r="AN32" t="n">
        <v>0</v>
      </c>
      <c r="AO32" t="n">
        <v>1</v>
      </c>
      <c r="AP32" t="n">
        <v>1</v>
      </c>
      <c r="AQ32" t="n">
        <v>0</v>
      </c>
      <c r="AR32" t="n">
        <v>0</v>
      </c>
      <c r="AS32" t="inlineStr"/>
      <c r="AT32" t="n">
        <v>0.005</v>
      </c>
      <c r="AU32" t="inlineStr"/>
      <c r="AV32" t="n">
        <v>0</v>
      </c>
      <c r="AW32" t="n">
        <v>2</v>
      </c>
      <c r="AX32" t="n">
        <v>78862914</v>
      </c>
      <c r="AY32" t="n">
        <v>1</v>
      </c>
      <c r="AZ32" t="n">
        <v>0</v>
      </c>
      <c r="BA32" t="n">
        <v>33</v>
      </c>
      <c r="BB32" t="n">
        <v>0</v>
      </c>
      <c r="BC32" t="n">
        <v>0</v>
      </c>
      <c r="BD32" t="n">
        <v>0</v>
      </c>
      <c r="BE32" t="n">
        <v>0</v>
      </c>
      <c r="BF32" t="n">
        <v>0</v>
      </c>
      <c r="BG32" t="n">
        <v>0</v>
      </c>
      <c r="BH32" t="n">
        <v>0</v>
      </c>
      <c r="BI32" t="n">
        <v>0</v>
      </c>
      <c r="BJ32" t="n">
        <v>0</v>
      </c>
      <c r="BK32" t="n">
        <v>0</v>
      </c>
      <c r="BL32" t="n">
        <v>0</v>
      </c>
      <c r="BM32" t="n">
        <v>0</v>
      </c>
      <c r="BN32" t="n">
        <v>0</v>
      </c>
      <c r="BO32" t="n">
        <v>0</v>
      </c>
      <c r="BP32" t="n">
        <v>0</v>
      </c>
      <c r="BQ32" t="n">
        <v>0</v>
      </c>
      <c r="BR32" t="n">
        <v>0</v>
      </c>
      <c r="BS32" t="n">
        <v>0</v>
      </c>
      <c r="BT32" t="n">
        <v>0</v>
      </c>
      <c r="BU32" t="n">
        <v>0</v>
      </c>
      <c r="BV32" t="n">
        <v>0</v>
      </c>
      <c r="BW32" t="n">
        <v>0</v>
      </c>
      <c r="CV32" t="n">
        <v>0</v>
      </c>
      <c r="CW32" t="n">
        <v>0</v>
      </c>
      <c r="CX32">
        <f>ROUND(Y32*Source!I106,7)</f>
        <v/>
      </c>
      <c r="CY32">
        <f>AA32</f>
        <v/>
      </c>
      <c r="CZ32">
        <f>AE32</f>
        <v/>
      </c>
      <c r="DA32">
        <f>AI32</f>
        <v/>
      </c>
      <c r="DB32">
        <f>ROUND(ROUND(AT32*CZ32,2),2)</f>
        <v/>
      </c>
      <c r="DC32">
        <f>ROUND(ROUND(AT32*AG32,2),2)</f>
        <v/>
      </c>
      <c r="DD32" t="inlineStr"/>
      <c r="DE32" t="inlineStr"/>
      <c r="DF32">
        <f>ROUND(ROUND(AE32*AI32,0)*CX32,0)</f>
        <v/>
      </c>
      <c r="DG32">
        <f>ROUND(ROUND(AF32,0)*CX32,0)</f>
        <v/>
      </c>
      <c r="DH32">
        <f>ROUND(ROUND(AG32,0)*CX32,0)</f>
        <v/>
      </c>
      <c r="DI32">
        <f>ROUND(ROUND(AH32,0)*CX32,0)</f>
        <v/>
      </c>
      <c r="DJ32">
        <f>DF32</f>
        <v/>
      </c>
      <c r="DK32" t="n">
        <v>0</v>
      </c>
      <c r="DL32" t="inlineStr"/>
      <c r="DM32" t="n">
        <v>0</v>
      </c>
      <c r="DN32" t="inlineStr"/>
      <c r="DO32" t="n">
        <v>0</v>
      </c>
    </row>
    <row r="33">
      <c r="A33">
        <f>ROW(Source!A106)</f>
        <v/>
      </c>
      <c r="B33" t="n">
        <v>78862477</v>
      </c>
      <c r="C33" t="n">
        <v>78862904</v>
      </c>
      <c r="D33" t="n">
        <v>29150040</v>
      </c>
      <c r="E33" t="n">
        <v>1</v>
      </c>
      <c r="F33" t="n">
        <v>1</v>
      </c>
      <c r="G33" t="n">
        <v>1</v>
      </c>
      <c r="H33" t="n">
        <v>3</v>
      </c>
      <c r="I33" t="inlineStr">
        <is>
          <t>411-0001</t>
        </is>
      </c>
      <c r="J33" t="inlineStr">
        <is>
          <t>ТССЦ Московской обл., 411-0001, приказ Минстроя России №675/пр от 28.02.2017 № 257/пр</t>
        </is>
      </c>
      <c r="K33" t="inlineStr">
        <is>
          <t>Вода</t>
        </is>
      </c>
      <c r="L33" t="n">
        <v>1339</v>
      </c>
      <c r="N33" t="n">
        <v>1007</v>
      </c>
      <c r="O33" t="inlineStr">
        <is>
          <t>м3</t>
        </is>
      </c>
      <c r="P33" t="inlineStr">
        <is>
          <t>м3</t>
        </is>
      </c>
      <c r="Q33" t="n">
        <v>1</v>
      </c>
      <c r="W33" t="n">
        <v>0</v>
      </c>
      <c r="X33" t="n">
        <v>619799737</v>
      </c>
      <c r="Y33">
        <f>AT33</f>
        <v/>
      </c>
      <c r="AA33" t="n">
        <v>31.28</v>
      </c>
      <c r="AB33" t="n">
        <v>0</v>
      </c>
      <c r="AC33" t="n">
        <v>0</v>
      </c>
      <c r="AD33" t="n">
        <v>0</v>
      </c>
      <c r="AE33" t="n">
        <v>2.44</v>
      </c>
      <c r="AF33" t="n">
        <v>0</v>
      </c>
      <c r="AG33" t="n">
        <v>0</v>
      </c>
      <c r="AH33" t="n">
        <v>0</v>
      </c>
      <c r="AI33" t="n">
        <v>12.82</v>
      </c>
      <c r="AJ33" t="n">
        <v>1</v>
      </c>
      <c r="AK33" t="n">
        <v>1</v>
      </c>
      <c r="AL33" t="n">
        <v>1</v>
      </c>
      <c r="AM33" t="n">
        <v>2</v>
      </c>
      <c r="AN33" t="n">
        <v>0</v>
      </c>
      <c r="AO33" t="n">
        <v>1</v>
      </c>
      <c r="AP33" t="n">
        <v>1</v>
      </c>
      <c r="AQ33" t="n">
        <v>0</v>
      </c>
      <c r="AR33" t="n">
        <v>0</v>
      </c>
      <c r="AS33" t="inlineStr"/>
      <c r="AT33" t="n">
        <v>7.8</v>
      </c>
      <c r="AU33" t="inlineStr"/>
      <c r="AV33" t="n">
        <v>0</v>
      </c>
      <c r="AW33" t="n">
        <v>2</v>
      </c>
      <c r="AX33" t="n">
        <v>78862915</v>
      </c>
      <c r="AY33" t="n">
        <v>1</v>
      </c>
      <c r="AZ33" t="n">
        <v>0</v>
      </c>
      <c r="BA33" t="n">
        <v>34</v>
      </c>
      <c r="BB33" t="n">
        <v>0</v>
      </c>
      <c r="BC33" t="n">
        <v>0</v>
      </c>
      <c r="BD33" t="n">
        <v>0</v>
      </c>
      <c r="BE33" t="n">
        <v>0</v>
      </c>
      <c r="BF33" t="n">
        <v>0</v>
      </c>
      <c r="BG33" t="n">
        <v>0</v>
      </c>
      <c r="BH33" t="n">
        <v>0</v>
      </c>
      <c r="BI33" t="n">
        <v>0</v>
      </c>
      <c r="BJ33" t="n">
        <v>0</v>
      </c>
      <c r="BK33" t="n">
        <v>0</v>
      </c>
      <c r="BL33" t="n">
        <v>0</v>
      </c>
      <c r="BM33" t="n">
        <v>0</v>
      </c>
      <c r="BN33" t="n">
        <v>0</v>
      </c>
      <c r="BO33" t="n">
        <v>0</v>
      </c>
      <c r="BP33" t="n">
        <v>0</v>
      </c>
      <c r="BQ33" t="n">
        <v>0</v>
      </c>
      <c r="BR33" t="n">
        <v>0</v>
      </c>
      <c r="BS33" t="n">
        <v>0</v>
      </c>
      <c r="BT33" t="n">
        <v>0</v>
      </c>
      <c r="BU33" t="n">
        <v>0</v>
      </c>
      <c r="BV33" t="n">
        <v>0</v>
      </c>
      <c r="BW33" t="n">
        <v>0</v>
      </c>
      <c r="CV33" t="n">
        <v>0</v>
      </c>
      <c r="CW33" t="n">
        <v>0</v>
      </c>
      <c r="CX33">
        <f>ROUND(Y33*Source!I106,7)</f>
        <v/>
      </c>
      <c r="CY33">
        <f>AA33</f>
        <v/>
      </c>
      <c r="CZ33">
        <f>AE33</f>
        <v/>
      </c>
      <c r="DA33">
        <f>AI33</f>
        <v/>
      </c>
      <c r="DB33">
        <f>ROUND(ROUND(AT33*CZ33,2),2)</f>
        <v/>
      </c>
      <c r="DC33">
        <f>ROUND(ROUND(AT33*AG33,2),2)</f>
        <v/>
      </c>
      <c r="DD33" t="inlineStr"/>
      <c r="DE33" t="inlineStr"/>
      <c r="DF33">
        <f>ROUND(ROUND(AE33*AI33,0)*CX33,0)</f>
        <v/>
      </c>
      <c r="DG33">
        <f>ROUND(ROUND(AF33,0)*CX33,0)</f>
        <v/>
      </c>
      <c r="DH33">
        <f>ROUND(ROUND(AG33,0)*CX33,0)</f>
        <v/>
      </c>
      <c r="DI33">
        <f>ROUND(ROUND(AH33,0)*CX33,0)</f>
        <v/>
      </c>
      <c r="DJ33">
        <f>DF33</f>
        <v/>
      </c>
      <c r="DK33" t="n">
        <v>0</v>
      </c>
      <c r="DL33" t="inlineStr"/>
      <c r="DM33" t="n">
        <v>0</v>
      </c>
      <c r="DN33" t="inlineStr"/>
      <c r="DO33" t="n">
        <v>0</v>
      </c>
    </row>
    <row r="34">
      <c r="A34">
        <f>ROW(Source!A106)</f>
        <v/>
      </c>
      <c r="B34" t="n">
        <v>78862477</v>
      </c>
      <c r="C34" t="n">
        <v>78862904</v>
      </c>
      <c r="D34" t="n">
        <v>0</v>
      </c>
      <c r="E34" t="n">
        <v>1</v>
      </c>
      <c r="F34" t="n">
        <v>1</v>
      </c>
      <c r="G34" t="n">
        <v>1</v>
      </c>
      <c r="H34" t="n">
        <v>3</v>
      </c>
      <c r="I34" t="inlineStr">
        <is>
          <t>Цена поставщика</t>
        </is>
      </c>
      <c r="J34" t="inlineStr"/>
      <c r="K34" t="inlineStr">
        <is>
          <t>Прочистка КРОТ</t>
        </is>
      </c>
      <c r="L34" t="n">
        <v>1296</v>
      </c>
      <c r="N34" t="n">
        <v>1002</v>
      </c>
      <c r="O34" t="inlineStr">
        <is>
          <t>л</t>
        </is>
      </c>
      <c r="P34" t="inlineStr">
        <is>
          <t>л</t>
        </is>
      </c>
      <c r="Q34" t="n">
        <v>1</v>
      </c>
      <c r="W34" t="n">
        <v>0</v>
      </c>
      <c r="X34" t="n">
        <v>-1978592410</v>
      </c>
      <c r="Y34">
        <f>AT34</f>
        <v/>
      </c>
      <c r="AA34" t="n">
        <v>384.43</v>
      </c>
      <c r="AB34" t="n">
        <v>0</v>
      </c>
      <c r="AC34" t="n">
        <v>0</v>
      </c>
      <c r="AD34" t="n">
        <v>0</v>
      </c>
      <c r="AE34" t="n">
        <v>384.43</v>
      </c>
      <c r="AF34" t="n">
        <v>0</v>
      </c>
      <c r="AG34" t="n">
        <v>0</v>
      </c>
      <c r="AH34" t="n">
        <v>0</v>
      </c>
      <c r="AI34" t="n">
        <v>1</v>
      </c>
      <c r="AJ34" t="n">
        <v>1</v>
      </c>
      <c r="AK34" t="n">
        <v>1</v>
      </c>
      <c r="AL34" t="n">
        <v>1</v>
      </c>
      <c r="AM34" t="n">
        <v>0</v>
      </c>
      <c r="AN34" t="n">
        <v>0</v>
      </c>
      <c r="AO34" t="n">
        <v>0</v>
      </c>
      <c r="AP34" t="n">
        <v>1</v>
      </c>
      <c r="AQ34" t="n">
        <v>0</v>
      </c>
      <c r="AR34" t="n">
        <v>0</v>
      </c>
      <c r="AS34" t="inlineStr"/>
      <c r="AT34" t="n">
        <v>10</v>
      </c>
      <c r="AU34" t="inlineStr"/>
      <c r="AV34" t="n">
        <v>0</v>
      </c>
      <c r="AW34" t="n">
        <v>1</v>
      </c>
      <c r="AX34" t="n">
        <v>-1</v>
      </c>
      <c r="AY34" t="n">
        <v>0</v>
      </c>
      <c r="AZ34" t="n">
        <v>0</v>
      </c>
      <c r="BA34" t="inlineStr"/>
      <c r="BB34" t="n">
        <v>0</v>
      </c>
      <c r="BC34" t="n">
        <v>0</v>
      </c>
      <c r="BD34" t="n">
        <v>0</v>
      </c>
      <c r="BE34" t="n">
        <v>0</v>
      </c>
      <c r="BF34" t="n">
        <v>0</v>
      </c>
      <c r="BG34" t="n">
        <v>0</v>
      </c>
      <c r="BH34" t="n">
        <v>0</v>
      </c>
      <c r="BI34" t="n">
        <v>0</v>
      </c>
      <c r="BJ34" t="n">
        <v>0</v>
      </c>
      <c r="BK34" t="n">
        <v>0</v>
      </c>
      <c r="BL34" t="n">
        <v>0</v>
      </c>
      <c r="BM34" t="n">
        <v>0</v>
      </c>
      <c r="BN34" t="n">
        <v>0</v>
      </c>
      <c r="BO34" t="n">
        <v>0</v>
      </c>
      <c r="BP34" t="n">
        <v>0</v>
      </c>
      <c r="BQ34" t="n">
        <v>0</v>
      </c>
      <c r="BR34" t="n">
        <v>0</v>
      </c>
      <c r="BS34" t="n">
        <v>0</v>
      </c>
      <c r="BT34" t="n">
        <v>0</v>
      </c>
      <c r="BU34" t="n">
        <v>0</v>
      </c>
      <c r="BV34" t="n">
        <v>0</v>
      </c>
      <c r="BW34" t="n">
        <v>0</v>
      </c>
      <c r="CV34" t="n">
        <v>0</v>
      </c>
      <c r="CW34" t="n">
        <v>0</v>
      </c>
      <c r="CX34">
        <f>ROUND(Y34*Source!I106,7)</f>
        <v/>
      </c>
      <c r="CY34">
        <f>AA34</f>
        <v/>
      </c>
      <c r="CZ34">
        <f>AE34</f>
        <v/>
      </c>
      <c r="DA34">
        <f>AI34</f>
        <v/>
      </c>
      <c r="DB34">
        <f>ROUND(ROUND(AT34*CZ34,2),2)</f>
        <v/>
      </c>
      <c r="DC34">
        <f>ROUND(ROUND(AT34*AG34,2),2)</f>
        <v/>
      </c>
      <c r="DD34" t="inlineStr"/>
      <c r="DE34" t="inlineStr"/>
      <c r="DF34">
        <f>ROUND(ROUND(AE34,0)*CX34,0)</f>
        <v/>
      </c>
      <c r="DG34">
        <f>ROUND(ROUND(AF34,0)*CX34,0)</f>
        <v/>
      </c>
      <c r="DH34">
        <f>ROUND(ROUND(AG34,0)*CX34,0)</f>
        <v/>
      </c>
      <c r="DI34">
        <f>ROUND(ROUND(AH34,0)*CX34,0)</f>
        <v/>
      </c>
      <c r="DJ34">
        <f>DF34</f>
        <v/>
      </c>
      <c r="DK34" t="n">
        <v>0</v>
      </c>
      <c r="DL34" t="inlineStr"/>
      <c r="DM34" t="n">
        <v>0</v>
      </c>
      <c r="DN34" t="inlineStr"/>
      <c r="DO34" t="n">
        <v>0</v>
      </c>
    </row>
    <row r="35">
      <c r="A35">
        <f>ROW(Source!A146)</f>
        <v/>
      </c>
      <c r="B35" t="n">
        <v>78862477</v>
      </c>
      <c r="C35" t="n">
        <v>78862974</v>
      </c>
      <c r="D35" t="n">
        <v>18408291</v>
      </c>
      <c r="E35" t="n">
        <v>1</v>
      </c>
      <c r="F35" t="n">
        <v>1</v>
      </c>
      <c r="G35" t="n">
        <v>1</v>
      </c>
      <c r="H35" t="n">
        <v>1</v>
      </c>
      <c r="I35" t="inlineStr">
        <is>
          <t>1-1025-90</t>
        </is>
      </c>
      <c r="J35" t="inlineStr"/>
      <c r="K35" t="inlineStr">
        <is>
          <t>Рабочий строитель среднего разряда 2,5</t>
        </is>
      </c>
      <c r="L35" t="n">
        <v>1369</v>
      </c>
      <c r="N35" t="n">
        <v>1013</v>
      </c>
      <c r="O35" t="inlineStr">
        <is>
          <t>чел.-ч</t>
        </is>
      </c>
      <c r="P35" t="inlineStr">
        <is>
          <t>чел.-ч</t>
        </is>
      </c>
      <c r="Q35" t="n">
        <v>1</v>
      </c>
      <c r="W35" t="n">
        <v>0</v>
      </c>
      <c r="X35" t="n">
        <v>1933892413</v>
      </c>
      <c r="Y35">
        <f>AT35</f>
        <v/>
      </c>
      <c r="AA35" t="n">
        <v>0</v>
      </c>
      <c r="AB35" t="n">
        <v>0</v>
      </c>
      <c r="AC35" t="n">
        <v>0</v>
      </c>
      <c r="AD35" t="n">
        <v>8.17</v>
      </c>
      <c r="AE35" t="n">
        <v>0</v>
      </c>
      <c r="AF35" t="n">
        <v>0</v>
      </c>
      <c r="AG35" t="n">
        <v>0</v>
      </c>
      <c r="AH35" t="n">
        <v>8.17</v>
      </c>
      <c r="AI35" t="n">
        <v>1</v>
      </c>
      <c r="AJ35" t="n">
        <v>1</v>
      </c>
      <c r="AK35" t="n">
        <v>1</v>
      </c>
      <c r="AL35" t="n">
        <v>1</v>
      </c>
      <c r="AM35" t="n">
        <v>-2</v>
      </c>
      <c r="AN35" t="n">
        <v>0</v>
      </c>
      <c r="AO35" t="n">
        <v>1</v>
      </c>
      <c r="AP35" t="n">
        <v>1</v>
      </c>
      <c r="AQ35" t="n">
        <v>0</v>
      </c>
      <c r="AR35" t="n">
        <v>0</v>
      </c>
      <c r="AS35" t="inlineStr"/>
      <c r="AT35" t="n">
        <v>32.2</v>
      </c>
      <c r="AU35" t="inlineStr"/>
      <c r="AV35" t="n">
        <v>1</v>
      </c>
      <c r="AW35" t="n">
        <v>2</v>
      </c>
      <c r="AX35" t="n">
        <v>78862981</v>
      </c>
      <c r="AY35" t="n">
        <v>1</v>
      </c>
      <c r="AZ35" t="n">
        <v>0</v>
      </c>
      <c r="BA35" t="n">
        <v>35</v>
      </c>
      <c r="BB35" t="n">
        <v>0</v>
      </c>
      <c r="BC35" t="n">
        <v>0</v>
      </c>
      <c r="BD35" t="n">
        <v>0</v>
      </c>
      <c r="BE35" t="n">
        <v>0</v>
      </c>
      <c r="BF35" t="n">
        <v>0</v>
      </c>
      <c r="BG35" t="n">
        <v>0</v>
      </c>
      <c r="BH35" t="n">
        <v>0</v>
      </c>
      <c r="BI35" t="n">
        <v>0</v>
      </c>
      <c r="BJ35" t="n">
        <v>0</v>
      </c>
      <c r="BK35" t="n">
        <v>0</v>
      </c>
      <c r="BL35" t="n">
        <v>0</v>
      </c>
      <c r="BM35" t="n">
        <v>0</v>
      </c>
      <c r="BN35" t="n">
        <v>0</v>
      </c>
      <c r="BO35" t="n">
        <v>0</v>
      </c>
      <c r="BP35" t="n">
        <v>0</v>
      </c>
      <c r="BQ35" t="n">
        <v>0</v>
      </c>
      <c r="BR35" t="n">
        <v>0</v>
      </c>
      <c r="BS35" t="n">
        <v>0</v>
      </c>
      <c r="BT35" t="n">
        <v>0</v>
      </c>
      <c r="BU35" t="n">
        <v>0</v>
      </c>
      <c r="BV35" t="n">
        <v>0</v>
      </c>
      <c r="BW35" t="n">
        <v>0</v>
      </c>
      <c r="CU35">
        <f>ROUND(AT35*Source!I146*AH35*AL35,0)</f>
        <v/>
      </c>
      <c r="CV35">
        <f>ROUND(Y35*Source!I146,7)</f>
        <v/>
      </c>
      <c r="CW35" t="n">
        <v>0</v>
      </c>
      <c r="CX35">
        <f>ROUND(Y35*Source!I146,7)</f>
        <v/>
      </c>
      <c r="CY35">
        <f>AD35</f>
        <v/>
      </c>
      <c r="CZ35">
        <f>AH35</f>
        <v/>
      </c>
      <c r="DA35">
        <f>AL35</f>
        <v/>
      </c>
      <c r="DB35">
        <f>ROUND(ROUND(AT35*CZ35,2),2)</f>
        <v/>
      </c>
      <c r="DC35">
        <f>ROUND(ROUND(AT35*AG35,2),2)</f>
        <v/>
      </c>
      <c r="DD35" t="inlineStr"/>
      <c r="DE35" t="inlineStr"/>
      <c r="DF35">
        <f>ROUND(ROUND(AE35,0)*CX35,0)</f>
        <v/>
      </c>
      <c r="DG35">
        <f>ROUND(ROUND(AF35,0)*CX35,0)</f>
        <v/>
      </c>
      <c r="DH35">
        <f>ROUND(ROUND(AG35,0)*CX35,0)</f>
        <v/>
      </c>
      <c r="DI35">
        <f>ROUND(ROUND(AH35,0)*CX35,0)</f>
        <v/>
      </c>
      <c r="DJ35">
        <f>DI35</f>
        <v/>
      </c>
      <c r="DK35" t="n">
        <v>0</v>
      </c>
      <c r="DL35" t="inlineStr"/>
      <c r="DM35" t="n">
        <v>0</v>
      </c>
      <c r="DN35" t="inlineStr"/>
      <c r="DO35" t="n">
        <v>0</v>
      </c>
    </row>
    <row r="36">
      <c r="A36">
        <f>ROW(Source!A146)</f>
        <v/>
      </c>
      <c r="B36" t="n">
        <v>78862477</v>
      </c>
      <c r="C36" t="n">
        <v>78862974</v>
      </c>
      <c r="D36" t="n">
        <v>29174913</v>
      </c>
      <c r="E36" t="n">
        <v>1</v>
      </c>
      <c r="F36" t="n">
        <v>1</v>
      </c>
      <c r="G36" t="n">
        <v>1</v>
      </c>
      <c r="H36" t="n">
        <v>2</v>
      </c>
      <c r="I36" t="inlineStr">
        <is>
          <t>400001</t>
        </is>
      </c>
      <c r="J36" t="inlineStr">
        <is>
          <t>ТСЭМ Московской обл., 400001, приказ Минстроя России №675/пр от 28.02.2017 № 264/пр</t>
        </is>
      </c>
      <c r="K36" t="inlineStr">
        <is>
          <t>Автомобили бортовые, грузоподъемность до 5 т</t>
        </is>
      </c>
      <c r="L36" t="n">
        <v>1368</v>
      </c>
      <c r="N36" t="n">
        <v>1011</v>
      </c>
      <c r="O36" t="inlineStr">
        <is>
          <t>маш.-ч</t>
        </is>
      </c>
      <c r="P36" t="inlineStr">
        <is>
          <t>маш.-ч</t>
        </is>
      </c>
      <c r="Q36" t="n">
        <v>1</v>
      </c>
      <c r="W36" t="n">
        <v>0</v>
      </c>
      <c r="X36" t="n">
        <v>1230759911</v>
      </c>
      <c r="Y36">
        <f>AT36</f>
        <v/>
      </c>
      <c r="AA36" t="n">
        <v>0</v>
      </c>
      <c r="AB36" t="n">
        <v>2177.51</v>
      </c>
      <c r="AC36" t="n">
        <v>606.1</v>
      </c>
      <c r="AD36" t="n">
        <v>0</v>
      </c>
      <c r="AE36" t="n">
        <v>0</v>
      </c>
      <c r="AF36" t="n">
        <v>87.17</v>
      </c>
      <c r="AG36" t="n">
        <v>11.6</v>
      </c>
      <c r="AH36" t="n">
        <v>0</v>
      </c>
      <c r="AI36" t="n">
        <v>1</v>
      </c>
      <c r="AJ36" t="n">
        <v>24.98</v>
      </c>
      <c r="AK36" t="n">
        <v>52.25</v>
      </c>
      <c r="AL36" t="n">
        <v>1</v>
      </c>
      <c r="AM36" t="n">
        <v>2</v>
      </c>
      <c r="AN36" t="n">
        <v>0</v>
      </c>
      <c r="AO36" t="n">
        <v>1</v>
      </c>
      <c r="AP36" t="n">
        <v>1</v>
      </c>
      <c r="AQ36" t="n">
        <v>0</v>
      </c>
      <c r="AR36" t="n">
        <v>0</v>
      </c>
      <c r="AS36" t="inlineStr"/>
      <c r="AT36" t="n">
        <v>0.01</v>
      </c>
      <c r="AU36" t="inlineStr"/>
      <c r="AV36" t="n">
        <v>0</v>
      </c>
      <c r="AW36" t="n">
        <v>2</v>
      </c>
      <c r="AX36" t="n">
        <v>78862982</v>
      </c>
      <c r="AY36" t="n">
        <v>1</v>
      </c>
      <c r="AZ36" t="n">
        <v>0</v>
      </c>
      <c r="BA36" t="n">
        <v>36</v>
      </c>
      <c r="BB36" t="n">
        <v>0</v>
      </c>
      <c r="BC36" t="n">
        <v>0</v>
      </c>
      <c r="BD36" t="n">
        <v>0</v>
      </c>
      <c r="BE36" t="n">
        <v>0</v>
      </c>
      <c r="BF36" t="n">
        <v>0</v>
      </c>
      <c r="BG36" t="n">
        <v>0</v>
      </c>
      <c r="BH36" t="n">
        <v>0</v>
      </c>
      <c r="BI36" t="n">
        <v>0</v>
      </c>
      <c r="BJ36" t="n">
        <v>0</v>
      </c>
      <c r="BK36" t="n">
        <v>0</v>
      </c>
      <c r="BL36" t="n">
        <v>0</v>
      </c>
      <c r="BM36" t="n">
        <v>0</v>
      </c>
      <c r="BN36" t="n">
        <v>0</v>
      </c>
      <c r="BO36" t="n">
        <v>0</v>
      </c>
      <c r="BP36" t="n">
        <v>0</v>
      </c>
      <c r="BQ36" t="n">
        <v>0</v>
      </c>
      <c r="BR36" t="n">
        <v>0</v>
      </c>
      <c r="BS36" t="n">
        <v>0</v>
      </c>
      <c r="BT36" t="n">
        <v>0</v>
      </c>
      <c r="BU36" t="n">
        <v>0</v>
      </c>
      <c r="BV36" t="n">
        <v>0</v>
      </c>
      <c r="BW36" t="n">
        <v>0</v>
      </c>
      <c r="CV36" t="n">
        <v>0</v>
      </c>
      <c r="CW36">
        <f>ROUND(Y36*Source!I146*DO36,7)</f>
        <v/>
      </c>
      <c r="CX36">
        <f>ROUND(Y36*Source!I146,7)</f>
        <v/>
      </c>
      <c r="CY36">
        <f>AB36</f>
        <v/>
      </c>
      <c r="CZ36">
        <f>AF36</f>
        <v/>
      </c>
      <c r="DA36">
        <f>AJ36</f>
        <v/>
      </c>
      <c r="DB36">
        <f>ROUND(ROUND(AT36*CZ36,2),2)</f>
        <v/>
      </c>
      <c r="DC36">
        <f>ROUND(ROUND(AT36*AG36,2),2)</f>
        <v/>
      </c>
      <c r="DD36" t="inlineStr"/>
      <c r="DE36" t="inlineStr"/>
      <c r="DF36">
        <f>ROUND(ROUND(AE36,0)*CX36,0)</f>
        <v/>
      </c>
      <c r="DG36">
        <f>ROUND(ROUND(AF36*AJ36,0)*CX36,0)</f>
        <v/>
      </c>
      <c r="DH36">
        <f>ROUND(ROUND(AG36*AK36,0)*CX36,0)</f>
        <v/>
      </c>
      <c r="DI36">
        <f>ROUND(ROUND(AH36,0)*CX36,0)</f>
        <v/>
      </c>
      <c r="DJ36">
        <f>DG36</f>
        <v/>
      </c>
      <c r="DK36" t="n">
        <v>0</v>
      </c>
      <c r="DL36" t="inlineStr"/>
      <c r="DM36" t="n">
        <v>0</v>
      </c>
      <c r="DN36" t="inlineStr"/>
      <c r="DO36" t="n">
        <v>0</v>
      </c>
    </row>
    <row r="37">
      <c r="A37">
        <f>ROW(Source!A146)</f>
        <v/>
      </c>
      <c r="B37" t="n">
        <v>78862477</v>
      </c>
      <c r="C37" t="n">
        <v>78862974</v>
      </c>
      <c r="D37" t="n">
        <v>29110139</v>
      </c>
      <c r="E37" t="n">
        <v>1</v>
      </c>
      <c r="F37" t="n">
        <v>1</v>
      </c>
      <c r="G37" t="n">
        <v>1</v>
      </c>
      <c r="H37" t="n">
        <v>3</v>
      </c>
      <c r="I37" t="inlineStr">
        <is>
          <t>101-1703</t>
        </is>
      </c>
      <c r="J37" t="inlineStr">
        <is>
          <t>ТССЦ Московской обл., 101-1703, приказ Минстроя России №675/пр от 28.02.2017 № 254/пр</t>
        </is>
      </c>
      <c r="K37" t="inlineStr">
        <is>
          <t>Прокладки резиновые (пластина техническая прессованная)</t>
        </is>
      </c>
      <c r="L37" t="n">
        <v>1346</v>
      </c>
      <c r="N37" t="n">
        <v>1009</v>
      </c>
      <c r="O37" t="inlineStr">
        <is>
          <t>кг</t>
        </is>
      </c>
      <c r="P37" t="inlineStr">
        <is>
          <t>кг</t>
        </is>
      </c>
      <c r="Q37" t="n">
        <v>1</v>
      </c>
      <c r="W37" t="n">
        <v>0</v>
      </c>
      <c r="X37" t="n">
        <v>-1947909329</v>
      </c>
      <c r="Y37">
        <f>AT37</f>
        <v/>
      </c>
      <c r="AA37" t="n">
        <v>341.04</v>
      </c>
      <c r="AB37" t="n">
        <v>0</v>
      </c>
      <c r="AC37" t="n">
        <v>0</v>
      </c>
      <c r="AD37" t="n">
        <v>0</v>
      </c>
      <c r="AE37" t="n">
        <v>23.09</v>
      </c>
      <c r="AF37" t="n">
        <v>0</v>
      </c>
      <c r="AG37" t="n">
        <v>0</v>
      </c>
      <c r="AH37" t="n">
        <v>0</v>
      </c>
      <c r="AI37" t="n">
        <v>14.77</v>
      </c>
      <c r="AJ37" t="n">
        <v>1</v>
      </c>
      <c r="AK37" t="n">
        <v>1</v>
      </c>
      <c r="AL37" t="n">
        <v>1</v>
      </c>
      <c r="AM37" t="n">
        <v>2</v>
      </c>
      <c r="AN37" t="n">
        <v>0</v>
      </c>
      <c r="AO37" t="n">
        <v>1</v>
      </c>
      <c r="AP37" t="n">
        <v>1</v>
      </c>
      <c r="AQ37" t="n">
        <v>0</v>
      </c>
      <c r="AR37" t="n">
        <v>0</v>
      </c>
      <c r="AS37" t="inlineStr"/>
      <c r="AT37" t="n">
        <v>2</v>
      </c>
      <c r="AU37" t="inlineStr"/>
      <c r="AV37" t="n">
        <v>0</v>
      </c>
      <c r="AW37" t="n">
        <v>2</v>
      </c>
      <c r="AX37" t="n">
        <v>78862983</v>
      </c>
      <c r="AY37" t="n">
        <v>1</v>
      </c>
      <c r="AZ37" t="n">
        <v>0</v>
      </c>
      <c r="BA37" t="n">
        <v>37</v>
      </c>
      <c r="BB37" t="n">
        <v>0</v>
      </c>
      <c r="BC37" t="n">
        <v>0</v>
      </c>
      <c r="BD37" t="n">
        <v>0</v>
      </c>
      <c r="BE37" t="n">
        <v>0</v>
      </c>
      <c r="BF37" t="n">
        <v>0</v>
      </c>
      <c r="BG37" t="n">
        <v>0</v>
      </c>
      <c r="BH37" t="n">
        <v>0</v>
      </c>
      <c r="BI37" t="n">
        <v>0</v>
      </c>
      <c r="BJ37" t="n">
        <v>0</v>
      </c>
      <c r="BK37" t="n">
        <v>0</v>
      </c>
      <c r="BL37" t="n">
        <v>0</v>
      </c>
      <c r="BM37" t="n">
        <v>0</v>
      </c>
      <c r="BN37" t="n">
        <v>0</v>
      </c>
      <c r="BO37" t="n">
        <v>0</v>
      </c>
      <c r="BP37" t="n">
        <v>0</v>
      </c>
      <c r="BQ37" t="n">
        <v>0</v>
      </c>
      <c r="BR37" t="n">
        <v>0</v>
      </c>
      <c r="BS37" t="n">
        <v>0</v>
      </c>
      <c r="BT37" t="n">
        <v>0</v>
      </c>
      <c r="BU37" t="n">
        <v>0</v>
      </c>
      <c r="BV37" t="n">
        <v>0</v>
      </c>
      <c r="BW37" t="n">
        <v>0</v>
      </c>
      <c r="CV37" t="n">
        <v>0</v>
      </c>
      <c r="CW37" t="n">
        <v>0</v>
      </c>
      <c r="CX37">
        <f>ROUND(Y37*Source!I146,7)</f>
        <v/>
      </c>
      <c r="CY37">
        <f>AA37</f>
        <v/>
      </c>
      <c r="CZ37">
        <f>AE37</f>
        <v/>
      </c>
      <c r="DA37">
        <f>AI37</f>
        <v/>
      </c>
      <c r="DB37">
        <f>ROUND(ROUND(AT37*CZ37,2),2)</f>
        <v/>
      </c>
      <c r="DC37">
        <f>ROUND(ROUND(AT37*AG37,2),2)</f>
        <v/>
      </c>
      <c r="DD37" t="inlineStr"/>
      <c r="DE37" t="inlineStr"/>
      <c r="DF37">
        <f>ROUND(ROUND(AE37*AI37,0)*CX37,0)</f>
        <v/>
      </c>
      <c r="DG37">
        <f>ROUND(ROUND(AF37,0)*CX37,0)</f>
        <v/>
      </c>
      <c r="DH37">
        <f>ROUND(ROUND(AG37,0)*CX37,0)</f>
        <v/>
      </c>
      <c r="DI37">
        <f>ROUND(ROUND(AH37,0)*CX37,0)</f>
        <v/>
      </c>
      <c r="DJ37">
        <f>DF37</f>
        <v/>
      </c>
      <c r="DK37" t="n">
        <v>0</v>
      </c>
      <c r="DL37" t="inlineStr"/>
      <c r="DM37" t="n">
        <v>0</v>
      </c>
      <c r="DN37" t="inlineStr"/>
      <c r="DO37" t="n">
        <v>0</v>
      </c>
    </row>
    <row r="38">
      <c r="A38">
        <f>ROW(Source!A146)</f>
        <v/>
      </c>
      <c r="B38" t="n">
        <v>78862477</v>
      </c>
      <c r="C38" t="n">
        <v>78862974</v>
      </c>
      <c r="D38" t="n">
        <v>29114240</v>
      </c>
      <c r="E38" t="n">
        <v>1</v>
      </c>
      <c r="F38" t="n">
        <v>1</v>
      </c>
      <c r="G38" t="n">
        <v>1</v>
      </c>
      <c r="H38" t="n">
        <v>3</v>
      </c>
      <c r="I38" t="inlineStr">
        <is>
          <t>101-2576</t>
        </is>
      </c>
      <c r="J38" t="inlineStr">
        <is>
          <t>ТССЦ Московской обл., 101-2576, приказ Минстроя России №675/пр от 28.02.2017 № 254/пр</t>
        </is>
      </c>
      <c r="K38" t="inlineStr">
        <is>
          <t>Болты с гайками и шайбами для санитарно-технических работ диаметром 16 мм</t>
        </is>
      </c>
      <c r="L38" t="n">
        <v>1348</v>
      </c>
      <c r="N38" t="n">
        <v>1009</v>
      </c>
      <c r="O38" t="inlineStr">
        <is>
          <t>т</t>
        </is>
      </c>
      <c r="P38" t="inlineStr">
        <is>
          <t>т</t>
        </is>
      </c>
      <c r="Q38" t="n">
        <v>1000</v>
      </c>
      <c r="W38" t="n">
        <v>0</v>
      </c>
      <c r="X38" t="n">
        <v>-1701539228</v>
      </c>
      <c r="Y38">
        <f>AT38</f>
        <v/>
      </c>
      <c r="AA38" t="n">
        <v>145037.4</v>
      </c>
      <c r="AB38" t="n">
        <v>0</v>
      </c>
      <c r="AC38" t="n">
        <v>0</v>
      </c>
      <c r="AD38" t="n">
        <v>0</v>
      </c>
      <c r="AE38" t="n">
        <v>14830</v>
      </c>
      <c r="AF38" t="n">
        <v>0</v>
      </c>
      <c r="AG38" t="n">
        <v>0</v>
      </c>
      <c r="AH38" t="n">
        <v>0</v>
      </c>
      <c r="AI38" t="n">
        <v>9.779999999999999</v>
      </c>
      <c r="AJ38" t="n">
        <v>1</v>
      </c>
      <c r="AK38" t="n">
        <v>1</v>
      </c>
      <c r="AL38" t="n">
        <v>1</v>
      </c>
      <c r="AM38" t="n">
        <v>2</v>
      </c>
      <c r="AN38" t="n">
        <v>0</v>
      </c>
      <c r="AO38" t="n">
        <v>1</v>
      </c>
      <c r="AP38" t="n">
        <v>1</v>
      </c>
      <c r="AQ38" t="n">
        <v>0</v>
      </c>
      <c r="AR38" t="n">
        <v>0</v>
      </c>
      <c r="AS38" t="inlineStr"/>
      <c r="AT38" t="n">
        <v>0.005</v>
      </c>
      <c r="AU38" t="inlineStr"/>
      <c r="AV38" t="n">
        <v>0</v>
      </c>
      <c r="AW38" t="n">
        <v>2</v>
      </c>
      <c r="AX38" t="n">
        <v>78862984</v>
      </c>
      <c r="AY38" t="n">
        <v>1</v>
      </c>
      <c r="AZ38" t="n">
        <v>0</v>
      </c>
      <c r="BA38" t="n">
        <v>38</v>
      </c>
      <c r="BB38" t="n">
        <v>0</v>
      </c>
      <c r="BC38" t="n">
        <v>0</v>
      </c>
      <c r="BD38" t="n">
        <v>0</v>
      </c>
      <c r="BE38" t="n">
        <v>0</v>
      </c>
      <c r="BF38" t="n">
        <v>0</v>
      </c>
      <c r="BG38" t="n">
        <v>0</v>
      </c>
      <c r="BH38" t="n">
        <v>0</v>
      </c>
      <c r="BI38" t="n">
        <v>0</v>
      </c>
      <c r="BJ38" t="n">
        <v>0</v>
      </c>
      <c r="BK38" t="n">
        <v>0</v>
      </c>
      <c r="BL38" t="n">
        <v>0</v>
      </c>
      <c r="BM38" t="n">
        <v>0</v>
      </c>
      <c r="BN38" t="n">
        <v>0</v>
      </c>
      <c r="BO38" t="n">
        <v>0</v>
      </c>
      <c r="BP38" t="n">
        <v>0</v>
      </c>
      <c r="BQ38" t="n">
        <v>0</v>
      </c>
      <c r="BR38" t="n">
        <v>0</v>
      </c>
      <c r="BS38" t="n">
        <v>0</v>
      </c>
      <c r="BT38" t="n">
        <v>0</v>
      </c>
      <c r="BU38" t="n">
        <v>0</v>
      </c>
      <c r="BV38" t="n">
        <v>0</v>
      </c>
      <c r="BW38" t="n">
        <v>0</v>
      </c>
      <c r="CV38" t="n">
        <v>0</v>
      </c>
      <c r="CW38" t="n">
        <v>0</v>
      </c>
      <c r="CX38">
        <f>ROUND(Y38*Source!I146,7)</f>
        <v/>
      </c>
      <c r="CY38">
        <f>AA38</f>
        <v/>
      </c>
      <c r="CZ38">
        <f>AE38</f>
        <v/>
      </c>
      <c r="DA38">
        <f>AI38</f>
        <v/>
      </c>
      <c r="DB38">
        <f>ROUND(ROUND(AT38*CZ38,2),2)</f>
        <v/>
      </c>
      <c r="DC38">
        <f>ROUND(ROUND(AT38*AG38,2),2)</f>
        <v/>
      </c>
      <c r="DD38" t="inlineStr"/>
      <c r="DE38" t="inlineStr"/>
      <c r="DF38">
        <f>ROUND(ROUND(AE38*AI38,0)*CX38,0)</f>
        <v/>
      </c>
      <c r="DG38">
        <f>ROUND(ROUND(AF38,0)*CX38,0)</f>
        <v/>
      </c>
      <c r="DH38">
        <f>ROUND(ROUND(AG38,0)*CX38,0)</f>
        <v/>
      </c>
      <c r="DI38">
        <f>ROUND(ROUND(AH38,0)*CX38,0)</f>
        <v/>
      </c>
      <c r="DJ38">
        <f>DF38</f>
        <v/>
      </c>
      <c r="DK38" t="n">
        <v>0</v>
      </c>
      <c r="DL38" t="inlineStr"/>
      <c r="DM38" t="n">
        <v>0</v>
      </c>
      <c r="DN38" t="inlineStr"/>
      <c r="DO38" t="n">
        <v>0</v>
      </c>
    </row>
    <row r="39">
      <c r="A39">
        <f>ROW(Source!A146)</f>
        <v/>
      </c>
      <c r="B39" t="n">
        <v>78862477</v>
      </c>
      <c r="C39" t="n">
        <v>78862974</v>
      </c>
      <c r="D39" t="n">
        <v>29150040</v>
      </c>
      <c r="E39" t="n">
        <v>1</v>
      </c>
      <c r="F39" t="n">
        <v>1</v>
      </c>
      <c r="G39" t="n">
        <v>1</v>
      </c>
      <c r="H39" t="n">
        <v>3</v>
      </c>
      <c r="I39" t="inlineStr">
        <is>
          <t>411-0001</t>
        </is>
      </c>
      <c r="J39" t="inlineStr">
        <is>
          <t>ТССЦ Московской обл., 411-0001, приказ Минстроя России №675/пр от 28.02.2017 № 257/пр</t>
        </is>
      </c>
      <c r="K39" t="inlineStr">
        <is>
          <t>Вода</t>
        </is>
      </c>
      <c r="L39" t="n">
        <v>1339</v>
      </c>
      <c r="N39" t="n">
        <v>1007</v>
      </c>
      <c r="O39" t="inlineStr">
        <is>
          <t>м3</t>
        </is>
      </c>
      <c r="P39" t="inlineStr">
        <is>
          <t>м3</t>
        </is>
      </c>
      <c r="Q39" t="n">
        <v>1</v>
      </c>
      <c r="W39" t="n">
        <v>0</v>
      </c>
      <c r="X39" t="n">
        <v>619799737</v>
      </c>
      <c r="Y39">
        <f>AT39</f>
        <v/>
      </c>
      <c r="AA39" t="n">
        <v>31.28</v>
      </c>
      <c r="AB39" t="n">
        <v>0</v>
      </c>
      <c r="AC39" t="n">
        <v>0</v>
      </c>
      <c r="AD39" t="n">
        <v>0</v>
      </c>
      <c r="AE39" t="n">
        <v>2.44</v>
      </c>
      <c r="AF39" t="n">
        <v>0</v>
      </c>
      <c r="AG39" t="n">
        <v>0</v>
      </c>
      <c r="AH39" t="n">
        <v>0</v>
      </c>
      <c r="AI39" t="n">
        <v>12.82</v>
      </c>
      <c r="AJ39" t="n">
        <v>1</v>
      </c>
      <c r="AK39" t="n">
        <v>1</v>
      </c>
      <c r="AL39" t="n">
        <v>1</v>
      </c>
      <c r="AM39" t="n">
        <v>2</v>
      </c>
      <c r="AN39" t="n">
        <v>0</v>
      </c>
      <c r="AO39" t="n">
        <v>1</v>
      </c>
      <c r="AP39" t="n">
        <v>1</v>
      </c>
      <c r="AQ39" t="n">
        <v>0</v>
      </c>
      <c r="AR39" t="n">
        <v>0</v>
      </c>
      <c r="AS39" t="inlineStr"/>
      <c r="AT39" t="n">
        <v>7.8</v>
      </c>
      <c r="AU39" t="inlineStr"/>
      <c r="AV39" t="n">
        <v>0</v>
      </c>
      <c r="AW39" t="n">
        <v>2</v>
      </c>
      <c r="AX39" t="n">
        <v>78862985</v>
      </c>
      <c r="AY39" t="n">
        <v>1</v>
      </c>
      <c r="AZ39" t="n">
        <v>0</v>
      </c>
      <c r="BA39" t="n">
        <v>39</v>
      </c>
      <c r="BB39" t="n">
        <v>0</v>
      </c>
      <c r="BC39" t="n">
        <v>0</v>
      </c>
      <c r="BD39" t="n">
        <v>0</v>
      </c>
      <c r="BE39" t="n">
        <v>0</v>
      </c>
      <c r="BF39" t="n">
        <v>0</v>
      </c>
      <c r="BG39" t="n">
        <v>0</v>
      </c>
      <c r="BH39" t="n">
        <v>0</v>
      </c>
      <c r="BI39" t="n">
        <v>0</v>
      </c>
      <c r="BJ39" t="n">
        <v>0</v>
      </c>
      <c r="BK39" t="n">
        <v>0</v>
      </c>
      <c r="BL39" t="n">
        <v>0</v>
      </c>
      <c r="BM39" t="n">
        <v>0</v>
      </c>
      <c r="BN39" t="n">
        <v>0</v>
      </c>
      <c r="BO39" t="n">
        <v>0</v>
      </c>
      <c r="BP39" t="n">
        <v>0</v>
      </c>
      <c r="BQ39" t="n">
        <v>0</v>
      </c>
      <c r="BR39" t="n">
        <v>0</v>
      </c>
      <c r="BS39" t="n">
        <v>0</v>
      </c>
      <c r="BT39" t="n">
        <v>0</v>
      </c>
      <c r="BU39" t="n">
        <v>0</v>
      </c>
      <c r="BV39" t="n">
        <v>0</v>
      </c>
      <c r="BW39" t="n">
        <v>0</v>
      </c>
      <c r="CV39" t="n">
        <v>0</v>
      </c>
      <c r="CW39" t="n">
        <v>0</v>
      </c>
      <c r="CX39">
        <f>ROUND(Y39*Source!I146,7)</f>
        <v/>
      </c>
      <c r="CY39">
        <f>AA39</f>
        <v/>
      </c>
      <c r="CZ39">
        <f>AE39</f>
        <v/>
      </c>
      <c r="DA39">
        <f>AI39</f>
        <v/>
      </c>
      <c r="DB39">
        <f>ROUND(ROUND(AT39*CZ39,2),2)</f>
        <v/>
      </c>
      <c r="DC39">
        <f>ROUND(ROUND(AT39*AG39,2),2)</f>
        <v/>
      </c>
      <c r="DD39" t="inlineStr"/>
      <c r="DE39" t="inlineStr"/>
      <c r="DF39">
        <f>ROUND(ROUND(AE39*AI39,0)*CX39,0)</f>
        <v/>
      </c>
      <c r="DG39">
        <f>ROUND(ROUND(AF39,0)*CX39,0)</f>
        <v/>
      </c>
      <c r="DH39">
        <f>ROUND(ROUND(AG39,0)*CX39,0)</f>
        <v/>
      </c>
      <c r="DI39">
        <f>ROUND(ROUND(AH39,0)*CX39,0)</f>
        <v/>
      </c>
      <c r="DJ39">
        <f>DF39</f>
        <v/>
      </c>
      <c r="DK39" t="n">
        <v>0</v>
      </c>
      <c r="DL39" t="inlineStr"/>
      <c r="DM39" t="n">
        <v>0</v>
      </c>
      <c r="DN39" t="inlineStr"/>
      <c r="DO39" t="n">
        <v>0</v>
      </c>
    </row>
    <row r="40">
      <c r="A40">
        <f>ROW(Source!A146)</f>
        <v/>
      </c>
      <c r="B40" t="n">
        <v>78862477</v>
      </c>
      <c r="C40" t="n">
        <v>78862974</v>
      </c>
      <c r="D40" t="n">
        <v>0</v>
      </c>
      <c r="E40" t="n">
        <v>1</v>
      </c>
      <c r="F40" t="n">
        <v>1</v>
      </c>
      <c r="G40" t="n">
        <v>1</v>
      </c>
      <c r="H40" t="n">
        <v>3</v>
      </c>
      <c r="I40" t="inlineStr">
        <is>
          <t>Цена поставщика</t>
        </is>
      </c>
      <c r="J40" t="inlineStr"/>
      <c r="K40" t="inlineStr">
        <is>
          <t>Прочистка КРОТ</t>
        </is>
      </c>
      <c r="L40" t="n">
        <v>1296</v>
      </c>
      <c r="N40" t="n">
        <v>1002</v>
      </c>
      <c r="O40" t="inlineStr">
        <is>
          <t>л</t>
        </is>
      </c>
      <c r="P40" t="inlineStr">
        <is>
          <t>л</t>
        </is>
      </c>
      <c r="Q40" t="n">
        <v>1</v>
      </c>
      <c r="W40" t="n">
        <v>0</v>
      </c>
      <c r="X40" t="n">
        <v>-1978592410</v>
      </c>
      <c r="Y40">
        <f>AT40</f>
        <v/>
      </c>
      <c r="AA40" t="n">
        <v>384.43</v>
      </c>
      <c r="AB40" t="n">
        <v>0</v>
      </c>
      <c r="AC40" t="n">
        <v>0</v>
      </c>
      <c r="AD40" t="n">
        <v>0</v>
      </c>
      <c r="AE40" t="n">
        <v>384.43</v>
      </c>
      <c r="AF40" t="n">
        <v>0</v>
      </c>
      <c r="AG40" t="n">
        <v>0</v>
      </c>
      <c r="AH40" t="n">
        <v>0</v>
      </c>
      <c r="AI40" t="n">
        <v>1</v>
      </c>
      <c r="AJ40" t="n">
        <v>1</v>
      </c>
      <c r="AK40" t="n">
        <v>1</v>
      </c>
      <c r="AL40" t="n">
        <v>1</v>
      </c>
      <c r="AM40" t="n">
        <v>0</v>
      </c>
      <c r="AN40" t="n">
        <v>0</v>
      </c>
      <c r="AO40" t="n">
        <v>0</v>
      </c>
      <c r="AP40" t="n">
        <v>1</v>
      </c>
      <c r="AQ40" t="n">
        <v>0</v>
      </c>
      <c r="AR40" t="n">
        <v>0</v>
      </c>
      <c r="AS40" t="inlineStr"/>
      <c r="AT40" t="n">
        <v>10</v>
      </c>
      <c r="AU40" t="inlineStr"/>
      <c r="AV40" t="n">
        <v>0</v>
      </c>
      <c r="AW40" t="n">
        <v>1</v>
      </c>
      <c r="AX40" t="n">
        <v>-1</v>
      </c>
      <c r="AY40" t="n">
        <v>0</v>
      </c>
      <c r="AZ40" t="n">
        <v>0</v>
      </c>
      <c r="BA40" t="inlineStr"/>
      <c r="BB40" t="n">
        <v>0</v>
      </c>
      <c r="BC40" t="n">
        <v>0</v>
      </c>
      <c r="BD40" t="n">
        <v>0</v>
      </c>
      <c r="BE40" t="n">
        <v>0</v>
      </c>
      <c r="BF40" t="n">
        <v>0</v>
      </c>
      <c r="BG40" t="n">
        <v>0</v>
      </c>
      <c r="BH40" t="n">
        <v>0</v>
      </c>
      <c r="BI40" t="n">
        <v>0</v>
      </c>
      <c r="BJ40" t="n">
        <v>0</v>
      </c>
      <c r="BK40" t="n">
        <v>0</v>
      </c>
      <c r="BL40" t="n">
        <v>0</v>
      </c>
      <c r="BM40" t="n">
        <v>0</v>
      </c>
      <c r="BN40" t="n">
        <v>0</v>
      </c>
      <c r="BO40" t="n">
        <v>0</v>
      </c>
      <c r="BP40" t="n">
        <v>0</v>
      </c>
      <c r="BQ40" t="n">
        <v>0</v>
      </c>
      <c r="BR40" t="n">
        <v>0</v>
      </c>
      <c r="BS40" t="n">
        <v>0</v>
      </c>
      <c r="BT40" t="n">
        <v>0</v>
      </c>
      <c r="BU40" t="n">
        <v>0</v>
      </c>
      <c r="BV40" t="n">
        <v>0</v>
      </c>
      <c r="BW40" t="n">
        <v>0</v>
      </c>
      <c r="CV40" t="n">
        <v>0</v>
      </c>
      <c r="CW40" t="n">
        <v>0</v>
      </c>
      <c r="CX40">
        <f>ROUND(Y40*Source!I146,7)</f>
        <v/>
      </c>
      <c r="CY40">
        <f>AA40</f>
        <v/>
      </c>
      <c r="CZ40">
        <f>AE40</f>
        <v/>
      </c>
      <c r="DA40">
        <f>AI40</f>
        <v/>
      </c>
      <c r="DB40">
        <f>ROUND(ROUND(AT40*CZ40,2),2)</f>
        <v/>
      </c>
      <c r="DC40">
        <f>ROUND(ROUND(AT40*AG40,2),2)</f>
        <v/>
      </c>
      <c r="DD40" t="inlineStr"/>
      <c r="DE40" t="inlineStr"/>
      <c r="DF40">
        <f>ROUND(ROUND(AE40,0)*CX40,0)</f>
        <v/>
      </c>
      <c r="DG40">
        <f>ROUND(ROUND(AF40,0)*CX40,0)</f>
        <v/>
      </c>
      <c r="DH40">
        <f>ROUND(ROUND(AG40,0)*CX40,0)</f>
        <v/>
      </c>
      <c r="DI40">
        <f>ROUND(ROUND(AH40,0)*CX40,0)</f>
        <v/>
      </c>
      <c r="DJ40">
        <f>DF40</f>
        <v/>
      </c>
      <c r="DK40" t="n">
        <v>0</v>
      </c>
      <c r="DL40" t="inlineStr"/>
      <c r="DM40" t="n">
        <v>0</v>
      </c>
      <c r="DN40" t="inlineStr"/>
      <c r="DO40" t="n">
        <v>0</v>
      </c>
    </row>
    <row r="41">
      <c r="A41">
        <f>ROW(Source!A148)</f>
        <v/>
      </c>
      <c r="B41" t="n">
        <v>78862477</v>
      </c>
      <c r="C41" t="n">
        <v>78863077</v>
      </c>
      <c r="D41" t="n">
        <v>18410631</v>
      </c>
      <c r="E41" t="n">
        <v>1</v>
      </c>
      <c r="F41" t="n">
        <v>1</v>
      </c>
      <c r="G41" t="n">
        <v>1</v>
      </c>
      <c r="H41" t="n">
        <v>1</v>
      </c>
      <c r="I41" t="inlineStr">
        <is>
          <t>1-1029-90</t>
        </is>
      </c>
      <c r="J41" t="inlineStr"/>
      <c r="K41" t="inlineStr">
        <is>
          <t>Рабочий строитель среднего разряда 2,9</t>
        </is>
      </c>
      <c r="L41" t="n">
        <v>1369</v>
      </c>
      <c r="N41" t="n">
        <v>1013</v>
      </c>
      <c r="O41" t="inlineStr">
        <is>
          <t>чел.-ч</t>
        </is>
      </c>
      <c r="P41" t="inlineStr">
        <is>
          <t>чел.-ч</t>
        </is>
      </c>
      <c r="Q41" t="n">
        <v>1</v>
      </c>
      <c r="W41" t="n">
        <v>0</v>
      </c>
      <c r="X41" t="n">
        <v>-1896518065</v>
      </c>
      <c r="Y41">
        <f>AT41</f>
        <v/>
      </c>
      <c r="AA41" t="n">
        <v>0</v>
      </c>
      <c r="AB41" t="n">
        <v>0</v>
      </c>
      <c r="AC41" t="n">
        <v>0</v>
      </c>
      <c r="AD41" t="n">
        <v>8.460000000000001</v>
      </c>
      <c r="AE41" t="n">
        <v>0</v>
      </c>
      <c r="AF41" t="n">
        <v>0</v>
      </c>
      <c r="AG41" t="n">
        <v>0</v>
      </c>
      <c r="AH41" t="n">
        <v>8.460000000000001</v>
      </c>
      <c r="AI41" t="n">
        <v>1</v>
      </c>
      <c r="AJ41" t="n">
        <v>1</v>
      </c>
      <c r="AK41" t="n">
        <v>1</v>
      </c>
      <c r="AL41" t="n">
        <v>1</v>
      </c>
      <c r="AM41" t="n">
        <v>-2</v>
      </c>
      <c r="AN41" t="n">
        <v>0</v>
      </c>
      <c r="AO41" t="n">
        <v>1</v>
      </c>
      <c r="AP41" t="n">
        <v>0</v>
      </c>
      <c r="AQ41" t="n">
        <v>0</v>
      </c>
      <c r="AR41" t="n">
        <v>0</v>
      </c>
      <c r="AS41" t="inlineStr"/>
      <c r="AT41" t="n">
        <v>85.3</v>
      </c>
      <c r="AU41" t="inlineStr"/>
      <c r="AV41" t="n">
        <v>1</v>
      </c>
      <c r="AW41" t="n">
        <v>2</v>
      </c>
      <c r="AX41" t="n">
        <v>78863082</v>
      </c>
      <c r="AY41" t="n">
        <v>1</v>
      </c>
      <c r="AZ41" t="n">
        <v>0</v>
      </c>
      <c r="BA41" t="n">
        <v>40</v>
      </c>
      <c r="BB41" t="n">
        <v>0</v>
      </c>
      <c r="BC41" t="n">
        <v>0</v>
      </c>
      <c r="BD41" t="n">
        <v>0</v>
      </c>
      <c r="BE41" t="n">
        <v>0</v>
      </c>
      <c r="BF41" t="n">
        <v>0</v>
      </c>
      <c r="BG41" t="n">
        <v>0</v>
      </c>
      <c r="BH41" t="n">
        <v>0</v>
      </c>
      <c r="BI41" t="n">
        <v>0</v>
      </c>
      <c r="BJ41" t="n">
        <v>0</v>
      </c>
      <c r="BK41" t="n">
        <v>0</v>
      </c>
      <c r="BL41" t="n">
        <v>0</v>
      </c>
      <c r="BM41" t="n">
        <v>0</v>
      </c>
      <c r="BN41" t="n">
        <v>0</v>
      </c>
      <c r="BO41" t="n">
        <v>0</v>
      </c>
      <c r="BP41" t="n">
        <v>0</v>
      </c>
      <c r="BQ41" t="n">
        <v>0</v>
      </c>
      <c r="BR41" t="n">
        <v>0</v>
      </c>
      <c r="BS41" t="n">
        <v>0</v>
      </c>
      <c r="BT41" t="n">
        <v>0</v>
      </c>
      <c r="BU41" t="n">
        <v>0</v>
      </c>
      <c r="BV41" t="n">
        <v>0</v>
      </c>
      <c r="BW41" t="n">
        <v>0</v>
      </c>
      <c r="CU41">
        <f>ROUND(AT41*Source!I148*AH41*AL41,0)</f>
        <v/>
      </c>
      <c r="CV41">
        <f>ROUND(Y41*Source!I148,7)</f>
        <v/>
      </c>
      <c r="CW41" t="n">
        <v>0</v>
      </c>
      <c r="CX41">
        <f>ROUND(Y41*Source!I148,7)</f>
        <v/>
      </c>
      <c r="CY41">
        <f>AD41</f>
        <v/>
      </c>
      <c r="CZ41">
        <f>AH41</f>
        <v/>
      </c>
      <c r="DA41">
        <f>AL41</f>
        <v/>
      </c>
      <c r="DB41">
        <f>ROUND(ROUND(AT41*CZ41,2),2)</f>
        <v/>
      </c>
      <c r="DC41">
        <f>ROUND(ROUND(AT41*AG41,2),2)</f>
        <v/>
      </c>
      <c r="DD41" t="inlineStr"/>
      <c r="DE41" t="inlineStr"/>
      <c r="DF41">
        <f>ROUND(ROUND(AE41,0)*CX41,0)</f>
        <v/>
      </c>
      <c r="DG41">
        <f>ROUND(ROUND(AF41,0)*CX41,0)</f>
        <v/>
      </c>
      <c r="DH41">
        <f>ROUND(ROUND(AG41,0)*CX41,0)</f>
        <v/>
      </c>
      <c r="DI41">
        <f>ROUND(ROUND(AH41,0)*CX41,0)</f>
        <v/>
      </c>
      <c r="DJ41">
        <f>DI41</f>
        <v/>
      </c>
      <c r="DK41" t="n">
        <v>0</v>
      </c>
      <c r="DL41" t="inlineStr"/>
      <c r="DM41" t="n">
        <v>0</v>
      </c>
      <c r="DN41" t="inlineStr"/>
      <c r="DO41" t="n">
        <v>0</v>
      </c>
    </row>
    <row r="42">
      <c r="A42">
        <f>ROW(Source!A148)</f>
        <v/>
      </c>
      <c r="B42" t="n">
        <v>78862477</v>
      </c>
      <c r="C42" t="n">
        <v>78863077</v>
      </c>
      <c r="D42" t="n">
        <v>121548</v>
      </c>
      <c r="E42" t="n">
        <v>1</v>
      </c>
      <c r="F42" t="n">
        <v>1</v>
      </c>
      <c r="G42" t="n">
        <v>1</v>
      </c>
      <c r="H42" t="n">
        <v>1</v>
      </c>
      <c r="I42" t="inlineStr">
        <is>
          <t>2</t>
        </is>
      </c>
      <c r="J42" t="inlineStr"/>
      <c r="K42" t="inlineStr">
        <is>
          <t>Затраты труда машинистов</t>
        </is>
      </c>
      <c r="L42" t="n">
        <v>608254</v>
      </c>
      <c r="N42" t="n">
        <v>1013</v>
      </c>
      <c r="O42" t="inlineStr">
        <is>
          <t>чел.час</t>
        </is>
      </c>
      <c r="P42" t="inlineStr">
        <is>
          <t>чел.час</t>
        </is>
      </c>
      <c r="Q42" t="n">
        <v>1</v>
      </c>
      <c r="W42" t="n">
        <v>0</v>
      </c>
      <c r="X42" t="n">
        <v>-185737400</v>
      </c>
      <c r="Y42">
        <f>AT42</f>
        <v/>
      </c>
      <c r="AA42" t="n">
        <v>0</v>
      </c>
      <c r="AB42" t="n">
        <v>0</v>
      </c>
      <c r="AC42" t="n">
        <v>0</v>
      </c>
      <c r="AD42" t="n">
        <v>0</v>
      </c>
      <c r="AE42" t="n">
        <v>0</v>
      </c>
      <c r="AF42" t="n">
        <v>0</v>
      </c>
      <c r="AG42" t="n">
        <v>0</v>
      </c>
      <c r="AH42" t="n">
        <v>0</v>
      </c>
      <c r="AI42" t="n">
        <v>1</v>
      </c>
      <c r="AJ42" t="n">
        <v>1</v>
      </c>
      <c r="AK42" t="n">
        <v>1</v>
      </c>
      <c r="AL42" t="n">
        <v>1</v>
      </c>
      <c r="AM42" t="n">
        <v>-2</v>
      </c>
      <c r="AN42" t="n">
        <v>0</v>
      </c>
      <c r="AO42" t="n">
        <v>1</v>
      </c>
      <c r="AP42" t="n">
        <v>0</v>
      </c>
      <c r="AQ42" t="n">
        <v>0</v>
      </c>
      <c r="AR42" t="n">
        <v>0</v>
      </c>
      <c r="AS42" t="inlineStr"/>
      <c r="AT42" t="n">
        <v>0.32</v>
      </c>
      <c r="AU42" t="inlineStr"/>
      <c r="AV42" t="n">
        <v>2</v>
      </c>
      <c r="AW42" t="n">
        <v>2</v>
      </c>
      <c r="AX42" t="n">
        <v>78863083</v>
      </c>
      <c r="AY42" t="n">
        <v>1</v>
      </c>
      <c r="AZ42" t="n">
        <v>0</v>
      </c>
      <c r="BA42" t="n">
        <v>41</v>
      </c>
      <c r="BB42" t="n">
        <v>0</v>
      </c>
      <c r="BC42" t="n">
        <v>0</v>
      </c>
      <c r="BD42" t="n">
        <v>0</v>
      </c>
      <c r="BE42" t="n">
        <v>0</v>
      </c>
      <c r="BF42" t="n">
        <v>0</v>
      </c>
      <c r="BG42" t="n">
        <v>0</v>
      </c>
      <c r="BH42" t="n">
        <v>0</v>
      </c>
      <c r="BI42" t="n">
        <v>0</v>
      </c>
      <c r="BJ42" t="n">
        <v>0</v>
      </c>
      <c r="BK42" t="n">
        <v>0</v>
      </c>
      <c r="BL42" t="n">
        <v>0</v>
      </c>
      <c r="BM42" t="n">
        <v>0</v>
      </c>
      <c r="BN42" t="n">
        <v>0</v>
      </c>
      <c r="BO42" t="n">
        <v>0</v>
      </c>
      <c r="BP42" t="n">
        <v>0</v>
      </c>
      <c r="BQ42" t="n">
        <v>0</v>
      </c>
      <c r="BR42" t="n">
        <v>0</v>
      </c>
      <c r="BS42" t="n">
        <v>0</v>
      </c>
      <c r="BT42" t="n">
        <v>0</v>
      </c>
      <c r="BU42" t="n">
        <v>0</v>
      </c>
      <c r="BV42" t="n">
        <v>0</v>
      </c>
      <c r="BW42" t="n">
        <v>0</v>
      </c>
      <c r="CV42" t="n">
        <v>0</v>
      </c>
      <c r="CW42" t="n">
        <v>0</v>
      </c>
      <c r="CX42">
        <f>ROUND(Y42*Source!I148,7)</f>
        <v/>
      </c>
      <c r="CY42">
        <f>AD42</f>
        <v/>
      </c>
      <c r="CZ42">
        <f>AH42</f>
        <v/>
      </c>
      <c r="DA42">
        <f>AL42</f>
        <v/>
      </c>
      <c r="DB42">
        <f>ROUND(ROUND(AT42*CZ42,2),2)</f>
        <v/>
      </c>
      <c r="DC42">
        <f>ROUND(ROUND(AT42*AG42,2),2)</f>
        <v/>
      </c>
      <c r="DD42" t="inlineStr"/>
      <c r="DE42" t="inlineStr"/>
      <c r="DF42">
        <f>ROUND(ROUND(AE42,0)*CX42,0)</f>
        <v/>
      </c>
      <c r="DG42">
        <f>ROUND(ROUND(AF42,0)*CX42,0)</f>
        <v/>
      </c>
      <c r="DH42">
        <f>ROUND(ROUND(AG42,0)*CX42,0)</f>
        <v/>
      </c>
      <c r="DI42">
        <f>ROUND(ROUND(AH42,0)*CX42,0)</f>
        <v/>
      </c>
      <c r="DJ42">
        <f>DI42</f>
        <v/>
      </c>
      <c r="DK42" t="n">
        <v>0</v>
      </c>
      <c r="DL42" t="inlineStr"/>
      <c r="DM42" t="n">
        <v>0</v>
      </c>
      <c r="DN42" t="inlineStr"/>
      <c r="DO42" t="n">
        <v>0</v>
      </c>
    </row>
    <row r="43">
      <c r="A43">
        <f>ROW(Source!A148)</f>
        <v/>
      </c>
      <c r="B43" t="n">
        <v>78862477</v>
      </c>
      <c r="C43" t="n">
        <v>78863077</v>
      </c>
      <c r="D43" t="n">
        <v>29172556</v>
      </c>
      <c r="E43" t="n">
        <v>1</v>
      </c>
      <c r="F43" t="n">
        <v>1</v>
      </c>
      <c r="G43" t="n">
        <v>1</v>
      </c>
      <c r="H43" t="n">
        <v>2</v>
      </c>
      <c r="I43" t="inlineStr">
        <is>
          <t>030954</t>
        </is>
      </c>
      <c r="J43" t="inlineStr">
        <is>
          <t>ТСЭМ Московской обл., 030954, приказ Минстроя России №675/пр от 28.02.2017 № 264/пр</t>
        </is>
      </c>
      <c r="K43" t="inlineStr">
        <is>
          <t>Подъемники грузоподъемностью до 500 кг одномачтовые, высота подъема 45 м</t>
        </is>
      </c>
      <c r="L43" t="n">
        <v>1368</v>
      </c>
      <c r="N43" t="n">
        <v>1011</v>
      </c>
      <c r="O43" t="inlineStr">
        <is>
          <t>маш.-ч</t>
        </is>
      </c>
      <c r="P43" t="inlineStr">
        <is>
          <t>маш.-ч</t>
        </is>
      </c>
      <c r="Q43" t="n">
        <v>1</v>
      </c>
      <c r="W43" t="n">
        <v>0</v>
      </c>
      <c r="X43" t="n">
        <v>344519037</v>
      </c>
      <c r="Y43">
        <f>AT43</f>
        <v/>
      </c>
      <c r="AA43" t="n">
        <v>0</v>
      </c>
      <c r="AB43" t="n">
        <v>728.98</v>
      </c>
      <c r="AC43" t="n">
        <v>705.38</v>
      </c>
      <c r="AD43" t="n">
        <v>0</v>
      </c>
      <c r="AE43" t="n">
        <v>0</v>
      </c>
      <c r="AF43" t="n">
        <v>31.26</v>
      </c>
      <c r="AG43" t="n">
        <v>13.5</v>
      </c>
      <c r="AH43" t="n">
        <v>0</v>
      </c>
      <c r="AI43" t="n">
        <v>1</v>
      </c>
      <c r="AJ43" t="n">
        <v>23.32</v>
      </c>
      <c r="AK43" t="n">
        <v>52.25</v>
      </c>
      <c r="AL43" t="n">
        <v>1</v>
      </c>
      <c r="AM43" t="n">
        <v>2</v>
      </c>
      <c r="AN43" t="n">
        <v>0</v>
      </c>
      <c r="AO43" t="n">
        <v>1</v>
      </c>
      <c r="AP43" t="n">
        <v>0</v>
      </c>
      <c r="AQ43" t="n">
        <v>0</v>
      </c>
      <c r="AR43" t="n">
        <v>0</v>
      </c>
      <c r="AS43" t="inlineStr"/>
      <c r="AT43" t="n">
        <v>0.32</v>
      </c>
      <c r="AU43" t="inlineStr"/>
      <c r="AV43" t="n">
        <v>0</v>
      </c>
      <c r="AW43" t="n">
        <v>2</v>
      </c>
      <c r="AX43" t="n">
        <v>78863084</v>
      </c>
      <c r="AY43" t="n">
        <v>1</v>
      </c>
      <c r="AZ43" t="n">
        <v>0</v>
      </c>
      <c r="BA43" t="n">
        <v>42</v>
      </c>
      <c r="BB43" t="n">
        <v>0</v>
      </c>
      <c r="BC43" t="n">
        <v>0</v>
      </c>
      <c r="BD43" t="n">
        <v>0</v>
      </c>
      <c r="BE43" t="n">
        <v>0</v>
      </c>
      <c r="BF43" t="n">
        <v>0</v>
      </c>
      <c r="BG43" t="n">
        <v>0</v>
      </c>
      <c r="BH43" t="n">
        <v>0</v>
      </c>
      <c r="BI43" t="n">
        <v>0</v>
      </c>
      <c r="BJ43" t="n">
        <v>0</v>
      </c>
      <c r="BK43" t="n">
        <v>0</v>
      </c>
      <c r="BL43" t="n">
        <v>0</v>
      </c>
      <c r="BM43" t="n">
        <v>0</v>
      </c>
      <c r="BN43" t="n">
        <v>0</v>
      </c>
      <c r="BO43" t="n">
        <v>0</v>
      </c>
      <c r="BP43" t="n">
        <v>0</v>
      </c>
      <c r="BQ43" t="n">
        <v>0</v>
      </c>
      <c r="BR43" t="n">
        <v>0</v>
      </c>
      <c r="BS43" t="n">
        <v>0</v>
      </c>
      <c r="BT43" t="n">
        <v>0</v>
      </c>
      <c r="BU43" t="n">
        <v>0</v>
      </c>
      <c r="BV43" t="n">
        <v>0</v>
      </c>
      <c r="BW43" t="n">
        <v>0</v>
      </c>
      <c r="CV43" t="n">
        <v>0</v>
      </c>
      <c r="CW43">
        <f>ROUND(Y43*Source!I148*DO43,7)</f>
        <v/>
      </c>
      <c r="CX43">
        <f>ROUND(Y43*Source!I148,7)</f>
        <v/>
      </c>
      <c r="CY43">
        <f>AB43</f>
        <v/>
      </c>
      <c r="CZ43">
        <f>AF43</f>
        <v/>
      </c>
      <c r="DA43">
        <f>AJ43</f>
        <v/>
      </c>
      <c r="DB43">
        <f>ROUND(ROUND(AT43*CZ43,2),2)</f>
        <v/>
      </c>
      <c r="DC43">
        <f>ROUND(ROUND(AT43*AG43,2),2)</f>
        <v/>
      </c>
      <c r="DD43" t="inlineStr"/>
      <c r="DE43" t="inlineStr"/>
      <c r="DF43">
        <f>ROUND(ROUND(AE43,0)*CX43,0)</f>
        <v/>
      </c>
      <c r="DG43">
        <f>ROUND(ROUND(AF43*AJ43,0)*CX43,0)</f>
        <v/>
      </c>
      <c r="DH43">
        <f>ROUND(ROUND(AG43*AK43,0)*CX43,0)</f>
        <v/>
      </c>
      <c r="DI43">
        <f>ROUND(ROUND(AH43,0)*CX43,0)</f>
        <v/>
      </c>
      <c r="DJ43">
        <f>DG43</f>
        <v/>
      </c>
      <c r="DK43" t="n">
        <v>0</v>
      </c>
      <c r="DL43" t="inlineStr"/>
      <c r="DM43" t="n">
        <v>0</v>
      </c>
      <c r="DN43" t="inlineStr"/>
      <c r="DO43" t="n">
        <v>0</v>
      </c>
    </row>
    <row r="44">
      <c r="A44">
        <f>ROW(Source!A148)</f>
        <v/>
      </c>
      <c r="B44" t="n">
        <v>78862477</v>
      </c>
      <c r="C44" t="n">
        <v>78863077</v>
      </c>
      <c r="D44" t="n">
        <v>29164350</v>
      </c>
      <c r="E44" t="n">
        <v>1</v>
      </c>
      <c r="F44" t="n">
        <v>1</v>
      </c>
      <c r="G44" t="n">
        <v>1</v>
      </c>
      <c r="H44" t="n">
        <v>3</v>
      </c>
      <c r="I44" t="inlineStr">
        <is>
          <t>509-9899</t>
        </is>
      </c>
      <c r="J44" t="inlineStr">
        <is>
          <t>ТССЦ Московской обл., 509-9899, приказ Минстроя России №675/пр от 28.02.2017 № 258/пр</t>
        </is>
      </c>
      <c r="K44" t="inlineStr">
        <is>
          <t>Строительный мусор и масса возвратных материалов</t>
        </is>
      </c>
      <c r="L44" t="n">
        <v>1348</v>
      </c>
      <c r="N44" t="n">
        <v>1009</v>
      </c>
      <c r="O44" t="inlineStr">
        <is>
          <t>т</t>
        </is>
      </c>
      <c r="P44" t="inlineStr">
        <is>
          <t>т</t>
        </is>
      </c>
      <c r="Q44" t="n">
        <v>1000</v>
      </c>
      <c r="W44" t="n">
        <v>0</v>
      </c>
      <c r="X44" t="n">
        <v>1839160745</v>
      </c>
      <c r="Y44">
        <f>AT44</f>
        <v/>
      </c>
      <c r="AA44" t="n">
        <v>0</v>
      </c>
      <c r="AB44" t="n">
        <v>0</v>
      </c>
      <c r="AC44" t="n">
        <v>0</v>
      </c>
      <c r="AD44" t="n">
        <v>0</v>
      </c>
      <c r="AE44" t="n">
        <v>0</v>
      </c>
      <c r="AF44" t="n">
        <v>0</v>
      </c>
      <c r="AG44" t="n">
        <v>0</v>
      </c>
      <c r="AH44" t="n">
        <v>0</v>
      </c>
      <c r="AI44" t="n">
        <v>1</v>
      </c>
      <c r="AJ44" t="n">
        <v>1</v>
      </c>
      <c r="AK44" t="n">
        <v>1</v>
      </c>
      <c r="AL44" t="n">
        <v>1</v>
      </c>
      <c r="AM44" t="n">
        <v>0</v>
      </c>
      <c r="AN44" t="n">
        <v>0</v>
      </c>
      <c r="AO44" t="n">
        <v>0</v>
      </c>
      <c r="AP44" t="n">
        <v>0</v>
      </c>
      <c r="AQ44" t="n">
        <v>0</v>
      </c>
      <c r="AR44" t="n">
        <v>0</v>
      </c>
      <c r="AS44" t="inlineStr"/>
      <c r="AT44" t="n">
        <v>1.34</v>
      </c>
      <c r="AU44" t="inlineStr"/>
      <c r="AV44" t="n">
        <v>0</v>
      </c>
      <c r="AW44" t="n">
        <v>2</v>
      </c>
      <c r="AX44" t="n">
        <v>78863085</v>
      </c>
      <c r="AY44" t="n">
        <v>1</v>
      </c>
      <c r="AZ44" t="n">
        <v>0</v>
      </c>
      <c r="BA44" t="n">
        <v>43</v>
      </c>
      <c r="BB44" t="n">
        <v>0</v>
      </c>
      <c r="BC44" t="n">
        <v>0</v>
      </c>
      <c r="BD44" t="n">
        <v>0</v>
      </c>
      <c r="BE44" t="n">
        <v>0</v>
      </c>
      <c r="BF44" t="n">
        <v>0</v>
      </c>
      <c r="BG44" t="n">
        <v>0</v>
      </c>
      <c r="BH44" t="n">
        <v>0</v>
      </c>
      <c r="BI44" t="n">
        <v>0</v>
      </c>
      <c r="BJ44" t="n">
        <v>0</v>
      </c>
      <c r="BK44" t="n">
        <v>0</v>
      </c>
      <c r="BL44" t="n">
        <v>0</v>
      </c>
      <c r="BM44" t="n">
        <v>0</v>
      </c>
      <c r="BN44" t="n">
        <v>0</v>
      </c>
      <c r="BO44" t="n">
        <v>0</v>
      </c>
      <c r="BP44" t="n">
        <v>0</v>
      </c>
      <c r="BQ44" t="n">
        <v>0</v>
      </c>
      <c r="BR44" t="n">
        <v>0</v>
      </c>
      <c r="BS44" t="n">
        <v>0</v>
      </c>
      <c r="BT44" t="n">
        <v>0</v>
      </c>
      <c r="BU44" t="n">
        <v>0</v>
      </c>
      <c r="BV44" t="n">
        <v>0</v>
      </c>
      <c r="BW44" t="n">
        <v>0</v>
      </c>
      <c r="CV44" t="n">
        <v>0</v>
      </c>
      <c r="CW44" t="n">
        <v>0</v>
      </c>
      <c r="CX44">
        <f>ROUND(Y44*Source!I148,7)</f>
        <v/>
      </c>
      <c r="CY44">
        <f>AA44</f>
        <v/>
      </c>
      <c r="CZ44">
        <f>AE44</f>
        <v/>
      </c>
      <c r="DA44">
        <f>AI44</f>
        <v/>
      </c>
      <c r="DB44">
        <f>ROUND(ROUND(AT44*CZ44,2),2)</f>
        <v/>
      </c>
      <c r="DC44">
        <f>ROUND(ROUND(AT44*AG44,2),2)</f>
        <v/>
      </c>
      <c r="DD44" t="inlineStr"/>
      <c r="DE44" t="inlineStr"/>
      <c r="DF44">
        <f>ROUND(ROUND(AE44,0)*CX44,0)</f>
        <v/>
      </c>
      <c r="DG44">
        <f>ROUND(ROUND(AF44,0)*CX44,0)</f>
        <v/>
      </c>
      <c r="DH44">
        <f>ROUND(ROUND(AG44,0)*CX44,0)</f>
        <v/>
      </c>
      <c r="DI44">
        <f>ROUND(ROUND(AH44,0)*CX44,0)</f>
        <v/>
      </c>
      <c r="DJ44">
        <f>DF44</f>
        <v/>
      </c>
      <c r="DK44" t="n">
        <v>0</v>
      </c>
      <c r="DL44" t="inlineStr"/>
      <c r="DM44" t="n">
        <v>0</v>
      </c>
      <c r="DN44" t="inlineStr"/>
      <c r="DO44" t="n">
        <v>0</v>
      </c>
    </row>
    <row r="45">
      <c r="A45">
        <f>ROW(Source!A150)</f>
        <v/>
      </c>
      <c r="B45" t="n">
        <v>78862477</v>
      </c>
      <c r="C45" t="n">
        <v>78863087</v>
      </c>
      <c r="D45" t="n">
        <v>18411117</v>
      </c>
      <c r="E45" t="n">
        <v>1</v>
      </c>
      <c r="F45" t="n">
        <v>1</v>
      </c>
      <c r="G45" t="n">
        <v>1</v>
      </c>
      <c r="H45" t="n">
        <v>1</v>
      </c>
      <c r="I45" t="inlineStr">
        <is>
          <t>1-1040-90</t>
        </is>
      </c>
      <c r="J45" t="inlineStr"/>
      <c r="K45" t="inlineStr">
        <is>
          <t>Рабочий строитель среднего разряда 4</t>
        </is>
      </c>
      <c r="L45" t="n">
        <v>1369</v>
      </c>
      <c r="N45" t="n">
        <v>1013</v>
      </c>
      <c r="O45" t="inlineStr">
        <is>
          <t>чел.-ч</t>
        </is>
      </c>
      <c r="P45" t="inlineStr">
        <is>
          <t>чел.-ч</t>
        </is>
      </c>
      <c r="Q45" t="n">
        <v>1</v>
      </c>
      <c r="W45" t="n">
        <v>0</v>
      </c>
      <c r="X45" t="n">
        <v>-1739886638</v>
      </c>
      <c r="Y45">
        <f>AT45</f>
        <v/>
      </c>
      <c r="AA45" t="n">
        <v>0</v>
      </c>
      <c r="AB45" t="n">
        <v>0</v>
      </c>
      <c r="AC45" t="n">
        <v>0</v>
      </c>
      <c r="AD45" t="n">
        <v>9.619999999999999</v>
      </c>
      <c r="AE45" t="n">
        <v>0</v>
      </c>
      <c r="AF45" t="n">
        <v>0</v>
      </c>
      <c r="AG45" t="n">
        <v>0</v>
      </c>
      <c r="AH45" t="n">
        <v>9.619999999999999</v>
      </c>
      <c r="AI45" t="n">
        <v>1</v>
      </c>
      <c r="AJ45" t="n">
        <v>1</v>
      </c>
      <c r="AK45" t="n">
        <v>1</v>
      </c>
      <c r="AL45" t="n">
        <v>1</v>
      </c>
      <c r="AM45" t="n">
        <v>-2</v>
      </c>
      <c r="AN45" t="n">
        <v>0</v>
      </c>
      <c r="AO45" t="n">
        <v>1</v>
      </c>
      <c r="AP45" t="n">
        <v>0</v>
      </c>
      <c r="AQ45" t="n">
        <v>0</v>
      </c>
      <c r="AR45" t="n">
        <v>0</v>
      </c>
      <c r="AS45" t="inlineStr"/>
      <c r="AT45" t="n">
        <v>26.28</v>
      </c>
      <c r="AU45" t="inlineStr"/>
      <c r="AV45" t="n">
        <v>1</v>
      </c>
      <c r="AW45" t="n">
        <v>2</v>
      </c>
      <c r="AX45" t="n">
        <v>78863101</v>
      </c>
      <c r="AY45" t="n">
        <v>1</v>
      </c>
      <c r="AZ45" t="n">
        <v>0</v>
      </c>
      <c r="BA45" t="n">
        <v>44</v>
      </c>
      <c r="BB45" t="n">
        <v>0</v>
      </c>
      <c r="BC45" t="n">
        <v>0</v>
      </c>
      <c r="BD45" t="n">
        <v>0</v>
      </c>
      <c r="BE45" t="n">
        <v>0</v>
      </c>
      <c r="BF45" t="n">
        <v>0</v>
      </c>
      <c r="BG45" t="n">
        <v>0</v>
      </c>
      <c r="BH45" t="n">
        <v>0</v>
      </c>
      <c r="BI45" t="n">
        <v>0</v>
      </c>
      <c r="BJ45" t="n">
        <v>0</v>
      </c>
      <c r="BK45" t="n">
        <v>0</v>
      </c>
      <c r="BL45" t="n">
        <v>0</v>
      </c>
      <c r="BM45" t="n">
        <v>0</v>
      </c>
      <c r="BN45" t="n">
        <v>0</v>
      </c>
      <c r="BO45" t="n">
        <v>0</v>
      </c>
      <c r="BP45" t="n">
        <v>0</v>
      </c>
      <c r="BQ45" t="n">
        <v>0</v>
      </c>
      <c r="BR45" t="n">
        <v>0</v>
      </c>
      <c r="BS45" t="n">
        <v>0</v>
      </c>
      <c r="BT45" t="n">
        <v>0</v>
      </c>
      <c r="BU45" t="n">
        <v>0</v>
      </c>
      <c r="BV45" t="n">
        <v>0</v>
      </c>
      <c r="BW45" t="n">
        <v>0</v>
      </c>
      <c r="CU45">
        <f>ROUND(AT45*Source!I150*AH45*AL45,0)</f>
        <v/>
      </c>
      <c r="CV45">
        <f>ROUND(Y45*Source!I150,7)</f>
        <v/>
      </c>
      <c r="CW45" t="n">
        <v>0</v>
      </c>
      <c r="CX45">
        <f>ROUND(Y45*Source!I150,7)</f>
        <v/>
      </c>
      <c r="CY45">
        <f>AD45</f>
        <v/>
      </c>
      <c r="CZ45">
        <f>AH45</f>
        <v/>
      </c>
      <c r="DA45">
        <f>AL45</f>
        <v/>
      </c>
      <c r="DB45">
        <f>ROUND(ROUND(AT45*CZ45,2),2)</f>
        <v/>
      </c>
      <c r="DC45">
        <f>ROUND(ROUND(AT45*AG45,2),2)</f>
        <v/>
      </c>
      <c r="DD45" t="inlineStr"/>
      <c r="DE45" t="inlineStr"/>
      <c r="DF45">
        <f>ROUND(ROUND(AE45,0)*CX45,0)</f>
        <v/>
      </c>
      <c r="DG45">
        <f>ROUND(ROUND(AF45,0)*CX45,0)</f>
        <v/>
      </c>
      <c r="DH45">
        <f>ROUND(ROUND(AG45,0)*CX45,0)</f>
        <v/>
      </c>
      <c r="DI45">
        <f>ROUND(ROUND(AH45,0)*CX45,0)</f>
        <v/>
      </c>
      <c r="DJ45">
        <f>DI45</f>
        <v/>
      </c>
      <c r="DK45" t="n">
        <v>0</v>
      </c>
      <c r="DL45" t="inlineStr"/>
      <c r="DM45" t="n">
        <v>0</v>
      </c>
      <c r="DN45" t="inlineStr"/>
      <c r="DO45" t="n">
        <v>0</v>
      </c>
    </row>
    <row r="46">
      <c r="A46">
        <f>ROW(Source!A150)</f>
        <v/>
      </c>
      <c r="B46" t="n">
        <v>78862477</v>
      </c>
      <c r="C46" t="n">
        <v>78863087</v>
      </c>
      <c r="D46" t="n">
        <v>121548</v>
      </c>
      <c r="E46" t="n">
        <v>1</v>
      </c>
      <c r="F46" t="n">
        <v>1</v>
      </c>
      <c r="G46" t="n">
        <v>1</v>
      </c>
      <c r="H46" t="n">
        <v>1</v>
      </c>
      <c r="I46" t="inlineStr">
        <is>
          <t>2</t>
        </is>
      </c>
      <c r="J46" t="inlineStr"/>
      <c r="K46" t="inlineStr">
        <is>
          <t>Затраты труда машинистов</t>
        </is>
      </c>
      <c r="L46" t="n">
        <v>608254</v>
      </c>
      <c r="N46" t="n">
        <v>1013</v>
      </c>
      <c r="O46" t="inlineStr">
        <is>
          <t>чел.час</t>
        </is>
      </c>
      <c r="P46" t="inlineStr">
        <is>
          <t>чел.час</t>
        </is>
      </c>
      <c r="Q46" t="n">
        <v>1</v>
      </c>
      <c r="W46" t="n">
        <v>0</v>
      </c>
      <c r="X46" t="n">
        <v>-185737400</v>
      </c>
      <c r="Y46">
        <f>AT46</f>
        <v/>
      </c>
      <c r="AA46" t="n">
        <v>0</v>
      </c>
      <c r="AB46" t="n">
        <v>0</v>
      </c>
      <c r="AC46" t="n">
        <v>0</v>
      </c>
      <c r="AD46" t="n">
        <v>0</v>
      </c>
      <c r="AE46" t="n">
        <v>0</v>
      </c>
      <c r="AF46" t="n">
        <v>0</v>
      </c>
      <c r="AG46" t="n">
        <v>0</v>
      </c>
      <c r="AH46" t="n">
        <v>0</v>
      </c>
      <c r="AI46" t="n">
        <v>1</v>
      </c>
      <c r="AJ46" t="n">
        <v>1</v>
      </c>
      <c r="AK46" t="n">
        <v>1</v>
      </c>
      <c r="AL46" t="n">
        <v>1</v>
      </c>
      <c r="AM46" t="n">
        <v>-2</v>
      </c>
      <c r="AN46" t="n">
        <v>0</v>
      </c>
      <c r="AO46" t="n">
        <v>1</v>
      </c>
      <c r="AP46" t="n">
        <v>0</v>
      </c>
      <c r="AQ46" t="n">
        <v>0</v>
      </c>
      <c r="AR46" t="n">
        <v>0</v>
      </c>
      <c r="AS46" t="inlineStr"/>
      <c r="AT46" t="n">
        <v>0.11</v>
      </c>
      <c r="AU46" t="inlineStr"/>
      <c r="AV46" t="n">
        <v>2</v>
      </c>
      <c r="AW46" t="n">
        <v>2</v>
      </c>
      <c r="AX46" t="n">
        <v>78863102</v>
      </c>
      <c r="AY46" t="n">
        <v>1</v>
      </c>
      <c r="AZ46" t="n">
        <v>0</v>
      </c>
      <c r="BA46" t="n">
        <v>45</v>
      </c>
      <c r="BB46" t="n">
        <v>0</v>
      </c>
      <c r="BC46" t="n">
        <v>0</v>
      </c>
      <c r="BD46" t="n">
        <v>0</v>
      </c>
      <c r="BE46" t="n">
        <v>0</v>
      </c>
      <c r="BF46" t="n">
        <v>0</v>
      </c>
      <c r="BG46" t="n">
        <v>0</v>
      </c>
      <c r="BH46" t="n">
        <v>0</v>
      </c>
      <c r="BI46" t="n">
        <v>0</v>
      </c>
      <c r="BJ46" t="n">
        <v>0</v>
      </c>
      <c r="BK46" t="n">
        <v>0</v>
      </c>
      <c r="BL46" t="n">
        <v>0</v>
      </c>
      <c r="BM46" t="n">
        <v>0</v>
      </c>
      <c r="BN46" t="n">
        <v>0</v>
      </c>
      <c r="BO46" t="n">
        <v>0</v>
      </c>
      <c r="BP46" t="n">
        <v>0</v>
      </c>
      <c r="BQ46" t="n">
        <v>0</v>
      </c>
      <c r="BR46" t="n">
        <v>0</v>
      </c>
      <c r="BS46" t="n">
        <v>0</v>
      </c>
      <c r="BT46" t="n">
        <v>0</v>
      </c>
      <c r="BU46" t="n">
        <v>0</v>
      </c>
      <c r="BV46" t="n">
        <v>0</v>
      </c>
      <c r="BW46" t="n">
        <v>0</v>
      </c>
      <c r="CV46" t="n">
        <v>0</v>
      </c>
      <c r="CW46" t="n">
        <v>0</v>
      </c>
      <c r="CX46">
        <f>ROUND(Y46*Source!I150,7)</f>
        <v/>
      </c>
      <c r="CY46">
        <f>AD46</f>
        <v/>
      </c>
      <c r="CZ46">
        <f>AH46</f>
        <v/>
      </c>
      <c r="DA46">
        <f>AL46</f>
        <v/>
      </c>
      <c r="DB46">
        <f>ROUND(ROUND(AT46*CZ46,2),2)</f>
        <v/>
      </c>
      <c r="DC46">
        <f>ROUND(ROUND(AT46*AG46,2),2)</f>
        <v/>
      </c>
      <c r="DD46" t="inlineStr"/>
      <c r="DE46" t="inlineStr"/>
      <c r="DF46">
        <f>ROUND(ROUND(AE46,0)*CX46,0)</f>
        <v/>
      </c>
      <c r="DG46">
        <f>ROUND(ROUND(AF46,0)*CX46,0)</f>
        <v/>
      </c>
      <c r="DH46">
        <f>ROUND(ROUND(AG46,0)*CX46,0)</f>
        <v/>
      </c>
      <c r="DI46">
        <f>ROUND(ROUND(AH46,0)*CX46,0)</f>
        <v/>
      </c>
      <c r="DJ46">
        <f>DI46</f>
        <v/>
      </c>
      <c r="DK46" t="n">
        <v>0</v>
      </c>
      <c r="DL46" t="inlineStr"/>
      <c r="DM46" t="n">
        <v>0</v>
      </c>
      <c r="DN46" t="inlineStr"/>
      <c r="DO46" t="n">
        <v>0</v>
      </c>
    </row>
    <row r="47">
      <c r="A47">
        <f>ROW(Source!A150)</f>
        <v/>
      </c>
      <c r="B47" t="n">
        <v>78862477</v>
      </c>
      <c r="C47" t="n">
        <v>78863087</v>
      </c>
      <c r="D47" t="n">
        <v>29172268</v>
      </c>
      <c r="E47" t="n">
        <v>1</v>
      </c>
      <c r="F47" t="n">
        <v>1</v>
      </c>
      <c r="G47" t="n">
        <v>1</v>
      </c>
      <c r="H47" t="n">
        <v>2</v>
      </c>
      <c r="I47" t="inlineStr">
        <is>
          <t>020129</t>
        </is>
      </c>
      <c r="J47" t="inlineStr">
        <is>
          <t>ТСЭМ Московской обл., 020129, приказ Минстроя России №675/пр от 28.02.2017 № 264/пр</t>
        </is>
      </c>
      <c r="K47" t="inlineStr">
        <is>
          <t>Краны башенные при работе на других видах строительства 8 т</t>
        </is>
      </c>
      <c r="L47" t="n">
        <v>1368</v>
      </c>
      <c r="N47" t="n">
        <v>1011</v>
      </c>
      <c r="O47" t="inlineStr">
        <is>
          <t>маш.-ч</t>
        </is>
      </c>
      <c r="P47" t="inlineStr">
        <is>
          <t>маш.-ч</t>
        </is>
      </c>
      <c r="Q47" t="n">
        <v>1</v>
      </c>
      <c r="W47" t="n">
        <v>0</v>
      </c>
      <c r="X47" t="n">
        <v>-438066613</v>
      </c>
      <c r="Y47">
        <f>AT47</f>
        <v/>
      </c>
      <c r="AA47" t="n">
        <v>0</v>
      </c>
      <c r="AB47" t="n">
        <v>1211.33</v>
      </c>
      <c r="AC47" t="n">
        <v>705.38</v>
      </c>
      <c r="AD47" t="n">
        <v>0</v>
      </c>
      <c r="AE47" t="n">
        <v>0</v>
      </c>
      <c r="AF47" t="n">
        <v>86.40000000000001</v>
      </c>
      <c r="AG47" t="n">
        <v>13.5</v>
      </c>
      <c r="AH47" t="n">
        <v>0</v>
      </c>
      <c r="AI47" t="n">
        <v>1</v>
      </c>
      <c r="AJ47" t="n">
        <v>14.02</v>
      </c>
      <c r="AK47" t="n">
        <v>52.25</v>
      </c>
      <c r="AL47" t="n">
        <v>1</v>
      </c>
      <c r="AM47" t="n">
        <v>2</v>
      </c>
      <c r="AN47" t="n">
        <v>0</v>
      </c>
      <c r="AO47" t="n">
        <v>1</v>
      </c>
      <c r="AP47" t="n">
        <v>0</v>
      </c>
      <c r="AQ47" t="n">
        <v>0</v>
      </c>
      <c r="AR47" t="n">
        <v>0</v>
      </c>
      <c r="AS47" t="inlineStr"/>
      <c r="AT47" t="n">
        <v>0.07000000000000001</v>
      </c>
      <c r="AU47" t="inlineStr"/>
      <c r="AV47" t="n">
        <v>0</v>
      </c>
      <c r="AW47" t="n">
        <v>2</v>
      </c>
      <c r="AX47" t="n">
        <v>78863103</v>
      </c>
      <c r="AY47" t="n">
        <v>1</v>
      </c>
      <c r="AZ47" t="n">
        <v>0</v>
      </c>
      <c r="BA47" t="n">
        <v>46</v>
      </c>
      <c r="BB47" t="n">
        <v>0</v>
      </c>
      <c r="BC47" t="n">
        <v>0</v>
      </c>
      <c r="BD47" t="n">
        <v>0</v>
      </c>
      <c r="BE47" t="n">
        <v>0</v>
      </c>
      <c r="BF47" t="n">
        <v>0</v>
      </c>
      <c r="BG47" t="n">
        <v>0</v>
      </c>
      <c r="BH47" t="n">
        <v>0</v>
      </c>
      <c r="BI47" t="n">
        <v>0</v>
      </c>
      <c r="BJ47" t="n">
        <v>0</v>
      </c>
      <c r="BK47" t="n">
        <v>0</v>
      </c>
      <c r="BL47" t="n">
        <v>0</v>
      </c>
      <c r="BM47" t="n">
        <v>0</v>
      </c>
      <c r="BN47" t="n">
        <v>0</v>
      </c>
      <c r="BO47" t="n">
        <v>0</v>
      </c>
      <c r="BP47" t="n">
        <v>0</v>
      </c>
      <c r="BQ47" t="n">
        <v>0</v>
      </c>
      <c r="BR47" t="n">
        <v>0</v>
      </c>
      <c r="BS47" t="n">
        <v>0</v>
      </c>
      <c r="BT47" t="n">
        <v>0</v>
      </c>
      <c r="BU47" t="n">
        <v>0</v>
      </c>
      <c r="BV47" t="n">
        <v>0</v>
      </c>
      <c r="BW47" t="n">
        <v>0</v>
      </c>
      <c r="CV47" t="n">
        <v>0</v>
      </c>
      <c r="CW47">
        <f>ROUND(Y47*Source!I150*DO47,7)</f>
        <v/>
      </c>
      <c r="CX47">
        <f>ROUND(Y47*Source!I150,7)</f>
        <v/>
      </c>
      <c r="CY47">
        <f>AB47</f>
        <v/>
      </c>
      <c r="CZ47">
        <f>AF47</f>
        <v/>
      </c>
      <c r="DA47">
        <f>AJ47</f>
        <v/>
      </c>
      <c r="DB47">
        <f>ROUND(ROUND(AT47*CZ47,2),2)</f>
        <v/>
      </c>
      <c r="DC47">
        <f>ROUND(ROUND(AT47*AG47,2),2)</f>
        <v/>
      </c>
      <c r="DD47" t="inlineStr"/>
      <c r="DE47" t="inlineStr"/>
      <c r="DF47">
        <f>ROUND(ROUND(AE47,0)*CX47,0)</f>
        <v/>
      </c>
      <c r="DG47">
        <f>ROUND(ROUND(AF47*AJ47,0)*CX47,0)</f>
        <v/>
      </c>
      <c r="DH47">
        <f>ROUND(ROUND(AG47*AK47,0)*CX47,0)</f>
        <v/>
      </c>
      <c r="DI47">
        <f>ROUND(ROUND(AH47,0)*CX47,0)</f>
        <v/>
      </c>
      <c r="DJ47">
        <f>DG47</f>
        <v/>
      </c>
      <c r="DK47" t="n">
        <v>0</v>
      </c>
      <c r="DL47" t="inlineStr"/>
      <c r="DM47" t="n">
        <v>0</v>
      </c>
      <c r="DN47" t="inlineStr"/>
      <c r="DO47" t="n">
        <v>0</v>
      </c>
    </row>
    <row r="48">
      <c r="A48">
        <f>ROW(Source!A150)</f>
        <v/>
      </c>
      <c r="B48" t="n">
        <v>78862477</v>
      </c>
      <c r="C48" t="n">
        <v>78863087</v>
      </c>
      <c r="D48" t="n">
        <v>29172379</v>
      </c>
      <c r="E48" t="n">
        <v>1</v>
      </c>
      <c r="F48" t="n">
        <v>1</v>
      </c>
      <c r="G48" t="n">
        <v>1</v>
      </c>
      <c r="H48" t="n">
        <v>2</v>
      </c>
      <c r="I48" t="inlineStr">
        <is>
          <t>021141</t>
        </is>
      </c>
      <c r="J48" t="inlineStr">
        <is>
          <t>ТСЭМ Московской обл., 021141, приказ Минстроя России №675/пр от 28.02.2017 № 264/пр</t>
        </is>
      </c>
      <c r="K48" t="inlineStr">
        <is>
          <t>Краны на автомобильном ходу при работе на других видах строительства 10 т</t>
        </is>
      </c>
      <c r="L48" t="n">
        <v>1368</v>
      </c>
      <c r="N48" t="n">
        <v>1011</v>
      </c>
      <c r="O48" t="inlineStr">
        <is>
          <t>маш.-ч</t>
        </is>
      </c>
      <c r="P48" t="inlineStr">
        <is>
          <t>маш.-ч</t>
        </is>
      </c>
      <c r="Q48" t="n">
        <v>1</v>
      </c>
      <c r="W48" t="n">
        <v>0</v>
      </c>
      <c r="X48" t="n">
        <v>1106923569</v>
      </c>
      <c r="Y48">
        <f>AT48</f>
        <v/>
      </c>
      <c r="AA48" t="n">
        <v>0</v>
      </c>
      <c r="AB48" t="n">
        <v>1490.72</v>
      </c>
      <c r="AC48" t="n">
        <v>705.38</v>
      </c>
      <c r="AD48" t="n">
        <v>0</v>
      </c>
      <c r="AE48" t="n">
        <v>0</v>
      </c>
      <c r="AF48" t="n">
        <v>112</v>
      </c>
      <c r="AG48" t="n">
        <v>13.5</v>
      </c>
      <c r="AH48" t="n">
        <v>0</v>
      </c>
      <c r="AI48" t="n">
        <v>1</v>
      </c>
      <c r="AJ48" t="n">
        <v>13.31</v>
      </c>
      <c r="AK48" t="n">
        <v>52.25</v>
      </c>
      <c r="AL48" t="n">
        <v>1</v>
      </c>
      <c r="AM48" t="n">
        <v>2</v>
      </c>
      <c r="AN48" t="n">
        <v>0</v>
      </c>
      <c r="AO48" t="n">
        <v>1</v>
      </c>
      <c r="AP48" t="n">
        <v>0</v>
      </c>
      <c r="AQ48" t="n">
        <v>0</v>
      </c>
      <c r="AR48" t="n">
        <v>0</v>
      </c>
      <c r="AS48" t="inlineStr"/>
      <c r="AT48" t="n">
        <v>0.04</v>
      </c>
      <c r="AU48" t="inlineStr"/>
      <c r="AV48" t="n">
        <v>0</v>
      </c>
      <c r="AW48" t="n">
        <v>2</v>
      </c>
      <c r="AX48" t="n">
        <v>78863104</v>
      </c>
      <c r="AY48" t="n">
        <v>1</v>
      </c>
      <c r="AZ48" t="n">
        <v>0</v>
      </c>
      <c r="BA48" t="n">
        <v>47</v>
      </c>
      <c r="BB48" t="n">
        <v>0</v>
      </c>
      <c r="BC48" t="n">
        <v>0</v>
      </c>
      <c r="BD48" t="n">
        <v>0</v>
      </c>
      <c r="BE48" t="n">
        <v>0</v>
      </c>
      <c r="BF48" t="n">
        <v>0</v>
      </c>
      <c r="BG48" t="n">
        <v>0</v>
      </c>
      <c r="BH48" t="n">
        <v>0</v>
      </c>
      <c r="BI48" t="n">
        <v>0</v>
      </c>
      <c r="BJ48" t="n">
        <v>0</v>
      </c>
      <c r="BK48" t="n">
        <v>0</v>
      </c>
      <c r="BL48" t="n">
        <v>0</v>
      </c>
      <c r="BM48" t="n">
        <v>0</v>
      </c>
      <c r="BN48" t="n">
        <v>0</v>
      </c>
      <c r="BO48" t="n">
        <v>0</v>
      </c>
      <c r="BP48" t="n">
        <v>0</v>
      </c>
      <c r="BQ48" t="n">
        <v>0</v>
      </c>
      <c r="BR48" t="n">
        <v>0</v>
      </c>
      <c r="BS48" t="n">
        <v>0</v>
      </c>
      <c r="BT48" t="n">
        <v>0</v>
      </c>
      <c r="BU48" t="n">
        <v>0</v>
      </c>
      <c r="BV48" t="n">
        <v>0</v>
      </c>
      <c r="BW48" t="n">
        <v>0</v>
      </c>
      <c r="CV48" t="n">
        <v>0</v>
      </c>
      <c r="CW48">
        <f>ROUND(Y48*Source!I150*DO48,7)</f>
        <v/>
      </c>
      <c r="CX48">
        <f>ROUND(Y48*Source!I150,7)</f>
        <v/>
      </c>
      <c r="CY48">
        <f>AB48</f>
        <v/>
      </c>
      <c r="CZ48">
        <f>AF48</f>
        <v/>
      </c>
      <c r="DA48">
        <f>AJ48</f>
        <v/>
      </c>
      <c r="DB48">
        <f>ROUND(ROUND(AT48*CZ48,2),2)</f>
        <v/>
      </c>
      <c r="DC48">
        <f>ROUND(ROUND(AT48*AG48,2),2)</f>
        <v/>
      </c>
      <c r="DD48" t="inlineStr"/>
      <c r="DE48" t="inlineStr"/>
      <c r="DF48">
        <f>ROUND(ROUND(AE48,0)*CX48,0)</f>
        <v/>
      </c>
      <c r="DG48">
        <f>ROUND(ROUND(AF48*AJ48,0)*CX48,0)</f>
        <v/>
      </c>
      <c r="DH48">
        <f>ROUND(ROUND(AG48*AK48,0)*CX48,0)</f>
        <v/>
      </c>
      <c r="DI48">
        <f>ROUND(ROUND(AH48,0)*CX48,0)</f>
        <v/>
      </c>
      <c r="DJ48">
        <f>DG48</f>
        <v/>
      </c>
      <c r="DK48" t="n">
        <v>0</v>
      </c>
      <c r="DL48" t="inlineStr"/>
      <c r="DM48" t="n">
        <v>0</v>
      </c>
      <c r="DN48" t="inlineStr"/>
      <c r="DO48" t="n">
        <v>0</v>
      </c>
    </row>
    <row r="49">
      <c r="A49">
        <f>ROW(Source!A150)</f>
        <v/>
      </c>
      <c r="B49" t="n">
        <v>78862477</v>
      </c>
      <c r="C49" t="n">
        <v>78863087</v>
      </c>
      <c r="D49" t="n">
        <v>29174500</v>
      </c>
      <c r="E49" t="n">
        <v>1</v>
      </c>
      <c r="F49" t="n">
        <v>1</v>
      </c>
      <c r="G49" t="n">
        <v>1</v>
      </c>
      <c r="H49" t="n">
        <v>2</v>
      </c>
      <c r="I49" t="inlineStr">
        <is>
          <t>330206</t>
        </is>
      </c>
      <c r="J49" t="inlineStr">
        <is>
          <t>ТСЭМ Московской обл., 330206, приказ Минстроя России №675/пр от 28.02.2017 № 264/пр</t>
        </is>
      </c>
      <c r="K49" t="inlineStr">
        <is>
          <t>Дрели электрические</t>
        </is>
      </c>
      <c r="L49" t="n">
        <v>1368</v>
      </c>
      <c r="N49" t="n">
        <v>1011</v>
      </c>
      <c r="O49" t="inlineStr">
        <is>
          <t>маш.-ч</t>
        </is>
      </c>
      <c r="P49" t="inlineStr">
        <is>
          <t>маш.-ч</t>
        </is>
      </c>
      <c r="Q49" t="n">
        <v>1</v>
      </c>
      <c r="W49" t="n">
        <v>0</v>
      </c>
      <c r="X49" t="n">
        <v>-1867053656</v>
      </c>
      <c r="Y49">
        <f>AT49</f>
        <v/>
      </c>
      <c r="AA49" t="n">
        <v>0</v>
      </c>
      <c r="AB49" t="n">
        <v>8.390000000000001</v>
      </c>
      <c r="AC49" t="n">
        <v>0</v>
      </c>
      <c r="AD49" t="n">
        <v>0</v>
      </c>
      <c r="AE49" t="n">
        <v>0</v>
      </c>
      <c r="AF49" t="n">
        <v>1.95</v>
      </c>
      <c r="AG49" t="n">
        <v>0</v>
      </c>
      <c r="AH49" t="n">
        <v>0</v>
      </c>
      <c r="AI49" t="n">
        <v>1</v>
      </c>
      <c r="AJ49" t="n">
        <v>4.3</v>
      </c>
      <c r="AK49" t="n">
        <v>52.25</v>
      </c>
      <c r="AL49" t="n">
        <v>1</v>
      </c>
      <c r="AM49" t="n">
        <v>2</v>
      </c>
      <c r="AN49" t="n">
        <v>0</v>
      </c>
      <c r="AO49" t="n">
        <v>1</v>
      </c>
      <c r="AP49" t="n">
        <v>0</v>
      </c>
      <c r="AQ49" t="n">
        <v>0</v>
      </c>
      <c r="AR49" t="n">
        <v>0</v>
      </c>
      <c r="AS49" t="inlineStr"/>
      <c r="AT49" t="n">
        <v>0.89</v>
      </c>
      <c r="AU49" t="inlineStr"/>
      <c r="AV49" t="n">
        <v>0</v>
      </c>
      <c r="AW49" t="n">
        <v>2</v>
      </c>
      <c r="AX49" t="n">
        <v>78863105</v>
      </c>
      <c r="AY49" t="n">
        <v>1</v>
      </c>
      <c r="AZ49" t="n">
        <v>0</v>
      </c>
      <c r="BA49" t="n">
        <v>48</v>
      </c>
      <c r="BB49" t="n">
        <v>0</v>
      </c>
      <c r="BC49" t="n">
        <v>0</v>
      </c>
      <c r="BD49" t="n">
        <v>0</v>
      </c>
      <c r="BE49" t="n">
        <v>0</v>
      </c>
      <c r="BF49" t="n">
        <v>0</v>
      </c>
      <c r="BG49" t="n">
        <v>0</v>
      </c>
      <c r="BH49" t="n">
        <v>0</v>
      </c>
      <c r="BI49" t="n">
        <v>0</v>
      </c>
      <c r="BJ49" t="n">
        <v>0</v>
      </c>
      <c r="BK49" t="n">
        <v>0</v>
      </c>
      <c r="BL49" t="n">
        <v>0</v>
      </c>
      <c r="BM49" t="n">
        <v>0</v>
      </c>
      <c r="BN49" t="n">
        <v>0</v>
      </c>
      <c r="BO49" t="n">
        <v>0</v>
      </c>
      <c r="BP49" t="n">
        <v>0</v>
      </c>
      <c r="BQ49" t="n">
        <v>0</v>
      </c>
      <c r="BR49" t="n">
        <v>0</v>
      </c>
      <c r="BS49" t="n">
        <v>0</v>
      </c>
      <c r="BT49" t="n">
        <v>0</v>
      </c>
      <c r="BU49" t="n">
        <v>0</v>
      </c>
      <c r="BV49" t="n">
        <v>0</v>
      </c>
      <c r="BW49" t="n">
        <v>0</v>
      </c>
      <c r="CV49" t="n">
        <v>0</v>
      </c>
      <c r="CW49">
        <f>ROUND(Y49*Source!I150*DO49,7)</f>
        <v/>
      </c>
      <c r="CX49">
        <f>ROUND(Y49*Source!I150,7)</f>
        <v/>
      </c>
      <c r="CY49">
        <f>AB49</f>
        <v/>
      </c>
      <c r="CZ49">
        <f>AF49</f>
        <v/>
      </c>
      <c r="DA49">
        <f>AJ49</f>
        <v/>
      </c>
      <c r="DB49">
        <f>ROUND(ROUND(AT49*CZ49,2),2)</f>
        <v/>
      </c>
      <c r="DC49">
        <f>ROUND(ROUND(AT49*AG49,2),2)</f>
        <v/>
      </c>
      <c r="DD49" t="inlineStr"/>
      <c r="DE49" t="inlineStr"/>
      <c r="DF49">
        <f>ROUND(ROUND(AE49,0)*CX49,0)</f>
        <v/>
      </c>
      <c r="DG49">
        <f>ROUND(ROUND(AF49*AJ49,0)*CX49,0)</f>
        <v/>
      </c>
      <c r="DH49">
        <f>ROUND(ROUND(AG49*AK49,0)*CX49,0)</f>
        <v/>
      </c>
      <c r="DI49">
        <f>ROUND(ROUND(AH49,0)*CX49,0)</f>
        <v/>
      </c>
      <c r="DJ49">
        <f>DG49</f>
        <v/>
      </c>
      <c r="DK49" t="n">
        <v>0</v>
      </c>
      <c r="DL49" t="inlineStr"/>
      <c r="DM49" t="n">
        <v>0</v>
      </c>
      <c r="DN49" t="inlineStr"/>
      <c r="DO49" t="n">
        <v>0</v>
      </c>
    </row>
    <row r="50">
      <c r="A50">
        <f>ROW(Source!A150)</f>
        <v/>
      </c>
      <c r="B50" t="n">
        <v>78862477</v>
      </c>
      <c r="C50" t="n">
        <v>78863087</v>
      </c>
      <c r="D50" t="n">
        <v>29174913</v>
      </c>
      <c r="E50" t="n">
        <v>1</v>
      </c>
      <c r="F50" t="n">
        <v>1</v>
      </c>
      <c r="G50" t="n">
        <v>1</v>
      </c>
      <c r="H50" t="n">
        <v>2</v>
      </c>
      <c r="I50" t="inlineStr">
        <is>
          <t>400001</t>
        </is>
      </c>
      <c r="J50" t="inlineStr">
        <is>
          <t>ТСЭМ Московской обл., 400001, приказ Минстроя России №675/пр от 28.02.2017 № 264/пр</t>
        </is>
      </c>
      <c r="K50" t="inlineStr">
        <is>
          <t>Автомобили бортовые, грузоподъемность до 5 т</t>
        </is>
      </c>
      <c r="L50" t="n">
        <v>1368</v>
      </c>
      <c r="N50" t="n">
        <v>1011</v>
      </c>
      <c r="O50" t="inlineStr">
        <is>
          <t>маш.-ч</t>
        </is>
      </c>
      <c r="P50" t="inlineStr">
        <is>
          <t>маш.-ч</t>
        </is>
      </c>
      <c r="Q50" t="n">
        <v>1</v>
      </c>
      <c r="W50" t="n">
        <v>0</v>
      </c>
      <c r="X50" t="n">
        <v>1230759911</v>
      </c>
      <c r="Y50">
        <f>AT50</f>
        <v/>
      </c>
      <c r="AA50" t="n">
        <v>0</v>
      </c>
      <c r="AB50" t="n">
        <v>2177.51</v>
      </c>
      <c r="AC50" t="n">
        <v>606.1</v>
      </c>
      <c r="AD50" t="n">
        <v>0</v>
      </c>
      <c r="AE50" t="n">
        <v>0</v>
      </c>
      <c r="AF50" t="n">
        <v>87.17</v>
      </c>
      <c r="AG50" t="n">
        <v>11.6</v>
      </c>
      <c r="AH50" t="n">
        <v>0</v>
      </c>
      <c r="AI50" t="n">
        <v>1</v>
      </c>
      <c r="AJ50" t="n">
        <v>24.98</v>
      </c>
      <c r="AK50" t="n">
        <v>52.25</v>
      </c>
      <c r="AL50" t="n">
        <v>1</v>
      </c>
      <c r="AM50" t="n">
        <v>2</v>
      </c>
      <c r="AN50" t="n">
        <v>0</v>
      </c>
      <c r="AO50" t="n">
        <v>1</v>
      </c>
      <c r="AP50" t="n">
        <v>0</v>
      </c>
      <c r="AQ50" t="n">
        <v>0</v>
      </c>
      <c r="AR50" t="n">
        <v>0</v>
      </c>
      <c r="AS50" t="inlineStr"/>
      <c r="AT50" t="n">
        <v>0.46</v>
      </c>
      <c r="AU50" t="inlineStr"/>
      <c r="AV50" t="n">
        <v>0</v>
      </c>
      <c r="AW50" t="n">
        <v>2</v>
      </c>
      <c r="AX50" t="n">
        <v>78863106</v>
      </c>
      <c r="AY50" t="n">
        <v>1</v>
      </c>
      <c r="AZ50" t="n">
        <v>0</v>
      </c>
      <c r="BA50" t="n">
        <v>49</v>
      </c>
      <c r="BB50" t="n">
        <v>0</v>
      </c>
      <c r="BC50" t="n">
        <v>0</v>
      </c>
      <c r="BD50" t="n">
        <v>0</v>
      </c>
      <c r="BE50" t="n">
        <v>0</v>
      </c>
      <c r="BF50" t="n">
        <v>0</v>
      </c>
      <c r="BG50" t="n">
        <v>0</v>
      </c>
      <c r="BH50" t="n">
        <v>0</v>
      </c>
      <c r="BI50" t="n">
        <v>0</v>
      </c>
      <c r="BJ50" t="n">
        <v>0</v>
      </c>
      <c r="BK50" t="n">
        <v>0</v>
      </c>
      <c r="BL50" t="n">
        <v>0</v>
      </c>
      <c r="BM50" t="n">
        <v>0</v>
      </c>
      <c r="BN50" t="n">
        <v>0</v>
      </c>
      <c r="BO50" t="n">
        <v>0</v>
      </c>
      <c r="BP50" t="n">
        <v>0</v>
      </c>
      <c r="BQ50" t="n">
        <v>0</v>
      </c>
      <c r="BR50" t="n">
        <v>0</v>
      </c>
      <c r="BS50" t="n">
        <v>0</v>
      </c>
      <c r="BT50" t="n">
        <v>0</v>
      </c>
      <c r="BU50" t="n">
        <v>0</v>
      </c>
      <c r="BV50" t="n">
        <v>0</v>
      </c>
      <c r="BW50" t="n">
        <v>0</v>
      </c>
      <c r="CV50" t="n">
        <v>0</v>
      </c>
      <c r="CW50">
        <f>ROUND(Y50*Source!I150*DO50,7)</f>
        <v/>
      </c>
      <c r="CX50">
        <f>ROUND(Y50*Source!I150,7)</f>
        <v/>
      </c>
      <c r="CY50">
        <f>AB50</f>
        <v/>
      </c>
      <c r="CZ50">
        <f>AF50</f>
        <v/>
      </c>
      <c r="DA50">
        <f>AJ50</f>
        <v/>
      </c>
      <c r="DB50">
        <f>ROUND(ROUND(AT50*CZ50,2),2)</f>
        <v/>
      </c>
      <c r="DC50">
        <f>ROUND(ROUND(AT50*AG50,2),2)</f>
        <v/>
      </c>
      <c r="DD50" t="inlineStr"/>
      <c r="DE50" t="inlineStr"/>
      <c r="DF50">
        <f>ROUND(ROUND(AE50,0)*CX50,0)</f>
        <v/>
      </c>
      <c r="DG50">
        <f>ROUND(ROUND(AF50*AJ50,0)*CX50,0)</f>
        <v/>
      </c>
      <c r="DH50">
        <f>ROUND(ROUND(AG50*AK50,0)*CX50,0)</f>
        <v/>
      </c>
      <c r="DI50">
        <f>ROUND(ROUND(AH50,0)*CX50,0)</f>
        <v/>
      </c>
      <c r="DJ50">
        <f>DG50</f>
        <v/>
      </c>
      <c r="DK50" t="n">
        <v>0</v>
      </c>
      <c r="DL50" t="inlineStr"/>
      <c r="DM50" t="n">
        <v>0</v>
      </c>
      <c r="DN50" t="inlineStr"/>
      <c r="DO50" t="n">
        <v>0</v>
      </c>
    </row>
    <row r="51">
      <c r="A51">
        <f>ROW(Source!A150)</f>
        <v/>
      </c>
      <c r="B51" t="n">
        <v>78862477</v>
      </c>
      <c r="C51" t="n">
        <v>78863087</v>
      </c>
      <c r="D51" t="n">
        <v>29114479</v>
      </c>
      <c r="E51" t="n">
        <v>1</v>
      </c>
      <c r="F51" t="n">
        <v>1</v>
      </c>
      <c r="G51" t="n">
        <v>1</v>
      </c>
      <c r="H51" t="n">
        <v>3</v>
      </c>
      <c r="I51" t="inlineStr">
        <is>
          <t>101-4222</t>
        </is>
      </c>
      <c r="J51" t="inlineStr">
        <is>
          <t>ТССЦ Московской обл., 101-4222, приказ Минстроя России №675/пр от 28.02.2017 № 254/пр</t>
        </is>
      </c>
      <c r="K51" t="inlineStr">
        <is>
          <t>Дюбели пластмассовые с шурупами 10х60 мм</t>
        </is>
      </c>
      <c r="L51" t="n">
        <v>1355</v>
      </c>
      <c r="N51" t="n">
        <v>1010</v>
      </c>
      <c r="O51" t="inlineStr">
        <is>
          <t>100 шт.</t>
        </is>
      </c>
      <c r="P51" t="inlineStr">
        <is>
          <t>100 шт.</t>
        </is>
      </c>
      <c r="Q51" t="n">
        <v>100</v>
      </c>
      <c r="W51" t="n">
        <v>0</v>
      </c>
      <c r="X51" t="n">
        <v>1772086420</v>
      </c>
      <c r="Y51">
        <f>AT51</f>
        <v/>
      </c>
      <c r="AA51" t="n">
        <v>265.3</v>
      </c>
      <c r="AB51" t="n">
        <v>0</v>
      </c>
      <c r="AC51" t="n">
        <v>0</v>
      </c>
      <c r="AD51" t="n">
        <v>0</v>
      </c>
      <c r="AE51" t="n">
        <v>45.9</v>
      </c>
      <c r="AF51" t="n">
        <v>0</v>
      </c>
      <c r="AG51" t="n">
        <v>0</v>
      </c>
      <c r="AH51" t="n">
        <v>0</v>
      </c>
      <c r="AI51" t="n">
        <v>5.78</v>
      </c>
      <c r="AJ51" t="n">
        <v>1</v>
      </c>
      <c r="AK51" t="n">
        <v>1</v>
      </c>
      <c r="AL51" t="n">
        <v>1</v>
      </c>
      <c r="AM51" t="n">
        <v>2</v>
      </c>
      <c r="AN51" t="n">
        <v>0</v>
      </c>
      <c r="AO51" t="n">
        <v>1</v>
      </c>
      <c r="AP51" t="n">
        <v>0</v>
      </c>
      <c r="AQ51" t="n">
        <v>0</v>
      </c>
      <c r="AR51" t="n">
        <v>0</v>
      </c>
      <c r="AS51" t="inlineStr"/>
      <c r="AT51" t="n">
        <v>0.68</v>
      </c>
      <c r="AU51" t="inlineStr"/>
      <c r="AV51" t="n">
        <v>0</v>
      </c>
      <c r="AW51" t="n">
        <v>2</v>
      </c>
      <c r="AX51" t="n">
        <v>78863107</v>
      </c>
      <c r="AY51" t="n">
        <v>1</v>
      </c>
      <c r="AZ51" t="n">
        <v>0</v>
      </c>
      <c r="BA51" t="n">
        <v>50</v>
      </c>
      <c r="BB51" t="n">
        <v>0</v>
      </c>
      <c r="BC51" t="n">
        <v>0</v>
      </c>
      <c r="BD51" t="n">
        <v>0</v>
      </c>
      <c r="BE51" t="n">
        <v>0</v>
      </c>
      <c r="BF51" t="n">
        <v>0</v>
      </c>
      <c r="BG51" t="n">
        <v>0</v>
      </c>
      <c r="BH51" t="n">
        <v>0</v>
      </c>
      <c r="BI51" t="n">
        <v>0</v>
      </c>
      <c r="BJ51" t="n">
        <v>0</v>
      </c>
      <c r="BK51" t="n">
        <v>0</v>
      </c>
      <c r="BL51" t="n">
        <v>0</v>
      </c>
      <c r="BM51" t="n">
        <v>0</v>
      </c>
      <c r="BN51" t="n">
        <v>0</v>
      </c>
      <c r="BO51" t="n">
        <v>0</v>
      </c>
      <c r="BP51" t="n">
        <v>0</v>
      </c>
      <c r="BQ51" t="n">
        <v>0</v>
      </c>
      <c r="BR51" t="n">
        <v>0</v>
      </c>
      <c r="BS51" t="n">
        <v>0</v>
      </c>
      <c r="BT51" t="n">
        <v>0</v>
      </c>
      <c r="BU51" t="n">
        <v>0</v>
      </c>
      <c r="BV51" t="n">
        <v>0</v>
      </c>
      <c r="BW51" t="n">
        <v>0</v>
      </c>
      <c r="CV51" t="n">
        <v>0</v>
      </c>
      <c r="CW51" t="n">
        <v>0</v>
      </c>
      <c r="CX51">
        <f>ROUND(Y51*Source!I150,7)</f>
        <v/>
      </c>
      <c r="CY51">
        <f>AA51</f>
        <v/>
      </c>
      <c r="CZ51">
        <f>AE51</f>
        <v/>
      </c>
      <c r="DA51">
        <f>AI51</f>
        <v/>
      </c>
      <c r="DB51">
        <f>ROUND(ROUND(AT51*CZ51,2),2)</f>
        <v/>
      </c>
      <c r="DC51">
        <f>ROUND(ROUND(AT51*AG51,2),2)</f>
        <v/>
      </c>
      <c r="DD51" t="inlineStr"/>
      <c r="DE51" t="inlineStr"/>
      <c r="DF51">
        <f>ROUND(ROUND(AE51*AI51,0)*CX51,0)</f>
        <v/>
      </c>
      <c r="DG51">
        <f>ROUND(ROUND(AF51,0)*CX51,0)</f>
        <v/>
      </c>
      <c r="DH51">
        <f>ROUND(ROUND(AG51,0)*CX51,0)</f>
        <v/>
      </c>
      <c r="DI51">
        <f>ROUND(ROUND(AH51,0)*CX51,0)</f>
        <v/>
      </c>
      <c r="DJ51">
        <f>DF51</f>
        <v/>
      </c>
      <c r="DK51" t="n">
        <v>0</v>
      </c>
      <c r="DL51" t="inlineStr"/>
      <c r="DM51" t="n">
        <v>0</v>
      </c>
      <c r="DN51" t="inlineStr"/>
      <c r="DO51" t="n">
        <v>0</v>
      </c>
    </row>
    <row r="52">
      <c r="A52">
        <f>ROW(Source!A150)</f>
        <v/>
      </c>
      <c r="B52" t="n">
        <v>78862477</v>
      </c>
      <c r="C52" t="n">
        <v>78863087</v>
      </c>
      <c r="D52" t="n">
        <v>29109378</v>
      </c>
      <c r="E52" t="n">
        <v>1</v>
      </c>
      <c r="F52" t="n">
        <v>1</v>
      </c>
      <c r="G52" t="n">
        <v>1</v>
      </c>
      <c r="H52" t="n">
        <v>3</v>
      </c>
      <c r="I52" t="inlineStr">
        <is>
          <t>101-4894</t>
        </is>
      </c>
      <c r="J52" t="inlineStr">
        <is>
          <t>ТССЦ Московской обл., 101-4894, приказ Минстроя России №675/пр от 28.02.2017 № 254/пр</t>
        </is>
      </c>
      <c r="K52" t="inlineStr">
        <is>
          <t>Клей марки "Griffon HT-120" Adelant</t>
        </is>
      </c>
      <c r="L52" t="n">
        <v>1296</v>
      </c>
      <c r="N52" t="n">
        <v>1002</v>
      </c>
      <c r="O52" t="inlineStr">
        <is>
          <t>л</t>
        </is>
      </c>
      <c r="P52" t="inlineStr">
        <is>
          <t>л</t>
        </is>
      </c>
      <c r="Q52" t="n">
        <v>1</v>
      </c>
      <c r="W52" t="n">
        <v>0</v>
      </c>
      <c r="X52" t="n">
        <v>-542468145</v>
      </c>
      <c r="Y52">
        <f>AT52</f>
        <v/>
      </c>
      <c r="AA52" t="n">
        <v>1389.43</v>
      </c>
      <c r="AB52" t="n">
        <v>0</v>
      </c>
      <c r="AC52" t="n">
        <v>0</v>
      </c>
      <c r="AD52" t="n">
        <v>0</v>
      </c>
      <c r="AE52" t="n">
        <v>364.68</v>
      </c>
      <c r="AF52" t="n">
        <v>0</v>
      </c>
      <c r="AG52" t="n">
        <v>0</v>
      </c>
      <c r="AH52" t="n">
        <v>0</v>
      </c>
      <c r="AI52" t="n">
        <v>3.81</v>
      </c>
      <c r="AJ52" t="n">
        <v>1</v>
      </c>
      <c r="AK52" t="n">
        <v>1</v>
      </c>
      <c r="AL52" t="n">
        <v>1</v>
      </c>
      <c r="AM52" t="n">
        <v>2</v>
      </c>
      <c r="AN52" t="n">
        <v>0</v>
      </c>
      <c r="AO52" t="n">
        <v>1</v>
      </c>
      <c r="AP52" t="n">
        <v>0</v>
      </c>
      <c r="AQ52" t="n">
        <v>0</v>
      </c>
      <c r="AR52" t="n">
        <v>0</v>
      </c>
      <c r="AS52" t="inlineStr"/>
      <c r="AT52" t="n">
        <v>0.464</v>
      </c>
      <c r="AU52" t="inlineStr"/>
      <c r="AV52" t="n">
        <v>0</v>
      </c>
      <c r="AW52" t="n">
        <v>2</v>
      </c>
      <c r="AX52" t="n">
        <v>78863108</v>
      </c>
      <c r="AY52" t="n">
        <v>1</v>
      </c>
      <c r="AZ52" t="n">
        <v>0</v>
      </c>
      <c r="BA52" t="n">
        <v>51</v>
      </c>
      <c r="BB52" t="n">
        <v>0</v>
      </c>
      <c r="BC52" t="n">
        <v>0</v>
      </c>
      <c r="BD52" t="n">
        <v>0</v>
      </c>
      <c r="BE52" t="n">
        <v>0</v>
      </c>
      <c r="BF52" t="n">
        <v>0</v>
      </c>
      <c r="BG52" t="n">
        <v>0</v>
      </c>
      <c r="BH52" t="n">
        <v>0</v>
      </c>
      <c r="BI52" t="n">
        <v>0</v>
      </c>
      <c r="BJ52" t="n">
        <v>0</v>
      </c>
      <c r="BK52" t="n">
        <v>0</v>
      </c>
      <c r="BL52" t="n">
        <v>0</v>
      </c>
      <c r="BM52" t="n">
        <v>0</v>
      </c>
      <c r="BN52" t="n">
        <v>0</v>
      </c>
      <c r="BO52" t="n">
        <v>0</v>
      </c>
      <c r="BP52" t="n">
        <v>0</v>
      </c>
      <c r="BQ52" t="n">
        <v>0</v>
      </c>
      <c r="BR52" t="n">
        <v>0</v>
      </c>
      <c r="BS52" t="n">
        <v>0</v>
      </c>
      <c r="BT52" t="n">
        <v>0</v>
      </c>
      <c r="BU52" t="n">
        <v>0</v>
      </c>
      <c r="BV52" t="n">
        <v>0</v>
      </c>
      <c r="BW52" t="n">
        <v>0</v>
      </c>
      <c r="CV52" t="n">
        <v>0</v>
      </c>
      <c r="CW52" t="n">
        <v>0</v>
      </c>
      <c r="CX52">
        <f>ROUND(Y52*Source!I150,7)</f>
        <v/>
      </c>
      <c r="CY52">
        <f>AA52</f>
        <v/>
      </c>
      <c r="CZ52">
        <f>AE52</f>
        <v/>
      </c>
      <c r="DA52">
        <f>AI52</f>
        <v/>
      </c>
      <c r="DB52">
        <f>ROUND(ROUND(AT52*CZ52,2),2)</f>
        <v/>
      </c>
      <c r="DC52">
        <f>ROUND(ROUND(AT52*AG52,2),2)</f>
        <v/>
      </c>
      <c r="DD52" t="inlineStr"/>
      <c r="DE52" t="inlineStr"/>
      <c r="DF52">
        <f>ROUND(ROUND(AE52*AI52,0)*CX52,0)</f>
        <v/>
      </c>
      <c r="DG52">
        <f>ROUND(ROUND(AF52,0)*CX52,0)</f>
        <v/>
      </c>
      <c r="DH52">
        <f>ROUND(ROUND(AG52,0)*CX52,0)</f>
        <v/>
      </c>
      <c r="DI52">
        <f>ROUND(ROUND(AH52,0)*CX52,0)</f>
        <v/>
      </c>
      <c r="DJ52">
        <f>DF52</f>
        <v/>
      </c>
      <c r="DK52" t="n">
        <v>0</v>
      </c>
      <c r="DL52" t="inlineStr"/>
      <c r="DM52" t="n">
        <v>0</v>
      </c>
      <c r="DN52" t="inlineStr"/>
      <c r="DO52" t="n">
        <v>0</v>
      </c>
    </row>
    <row r="53">
      <c r="A53">
        <f>ROW(Source!A150)</f>
        <v/>
      </c>
      <c r="B53" t="n">
        <v>78862477</v>
      </c>
      <c r="C53" t="n">
        <v>78863087</v>
      </c>
      <c r="D53" t="n">
        <v>29117174</v>
      </c>
      <c r="E53" t="n">
        <v>1</v>
      </c>
      <c r="F53" t="n">
        <v>1</v>
      </c>
      <c r="G53" t="n">
        <v>1</v>
      </c>
      <c r="H53" t="n">
        <v>3</v>
      </c>
      <c r="I53" t="inlineStr">
        <is>
          <t>103-1104</t>
        </is>
      </c>
      <c r="J53" t="inlineStr">
        <is>
          <t>ТССЦ Московской обл., 103-1104, приказ Минстроя России №675/пр от 28.02.2017 № 254/пр</t>
        </is>
      </c>
      <c r="K53" t="inlineStr">
        <is>
          <t>Трубы ХПВХ, марка "FlowGuardGold type ll Adelant PVC-C" диаметром 110 мм, толщина стенки 8,2 мм, рабочим давлением 16 атм.</t>
        </is>
      </c>
      <c r="L53" t="n">
        <v>1301</v>
      </c>
      <c r="N53" t="n">
        <v>1003</v>
      </c>
      <c r="O53" t="inlineStr">
        <is>
          <t>м</t>
        </is>
      </c>
      <c r="P53" t="inlineStr">
        <is>
          <t>м</t>
        </is>
      </c>
      <c r="Q53" t="n">
        <v>1</v>
      </c>
      <c r="W53" t="n">
        <v>0</v>
      </c>
      <c r="X53" t="n">
        <v>256391828</v>
      </c>
      <c r="Y53">
        <f>AT53</f>
        <v/>
      </c>
      <c r="AA53" t="n">
        <v>955.62</v>
      </c>
      <c r="AB53" t="n">
        <v>0</v>
      </c>
      <c r="AC53" t="n">
        <v>0</v>
      </c>
      <c r="AD53" t="n">
        <v>0</v>
      </c>
      <c r="AE53" t="n">
        <v>713.15</v>
      </c>
      <c r="AF53" t="n">
        <v>0</v>
      </c>
      <c r="AG53" t="n">
        <v>0</v>
      </c>
      <c r="AH53" t="n">
        <v>0</v>
      </c>
      <c r="AI53" t="n">
        <v>1.34</v>
      </c>
      <c r="AJ53" t="n">
        <v>1</v>
      </c>
      <c r="AK53" t="n">
        <v>1</v>
      </c>
      <c r="AL53" t="n">
        <v>1</v>
      </c>
      <c r="AM53" t="n">
        <v>2</v>
      </c>
      <c r="AN53" t="n">
        <v>0</v>
      </c>
      <c r="AO53" t="n">
        <v>1</v>
      </c>
      <c r="AP53" t="n">
        <v>0</v>
      </c>
      <c r="AQ53" t="n">
        <v>0</v>
      </c>
      <c r="AR53" t="n">
        <v>0</v>
      </c>
      <c r="AS53" t="inlineStr"/>
      <c r="AT53" t="n">
        <v>98.14</v>
      </c>
      <c r="AU53" t="inlineStr"/>
      <c r="AV53" t="n">
        <v>0</v>
      </c>
      <c r="AW53" t="n">
        <v>2</v>
      </c>
      <c r="AX53" t="n">
        <v>78863109</v>
      </c>
      <c r="AY53" t="n">
        <v>1</v>
      </c>
      <c r="AZ53" t="n">
        <v>0</v>
      </c>
      <c r="BA53" t="n">
        <v>52</v>
      </c>
      <c r="BB53" t="n">
        <v>0</v>
      </c>
      <c r="BC53" t="n">
        <v>0</v>
      </c>
      <c r="BD53" t="n">
        <v>0</v>
      </c>
      <c r="BE53" t="n">
        <v>0</v>
      </c>
      <c r="BF53" t="n">
        <v>0</v>
      </c>
      <c r="BG53" t="n">
        <v>0</v>
      </c>
      <c r="BH53" t="n">
        <v>0</v>
      </c>
      <c r="BI53" t="n">
        <v>0</v>
      </c>
      <c r="BJ53" t="n">
        <v>0</v>
      </c>
      <c r="BK53" t="n">
        <v>0</v>
      </c>
      <c r="BL53" t="n">
        <v>0</v>
      </c>
      <c r="BM53" t="n">
        <v>0</v>
      </c>
      <c r="BN53" t="n">
        <v>0</v>
      </c>
      <c r="BO53" t="n">
        <v>0</v>
      </c>
      <c r="BP53" t="n">
        <v>0</v>
      </c>
      <c r="BQ53" t="n">
        <v>0</v>
      </c>
      <c r="BR53" t="n">
        <v>0</v>
      </c>
      <c r="BS53" t="n">
        <v>0</v>
      </c>
      <c r="BT53" t="n">
        <v>0</v>
      </c>
      <c r="BU53" t="n">
        <v>0</v>
      </c>
      <c r="BV53" t="n">
        <v>0</v>
      </c>
      <c r="BW53" t="n">
        <v>0</v>
      </c>
      <c r="CV53" t="n">
        <v>0</v>
      </c>
      <c r="CW53" t="n">
        <v>0</v>
      </c>
      <c r="CX53">
        <f>ROUND(Y53*Source!I150,7)</f>
        <v/>
      </c>
      <c r="CY53">
        <f>AA53</f>
        <v/>
      </c>
      <c r="CZ53">
        <f>AE53</f>
        <v/>
      </c>
      <c r="DA53">
        <f>AI53</f>
        <v/>
      </c>
      <c r="DB53">
        <f>ROUND(ROUND(AT53*CZ53,2),2)</f>
        <v/>
      </c>
      <c r="DC53">
        <f>ROUND(ROUND(AT53*AG53,2),2)</f>
        <v/>
      </c>
      <c r="DD53" t="inlineStr"/>
      <c r="DE53" t="inlineStr"/>
      <c r="DF53">
        <f>ROUND(ROUND(AE53*AI53,0)*CX53,0)</f>
        <v/>
      </c>
      <c r="DG53">
        <f>ROUND(ROUND(AF53,0)*CX53,0)</f>
        <v/>
      </c>
      <c r="DH53">
        <f>ROUND(ROUND(AG53,0)*CX53,0)</f>
        <v/>
      </c>
      <c r="DI53">
        <f>ROUND(ROUND(AH53,0)*CX53,0)</f>
        <v/>
      </c>
      <c r="DJ53">
        <f>DF53</f>
        <v/>
      </c>
      <c r="DK53" t="n">
        <v>0</v>
      </c>
      <c r="DL53" t="inlineStr"/>
      <c r="DM53" t="n">
        <v>0</v>
      </c>
      <c r="DN53" t="inlineStr"/>
      <c r="DO53" t="n">
        <v>0</v>
      </c>
    </row>
    <row r="54">
      <c r="A54">
        <f>ROW(Source!A150)</f>
        <v/>
      </c>
      <c r="B54" t="n">
        <v>78862477</v>
      </c>
      <c r="C54" t="n">
        <v>78863087</v>
      </c>
      <c r="D54" t="n">
        <v>29159783</v>
      </c>
      <c r="E54" t="n">
        <v>1</v>
      </c>
      <c r="F54" t="n">
        <v>1</v>
      </c>
      <c r="G54" t="n">
        <v>1</v>
      </c>
      <c r="H54" t="n">
        <v>3</v>
      </c>
      <c r="I54" t="inlineStr">
        <is>
          <t>507-4378</t>
        </is>
      </c>
      <c r="J54" t="inlineStr">
        <is>
          <t>ТССЦ Московской обл., 507-4378, приказ Минстроя России №675/пр от 28.02.2017 № 258/пр</t>
        </is>
      </c>
      <c r="K54" t="inlineStr">
        <is>
          <t>Отвод канализационный полипропиленовый 45° диаметр 110 мм</t>
        </is>
      </c>
      <c r="L54" t="n">
        <v>1358</v>
      </c>
      <c r="N54" t="n">
        <v>1010</v>
      </c>
      <c r="O54" t="inlineStr">
        <is>
          <t>10 шт.</t>
        </is>
      </c>
      <c r="P54" t="inlineStr">
        <is>
          <t>10 шт.</t>
        </is>
      </c>
      <c r="Q54" t="n">
        <v>10</v>
      </c>
      <c r="W54" t="n">
        <v>0</v>
      </c>
      <c r="X54" t="n">
        <v>202161885</v>
      </c>
      <c r="Y54">
        <f>AT54</f>
        <v/>
      </c>
      <c r="AA54" t="n">
        <v>739.79</v>
      </c>
      <c r="AB54" t="n">
        <v>0</v>
      </c>
      <c r="AC54" t="n">
        <v>0</v>
      </c>
      <c r="AD54" t="n">
        <v>0</v>
      </c>
      <c r="AE54" t="n">
        <v>74.5</v>
      </c>
      <c r="AF54" t="n">
        <v>0</v>
      </c>
      <c r="AG54" t="n">
        <v>0</v>
      </c>
      <c r="AH54" t="n">
        <v>0</v>
      </c>
      <c r="AI54" t="n">
        <v>9.93</v>
      </c>
      <c r="AJ54" t="n">
        <v>1</v>
      </c>
      <c r="AK54" t="n">
        <v>1</v>
      </c>
      <c r="AL54" t="n">
        <v>1</v>
      </c>
      <c r="AM54" t="n">
        <v>0</v>
      </c>
      <c r="AN54" t="n">
        <v>0</v>
      </c>
      <c r="AO54" t="n">
        <v>0</v>
      </c>
      <c r="AP54" t="n">
        <v>1</v>
      </c>
      <c r="AQ54" t="n">
        <v>0</v>
      </c>
      <c r="AR54" t="n">
        <v>0</v>
      </c>
      <c r="AS54" t="inlineStr"/>
      <c r="AT54" t="n">
        <v>10</v>
      </c>
      <c r="AU54" t="inlineStr"/>
      <c r="AV54" t="n">
        <v>0</v>
      </c>
      <c r="AW54" t="n">
        <v>1</v>
      </c>
      <c r="AX54" t="n">
        <v>-1</v>
      </c>
      <c r="AY54" t="n">
        <v>0</v>
      </c>
      <c r="AZ54" t="n">
        <v>0</v>
      </c>
      <c r="BA54" t="inlineStr"/>
      <c r="BB54" t="n">
        <v>0</v>
      </c>
      <c r="BC54" t="n">
        <v>0</v>
      </c>
      <c r="BD54" t="n">
        <v>0</v>
      </c>
      <c r="BE54" t="n">
        <v>0</v>
      </c>
      <c r="BF54" t="n">
        <v>0</v>
      </c>
      <c r="BG54" t="n">
        <v>0</v>
      </c>
      <c r="BH54" t="n">
        <v>0</v>
      </c>
      <c r="BI54" t="n">
        <v>0</v>
      </c>
      <c r="BJ54" t="n">
        <v>0</v>
      </c>
      <c r="BK54" t="n">
        <v>0</v>
      </c>
      <c r="BL54" t="n">
        <v>0</v>
      </c>
      <c r="BM54" t="n">
        <v>0</v>
      </c>
      <c r="BN54" t="n">
        <v>0</v>
      </c>
      <c r="BO54" t="n">
        <v>0</v>
      </c>
      <c r="BP54" t="n">
        <v>0</v>
      </c>
      <c r="BQ54" t="n">
        <v>0</v>
      </c>
      <c r="BR54" t="n">
        <v>0</v>
      </c>
      <c r="BS54" t="n">
        <v>0</v>
      </c>
      <c r="BT54" t="n">
        <v>0</v>
      </c>
      <c r="BU54" t="n">
        <v>0</v>
      </c>
      <c r="BV54" t="n">
        <v>0</v>
      </c>
      <c r="BW54" t="n">
        <v>0</v>
      </c>
      <c r="CV54" t="n">
        <v>0</v>
      </c>
      <c r="CW54" t="n">
        <v>0</v>
      </c>
      <c r="CX54">
        <f>ROUND(Y54*Source!I150,7)</f>
        <v/>
      </c>
      <c r="CY54">
        <f>AA54</f>
        <v/>
      </c>
      <c r="CZ54">
        <f>AE54</f>
        <v/>
      </c>
      <c r="DA54">
        <f>AI54</f>
        <v/>
      </c>
      <c r="DB54">
        <f>ROUND(ROUND(AT54*CZ54,2),2)</f>
        <v/>
      </c>
      <c r="DC54">
        <f>ROUND(ROUND(AT54*AG54,2),2)</f>
        <v/>
      </c>
      <c r="DD54" t="inlineStr"/>
      <c r="DE54" t="inlineStr"/>
      <c r="DF54">
        <f>ROUND(ROUND(AE54*AI54,0)*CX54,0)</f>
        <v/>
      </c>
      <c r="DG54">
        <f>ROUND(ROUND(AF54,0)*CX54,0)</f>
        <v/>
      </c>
      <c r="DH54">
        <f>ROUND(ROUND(AG54,0)*CX54,0)</f>
        <v/>
      </c>
      <c r="DI54">
        <f>ROUND(ROUND(AH54,0)*CX54,0)</f>
        <v/>
      </c>
      <c r="DJ54">
        <f>DF54</f>
        <v/>
      </c>
      <c r="DK54" t="n">
        <v>0</v>
      </c>
      <c r="DL54" t="inlineStr"/>
      <c r="DM54" t="n">
        <v>0</v>
      </c>
      <c r="DN54" t="inlineStr"/>
      <c r="DO54" t="n">
        <v>0</v>
      </c>
    </row>
    <row r="55">
      <c r="A55">
        <f>ROW(Source!A190)</f>
        <v/>
      </c>
      <c r="B55" t="n">
        <v>78862477</v>
      </c>
      <c r="C55" t="n">
        <v>78863186</v>
      </c>
      <c r="D55" t="n">
        <v>18410631</v>
      </c>
      <c r="E55" t="n">
        <v>1</v>
      </c>
      <c r="F55" t="n">
        <v>1</v>
      </c>
      <c r="G55" t="n">
        <v>1</v>
      </c>
      <c r="H55" t="n">
        <v>1</v>
      </c>
      <c r="I55" t="inlineStr">
        <is>
          <t>1-1029-90</t>
        </is>
      </c>
      <c r="J55" t="inlineStr"/>
      <c r="K55" t="inlineStr">
        <is>
          <t>Рабочий строитель среднего разряда 2,9</t>
        </is>
      </c>
      <c r="L55" t="n">
        <v>1369</v>
      </c>
      <c r="N55" t="n">
        <v>1013</v>
      </c>
      <c r="O55" t="inlineStr">
        <is>
          <t>чел.-ч</t>
        </is>
      </c>
      <c r="P55" t="inlineStr">
        <is>
          <t>чел.-ч</t>
        </is>
      </c>
      <c r="Q55" t="n">
        <v>1</v>
      </c>
      <c r="W55" t="n">
        <v>0</v>
      </c>
      <c r="X55" t="n">
        <v>-1896518065</v>
      </c>
      <c r="Y55">
        <f>AT55</f>
        <v/>
      </c>
      <c r="AA55" t="n">
        <v>0</v>
      </c>
      <c r="AB55" t="n">
        <v>0</v>
      </c>
      <c r="AC55" t="n">
        <v>0</v>
      </c>
      <c r="AD55" t="n">
        <v>8.460000000000001</v>
      </c>
      <c r="AE55" t="n">
        <v>0</v>
      </c>
      <c r="AF55" t="n">
        <v>0</v>
      </c>
      <c r="AG55" t="n">
        <v>0</v>
      </c>
      <c r="AH55" t="n">
        <v>8.460000000000001</v>
      </c>
      <c r="AI55" t="n">
        <v>1</v>
      </c>
      <c r="AJ55" t="n">
        <v>1</v>
      </c>
      <c r="AK55" t="n">
        <v>1</v>
      </c>
      <c r="AL55" t="n">
        <v>1</v>
      </c>
      <c r="AM55" t="n">
        <v>-2</v>
      </c>
      <c r="AN55" t="n">
        <v>0</v>
      </c>
      <c r="AO55" t="n">
        <v>1</v>
      </c>
      <c r="AP55" t="n">
        <v>0</v>
      </c>
      <c r="AQ55" t="n">
        <v>0</v>
      </c>
      <c r="AR55" t="n">
        <v>0</v>
      </c>
      <c r="AS55" t="inlineStr"/>
      <c r="AT55" t="n">
        <v>85.3</v>
      </c>
      <c r="AU55" t="inlineStr"/>
      <c r="AV55" t="n">
        <v>1</v>
      </c>
      <c r="AW55" t="n">
        <v>2</v>
      </c>
      <c r="AX55" t="n">
        <v>78863191</v>
      </c>
      <c r="AY55" t="n">
        <v>1</v>
      </c>
      <c r="AZ55" t="n">
        <v>0</v>
      </c>
      <c r="BA55" t="n">
        <v>58</v>
      </c>
      <c r="BB55" t="n">
        <v>0</v>
      </c>
      <c r="BC55" t="n">
        <v>0</v>
      </c>
      <c r="BD55" t="n">
        <v>0</v>
      </c>
      <c r="BE55" t="n">
        <v>0</v>
      </c>
      <c r="BF55" t="n">
        <v>0</v>
      </c>
      <c r="BG55" t="n">
        <v>0</v>
      </c>
      <c r="BH55" t="n">
        <v>0</v>
      </c>
      <c r="BI55" t="n">
        <v>0</v>
      </c>
      <c r="BJ55" t="n">
        <v>0</v>
      </c>
      <c r="BK55" t="n">
        <v>0</v>
      </c>
      <c r="BL55" t="n">
        <v>0</v>
      </c>
      <c r="BM55" t="n">
        <v>0</v>
      </c>
      <c r="BN55" t="n">
        <v>0</v>
      </c>
      <c r="BO55" t="n">
        <v>0</v>
      </c>
      <c r="BP55" t="n">
        <v>0</v>
      </c>
      <c r="BQ55" t="n">
        <v>0</v>
      </c>
      <c r="BR55" t="n">
        <v>0</v>
      </c>
      <c r="BS55" t="n">
        <v>0</v>
      </c>
      <c r="BT55" t="n">
        <v>0</v>
      </c>
      <c r="BU55" t="n">
        <v>0</v>
      </c>
      <c r="BV55" t="n">
        <v>0</v>
      </c>
      <c r="BW55" t="n">
        <v>0</v>
      </c>
      <c r="CU55">
        <f>ROUND(AT55*Source!I190*AH55*AL55,0)</f>
        <v/>
      </c>
      <c r="CV55">
        <f>ROUND(Y55*Source!I190,7)</f>
        <v/>
      </c>
      <c r="CW55" t="n">
        <v>0</v>
      </c>
      <c r="CX55">
        <f>ROUND(Y55*Source!I190,7)</f>
        <v/>
      </c>
      <c r="CY55">
        <f>AD55</f>
        <v/>
      </c>
      <c r="CZ55">
        <f>AH55</f>
        <v/>
      </c>
      <c r="DA55">
        <f>AL55</f>
        <v/>
      </c>
      <c r="DB55">
        <f>ROUND(ROUND(AT55*CZ55,2),2)</f>
        <v/>
      </c>
      <c r="DC55">
        <f>ROUND(ROUND(AT55*AG55,2),2)</f>
        <v/>
      </c>
      <c r="DD55" t="inlineStr"/>
      <c r="DE55" t="inlineStr"/>
      <c r="DF55">
        <f>ROUND(ROUND(AE55,0)*CX55,0)</f>
        <v/>
      </c>
      <c r="DG55">
        <f>ROUND(ROUND(AF55,0)*CX55,0)</f>
        <v/>
      </c>
      <c r="DH55">
        <f>ROUND(ROUND(AG55,0)*CX55,0)</f>
        <v/>
      </c>
      <c r="DI55">
        <f>ROUND(ROUND(AH55,0)*CX55,0)</f>
        <v/>
      </c>
      <c r="DJ55">
        <f>DI55</f>
        <v/>
      </c>
      <c r="DK55" t="n">
        <v>0</v>
      </c>
      <c r="DL55" t="inlineStr"/>
      <c r="DM55" t="n">
        <v>0</v>
      </c>
      <c r="DN55" t="inlineStr"/>
      <c r="DO55" t="n">
        <v>0</v>
      </c>
    </row>
    <row r="56">
      <c r="A56">
        <f>ROW(Source!A190)</f>
        <v/>
      </c>
      <c r="B56" t="n">
        <v>78862477</v>
      </c>
      <c r="C56" t="n">
        <v>78863186</v>
      </c>
      <c r="D56" t="n">
        <v>121548</v>
      </c>
      <c r="E56" t="n">
        <v>1</v>
      </c>
      <c r="F56" t="n">
        <v>1</v>
      </c>
      <c r="G56" t="n">
        <v>1</v>
      </c>
      <c r="H56" t="n">
        <v>1</v>
      </c>
      <c r="I56" t="inlineStr">
        <is>
          <t>2</t>
        </is>
      </c>
      <c r="J56" t="inlineStr"/>
      <c r="K56" t="inlineStr">
        <is>
          <t>Затраты труда машинистов</t>
        </is>
      </c>
      <c r="L56" t="n">
        <v>608254</v>
      </c>
      <c r="N56" t="n">
        <v>1013</v>
      </c>
      <c r="O56" t="inlineStr">
        <is>
          <t>чел.час</t>
        </is>
      </c>
      <c r="P56" t="inlineStr">
        <is>
          <t>чел.час</t>
        </is>
      </c>
      <c r="Q56" t="n">
        <v>1</v>
      </c>
      <c r="W56" t="n">
        <v>0</v>
      </c>
      <c r="X56" t="n">
        <v>-185737400</v>
      </c>
      <c r="Y56">
        <f>AT56</f>
        <v/>
      </c>
      <c r="AA56" t="n">
        <v>0</v>
      </c>
      <c r="AB56" t="n">
        <v>0</v>
      </c>
      <c r="AC56" t="n">
        <v>0</v>
      </c>
      <c r="AD56" t="n">
        <v>0</v>
      </c>
      <c r="AE56" t="n">
        <v>0</v>
      </c>
      <c r="AF56" t="n">
        <v>0</v>
      </c>
      <c r="AG56" t="n">
        <v>0</v>
      </c>
      <c r="AH56" t="n">
        <v>0</v>
      </c>
      <c r="AI56" t="n">
        <v>1</v>
      </c>
      <c r="AJ56" t="n">
        <v>1</v>
      </c>
      <c r="AK56" t="n">
        <v>1</v>
      </c>
      <c r="AL56" t="n">
        <v>1</v>
      </c>
      <c r="AM56" t="n">
        <v>-2</v>
      </c>
      <c r="AN56" t="n">
        <v>0</v>
      </c>
      <c r="AO56" t="n">
        <v>1</v>
      </c>
      <c r="AP56" t="n">
        <v>0</v>
      </c>
      <c r="AQ56" t="n">
        <v>0</v>
      </c>
      <c r="AR56" t="n">
        <v>0</v>
      </c>
      <c r="AS56" t="inlineStr"/>
      <c r="AT56" t="n">
        <v>0.32</v>
      </c>
      <c r="AU56" t="inlineStr"/>
      <c r="AV56" t="n">
        <v>2</v>
      </c>
      <c r="AW56" t="n">
        <v>2</v>
      </c>
      <c r="AX56" t="n">
        <v>78863192</v>
      </c>
      <c r="AY56" t="n">
        <v>1</v>
      </c>
      <c r="AZ56" t="n">
        <v>0</v>
      </c>
      <c r="BA56" t="n">
        <v>59</v>
      </c>
      <c r="BB56" t="n">
        <v>0</v>
      </c>
      <c r="BC56" t="n">
        <v>0</v>
      </c>
      <c r="BD56" t="n">
        <v>0</v>
      </c>
      <c r="BE56" t="n">
        <v>0</v>
      </c>
      <c r="BF56" t="n">
        <v>0</v>
      </c>
      <c r="BG56" t="n">
        <v>0</v>
      </c>
      <c r="BH56" t="n">
        <v>0</v>
      </c>
      <c r="BI56" t="n">
        <v>0</v>
      </c>
      <c r="BJ56" t="n">
        <v>0</v>
      </c>
      <c r="BK56" t="n">
        <v>0</v>
      </c>
      <c r="BL56" t="n">
        <v>0</v>
      </c>
      <c r="BM56" t="n">
        <v>0</v>
      </c>
      <c r="BN56" t="n">
        <v>0</v>
      </c>
      <c r="BO56" t="n">
        <v>0</v>
      </c>
      <c r="BP56" t="n">
        <v>0</v>
      </c>
      <c r="BQ56" t="n">
        <v>0</v>
      </c>
      <c r="BR56" t="n">
        <v>0</v>
      </c>
      <c r="BS56" t="n">
        <v>0</v>
      </c>
      <c r="BT56" t="n">
        <v>0</v>
      </c>
      <c r="BU56" t="n">
        <v>0</v>
      </c>
      <c r="BV56" t="n">
        <v>0</v>
      </c>
      <c r="BW56" t="n">
        <v>0</v>
      </c>
      <c r="CV56" t="n">
        <v>0</v>
      </c>
      <c r="CW56" t="n">
        <v>0</v>
      </c>
      <c r="CX56">
        <f>ROUND(Y56*Source!I190,7)</f>
        <v/>
      </c>
      <c r="CY56">
        <f>AD56</f>
        <v/>
      </c>
      <c r="CZ56">
        <f>AH56</f>
        <v/>
      </c>
      <c r="DA56">
        <f>AL56</f>
        <v/>
      </c>
      <c r="DB56">
        <f>ROUND(ROUND(AT56*CZ56,2),2)</f>
        <v/>
      </c>
      <c r="DC56">
        <f>ROUND(ROUND(AT56*AG56,2),2)</f>
        <v/>
      </c>
      <c r="DD56" t="inlineStr"/>
      <c r="DE56" t="inlineStr"/>
      <c r="DF56">
        <f>ROUND(ROUND(AE56,0)*CX56,0)</f>
        <v/>
      </c>
      <c r="DG56">
        <f>ROUND(ROUND(AF56,0)*CX56,0)</f>
        <v/>
      </c>
      <c r="DH56">
        <f>ROUND(ROUND(AG56,0)*CX56,0)</f>
        <v/>
      </c>
      <c r="DI56">
        <f>ROUND(ROUND(AH56,0)*CX56,0)</f>
        <v/>
      </c>
      <c r="DJ56">
        <f>DI56</f>
        <v/>
      </c>
      <c r="DK56" t="n">
        <v>0</v>
      </c>
      <c r="DL56" t="inlineStr"/>
      <c r="DM56" t="n">
        <v>0</v>
      </c>
      <c r="DN56" t="inlineStr"/>
      <c r="DO56" t="n">
        <v>0</v>
      </c>
    </row>
    <row r="57">
      <c r="A57">
        <f>ROW(Source!A190)</f>
        <v/>
      </c>
      <c r="B57" t="n">
        <v>78862477</v>
      </c>
      <c r="C57" t="n">
        <v>78863186</v>
      </c>
      <c r="D57" t="n">
        <v>29172556</v>
      </c>
      <c r="E57" t="n">
        <v>1</v>
      </c>
      <c r="F57" t="n">
        <v>1</v>
      </c>
      <c r="G57" t="n">
        <v>1</v>
      </c>
      <c r="H57" t="n">
        <v>2</v>
      </c>
      <c r="I57" t="inlineStr">
        <is>
          <t>030954</t>
        </is>
      </c>
      <c r="J57" t="inlineStr">
        <is>
          <t>ТСЭМ Московской обл., 030954, приказ Минстроя России №675/пр от 28.02.2017 № 264/пр</t>
        </is>
      </c>
      <c r="K57" t="inlineStr">
        <is>
          <t>Подъемники грузоподъемностью до 500 кг одномачтовые, высота подъема 45 м</t>
        </is>
      </c>
      <c r="L57" t="n">
        <v>1368</v>
      </c>
      <c r="N57" t="n">
        <v>1011</v>
      </c>
      <c r="O57" t="inlineStr">
        <is>
          <t>маш.-ч</t>
        </is>
      </c>
      <c r="P57" t="inlineStr">
        <is>
          <t>маш.-ч</t>
        </is>
      </c>
      <c r="Q57" t="n">
        <v>1</v>
      </c>
      <c r="W57" t="n">
        <v>0</v>
      </c>
      <c r="X57" t="n">
        <v>344519037</v>
      </c>
      <c r="Y57">
        <f>AT57</f>
        <v/>
      </c>
      <c r="AA57" t="n">
        <v>0</v>
      </c>
      <c r="AB57" t="n">
        <v>728.98</v>
      </c>
      <c r="AC57" t="n">
        <v>705.38</v>
      </c>
      <c r="AD57" t="n">
        <v>0</v>
      </c>
      <c r="AE57" t="n">
        <v>0</v>
      </c>
      <c r="AF57" t="n">
        <v>31.26</v>
      </c>
      <c r="AG57" t="n">
        <v>13.5</v>
      </c>
      <c r="AH57" t="n">
        <v>0</v>
      </c>
      <c r="AI57" t="n">
        <v>1</v>
      </c>
      <c r="AJ57" t="n">
        <v>23.32</v>
      </c>
      <c r="AK57" t="n">
        <v>52.25</v>
      </c>
      <c r="AL57" t="n">
        <v>1</v>
      </c>
      <c r="AM57" t="n">
        <v>2</v>
      </c>
      <c r="AN57" t="n">
        <v>0</v>
      </c>
      <c r="AO57" t="n">
        <v>1</v>
      </c>
      <c r="AP57" t="n">
        <v>0</v>
      </c>
      <c r="AQ57" t="n">
        <v>0</v>
      </c>
      <c r="AR57" t="n">
        <v>0</v>
      </c>
      <c r="AS57" t="inlineStr"/>
      <c r="AT57" t="n">
        <v>0.32</v>
      </c>
      <c r="AU57" t="inlineStr"/>
      <c r="AV57" t="n">
        <v>0</v>
      </c>
      <c r="AW57" t="n">
        <v>2</v>
      </c>
      <c r="AX57" t="n">
        <v>78863193</v>
      </c>
      <c r="AY57" t="n">
        <v>1</v>
      </c>
      <c r="AZ57" t="n">
        <v>0</v>
      </c>
      <c r="BA57" t="n">
        <v>60</v>
      </c>
      <c r="BB57" t="n">
        <v>0</v>
      </c>
      <c r="BC57" t="n">
        <v>0</v>
      </c>
      <c r="BD57" t="n">
        <v>0</v>
      </c>
      <c r="BE57" t="n">
        <v>0</v>
      </c>
      <c r="BF57" t="n">
        <v>0</v>
      </c>
      <c r="BG57" t="n">
        <v>0</v>
      </c>
      <c r="BH57" t="n">
        <v>0</v>
      </c>
      <c r="BI57" t="n">
        <v>0</v>
      </c>
      <c r="BJ57" t="n">
        <v>0</v>
      </c>
      <c r="BK57" t="n">
        <v>0</v>
      </c>
      <c r="BL57" t="n">
        <v>0</v>
      </c>
      <c r="BM57" t="n">
        <v>0</v>
      </c>
      <c r="BN57" t="n">
        <v>0</v>
      </c>
      <c r="BO57" t="n">
        <v>0</v>
      </c>
      <c r="BP57" t="n">
        <v>0</v>
      </c>
      <c r="BQ57" t="n">
        <v>0</v>
      </c>
      <c r="BR57" t="n">
        <v>0</v>
      </c>
      <c r="BS57" t="n">
        <v>0</v>
      </c>
      <c r="BT57" t="n">
        <v>0</v>
      </c>
      <c r="BU57" t="n">
        <v>0</v>
      </c>
      <c r="BV57" t="n">
        <v>0</v>
      </c>
      <c r="BW57" t="n">
        <v>0</v>
      </c>
      <c r="CV57" t="n">
        <v>0</v>
      </c>
      <c r="CW57">
        <f>ROUND(Y57*Source!I190*DO57,7)</f>
        <v/>
      </c>
      <c r="CX57">
        <f>ROUND(Y57*Source!I190,7)</f>
        <v/>
      </c>
      <c r="CY57">
        <f>AB57</f>
        <v/>
      </c>
      <c r="CZ57">
        <f>AF57</f>
        <v/>
      </c>
      <c r="DA57">
        <f>AJ57</f>
        <v/>
      </c>
      <c r="DB57">
        <f>ROUND(ROUND(AT57*CZ57,2),2)</f>
        <v/>
      </c>
      <c r="DC57">
        <f>ROUND(ROUND(AT57*AG57,2),2)</f>
        <v/>
      </c>
      <c r="DD57" t="inlineStr"/>
      <c r="DE57" t="inlineStr"/>
      <c r="DF57">
        <f>ROUND(ROUND(AE57,0)*CX57,0)</f>
        <v/>
      </c>
      <c r="DG57">
        <f>ROUND(ROUND(AF57*AJ57,0)*CX57,0)</f>
        <v/>
      </c>
      <c r="DH57">
        <f>ROUND(ROUND(AG57*AK57,0)*CX57,0)</f>
        <v/>
      </c>
      <c r="DI57">
        <f>ROUND(ROUND(AH57,0)*CX57,0)</f>
        <v/>
      </c>
      <c r="DJ57">
        <f>DG57</f>
        <v/>
      </c>
      <c r="DK57" t="n">
        <v>0</v>
      </c>
      <c r="DL57" t="inlineStr"/>
      <c r="DM57" t="n">
        <v>0</v>
      </c>
      <c r="DN57" t="inlineStr"/>
      <c r="DO57" t="n">
        <v>0</v>
      </c>
    </row>
    <row r="58">
      <c r="A58">
        <f>ROW(Source!A190)</f>
        <v/>
      </c>
      <c r="B58" t="n">
        <v>78862477</v>
      </c>
      <c r="C58" t="n">
        <v>78863186</v>
      </c>
      <c r="D58" t="n">
        <v>29164350</v>
      </c>
      <c r="E58" t="n">
        <v>1</v>
      </c>
      <c r="F58" t="n">
        <v>1</v>
      </c>
      <c r="G58" t="n">
        <v>1</v>
      </c>
      <c r="H58" t="n">
        <v>3</v>
      </c>
      <c r="I58" t="inlineStr">
        <is>
          <t>509-9899</t>
        </is>
      </c>
      <c r="J58" t="inlineStr">
        <is>
          <t>ТССЦ Московской обл., 509-9899, приказ Минстроя России №675/пр от 28.02.2017 № 258/пр</t>
        </is>
      </c>
      <c r="K58" t="inlineStr">
        <is>
          <t>Строительный мусор и масса возвратных материалов</t>
        </is>
      </c>
      <c r="L58" t="n">
        <v>1348</v>
      </c>
      <c r="N58" t="n">
        <v>1009</v>
      </c>
      <c r="O58" t="inlineStr">
        <is>
          <t>т</t>
        </is>
      </c>
      <c r="P58" t="inlineStr">
        <is>
          <t>т</t>
        </is>
      </c>
      <c r="Q58" t="n">
        <v>1000</v>
      </c>
      <c r="W58" t="n">
        <v>0</v>
      </c>
      <c r="X58" t="n">
        <v>1839160745</v>
      </c>
      <c r="Y58">
        <f>AT58</f>
        <v/>
      </c>
      <c r="AA58" t="n">
        <v>0</v>
      </c>
      <c r="AB58" t="n">
        <v>0</v>
      </c>
      <c r="AC58" t="n">
        <v>0</v>
      </c>
      <c r="AD58" t="n">
        <v>0</v>
      </c>
      <c r="AE58" t="n">
        <v>0</v>
      </c>
      <c r="AF58" t="n">
        <v>0</v>
      </c>
      <c r="AG58" t="n">
        <v>0</v>
      </c>
      <c r="AH58" t="n">
        <v>0</v>
      </c>
      <c r="AI58" t="n">
        <v>1</v>
      </c>
      <c r="AJ58" t="n">
        <v>1</v>
      </c>
      <c r="AK58" t="n">
        <v>1</v>
      </c>
      <c r="AL58" t="n">
        <v>1</v>
      </c>
      <c r="AM58" t="n">
        <v>0</v>
      </c>
      <c r="AN58" t="n">
        <v>0</v>
      </c>
      <c r="AO58" t="n">
        <v>0</v>
      </c>
      <c r="AP58" t="n">
        <v>0</v>
      </c>
      <c r="AQ58" t="n">
        <v>0</v>
      </c>
      <c r="AR58" t="n">
        <v>0</v>
      </c>
      <c r="AS58" t="inlineStr"/>
      <c r="AT58" t="n">
        <v>1.34</v>
      </c>
      <c r="AU58" t="inlineStr"/>
      <c r="AV58" t="n">
        <v>0</v>
      </c>
      <c r="AW58" t="n">
        <v>2</v>
      </c>
      <c r="AX58" t="n">
        <v>78863194</v>
      </c>
      <c r="AY58" t="n">
        <v>1</v>
      </c>
      <c r="AZ58" t="n">
        <v>0</v>
      </c>
      <c r="BA58" t="n">
        <v>61</v>
      </c>
      <c r="BB58" t="n">
        <v>0</v>
      </c>
      <c r="BC58" t="n">
        <v>0</v>
      </c>
      <c r="BD58" t="n">
        <v>0</v>
      </c>
      <c r="BE58" t="n">
        <v>0</v>
      </c>
      <c r="BF58" t="n">
        <v>0</v>
      </c>
      <c r="BG58" t="n">
        <v>0</v>
      </c>
      <c r="BH58" t="n">
        <v>0</v>
      </c>
      <c r="BI58" t="n">
        <v>0</v>
      </c>
      <c r="BJ58" t="n">
        <v>0</v>
      </c>
      <c r="BK58" t="n">
        <v>0</v>
      </c>
      <c r="BL58" t="n">
        <v>0</v>
      </c>
      <c r="BM58" t="n">
        <v>0</v>
      </c>
      <c r="BN58" t="n">
        <v>0</v>
      </c>
      <c r="BO58" t="n">
        <v>0</v>
      </c>
      <c r="BP58" t="n">
        <v>0</v>
      </c>
      <c r="BQ58" t="n">
        <v>0</v>
      </c>
      <c r="BR58" t="n">
        <v>0</v>
      </c>
      <c r="BS58" t="n">
        <v>0</v>
      </c>
      <c r="BT58" t="n">
        <v>0</v>
      </c>
      <c r="BU58" t="n">
        <v>0</v>
      </c>
      <c r="BV58" t="n">
        <v>0</v>
      </c>
      <c r="BW58" t="n">
        <v>0</v>
      </c>
      <c r="CV58" t="n">
        <v>0</v>
      </c>
      <c r="CW58" t="n">
        <v>0</v>
      </c>
      <c r="CX58">
        <f>ROUND(Y58*Source!I190,7)</f>
        <v/>
      </c>
      <c r="CY58">
        <f>AA58</f>
        <v/>
      </c>
      <c r="CZ58">
        <f>AE58</f>
        <v/>
      </c>
      <c r="DA58">
        <f>AI58</f>
        <v/>
      </c>
      <c r="DB58">
        <f>ROUND(ROUND(AT58*CZ58,2),2)</f>
        <v/>
      </c>
      <c r="DC58">
        <f>ROUND(ROUND(AT58*AG58,2),2)</f>
        <v/>
      </c>
      <c r="DD58" t="inlineStr"/>
      <c r="DE58" t="inlineStr"/>
      <c r="DF58">
        <f>ROUND(ROUND(AE58,0)*CX58,0)</f>
        <v/>
      </c>
      <c r="DG58">
        <f>ROUND(ROUND(AF58,0)*CX58,0)</f>
        <v/>
      </c>
      <c r="DH58">
        <f>ROUND(ROUND(AG58,0)*CX58,0)</f>
        <v/>
      </c>
      <c r="DI58">
        <f>ROUND(ROUND(AH58,0)*CX58,0)</f>
        <v/>
      </c>
      <c r="DJ58">
        <f>DF58</f>
        <v/>
      </c>
      <c r="DK58" t="n">
        <v>0</v>
      </c>
      <c r="DL58" t="inlineStr"/>
      <c r="DM58" t="n">
        <v>0</v>
      </c>
      <c r="DN58" t="inlineStr"/>
      <c r="DO58" t="n">
        <v>0</v>
      </c>
    </row>
    <row r="59">
      <c r="A59">
        <f>ROW(Source!A192)</f>
        <v/>
      </c>
      <c r="B59" t="n">
        <v>78862477</v>
      </c>
      <c r="C59" t="n">
        <v>78863196</v>
      </c>
      <c r="D59" t="n">
        <v>18411117</v>
      </c>
      <c r="E59" t="n">
        <v>1</v>
      </c>
      <c r="F59" t="n">
        <v>1</v>
      </c>
      <c r="G59" t="n">
        <v>1</v>
      </c>
      <c r="H59" t="n">
        <v>1</v>
      </c>
      <c r="I59" t="inlineStr">
        <is>
          <t>1-1040-90</t>
        </is>
      </c>
      <c r="J59" t="inlineStr"/>
      <c r="K59" t="inlineStr">
        <is>
          <t>Рабочий строитель среднего разряда 4</t>
        </is>
      </c>
      <c r="L59" t="n">
        <v>1369</v>
      </c>
      <c r="N59" t="n">
        <v>1013</v>
      </c>
      <c r="O59" t="inlineStr">
        <is>
          <t>чел.-ч</t>
        </is>
      </c>
      <c r="P59" t="inlineStr">
        <is>
          <t>чел.-ч</t>
        </is>
      </c>
      <c r="Q59" t="n">
        <v>1</v>
      </c>
      <c r="W59" t="n">
        <v>0</v>
      </c>
      <c r="X59" t="n">
        <v>-1739886638</v>
      </c>
      <c r="Y59">
        <f>AT59</f>
        <v/>
      </c>
      <c r="AA59" t="n">
        <v>0</v>
      </c>
      <c r="AB59" t="n">
        <v>0</v>
      </c>
      <c r="AC59" t="n">
        <v>0</v>
      </c>
      <c r="AD59" t="n">
        <v>9.619999999999999</v>
      </c>
      <c r="AE59" t="n">
        <v>0</v>
      </c>
      <c r="AF59" t="n">
        <v>0</v>
      </c>
      <c r="AG59" t="n">
        <v>0</v>
      </c>
      <c r="AH59" t="n">
        <v>9.619999999999999</v>
      </c>
      <c r="AI59" t="n">
        <v>1</v>
      </c>
      <c r="AJ59" t="n">
        <v>1</v>
      </c>
      <c r="AK59" t="n">
        <v>1</v>
      </c>
      <c r="AL59" t="n">
        <v>1</v>
      </c>
      <c r="AM59" t="n">
        <v>-2</v>
      </c>
      <c r="AN59" t="n">
        <v>0</v>
      </c>
      <c r="AO59" t="n">
        <v>1</v>
      </c>
      <c r="AP59" t="n">
        <v>0</v>
      </c>
      <c r="AQ59" t="n">
        <v>0</v>
      </c>
      <c r="AR59" t="n">
        <v>0</v>
      </c>
      <c r="AS59" t="inlineStr"/>
      <c r="AT59" t="n">
        <v>26.28</v>
      </c>
      <c r="AU59" t="inlineStr"/>
      <c r="AV59" t="n">
        <v>1</v>
      </c>
      <c r="AW59" t="n">
        <v>2</v>
      </c>
      <c r="AX59" t="n">
        <v>78863207</v>
      </c>
      <c r="AY59" t="n">
        <v>1</v>
      </c>
      <c r="AZ59" t="n">
        <v>0</v>
      </c>
      <c r="BA59" t="n">
        <v>62</v>
      </c>
      <c r="BB59" t="n">
        <v>0</v>
      </c>
      <c r="BC59" t="n">
        <v>0</v>
      </c>
      <c r="BD59" t="n">
        <v>0</v>
      </c>
      <c r="BE59" t="n">
        <v>0</v>
      </c>
      <c r="BF59" t="n">
        <v>0</v>
      </c>
      <c r="BG59" t="n">
        <v>0</v>
      </c>
      <c r="BH59" t="n">
        <v>0</v>
      </c>
      <c r="BI59" t="n">
        <v>0</v>
      </c>
      <c r="BJ59" t="n">
        <v>0</v>
      </c>
      <c r="BK59" t="n">
        <v>0</v>
      </c>
      <c r="BL59" t="n">
        <v>0</v>
      </c>
      <c r="BM59" t="n">
        <v>0</v>
      </c>
      <c r="BN59" t="n">
        <v>0</v>
      </c>
      <c r="BO59" t="n">
        <v>0</v>
      </c>
      <c r="BP59" t="n">
        <v>0</v>
      </c>
      <c r="BQ59" t="n">
        <v>0</v>
      </c>
      <c r="BR59" t="n">
        <v>0</v>
      </c>
      <c r="BS59" t="n">
        <v>0</v>
      </c>
      <c r="BT59" t="n">
        <v>0</v>
      </c>
      <c r="BU59" t="n">
        <v>0</v>
      </c>
      <c r="BV59" t="n">
        <v>0</v>
      </c>
      <c r="BW59" t="n">
        <v>0</v>
      </c>
      <c r="CU59">
        <f>ROUND(AT59*Source!I192*AH59*AL59,0)</f>
        <v/>
      </c>
      <c r="CV59">
        <f>ROUND(Y59*Source!I192,7)</f>
        <v/>
      </c>
      <c r="CW59" t="n">
        <v>0</v>
      </c>
      <c r="CX59">
        <f>ROUND(Y59*Source!I192,7)</f>
        <v/>
      </c>
      <c r="CY59">
        <f>AD59</f>
        <v/>
      </c>
      <c r="CZ59">
        <f>AH59</f>
        <v/>
      </c>
      <c r="DA59">
        <f>AL59</f>
        <v/>
      </c>
      <c r="DB59">
        <f>ROUND(ROUND(AT59*CZ59,2),2)</f>
        <v/>
      </c>
      <c r="DC59">
        <f>ROUND(ROUND(AT59*AG59,2),2)</f>
        <v/>
      </c>
      <c r="DD59" t="inlineStr"/>
      <c r="DE59" t="inlineStr"/>
      <c r="DF59">
        <f>ROUND(ROUND(AE59,0)*CX59,0)</f>
        <v/>
      </c>
      <c r="DG59">
        <f>ROUND(ROUND(AF59,0)*CX59,0)</f>
        <v/>
      </c>
      <c r="DH59">
        <f>ROUND(ROUND(AG59,0)*CX59,0)</f>
        <v/>
      </c>
      <c r="DI59">
        <f>ROUND(ROUND(AH59,0)*CX59,0)</f>
        <v/>
      </c>
      <c r="DJ59">
        <f>DI59</f>
        <v/>
      </c>
      <c r="DK59" t="n">
        <v>0</v>
      </c>
      <c r="DL59" t="inlineStr"/>
      <c r="DM59" t="n">
        <v>0</v>
      </c>
      <c r="DN59" t="inlineStr"/>
      <c r="DO59" t="n">
        <v>0</v>
      </c>
    </row>
    <row r="60">
      <c r="A60">
        <f>ROW(Source!A192)</f>
        <v/>
      </c>
      <c r="B60" t="n">
        <v>78862477</v>
      </c>
      <c r="C60" t="n">
        <v>78863196</v>
      </c>
      <c r="D60" t="n">
        <v>121548</v>
      </c>
      <c r="E60" t="n">
        <v>1</v>
      </c>
      <c r="F60" t="n">
        <v>1</v>
      </c>
      <c r="G60" t="n">
        <v>1</v>
      </c>
      <c r="H60" t="n">
        <v>1</v>
      </c>
      <c r="I60" t="inlineStr">
        <is>
          <t>2</t>
        </is>
      </c>
      <c r="J60" t="inlineStr"/>
      <c r="K60" t="inlineStr">
        <is>
          <t>Затраты труда машинистов</t>
        </is>
      </c>
      <c r="L60" t="n">
        <v>608254</v>
      </c>
      <c r="N60" t="n">
        <v>1013</v>
      </c>
      <c r="O60" t="inlineStr">
        <is>
          <t>чел.час</t>
        </is>
      </c>
      <c r="P60" t="inlineStr">
        <is>
          <t>чел.час</t>
        </is>
      </c>
      <c r="Q60" t="n">
        <v>1</v>
      </c>
      <c r="W60" t="n">
        <v>0</v>
      </c>
      <c r="X60" t="n">
        <v>-185737400</v>
      </c>
      <c r="Y60">
        <f>AT60</f>
        <v/>
      </c>
      <c r="AA60" t="n">
        <v>0</v>
      </c>
      <c r="AB60" t="n">
        <v>0</v>
      </c>
      <c r="AC60" t="n">
        <v>0</v>
      </c>
      <c r="AD60" t="n">
        <v>0</v>
      </c>
      <c r="AE60" t="n">
        <v>0</v>
      </c>
      <c r="AF60" t="n">
        <v>0</v>
      </c>
      <c r="AG60" t="n">
        <v>0</v>
      </c>
      <c r="AH60" t="n">
        <v>0</v>
      </c>
      <c r="AI60" t="n">
        <v>1</v>
      </c>
      <c r="AJ60" t="n">
        <v>1</v>
      </c>
      <c r="AK60" t="n">
        <v>1</v>
      </c>
      <c r="AL60" t="n">
        <v>1</v>
      </c>
      <c r="AM60" t="n">
        <v>-2</v>
      </c>
      <c r="AN60" t="n">
        <v>0</v>
      </c>
      <c r="AO60" t="n">
        <v>1</v>
      </c>
      <c r="AP60" t="n">
        <v>0</v>
      </c>
      <c r="AQ60" t="n">
        <v>0</v>
      </c>
      <c r="AR60" t="n">
        <v>0</v>
      </c>
      <c r="AS60" t="inlineStr"/>
      <c r="AT60" t="n">
        <v>0.11</v>
      </c>
      <c r="AU60" t="inlineStr"/>
      <c r="AV60" t="n">
        <v>2</v>
      </c>
      <c r="AW60" t="n">
        <v>2</v>
      </c>
      <c r="AX60" t="n">
        <v>78863208</v>
      </c>
      <c r="AY60" t="n">
        <v>1</v>
      </c>
      <c r="AZ60" t="n">
        <v>0</v>
      </c>
      <c r="BA60" t="n">
        <v>63</v>
      </c>
      <c r="BB60" t="n">
        <v>0</v>
      </c>
      <c r="BC60" t="n">
        <v>0</v>
      </c>
      <c r="BD60" t="n">
        <v>0</v>
      </c>
      <c r="BE60" t="n">
        <v>0</v>
      </c>
      <c r="BF60" t="n">
        <v>0</v>
      </c>
      <c r="BG60" t="n">
        <v>0</v>
      </c>
      <c r="BH60" t="n">
        <v>0</v>
      </c>
      <c r="BI60" t="n">
        <v>0</v>
      </c>
      <c r="BJ60" t="n">
        <v>0</v>
      </c>
      <c r="BK60" t="n">
        <v>0</v>
      </c>
      <c r="BL60" t="n">
        <v>0</v>
      </c>
      <c r="BM60" t="n">
        <v>0</v>
      </c>
      <c r="BN60" t="n">
        <v>0</v>
      </c>
      <c r="BO60" t="n">
        <v>0</v>
      </c>
      <c r="BP60" t="n">
        <v>0</v>
      </c>
      <c r="BQ60" t="n">
        <v>0</v>
      </c>
      <c r="BR60" t="n">
        <v>0</v>
      </c>
      <c r="BS60" t="n">
        <v>0</v>
      </c>
      <c r="BT60" t="n">
        <v>0</v>
      </c>
      <c r="BU60" t="n">
        <v>0</v>
      </c>
      <c r="BV60" t="n">
        <v>0</v>
      </c>
      <c r="BW60" t="n">
        <v>0</v>
      </c>
      <c r="CV60" t="n">
        <v>0</v>
      </c>
      <c r="CW60" t="n">
        <v>0</v>
      </c>
      <c r="CX60">
        <f>ROUND(Y60*Source!I192,7)</f>
        <v/>
      </c>
      <c r="CY60">
        <f>AD60</f>
        <v/>
      </c>
      <c r="CZ60">
        <f>AH60</f>
        <v/>
      </c>
      <c r="DA60">
        <f>AL60</f>
        <v/>
      </c>
      <c r="DB60">
        <f>ROUND(ROUND(AT60*CZ60,2),2)</f>
        <v/>
      </c>
      <c r="DC60">
        <f>ROUND(ROUND(AT60*AG60,2),2)</f>
        <v/>
      </c>
      <c r="DD60" t="inlineStr"/>
      <c r="DE60" t="inlineStr"/>
      <c r="DF60">
        <f>ROUND(ROUND(AE60,0)*CX60,0)</f>
        <v/>
      </c>
      <c r="DG60">
        <f>ROUND(ROUND(AF60,0)*CX60,0)</f>
        <v/>
      </c>
      <c r="DH60">
        <f>ROUND(ROUND(AG60,0)*CX60,0)</f>
        <v/>
      </c>
      <c r="DI60">
        <f>ROUND(ROUND(AH60,0)*CX60,0)</f>
        <v/>
      </c>
      <c r="DJ60">
        <f>DI60</f>
        <v/>
      </c>
      <c r="DK60" t="n">
        <v>0</v>
      </c>
      <c r="DL60" t="inlineStr"/>
      <c r="DM60" t="n">
        <v>0</v>
      </c>
      <c r="DN60" t="inlineStr"/>
      <c r="DO60" t="n">
        <v>0</v>
      </c>
    </row>
    <row r="61">
      <c r="A61">
        <f>ROW(Source!A192)</f>
        <v/>
      </c>
      <c r="B61" t="n">
        <v>78862477</v>
      </c>
      <c r="C61" t="n">
        <v>78863196</v>
      </c>
      <c r="D61" t="n">
        <v>29172268</v>
      </c>
      <c r="E61" t="n">
        <v>1</v>
      </c>
      <c r="F61" t="n">
        <v>1</v>
      </c>
      <c r="G61" t="n">
        <v>1</v>
      </c>
      <c r="H61" t="n">
        <v>2</v>
      </c>
      <c r="I61" t="inlineStr">
        <is>
          <t>020129</t>
        </is>
      </c>
      <c r="J61" t="inlineStr">
        <is>
          <t>ТСЭМ Московской обл., 020129, приказ Минстроя России №675/пр от 28.02.2017 № 264/пр</t>
        </is>
      </c>
      <c r="K61" t="inlineStr">
        <is>
          <t>Краны башенные при работе на других видах строительства 8 т</t>
        </is>
      </c>
      <c r="L61" t="n">
        <v>1368</v>
      </c>
      <c r="N61" t="n">
        <v>1011</v>
      </c>
      <c r="O61" t="inlineStr">
        <is>
          <t>маш.-ч</t>
        </is>
      </c>
      <c r="P61" t="inlineStr">
        <is>
          <t>маш.-ч</t>
        </is>
      </c>
      <c r="Q61" t="n">
        <v>1</v>
      </c>
      <c r="W61" t="n">
        <v>0</v>
      </c>
      <c r="X61" t="n">
        <v>-438066613</v>
      </c>
      <c r="Y61">
        <f>AT61</f>
        <v/>
      </c>
      <c r="AA61" t="n">
        <v>0</v>
      </c>
      <c r="AB61" t="n">
        <v>1211.33</v>
      </c>
      <c r="AC61" t="n">
        <v>705.38</v>
      </c>
      <c r="AD61" t="n">
        <v>0</v>
      </c>
      <c r="AE61" t="n">
        <v>0</v>
      </c>
      <c r="AF61" t="n">
        <v>86.40000000000001</v>
      </c>
      <c r="AG61" t="n">
        <v>13.5</v>
      </c>
      <c r="AH61" t="n">
        <v>0</v>
      </c>
      <c r="AI61" t="n">
        <v>1</v>
      </c>
      <c r="AJ61" t="n">
        <v>14.02</v>
      </c>
      <c r="AK61" t="n">
        <v>52.25</v>
      </c>
      <c r="AL61" t="n">
        <v>1</v>
      </c>
      <c r="AM61" t="n">
        <v>2</v>
      </c>
      <c r="AN61" t="n">
        <v>0</v>
      </c>
      <c r="AO61" t="n">
        <v>1</v>
      </c>
      <c r="AP61" t="n">
        <v>0</v>
      </c>
      <c r="AQ61" t="n">
        <v>0</v>
      </c>
      <c r="AR61" t="n">
        <v>0</v>
      </c>
      <c r="AS61" t="inlineStr"/>
      <c r="AT61" t="n">
        <v>0.07000000000000001</v>
      </c>
      <c r="AU61" t="inlineStr"/>
      <c r="AV61" t="n">
        <v>0</v>
      </c>
      <c r="AW61" t="n">
        <v>2</v>
      </c>
      <c r="AX61" t="n">
        <v>78863209</v>
      </c>
      <c r="AY61" t="n">
        <v>1</v>
      </c>
      <c r="AZ61" t="n">
        <v>0</v>
      </c>
      <c r="BA61" t="n">
        <v>64</v>
      </c>
      <c r="BB61" t="n">
        <v>0</v>
      </c>
      <c r="BC61" t="n">
        <v>0</v>
      </c>
      <c r="BD61" t="n">
        <v>0</v>
      </c>
      <c r="BE61" t="n">
        <v>0</v>
      </c>
      <c r="BF61" t="n">
        <v>0</v>
      </c>
      <c r="BG61" t="n">
        <v>0</v>
      </c>
      <c r="BH61" t="n">
        <v>0</v>
      </c>
      <c r="BI61" t="n">
        <v>0</v>
      </c>
      <c r="BJ61" t="n">
        <v>0</v>
      </c>
      <c r="BK61" t="n">
        <v>0</v>
      </c>
      <c r="BL61" t="n">
        <v>0</v>
      </c>
      <c r="BM61" t="n">
        <v>0</v>
      </c>
      <c r="BN61" t="n">
        <v>0</v>
      </c>
      <c r="BO61" t="n">
        <v>0</v>
      </c>
      <c r="BP61" t="n">
        <v>0</v>
      </c>
      <c r="BQ61" t="n">
        <v>0</v>
      </c>
      <c r="BR61" t="n">
        <v>0</v>
      </c>
      <c r="BS61" t="n">
        <v>0</v>
      </c>
      <c r="BT61" t="n">
        <v>0</v>
      </c>
      <c r="BU61" t="n">
        <v>0</v>
      </c>
      <c r="BV61" t="n">
        <v>0</v>
      </c>
      <c r="BW61" t="n">
        <v>0</v>
      </c>
      <c r="CV61" t="n">
        <v>0</v>
      </c>
      <c r="CW61">
        <f>ROUND(Y61*Source!I192*DO61,7)</f>
        <v/>
      </c>
      <c r="CX61">
        <f>ROUND(Y61*Source!I192,7)</f>
        <v/>
      </c>
      <c r="CY61">
        <f>AB61</f>
        <v/>
      </c>
      <c r="CZ61">
        <f>AF61</f>
        <v/>
      </c>
      <c r="DA61">
        <f>AJ61</f>
        <v/>
      </c>
      <c r="DB61">
        <f>ROUND(ROUND(AT61*CZ61,2),2)</f>
        <v/>
      </c>
      <c r="DC61">
        <f>ROUND(ROUND(AT61*AG61,2),2)</f>
        <v/>
      </c>
      <c r="DD61" t="inlineStr"/>
      <c r="DE61" t="inlineStr"/>
      <c r="DF61">
        <f>ROUND(ROUND(AE61,0)*CX61,0)</f>
        <v/>
      </c>
      <c r="DG61">
        <f>ROUND(ROUND(AF61*AJ61,0)*CX61,0)</f>
        <v/>
      </c>
      <c r="DH61">
        <f>ROUND(ROUND(AG61*AK61,0)*CX61,0)</f>
        <v/>
      </c>
      <c r="DI61">
        <f>ROUND(ROUND(AH61,0)*CX61,0)</f>
        <v/>
      </c>
      <c r="DJ61">
        <f>DG61</f>
        <v/>
      </c>
      <c r="DK61" t="n">
        <v>0</v>
      </c>
      <c r="DL61" t="inlineStr"/>
      <c r="DM61" t="n">
        <v>0</v>
      </c>
      <c r="DN61" t="inlineStr"/>
      <c r="DO61" t="n">
        <v>0</v>
      </c>
    </row>
    <row r="62">
      <c r="A62">
        <f>ROW(Source!A192)</f>
        <v/>
      </c>
      <c r="B62" t="n">
        <v>78862477</v>
      </c>
      <c r="C62" t="n">
        <v>78863196</v>
      </c>
      <c r="D62" t="n">
        <v>29172379</v>
      </c>
      <c r="E62" t="n">
        <v>1</v>
      </c>
      <c r="F62" t="n">
        <v>1</v>
      </c>
      <c r="G62" t="n">
        <v>1</v>
      </c>
      <c r="H62" t="n">
        <v>2</v>
      </c>
      <c r="I62" t="inlineStr">
        <is>
          <t>021141</t>
        </is>
      </c>
      <c r="J62" t="inlineStr">
        <is>
          <t>ТСЭМ Московской обл., 021141, приказ Минстроя России №675/пр от 28.02.2017 № 264/пр</t>
        </is>
      </c>
      <c r="K62" t="inlineStr">
        <is>
          <t>Краны на автомобильном ходу при работе на других видах строительства 10 т</t>
        </is>
      </c>
      <c r="L62" t="n">
        <v>1368</v>
      </c>
      <c r="N62" t="n">
        <v>1011</v>
      </c>
      <c r="O62" t="inlineStr">
        <is>
          <t>маш.-ч</t>
        </is>
      </c>
      <c r="P62" t="inlineStr">
        <is>
          <t>маш.-ч</t>
        </is>
      </c>
      <c r="Q62" t="n">
        <v>1</v>
      </c>
      <c r="W62" t="n">
        <v>0</v>
      </c>
      <c r="X62" t="n">
        <v>1106923569</v>
      </c>
      <c r="Y62">
        <f>AT62</f>
        <v/>
      </c>
      <c r="AA62" t="n">
        <v>0</v>
      </c>
      <c r="AB62" t="n">
        <v>1490.72</v>
      </c>
      <c r="AC62" t="n">
        <v>705.38</v>
      </c>
      <c r="AD62" t="n">
        <v>0</v>
      </c>
      <c r="AE62" t="n">
        <v>0</v>
      </c>
      <c r="AF62" t="n">
        <v>112</v>
      </c>
      <c r="AG62" t="n">
        <v>13.5</v>
      </c>
      <c r="AH62" t="n">
        <v>0</v>
      </c>
      <c r="AI62" t="n">
        <v>1</v>
      </c>
      <c r="AJ62" t="n">
        <v>13.31</v>
      </c>
      <c r="AK62" t="n">
        <v>52.25</v>
      </c>
      <c r="AL62" t="n">
        <v>1</v>
      </c>
      <c r="AM62" t="n">
        <v>2</v>
      </c>
      <c r="AN62" t="n">
        <v>0</v>
      </c>
      <c r="AO62" t="n">
        <v>1</v>
      </c>
      <c r="AP62" t="n">
        <v>0</v>
      </c>
      <c r="AQ62" t="n">
        <v>0</v>
      </c>
      <c r="AR62" t="n">
        <v>0</v>
      </c>
      <c r="AS62" t="inlineStr"/>
      <c r="AT62" t="n">
        <v>0.04</v>
      </c>
      <c r="AU62" t="inlineStr"/>
      <c r="AV62" t="n">
        <v>0</v>
      </c>
      <c r="AW62" t="n">
        <v>2</v>
      </c>
      <c r="AX62" t="n">
        <v>78863210</v>
      </c>
      <c r="AY62" t="n">
        <v>1</v>
      </c>
      <c r="AZ62" t="n">
        <v>0</v>
      </c>
      <c r="BA62" t="n">
        <v>65</v>
      </c>
      <c r="BB62" t="n">
        <v>0</v>
      </c>
      <c r="BC62" t="n">
        <v>0</v>
      </c>
      <c r="BD62" t="n">
        <v>0</v>
      </c>
      <c r="BE62" t="n">
        <v>0</v>
      </c>
      <c r="BF62" t="n">
        <v>0</v>
      </c>
      <c r="BG62" t="n">
        <v>0</v>
      </c>
      <c r="BH62" t="n">
        <v>0</v>
      </c>
      <c r="BI62" t="n">
        <v>0</v>
      </c>
      <c r="BJ62" t="n">
        <v>0</v>
      </c>
      <c r="BK62" t="n">
        <v>0</v>
      </c>
      <c r="BL62" t="n">
        <v>0</v>
      </c>
      <c r="BM62" t="n">
        <v>0</v>
      </c>
      <c r="BN62" t="n">
        <v>0</v>
      </c>
      <c r="BO62" t="n">
        <v>0</v>
      </c>
      <c r="BP62" t="n">
        <v>0</v>
      </c>
      <c r="BQ62" t="n">
        <v>0</v>
      </c>
      <c r="BR62" t="n">
        <v>0</v>
      </c>
      <c r="BS62" t="n">
        <v>0</v>
      </c>
      <c r="BT62" t="n">
        <v>0</v>
      </c>
      <c r="BU62" t="n">
        <v>0</v>
      </c>
      <c r="BV62" t="n">
        <v>0</v>
      </c>
      <c r="BW62" t="n">
        <v>0</v>
      </c>
      <c r="CV62" t="n">
        <v>0</v>
      </c>
      <c r="CW62">
        <f>ROUND(Y62*Source!I192*DO62,7)</f>
        <v/>
      </c>
      <c r="CX62">
        <f>ROUND(Y62*Source!I192,7)</f>
        <v/>
      </c>
      <c r="CY62">
        <f>AB62</f>
        <v/>
      </c>
      <c r="CZ62">
        <f>AF62</f>
        <v/>
      </c>
      <c r="DA62">
        <f>AJ62</f>
        <v/>
      </c>
      <c r="DB62">
        <f>ROUND(ROUND(AT62*CZ62,2),2)</f>
        <v/>
      </c>
      <c r="DC62">
        <f>ROUND(ROUND(AT62*AG62,2),2)</f>
        <v/>
      </c>
      <c r="DD62" t="inlineStr"/>
      <c r="DE62" t="inlineStr"/>
      <c r="DF62">
        <f>ROUND(ROUND(AE62,0)*CX62,0)</f>
        <v/>
      </c>
      <c r="DG62">
        <f>ROUND(ROUND(AF62*AJ62,0)*CX62,0)</f>
        <v/>
      </c>
      <c r="DH62">
        <f>ROUND(ROUND(AG62*AK62,0)*CX62,0)</f>
        <v/>
      </c>
      <c r="DI62">
        <f>ROUND(ROUND(AH62,0)*CX62,0)</f>
        <v/>
      </c>
      <c r="DJ62">
        <f>DG62</f>
        <v/>
      </c>
      <c r="DK62" t="n">
        <v>0</v>
      </c>
      <c r="DL62" t="inlineStr"/>
      <c r="DM62" t="n">
        <v>0</v>
      </c>
      <c r="DN62" t="inlineStr"/>
      <c r="DO62" t="n">
        <v>0</v>
      </c>
    </row>
    <row r="63">
      <c r="A63">
        <f>ROW(Source!A192)</f>
        <v/>
      </c>
      <c r="B63" t="n">
        <v>78862477</v>
      </c>
      <c r="C63" t="n">
        <v>78863196</v>
      </c>
      <c r="D63" t="n">
        <v>29174500</v>
      </c>
      <c r="E63" t="n">
        <v>1</v>
      </c>
      <c r="F63" t="n">
        <v>1</v>
      </c>
      <c r="G63" t="n">
        <v>1</v>
      </c>
      <c r="H63" t="n">
        <v>2</v>
      </c>
      <c r="I63" t="inlineStr">
        <is>
          <t>330206</t>
        </is>
      </c>
      <c r="J63" t="inlineStr">
        <is>
          <t>ТСЭМ Московской обл., 330206, приказ Минстроя России №675/пр от 28.02.2017 № 264/пр</t>
        </is>
      </c>
      <c r="K63" t="inlineStr">
        <is>
          <t>Дрели электрические</t>
        </is>
      </c>
      <c r="L63" t="n">
        <v>1368</v>
      </c>
      <c r="N63" t="n">
        <v>1011</v>
      </c>
      <c r="O63" t="inlineStr">
        <is>
          <t>маш.-ч</t>
        </is>
      </c>
      <c r="P63" t="inlineStr">
        <is>
          <t>маш.-ч</t>
        </is>
      </c>
      <c r="Q63" t="n">
        <v>1</v>
      </c>
      <c r="W63" t="n">
        <v>0</v>
      </c>
      <c r="X63" t="n">
        <v>-1867053656</v>
      </c>
      <c r="Y63">
        <f>AT63</f>
        <v/>
      </c>
      <c r="AA63" t="n">
        <v>0</v>
      </c>
      <c r="AB63" t="n">
        <v>8.390000000000001</v>
      </c>
      <c r="AC63" t="n">
        <v>0</v>
      </c>
      <c r="AD63" t="n">
        <v>0</v>
      </c>
      <c r="AE63" t="n">
        <v>0</v>
      </c>
      <c r="AF63" t="n">
        <v>1.95</v>
      </c>
      <c r="AG63" t="n">
        <v>0</v>
      </c>
      <c r="AH63" t="n">
        <v>0</v>
      </c>
      <c r="AI63" t="n">
        <v>1</v>
      </c>
      <c r="AJ63" t="n">
        <v>4.3</v>
      </c>
      <c r="AK63" t="n">
        <v>52.25</v>
      </c>
      <c r="AL63" t="n">
        <v>1</v>
      </c>
      <c r="AM63" t="n">
        <v>2</v>
      </c>
      <c r="AN63" t="n">
        <v>0</v>
      </c>
      <c r="AO63" t="n">
        <v>1</v>
      </c>
      <c r="AP63" t="n">
        <v>0</v>
      </c>
      <c r="AQ63" t="n">
        <v>0</v>
      </c>
      <c r="AR63" t="n">
        <v>0</v>
      </c>
      <c r="AS63" t="inlineStr"/>
      <c r="AT63" t="n">
        <v>0.89</v>
      </c>
      <c r="AU63" t="inlineStr"/>
      <c r="AV63" t="n">
        <v>0</v>
      </c>
      <c r="AW63" t="n">
        <v>2</v>
      </c>
      <c r="AX63" t="n">
        <v>78863211</v>
      </c>
      <c r="AY63" t="n">
        <v>1</v>
      </c>
      <c r="AZ63" t="n">
        <v>0</v>
      </c>
      <c r="BA63" t="n">
        <v>66</v>
      </c>
      <c r="BB63" t="n">
        <v>0</v>
      </c>
      <c r="BC63" t="n">
        <v>0</v>
      </c>
      <c r="BD63" t="n">
        <v>0</v>
      </c>
      <c r="BE63" t="n">
        <v>0</v>
      </c>
      <c r="BF63" t="n">
        <v>0</v>
      </c>
      <c r="BG63" t="n">
        <v>0</v>
      </c>
      <c r="BH63" t="n">
        <v>0</v>
      </c>
      <c r="BI63" t="n">
        <v>0</v>
      </c>
      <c r="BJ63" t="n">
        <v>0</v>
      </c>
      <c r="BK63" t="n">
        <v>0</v>
      </c>
      <c r="BL63" t="n">
        <v>0</v>
      </c>
      <c r="BM63" t="n">
        <v>0</v>
      </c>
      <c r="BN63" t="n">
        <v>0</v>
      </c>
      <c r="BO63" t="n">
        <v>0</v>
      </c>
      <c r="BP63" t="n">
        <v>0</v>
      </c>
      <c r="BQ63" t="n">
        <v>0</v>
      </c>
      <c r="BR63" t="n">
        <v>0</v>
      </c>
      <c r="BS63" t="n">
        <v>0</v>
      </c>
      <c r="BT63" t="n">
        <v>0</v>
      </c>
      <c r="BU63" t="n">
        <v>0</v>
      </c>
      <c r="BV63" t="n">
        <v>0</v>
      </c>
      <c r="BW63" t="n">
        <v>0</v>
      </c>
      <c r="CV63" t="n">
        <v>0</v>
      </c>
      <c r="CW63">
        <f>ROUND(Y63*Source!I192*DO63,7)</f>
        <v/>
      </c>
      <c r="CX63">
        <f>ROUND(Y63*Source!I192,7)</f>
        <v/>
      </c>
      <c r="CY63">
        <f>AB63</f>
        <v/>
      </c>
      <c r="CZ63">
        <f>AF63</f>
        <v/>
      </c>
      <c r="DA63">
        <f>AJ63</f>
        <v/>
      </c>
      <c r="DB63">
        <f>ROUND(ROUND(AT63*CZ63,2),2)</f>
        <v/>
      </c>
      <c r="DC63">
        <f>ROUND(ROUND(AT63*AG63,2),2)</f>
        <v/>
      </c>
      <c r="DD63" t="inlineStr"/>
      <c r="DE63" t="inlineStr"/>
      <c r="DF63">
        <f>ROUND(ROUND(AE63,0)*CX63,0)</f>
        <v/>
      </c>
      <c r="DG63">
        <f>ROUND(ROUND(AF63*AJ63,0)*CX63,0)</f>
        <v/>
      </c>
      <c r="DH63">
        <f>ROUND(ROUND(AG63*AK63,0)*CX63,0)</f>
        <v/>
      </c>
      <c r="DI63">
        <f>ROUND(ROUND(AH63,0)*CX63,0)</f>
        <v/>
      </c>
      <c r="DJ63">
        <f>DG63</f>
        <v/>
      </c>
      <c r="DK63" t="n">
        <v>0</v>
      </c>
      <c r="DL63" t="inlineStr"/>
      <c r="DM63" t="n">
        <v>0</v>
      </c>
      <c r="DN63" t="inlineStr"/>
      <c r="DO63" t="n">
        <v>0</v>
      </c>
    </row>
    <row r="64">
      <c r="A64">
        <f>ROW(Source!A192)</f>
        <v/>
      </c>
      <c r="B64" t="n">
        <v>78862477</v>
      </c>
      <c r="C64" t="n">
        <v>78863196</v>
      </c>
      <c r="D64" t="n">
        <v>29174913</v>
      </c>
      <c r="E64" t="n">
        <v>1</v>
      </c>
      <c r="F64" t="n">
        <v>1</v>
      </c>
      <c r="G64" t="n">
        <v>1</v>
      </c>
      <c r="H64" t="n">
        <v>2</v>
      </c>
      <c r="I64" t="inlineStr">
        <is>
          <t>400001</t>
        </is>
      </c>
      <c r="J64" t="inlineStr">
        <is>
          <t>ТСЭМ Московской обл., 400001, приказ Минстроя России №675/пр от 28.02.2017 № 264/пр</t>
        </is>
      </c>
      <c r="K64" t="inlineStr">
        <is>
          <t>Автомобили бортовые, грузоподъемность до 5 т</t>
        </is>
      </c>
      <c r="L64" t="n">
        <v>1368</v>
      </c>
      <c r="N64" t="n">
        <v>1011</v>
      </c>
      <c r="O64" t="inlineStr">
        <is>
          <t>маш.-ч</t>
        </is>
      </c>
      <c r="P64" t="inlineStr">
        <is>
          <t>маш.-ч</t>
        </is>
      </c>
      <c r="Q64" t="n">
        <v>1</v>
      </c>
      <c r="W64" t="n">
        <v>0</v>
      </c>
      <c r="X64" t="n">
        <v>1230759911</v>
      </c>
      <c r="Y64">
        <f>AT64</f>
        <v/>
      </c>
      <c r="AA64" t="n">
        <v>0</v>
      </c>
      <c r="AB64" t="n">
        <v>2177.51</v>
      </c>
      <c r="AC64" t="n">
        <v>606.1</v>
      </c>
      <c r="AD64" t="n">
        <v>0</v>
      </c>
      <c r="AE64" t="n">
        <v>0</v>
      </c>
      <c r="AF64" t="n">
        <v>87.17</v>
      </c>
      <c r="AG64" t="n">
        <v>11.6</v>
      </c>
      <c r="AH64" t="n">
        <v>0</v>
      </c>
      <c r="AI64" t="n">
        <v>1</v>
      </c>
      <c r="AJ64" t="n">
        <v>24.98</v>
      </c>
      <c r="AK64" t="n">
        <v>52.25</v>
      </c>
      <c r="AL64" t="n">
        <v>1</v>
      </c>
      <c r="AM64" t="n">
        <v>2</v>
      </c>
      <c r="AN64" t="n">
        <v>0</v>
      </c>
      <c r="AO64" t="n">
        <v>1</v>
      </c>
      <c r="AP64" t="n">
        <v>0</v>
      </c>
      <c r="AQ64" t="n">
        <v>0</v>
      </c>
      <c r="AR64" t="n">
        <v>0</v>
      </c>
      <c r="AS64" t="inlineStr"/>
      <c r="AT64" t="n">
        <v>0.46</v>
      </c>
      <c r="AU64" t="inlineStr"/>
      <c r="AV64" t="n">
        <v>0</v>
      </c>
      <c r="AW64" t="n">
        <v>2</v>
      </c>
      <c r="AX64" t="n">
        <v>78863212</v>
      </c>
      <c r="AY64" t="n">
        <v>1</v>
      </c>
      <c r="AZ64" t="n">
        <v>0</v>
      </c>
      <c r="BA64" t="n">
        <v>67</v>
      </c>
      <c r="BB64" t="n">
        <v>0</v>
      </c>
      <c r="BC64" t="n">
        <v>0</v>
      </c>
      <c r="BD64" t="n">
        <v>0</v>
      </c>
      <c r="BE64" t="n">
        <v>0</v>
      </c>
      <c r="BF64" t="n">
        <v>0</v>
      </c>
      <c r="BG64" t="n">
        <v>0</v>
      </c>
      <c r="BH64" t="n">
        <v>0</v>
      </c>
      <c r="BI64" t="n">
        <v>0</v>
      </c>
      <c r="BJ64" t="n">
        <v>0</v>
      </c>
      <c r="BK64" t="n">
        <v>0</v>
      </c>
      <c r="BL64" t="n">
        <v>0</v>
      </c>
      <c r="BM64" t="n">
        <v>0</v>
      </c>
      <c r="BN64" t="n">
        <v>0</v>
      </c>
      <c r="BO64" t="n">
        <v>0</v>
      </c>
      <c r="BP64" t="n">
        <v>0</v>
      </c>
      <c r="BQ64" t="n">
        <v>0</v>
      </c>
      <c r="BR64" t="n">
        <v>0</v>
      </c>
      <c r="BS64" t="n">
        <v>0</v>
      </c>
      <c r="BT64" t="n">
        <v>0</v>
      </c>
      <c r="BU64" t="n">
        <v>0</v>
      </c>
      <c r="BV64" t="n">
        <v>0</v>
      </c>
      <c r="BW64" t="n">
        <v>0</v>
      </c>
      <c r="CV64" t="n">
        <v>0</v>
      </c>
      <c r="CW64">
        <f>ROUND(Y64*Source!I192*DO64,7)</f>
        <v/>
      </c>
      <c r="CX64">
        <f>ROUND(Y64*Source!I192,7)</f>
        <v/>
      </c>
      <c r="CY64">
        <f>AB64</f>
        <v/>
      </c>
      <c r="CZ64">
        <f>AF64</f>
        <v/>
      </c>
      <c r="DA64">
        <f>AJ64</f>
        <v/>
      </c>
      <c r="DB64">
        <f>ROUND(ROUND(AT64*CZ64,2),2)</f>
        <v/>
      </c>
      <c r="DC64">
        <f>ROUND(ROUND(AT64*AG64,2),2)</f>
        <v/>
      </c>
      <c r="DD64" t="inlineStr"/>
      <c r="DE64" t="inlineStr"/>
      <c r="DF64">
        <f>ROUND(ROUND(AE64,0)*CX64,0)</f>
        <v/>
      </c>
      <c r="DG64">
        <f>ROUND(ROUND(AF64*AJ64,0)*CX64,0)</f>
        <v/>
      </c>
      <c r="DH64">
        <f>ROUND(ROUND(AG64*AK64,0)*CX64,0)</f>
        <v/>
      </c>
      <c r="DI64">
        <f>ROUND(ROUND(AH64,0)*CX64,0)</f>
        <v/>
      </c>
      <c r="DJ64">
        <f>DG64</f>
        <v/>
      </c>
      <c r="DK64" t="n">
        <v>0</v>
      </c>
      <c r="DL64" t="inlineStr"/>
      <c r="DM64" t="n">
        <v>0</v>
      </c>
      <c r="DN64" t="inlineStr"/>
      <c r="DO64" t="n">
        <v>0</v>
      </c>
    </row>
    <row r="65">
      <c r="A65">
        <f>ROW(Source!A192)</f>
        <v/>
      </c>
      <c r="B65" t="n">
        <v>78862477</v>
      </c>
      <c r="C65" t="n">
        <v>78863196</v>
      </c>
      <c r="D65" t="n">
        <v>29114479</v>
      </c>
      <c r="E65" t="n">
        <v>1</v>
      </c>
      <c r="F65" t="n">
        <v>1</v>
      </c>
      <c r="G65" t="n">
        <v>1</v>
      </c>
      <c r="H65" t="n">
        <v>3</v>
      </c>
      <c r="I65" t="inlineStr">
        <is>
          <t>101-4222</t>
        </is>
      </c>
      <c r="J65" t="inlineStr">
        <is>
          <t>ТССЦ Московской обл., 101-4222, приказ Минстроя России №675/пр от 28.02.2017 № 254/пр</t>
        </is>
      </c>
      <c r="K65" t="inlineStr">
        <is>
          <t>Дюбели пластмассовые с шурупами 10х60 мм</t>
        </is>
      </c>
      <c r="L65" t="n">
        <v>1355</v>
      </c>
      <c r="N65" t="n">
        <v>1010</v>
      </c>
      <c r="O65" t="inlineStr">
        <is>
          <t>100 шт.</t>
        </is>
      </c>
      <c r="P65" t="inlineStr">
        <is>
          <t>100 шт.</t>
        </is>
      </c>
      <c r="Q65" t="n">
        <v>100</v>
      </c>
      <c r="W65" t="n">
        <v>0</v>
      </c>
      <c r="X65" t="n">
        <v>1772086420</v>
      </c>
      <c r="Y65">
        <f>AT65</f>
        <v/>
      </c>
      <c r="AA65" t="n">
        <v>265.3</v>
      </c>
      <c r="AB65" t="n">
        <v>0</v>
      </c>
      <c r="AC65" t="n">
        <v>0</v>
      </c>
      <c r="AD65" t="n">
        <v>0</v>
      </c>
      <c r="AE65" t="n">
        <v>45.9</v>
      </c>
      <c r="AF65" t="n">
        <v>0</v>
      </c>
      <c r="AG65" t="n">
        <v>0</v>
      </c>
      <c r="AH65" t="n">
        <v>0</v>
      </c>
      <c r="AI65" t="n">
        <v>5.78</v>
      </c>
      <c r="AJ65" t="n">
        <v>1</v>
      </c>
      <c r="AK65" t="n">
        <v>1</v>
      </c>
      <c r="AL65" t="n">
        <v>1</v>
      </c>
      <c r="AM65" t="n">
        <v>2</v>
      </c>
      <c r="AN65" t="n">
        <v>0</v>
      </c>
      <c r="AO65" t="n">
        <v>1</v>
      </c>
      <c r="AP65" t="n">
        <v>0</v>
      </c>
      <c r="AQ65" t="n">
        <v>0</v>
      </c>
      <c r="AR65" t="n">
        <v>0</v>
      </c>
      <c r="AS65" t="inlineStr"/>
      <c r="AT65" t="n">
        <v>0.68</v>
      </c>
      <c r="AU65" t="inlineStr"/>
      <c r="AV65" t="n">
        <v>0</v>
      </c>
      <c r="AW65" t="n">
        <v>2</v>
      </c>
      <c r="AX65" t="n">
        <v>78863213</v>
      </c>
      <c r="AY65" t="n">
        <v>1</v>
      </c>
      <c r="AZ65" t="n">
        <v>0</v>
      </c>
      <c r="BA65" t="n">
        <v>68</v>
      </c>
      <c r="BB65" t="n">
        <v>0</v>
      </c>
      <c r="BC65" t="n">
        <v>0</v>
      </c>
      <c r="BD65" t="n">
        <v>0</v>
      </c>
      <c r="BE65" t="n">
        <v>0</v>
      </c>
      <c r="BF65" t="n">
        <v>0</v>
      </c>
      <c r="BG65" t="n">
        <v>0</v>
      </c>
      <c r="BH65" t="n">
        <v>0</v>
      </c>
      <c r="BI65" t="n">
        <v>0</v>
      </c>
      <c r="BJ65" t="n">
        <v>0</v>
      </c>
      <c r="BK65" t="n">
        <v>0</v>
      </c>
      <c r="BL65" t="n">
        <v>0</v>
      </c>
      <c r="BM65" t="n">
        <v>0</v>
      </c>
      <c r="BN65" t="n">
        <v>0</v>
      </c>
      <c r="BO65" t="n">
        <v>0</v>
      </c>
      <c r="BP65" t="n">
        <v>0</v>
      </c>
      <c r="BQ65" t="n">
        <v>0</v>
      </c>
      <c r="BR65" t="n">
        <v>0</v>
      </c>
      <c r="BS65" t="n">
        <v>0</v>
      </c>
      <c r="BT65" t="n">
        <v>0</v>
      </c>
      <c r="BU65" t="n">
        <v>0</v>
      </c>
      <c r="BV65" t="n">
        <v>0</v>
      </c>
      <c r="BW65" t="n">
        <v>0</v>
      </c>
      <c r="CV65" t="n">
        <v>0</v>
      </c>
      <c r="CW65" t="n">
        <v>0</v>
      </c>
      <c r="CX65">
        <f>ROUND(Y65*Source!I192,7)</f>
        <v/>
      </c>
      <c r="CY65">
        <f>AA65</f>
        <v/>
      </c>
      <c r="CZ65">
        <f>AE65</f>
        <v/>
      </c>
      <c r="DA65">
        <f>AI65</f>
        <v/>
      </c>
      <c r="DB65">
        <f>ROUND(ROUND(AT65*CZ65,2),2)</f>
        <v/>
      </c>
      <c r="DC65">
        <f>ROUND(ROUND(AT65*AG65,2),2)</f>
        <v/>
      </c>
      <c r="DD65" t="inlineStr"/>
      <c r="DE65" t="inlineStr"/>
      <c r="DF65">
        <f>ROUND(ROUND(AE65*AI65,0)*CX65,0)</f>
        <v/>
      </c>
      <c r="DG65">
        <f>ROUND(ROUND(AF65,0)*CX65,0)</f>
        <v/>
      </c>
      <c r="DH65">
        <f>ROUND(ROUND(AG65,0)*CX65,0)</f>
        <v/>
      </c>
      <c r="DI65">
        <f>ROUND(ROUND(AH65,0)*CX65,0)</f>
        <v/>
      </c>
      <c r="DJ65">
        <f>DF65</f>
        <v/>
      </c>
      <c r="DK65" t="n">
        <v>0</v>
      </c>
      <c r="DL65" t="inlineStr"/>
      <c r="DM65" t="n">
        <v>0</v>
      </c>
      <c r="DN65" t="inlineStr"/>
      <c r="DO65" t="n">
        <v>0</v>
      </c>
    </row>
    <row r="66">
      <c r="A66">
        <f>ROW(Source!A192)</f>
        <v/>
      </c>
      <c r="B66" t="n">
        <v>78862477</v>
      </c>
      <c r="C66" t="n">
        <v>78863196</v>
      </c>
      <c r="D66" t="n">
        <v>29109378</v>
      </c>
      <c r="E66" t="n">
        <v>1</v>
      </c>
      <c r="F66" t="n">
        <v>1</v>
      </c>
      <c r="G66" t="n">
        <v>1</v>
      </c>
      <c r="H66" t="n">
        <v>3</v>
      </c>
      <c r="I66" t="inlineStr">
        <is>
          <t>101-4894</t>
        </is>
      </c>
      <c r="J66" t="inlineStr">
        <is>
          <t>ТССЦ Московской обл., 101-4894, приказ Минстроя России №675/пр от 28.02.2017 № 254/пр</t>
        </is>
      </c>
      <c r="K66" t="inlineStr">
        <is>
          <t>Клей марки "Griffon HT-120" Adelant</t>
        </is>
      </c>
      <c r="L66" t="n">
        <v>1296</v>
      </c>
      <c r="N66" t="n">
        <v>1002</v>
      </c>
      <c r="O66" t="inlineStr">
        <is>
          <t>л</t>
        </is>
      </c>
      <c r="P66" t="inlineStr">
        <is>
          <t>л</t>
        </is>
      </c>
      <c r="Q66" t="n">
        <v>1</v>
      </c>
      <c r="W66" t="n">
        <v>0</v>
      </c>
      <c r="X66" t="n">
        <v>-542468145</v>
      </c>
      <c r="Y66">
        <f>AT66</f>
        <v/>
      </c>
      <c r="AA66" t="n">
        <v>1389.43</v>
      </c>
      <c r="AB66" t="n">
        <v>0</v>
      </c>
      <c r="AC66" t="n">
        <v>0</v>
      </c>
      <c r="AD66" t="n">
        <v>0</v>
      </c>
      <c r="AE66" t="n">
        <v>364.68</v>
      </c>
      <c r="AF66" t="n">
        <v>0</v>
      </c>
      <c r="AG66" t="n">
        <v>0</v>
      </c>
      <c r="AH66" t="n">
        <v>0</v>
      </c>
      <c r="AI66" t="n">
        <v>3.81</v>
      </c>
      <c r="AJ66" t="n">
        <v>1</v>
      </c>
      <c r="AK66" t="n">
        <v>1</v>
      </c>
      <c r="AL66" t="n">
        <v>1</v>
      </c>
      <c r="AM66" t="n">
        <v>2</v>
      </c>
      <c r="AN66" t="n">
        <v>0</v>
      </c>
      <c r="AO66" t="n">
        <v>1</v>
      </c>
      <c r="AP66" t="n">
        <v>0</v>
      </c>
      <c r="AQ66" t="n">
        <v>0</v>
      </c>
      <c r="AR66" t="n">
        <v>0</v>
      </c>
      <c r="AS66" t="inlineStr"/>
      <c r="AT66" t="n">
        <v>0.464</v>
      </c>
      <c r="AU66" t="inlineStr"/>
      <c r="AV66" t="n">
        <v>0</v>
      </c>
      <c r="AW66" t="n">
        <v>2</v>
      </c>
      <c r="AX66" t="n">
        <v>78863214</v>
      </c>
      <c r="AY66" t="n">
        <v>1</v>
      </c>
      <c r="AZ66" t="n">
        <v>0</v>
      </c>
      <c r="BA66" t="n">
        <v>69</v>
      </c>
      <c r="BB66" t="n">
        <v>0</v>
      </c>
      <c r="BC66" t="n">
        <v>0</v>
      </c>
      <c r="BD66" t="n">
        <v>0</v>
      </c>
      <c r="BE66" t="n">
        <v>0</v>
      </c>
      <c r="BF66" t="n">
        <v>0</v>
      </c>
      <c r="BG66" t="n">
        <v>0</v>
      </c>
      <c r="BH66" t="n">
        <v>0</v>
      </c>
      <c r="BI66" t="n">
        <v>0</v>
      </c>
      <c r="BJ66" t="n">
        <v>0</v>
      </c>
      <c r="BK66" t="n">
        <v>0</v>
      </c>
      <c r="BL66" t="n">
        <v>0</v>
      </c>
      <c r="BM66" t="n">
        <v>0</v>
      </c>
      <c r="BN66" t="n">
        <v>0</v>
      </c>
      <c r="BO66" t="n">
        <v>0</v>
      </c>
      <c r="BP66" t="n">
        <v>0</v>
      </c>
      <c r="BQ66" t="n">
        <v>0</v>
      </c>
      <c r="BR66" t="n">
        <v>0</v>
      </c>
      <c r="BS66" t="n">
        <v>0</v>
      </c>
      <c r="BT66" t="n">
        <v>0</v>
      </c>
      <c r="BU66" t="n">
        <v>0</v>
      </c>
      <c r="BV66" t="n">
        <v>0</v>
      </c>
      <c r="BW66" t="n">
        <v>0</v>
      </c>
      <c r="CV66" t="n">
        <v>0</v>
      </c>
      <c r="CW66" t="n">
        <v>0</v>
      </c>
      <c r="CX66">
        <f>ROUND(Y66*Source!I192,7)</f>
        <v/>
      </c>
      <c r="CY66">
        <f>AA66</f>
        <v/>
      </c>
      <c r="CZ66">
        <f>AE66</f>
        <v/>
      </c>
      <c r="DA66">
        <f>AI66</f>
        <v/>
      </c>
      <c r="DB66">
        <f>ROUND(ROUND(AT66*CZ66,2),2)</f>
        <v/>
      </c>
      <c r="DC66">
        <f>ROUND(ROUND(AT66*AG66,2),2)</f>
        <v/>
      </c>
      <c r="DD66" t="inlineStr"/>
      <c r="DE66" t="inlineStr"/>
      <c r="DF66">
        <f>ROUND(ROUND(AE66*AI66,0)*CX66,0)</f>
        <v/>
      </c>
      <c r="DG66">
        <f>ROUND(ROUND(AF66,0)*CX66,0)</f>
        <v/>
      </c>
      <c r="DH66">
        <f>ROUND(ROUND(AG66,0)*CX66,0)</f>
        <v/>
      </c>
      <c r="DI66">
        <f>ROUND(ROUND(AH66,0)*CX66,0)</f>
        <v/>
      </c>
      <c r="DJ66">
        <f>DF66</f>
        <v/>
      </c>
      <c r="DK66" t="n">
        <v>0</v>
      </c>
      <c r="DL66" t="inlineStr"/>
      <c r="DM66" t="n">
        <v>0</v>
      </c>
      <c r="DN66" t="inlineStr"/>
      <c r="DO66" t="n">
        <v>0</v>
      </c>
    </row>
    <row r="67">
      <c r="A67">
        <f>ROW(Source!A192)</f>
        <v/>
      </c>
      <c r="B67" t="n">
        <v>78862477</v>
      </c>
      <c r="C67" t="n">
        <v>78863196</v>
      </c>
      <c r="D67" t="n">
        <v>29117174</v>
      </c>
      <c r="E67" t="n">
        <v>1</v>
      </c>
      <c r="F67" t="n">
        <v>1</v>
      </c>
      <c r="G67" t="n">
        <v>1</v>
      </c>
      <c r="H67" t="n">
        <v>3</v>
      </c>
      <c r="I67" t="inlineStr">
        <is>
          <t>103-1104</t>
        </is>
      </c>
      <c r="J67" t="inlineStr">
        <is>
          <t>ТССЦ Московской обл., 103-1104, приказ Минстроя России №675/пр от 28.02.2017 № 254/пр</t>
        </is>
      </c>
      <c r="K67" t="inlineStr">
        <is>
          <t>Трубы ХПВХ, марка "FlowGuardGold type ll Adelant PVC-C" диаметром 110 мм, толщина стенки 8,2 мм, рабочим давлением 16 атм.</t>
        </is>
      </c>
      <c r="L67" t="n">
        <v>1301</v>
      </c>
      <c r="N67" t="n">
        <v>1003</v>
      </c>
      <c r="O67" t="inlineStr">
        <is>
          <t>м</t>
        </is>
      </c>
      <c r="P67" t="inlineStr">
        <is>
          <t>м</t>
        </is>
      </c>
      <c r="Q67" t="n">
        <v>1</v>
      </c>
      <c r="W67" t="n">
        <v>0</v>
      </c>
      <c r="X67" t="n">
        <v>256391828</v>
      </c>
      <c r="Y67">
        <f>AT67</f>
        <v/>
      </c>
      <c r="AA67" t="n">
        <v>955.62</v>
      </c>
      <c r="AB67" t="n">
        <v>0</v>
      </c>
      <c r="AC67" t="n">
        <v>0</v>
      </c>
      <c r="AD67" t="n">
        <v>0</v>
      </c>
      <c r="AE67" t="n">
        <v>713.15</v>
      </c>
      <c r="AF67" t="n">
        <v>0</v>
      </c>
      <c r="AG67" t="n">
        <v>0</v>
      </c>
      <c r="AH67" t="n">
        <v>0</v>
      </c>
      <c r="AI67" t="n">
        <v>1.34</v>
      </c>
      <c r="AJ67" t="n">
        <v>1</v>
      </c>
      <c r="AK67" t="n">
        <v>1</v>
      </c>
      <c r="AL67" t="n">
        <v>1</v>
      </c>
      <c r="AM67" t="n">
        <v>2</v>
      </c>
      <c r="AN67" t="n">
        <v>0</v>
      </c>
      <c r="AO67" t="n">
        <v>1</v>
      </c>
      <c r="AP67" t="n">
        <v>0</v>
      </c>
      <c r="AQ67" t="n">
        <v>0</v>
      </c>
      <c r="AR67" t="n">
        <v>0</v>
      </c>
      <c r="AS67" t="inlineStr"/>
      <c r="AT67" t="n">
        <v>98.14</v>
      </c>
      <c r="AU67" t="inlineStr"/>
      <c r="AV67" t="n">
        <v>0</v>
      </c>
      <c r="AW67" t="n">
        <v>2</v>
      </c>
      <c r="AX67" t="n">
        <v>78863215</v>
      </c>
      <c r="AY67" t="n">
        <v>1</v>
      </c>
      <c r="AZ67" t="n">
        <v>0</v>
      </c>
      <c r="BA67" t="n">
        <v>70</v>
      </c>
      <c r="BB67" t="n">
        <v>0</v>
      </c>
      <c r="BC67" t="n">
        <v>0</v>
      </c>
      <c r="BD67" t="n">
        <v>0</v>
      </c>
      <c r="BE67" t="n">
        <v>0</v>
      </c>
      <c r="BF67" t="n">
        <v>0</v>
      </c>
      <c r="BG67" t="n">
        <v>0</v>
      </c>
      <c r="BH67" t="n">
        <v>0</v>
      </c>
      <c r="BI67" t="n">
        <v>0</v>
      </c>
      <c r="BJ67" t="n">
        <v>0</v>
      </c>
      <c r="BK67" t="n">
        <v>0</v>
      </c>
      <c r="BL67" t="n">
        <v>0</v>
      </c>
      <c r="BM67" t="n">
        <v>0</v>
      </c>
      <c r="BN67" t="n">
        <v>0</v>
      </c>
      <c r="BO67" t="n">
        <v>0</v>
      </c>
      <c r="BP67" t="n">
        <v>0</v>
      </c>
      <c r="BQ67" t="n">
        <v>0</v>
      </c>
      <c r="BR67" t="n">
        <v>0</v>
      </c>
      <c r="BS67" t="n">
        <v>0</v>
      </c>
      <c r="BT67" t="n">
        <v>0</v>
      </c>
      <c r="BU67" t="n">
        <v>0</v>
      </c>
      <c r="BV67" t="n">
        <v>0</v>
      </c>
      <c r="BW67" t="n">
        <v>0</v>
      </c>
      <c r="CV67" t="n">
        <v>0</v>
      </c>
      <c r="CW67" t="n">
        <v>0</v>
      </c>
      <c r="CX67">
        <f>ROUND(Y67*Source!I192,7)</f>
        <v/>
      </c>
      <c r="CY67">
        <f>AA67</f>
        <v/>
      </c>
      <c r="CZ67">
        <f>AE67</f>
        <v/>
      </c>
      <c r="DA67">
        <f>AI67</f>
        <v/>
      </c>
      <c r="DB67">
        <f>ROUND(ROUND(AT67*CZ67,2),2)</f>
        <v/>
      </c>
      <c r="DC67">
        <f>ROUND(ROUND(AT67*AG67,2),2)</f>
        <v/>
      </c>
      <c r="DD67" t="inlineStr"/>
      <c r="DE67" t="inlineStr"/>
      <c r="DF67">
        <f>ROUND(ROUND(AE67*AI67,0)*CX67,0)</f>
        <v/>
      </c>
      <c r="DG67">
        <f>ROUND(ROUND(AF67,0)*CX67,0)</f>
        <v/>
      </c>
      <c r="DH67">
        <f>ROUND(ROUND(AG67,0)*CX67,0)</f>
        <v/>
      </c>
      <c r="DI67">
        <f>ROUND(ROUND(AH67,0)*CX67,0)</f>
        <v/>
      </c>
      <c r="DJ67">
        <f>DF67</f>
        <v/>
      </c>
      <c r="DK67" t="n">
        <v>0</v>
      </c>
      <c r="DL67" t="inlineStr"/>
      <c r="DM67" t="n">
        <v>0</v>
      </c>
      <c r="DN67" t="inlineStr"/>
      <c r="DO67" t="n">
        <v>0</v>
      </c>
    </row>
    <row r="68">
      <c r="A68">
        <f>ROW(Source!A192)</f>
        <v/>
      </c>
      <c r="B68" t="n">
        <v>78862477</v>
      </c>
      <c r="C68" t="n">
        <v>78863196</v>
      </c>
      <c r="D68" t="n">
        <v>29159153</v>
      </c>
      <c r="E68" t="n">
        <v>1</v>
      </c>
      <c r="F68" t="n">
        <v>1</v>
      </c>
      <c r="G68" t="n">
        <v>1</v>
      </c>
      <c r="H68" t="n">
        <v>3</v>
      </c>
      <c r="I68" t="inlineStr">
        <is>
          <t>507-4358</t>
        </is>
      </c>
      <c r="J68" t="inlineStr">
        <is>
          <t>ТССЦ Московской обл., 507-4358, приказ Минстроя России №675/пр от 28.02.2017 № 258/пр</t>
        </is>
      </c>
      <c r="K68" t="inlineStr">
        <is>
          <t>Крестовина канализационная полиэтиленовая двухплоскостная размером 110х110х50 мм</t>
        </is>
      </c>
      <c r="L68" t="n">
        <v>1354</v>
      </c>
      <c r="N68" t="n">
        <v>1010</v>
      </c>
      <c r="O68" t="inlineStr">
        <is>
          <t>шт.</t>
        </is>
      </c>
      <c r="P68" t="inlineStr">
        <is>
          <t>шт.</t>
        </is>
      </c>
      <c r="Q68" t="n">
        <v>1</v>
      </c>
      <c r="W68" t="n">
        <v>0</v>
      </c>
      <c r="X68" t="n">
        <v>-1022801545</v>
      </c>
      <c r="Y68">
        <f>AT68</f>
        <v/>
      </c>
      <c r="AA68" t="n">
        <v>169.88</v>
      </c>
      <c r="AB68" t="n">
        <v>0</v>
      </c>
      <c r="AC68" t="n">
        <v>0</v>
      </c>
      <c r="AD68" t="n">
        <v>0</v>
      </c>
      <c r="AE68" t="n">
        <v>14.11</v>
      </c>
      <c r="AF68" t="n">
        <v>0</v>
      </c>
      <c r="AG68" t="n">
        <v>0</v>
      </c>
      <c r="AH68" t="n">
        <v>0</v>
      </c>
      <c r="AI68" t="n">
        <v>12.04</v>
      </c>
      <c r="AJ68" t="n">
        <v>1</v>
      </c>
      <c r="AK68" t="n">
        <v>1</v>
      </c>
      <c r="AL68" t="n">
        <v>1</v>
      </c>
      <c r="AM68" t="n">
        <v>0</v>
      </c>
      <c r="AN68" t="n">
        <v>0</v>
      </c>
      <c r="AO68" t="n">
        <v>0</v>
      </c>
      <c r="AP68" t="n">
        <v>1</v>
      </c>
      <c r="AQ68" t="n">
        <v>0</v>
      </c>
      <c r="AR68" t="n">
        <v>0</v>
      </c>
      <c r="AS68" t="inlineStr"/>
      <c r="AT68" t="n">
        <v>25</v>
      </c>
      <c r="AU68" t="inlineStr"/>
      <c r="AV68" t="n">
        <v>0</v>
      </c>
      <c r="AW68" t="n">
        <v>1</v>
      </c>
      <c r="AX68" t="n">
        <v>-1</v>
      </c>
      <c r="AY68" t="n">
        <v>0</v>
      </c>
      <c r="AZ68" t="n">
        <v>0</v>
      </c>
      <c r="BA68" t="inlineStr"/>
      <c r="BB68" t="n">
        <v>0</v>
      </c>
      <c r="BC68" t="n">
        <v>0</v>
      </c>
      <c r="BD68" t="n">
        <v>0</v>
      </c>
      <c r="BE68" t="n">
        <v>0</v>
      </c>
      <c r="BF68" t="n">
        <v>0</v>
      </c>
      <c r="BG68" t="n">
        <v>0</v>
      </c>
      <c r="BH68" t="n">
        <v>0</v>
      </c>
      <c r="BI68" t="n">
        <v>0</v>
      </c>
      <c r="BJ68" t="n">
        <v>0</v>
      </c>
      <c r="BK68" t="n">
        <v>0</v>
      </c>
      <c r="BL68" t="n">
        <v>0</v>
      </c>
      <c r="BM68" t="n">
        <v>0</v>
      </c>
      <c r="BN68" t="n">
        <v>0</v>
      </c>
      <c r="BO68" t="n">
        <v>0</v>
      </c>
      <c r="BP68" t="n">
        <v>0</v>
      </c>
      <c r="BQ68" t="n">
        <v>0</v>
      </c>
      <c r="BR68" t="n">
        <v>0</v>
      </c>
      <c r="BS68" t="n">
        <v>0</v>
      </c>
      <c r="BT68" t="n">
        <v>0</v>
      </c>
      <c r="BU68" t="n">
        <v>0</v>
      </c>
      <c r="BV68" t="n">
        <v>0</v>
      </c>
      <c r="BW68" t="n">
        <v>0</v>
      </c>
      <c r="CV68" t="n">
        <v>0</v>
      </c>
      <c r="CW68" t="n">
        <v>0</v>
      </c>
      <c r="CX68">
        <f>ROUND(Y68*Source!I192,7)</f>
        <v/>
      </c>
      <c r="CY68">
        <f>AA68</f>
        <v/>
      </c>
      <c r="CZ68">
        <f>AE68</f>
        <v/>
      </c>
      <c r="DA68">
        <f>AI68</f>
        <v/>
      </c>
      <c r="DB68">
        <f>ROUND(ROUND(AT68*CZ68,2),2)</f>
        <v/>
      </c>
      <c r="DC68">
        <f>ROUND(ROUND(AT68*AG68,2),2)</f>
        <v/>
      </c>
      <c r="DD68" t="inlineStr"/>
      <c r="DE68" t="inlineStr"/>
      <c r="DF68">
        <f>ROUND(ROUND(AE68*AI68,0)*CX68,0)</f>
        <v/>
      </c>
      <c r="DG68">
        <f>ROUND(ROUND(AF68,0)*CX68,0)</f>
        <v/>
      </c>
      <c r="DH68">
        <f>ROUND(ROUND(AG68,0)*CX68,0)</f>
        <v/>
      </c>
      <c r="DI68">
        <f>ROUND(ROUND(AH68,0)*CX68,0)</f>
        <v/>
      </c>
      <c r="DJ68">
        <f>DF68</f>
        <v/>
      </c>
      <c r="DK68" t="n">
        <v>0</v>
      </c>
      <c r="DL68" t="inlineStr"/>
      <c r="DM68" t="n">
        <v>0</v>
      </c>
      <c r="DN68" t="inlineStr"/>
      <c r="DO68" t="n">
        <v>0</v>
      </c>
    </row>
    <row r="69">
      <c r="A69">
        <f>ROW(Source!A192)</f>
        <v/>
      </c>
      <c r="B69" t="n">
        <v>78862477</v>
      </c>
      <c r="C69" t="n">
        <v>78863196</v>
      </c>
      <c r="D69" t="n">
        <v>29159783</v>
      </c>
      <c r="E69" t="n">
        <v>1</v>
      </c>
      <c r="F69" t="n">
        <v>1</v>
      </c>
      <c r="G69" t="n">
        <v>1</v>
      </c>
      <c r="H69" t="n">
        <v>3</v>
      </c>
      <c r="I69" t="inlineStr">
        <is>
          <t>507-4378</t>
        </is>
      </c>
      <c r="J69" t="inlineStr">
        <is>
          <t>ТССЦ Московской обл., 507-4378, приказ Минстроя России №675/пр от 28.02.2017 № 258/пр</t>
        </is>
      </c>
      <c r="K69" t="inlineStr">
        <is>
          <t>Отвод канализационный полипропиленовый 45° диаметр 110 мм</t>
        </is>
      </c>
      <c r="L69" t="n">
        <v>1358</v>
      </c>
      <c r="N69" t="n">
        <v>1010</v>
      </c>
      <c r="O69" t="inlineStr">
        <is>
          <t>10 шт.</t>
        </is>
      </c>
      <c r="P69" t="inlineStr">
        <is>
          <t>10 шт.</t>
        </is>
      </c>
      <c r="Q69" t="n">
        <v>10</v>
      </c>
      <c r="W69" t="n">
        <v>0</v>
      </c>
      <c r="X69" t="n">
        <v>202161885</v>
      </c>
      <c r="Y69">
        <f>AT69</f>
        <v/>
      </c>
      <c r="AA69" t="n">
        <v>739.79</v>
      </c>
      <c r="AB69" t="n">
        <v>0</v>
      </c>
      <c r="AC69" t="n">
        <v>0</v>
      </c>
      <c r="AD69" t="n">
        <v>0</v>
      </c>
      <c r="AE69" t="n">
        <v>74.5</v>
      </c>
      <c r="AF69" t="n">
        <v>0</v>
      </c>
      <c r="AG69" t="n">
        <v>0</v>
      </c>
      <c r="AH69" t="n">
        <v>0</v>
      </c>
      <c r="AI69" t="n">
        <v>9.93</v>
      </c>
      <c r="AJ69" t="n">
        <v>1</v>
      </c>
      <c r="AK69" t="n">
        <v>1</v>
      </c>
      <c r="AL69" t="n">
        <v>1</v>
      </c>
      <c r="AM69" t="n">
        <v>0</v>
      </c>
      <c r="AN69" t="n">
        <v>0</v>
      </c>
      <c r="AO69" t="n">
        <v>0</v>
      </c>
      <c r="AP69" t="n">
        <v>1</v>
      </c>
      <c r="AQ69" t="n">
        <v>0</v>
      </c>
      <c r="AR69" t="n">
        <v>0</v>
      </c>
      <c r="AS69" t="inlineStr"/>
      <c r="AT69" t="n">
        <v>10</v>
      </c>
      <c r="AU69" t="inlineStr"/>
      <c r="AV69" t="n">
        <v>0</v>
      </c>
      <c r="AW69" t="n">
        <v>1</v>
      </c>
      <c r="AX69" t="n">
        <v>-1</v>
      </c>
      <c r="AY69" t="n">
        <v>0</v>
      </c>
      <c r="AZ69" t="n">
        <v>0</v>
      </c>
      <c r="BA69" t="inlineStr"/>
      <c r="BB69" t="n">
        <v>0</v>
      </c>
      <c r="BC69" t="n">
        <v>0</v>
      </c>
      <c r="BD69" t="n">
        <v>0</v>
      </c>
      <c r="BE69" t="n">
        <v>0</v>
      </c>
      <c r="BF69" t="n">
        <v>0</v>
      </c>
      <c r="BG69" t="n">
        <v>0</v>
      </c>
      <c r="BH69" t="n">
        <v>0</v>
      </c>
      <c r="BI69" t="n">
        <v>0</v>
      </c>
      <c r="BJ69" t="n">
        <v>0</v>
      </c>
      <c r="BK69" t="n">
        <v>0</v>
      </c>
      <c r="BL69" t="n">
        <v>0</v>
      </c>
      <c r="BM69" t="n">
        <v>0</v>
      </c>
      <c r="BN69" t="n">
        <v>0</v>
      </c>
      <c r="BO69" t="n">
        <v>0</v>
      </c>
      <c r="BP69" t="n">
        <v>0</v>
      </c>
      <c r="BQ69" t="n">
        <v>0</v>
      </c>
      <c r="BR69" t="n">
        <v>0</v>
      </c>
      <c r="BS69" t="n">
        <v>0</v>
      </c>
      <c r="BT69" t="n">
        <v>0</v>
      </c>
      <c r="BU69" t="n">
        <v>0</v>
      </c>
      <c r="BV69" t="n">
        <v>0</v>
      </c>
      <c r="BW69" t="n">
        <v>0</v>
      </c>
      <c r="CV69" t="n">
        <v>0</v>
      </c>
      <c r="CW69" t="n">
        <v>0</v>
      </c>
      <c r="CX69">
        <f>ROUND(Y69*Source!I192,7)</f>
        <v/>
      </c>
      <c r="CY69">
        <f>AA69</f>
        <v/>
      </c>
      <c r="CZ69">
        <f>AE69</f>
        <v/>
      </c>
      <c r="DA69">
        <f>AI69</f>
        <v/>
      </c>
      <c r="DB69">
        <f>ROUND(ROUND(AT69*CZ69,2),2)</f>
        <v/>
      </c>
      <c r="DC69">
        <f>ROUND(ROUND(AT69*AG69,2),2)</f>
        <v/>
      </c>
      <c r="DD69" t="inlineStr"/>
      <c r="DE69" t="inlineStr"/>
      <c r="DF69">
        <f>ROUND(ROUND(AE69*AI69,0)*CX69,0)</f>
        <v/>
      </c>
      <c r="DG69">
        <f>ROUND(ROUND(AF69,0)*CX69,0)</f>
        <v/>
      </c>
      <c r="DH69">
        <f>ROUND(ROUND(AG69,0)*CX69,0)</f>
        <v/>
      </c>
      <c r="DI69">
        <f>ROUND(ROUND(AH69,0)*CX69,0)</f>
        <v/>
      </c>
      <c r="DJ69">
        <f>DF69</f>
        <v/>
      </c>
      <c r="DK69" t="n">
        <v>0</v>
      </c>
      <c r="DL69" t="inlineStr"/>
      <c r="DM69" t="n">
        <v>0</v>
      </c>
      <c r="DN69" t="inlineStr"/>
      <c r="DO69" t="n">
        <v>0</v>
      </c>
    </row>
    <row r="70">
      <c r="A70">
        <f>ROW(Source!A192)</f>
        <v/>
      </c>
      <c r="B70" t="n">
        <v>78862477</v>
      </c>
      <c r="C70" t="n">
        <v>78863196</v>
      </c>
      <c r="D70" t="n">
        <v>0</v>
      </c>
      <c r="E70" t="n">
        <v>0</v>
      </c>
      <c r="F70" t="n">
        <v>1</v>
      </c>
      <c r="G70" t="n">
        <v>1</v>
      </c>
      <c r="H70" t="n">
        <v>3</v>
      </c>
      <c r="I70" t="inlineStr">
        <is>
          <t>Цена поставщика</t>
        </is>
      </c>
      <c r="J70" t="inlineStr"/>
      <c r="K70" t="inlineStr">
        <is>
          <t>Переход с чугун. на ПВХ 110/86</t>
        </is>
      </c>
      <c r="L70" t="n">
        <v>1371</v>
      </c>
      <c r="N70" t="n">
        <v>1013</v>
      </c>
      <c r="O70" t="inlineStr">
        <is>
          <t>ШТ</t>
        </is>
      </c>
      <c r="P70" t="inlineStr">
        <is>
          <t>ШТ</t>
        </is>
      </c>
      <c r="Q70" t="n">
        <v>1</v>
      </c>
      <c r="W70" t="n">
        <v>0</v>
      </c>
      <c r="X70" t="n">
        <v>-139748886</v>
      </c>
      <c r="Y70">
        <f>AT70</f>
        <v/>
      </c>
      <c r="AA70" t="n">
        <v>385.25</v>
      </c>
      <c r="AB70" t="n">
        <v>0</v>
      </c>
      <c r="AC70" t="n">
        <v>0</v>
      </c>
      <c r="AD70" t="n">
        <v>0</v>
      </c>
      <c r="AE70" t="n">
        <v>385.25</v>
      </c>
      <c r="AF70" t="n">
        <v>0</v>
      </c>
      <c r="AG70" t="n">
        <v>0</v>
      </c>
      <c r="AH70" t="n">
        <v>0</v>
      </c>
      <c r="AI70" t="n">
        <v>1</v>
      </c>
      <c r="AJ70" t="n">
        <v>1</v>
      </c>
      <c r="AK70" t="n">
        <v>1</v>
      </c>
      <c r="AL70" t="n">
        <v>1</v>
      </c>
      <c r="AM70" t="n">
        <v>0</v>
      </c>
      <c r="AN70" t="n">
        <v>0</v>
      </c>
      <c r="AO70" t="n">
        <v>0</v>
      </c>
      <c r="AP70" t="n">
        <v>1</v>
      </c>
      <c r="AQ70" t="n">
        <v>0</v>
      </c>
      <c r="AR70" t="n">
        <v>0</v>
      </c>
      <c r="AS70" t="inlineStr"/>
      <c r="AT70" t="n">
        <v>50</v>
      </c>
      <c r="AU70" t="inlineStr"/>
      <c r="AV70" t="n">
        <v>0</v>
      </c>
      <c r="AW70" t="n">
        <v>1</v>
      </c>
      <c r="AX70" t="n">
        <v>-1</v>
      </c>
      <c r="AY70" t="n">
        <v>0</v>
      </c>
      <c r="AZ70" t="n">
        <v>0</v>
      </c>
      <c r="BA70" t="inlineStr"/>
      <c r="BB70" t="n">
        <v>0</v>
      </c>
      <c r="BC70" t="n">
        <v>0</v>
      </c>
      <c r="BD70" t="n">
        <v>0</v>
      </c>
      <c r="BE70" t="n">
        <v>0</v>
      </c>
      <c r="BF70" t="n">
        <v>0</v>
      </c>
      <c r="BG70" t="n">
        <v>0</v>
      </c>
      <c r="BH70" t="n">
        <v>0</v>
      </c>
      <c r="BI70" t="n">
        <v>0</v>
      </c>
      <c r="BJ70" t="n">
        <v>0</v>
      </c>
      <c r="BK70" t="n">
        <v>0</v>
      </c>
      <c r="BL70" t="n">
        <v>0</v>
      </c>
      <c r="BM70" t="n">
        <v>0</v>
      </c>
      <c r="BN70" t="n">
        <v>0</v>
      </c>
      <c r="BO70" t="n">
        <v>0</v>
      </c>
      <c r="BP70" t="n">
        <v>0</v>
      </c>
      <c r="BQ70" t="n">
        <v>0</v>
      </c>
      <c r="BR70" t="n">
        <v>0</v>
      </c>
      <c r="BS70" t="n">
        <v>0</v>
      </c>
      <c r="BT70" t="n">
        <v>0</v>
      </c>
      <c r="BU70" t="n">
        <v>0</v>
      </c>
      <c r="BV70" t="n">
        <v>0</v>
      </c>
      <c r="BW70" t="n">
        <v>0</v>
      </c>
      <c r="CV70" t="n">
        <v>0</v>
      </c>
      <c r="CW70" t="n">
        <v>0</v>
      </c>
      <c r="CX70">
        <f>ROUND(Y70*Source!I192,7)</f>
        <v/>
      </c>
      <c r="CY70">
        <f>AA70</f>
        <v/>
      </c>
      <c r="CZ70">
        <f>AE70</f>
        <v/>
      </c>
      <c r="DA70">
        <f>AI70</f>
        <v/>
      </c>
      <c r="DB70">
        <f>ROUND(ROUND(AT70*CZ70,2),2)</f>
        <v/>
      </c>
      <c r="DC70">
        <f>ROUND(ROUND(AT70*AG70,2),2)</f>
        <v/>
      </c>
      <c r="DD70" t="inlineStr"/>
      <c r="DE70" t="inlineStr"/>
      <c r="DF70">
        <f>ROUND(ROUND(AE70,0)*CX70,0)</f>
        <v/>
      </c>
      <c r="DG70">
        <f>ROUND(ROUND(AF70,0)*CX70,0)</f>
        <v/>
      </c>
      <c r="DH70">
        <f>ROUND(ROUND(AG70,0)*CX70,0)</f>
        <v/>
      </c>
      <c r="DI70">
        <f>ROUND(ROUND(AH70,0)*CX70,0)</f>
        <v/>
      </c>
      <c r="DJ70">
        <f>DF70</f>
        <v/>
      </c>
      <c r="DK70" t="n">
        <v>0</v>
      </c>
      <c r="DL70" t="inlineStr"/>
      <c r="DM70" t="n">
        <v>0</v>
      </c>
      <c r="DN70" t="inlineStr"/>
      <c r="DO70" t="n">
        <v>0</v>
      </c>
    </row>
    <row r="71">
      <c r="A71">
        <f>ROW(Source!A196)</f>
        <v/>
      </c>
      <c r="B71" t="n">
        <v>78862477</v>
      </c>
      <c r="C71" t="n">
        <v>78863227</v>
      </c>
      <c r="D71" t="n">
        <v>18408291</v>
      </c>
      <c r="E71" t="n">
        <v>1</v>
      </c>
      <c r="F71" t="n">
        <v>1</v>
      </c>
      <c r="G71" t="n">
        <v>1</v>
      </c>
      <c r="H71" t="n">
        <v>1</v>
      </c>
      <c r="I71" t="inlineStr">
        <is>
          <t>1-1025-90</t>
        </is>
      </c>
      <c r="J71" t="inlineStr"/>
      <c r="K71" t="inlineStr">
        <is>
          <t>Рабочий строитель среднего разряда 2,5</t>
        </is>
      </c>
      <c r="L71" t="n">
        <v>1369</v>
      </c>
      <c r="N71" t="n">
        <v>1013</v>
      </c>
      <c r="O71" t="inlineStr">
        <is>
          <t>чел.-ч</t>
        </is>
      </c>
      <c r="P71" t="inlineStr">
        <is>
          <t>чел.-ч</t>
        </is>
      </c>
      <c r="Q71" t="n">
        <v>1</v>
      </c>
      <c r="W71" t="n">
        <v>0</v>
      </c>
      <c r="X71" t="n">
        <v>1933892413</v>
      </c>
      <c r="Y71">
        <f>AT71</f>
        <v/>
      </c>
      <c r="AA71" t="n">
        <v>0</v>
      </c>
      <c r="AB71" t="n">
        <v>0</v>
      </c>
      <c r="AC71" t="n">
        <v>0</v>
      </c>
      <c r="AD71" t="n">
        <v>8.17</v>
      </c>
      <c r="AE71" t="n">
        <v>0</v>
      </c>
      <c r="AF71" t="n">
        <v>0</v>
      </c>
      <c r="AG71" t="n">
        <v>0</v>
      </c>
      <c r="AH71" t="n">
        <v>8.17</v>
      </c>
      <c r="AI71" t="n">
        <v>1</v>
      </c>
      <c r="AJ71" t="n">
        <v>1</v>
      </c>
      <c r="AK71" t="n">
        <v>1</v>
      </c>
      <c r="AL71" t="n">
        <v>1</v>
      </c>
      <c r="AM71" t="n">
        <v>-2</v>
      </c>
      <c r="AN71" t="n">
        <v>0</v>
      </c>
      <c r="AO71" t="n">
        <v>1</v>
      </c>
      <c r="AP71" t="n">
        <v>1</v>
      </c>
      <c r="AQ71" t="n">
        <v>0</v>
      </c>
      <c r="AR71" t="n">
        <v>0</v>
      </c>
      <c r="AS71" t="inlineStr"/>
      <c r="AT71" t="n">
        <v>32.2</v>
      </c>
      <c r="AU71" t="inlineStr"/>
      <c r="AV71" t="n">
        <v>1</v>
      </c>
      <c r="AW71" t="n">
        <v>2</v>
      </c>
      <c r="AX71" t="n">
        <v>78863234</v>
      </c>
      <c r="AY71" t="n">
        <v>1</v>
      </c>
      <c r="AZ71" t="n">
        <v>0</v>
      </c>
      <c r="BA71" t="n">
        <v>76</v>
      </c>
      <c r="BB71" t="n">
        <v>0</v>
      </c>
      <c r="BC71" t="n">
        <v>0</v>
      </c>
      <c r="BD71" t="n">
        <v>0</v>
      </c>
      <c r="BE71" t="n">
        <v>0</v>
      </c>
      <c r="BF71" t="n">
        <v>0</v>
      </c>
      <c r="BG71" t="n">
        <v>0</v>
      </c>
      <c r="BH71" t="n">
        <v>0</v>
      </c>
      <c r="BI71" t="n">
        <v>0</v>
      </c>
      <c r="BJ71" t="n">
        <v>0</v>
      </c>
      <c r="BK71" t="n">
        <v>0</v>
      </c>
      <c r="BL71" t="n">
        <v>0</v>
      </c>
      <c r="BM71" t="n">
        <v>0</v>
      </c>
      <c r="BN71" t="n">
        <v>0</v>
      </c>
      <c r="BO71" t="n">
        <v>0</v>
      </c>
      <c r="BP71" t="n">
        <v>0</v>
      </c>
      <c r="BQ71" t="n">
        <v>0</v>
      </c>
      <c r="BR71" t="n">
        <v>0</v>
      </c>
      <c r="BS71" t="n">
        <v>0</v>
      </c>
      <c r="BT71" t="n">
        <v>0</v>
      </c>
      <c r="BU71" t="n">
        <v>0</v>
      </c>
      <c r="BV71" t="n">
        <v>0</v>
      </c>
      <c r="BW71" t="n">
        <v>0</v>
      </c>
      <c r="CU71">
        <f>ROUND(AT71*Source!I196*AH71*AL71,0)</f>
        <v/>
      </c>
      <c r="CV71">
        <f>ROUND(Y71*Source!I196,7)</f>
        <v/>
      </c>
      <c r="CW71" t="n">
        <v>0</v>
      </c>
      <c r="CX71">
        <f>ROUND(Y71*Source!I196,7)</f>
        <v/>
      </c>
      <c r="CY71">
        <f>AD71</f>
        <v/>
      </c>
      <c r="CZ71">
        <f>AH71</f>
        <v/>
      </c>
      <c r="DA71">
        <f>AL71</f>
        <v/>
      </c>
      <c r="DB71">
        <f>ROUND(ROUND(AT71*CZ71,2),2)</f>
        <v/>
      </c>
      <c r="DC71">
        <f>ROUND(ROUND(AT71*AG71,2),2)</f>
        <v/>
      </c>
      <c r="DD71" t="inlineStr"/>
      <c r="DE71" t="inlineStr"/>
      <c r="DF71">
        <f>ROUND(ROUND(AE71,0)*CX71,0)</f>
        <v/>
      </c>
      <c r="DG71">
        <f>ROUND(ROUND(AF71,0)*CX71,0)</f>
        <v/>
      </c>
      <c r="DH71">
        <f>ROUND(ROUND(AG71,0)*CX71,0)</f>
        <v/>
      </c>
      <c r="DI71">
        <f>ROUND(ROUND(AH71,0)*CX71,0)</f>
        <v/>
      </c>
      <c r="DJ71">
        <f>DI71</f>
        <v/>
      </c>
      <c r="DK71" t="n">
        <v>0</v>
      </c>
      <c r="DL71" t="inlineStr"/>
      <c r="DM71" t="n">
        <v>0</v>
      </c>
      <c r="DN71" t="inlineStr"/>
      <c r="DO71" t="n">
        <v>0</v>
      </c>
    </row>
    <row r="72">
      <c r="A72">
        <f>ROW(Source!A196)</f>
        <v/>
      </c>
      <c r="B72" t="n">
        <v>78862477</v>
      </c>
      <c r="C72" t="n">
        <v>78863227</v>
      </c>
      <c r="D72" t="n">
        <v>29174913</v>
      </c>
      <c r="E72" t="n">
        <v>1</v>
      </c>
      <c r="F72" t="n">
        <v>1</v>
      </c>
      <c r="G72" t="n">
        <v>1</v>
      </c>
      <c r="H72" t="n">
        <v>2</v>
      </c>
      <c r="I72" t="inlineStr">
        <is>
          <t>400001</t>
        </is>
      </c>
      <c r="J72" t="inlineStr">
        <is>
          <t>ТСЭМ Московской обл., 400001, приказ Минстроя России №675/пр от 28.02.2017 № 264/пр</t>
        </is>
      </c>
      <c r="K72" t="inlineStr">
        <is>
          <t>Автомобили бортовые, грузоподъемность до 5 т</t>
        </is>
      </c>
      <c r="L72" t="n">
        <v>1368</v>
      </c>
      <c r="N72" t="n">
        <v>1011</v>
      </c>
      <c r="O72" t="inlineStr">
        <is>
          <t>маш.-ч</t>
        </is>
      </c>
      <c r="P72" t="inlineStr">
        <is>
          <t>маш.-ч</t>
        </is>
      </c>
      <c r="Q72" t="n">
        <v>1</v>
      </c>
      <c r="W72" t="n">
        <v>0</v>
      </c>
      <c r="X72" t="n">
        <v>1230759911</v>
      </c>
      <c r="Y72">
        <f>AT72</f>
        <v/>
      </c>
      <c r="AA72" t="n">
        <v>0</v>
      </c>
      <c r="AB72" t="n">
        <v>2177.51</v>
      </c>
      <c r="AC72" t="n">
        <v>606.1</v>
      </c>
      <c r="AD72" t="n">
        <v>0</v>
      </c>
      <c r="AE72" t="n">
        <v>0</v>
      </c>
      <c r="AF72" t="n">
        <v>87.17</v>
      </c>
      <c r="AG72" t="n">
        <v>11.6</v>
      </c>
      <c r="AH72" t="n">
        <v>0</v>
      </c>
      <c r="AI72" t="n">
        <v>1</v>
      </c>
      <c r="AJ72" t="n">
        <v>24.98</v>
      </c>
      <c r="AK72" t="n">
        <v>52.25</v>
      </c>
      <c r="AL72" t="n">
        <v>1</v>
      </c>
      <c r="AM72" t="n">
        <v>2</v>
      </c>
      <c r="AN72" t="n">
        <v>0</v>
      </c>
      <c r="AO72" t="n">
        <v>1</v>
      </c>
      <c r="AP72" t="n">
        <v>1</v>
      </c>
      <c r="AQ72" t="n">
        <v>0</v>
      </c>
      <c r="AR72" t="n">
        <v>0</v>
      </c>
      <c r="AS72" t="inlineStr"/>
      <c r="AT72" t="n">
        <v>0.01</v>
      </c>
      <c r="AU72" t="inlineStr"/>
      <c r="AV72" t="n">
        <v>0</v>
      </c>
      <c r="AW72" t="n">
        <v>2</v>
      </c>
      <c r="AX72" t="n">
        <v>78863235</v>
      </c>
      <c r="AY72" t="n">
        <v>1</v>
      </c>
      <c r="AZ72" t="n">
        <v>0</v>
      </c>
      <c r="BA72" t="n">
        <v>77</v>
      </c>
      <c r="BB72" t="n">
        <v>0</v>
      </c>
      <c r="BC72" t="n">
        <v>0</v>
      </c>
      <c r="BD72" t="n">
        <v>0</v>
      </c>
      <c r="BE72" t="n">
        <v>0</v>
      </c>
      <c r="BF72" t="n">
        <v>0</v>
      </c>
      <c r="BG72" t="n">
        <v>0</v>
      </c>
      <c r="BH72" t="n">
        <v>0</v>
      </c>
      <c r="BI72" t="n">
        <v>0</v>
      </c>
      <c r="BJ72" t="n">
        <v>0</v>
      </c>
      <c r="BK72" t="n">
        <v>0</v>
      </c>
      <c r="BL72" t="n">
        <v>0</v>
      </c>
      <c r="BM72" t="n">
        <v>0</v>
      </c>
      <c r="BN72" t="n">
        <v>0</v>
      </c>
      <c r="BO72" t="n">
        <v>0</v>
      </c>
      <c r="BP72" t="n">
        <v>0</v>
      </c>
      <c r="BQ72" t="n">
        <v>0</v>
      </c>
      <c r="BR72" t="n">
        <v>0</v>
      </c>
      <c r="BS72" t="n">
        <v>0</v>
      </c>
      <c r="BT72" t="n">
        <v>0</v>
      </c>
      <c r="BU72" t="n">
        <v>0</v>
      </c>
      <c r="BV72" t="n">
        <v>0</v>
      </c>
      <c r="BW72" t="n">
        <v>0</v>
      </c>
      <c r="CV72" t="n">
        <v>0</v>
      </c>
      <c r="CW72">
        <f>ROUND(Y72*Source!I196*DO72,7)</f>
        <v/>
      </c>
      <c r="CX72">
        <f>ROUND(Y72*Source!I196,7)</f>
        <v/>
      </c>
      <c r="CY72">
        <f>AB72</f>
        <v/>
      </c>
      <c r="CZ72">
        <f>AF72</f>
        <v/>
      </c>
      <c r="DA72">
        <f>AJ72</f>
        <v/>
      </c>
      <c r="DB72">
        <f>ROUND(ROUND(AT72*CZ72,2),2)</f>
        <v/>
      </c>
      <c r="DC72">
        <f>ROUND(ROUND(AT72*AG72,2),2)</f>
        <v/>
      </c>
      <c r="DD72" t="inlineStr"/>
      <c r="DE72" t="inlineStr"/>
      <c r="DF72">
        <f>ROUND(ROUND(AE72,0)*CX72,0)</f>
        <v/>
      </c>
      <c r="DG72">
        <f>ROUND(ROUND(AF72*AJ72,0)*CX72,0)</f>
        <v/>
      </c>
      <c r="DH72">
        <f>ROUND(ROUND(AG72*AK72,0)*CX72,0)</f>
        <v/>
      </c>
      <c r="DI72">
        <f>ROUND(ROUND(AH72,0)*CX72,0)</f>
        <v/>
      </c>
      <c r="DJ72">
        <f>DG72</f>
        <v/>
      </c>
      <c r="DK72" t="n">
        <v>0</v>
      </c>
      <c r="DL72" t="inlineStr"/>
      <c r="DM72" t="n">
        <v>0</v>
      </c>
      <c r="DN72" t="inlineStr"/>
      <c r="DO72" t="n">
        <v>0</v>
      </c>
    </row>
    <row r="73">
      <c r="A73">
        <f>ROW(Source!A196)</f>
        <v/>
      </c>
      <c r="B73" t="n">
        <v>78862477</v>
      </c>
      <c r="C73" t="n">
        <v>78863227</v>
      </c>
      <c r="D73" t="n">
        <v>29110139</v>
      </c>
      <c r="E73" t="n">
        <v>1</v>
      </c>
      <c r="F73" t="n">
        <v>1</v>
      </c>
      <c r="G73" t="n">
        <v>1</v>
      </c>
      <c r="H73" t="n">
        <v>3</v>
      </c>
      <c r="I73" t="inlineStr">
        <is>
          <t>101-1703</t>
        </is>
      </c>
      <c r="J73" t="inlineStr">
        <is>
          <t>ТССЦ Московской обл., 101-1703, приказ Минстроя России №675/пр от 28.02.2017 № 254/пр</t>
        </is>
      </c>
      <c r="K73" t="inlineStr">
        <is>
          <t>Прокладки резиновые (пластина техническая прессованная)</t>
        </is>
      </c>
      <c r="L73" t="n">
        <v>1346</v>
      </c>
      <c r="N73" t="n">
        <v>1009</v>
      </c>
      <c r="O73" t="inlineStr">
        <is>
          <t>кг</t>
        </is>
      </c>
      <c r="P73" t="inlineStr">
        <is>
          <t>кг</t>
        </is>
      </c>
      <c r="Q73" t="n">
        <v>1</v>
      </c>
      <c r="W73" t="n">
        <v>0</v>
      </c>
      <c r="X73" t="n">
        <v>-1947909329</v>
      </c>
      <c r="Y73">
        <f>AT73</f>
        <v/>
      </c>
      <c r="AA73" t="n">
        <v>341.04</v>
      </c>
      <c r="AB73" t="n">
        <v>0</v>
      </c>
      <c r="AC73" t="n">
        <v>0</v>
      </c>
      <c r="AD73" t="n">
        <v>0</v>
      </c>
      <c r="AE73" t="n">
        <v>23.09</v>
      </c>
      <c r="AF73" t="n">
        <v>0</v>
      </c>
      <c r="AG73" t="n">
        <v>0</v>
      </c>
      <c r="AH73" t="n">
        <v>0</v>
      </c>
      <c r="AI73" t="n">
        <v>14.77</v>
      </c>
      <c r="AJ73" t="n">
        <v>1</v>
      </c>
      <c r="AK73" t="n">
        <v>1</v>
      </c>
      <c r="AL73" t="n">
        <v>1</v>
      </c>
      <c r="AM73" t="n">
        <v>2</v>
      </c>
      <c r="AN73" t="n">
        <v>0</v>
      </c>
      <c r="AO73" t="n">
        <v>1</v>
      </c>
      <c r="AP73" t="n">
        <v>1</v>
      </c>
      <c r="AQ73" t="n">
        <v>0</v>
      </c>
      <c r="AR73" t="n">
        <v>0</v>
      </c>
      <c r="AS73" t="inlineStr"/>
      <c r="AT73" t="n">
        <v>2</v>
      </c>
      <c r="AU73" t="inlineStr"/>
      <c r="AV73" t="n">
        <v>0</v>
      </c>
      <c r="AW73" t="n">
        <v>2</v>
      </c>
      <c r="AX73" t="n">
        <v>78863236</v>
      </c>
      <c r="AY73" t="n">
        <v>1</v>
      </c>
      <c r="AZ73" t="n">
        <v>0</v>
      </c>
      <c r="BA73" t="n">
        <v>78</v>
      </c>
      <c r="BB73" t="n">
        <v>0</v>
      </c>
      <c r="BC73" t="n">
        <v>0</v>
      </c>
      <c r="BD73" t="n">
        <v>0</v>
      </c>
      <c r="BE73" t="n">
        <v>0</v>
      </c>
      <c r="BF73" t="n">
        <v>0</v>
      </c>
      <c r="BG73" t="n">
        <v>0</v>
      </c>
      <c r="BH73" t="n">
        <v>0</v>
      </c>
      <c r="BI73" t="n">
        <v>0</v>
      </c>
      <c r="BJ73" t="n">
        <v>0</v>
      </c>
      <c r="BK73" t="n">
        <v>0</v>
      </c>
      <c r="BL73" t="n">
        <v>0</v>
      </c>
      <c r="BM73" t="n">
        <v>0</v>
      </c>
      <c r="BN73" t="n">
        <v>0</v>
      </c>
      <c r="BO73" t="n">
        <v>0</v>
      </c>
      <c r="BP73" t="n">
        <v>0</v>
      </c>
      <c r="BQ73" t="n">
        <v>0</v>
      </c>
      <c r="BR73" t="n">
        <v>0</v>
      </c>
      <c r="BS73" t="n">
        <v>0</v>
      </c>
      <c r="BT73" t="n">
        <v>0</v>
      </c>
      <c r="BU73" t="n">
        <v>0</v>
      </c>
      <c r="BV73" t="n">
        <v>0</v>
      </c>
      <c r="BW73" t="n">
        <v>0</v>
      </c>
      <c r="CV73" t="n">
        <v>0</v>
      </c>
      <c r="CW73" t="n">
        <v>0</v>
      </c>
      <c r="CX73">
        <f>ROUND(Y73*Source!I196,7)</f>
        <v/>
      </c>
      <c r="CY73">
        <f>AA73</f>
        <v/>
      </c>
      <c r="CZ73">
        <f>AE73</f>
        <v/>
      </c>
      <c r="DA73">
        <f>AI73</f>
        <v/>
      </c>
      <c r="DB73">
        <f>ROUND(ROUND(AT73*CZ73,2),2)</f>
        <v/>
      </c>
      <c r="DC73">
        <f>ROUND(ROUND(AT73*AG73,2),2)</f>
        <v/>
      </c>
      <c r="DD73" t="inlineStr"/>
      <c r="DE73" t="inlineStr"/>
      <c r="DF73">
        <f>ROUND(ROUND(AE73*AI73,0)*CX73,0)</f>
        <v/>
      </c>
      <c r="DG73">
        <f>ROUND(ROUND(AF73,0)*CX73,0)</f>
        <v/>
      </c>
      <c r="DH73">
        <f>ROUND(ROUND(AG73,0)*CX73,0)</f>
        <v/>
      </c>
      <c r="DI73">
        <f>ROUND(ROUND(AH73,0)*CX73,0)</f>
        <v/>
      </c>
      <c r="DJ73">
        <f>DF73</f>
        <v/>
      </c>
      <c r="DK73" t="n">
        <v>0</v>
      </c>
      <c r="DL73" t="inlineStr"/>
      <c r="DM73" t="n">
        <v>0</v>
      </c>
      <c r="DN73" t="inlineStr"/>
      <c r="DO73" t="n">
        <v>0</v>
      </c>
    </row>
    <row r="74">
      <c r="A74">
        <f>ROW(Source!A196)</f>
        <v/>
      </c>
      <c r="B74" t="n">
        <v>78862477</v>
      </c>
      <c r="C74" t="n">
        <v>78863227</v>
      </c>
      <c r="D74" t="n">
        <v>29114240</v>
      </c>
      <c r="E74" t="n">
        <v>1</v>
      </c>
      <c r="F74" t="n">
        <v>1</v>
      </c>
      <c r="G74" t="n">
        <v>1</v>
      </c>
      <c r="H74" t="n">
        <v>3</v>
      </c>
      <c r="I74" t="inlineStr">
        <is>
          <t>101-2576</t>
        </is>
      </c>
      <c r="J74" t="inlineStr">
        <is>
          <t>ТССЦ Московской обл., 101-2576, приказ Минстроя России №675/пр от 28.02.2017 № 254/пр</t>
        </is>
      </c>
      <c r="K74" t="inlineStr">
        <is>
          <t>Болты с гайками и шайбами для санитарно-технических работ диаметром 16 мм</t>
        </is>
      </c>
      <c r="L74" t="n">
        <v>1348</v>
      </c>
      <c r="N74" t="n">
        <v>1009</v>
      </c>
      <c r="O74" t="inlineStr">
        <is>
          <t>т</t>
        </is>
      </c>
      <c r="P74" t="inlineStr">
        <is>
          <t>т</t>
        </is>
      </c>
      <c r="Q74" t="n">
        <v>1000</v>
      </c>
      <c r="W74" t="n">
        <v>0</v>
      </c>
      <c r="X74" t="n">
        <v>-1701539228</v>
      </c>
      <c r="Y74">
        <f>AT74</f>
        <v/>
      </c>
      <c r="AA74" t="n">
        <v>145037.4</v>
      </c>
      <c r="AB74" t="n">
        <v>0</v>
      </c>
      <c r="AC74" t="n">
        <v>0</v>
      </c>
      <c r="AD74" t="n">
        <v>0</v>
      </c>
      <c r="AE74" t="n">
        <v>14830</v>
      </c>
      <c r="AF74" t="n">
        <v>0</v>
      </c>
      <c r="AG74" t="n">
        <v>0</v>
      </c>
      <c r="AH74" t="n">
        <v>0</v>
      </c>
      <c r="AI74" t="n">
        <v>9.779999999999999</v>
      </c>
      <c r="AJ74" t="n">
        <v>1</v>
      </c>
      <c r="AK74" t="n">
        <v>1</v>
      </c>
      <c r="AL74" t="n">
        <v>1</v>
      </c>
      <c r="AM74" t="n">
        <v>2</v>
      </c>
      <c r="AN74" t="n">
        <v>0</v>
      </c>
      <c r="AO74" t="n">
        <v>1</v>
      </c>
      <c r="AP74" t="n">
        <v>1</v>
      </c>
      <c r="AQ74" t="n">
        <v>0</v>
      </c>
      <c r="AR74" t="n">
        <v>0</v>
      </c>
      <c r="AS74" t="inlineStr"/>
      <c r="AT74" t="n">
        <v>0.005</v>
      </c>
      <c r="AU74" t="inlineStr"/>
      <c r="AV74" t="n">
        <v>0</v>
      </c>
      <c r="AW74" t="n">
        <v>2</v>
      </c>
      <c r="AX74" t="n">
        <v>78863237</v>
      </c>
      <c r="AY74" t="n">
        <v>1</v>
      </c>
      <c r="AZ74" t="n">
        <v>0</v>
      </c>
      <c r="BA74" t="n">
        <v>79</v>
      </c>
      <c r="BB74" t="n">
        <v>0</v>
      </c>
      <c r="BC74" t="n">
        <v>0</v>
      </c>
      <c r="BD74" t="n">
        <v>0</v>
      </c>
      <c r="BE74" t="n">
        <v>0</v>
      </c>
      <c r="BF74" t="n">
        <v>0</v>
      </c>
      <c r="BG74" t="n">
        <v>0</v>
      </c>
      <c r="BH74" t="n">
        <v>0</v>
      </c>
      <c r="BI74" t="n">
        <v>0</v>
      </c>
      <c r="BJ74" t="n">
        <v>0</v>
      </c>
      <c r="BK74" t="n">
        <v>0</v>
      </c>
      <c r="BL74" t="n">
        <v>0</v>
      </c>
      <c r="BM74" t="n">
        <v>0</v>
      </c>
      <c r="BN74" t="n">
        <v>0</v>
      </c>
      <c r="BO74" t="n">
        <v>0</v>
      </c>
      <c r="BP74" t="n">
        <v>0</v>
      </c>
      <c r="BQ74" t="n">
        <v>0</v>
      </c>
      <c r="BR74" t="n">
        <v>0</v>
      </c>
      <c r="BS74" t="n">
        <v>0</v>
      </c>
      <c r="BT74" t="n">
        <v>0</v>
      </c>
      <c r="BU74" t="n">
        <v>0</v>
      </c>
      <c r="BV74" t="n">
        <v>0</v>
      </c>
      <c r="BW74" t="n">
        <v>0</v>
      </c>
      <c r="CV74" t="n">
        <v>0</v>
      </c>
      <c r="CW74" t="n">
        <v>0</v>
      </c>
      <c r="CX74">
        <f>ROUND(Y74*Source!I196,7)</f>
        <v/>
      </c>
      <c r="CY74">
        <f>AA74</f>
        <v/>
      </c>
      <c r="CZ74">
        <f>AE74</f>
        <v/>
      </c>
      <c r="DA74">
        <f>AI74</f>
        <v/>
      </c>
      <c r="DB74">
        <f>ROUND(ROUND(AT74*CZ74,2),2)</f>
        <v/>
      </c>
      <c r="DC74">
        <f>ROUND(ROUND(AT74*AG74,2),2)</f>
        <v/>
      </c>
      <c r="DD74" t="inlineStr"/>
      <c r="DE74" t="inlineStr"/>
      <c r="DF74">
        <f>ROUND(ROUND(AE74*AI74,0)*CX74,0)</f>
        <v/>
      </c>
      <c r="DG74">
        <f>ROUND(ROUND(AF74,0)*CX74,0)</f>
        <v/>
      </c>
      <c r="DH74">
        <f>ROUND(ROUND(AG74,0)*CX74,0)</f>
        <v/>
      </c>
      <c r="DI74">
        <f>ROUND(ROUND(AH74,0)*CX74,0)</f>
        <v/>
      </c>
      <c r="DJ74">
        <f>DF74</f>
        <v/>
      </c>
      <c r="DK74" t="n">
        <v>0</v>
      </c>
      <c r="DL74" t="inlineStr"/>
      <c r="DM74" t="n">
        <v>0</v>
      </c>
      <c r="DN74" t="inlineStr"/>
      <c r="DO74" t="n">
        <v>0</v>
      </c>
    </row>
    <row r="75">
      <c r="A75">
        <f>ROW(Source!A196)</f>
        <v/>
      </c>
      <c r="B75" t="n">
        <v>78862477</v>
      </c>
      <c r="C75" t="n">
        <v>78863227</v>
      </c>
      <c r="D75" t="n">
        <v>29150040</v>
      </c>
      <c r="E75" t="n">
        <v>1</v>
      </c>
      <c r="F75" t="n">
        <v>1</v>
      </c>
      <c r="G75" t="n">
        <v>1</v>
      </c>
      <c r="H75" t="n">
        <v>3</v>
      </c>
      <c r="I75" t="inlineStr">
        <is>
          <t>411-0001</t>
        </is>
      </c>
      <c r="J75" t="inlineStr">
        <is>
          <t>ТССЦ Московской обл., 411-0001, приказ Минстроя России №675/пр от 28.02.2017 № 257/пр</t>
        </is>
      </c>
      <c r="K75" t="inlineStr">
        <is>
          <t>Вода</t>
        </is>
      </c>
      <c r="L75" t="n">
        <v>1339</v>
      </c>
      <c r="N75" t="n">
        <v>1007</v>
      </c>
      <c r="O75" t="inlineStr">
        <is>
          <t>м3</t>
        </is>
      </c>
      <c r="P75" t="inlineStr">
        <is>
          <t>м3</t>
        </is>
      </c>
      <c r="Q75" t="n">
        <v>1</v>
      </c>
      <c r="W75" t="n">
        <v>0</v>
      </c>
      <c r="X75" t="n">
        <v>619799737</v>
      </c>
      <c r="Y75">
        <f>AT75</f>
        <v/>
      </c>
      <c r="AA75" t="n">
        <v>31.28</v>
      </c>
      <c r="AB75" t="n">
        <v>0</v>
      </c>
      <c r="AC75" t="n">
        <v>0</v>
      </c>
      <c r="AD75" t="n">
        <v>0</v>
      </c>
      <c r="AE75" t="n">
        <v>2.44</v>
      </c>
      <c r="AF75" t="n">
        <v>0</v>
      </c>
      <c r="AG75" t="n">
        <v>0</v>
      </c>
      <c r="AH75" t="n">
        <v>0</v>
      </c>
      <c r="AI75" t="n">
        <v>12.82</v>
      </c>
      <c r="AJ75" t="n">
        <v>1</v>
      </c>
      <c r="AK75" t="n">
        <v>1</v>
      </c>
      <c r="AL75" t="n">
        <v>1</v>
      </c>
      <c r="AM75" t="n">
        <v>2</v>
      </c>
      <c r="AN75" t="n">
        <v>0</v>
      </c>
      <c r="AO75" t="n">
        <v>1</v>
      </c>
      <c r="AP75" t="n">
        <v>1</v>
      </c>
      <c r="AQ75" t="n">
        <v>0</v>
      </c>
      <c r="AR75" t="n">
        <v>0</v>
      </c>
      <c r="AS75" t="inlineStr"/>
      <c r="AT75" t="n">
        <v>7.8</v>
      </c>
      <c r="AU75" t="inlineStr"/>
      <c r="AV75" t="n">
        <v>0</v>
      </c>
      <c r="AW75" t="n">
        <v>2</v>
      </c>
      <c r="AX75" t="n">
        <v>78863238</v>
      </c>
      <c r="AY75" t="n">
        <v>1</v>
      </c>
      <c r="AZ75" t="n">
        <v>0</v>
      </c>
      <c r="BA75" t="n">
        <v>80</v>
      </c>
      <c r="BB75" t="n">
        <v>0</v>
      </c>
      <c r="BC75" t="n">
        <v>0</v>
      </c>
      <c r="BD75" t="n">
        <v>0</v>
      </c>
      <c r="BE75" t="n">
        <v>0</v>
      </c>
      <c r="BF75" t="n">
        <v>0</v>
      </c>
      <c r="BG75" t="n">
        <v>0</v>
      </c>
      <c r="BH75" t="n">
        <v>0</v>
      </c>
      <c r="BI75" t="n">
        <v>0</v>
      </c>
      <c r="BJ75" t="n">
        <v>0</v>
      </c>
      <c r="BK75" t="n">
        <v>0</v>
      </c>
      <c r="BL75" t="n">
        <v>0</v>
      </c>
      <c r="BM75" t="n">
        <v>0</v>
      </c>
      <c r="BN75" t="n">
        <v>0</v>
      </c>
      <c r="BO75" t="n">
        <v>0</v>
      </c>
      <c r="BP75" t="n">
        <v>0</v>
      </c>
      <c r="BQ75" t="n">
        <v>0</v>
      </c>
      <c r="BR75" t="n">
        <v>0</v>
      </c>
      <c r="BS75" t="n">
        <v>0</v>
      </c>
      <c r="BT75" t="n">
        <v>0</v>
      </c>
      <c r="BU75" t="n">
        <v>0</v>
      </c>
      <c r="BV75" t="n">
        <v>0</v>
      </c>
      <c r="BW75" t="n">
        <v>0</v>
      </c>
      <c r="CV75" t="n">
        <v>0</v>
      </c>
      <c r="CW75" t="n">
        <v>0</v>
      </c>
      <c r="CX75">
        <f>ROUND(Y75*Source!I196,7)</f>
        <v/>
      </c>
      <c r="CY75">
        <f>AA75</f>
        <v/>
      </c>
      <c r="CZ75">
        <f>AE75</f>
        <v/>
      </c>
      <c r="DA75">
        <f>AI75</f>
        <v/>
      </c>
      <c r="DB75">
        <f>ROUND(ROUND(AT75*CZ75,2),2)</f>
        <v/>
      </c>
      <c r="DC75">
        <f>ROUND(ROUND(AT75*AG75,2),2)</f>
        <v/>
      </c>
      <c r="DD75" t="inlineStr"/>
      <c r="DE75" t="inlineStr"/>
      <c r="DF75">
        <f>ROUND(ROUND(AE75*AI75,0)*CX75,0)</f>
        <v/>
      </c>
      <c r="DG75">
        <f>ROUND(ROUND(AF75,0)*CX75,0)</f>
        <v/>
      </c>
      <c r="DH75">
        <f>ROUND(ROUND(AG75,0)*CX75,0)</f>
        <v/>
      </c>
      <c r="DI75">
        <f>ROUND(ROUND(AH75,0)*CX75,0)</f>
        <v/>
      </c>
      <c r="DJ75">
        <f>DF75</f>
        <v/>
      </c>
      <c r="DK75" t="n">
        <v>0</v>
      </c>
      <c r="DL75" t="inlineStr"/>
      <c r="DM75" t="n">
        <v>0</v>
      </c>
      <c r="DN75" t="inlineStr"/>
      <c r="DO75" t="n">
        <v>0</v>
      </c>
    </row>
    <row r="76">
      <c r="A76">
        <f>ROW(Source!A196)</f>
        <v/>
      </c>
      <c r="B76" t="n">
        <v>78862477</v>
      </c>
      <c r="C76" t="n">
        <v>78863227</v>
      </c>
      <c r="D76" t="n">
        <v>0</v>
      </c>
      <c r="E76" t="n">
        <v>1</v>
      </c>
      <c r="F76" t="n">
        <v>1</v>
      </c>
      <c r="G76" t="n">
        <v>1</v>
      </c>
      <c r="H76" t="n">
        <v>3</v>
      </c>
      <c r="I76" t="inlineStr">
        <is>
          <t>Цена поставщика</t>
        </is>
      </c>
      <c r="J76" t="inlineStr"/>
      <c r="K76" t="inlineStr">
        <is>
          <t>Прочистка КРОТ</t>
        </is>
      </c>
      <c r="L76" t="n">
        <v>1296</v>
      </c>
      <c r="N76" t="n">
        <v>1002</v>
      </c>
      <c r="O76" t="inlineStr">
        <is>
          <t>л</t>
        </is>
      </c>
      <c r="P76" t="inlineStr">
        <is>
          <t>л</t>
        </is>
      </c>
      <c r="Q76" t="n">
        <v>1</v>
      </c>
      <c r="W76" t="n">
        <v>0</v>
      </c>
      <c r="X76" t="n">
        <v>-1978592410</v>
      </c>
      <c r="Y76">
        <f>AT76</f>
        <v/>
      </c>
      <c r="AA76" t="n">
        <v>384.43</v>
      </c>
      <c r="AB76" t="n">
        <v>0</v>
      </c>
      <c r="AC76" t="n">
        <v>0</v>
      </c>
      <c r="AD76" t="n">
        <v>0</v>
      </c>
      <c r="AE76" t="n">
        <v>384.43</v>
      </c>
      <c r="AF76" t="n">
        <v>0</v>
      </c>
      <c r="AG76" t="n">
        <v>0</v>
      </c>
      <c r="AH76" t="n">
        <v>0</v>
      </c>
      <c r="AI76" t="n">
        <v>1</v>
      </c>
      <c r="AJ76" t="n">
        <v>1</v>
      </c>
      <c r="AK76" t="n">
        <v>1</v>
      </c>
      <c r="AL76" t="n">
        <v>1</v>
      </c>
      <c r="AM76" t="n">
        <v>0</v>
      </c>
      <c r="AN76" t="n">
        <v>0</v>
      </c>
      <c r="AO76" t="n">
        <v>0</v>
      </c>
      <c r="AP76" t="n">
        <v>1</v>
      </c>
      <c r="AQ76" t="n">
        <v>0</v>
      </c>
      <c r="AR76" t="n">
        <v>0</v>
      </c>
      <c r="AS76" t="inlineStr"/>
      <c r="AT76" t="n">
        <v>12.5</v>
      </c>
      <c r="AU76" t="inlineStr"/>
      <c r="AV76" t="n">
        <v>0</v>
      </c>
      <c r="AW76" t="n">
        <v>1</v>
      </c>
      <c r="AX76" t="n">
        <v>-1</v>
      </c>
      <c r="AY76" t="n">
        <v>0</v>
      </c>
      <c r="AZ76" t="n">
        <v>0</v>
      </c>
      <c r="BA76" t="inlineStr"/>
      <c r="BB76" t="n">
        <v>0</v>
      </c>
      <c r="BC76" t="n">
        <v>0</v>
      </c>
      <c r="BD76" t="n">
        <v>0</v>
      </c>
      <c r="BE76" t="n">
        <v>0</v>
      </c>
      <c r="BF76" t="n">
        <v>0</v>
      </c>
      <c r="BG76" t="n">
        <v>0</v>
      </c>
      <c r="BH76" t="n">
        <v>0</v>
      </c>
      <c r="BI76" t="n">
        <v>0</v>
      </c>
      <c r="BJ76" t="n">
        <v>0</v>
      </c>
      <c r="BK76" t="n">
        <v>0</v>
      </c>
      <c r="BL76" t="n">
        <v>0</v>
      </c>
      <c r="BM76" t="n">
        <v>0</v>
      </c>
      <c r="BN76" t="n">
        <v>0</v>
      </c>
      <c r="BO76" t="n">
        <v>0</v>
      </c>
      <c r="BP76" t="n">
        <v>0</v>
      </c>
      <c r="BQ76" t="n">
        <v>0</v>
      </c>
      <c r="BR76" t="n">
        <v>0</v>
      </c>
      <c r="BS76" t="n">
        <v>0</v>
      </c>
      <c r="BT76" t="n">
        <v>0</v>
      </c>
      <c r="BU76" t="n">
        <v>0</v>
      </c>
      <c r="BV76" t="n">
        <v>0</v>
      </c>
      <c r="BW76" t="n">
        <v>0</v>
      </c>
      <c r="CV76" t="n">
        <v>0</v>
      </c>
      <c r="CW76" t="n">
        <v>0</v>
      </c>
      <c r="CX76">
        <f>ROUND(Y76*Source!I196,7)</f>
        <v/>
      </c>
      <c r="CY76">
        <f>AA76</f>
        <v/>
      </c>
      <c r="CZ76">
        <f>AE76</f>
        <v/>
      </c>
      <c r="DA76">
        <f>AI76</f>
        <v/>
      </c>
      <c r="DB76">
        <f>ROUND(ROUND(AT76*CZ76,2),2)</f>
        <v/>
      </c>
      <c r="DC76">
        <f>ROUND(ROUND(AT76*AG76,2),2)</f>
        <v/>
      </c>
      <c r="DD76" t="inlineStr"/>
      <c r="DE76" t="inlineStr"/>
      <c r="DF76">
        <f>ROUND(ROUND(AE76,0)*CX76,0)</f>
        <v/>
      </c>
      <c r="DG76">
        <f>ROUND(ROUND(AF76,0)*CX76,0)</f>
        <v/>
      </c>
      <c r="DH76">
        <f>ROUND(ROUND(AG76,0)*CX76,0)</f>
        <v/>
      </c>
      <c r="DI76">
        <f>ROUND(ROUND(AH76,0)*CX76,0)</f>
        <v/>
      </c>
      <c r="DJ76">
        <f>DF76</f>
        <v/>
      </c>
      <c r="DK76" t="n">
        <v>0</v>
      </c>
      <c r="DL76" t="inlineStr"/>
      <c r="DM76" t="n">
        <v>0</v>
      </c>
      <c r="DN76" t="inlineStr"/>
      <c r="DO76" t="n">
        <v>0</v>
      </c>
    </row>
    <row r="77">
      <c r="A77">
        <f>ROW(Source!A236)</f>
        <v/>
      </c>
      <c r="B77" t="n">
        <v>78862477</v>
      </c>
      <c r="C77" t="n">
        <v>78863303</v>
      </c>
      <c r="D77" t="n">
        <v>18408291</v>
      </c>
      <c r="E77" t="n">
        <v>1</v>
      </c>
      <c r="F77" t="n">
        <v>1</v>
      </c>
      <c r="G77" t="n">
        <v>1</v>
      </c>
      <c r="H77" t="n">
        <v>1</v>
      </c>
      <c r="I77" t="inlineStr">
        <is>
          <t>1-1025-90</t>
        </is>
      </c>
      <c r="J77" t="inlineStr"/>
      <c r="K77" t="inlineStr">
        <is>
          <t>Рабочий строитель среднего разряда 2,5</t>
        </is>
      </c>
      <c r="L77" t="n">
        <v>1369</v>
      </c>
      <c r="N77" t="n">
        <v>1013</v>
      </c>
      <c r="O77" t="inlineStr">
        <is>
          <t>чел.-ч</t>
        </is>
      </c>
      <c r="P77" t="inlineStr">
        <is>
          <t>чел.-ч</t>
        </is>
      </c>
      <c r="Q77" t="n">
        <v>1</v>
      </c>
      <c r="W77" t="n">
        <v>0</v>
      </c>
      <c r="X77" t="n">
        <v>1933892413</v>
      </c>
      <c r="Y77">
        <f>AT77</f>
        <v/>
      </c>
      <c r="AA77" t="n">
        <v>0</v>
      </c>
      <c r="AB77" t="n">
        <v>0</v>
      </c>
      <c r="AC77" t="n">
        <v>0</v>
      </c>
      <c r="AD77" t="n">
        <v>8.17</v>
      </c>
      <c r="AE77" t="n">
        <v>0</v>
      </c>
      <c r="AF77" t="n">
        <v>0</v>
      </c>
      <c r="AG77" t="n">
        <v>0</v>
      </c>
      <c r="AH77" t="n">
        <v>8.17</v>
      </c>
      <c r="AI77" t="n">
        <v>1</v>
      </c>
      <c r="AJ77" t="n">
        <v>1</v>
      </c>
      <c r="AK77" t="n">
        <v>1</v>
      </c>
      <c r="AL77" t="n">
        <v>1</v>
      </c>
      <c r="AM77" t="n">
        <v>-2</v>
      </c>
      <c r="AN77" t="n">
        <v>0</v>
      </c>
      <c r="AO77" t="n">
        <v>1</v>
      </c>
      <c r="AP77" t="n">
        <v>1</v>
      </c>
      <c r="AQ77" t="n">
        <v>0</v>
      </c>
      <c r="AR77" t="n">
        <v>0</v>
      </c>
      <c r="AS77" t="inlineStr"/>
      <c r="AT77" t="n">
        <v>32.2</v>
      </c>
      <c r="AU77" t="inlineStr"/>
      <c r="AV77" t="n">
        <v>1</v>
      </c>
      <c r="AW77" t="n">
        <v>2</v>
      </c>
      <c r="AX77" t="n">
        <v>78863310</v>
      </c>
      <c r="AY77" t="n">
        <v>1</v>
      </c>
      <c r="AZ77" t="n">
        <v>0</v>
      </c>
      <c r="BA77" t="n">
        <v>81</v>
      </c>
      <c r="BB77" t="n">
        <v>0</v>
      </c>
      <c r="BC77" t="n">
        <v>0</v>
      </c>
      <c r="BD77" t="n">
        <v>0</v>
      </c>
      <c r="BE77" t="n">
        <v>0</v>
      </c>
      <c r="BF77" t="n">
        <v>0</v>
      </c>
      <c r="BG77" t="n">
        <v>0</v>
      </c>
      <c r="BH77" t="n">
        <v>0</v>
      </c>
      <c r="BI77" t="n">
        <v>0</v>
      </c>
      <c r="BJ77" t="n">
        <v>0</v>
      </c>
      <c r="BK77" t="n">
        <v>0</v>
      </c>
      <c r="BL77" t="n">
        <v>0</v>
      </c>
      <c r="BM77" t="n">
        <v>0</v>
      </c>
      <c r="BN77" t="n">
        <v>0</v>
      </c>
      <c r="BO77" t="n">
        <v>0</v>
      </c>
      <c r="BP77" t="n">
        <v>0</v>
      </c>
      <c r="BQ77" t="n">
        <v>0</v>
      </c>
      <c r="BR77" t="n">
        <v>0</v>
      </c>
      <c r="BS77" t="n">
        <v>0</v>
      </c>
      <c r="BT77" t="n">
        <v>0</v>
      </c>
      <c r="BU77" t="n">
        <v>0</v>
      </c>
      <c r="BV77" t="n">
        <v>0</v>
      </c>
      <c r="BW77" t="n">
        <v>0</v>
      </c>
      <c r="CU77">
        <f>ROUND(AT77*Source!I236*AH77*AL77,0)</f>
        <v/>
      </c>
      <c r="CV77">
        <f>ROUND(Y77*Source!I236,7)</f>
        <v/>
      </c>
      <c r="CW77" t="n">
        <v>0</v>
      </c>
      <c r="CX77">
        <f>ROUND(Y77*Source!I236,7)</f>
        <v/>
      </c>
      <c r="CY77">
        <f>AD77</f>
        <v/>
      </c>
      <c r="CZ77">
        <f>AH77</f>
        <v/>
      </c>
      <c r="DA77">
        <f>AL77</f>
        <v/>
      </c>
      <c r="DB77">
        <f>ROUND(ROUND(AT77*CZ77,2),2)</f>
        <v/>
      </c>
      <c r="DC77">
        <f>ROUND(ROUND(AT77*AG77,2),2)</f>
        <v/>
      </c>
      <c r="DD77" t="inlineStr"/>
      <c r="DE77" t="inlineStr"/>
      <c r="DF77">
        <f>ROUND(ROUND(AE77,0)*CX77,0)</f>
        <v/>
      </c>
      <c r="DG77">
        <f>ROUND(ROUND(AF77,0)*CX77,0)</f>
        <v/>
      </c>
      <c r="DH77">
        <f>ROUND(ROUND(AG77,0)*CX77,0)</f>
        <v/>
      </c>
      <c r="DI77">
        <f>ROUND(ROUND(AH77,0)*CX77,0)</f>
        <v/>
      </c>
      <c r="DJ77">
        <f>DI77</f>
        <v/>
      </c>
      <c r="DK77" t="n">
        <v>0</v>
      </c>
      <c r="DL77" t="inlineStr"/>
      <c r="DM77" t="n">
        <v>0</v>
      </c>
      <c r="DN77" t="inlineStr"/>
      <c r="DO77" t="n">
        <v>0</v>
      </c>
    </row>
    <row r="78">
      <c r="A78">
        <f>ROW(Source!A236)</f>
        <v/>
      </c>
      <c r="B78" t="n">
        <v>78862477</v>
      </c>
      <c r="C78" t="n">
        <v>78863303</v>
      </c>
      <c r="D78" t="n">
        <v>29174913</v>
      </c>
      <c r="E78" t="n">
        <v>1</v>
      </c>
      <c r="F78" t="n">
        <v>1</v>
      </c>
      <c r="G78" t="n">
        <v>1</v>
      </c>
      <c r="H78" t="n">
        <v>2</v>
      </c>
      <c r="I78" t="inlineStr">
        <is>
          <t>400001</t>
        </is>
      </c>
      <c r="J78" t="inlineStr">
        <is>
          <t>ТСЭМ Московской обл., 400001, приказ Минстроя России №675/пр от 28.02.2017 № 264/пр</t>
        </is>
      </c>
      <c r="K78" t="inlineStr">
        <is>
          <t>Автомобили бортовые, грузоподъемность до 5 т</t>
        </is>
      </c>
      <c r="L78" t="n">
        <v>1368</v>
      </c>
      <c r="N78" t="n">
        <v>1011</v>
      </c>
      <c r="O78" t="inlineStr">
        <is>
          <t>маш.-ч</t>
        </is>
      </c>
      <c r="P78" t="inlineStr">
        <is>
          <t>маш.-ч</t>
        </is>
      </c>
      <c r="Q78" t="n">
        <v>1</v>
      </c>
      <c r="W78" t="n">
        <v>0</v>
      </c>
      <c r="X78" t="n">
        <v>1230759911</v>
      </c>
      <c r="Y78">
        <f>AT78</f>
        <v/>
      </c>
      <c r="AA78" t="n">
        <v>0</v>
      </c>
      <c r="AB78" t="n">
        <v>2177.51</v>
      </c>
      <c r="AC78" t="n">
        <v>606.1</v>
      </c>
      <c r="AD78" t="n">
        <v>0</v>
      </c>
      <c r="AE78" t="n">
        <v>0</v>
      </c>
      <c r="AF78" t="n">
        <v>87.17</v>
      </c>
      <c r="AG78" t="n">
        <v>11.6</v>
      </c>
      <c r="AH78" t="n">
        <v>0</v>
      </c>
      <c r="AI78" t="n">
        <v>1</v>
      </c>
      <c r="AJ78" t="n">
        <v>24.98</v>
      </c>
      <c r="AK78" t="n">
        <v>52.25</v>
      </c>
      <c r="AL78" t="n">
        <v>1</v>
      </c>
      <c r="AM78" t="n">
        <v>2</v>
      </c>
      <c r="AN78" t="n">
        <v>0</v>
      </c>
      <c r="AO78" t="n">
        <v>1</v>
      </c>
      <c r="AP78" t="n">
        <v>1</v>
      </c>
      <c r="AQ78" t="n">
        <v>0</v>
      </c>
      <c r="AR78" t="n">
        <v>0</v>
      </c>
      <c r="AS78" t="inlineStr"/>
      <c r="AT78" t="n">
        <v>0.01</v>
      </c>
      <c r="AU78" t="inlineStr"/>
      <c r="AV78" t="n">
        <v>0</v>
      </c>
      <c r="AW78" t="n">
        <v>2</v>
      </c>
      <c r="AX78" t="n">
        <v>78863311</v>
      </c>
      <c r="AY78" t="n">
        <v>1</v>
      </c>
      <c r="AZ78" t="n">
        <v>0</v>
      </c>
      <c r="BA78" t="n">
        <v>82</v>
      </c>
      <c r="BB78" t="n">
        <v>0</v>
      </c>
      <c r="BC78" t="n">
        <v>0</v>
      </c>
      <c r="BD78" t="n">
        <v>0</v>
      </c>
      <c r="BE78" t="n">
        <v>0</v>
      </c>
      <c r="BF78" t="n">
        <v>0</v>
      </c>
      <c r="BG78" t="n">
        <v>0</v>
      </c>
      <c r="BH78" t="n">
        <v>0</v>
      </c>
      <c r="BI78" t="n">
        <v>0</v>
      </c>
      <c r="BJ78" t="n">
        <v>0</v>
      </c>
      <c r="BK78" t="n">
        <v>0</v>
      </c>
      <c r="BL78" t="n">
        <v>0</v>
      </c>
      <c r="BM78" t="n">
        <v>0</v>
      </c>
      <c r="BN78" t="n">
        <v>0</v>
      </c>
      <c r="BO78" t="n">
        <v>0</v>
      </c>
      <c r="BP78" t="n">
        <v>0</v>
      </c>
      <c r="BQ78" t="n">
        <v>0</v>
      </c>
      <c r="BR78" t="n">
        <v>0</v>
      </c>
      <c r="BS78" t="n">
        <v>0</v>
      </c>
      <c r="BT78" t="n">
        <v>0</v>
      </c>
      <c r="BU78" t="n">
        <v>0</v>
      </c>
      <c r="BV78" t="n">
        <v>0</v>
      </c>
      <c r="BW78" t="n">
        <v>0</v>
      </c>
      <c r="CV78" t="n">
        <v>0</v>
      </c>
      <c r="CW78">
        <f>ROUND(Y78*Source!I236*DO78,7)</f>
        <v/>
      </c>
      <c r="CX78">
        <f>ROUND(Y78*Source!I236,7)</f>
        <v/>
      </c>
      <c r="CY78">
        <f>AB78</f>
        <v/>
      </c>
      <c r="CZ78">
        <f>AF78</f>
        <v/>
      </c>
      <c r="DA78">
        <f>AJ78</f>
        <v/>
      </c>
      <c r="DB78">
        <f>ROUND(ROUND(AT78*CZ78,2),2)</f>
        <v/>
      </c>
      <c r="DC78">
        <f>ROUND(ROUND(AT78*AG78,2),2)</f>
        <v/>
      </c>
      <c r="DD78" t="inlineStr"/>
      <c r="DE78" t="inlineStr"/>
      <c r="DF78">
        <f>ROUND(ROUND(AE78,0)*CX78,0)</f>
        <v/>
      </c>
      <c r="DG78">
        <f>ROUND(ROUND(AF78*AJ78,0)*CX78,0)</f>
        <v/>
      </c>
      <c r="DH78">
        <f>ROUND(ROUND(AG78*AK78,0)*CX78,0)</f>
        <v/>
      </c>
      <c r="DI78">
        <f>ROUND(ROUND(AH78,0)*CX78,0)</f>
        <v/>
      </c>
      <c r="DJ78">
        <f>DG78</f>
        <v/>
      </c>
      <c r="DK78" t="n">
        <v>0</v>
      </c>
      <c r="DL78" t="inlineStr"/>
      <c r="DM78" t="n">
        <v>0</v>
      </c>
      <c r="DN78" t="inlineStr"/>
      <c r="DO78" t="n">
        <v>0</v>
      </c>
    </row>
    <row r="79">
      <c r="A79">
        <f>ROW(Source!A236)</f>
        <v/>
      </c>
      <c r="B79" t="n">
        <v>78862477</v>
      </c>
      <c r="C79" t="n">
        <v>78863303</v>
      </c>
      <c r="D79" t="n">
        <v>29110139</v>
      </c>
      <c r="E79" t="n">
        <v>1</v>
      </c>
      <c r="F79" t="n">
        <v>1</v>
      </c>
      <c r="G79" t="n">
        <v>1</v>
      </c>
      <c r="H79" t="n">
        <v>3</v>
      </c>
      <c r="I79" t="inlineStr">
        <is>
          <t>101-1703</t>
        </is>
      </c>
      <c r="J79" t="inlineStr">
        <is>
          <t>ТССЦ Московской обл., 101-1703, приказ Минстроя России №675/пр от 28.02.2017 № 254/пр</t>
        </is>
      </c>
      <c r="K79" t="inlineStr">
        <is>
          <t>Прокладки резиновые (пластина техническая прессованная)</t>
        </is>
      </c>
      <c r="L79" t="n">
        <v>1346</v>
      </c>
      <c r="N79" t="n">
        <v>1009</v>
      </c>
      <c r="O79" t="inlineStr">
        <is>
          <t>кг</t>
        </is>
      </c>
      <c r="P79" t="inlineStr">
        <is>
          <t>кг</t>
        </is>
      </c>
      <c r="Q79" t="n">
        <v>1</v>
      </c>
      <c r="W79" t="n">
        <v>0</v>
      </c>
      <c r="X79" t="n">
        <v>-1947909329</v>
      </c>
      <c r="Y79">
        <f>AT79</f>
        <v/>
      </c>
      <c r="AA79" t="n">
        <v>341.04</v>
      </c>
      <c r="AB79" t="n">
        <v>0</v>
      </c>
      <c r="AC79" t="n">
        <v>0</v>
      </c>
      <c r="AD79" t="n">
        <v>0</v>
      </c>
      <c r="AE79" t="n">
        <v>23.09</v>
      </c>
      <c r="AF79" t="n">
        <v>0</v>
      </c>
      <c r="AG79" t="n">
        <v>0</v>
      </c>
      <c r="AH79" t="n">
        <v>0</v>
      </c>
      <c r="AI79" t="n">
        <v>14.77</v>
      </c>
      <c r="AJ79" t="n">
        <v>1</v>
      </c>
      <c r="AK79" t="n">
        <v>1</v>
      </c>
      <c r="AL79" t="n">
        <v>1</v>
      </c>
      <c r="AM79" t="n">
        <v>2</v>
      </c>
      <c r="AN79" t="n">
        <v>0</v>
      </c>
      <c r="AO79" t="n">
        <v>1</v>
      </c>
      <c r="AP79" t="n">
        <v>1</v>
      </c>
      <c r="AQ79" t="n">
        <v>0</v>
      </c>
      <c r="AR79" t="n">
        <v>0</v>
      </c>
      <c r="AS79" t="inlineStr"/>
      <c r="AT79" t="n">
        <v>2</v>
      </c>
      <c r="AU79" t="inlineStr"/>
      <c r="AV79" t="n">
        <v>0</v>
      </c>
      <c r="AW79" t="n">
        <v>2</v>
      </c>
      <c r="AX79" t="n">
        <v>78863312</v>
      </c>
      <c r="AY79" t="n">
        <v>1</v>
      </c>
      <c r="AZ79" t="n">
        <v>0</v>
      </c>
      <c r="BA79" t="n">
        <v>83</v>
      </c>
      <c r="BB79" t="n">
        <v>0</v>
      </c>
      <c r="BC79" t="n">
        <v>0</v>
      </c>
      <c r="BD79" t="n">
        <v>0</v>
      </c>
      <c r="BE79" t="n">
        <v>0</v>
      </c>
      <c r="BF79" t="n">
        <v>0</v>
      </c>
      <c r="BG79" t="n">
        <v>0</v>
      </c>
      <c r="BH79" t="n">
        <v>0</v>
      </c>
      <c r="BI79" t="n">
        <v>0</v>
      </c>
      <c r="BJ79" t="n">
        <v>0</v>
      </c>
      <c r="BK79" t="n">
        <v>0</v>
      </c>
      <c r="BL79" t="n">
        <v>0</v>
      </c>
      <c r="BM79" t="n">
        <v>0</v>
      </c>
      <c r="BN79" t="n">
        <v>0</v>
      </c>
      <c r="BO79" t="n">
        <v>0</v>
      </c>
      <c r="BP79" t="n">
        <v>0</v>
      </c>
      <c r="BQ79" t="n">
        <v>0</v>
      </c>
      <c r="BR79" t="n">
        <v>0</v>
      </c>
      <c r="BS79" t="n">
        <v>0</v>
      </c>
      <c r="BT79" t="n">
        <v>0</v>
      </c>
      <c r="BU79" t="n">
        <v>0</v>
      </c>
      <c r="BV79" t="n">
        <v>0</v>
      </c>
      <c r="BW79" t="n">
        <v>0</v>
      </c>
      <c r="CV79" t="n">
        <v>0</v>
      </c>
      <c r="CW79" t="n">
        <v>0</v>
      </c>
      <c r="CX79">
        <f>ROUND(Y79*Source!I236,7)</f>
        <v/>
      </c>
      <c r="CY79">
        <f>AA79</f>
        <v/>
      </c>
      <c r="CZ79">
        <f>AE79</f>
        <v/>
      </c>
      <c r="DA79">
        <f>AI79</f>
        <v/>
      </c>
      <c r="DB79">
        <f>ROUND(ROUND(AT79*CZ79,2),2)</f>
        <v/>
      </c>
      <c r="DC79">
        <f>ROUND(ROUND(AT79*AG79,2),2)</f>
        <v/>
      </c>
      <c r="DD79" t="inlineStr"/>
      <c r="DE79" t="inlineStr"/>
      <c r="DF79">
        <f>ROUND(ROUND(AE79*AI79,0)*CX79,0)</f>
        <v/>
      </c>
      <c r="DG79">
        <f>ROUND(ROUND(AF79,0)*CX79,0)</f>
        <v/>
      </c>
      <c r="DH79">
        <f>ROUND(ROUND(AG79,0)*CX79,0)</f>
        <v/>
      </c>
      <c r="DI79">
        <f>ROUND(ROUND(AH79,0)*CX79,0)</f>
        <v/>
      </c>
      <c r="DJ79">
        <f>DF79</f>
        <v/>
      </c>
      <c r="DK79" t="n">
        <v>0</v>
      </c>
      <c r="DL79" t="inlineStr"/>
      <c r="DM79" t="n">
        <v>0</v>
      </c>
      <c r="DN79" t="inlineStr"/>
      <c r="DO79" t="n">
        <v>0</v>
      </c>
    </row>
    <row r="80">
      <c r="A80">
        <f>ROW(Source!A236)</f>
        <v/>
      </c>
      <c r="B80" t="n">
        <v>78862477</v>
      </c>
      <c r="C80" t="n">
        <v>78863303</v>
      </c>
      <c r="D80" t="n">
        <v>29114240</v>
      </c>
      <c r="E80" t="n">
        <v>1</v>
      </c>
      <c r="F80" t="n">
        <v>1</v>
      </c>
      <c r="G80" t="n">
        <v>1</v>
      </c>
      <c r="H80" t="n">
        <v>3</v>
      </c>
      <c r="I80" t="inlineStr">
        <is>
          <t>101-2576</t>
        </is>
      </c>
      <c r="J80" t="inlineStr">
        <is>
          <t>ТССЦ Московской обл., 101-2576, приказ Минстроя России №675/пр от 28.02.2017 № 254/пр</t>
        </is>
      </c>
      <c r="K80" t="inlineStr">
        <is>
          <t>Болты с гайками и шайбами для санитарно-технических работ диаметром 16 мм</t>
        </is>
      </c>
      <c r="L80" t="n">
        <v>1348</v>
      </c>
      <c r="N80" t="n">
        <v>1009</v>
      </c>
      <c r="O80" t="inlineStr">
        <is>
          <t>т</t>
        </is>
      </c>
      <c r="P80" t="inlineStr">
        <is>
          <t>т</t>
        </is>
      </c>
      <c r="Q80" t="n">
        <v>1000</v>
      </c>
      <c r="W80" t="n">
        <v>0</v>
      </c>
      <c r="X80" t="n">
        <v>-1701539228</v>
      </c>
      <c r="Y80">
        <f>AT80</f>
        <v/>
      </c>
      <c r="AA80" t="n">
        <v>145037.4</v>
      </c>
      <c r="AB80" t="n">
        <v>0</v>
      </c>
      <c r="AC80" t="n">
        <v>0</v>
      </c>
      <c r="AD80" t="n">
        <v>0</v>
      </c>
      <c r="AE80" t="n">
        <v>14830</v>
      </c>
      <c r="AF80" t="n">
        <v>0</v>
      </c>
      <c r="AG80" t="n">
        <v>0</v>
      </c>
      <c r="AH80" t="n">
        <v>0</v>
      </c>
      <c r="AI80" t="n">
        <v>9.779999999999999</v>
      </c>
      <c r="AJ80" t="n">
        <v>1</v>
      </c>
      <c r="AK80" t="n">
        <v>1</v>
      </c>
      <c r="AL80" t="n">
        <v>1</v>
      </c>
      <c r="AM80" t="n">
        <v>2</v>
      </c>
      <c r="AN80" t="n">
        <v>0</v>
      </c>
      <c r="AO80" t="n">
        <v>1</v>
      </c>
      <c r="AP80" t="n">
        <v>1</v>
      </c>
      <c r="AQ80" t="n">
        <v>0</v>
      </c>
      <c r="AR80" t="n">
        <v>0</v>
      </c>
      <c r="AS80" t="inlineStr"/>
      <c r="AT80" t="n">
        <v>0.005</v>
      </c>
      <c r="AU80" t="inlineStr"/>
      <c r="AV80" t="n">
        <v>0</v>
      </c>
      <c r="AW80" t="n">
        <v>2</v>
      </c>
      <c r="AX80" t="n">
        <v>78863313</v>
      </c>
      <c r="AY80" t="n">
        <v>1</v>
      </c>
      <c r="AZ80" t="n">
        <v>0</v>
      </c>
      <c r="BA80" t="n">
        <v>84</v>
      </c>
      <c r="BB80" t="n">
        <v>0</v>
      </c>
      <c r="BC80" t="n">
        <v>0</v>
      </c>
      <c r="BD80" t="n">
        <v>0</v>
      </c>
      <c r="BE80" t="n">
        <v>0</v>
      </c>
      <c r="BF80" t="n">
        <v>0</v>
      </c>
      <c r="BG80" t="n">
        <v>0</v>
      </c>
      <c r="BH80" t="n">
        <v>0</v>
      </c>
      <c r="BI80" t="n">
        <v>0</v>
      </c>
      <c r="BJ80" t="n">
        <v>0</v>
      </c>
      <c r="BK80" t="n">
        <v>0</v>
      </c>
      <c r="BL80" t="n">
        <v>0</v>
      </c>
      <c r="BM80" t="n">
        <v>0</v>
      </c>
      <c r="BN80" t="n">
        <v>0</v>
      </c>
      <c r="BO80" t="n">
        <v>0</v>
      </c>
      <c r="BP80" t="n">
        <v>0</v>
      </c>
      <c r="BQ80" t="n">
        <v>0</v>
      </c>
      <c r="BR80" t="n">
        <v>0</v>
      </c>
      <c r="BS80" t="n">
        <v>0</v>
      </c>
      <c r="BT80" t="n">
        <v>0</v>
      </c>
      <c r="BU80" t="n">
        <v>0</v>
      </c>
      <c r="BV80" t="n">
        <v>0</v>
      </c>
      <c r="BW80" t="n">
        <v>0</v>
      </c>
      <c r="CV80" t="n">
        <v>0</v>
      </c>
      <c r="CW80" t="n">
        <v>0</v>
      </c>
      <c r="CX80">
        <f>ROUND(Y80*Source!I236,7)</f>
        <v/>
      </c>
      <c r="CY80">
        <f>AA80</f>
        <v/>
      </c>
      <c r="CZ80">
        <f>AE80</f>
        <v/>
      </c>
      <c r="DA80">
        <f>AI80</f>
        <v/>
      </c>
      <c r="DB80">
        <f>ROUND(ROUND(AT80*CZ80,2),2)</f>
        <v/>
      </c>
      <c r="DC80">
        <f>ROUND(ROUND(AT80*AG80,2),2)</f>
        <v/>
      </c>
      <c r="DD80" t="inlineStr"/>
      <c r="DE80" t="inlineStr"/>
      <c r="DF80">
        <f>ROUND(ROUND(AE80*AI80,0)*CX80,0)</f>
        <v/>
      </c>
      <c r="DG80">
        <f>ROUND(ROUND(AF80,0)*CX80,0)</f>
        <v/>
      </c>
      <c r="DH80">
        <f>ROUND(ROUND(AG80,0)*CX80,0)</f>
        <v/>
      </c>
      <c r="DI80">
        <f>ROUND(ROUND(AH80,0)*CX80,0)</f>
        <v/>
      </c>
      <c r="DJ80">
        <f>DF80</f>
        <v/>
      </c>
      <c r="DK80" t="n">
        <v>0</v>
      </c>
      <c r="DL80" t="inlineStr"/>
      <c r="DM80" t="n">
        <v>0</v>
      </c>
      <c r="DN80" t="inlineStr"/>
      <c r="DO80" t="n">
        <v>0</v>
      </c>
    </row>
    <row r="81">
      <c r="A81">
        <f>ROW(Source!A236)</f>
        <v/>
      </c>
      <c r="B81" t="n">
        <v>78862477</v>
      </c>
      <c r="C81" t="n">
        <v>78863303</v>
      </c>
      <c r="D81" t="n">
        <v>29150040</v>
      </c>
      <c r="E81" t="n">
        <v>1</v>
      </c>
      <c r="F81" t="n">
        <v>1</v>
      </c>
      <c r="G81" t="n">
        <v>1</v>
      </c>
      <c r="H81" t="n">
        <v>3</v>
      </c>
      <c r="I81" t="inlineStr">
        <is>
          <t>411-0001</t>
        </is>
      </c>
      <c r="J81" t="inlineStr">
        <is>
          <t>ТССЦ Московской обл., 411-0001, приказ Минстроя России №675/пр от 28.02.2017 № 257/пр</t>
        </is>
      </c>
      <c r="K81" t="inlineStr">
        <is>
          <t>Вода</t>
        </is>
      </c>
      <c r="L81" t="n">
        <v>1339</v>
      </c>
      <c r="N81" t="n">
        <v>1007</v>
      </c>
      <c r="O81" t="inlineStr">
        <is>
          <t>м3</t>
        </is>
      </c>
      <c r="P81" t="inlineStr">
        <is>
          <t>м3</t>
        </is>
      </c>
      <c r="Q81" t="n">
        <v>1</v>
      </c>
      <c r="W81" t="n">
        <v>0</v>
      </c>
      <c r="X81" t="n">
        <v>619799737</v>
      </c>
      <c r="Y81">
        <f>AT81</f>
        <v/>
      </c>
      <c r="AA81" t="n">
        <v>31.28</v>
      </c>
      <c r="AB81" t="n">
        <v>0</v>
      </c>
      <c r="AC81" t="n">
        <v>0</v>
      </c>
      <c r="AD81" t="n">
        <v>0</v>
      </c>
      <c r="AE81" t="n">
        <v>2.44</v>
      </c>
      <c r="AF81" t="n">
        <v>0</v>
      </c>
      <c r="AG81" t="n">
        <v>0</v>
      </c>
      <c r="AH81" t="n">
        <v>0</v>
      </c>
      <c r="AI81" t="n">
        <v>12.82</v>
      </c>
      <c r="AJ81" t="n">
        <v>1</v>
      </c>
      <c r="AK81" t="n">
        <v>1</v>
      </c>
      <c r="AL81" t="n">
        <v>1</v>
      </c>
      <c r="AM81" t="n">
        <v>2</v>
      </c>
      <c r="AN81" t="n">
        <v>0</v>
      </c>
      <c r="AO81" t="n">
        <v>1</v>
      </c>
      <c r="AP81" t="n">
        <v>1</v>
      </c>
      <c r="AQ81" t="n">
        <v>0</v>
      </c>
      <c r="AR81" t="n">
        <v>0</v>
      </c>
      <c r="AS81" t="inlineStr"/>
      <c r="AT81" t="n">
        <v>7.8</v>
      </c>
      <c r="AU81" t="inlineStr"/>
      <c r="AV81" t="n">
        <v>0</v>
      </c>
      <c r="AW81" t="n">
        <v>2</v>
      </c>
      <c r="AX81" t="n">
        <v>78863314</v>
      </c>
      <c r="AY81" t="n">
        <v>1</v>
      </c>
      <c r="AZ81" t="n">
        <v>0</v>
      </c>
      <c r="BA81" t="n">
        <v>85</v>
      </c>
      <c r="BB81" t="n">
        <v>0</v>
      </c>
      <c r="BC81" t="n">
        <v>0</v>
      </c>
      <c r="BD81" t="n">
        <v>0</v>
      </c>
      <c r="BE81" t="n">
        <v>0</v>
      </c>
      <c r="BF81" t="n">
        <v>0</v>
      </c>
      <c r="BG81" t="n">
        <v>0</v>
      </c>
      <c r="BH81" t="n">
        <v>0</v>
      </c>
      <c r="BI81" t="n">
        <v>0</v>
      </c>
      <c r="BJ81" t="n">
        <v>0</v>
      </c>
      <c r="BK81" t="n">
        <v>0</v>
      </c>
      <c r="BL81" t="n">
        <v>0</v>
      </c>
      <c r="BM81" t="n">
        <v>0</v>
      </c>
      <c r="BN81" t="n">
        <v>0</v>
      </c>
      <c r="BO81" t="n">
        <v>0</v>
      </c>
      <c r="BP81" t="n">
        <v>0</v>
      </c>
      <c r="BQ81" t="n">
        <v>0</v>
      </c>
      <c r="BR81" t="n">
        <v>0</v>
      </c>
      <c r="BS81" t="n">
        <v>0</v>
      </c>
      <c r="BT81" t="n">
        <v>0</v>
      </c>
      <c r="BU81" t="n">
        <v>0</v>
      </c>
      <c r="BV81" t="n">
        <v>0</v>
      </c>
      <c r="BW81" t="n">
        <v>0</v>
      </c>
      <c r="CV81" t="n">
        <v>0</v>
      </c>
      <c r="CW81" t="n">
        <v>0</v>
      </c>
      <c r="CX81">
        <f>ROUND(Y81*Source!I236,7)</f>
        <v/>
      </c>
      <c r="CY81">
        <f>AA81</f>
        <v/>
      </c>
      <c r="CZ81">
        <f>AE81</f>
        <v/>
      </c>
      <c r="DA81">
        <f>AI81</f>
        <v/>
      </c>
      <c r="DB81">
        <f>ROUND(ROUND(AT81*CZ81,2),2)</f>
        <v/>
      </c>
      <c r="DC81">
        <f>ROUND(ROUND(AT81*AG81,2),2)</f>
        <v/>
      </c>
      <c r="DD81" t="inlineStr"/>
      <c r="DE81" t="inlineStr"/>
      <c r="DF81">
        <f>ROUND(ROUND(AE81*AI81,0)*CX81,0)</f>
        <v/>
      </c>
      <c r="DG81">
        <f>ROUND(ROUND(AF81,0)*CX81,0)</f>
        <v/>
      </c>
      <c r="DH81">
        <f>ROUND(ROUND(AG81,0)*CX81,0)</f>
        <v/>
      </c>
      <c r="DI81">
        <f>ROUND(ROUND(AH81,0)*CX81,0)</f>
        <v/>
      </c>
      <c r="DJ81">
        <f>DF81</f>
        <v/>
      </c>
      <c r="DK81" t="n">
        <v>0</v>
      </c>
      <c r="DL81" t="inlineStr"/>
      <c r="DM81" t="n">
        <v>0</v>
      </c>
      <c r="DN81" t="inlineStr"/>
      <c r="DO81" t="n">
        <v>0</v>
      </c>
    </row>
    <row r="82">
      <c r="A82">
        <f>ROW(Source!A236)</f>
        <v/>
      </c>
      <c r="B82" t="n">
        <v>78862477</v>
      </c>
      <c r="C82" t="n">
        <v>78863303</v>
      </c>
      <c r="D82" t="n">
        <v>0</v>
      </c>
      <c r="E82" t="n">
        <v>1</v>
      </c>
      <c r="F82" t="n">
        <v>1</v>
      </c>
      <c r="G82" t="n">
        <v>1</v>
      </c>
      <c r="H82" t="n">
        <v>3</v>
      </c>
      <c r="I82" t="inlineStr">
        <is>
          <t>Цена поставщика</t>
        </is>
      </c>
      <c r="J82" t="inlineStr"/>
      <c r="K82" t="inlineStr">
        <is>
          <t>Прочистка КРОТ</t>
        </is>
      </c>
      <c r="L82" t="n">
        <v>1296</v>
      </c>
      <c r="N82" t="n">
        <v>1002</v>
      </c>
      <c r="O82" t="inlineStr">
        <is>
          <t>л</t>
        </is>
      </c>
      <c r="P82" t="inlineStr">
        <is>
          <t>л</t>
        </is>
      </c>
      <c r="Q82" t="n">
        <v>1</v>
      </c>
      <c r="W82" t="n">
        <v>0</v>
      </c>
      <c r="X82" t="n">
        <v>-1978592410</v>
      </c>
      <c r="Y82">
        <f>AT82</f>
        <v/>
      </c>
      <c r="AA82" t="n">
        <v>384.43</v>
      </c>
      <c r="AB82" t="n">
        <v>0</v>
      </c>
      <c r="AC82" t="n">
        <v>0</v>
      </c>
      <c r="AD82" t="n">
        <v>0</v>
      </c>
      <c r="AE82" t="n">
        <v>384.43</v>
      </c>
      <c r="AF82" t="n">
        <v>0</v>
      </c>
      <c r="AG82" t="n">
        <v>0</v>
      </c>
      <c r="AH82" t="n">
        <v>0</v>
      </c>
      <c r="AI82" t="n">
        <v>1</v>
      </c>
      <c r="AJ82" t="n">
        <v>1</v>
      </c>
      <c r="AK82" t="n">
        <v>1</v>
      </c>
      <c r="AL82" t="n">
        <v>1</v>
      </c>
      <c r="AM82" t="n">
        <v>0</v>
      </c>
      <c r="AN82" t="n">
        <v>0</v>
      </c>
      <c r="AO82" t="n">
        <v>0</v>
      </c>
      <c r="AP82" t="n">
        <v>1</v>
      </c>
      <c r="AQ82" t="n">
        <v>0</v>
      </c>
      <c r="AR82" t="n">
        <v>0</v>
      </c>
      <c r="AS82" t="inlineStr"/>
      <c r="AT82" t="n">
        <v>16.6666667</v>
      </c>
      <c r="AU82" t="inlineStr"/>
      <c r="AV82" t="n">
        <v>0</v>
      </c>
      <c r="AW82" t="n">
        <v>1</v>
      </c>
      <c r="AX82" t="n">
        <v>-1</v>
      </c>
      <c r="AY82" t="n">
        <v>0</v>
      </c>
      <c r="AZ82" t="n">
        <v>0</v>
      </c>
      <c r="BA82" t="inlineStr"/>
      <c r="BB82" t="n">
        <v>0</v>
      </c>
      <c r="BC82" t="n">
        <v>0</v>
      </c>
      <c r="BD82" t="n">
        <v>0</v>
      </c>
      <c r="BE82" t="n">
        <v>0</v>
      </c>
      <c r="BF82" t="n">
        <v>0</v>
      </c>
      <c r="BG82" t="n">
        <v>0</v>
      </c>
      <c r="BH82" t="n">
        <v>0</v>
      </c>
      <c r="BI82" t="n">
        <v>0</v>
      </c>
      <c r="BJ82" t="n">
        <v>0</v>
      </c>
      <c r="BK82" t="n">
        <v>0</v>
      </c>
      <c r="BL82" t="n">
        <v>0</v>
      </c>
      <c r="BM82" t="n">
        <v>0</v>
      </c>
      <c r="BN82" t="n">
        <v>0</v>
      </c>
      <c r="BO82" t="n">
        <v>0</v>
      </c>
      <c r="BP82" t="n">
        <v>0</v>
      </c>
      <c r="BQ82" t="n">
        <v>0</v>
      </c>
      <c r="BR82" t="n">
        <v>0</v>
      </c>
      <c r="BS82" t="n">
        <v>0</v>
      </c>
      <c r="BT82" t="n">
        <v>0</v>
      </c>
      <c r="BU82" t="n">
        <v>0</v>
      </c>
      <c r="BV82" t="n">
        <v>0</v>
      </c>
      <c r="BW82" t="n">
        <v>0</v>
      </c>
      <c r="CV82" t="n">
        <v>0</v>
      </c>
      <c r="CW82" t="n">
        <v>0</v>
      </c>
      <c r="CX82">
        <f>ROUND(Y82*Source!I236,7)</f>
        <v/>
      </c>
      <c r="CY82">
        <f>AA82</f>
        <v/>
      </c>
      <c r="CZ82">
        <f>AE82</f>
        <v/>
      </c>
      <c r="DA82">
        <f>AI82</f>
        <v/>
      </c>
      <c r="DB82">
        <f>ROUND(ROUND(AT82*CZ82,2),2)</f>
        <v/>
      </c>
      <c r="DC82">
        <f>ROUND(ROUND(AT82*AG82,2),2)</f>
        <v/>
      </c>
      <c r="DD82" t="inlineStr"/>
      <c r="DE82" t="inlineStr"/>
      <c r="DF82">
        <f>ROUND(ROUND(AE82,0)*CX82,0)</f>
        <v/>
      </c>
      <c r="DG82">
        <f>ROUND(ROUND(AF82,0)*CX82,0)</f>
        <v/>
      </c>
      <c r="DH82">
        <f>ROUND(ROUND(AG82,0)*CX82,0)</f>
        <v/>
      </c>
      <c r="DI82">
        <f>ROUND(ROUND(AH82,0)*CX82,0)</f>
        <v/>
      </c>
      <c r="DJ82">
        <f>DF82</f>
        <v/>
      </c>
      <c r="DK82" t="n">
        <v>0</v>
      </c>
      <c r="DL82" t="inlineStr"/>
      <c r="DM82" t="n">
        <v>0</v>
      </c>
      <c r="DN82" t="inlineStr"/>
      <c r="DO82" t="n">
        <v>0</v>
      </c>
    </row>
    <row r="83">
      <c r="A83">
        <f>ROW(Source!A276)</f>
        <v/>
      </c>
      <c r="B83" t="n">
        <v>78862477</v>
      </c>
      <c r="C83" t="n">
        <v>78863379</v>
      </c>
      <c r="D83" t="n">
        <v>18408291</v>
      </c>
      <c r="E83" t="n">
        <v>1</v>
      </c>
      <c r="F83" t="n">
        <v>1</v>
      </c>
      <c r="G83" t="n">
        <v>1</v>
      </c>
      <c r="H83" t="n">
        <v>1</v>
      </c>
      <c r="I83" t="inlineStr">
        <is>
          <t>1-1025-90</t>
        </is>
      </c>
      <c r="J83" t="inlineStr"/>
      <c r="K83" t="inlineStr">
        <is>
          <t>Рабочий строитель среднего разряда 2,5</t>
        </is>
      </c>
      <c r="L83" t="n">
        <v>1369</v>
      </c>
      <c r="N83" t="n">
        <v>1013</v>
      </c>
      <c r="O83" t="inlineStr">
        <is>
          <t>чел.-ч</t>
        </is>
      </c>
      <c r="P83" t="inlineStr">
        <is>
          <t>чел.-ч</t>
        </is>
      </c>
      <c r="Q83" t="n">
        <v>1</v>
      </c>
      <c r="W83" t="n">
        <v>0</v>
      </c>
      <c r="X83" t="n">
        <v>1933892413</v>
      </c>
      <c r="Y83">
        <f>AT83</f>
        <v/>
      </c>
      <c r="AA83" t="n">
        <v>0</v>
      </c>
      <c r="AB83" t="n">
        <v>0</v>
      </c>
      <c r="AC83" t="n">
        <v>0</v>
      </c>
      <c r="AD83" t="n">
        <v>8.17</v>
      </c>
      <c r="AE83" t="n">
        <v>0</v>
      </c>
      <c r="AF83" t="n">
        <v>0</v>
      </c>
      <c r="AG83" t="n">
        <v>0</v>
      </c>
      <c r="AH83" t="n">
        <v>8.17</v>
      </c>
      <c r="AI83" t="n">
        <v>1</v>
      </c>
      <c r="AJ83" t="n">
        <v>1</v>
      </c>
      <c r="AK83" t="n">
        <v>1</v>
      </c>
      <c r="AL83" t="n">
        <v>1</v>
      </c>
      <c r="AM83" t="n">
        <v>-2</v>
      </c>
      <c r="AN83" t="n">
        <v>0</v>
      </c>
      <c r="AO83" t="n">
        <v>1</v>
      </c>
      <c r="AP83" t="n">
        <v>1</v>
      </c>
      <c r="AQ83" t="n">
        <v>0</v>
      </c>
      <c r="AR83" t="n">
        <v>0</v>
      </c>
      <c r="AS83" t="inlineStr"/>
      <c r="AT83" t="n">
        <v>32.2</v>
      </c>
      <c r="AU83" t="inlineStr"/>
      <c r="AV83" t="n">
        <v>1</v>
      </c>
      <c r="AW83" t="n">
        <v>2</v>
      </c>
      <c r="AX83" t="n">
        <v>78863386</v>
      </c>
      <c r="AY83" t="n">
        <v>1</v>
      </c>
      <c r="AZ83" t="n">
        <v>0</v>
      </c>
      <c r="BA83" t="n">
        <v>86</v>
      </c>
      <c r="BB83" t="n">
        <v>0</v>
      </c>
      <c r="BC83" t="n">
        <v>0</v>
      </c>
      <c r="BD83" t="n">
        <v>0</v>
      </c>
      <c r="BE83" t="n">
        <v>0</v>
      </c>
      <c r="BF83" t="n">
        <v>0</v>
      </c>
      <c r="BG83" t="n">
        <v>0</v>
      </c>
      <c r="BH83" t="n">
        <v>0</v>
      </c>
      <c r="BI83" t="n">
        <v>0</v>
      </c>
      <c r="BJ83" t="n">
        <v>0</v>
      </c>
      <c r="BK83" t="n">
        <v>0</v>
      </c>
      <c r="BL83" t="n">
        <v>0</v>
      </c>
      <c r="BM83" t="n">
        <v>0</v>
      </c>
      <c r="BN83" t="n">
        <v>0</v>
      </c>
      <c r="BO83" t="n">
        <v>0</v>
      </c>
      <c r="BP83" t="n">
        <v>0</v>
      </c>
      <c r="BQ83" t="n">
        <v>0</v>
      </c>
      <c r="BR83" t="n">
        <v>0</v>
      </c>
      <c r="BS83" t="n">
        <v>0</v>
      </c>
      <c r="BT83" t="n">
        <v>0</v>
      </c>
      <c r="BU83" t="n">
        <v>0</v>
      </c>
      <c r="BV83" t="n">
        <v>0</v>
      </c>
      <c r="BW83" t="n">
        <v>0</v>
      </c>
      <c r="CU83">
        <f>ROUND(AT83*Source!I276*AH83*AL83,0)</f>
        <v/>
      </c>
      <c r="CV83">
        <f>ROUND(Y83*Source!I276,7)</f>
        <v/>
      </c>
      <c r="CW83" t="n">
        <v>0</v>
      </c>
      <c r="CX83">
        <f>ROUND(Y83*Source!I276,7)</f>
        <v/>
      </c>
      <c r="CY83">
        <f>AD83</f>
        <v/>
      </c>
      <c r="CZ83">
        <f>AH83</f>
        <v/>
      </c>
      <c r="DA83">
        <f>AL83</f>
        <v/>
      </c>
      <c r="DB83">
        <f>ROUND(ROUND(AT83*CZ83,2),2)</f>
        <v/>
      </c>
      <c r="DC83">
        <f>ROUND(ROUND(AT83*AG83,2),2)</f>
        <v/>
      </c>
      <c r="DD83" t="inlineStr"/>
      <c r="DE83" t="inlineStr"/>
      <c r="DF83">
        <f>ROUND(ROUND(AE83,0)*CX83,0)</f>
        <v/>
      </c>
      <c r="DG83">
        <f>ROUND(ROUND(AF83,0)*CX83,0)</f>
        <v/>
      </c>
      <c r="DH83">
        <f>ROUND(ROUND(AG83,0)*CX83,0)</f>
        <v/>
      </c>
      <c r="DI83">
        <f>ROUND(ROUND(AH83,0)*CX83,0)</f>
        <v/>
      </c>
      <c r="DJ83">
        <f>DI83</f>
        <v/>
      </c>
      <c r="DK83" t="n">
        <v>0</v>
      </c>
      <c r="DL83" t="inlineStr"/>
      <c r="DM83" t="n">
        <v>0</v>
      </c>
      <c r="DN83" t="inlineStr"/>
      <c r="DO83" t="n">
        <v>0</v>
      </c>
    </row>
    <row r="84">
      <c r="A84">
        <f>ROW(Source!A276)</f>
        <v/>
      </c>
      <c r="B84" t="n">
        <v>78862477</v>
      </c>
      <c r="C84" t="n">
        <v>78863379</v>
      </c>
      <c r="D84" t="n">
        <v>29174913</v>
      </c>
      <c r="E84" t="n">
        <v>1</v>
      </c>
      <c r="F84" t="n">
        <v>1</v>
      </c>
      <c r="G84" t="n">
        <v>1</v>
      </c>
      <c r="H84" t="n">
        <v>2</v>
      </c>
      <c r="I84" t="inlineStr">
        <is>
          <t>400001</t>
        </is>
      </c>
      <c r="J84" t="inlineStr">
        <is>
          <t>ТСЭМ Московской обл., 400001, приказ Минстроя России №675/пр от 28.02.2017 № 264/пр</t>
        </is>
      </c>
      <c r="K84" t="inlineStr">
        <is>
          <t>Автомобили бортовые, грузоподъемность до 5 т</t>
        </is>
      </c>
      <c r="L84" t="n">
        <v>1368</v>
      </c>
      <c r="N84" t="n">
        <v>1011</v>
      </c>
      <c r="O84" t="inlineStr">
        <is>
          <t>маш.-ч</t>
        </is>
      </c>
      <c r="P84" t="inlineStr">
        <is>
          <t>маш.-ч</t>
        </is>
      </c>
      <c r="Q84" t="n">
        <v>1</v>
      </c>
      <c r="W84" t="n">
        <v>0</v>
      </c>
      <c r="X84" t="n">
        <v>1230759911</v>
      </c>
      <c r="Y84">
        <f>AT84</f>
        <v/>
      </c>
      <c r="AA84" t="n">
        <v>0</v>
      </c>
      <c r="AB84" t="n">
        <v>2177.51</v>
      </c>
      <c r="AC84" t="n">
        <v>606.1</v>
      </c>
      <c r="AD84" t="n">
        <v>0</v>
      </c>
      <c r="AE84" t="n">
        <v>0</v>
      </c>
      <c r="AF84" t="n">
        <v>87.17</v>
      </c>
      <c r="AG84" t="n">
        <v>11.6</v>
      </c>
      <c r="AH84" t="n">
        <v>0</v>
      </c>
      <c r="AI84" t="n">
        <v>1</v>
      </c>
      <c r="AJ84" t="n">
        <v>24.98</v>
      </c>
      <c r="AK84" t="n">
        <v>52.25</v>
      </c>
      <c r="AL84" t="n">
        <v>1</v>
      </c>
      <c r="AM84" t="n">
        <v>2</v>
      </c>
      <c r="AN84" t="n">
        <v>0</v>
      </c>
      <c r="AO84" t="n">
        <v>1</v>
      </c>
      <c r="AP84" t="n">
        <v>1</v>
      </c>
      <c r="AQ84" t="n">
        <v>0</v>
      </c>
      <c r="AR84" t="n">
        <v>0</v>
      </c>
      <c r="AS84" t="inlineStr"/>
      <c r="AT84" t="n">
        <v>0.01</v>
      </c>
      <c r="AU84" t="inlineStr"/>
      <c r="AV84" t="n">
        <v>0</v>
      </c>
      <c r="AW84" t="n">
        <v>2</v>
      </c>
      <c r="AX84" t="n">
        <v>78863387</v>
      </c>
      <c r="AY84" t="n">
        <v>1</v>
      </c>
      <c r="AZ84" t="n">
        <v>0</v>
      </c>
      <c r="BA84" t="n">
        <v>87</v>
      </c>
      <c r="BB84" t="n">
        <v>0</v>
      </c>
      <c r="BC84" t="n">
        <v>0</v>
      </c>
      <c r="BD84" t="n">
        <v>0</v>
      </c>
      <c r="BE84" t="n">
        <v>0</v>
      </c>
      <c r="BF84" t="n">
        <v>0</v>
      </c>
      <c r="BG84" t="n">
        <v>0</v>
      </c>
      <c r="BH84" t="n">
        <v>0</v>
      </c>
      <c r="BI84" t="n">
        <v>0</v>
      </c>
      <c r="BJ84" t="n">
        <v>0</v>
      </c>
      <c r="BK84" t="n">
        <v>0</v>
      </c>
      <c r="BL84" t="n">
        <v>0</v>
      </c>
      <c r="BM84" t="n">
        <v>0</v>
      </c>
      <c r="BN84" t="n">
        <v>0</v>
      </c>
      <c r="BO84" t="n">
        <v>0</v>
      </c>
      <c r="BP84" t="n">
        <v>0</v>
      </c>
      <c r="BQ84" t="n">
        <v>0</v>
      </c>
      <c r="BR84" t="n">
        <v>0</v>
      </c>
      <c r="BS84" t="n">
        <v>0</v>
      </c>
      <c r="BT84" t="n">
        <v>0</v>
      </c>
      <c r="BU84" t="n">
        <v>0</v>
      </c>
      <c r="BV84" t="n">
        <v>0</v>
      </c>
      <c r="BW84" t="n">
        <v>0</v>
      </c>
      <c r="CV84" t="n">
        <v>0</v>
      </c>
      <c r="CW84">
        <f>ROUND(Y84*Source!I276*DO84,7)</f>
        <v/>
      </c>
      <c r="CX84">
        <f>ROUND(Y84*Source!I276,7)</f>
        <v/>
      </c>
      <c r="CY84">
        <f>AB84</f>
        <v/>
      </c>
      <c r="CZ84">
        <f>AF84</f>
        <v/>
      </c>
      <c r="DA84">
        <f>AJ84</f>
        <v/>
      </c>
      <c r="DB84">
        <f>ROUND(ROUND(AT84*CZ84,2),2)</f>
        <v/>
      </c>
      <c r="DC84">
        <f>ROUND(ROUND(AT84*AG84,2),2)</f>
        <v/>
      </c>
      <c r="DD84" t="inlineStr"/>
      <c r="DE84" t="inlineStr"/>
      <c r="DF84">
        <f>ROUND(ROUND(AE84,0)*CX84,0)</f>
        <v/>
      </c>
      <c r="DG84">
        <f>ROUND(ROUND(AF84*AJ84,0)*CX84,0)</f>
        <v/>
      </c>
      <c r="DH84">
        <f>ROUND(ROUND(AG84*AK84,0)*CX84,0)</f>
        <v/>
      </c>
      <c r="DI84">
        <f>ROUND(ROUND(AH84,0)*CX84,0)</f>
        <v/>
      </c>
      <c r="DJ84">
        <f>DG84</f>
        <v/>
      </c>
      <c r="DK84" t="n">
        <v>0</v>
      </c>
      <c r="DL84" t="inlineStr"/>
      <c r="DM84" t="n">
        <v>0</v>
      </c>
      <c r="DN84" t="inlineStr"/>
      <c r="DO84" t="n">
        <v>0</v>
      </c>
    </row>
    <row r="85">
      <c r="A85">
        <f>ROW(Source!A276)</f>
        <v/>
      </c>
      <c r="B85" t="n">
        <v>78862477</v>
      </c>
      <c r="C85" t="n">
        <v>78863379</v>
      </c>
      <c r="D85" t="n">
        <v>29110139</v>
      </c>
      <c r="E85" t="n">
        <v>1</v>
      </c>
      <c r="F85" t="n">
        <v>1</v>
      </c>
      <c r="G85" t="n">
        <v>1</v>
      </c>
      <c r="H85" t="n">
        <v>3</v>
      </c>
      <c r="I85" t="inlineStr">
        <is>
          <t>101-1703</t>
        </is>
      </c>
      <c r="J85" t="inlineStr">
        <is>
          <t>ТССЦ Московской обл., 101-1703, приказ Минстроя России №675/пр от 28.02.2017 № 254/пр</t>
        </is>
      </c>
      <c r="K85" t="inlineStr">
        <is>
          <t>Прокладки резиновые (пластина техническая прессованная)</t>
        </is>
      </c>
      <c r="L85" t="n">
        <v>1346</v>
      </c>
      <c r="N85" t="n">
        <v>1009</v>
      </c>
      <c r="O85" t="inlineStr">
        <is>
          <t>кг</t>
        </is>
      </c>
      <c r="P85" t="inlineStr">
        <is>
          <t>кг</t>
        </is>
      </c>
      <c r="Q85" t="n">
        <v>1</v>
      </c>
      <c r="W85" t="n">
        <v>0</v>
      </c>
      <c r="X85" t="n">
        <v>-1947909329</v>
      </c>
      <c r="Y85">
        <f>AT85</f>
        <v/>
      </c>
      <c r="AA85" t="n">
        <v>341.04</v>
      </c>
      <c r="AB85" t="n">
        <v>0</v>
      </c>
      <c r="AC85" t="n">
        <v>0</v>
      </c>
      <c r="AD85" t="n">
        <v>0</v>
      </c>
      <c r="AE85" t="n">
        <v>23.09</v>
      </c>
      <c r="AF85" t="n">
        <v>0</v>
      </c>
      <c r="AG85" t="n">
        <v>0</v>
      </c>
      <c r="AH85" t="n">
        <v>0</v>
      </c>
      <c r="AI85" t="n">
        <v>14.77</v>
      </c>
      <c r="AJ85" t="n">
        <v>1</v>
      </c>
      <c r="AK85" t="n">
        <v>1</v>
      </c>
      <c r="AL85" t="n">
        <v>1</v>
      </c>
      <c r="AM85" t="n">
        <v>2</v>
      </c>
      <c r="AN85" t="n">
        <v>0</v>
      </c>
      <c r="AO85" t="n">
        <v>1</v>
      </c>
      <c r="AP85" t="n">
        <v>1</v>
      </c>
      <c r="AQ85" t="n">
        <v>0</v>
      </c>
      <c r="AR85" t="n">
        <v>0</v>
      </c>
      <c r="AS85" t="inlineStr"/>
      <c r="AT85" t="n">
        <v>2</v>
      </c>
      <c r="AU85" t="inlineStr"/>
      <c r="AV85" t="n">
        <v>0</v>
      </c>
      <c r="AW85" t="n">
        <v>2</v>
      </c>
      <c r="AX85" t="n">
        <v>78863388</v>
      </c>
      <c r="AY85" t="n">
        <v>1</v>
      </c>
      <c r="AZ85" t="n">
        <v>0</v>
      </c>
      <c r="BA85" t="n">
        <v>88</v>
      </c>
      <c r="BB85" t="n">
        <v>0</v>
      </c>
      <c r="BC85" t="n">
        <v>0</v>
      </c>
      <c r="BD85" t="n">
        <v>0</v>
      </c>
      <c r="BE85" t="n">
        <v>0</v>
      </c>
      <c r="BF85" t="n">
        <v>0</v>
      </c>
      <c r="BG85" t="n">
        <v>0</v>
      </c>
      <c r="BH85" t="n">
        <v>0</v>
      </c>
      <c r="BI85" t="n">
        <v>0</v>
      </c>
      <c r="BJ85" t="n">
        <v>0</v>
      </c>
      <c r="BK85" t="n">
        <v>0</v>
      </c>
      <c r="BL85" t="n">
        <v>0</v>
      </c>
      <c r="BM85" t="n">
        <v>0</v>
      </c>
      <c r="BN85" t="n">
        <v>0</v>
      </c>
      <c r="BO85" t="n">
        <v>0</v>
      </c>
      <c r="BP85" t="n">
        <v>0</v>
      </c>
      <c r="BQ85" t="n">
        <v>0</v>
      </c>
      <c r="BR85" t="n">
        <v>0</v>
      </c>
      <c r="BS85" t="n">
        <v>0</v>
      </c>
      <c r="BT85" t="n">
        <v>0</v>
      </c>
      <c r="BU85" t="n">
        <v>0</v>
      </c>
      <c r="BV85" t="n">
        <v>0</v>
      </c>
      <c r="BW85" t="n">
        <v>0</v>
      </c>
      <c r="CV85" t="n">
        <v>0</v>
      </c>
      <c r="CW85" t="n">
        <v>0</v>
      </c>
      <c r="CX85">
        <f>ROUND(Y85*Source!I276,7)</f>
        <v/>
      </c>
      <c r="CY85">
        <f>AA85</f>
        <v/>
      </c>
      <c r="CZ85">
        <f>AE85</f>
        <v/>
      </c>
      <c r="DA85">
        <f>AI85</f>
        <v/>
      </c>
      <c r="DB85">
        <f>ROUND(ROUND(AT85*CZ85,2),2)</f>
        <v/>
      </c>
      <c r="DC85">
        <f>ROUND(ROUND(AT85*AG85,2),2)</f>
        <v/>
      </c>
      <c r="DD85" t="inlineStr"/>
      <c r="DE85" t="inlineStr"/>
      <c r="DF85">
        <f>ROUND(ROUND(AE85*AI85,0)*CX85,0)</f>
        <v/>
      </c>
      <c r="DG85">
        <f>ROUND(ROUND(AF85,0)*CX85,0)</f>
        <v/>
      </c>
      <c r="DH85">
        <f>ROUND(ROUND(AG85,0)*CX85,0)</f>
        <v/>
      </c>
      <c r="DI85">
        <f>ROUND(ROUND(AH85,0)*CX85,0)</f>
        <v/>
      </c>
      <c r="DJ85">
        <f>DF85</f>
        <v/>
      </c>
      <c r="DK85" t="n">
        <v>0</v>
      </c>
      <c r="DL85" t="inlineStr"/>
      <c r="DM85" t="n">
        <v>0</v>
      </c>
      <c r="DN85" t="inlineStr"/>
      <c r="DO85" t="n">
        <v>0</v>
      </c>
    </row>
    <row r="86">
      <c r="A86">
        <f>ROW(Source!A276)</f>
        <v/>
      </c>
      <c r="B86" t="n">
        <v>78862477</v>
      </c>
      <c r="C86" t="n">
        <v>78863379</v>
      </c>
      <c r="D86" t="n">
        <v>29114240</v>
      </c>
      <c r="E86" t="n">
        <v>1</v>
      </c>
      <c r="F86" t="n">
        <v>1</v>
      </c>
      <c r="G86" t="n">
        <v>1</v>
      </c>
      <c r="H86" t="n">
        <v>3</v>
      </c>
      <c r="I86" t="inlineStr">
        <is>
          <t>101-2576</t>
        </is>
      </c>
      <c r="J86" t="inlineStr">
        <is>
          <t>ТССЦ Московской обл., 101-2576, приказ Минстроя России №675/пр от 28.02.2017 № 254/пр</t>
        </is>
      </c>
      <c r="K86" t="inlineStr">
        <is>
          <t>Болты с гайками и шайбами для санитарно-технических работ диаметром 16 мм</t>
        </is>
      </c>
      <c r="L86" t="n">
        <v>1348</v>
      </c>
      <c r="N86" t="n">
        <v>1009</v>
      </c>
      <c r="O86" t="inlineStr">
        <is>
          <t>т</t>
        </is>
      </c>
      <c r="P86" t="inlineStr">
        <is>
          <t>т</t>
        </is>
      </c>
      <c r="Q86" t="n">
        <v>1000</v>
      </c>
      <c r="W86" t="n">
        <v>0</v>
      </c>
      <c r="X86" t="n">
        <v>-1701539228</v>
      </c>
      <c r="Y86">
        <f>AT86</f>
        <v/>
      </c>
      <c r="AA86" t="n">
        <v>145037.4</v>
      </c>
      <c r="AB86" t="n">
        <v>0</v>
      </c>
      <c r="AC86" t="n">
        <v>0</v>
      </c>
      <c r="AD86" t="n">
        <v>0</v>
      </c>
      <c r="AE86" t="n">
        <v>14830</v>
      </c>
      <c r="AF86" t="n">
        <v>0</v>
      </c>
      <c r="AG86" t="n">
        <v>0</v>
      </c>
      <c r="AH86" t="n">
        <v>0</v>
      </c>
      <c r="AI86" t="n">
        <v>9.779999999999999</v>
      </c>
      <c r="AJ86" t="n">
        <v>1</v>
      </c>
      <c r="AK86" t="n">
        <v>1</v>
      </c>
      <c r="AL86" t="n">
        <v>1</v>
      </c>
      <c r="AM86" t="n">
        <v>2</v>
      </c>
      <c r="AN86" t="n">
        <v>0</v>
      </c>
      <c r="AO86" t="n">
        <v>1</v>
      </c>
      <c r="AP86" t="n">
        <v>1</v>
      </c>
      <c r="AQ86" t="n">
        <v>0</v>
      </c>
      <c r="AR86" t="n">
        <v>0</v>
      </c>
      <c r="AS86" t="inlineStr"/>
      <c r="AT86" t="n">
        <v>0.005</v>
      </c>
      <c r="AU86" t="inlineStr"/>
      <c r="AV86" t="n">
        <v>0</v>
      </c>
      <c r="AW86" t="n">
        <v>2</v>
      </c>
      <c r="AX86" t="n">
        <v>78863389</v>
      </c>
      <c r="AY86" t="n">
        <v>1</v>
      </c>
      <c r="AZ86" t="n">
        <v>0</v>
      </c>
      <c r="BA86" t="n">
        <v>89</v>
      </c>
      <c r="BB86" t="n">
        <v>0</v>
      </c>
      <c r="BC86" t="n">
        <v>0</v>
      </c>
      <c r="BD86" t="n">
        <v>0</v>
      </c>
      <c r="BE86" t="n">
        <v>0</v>
      </c>
      <c r="BF86" t="n">
        <v>0</v>
      </c>
      <c r="BG86" t="n">
        <v>0</v>
      </c>
      <c r="BH86" t="n">
        <v>0</v>
      </c>
      <c r="BI86" t="n">
        <v>0</v>
      </c>
      <c r="BJ86" t="n">
        <v>0</v>
      </c>
      <c r="BK86" t="n">
        <v>0</v>
      </c>
      <c r="BL86" t="n">
        <v>0</v>
      </c>
      <c r="BM86" t="n">
        <v>0</v>
      </c>
      <c r="BN86" t="n">
        <v>0</v>
      </c>
      <c r="BO86" t="n">
        <v>0</v>
      </c>
      <c r="BP86" t="n">
        <v>0</v>
      </c>
      <c r="BQ86" t="n">
        <v>0</v>
      </c>
      <c r="BR86" t="n">
        <v>0</v>
      </c>
      <c r="BS86" t="n">
        <v>0</v>
      </c>
      <c r="BT86" t="n">
        <v>0</v>
      </c>
      <c r="BU86" t="n">
        <v>0</v>
      </c>
      <c r="BV86" t="n">
        <v>0</v>
      </c>
      <c r="BW86" t="n">
        <v>0</v>
      </c>
      <c r="CV86" t="n">
        <v>0</v>
      </c>
      <c r="CW86" t="n">
        <v>0</v>
      </c>
      <c r="CX86">
        <f>ROUND(Y86*Source!I276,7)</f>
        <v/>
      </c>
      <c r="CY86">
        <f>AA86</f>
        <v/>
      </c>
      <c r="CZ86">
        <f>AE86</f>
        <v/>
      </c>
      <c r="DA86">
        <f>AI86</f>
        <v/>
      </c>
      <c r="DB86">
        <f>ROUND(ROUND(AT86*CZ86,2),2)</f>
        <v/>
      </c>
      <c r="DC86">
        <f>ROUND(ROUND(AT86*AG86,2),2)</f>
        <v/>
      </c>
      <c r="DD86" t="inlineStr"/>
      <c r="DE86" t="inlineStr"/>
      <c r="DF86">
        <f>ROUND(ROUND(AE86*AI86,0)*CX86,0)</f>
        <v/>
      </c>
      <c r="DG86">
        <f>ROUND(ROUND(AF86,0)*CX86,0)</f>
        <v/>
      </c>
      <c r="DH86">
        <f>ROUND(ROUND(AG86,0)*CX86,0)</f>
        <v/>
      </c>
      <c r="DI86">
        <f>ROUND(ROUND(AH86,0)*CX86,0)</f>
        <v/>
      </c>
      <c r="DJ86">
        <f>DF86</f>
        <v/>
      </c>
      <c r="DK86" t="n">
        <v>0</v>
      </c>
      <c r="DL86" t="inlineStr"/>
      <c r="DM86" t="n">
        <v>0</v>
      </c>
      <c r="DN86" t="inlineStr"/>
      <c r="DO86" t="n">
        <v>0</v>
      </c>
    </row>
    <row r="87">
      <c r="A87">
        <f>ROW(Source!A276)</f>
        <v/>
      </c>
      <c r="B87" t="n">
        <v>78862477</v>
      </c>
      <c r="C87" t="n">
        <v>78863379</v>
      </c>
      <c r="D87" t="n">
        <v>29150040</v>
      </c>
      <c r="E87" t="n">
        <v>1</v>
      </c>
      <c r="F87" t="n">
        <v>1</v>
      </c>
      <c r="G87" t="n">
        <v>1</v>
      </c>
      <c r="H87" t="n">
        <v>3</v>
      </c>
      <c r="I87" t="inlineStr">
        <is>
          <t>411-0001</t>
        </is>
      </c>
      <c r="J87" t="inlineStr">
        <is>
          <t>ТССЦ Московской обл., 411-0001, приказ Минстроя России №675/пр от 28.02.2017 № 257/пр</t>
        </is>
      </c>
      <c r="K87" t="inlineStr">
        <is>
          <t>Вода</t>
        </is>
      </c>
      <c r="L87" t="n">
        <v>1339</v>
      </c>
      <c r="N87" t="n">
        <v>1007</v>
      </c>
      <c r="O87" t="inlineStr">
        <is>
          <t>м3</t>
        </is>
      </c>
      <c r="P87" t="inlineStr">
        <is>
          <t>м3</t>
        </is>
      </c>
      <c r="Q87" t="n">
        <v>1</v>
      </c>
      <c r="W87" t="n">
        <v>0</v>
      </c>
      <c r="X87" t="n">
        <v>619799737</v>
      </c>
      <c r="Y87">
        <f>AT87</f>
        <v/>
      </c>
      <c r="AA87" t="n">
        <v>31.28</v>
      </c>
      <c r="AB87" t="n">
        <v>0</v>
      </c>
      <c r="AC87" t="n">
        <v>0</v>
      </c>
      <c r="AD87" t="n">
        <v>0</v>
      </c>
      <c r="AE87" t="n">
        <v>2.44</v>
      </c>
      <c r="AF87" t="n">
        <v>0</v>
      </c>
      <c r="AG87" t="n">
        <v>0</v>
      </c>
      <c r="AH87" t="n">
        <v>0</v>
      </c>
      <c r="AI87" t="n">
        <v>12.82</v>
      </c>
      <c r="AJ87" t="n">
        <v>1</v>
      </c>
      <c r="AK87" t="n">
        <v>1</v>
      </c>
      <c r="AL87" t="n">
        <v>1</v>
      </c>
      <c r="AM87" t="n">
        <v>2</v>
      </c>
      <c r="AN87" t="n">
        <v>0</v>
      </c>
      <c r="AO87" t="n">
        <v>1</v>
      </c>
      <c r="AP87" t="n">
        <v>1</v>
      </c>
      <c r="AQ87" t="n">
        <v>0</v>
      </c>
      <c r="AR87" t="n">
        <v>0</v>
      </c>
      <c r="AS87" t="inlineStr"/>
      <c r="AT87" t="n">
        <v>7.8</v>
      </c>
      <c r="AU87" t="inlineStr"/>
      <c r="AV87" t="n">
        <v>0</v>
      </c>
      <c r="AW87" t="n">
        <v>2</v>
      </c>
      <c r="AX87" t="n">
        <v>78863390</v>
      </c>
      <c r="AY87" t="n">
        <v>1</v>
      </c>
      <c r="AZ87" t="n">
        <v>0</v>
      </c>
      <c r="BA87" t="n">
        <v>90</v>
      </c>
      <c r="BB87" t="n">
        <v>0</v>
      </c>
      <c r="BC87" t="n">
        <v>0</v>
      </c>
      <c r="BD87" t="n">
        <v>0</v>
      </c>
      <c r="BE87" t="n">
        <v>0</v>
      </c>
      <c r="BF87" t="n">
        <v>0</v>
      </c>
      <c r="BG87" t="n">
        <v>0</v>
      </c>
      <c r="BH87" t="n">
        <v>0</v>
      </c>
      <c r="BI87" t="n">
        <v>0</v>
      </c>
      <c r="BJ87" t="n">
        <v>0</v>
      </c>
      <c r="BK87" t="n">
        <v>0</v>
      </c>
      <c r="BL87" t="n">
        <v>0</v>
      </c>
      <c r="BM87" t="n">
        <v>0</v>
      </c>
      <c r="BN87" t="n">
        <v>0</v>
      </c>
      <c r="BO87" t="n">
        <v>0</v>
      </c>
      <c r="BP87" t="n">
        <v>0</v>
      </c>
      <c r="BQ87" t="n">
        <v>0</v>
      </c>
      <c r="BR87" t="n">
        <v>0</v>
      </c>
      <c r="BS87" t="n">
        <v>0</v>
      </c>
      <c r="BT87" t="n">
        <v>0</v>
      </c>
      <c r="BU87" t="n">
        <v>0</v>
      </c>
      <c r="BV87" t="n">
        <v>0</v>
      </c>
      <c r="BW87" t="n">
        <v>0</v>
      </c>
      <c r="CV87" t="n">
        <v>0</v>
      </c>
      <c r="CW87" t="n">
        <v>0</v>
      </c>
      <c r="CX87">
        <f>ROUND(Y87*Source!I276,7)</f>
        <v/>
      </c>
      <c r="CY87">
        <f>AA87</f>
        <v/>
      </c>
      <c r="CZ87">
        <f>AE87</f>
        <v/>
      </c>
      <c r="DA87">
        <f>AI87</f>
        <v/>
      </c>
      <c r="DB87">
        <f>ROUND(ROUND(AT87*CZ87,2),2)</f>
        <v/>
      </c>
      <c r="DC87">
        <f>ROUND(ROUND(AT87*AG87,2),2)</f>
        <v/>
      </c>
      <c r="DD87" t="inlineStr"/>
      <c r="DE87" t="inlineStr"/>
      <c r="DF87">
        <f>ROUND(ROUND(AE87*AI87,0)*CX87,0)</f>
        <v/>
      </c>
      <c r="DG87">
        <f>ROUND(ROUND(AF87,0)*CX87,0)</f>
        <v/>
      </c>
      <c r="DH87">
        <f>ROUND(ROUND(AG87,0)*CX87,0)</f>
        <v/>
      </c>
      <c r="DI87">
        <f>ROUND(ROUND(AH87,0)*CX87,0)</f>
        <v/>
      </c>
      <c r="DJ87">
        <f>DF87</f>
        <v/>
      </c>
      <c r="DK87" t="n">
        <v>0</v>
      </c>
      <c r="DL87" t="inlineStr"/>
      <c r="DM87" t="n">
        <v>0</v>
      </c>
      <c r="DN87" t="inlineStr"/>
      <c r="DO87" t="n">
        <v>0</v>
      </c>
    </row>
    <row r="88">
      <c r="A88">
        <f>ROW(Source!A276)</f>
        <v/>
      </c>
      <c r="B88" t="n">
        <v>78862477</v>
      </c>
      <c r="C88" t="n">
        <v>78863379</v>
      </c>
      <c r="D88" t="n">
        <v>0</v>
      </c>
      <c r="E88" t="n">
        <v>1</v>
      </c>
      <c r="F88" t="n">
        <v>1</v>
      </c>
      <c r="G88" t="n">
        <v>1</v>
      </c>
      <c r="H88" t="n">
        <v>3</v>
      </c>
      <c r="I88" t="inlineStr">
        <is>
          <t>Цена поставщика</t>
        </is>
      </c>
      <c r="J88" t="inlineStr"/>
      <c r="K88" t="inlineStr">
        <is>
          <t>Прочистка КРОТ</t>
        </is>
      </c>
      <c r="L88" t="n">
        <v>1296</v>
      </c>
      <c r="N88" t="n">
        <v>1002</v>
      </c>
      <c r="O88" t="inlineStr">
        <is>
          <t>л</t>
        </is>
      </c>
      <c r="P88" t="inlineStr">
        <is>
          <t>л</t>
        </is>
      </c>
      <c r="Q88" t="n">
        <v>1</v>
      </c>
      <c r="W88" t="n">
        <v>0</v>
      </c>
      <c r="X88" t="n">
        <v>-1978592410</v>
      </c>
      <c r="Y88">
        <f>AT88</f>
        <v/>
      </c>
      <c r="AA88" t="n">
        <v>384.43</v>
      </c>
      <c r="AB88" t="n">
        <v>0</v>
      </c>
      <c r="AC88" t="n">
        <v>0</v>
      </c>
      <c r="AD88" t="n">
        <v>0</v>
      </c>
      <c r="AE88" t="n">
        <v>384.43</v>
      </c>
      <c r="AF88" t="n">
        <v>0</v>
      </c>
      <c r="AG88" t="n">
        <v>0</v>
      </c>
      <c r="AH88" t="n">
        <v>0</v>
      </c>
      <c r="AI88" t="n">
        <v>1</v>
      </c>
      <c r="AJ88" t="n">
        <v>1</v>
      </c>
      <c r="AK88" t="n">
        <v>1</v>
      </c>
      <c r="AL88" t="n">
        <v>1</v>
      </c>
      <c r="AM88" t="n">
        <v>0</v>
      </c>
      <c r="AN88" t="n">
        <v>0</v>
      </c>
      <c r="AO88" t="n">
        <v>0</v>
      </c>
      <c r="AP88" t="n">
        <v>1</v>
      </c>
      <c r="AQ88" t="n">
        <v>0</v>
      </c>
      <c r="AR88" t="n">
        <v>0</v>
      </c>
      <c r="AS88" t="inlineStr"/>
      <c r="AT88" t="n">
        <v>20</v>
      </c>
      <c r="AU88" t="inlineStr"/>
      <c r="AV88" t="n">
        <v>0</v>
      </c>
      <c r="AW88" t="n">
        <v>1</v>
      </c>
      <c r="AX88" t="n">
        <v>-1</v>
      </c>
      <c r="AY88" t="n">
        <v>0</v>
      </c>
      <c r="AZ88" t="n">
        <v>0</v>
      </c>
      <c r="BA88" t="inlineStr"/>
      <c r="BB88" t="n">
        <v>0</v>
      </c>
      <c r="BC88" t="n">
        <v>0</v>
      </c>
      <c r="BD88" t="n">
        <v>0</v>
      </c>
      <c r="BE88" t="n">
        <v>0</v>
      </c>
      <c r="BF88" t="n">
        <v>0</v>
      </c>
      <c r="BG88" t="n">
        <v>0</v>
      </c>
      <c r="BH88" t="n">
        <v>0</v>
      </c>
      <c r="BI88" t="n">
        <v>0</v>
      </c>
      <c r="BJ88" t="n">
        <v>0</v>
      </c>
      <c r="BK88" t="n">
        <v>0</v>
      </c>
      <c r="BL88" t="n">
        <v>0</v>
      </c>
      <c r="BM88" t="n">
        <v>0</v>
      </c>
      <c r="BN88" t="n">
        <v>0</v>
      </c>
      <c r="BO88" t="n">
        <v>0</v>
      </c>
      <c r="BP88" t="n">
        <v>0</v>
      </c>
      <c r="BQ88" t="n">
        <v>0</v>
      </c>
      <c r="BR88" t="n">
        <v>0</v>
      </c>
      <c r="BS88" t="n">
        <v>0</v>
      </c>
      <c r="BT88" t="n">
        <v>0</v>
      </c>
      <c r="BU88" t="n">
        <v>0</v>
      </c>
      <c r="BV88" t="n">
        <v>0</v>
      </c>
      <c r="BW88" t="n">
        <v>0</v>
      </c>
      <c r="CV88" t="n">
        <v>0</v>
      </c>
      <c r="CW88" t="n">
        <v>0</v>
      </c>
      <c r="CX88">
        <f>ROUND(Y88*Source!I276,7)</f>
        <v/>
      </c>
      <c r="CY88">
        <f>AA88</f>
        <v/>
      </c>
      <c r="CZ88">
        <f>AE88</f>
        <v/>
      </c>
      <c r="DA88">
        <f>AI88</f>
        <v/>
      </c>
      <c r="DB88">
        <f>ROUND(ROUND(AT88*CZ88,2),2)</f>
        <v/>
      </c>
      <c r="DC88">
        <f>ROUND(ROUND(AT88*AG88,2),2)</f>
        <v/>
      </c>
      <c r="DD88" t="inlineStr"/>
      <c r="DE88" t="inlineStr"/>
      <c r="DF88">
        <f>ROUND(ROUND(AE88,0)*CX88,0)</f>
        <v/>
      </c>
      <c r="DG88">
        <f>ROUND(ROUND(AF88,0)*CX88,0)</f>
        <v/>
      </c>
      <c r="DH88">
        <f>ROUND(ROUND(AG88,0)*CX88,0)</f>
        <v/>
      </c>
      <c r="DI88">
        <f>ROUND(ROUND(AH88,0)*CX88,0)</f>
        <v/>
      </c>
      <c r="DJ88">
        <f>DF88</f>
        <v/>
      </c>
      <c r="DK88" t="n">
        <v>0</v>
      </c>
      <c r="DL88" t="inlineStr"/>
      <c r="DM88" t="n">
        <v>0</v>
      </c>
      <c r="DN88" t="inlineStr"/>
      <c r="DO88" t="n">
        <v>0</v>
      </c>
    </row>
    <row r="89">
      <c r="A89">
        <f>ROW(Source!A316)</f>
        <v/>
      </c>
      <c r="B89" t="n">
        <v>78862477</v>
      </c>
      <c r="C89" t="n">
        <v>78863449</v>
      </c>
      <c r="D89" t="n">
        <v>18408291</v>
      </c>
      <c r="E89" t="n">
        <v>1</v>
      </c>
      <c r="F89" t="n">
        <v>1</v>
      </c>
      <c r="G89" t="n">
        <v>1</v>
      </c>
      <c r="H89" t="n">
        <v>1</v>
      </c>
      <c r="I89" t="inlineStr">
        <is>
          <t>1-1025-90</t>
        </is>
      </c>
      <c r="J89" t="inlineStr"/>
      <c r="K89" t="inlineStr">
        <is>
          <t>Рабочий строитель среднего разряда 2,5</t>
        </is>
      </c>
      <c r="L89" t="n">
        <v>1369</v>
      </c>
      <c r="N89" t="n">
        <v>1013</v>
      </c>
      <c r="O89" t="inlineStr">
        <is>
          <t>чел.-ч</t>
        </is>
      </c>
      <c r="P89" t="inlineStr">
        <is>
          <t>чел.-ч</t>
        </is>
      </c>
      <c r="Q89" t="n">
        <v>1</v>
      </c>
      <c r="W89" t="n">
        <v>0</v>
      </c>
      <c r="X89" t="n">
        <v>1933892413</v>
      </c>
      <c r="Y89">
        <f>AT89</f>
        <v/>
      </c>
      <c r="AA89" t="n">
        <v>0</v>
      </c>
      <c r="AB89" t="n">
        <v>0</v>
      </c>
      <c r="AC89" t="n">
        <v>0</v>
      </c>
      <c r="AD89" t="n">
        <v>8.17</v>
      </c>
      <c r="AE89" t="n">
        <v>0</v>
      </c>
      <c r="AF89" t="n">
        <v>0</v>
      </c>
      <c r="AG89" t="n">
        <v>0</v>
      </c>
      <c r="AH89" t="n">
        <v>8.17</v>
      </c>
      <c r="AI89" t="n">
        <v>1</v>
      </c>
      <c r="AJ89" t="n">
        <v>1</v>
      </c>
      <c r="AK89" t="n">
        <v>1</v>
      </c>
      <c r="AL89" t="n">
        <v>1</v>
      </c>
      <c r="AM89" t="n">
        <v>-2</v>
      </c>
      <c r="AN89" t="n">
        <v>0</v>
      </c>
      <c r="AO89" t="n">
        <v>1</v>
      </c>
      <c r="AP89" t="n">
        <v>1</v>
      </c>
      <c r="AQ89" t="n">
        <v>0</v>
      </c>
      <c r="AR89" t="n">
        <v>0</v>
      </c>
      <c r="AS89" t="inlineStr"/>
      <c r="AT89" t="n">
        <v>32.2</v>
      </c>
      <c r="AU89" t="inlineStr"/>
      <c r="AV89" t="n">
        <v>1</v>
      </c>
      <c r="AW89" t="n">
        <v>2</v>
      </c>
      <c r="AX89" t="n">
        <v>78863456</v>
      </c>
      <c r="AY89" t="n">
        <v>1</v>
      </c>
      <c r="AZ89" t="n">
        <v>0</v>
      </c>
      <c r="BA89" t="n">
        <v>91</v>
      </c>
      <c r="BB89" t="n">
        <v>0</v>
      </c>
      <c r="BC89" t="n">
        <v>0</v>
      </c>
      <c r="BD89" t="n">
        <v>0</v>
      </c>
      <c r="BE89" t="n">
        <v>0</v>
      </c>
      <c r="BF89" t="n">
        <v>0</v>
      </c>
      <c r="BG89" t="n">
        <v>0</v>
      </c>
      <c r="BH89" t="n">
        <v>0</v>
      </c>
      <c r="BI89" t="n">
        <v>0</v>
      </c>
      <c r="BJ89" t="n">
        <v>0</v>
      </c>
      <c r="BK89" t="n">
        <v>0</v>
      </c>
      <c r="BL89" t="n">
        <v>0</v>
      </c>
      <c r="BM89" t="n">
        <v>0</v>
      </c>
      <c r="BN89" t="n">
        <v>0</v>
      </c>
      <c r="BO89" t="n">
        <v>0</v>
      </c>
      <c r="BP89" t="n">
        <v>0</v>
      </c>
      <c r="BQ89" t="n">
        <v>0</v>
      </c>
      <c r="BR89" t="n">
        <v>0</v>
      </c>
      <c r="BS89" t="n">
        <v>0</v>
      </c>
      <c r="BT89" t="n">
        <v>0</v>
      </c>
      <c r="BU89" t="n">
        <v>0</v>
      </c>
      <c r="BV89" t="n">
        <v>0</v>
      </c>
      <c r="BW89" t="n">
        <v>0</v>
      </c>
      <c r="CU89">
        <f>ROUND(AT89*Source!I316*AH89*AL89,0)</f>
        <v/>
      </c>
      <c r="CV89">
        <f>ROUND(Y89*Source!I316,7)</f>
        <v/>
      </c>
      <c r="CW89" t="n">
        <v>0</v>
      </c>
      <c r="CX89">
        <f>ROUND(Y89*Source!I316,7)</f>
        <v/>
      </c>
      <c r="CY89">
        <f>AD89</f>
        <v/>
      </c>
      <c r="CZ89">
        <f>AH89</f>
        <v/>
      </c>
      <c r="DA89">
        <f>AL89</f>
        <v/>
      </c>
      <c r="DB89">
        <f>ROUND(ROUND(AT89*CZ89,2),2)</f>
        <v/>
      </c>
      <c r="DC89">
        <f>ROUND(ROUND(AT89*AG89,2),2)</f>
        <v/>
      </c>
      <c r="DD89" t="inlineStr"/>
      <c r="DE89" t="inlineStr"/>
      <c r="DF89">
        <f>ROUND(ROUND(AE89,0)*CX89,0)</f>
        <v/>
      </c>
      <c r="DG89">
        <f>ROUND(ROUND(AF89,0)*CX89,0)</f>
        <v/>
      </c>
      <c r="DH89">
        <f>ROUND(ROUND(AG89,0)*CX89,0)</f>
        <v/>
      </c>
      <c r="DI89">
        <f>ROUND(ROUND(AH89,0)*CX89,0)</f>
        <v/>
      </c>
      <c r="DJ89">
        <f>DI89</f>
        <v/>
      </c>
      <c r="DK89" t="n">
        <v>0</v>
      </c>
      <c r="DL89" t="inlineStr"/>
      <c r="DM89" t="n">
        <v>0</v>
      </c>
      <c r="DN89" t="inlineStr"/>
      <c r="DO89" t="n">
        <v>0</v>
      </c>
    </row>
    <row r="90">
      <c r="A90">
        <f>ROW(Source!A316)</f>
        <v/>
      </c>
      <c r="B90" t="n">
        <v>78862477</v>
      </c>
      <c r="C90" t="n">
        <v>78863449</v>
      </c>
      <c r="D90" t="n">
        <v>29174913</v>
      </c>
      <c r="E90" t="n">
        <v>1</v>
      </c>
      <c r="F90" t="n">
        <v>1</v>
      </c>
      <c r="G90" t="n">
        <v>1</v>
      </c>
      <c r="H90" t="n">
        <v>2</v>
      </c>
      <c r="I90" t="inlineStr">
        <is>
          <t>400001</t>
        </is>
      </c>
      <c r="J90" t="inlineStr">
        <is>
          <t>ТСЭМ Московской обл., 400001, приказ Минстроя России №675/пр от 28.02.2017 № 264/пр</t>
        </is>
      </c>
      <c r="K90" t="inlineStr">
        <is>
          <t>Автомобили бортовые, грузоподъемность до 5 т</t>
        </is>
      </c>
      <c r="L90" t="n">
        <v>1368</v>
      </c>
      <c r="N90" t="n">
        <v>1011</v>
      </c>
      <c r="O90" t="inlineStr">
        <is>
          <t>маш.-ч</t>
        </is>
      </c>
      <c r="P90" t="inlineStr">
        <is>
          <t>маш.-ч</t>
        </is>
      </c>
      <c r="Q90" t="n">
        <v>1</v>
      </c>
      <c r="W90" t="n">
        <v>0</v>
      </c>
      <c r="X90" t="n">
        <v>1230759911</v>
      </c>
      <c r="Y90">
        <f>AT90</f>
        <v/>
      </c>
      <c r="AA90" t="n">
        <v>0</v>
      </c>
      <c r="AB90" t="n">
        <v>2177.51</v>
      </c>
      <c r="AC90" t="n">
        <v>606.1</v>
      </c>
      <c r="AD90" t="n">
        <v>0</v>
      </c>
      <c r="AE90" t="n">
        <v>0</v>
      </c>
      <c r="AF90" t="n">
        <v>87.17</v>
      </c>
      <c r="AG90" t="n">
        <v>11.6</v>
      </c>
      <c r="AH90" t="n">
        <v>0</v>
      </c>
      <c r="AI90" t="n">
        <v>1</v>
      </c>
      <c r="AJ90" t="n">
        <v>24.98</v>
      </c>
      <c r="AK90" t="n">
        <v>52.25</v>
      </c>
      <c r="AL90" t="n">
        <v>1</v>
      </c>
      <c r="AM90" t="n">
        <v>2</v>
      </c>
      <c r="AN90" t="n">
        <v>0</v>
      </c>
      <c r="AO90" t="n">
        <v>1</v>
      </c>
      <c r="AP90" t="n">
        <v>1</v>
      </c>
      <c r="AQ90" t="n">
        <v>0</v>
      </c>
      <c r="AR90" t="n">
        <v>0</v>
      </c>
      <c r="AS90" t="inlineStr"/>
      <c r="AT90" t="n">
        <v>0.01</v>
      </c>
      <c r="AU90" t="inlineStr"/>
      <c r="AV90" t="n">
        <v>0</v>
      </c>
      <c r="AW90" t="n">
        <v>2</v>
      </c>
      <c r="AX90" t="n">
        <v>78863457</v>
      </c>
      <c r="AY90" t="n">
        <v>1</v>
      </c>
      <c r="AZ90" t="n">
        <v>0</v>
      </c>
      <c r="BA90" t="n">
        <v>92</v>
      </c>
      <c r="BB90" t="n">
        <v>0</v>
      </c>
      <c r="BC90" t="n">
        <v>0</v>
      </c>
      <c r="BD90" t="n">
        <v>0</v>
      </c>
      <c r="BE90" t="n">
        <v>0</v>
      </c>
      <c r="BF90" t="n">
        <v>0</v>
      </c>
      <c r="BG90" t="n">
        <v>0</v>
      </c>
      <c r="BH90" t="n">
        <v>0</v>
      </c>
      <c r="BI90" t="n">
        <v>0</v>
      </c>
      <c r="BJ90" t="n">
        <v>0</v>
      </c>
      <c r="BK90" t="n">
        <v>0</v>
      </c>
      <c r="BL90" t="n">
        <v>0</v>
      </c>
      <c r="BM90" t="n">
        <v>0</v>
      </c>
      <c r="BN90" t="n">
        <v>0</v>
      </c>
      <c r="BO90" t="n">
        <v>0</v>
      </c>
      <c r="BP90" t="n">
        <v>0</v>
      </c>
      <c r="BQ90" t="n">
        <v>0</v>
      </c>
      <c r="BR90" t="n">
        <v>0</v>
      </c>
      <c r="BS90" t="n">
        <v>0</v>
      </c>
      <c r="BT90" t="n">
        <v>0</v>
      </c>
      <c r="BU90" t="n">
        <v>0</v>
      </c>
      <c r="BV90" t="n">
        <v>0</v>
      </c>
      <c r="BW90" t="n">
        <v>0</v>
      </c>
      <c r="CV90" t="n">
        <v>0</v>
      </c>
      <c r="CW90">
        <f>ROUND(Y90*Source!I316*DO90,7)</f>
        <v/>
      </c>
      <c r="CX90">
        <f>ROUND(Y90*Source!I316,7)</f>
        <v/>
      </c>
      <c r="CY90">
        <f>AB90</f>
        <v/>
      </c>
      <c r="CZ90">
        <f>AF90</f>
        <v/>
      </c>
      <c r="DA90">
        <f>AJ90</f>
        <v/>
      </c>
      <c r="DB90">
        <f>ROUND(ROUND(AT90*CZ90,2),2)</f>
        <v/>
      </c>
      <c r="DC90">
        <f>ROUND(ROUND(AT90*AG90,2),2)</f>
        <v/>
      </c>
      <c r="DD90" t="inlineStr"/>
      <c r="DE90" t="inlineStr"/>
      <c r="DF90">
        <f>ROUND(ROUND(AE90,0)*CX90,0)</f>
        <v/>
      </c>
      <c r="DG90">
        <f>ROUND(ROUND(AF90*AJ90,0)*CX90,0)</f>
        <v/>
      </c>
      <c r="DH90">
        <f>ROUND(ROUND(AG90*AK90,0)*CX90,0)</f>
        <v/>
      </c>
      <c r="DI90">
        <f>ROUND(ROUND(AH90,0)*CX90,0)</f>
        <v/>
      </c>
      <c r="DJ90">
        <f>DG90</f>
        <v/>
      </c>
      <c r="DK90" t="n">
        <v>0</v>
      </c>
      <c r="DL90" t="inlineStr"/>
      <c r="DM90" t="n">
        <v>0</v>
      </c>
      <c r="DN90" t="inlineStr"/>
      <c r="DO90" t="n">
        <v>0</v>
      </c>
    </row>
    <row r="91">
      <c r="A91">
        <f>ROW(Source!A316)</f>
        <v/>
      </c>
      <c r="B91" t="n">
        <v>78862477</v>
      </c>
      <c r="C91" t="n">
        <v>78863449</v>
      </c>
      <c r="D91" t="n">
        <v>29110139</v>
      </c>
      <c r="E91" t="n">
        <v>1</v>
      </c>
      <c r="F91" t="n">
        <v>1</v>
      </c>
      <c r="G91" t="n">
        <v>1</v>
      </c>
      <c r="H91" t="n">
        <v>3</v>
      </c>
      <c r="I91" t="inlineStr">
        <is>
          <t>101-1703</t>
        </is>
      </c>
      <c r="J91" t="inlineStr">
        <is>
          <t>ТССЦ Московской обл., 101-1703, приказ Минстроя России №675/пр от 28.02.2017 № 254/пр</t>
        </is>
      </c>
      <c r="K91" t="inlineStr">
        <is>
          <t>Прокладки резиновые (пластина техническая прессованная)</t>
        </is>
      </c>
      <c r="L91" t="n">
        <v>1346</v>
      </c>
      <c r="N91" t="n">
        <v>1009</v>
      </c>
      <c r="O91" t="inlineStr">
        <is>
          <t>кг</t>
        </is>
      </c>
      <c r="P91" t="inlineStr">
        <is>
          <t>кг</t>
        </is>
      </c>
      <c r="Q91" t="n">
        <v>1</v>
      </c>
      <c r="W91" t="n">
        <v>0</v>
      </c>
      <c r="X91" t="n">
        <v>-1947909329</v>
      </c>
      <c r="Y91">
        <f>AT91</f>
        <v/>
      </c>
      <c r="AA91" t="n">
        <v>341.04</v>
      </c>
      <c r="AB91" t="n">
        <v>0</v>
      </c>
      <c r="AC91" t="n">
        <v>0</v>
      </c>
      <c r="AD91" t="n">
        <v>0</v>
      </c>
      <c r="AE91" t="n">
        <v>23.09</v>
      </c>
      <c r="AF91" t="n">
        <v>0</v>
      </c>
      <c r="AG91" t="n">
        <v>0</v>
      </c>
      <c r="AH91" t="n">
        <v>0</v>
      </c>
      <c r="AI91" t="n">
        <v>14.77</v>
      </c>
      <c r="AJ91" t="n">
        <v>1</v>
      </c>
      <c r="AK91" t="n">
        <v>1</v>
      </c>
      <c r="AL91" t="n">
        <v>1</v>
      </c>
      <c r="AM91" t="n">
        <v>2</v>
      </c>
      <c r="AN91" t="n">
        <v>0</v>
      </c>
      <c r="AO91" t="n">
        <v>1</v>
      </c>
      <c r="AP91" t="n">
        <v>1</v>
      </c>
      <c r="AQ91" t="n">
        <v>0</v>
      </c>
      <c r="AR91" t="n">
        <v>0</v>
      </c>
      <c r="AS91" t="inlineStr"/>
      <c r="AT91" t="n">
        <v>2</v>
      </c>
      <c r="AU91" t="inlineStr"/>
      <c r="AV91" t="n">
        <v>0</v>
      </c>
      <c r="AW91" t="n">
        <v>2</v>
      </c>
      <c r="AX91" t="n">
        <v>78863458</v>
      </c>
      <c r="AY91" t="n">
        <v>1</v>
      </c>
      <c r="AZ91" t="n">
        <v>0</v>
      </c>
      <c r="BA91" t="n">
        <v>93</v>
      </c>
      <c r="BB91" t="n">
        <v>0</v>
      </c>
      <c r="BC91" t="n">
        <v>0</v>
      </c>
      <c r="BD91" t="n">
        <v>0</v>
      </c>
      <c r="BE91" t="n">
        <v>0</v>
      </c>
      <c r="BF91" t="n">
        <v>0</v>
      </c>
      <c r="BG91" t="n">
        <v>0</v>
      </c>
      <c r="BH91" t="n">
        <v>0</v>
      </c>
      <c r="BI91" t="n">
        <v>0</v>
      </c>
      <c r="BJ91" t="n">
        <v>0</v>
      </c>
      <c r="BK91" t="n">
        <v>0</v>
      </c>
      <c r="BL91" t="n">
        <v>0</v>
      </c>
      <c r="BM91" t="n">
        <v>0</v>
      </c>
      <c r="BN91" t="n">
        <v>0</v>
      </c>
      <c r="BO91" t="n">
        <v>0</v>
      </c>
      <c r="BP91" t="n">
        <v>0</v>
      </c>
      <c r="BQ91" t="n">
        <v>0</v>
      </c>
      <c r="BR91" t="n">
        <v>0</v>
      </c>
      <c r="BS91" t="n">
        <v>0</v>
      </c>
      <c r="BT91" t="n">
        <v>0</v>
      </c>
      <c r="BU91" t="n">
        <v>0</v>
      </c>
      <c r="BV91" t="n">
        <v>0</v>
      </c>
      <c r="BW91" t="n">
        <v>0</v>
      </c>
      <c r="CV91" t="n">
        <v>0</v>
      </c>
      <c r="CW91" t="n">
        <v>0</v>
      </c>
      <c r="CX91">
        <f>ROUND(Y91*Source!I316,7)</f>
        <v/>
      </c>
      <c r="CY91">
        <f>AA91</f>
        <v/>
      </c>
      <c r="CZ91">
        <f>AE91</f>
        <v/>
      </c>
      <c r="DA91">
        <f>AI91</f>
        <v/>
      </c>
      <c r="DB91">
        <f>ROUND(ROUND(AT91*CZ91,2),2)</f>
        <v/>
      </c>
      <c r="DC91">
        <f>ROUND(ROUND(AT91*AG91,2),2)</f>
        <v/>
      </c>
      <c r="DD91" t="inlineStr"/>
      <c r="DE91" t="inlineStr"/>
      <c r="DF91">
        <f>ROUND(ROUND(AE91*AI91,0)*CX91,0)</f>
        <v/>
      </c>
      <c r="DG91">
        <f>ROUND(ROUND(AF91,0)*CX91,0)</f>
        <v/>
      </c>
      <c r="DH91">
        <f>ROUND(ROUND(AG91,0)*CX91,0)</f>
        <v/>
      </c>
      <c r="DI91">
        <f>ROUND(ROUND(AH91,0)*CX91,0)</f>
        <v/>
      </c>
      <c r="DJ91">
        <f>DF91</f>
        <v/>
      </c>
      <c r="DK91" t="n">
        <v>0</v>
      </c>
      <c r="DL91" t="inlineStr"/>
      <c r="DM91" t="n">
        <v>0</v>
      </c>
      <c r="DN91" t="inlineStr"/>
      <c r="DO91" t="n">
        <v>0</v>
      </c>
    </row>
    <row r="92">
      <c r="A92">
        <f>ROW(Source!A316)</f>
        <v/>
      </c>
      <c r="B92" t="n">
        <v>78862477</v>
      </c>
      <c r="C92" t="n">
        <v>78863449</v>
      </c>
      <c r="D92" t="n">
        <v>29114240</v>
      </c>
      <c r="E92" t="n">
        <v>1</v>
      </c>
      <c r="F92" t="n">
        <v>1</v>
      </c>
      <c r="G92" t="n">
        <v>1</v>
      </c>
      <c r="H92" t="n">
        <v>3</v>
      </c>
      <c r="I92" t="inlineStr">
        <is>
          <t>101-2576</t>
        </is>
      </c>
      <c r="J92" t="inlineStr">
        <is>
          <t>ТССЦ Московской обл., 101-2576, приказ Минстроя России №675/пр от 28.02.2017 № 254/пр</t>
        </is>
      </c>
      <c r="K92" t="inlineStr">
        <is>
          <t>Болты с гайками и шайбами для санитарно-технических работ диаметром 16 мм</t>
        </is>
      </c>
      <c r="L92" t="n">
        <v>1348</v>
      </c>
      <c r="N92" t="n">
        <v>1009</v>
      </c>
      <c r="O92" t="inlineStr">
        <is>
          <t>т</t>
        </is>
      </c>
      <c r="P92" t="inlineStr">
        <is>
          <t>т</t>
        </is>
      </c>
      <c r="Q92" t="n">
        <v>1000</v>
      </c>
      <c r="W92" t="n">
        <v>0</v>
      </c>
      <c r="X92" t="n">
        <v>-1701539228</v>
      </c>
      <c r="Y92">
        <f>AT92</f>
        <v/>
      </c>
      <c r="AA92" t="n">
        <v>145037.4</v>
      </c>
      <c r="AB92" t="n">
        <v>0</v>
      </c>
      <c r="AC92" t="n">
        <v>0</v>
      </c>
      <c r="AD92" t="n">
        <v>0</v>
      </c>
      <c r="AE92" t="n">
        <v>14830</v>
      </c>
      <c r="AF92" t="n">
        <v>0</v>
      </c>
      <c r="AG92" t="n">
        <v>0</v>
      </c>
      <c r="AH92" t="n">
        <v>0</v>
      </c>
      <c r="AI92" t="n">
        <v>9.779999999999999</v>
      </c>
      <c r="AJ92" t="n">
        <v>1</v>
      </c>
      <c r="AK92" t="n">
        <v>1</v>
      </c>
      <c r="AL92" t="n">
        <v>1</v>
      </c>
      <c r="AM92" t="n">
        <v>2</v>
      </c>
      <c r="AN92" t="n">
        <v>0</v>
      </c>
      <c r="AO92" t="n">
        <v>1</v>
      </c>
      <c r="AP92" t="n">
        <v>1</v>
      </c>
      <c r="AQ92" t="n">
        <v>0</v>
      </c>
      <c r="AR92" t="n">
        <v>0</v>
      </c>
      <c r="AS92" t="inlineStr"/>
      <c r="AT92" t="n">
        <v>0.005</v>
      </c>
      <c r="AU92" t="inlineStr"/>
      <c r="AV92" t="n">
        <v>0</v>
      </c>
      <c r="AW92" t="n">
        <v>2</v>
      </c>
      <c r="AX92" t="n">
        <v>78863459</v>
      </c>
      <c r="AY92" t="n">
        <v>1</v>
      </c>
      <c r="AZ92" t="n">
        <v>0</v>
      </c>
      <c r="BA92" t="n">
        <v>94</v>
      </c>
      <c r="BB92" t="n">
        <v>0</v>
      </c>
      <c r="BC92" t="n">
        <v>0</v>
      </c>
      <c r="BD92" t="n">
        <v>0</v>
      </c>
      <c r="BE92" t="n">
        <v>0</v>
      </c>
      <c r="BF92" t="n">
        <v>0</v>
      </c>
      <c r="BG92" t="n">
        <v>0</v>
      </c>
      <c r="BH92" t="n">
        <v>0</v>
      </c>
      <c r="BI92" t="n">
        <v>0</v>
      </c>
      <c r="BJ92" t="n">
        <v>0</v>
      </c>
      <c r="BK92" t="n">
        <v>0</v>
      </c>
      <c r="BL92" t="n">
        <v>0</v>
      </c>
      <c r="BM92" t="n">
        <v>0</v>
      </c>
      <c r="BN92" t="n">
        <v>0</v>
      </c>
      <c r="BO92" t="n">
        <v>0</v>
      </c>
      <c r="BP92" t="n">
        <v>0</v>
      </c>
      <c r="BQ92" t="n">
        <v>0</v>
      </c>
      <c r="BR92" t="n">
        <v>0</v>
      </c>
      <c r="BS92" t="n">
        <v>0</v>
      </c>
      <c r="BT92" t="n">
        <v>0</v>
      </c>
      <c r="BU92" t="n">
        <v>0</v>
      </c>
      <c r="BV92" t="n">
        <v>0</v>
      </c>
      <c r="BW92" t="n">
        <v>0</v>
      </c>
      <c r="CV92" t="n">
        <v>0</v>
      </c>
      <c r="CW92" t="n">
        <v>0</v>
      </c>
      <c r="CX92">
        <f>ROUND(Y92*Source!I316,7)</f>
        <v/>
      </c>
      <c r="CY92">
        <f>AA92</f>
        <v/>
      </c>
      <c r="CZ92">
        <f>AE92</f>
        <v/>
      </c>
      <c r="DA92">
        <f>AI92</f>
        <v/>
      </c>
      <c r="DB92">
        <f>ROUND(ROUND(AT92*CZ92,2),2)</f>
        <v/>
      </c>
      <c r="DC92">
        <f>ROUND(ROUND(AT92*AG92,2),2)</f>
        <v/>
      </c>
      <c r="DD92" t="inlineStr"/>
      <c r="DE92" t="inlineStr"/>
      <c r="DF92">
        <f>ROUND(ROUND(AE92*AI92,0)*CX92,0)</f>
        <v/>
      </c>
      <c r="DG92">
        <f>ROUND(ROUND(AF92,0)*CX92,0)</f>
        <v/>
      </c>
      <c r="DH92">
        <f>ROUND(ROUND(AG92,0)*CX92,0)</f>
        <v/>
      </c>
      <c r="DI92">
        <f>ROUND(ROUND(AH92,0)*CX92,0)</f>
        <v/>
      </c>
      <c r="DJ92">
        <f>DF92</f>
        <v/>
      </c>
      <c r="DK92" t="n">
        <v>0</v>
      </c>
      <c r="DL92" t="inlineStr"/>
      <c r="DM92" t="n">
        <v>0</v>
      </c>
      <c r="DN92" t="inlineStr"/>
      <c r="DO92" t="n">
        <v>0</v>
      </c>
    </row>
    <row r="93">
      <c r="A93">
        <f>ROW(Source!A316)</f>
        <v/>
      </c>
      <c r="B93" t="n">
        <v>78862477</v>
      </c>
      <c r="C93" t="n">
        <v>78863449</v>
      </c>
      <c r="D93" t="n">
        <v>29150040</v>
      </c>
      <c r="E93" t="n">
        <v>1</v>
      </c>
      <c r="F93" t="n">
        <v>1</v>
      </c>
      <c r="G93" t="n">
        <v>1</v>
      </c>
      <c r="H93" t="n">
        <v>3</v>
      </c>
      <c r="I93" t="inlineStr">
        <is>
          <t>411-0001</t>
        </is>
      </c>
      <c r="J93" t="inlineStr">
        <is>
          <t>ТССЦ Московской обл., 411-0001, приказ Минстроя России №675/пр от 28.02.2017 № 257/пр</t>
        </is>
      </c>
      <c r="K93" t="inlineStr">
        <is>
          <t>Вода</t>
        </is>
      </c>
      <c r="L93" t="n">
        <v>1339</v>
      </c>
      <c r="N93" t="n">
        <v>1007</v>
      </c>
      <c r="O93" t="inlineStr">
        <is>
          <t>м3</t>
        </is>
      </c>
      <c r="P93" t="inlineStr">
        <is>
          <t>м3</t>
        </is>
      </c>
      <c r="Q93" t="n">
        <v>1</v>
      </c>
      <c r="W93" t="n">
        <v>0</v>
      </c>
      <c r="X93" t="n">
        <v>619799737</v>
      </c>
      <c r="Y93">
        <f>AT93</f>
        <v/>
      </c>
      <c r="AA93" t="n">
        <v>31.28</v>
      </c>
      <c r="AB93" t="n">
        <v>0</v>
      </c>
      <c r="AC93" t="n">
        <v>0</v>
      </c>
      <c r="AD93" t="n">
        <v>0</v>
      </c>
      <c r="AE93" t="n">
        <v>2.44</v>
      </c>
      <c r="AF93" t="n">
        <v>0</v>
      </c>
      <c r="AG93" t="n">
        <v>0</v>
      </c>
      <c r="AH93" t="n">
        <v>0</v>
      </c>
      <c r="AI93" t="n">
        <v>12.82</v>
      </c>
      <c r="AJ93" t="n">
        <v>1</v>
      </c>
      <c r="AK93" t="n">
        <v>1</v>
      </c>
      <c r="AL93" t="n">
        <v>1</v>
      </c>
      <c r="AM93" t="n">
        <v>2</v>
      </c>
      <c r="AN93" t="n">
        <v>0</v>
      </c>
      <c r="AO93" t="n">
        <v>1</v>
      </c>
      <c r="AP93" t="n">
        <v>1</v>
      </c>
      <c r="AQ93" t="n">
        <v>0</v>
      </c>
      <c r="AR93" t="n">
        <v>0</v>
      </c>
      <c r="AS93" t="inlineStr"/>
      <c r="AT93" t="n">
        <v>7.8</v>
      </c>
      <c r="AU93" t="inlineStr"/>
      <c r="AV93" t="n">
        <v>0</v>
      </c>
      <c r="AW93" t="n">
        <v>2</v>
      </c>
      <c r="AX93" t="n">
        <v>78863460</v>
      </c>
      <c r="AY93" t="n">
        <v>1</v>
      </c>
      <c r="AZ93" t="n">
        <v>0</v>
      </c>
      <c r="BA93" t="n">
        <v>95</v>
      </c>
      <c r="BB93" t="n">
        <v>0</v>
      </c>
      <c r="BC93" t="n">
        <v>0</v>
      </c>
      <c r="BD93" t="n">
        <v>0</v>
      </c>
      <c r="BE93" t="n">
        <v>0</v>
      </c>
      <c r="BF93" t="n">
        <v>0</v>
      </c>
      <c r="BG93" t="n">
        <v>0</v>
      </c>
      <c r="BH93" t="n">
        <v>0</v>
      </c>
      <c r="BI93" t="n">
        <v>0</v>
      </c>
      <c r="BJ93" t="n">
        <v>0</v>
      </c>
      <c r="BK93" t="n">
        <v>0</v>
      </c>
      <c r="BL93" t="n">
        <v>0</v>
      </c>
      <c r="BM93" t="n">
        <v>0</v>
      </c>
      <c r="BN93" t="n">
        <v>0</v>
      </c>
      <c r="BO93" t="n">
        <v>0</v>
      </c>
      <c r="BP93" t="n">
        <v>0</v>
      </c>
      <c r="BQ93" t="n">
        <v>0</v>
      </c>
      <c r="BR93" t="n">
        <v>0</v>
      </c>
      <c r="BS93" t="n">
        <v>0</v>
      </c>
      <c r="BT93" t="n">
        <v>0</v>
      </c>
      <c r="BU93" t="n">
        <v>0</v>
      </c>
      <c r="BV93" t="n">
        <v>0</v>
      </c>
      <c r="BW93" t="n">
        <v>0</v>
      </c>
      <c r="CV93" t="n">
        <v>0</v>
      </c>
      <c r="CW93" t="n">
        <v>0</v>
      </c>
      <c r="CX93">
        <f>ROUND(Y93*Source!I316,7)</f>
        <v/>
      </c>
      <c r="CY93">
        <f>AA93</f>
        <v/>
      </c>
      <c r="CZ93">
        <f>AE93</f>
        <v/>
      </c>
      <c r="DA93">
        <f>AI93</f>
        <v/>
      </c>
      <c r="DB93">
        <f>ROUND(ROUND(AT93*CZ93,2),2)</f>
        <v/>
      </c>
      <c r="DC93">
        <f>ROUND(ROUND(AT93*AG93,2),2)</f>
        <v/>
      </c>
      <c r="DD93" t="inlineStr"/>
      <c r="DE93" t="inlineStr"/>
      <c r="DF93">
        <f>ROUND(ROUND(AE93*AI93,0)*CX93,0)</f>
        <v/>
      </c>
      <c r="DG93">
        <f>ROUND(ROUND(AF93,0)*CX93,0)</f>
        <v/>
      </c>
      <c r="DH93">
        <f>ROUND(ROUND(AG93,0)*CX93,0)</f>
        <v/>
      </c>
      <c r="DI93">
        <f>ROUND(ROUND(AH93,0)*CX93,0)</f>
        <v/>
      </c>
      <c r="DJ93">
        <f>DF93</f>
        <v/>
      </c>
      <c r="DK93" t="n">
        <v>0</v>
      </c>
      <c r="DL93" t="inlineStr"/>
      <c r="DM93" t="n">
        <v>0</v>
      </c>
      <c r="DN93" t="inlineStr"/>
      <c r="DO93" t="n">
        <v>0</v>
      </c>
    </row>
    <row r="94">
      <c r="A94">
        <f>ROW(Source!A316)</f>
        <v/>
      </c>
      <c r="B94" t="n">
        <v>78862477</v>
      </c>
      <c r="C94" t="n">
        <v>78863449</v>
      </c>
      <c r="D94" t="n">
        <v>0</v>
      </c>
      <c r="E94" t="n">
        <v>1</v>
      </c>
      <c r="F94" t="n">
        <v>1</v>
      </c>
      <c r="G94" t="n">
        <v>1</v>
      </c>
      <c r="H94" t="n">
        <v>3</v>
      </c>
      <c r="I94" t="inlineStr">
        <is>
          <t>Цена поставщика</t>
        </is>
      </c>
      <c r="J94" t="inlineStr"/>
      <c r="K94" t="inlineStr">
        <is>
          <t>Прочистка КРОТ</t>
        </is>
      </c>
      <c r="L94" t="n">
        <v>1296</v>
      </c>
      <c r="N94" t="n">
        <v>1002</v>
      </c>
      <c r="O94" t="inlineStr">
        <is>
          <t>л</t>
        </is>
      </c>
      <c r="P94" t="inlineStr">
        <is>
          <t>л</t>
        </is>
      </c>
      <c r="Q94" t="n">
        <v>1</v>
      </c>
      <c r="W94" t="n">
        <v>0</v>
      </c>
      <c r="X94" t="n">
        <v>-1978592410</v>
      </c>
      <c r="Y94">
        <f>AT94</f>
        <v/>
      </c>
      <c r="AA94" t="n">
        <v>384.43</v>
      </c>
      <c r="AB94" t="n">
        <v>0</v>
      </c>
      <c r="AC94" t="n">
        <v>0</v>
      </c>
      <c r="AD94" t="n">
        <v>0</v>
      </c>
      <c r="AE94" t="n">
        <v>384.43</v>
      </c>
      <c r="AF94" t="n">
        <v>0</v>
      </c>
      <c r="AG94" t="n">
        <v>0</v>
      </c>
      <c r="AH94" t="n">
        <v>0</v>
      </c>
      <c r="AI94" t="n">
        <v>1</v>
      </c>
      <c r="AJ94" t="n">
        <v>1</v>
      </c>
      <c r="AK94" t="n">
        <v>1</v>
      </c>
      <c r="AL94" t="n">
        <v>1</v>
      </c>
      <c r="AM94" t="n">
        <v>0</v>
      </c>
      <c r="AN94" t="n">
        <v>0</v>
      </c>
      <c r="AO94" t="n">
        <v>0</v>
      </c>
      <c r="AP94" t="n">
        <v>1</v>
      </c>
      <c r="AQ94" t="n">
        <v>0</v>
      </c>
      <c r="AR94" t="n">
        <v>0</v>
      </c>
      <c r="AS94" t="inlineStr"/>
      <c r="AT94" t="n">
        <v>20</v>
      </c>
      <c r="AU94" t="inlineStr"/>
      <c r="AV94" t="n">
        <v>0</v>
      </c>
      <c r="AW94" t="n">
        <v>1</v>
      </c>
      <c r="AX94" t="n">
        <v>-1</v>
      </c>
      <c r="AY94" t="n">
        <v>0</v>
      </c>
      <c r="AZ94" t="n">
        <v>0</v>
      </c>
      <c r="BA94" t="inlineStr"/>
      <c r="BB94" t="n">
        <v>0</v>
      </c>
      <c r="BC94" t="n">
        <v>0</v>
      </c>
      <c r="BD94" t="n">
        <v>0</v>
      </c>
      <c r="BE94" t="n">
        <v>0</v>
      </c>
      <c r="BF94" t="n">
        <v>0</v>
      </c>
      <c r="BG94" t="n">
        <v>0</v>
      </c>
      <c r="BH94" t="n">
        <v>0</v>
      </c>
      <c r="BI94" t="n">
        <v>0</v>
      </c>
      <c r="BJ94" t="n">
        <v>0</v>
      </c>
      <c r="BK94" t="n">
        <v>0</v>
      </c>
      <c r="BL94" t="n">
        <v>0</v>
      </c>
      <c r="BM94" t="n">
        <v>0</v>
      </c>
      <c r="BN94" t="n">
        <v>0</v>
      </c>
      <c r="BO94" t="n">
        <v>0</v>
      </c>
      <c r="BP94" t="n">
        <v>0</v>
      </c>
      <c r="BQ94" t="n">
        <v>0</v>
      </c>
      <c r="BR94" t="n">
        <v>0</v>
      </c>
      <c r="BS94" t="n">
        <v>0</v>
      </c>
      <c r="BT94" t="n">
        <v>0</v>
      </c>
      <c r="BU94" t="n">
        <v>0</v>
      </c>
      <c r="BV94" t="n">
        <v>0</v>
      </c>
      <c r="BW94" t="n">
        <v>0</v>
      </c>
      <c r="CV94" t="n">
        <v>0</v>
      </c>
      <c r="CW94" t="n">
        <v>0</v>
      </c>
      <c r="CX94">
        <f>ROUND(Y94*Source!I316,7)</f>
        <v/>
      </c>
      <c r="CY94">
        <f>AA94</f>
        <v/>
      </c>
      <c r="CZ94">
        <f>AE94</f>
        <v/>
      </c>
      <c r="DA94">
        <f>AI94</f>
        <v/>
      </c>
      <c r="DB94">
        <f>ROUND(ROUND(AT94*CZ94,2),2)</f>
        <v/>
      </c>
      <c r="DC94">
        <f>ROUND(ROUND(AT94*AG94,2),2)</f>
        <v/>
      </c>
      <c r="DD94" t="inlineStr"/>
      <c r="DE94" t="inlineStr"/>
      <c r="DF94">
        <f>ROUND(ROUND(AE94,0)*CX94,0)</f>
        <v/>
      </c>
      <c r="DG94">
        <f>ROUND(ROUND(AF94,0)*CX94,0)</f>
        <v/>
      </c>
      <c r="DH94">
        <f>ROUND(ROUND(AG94,0)*CX94,0)</f>
        <v/>
      </c>
      <c r="DI94">
        <f>ROUND(ROUND(AH94,0)*CX94,0)</f>
        <v/>
      </c>
      <c r="DJ94">
        <f>DF94</f>
        <v/>
      </c>
      <c r="DK94" t="n">
        <v>0</v>
      </c>
      <c r="DL94" t="inlineStr"/>
      <c r="DM94" t="n">
        <v>0</v>
      </c>
      <c r="DN94" t="inlineStr"/>
      <c r="DO94" t="n">
        <v>0</v>
      </c>
    </row>
    <row r="95">
      <c r="A95">
        <f>ROW(Source!A356)</f>
        <v/>
      </c>
      <c r="B95" t="n">
        <v>78862477</v>
      </c>
      <c r="C95" t="n">
        <v>78863528</v>
      </c>
      <c r="D95" t="n">
        <v>18411117</v>
      </c>
      <c r="E95" t="n">
        <v>1</v>
      </c>
      <c r="F95" t="n">
        <v>1</v>
      </c>
      <c r="G95" t="n">
        <v>1</v>
      </c>
      <c r="H95" t="n">
        <v>1</v>
      </c>
      <c r="I95" t="inlineStr">
        <is>
          <t>1-1040-90</t>
        </is>
      </c>
      <c r="J95" t="inlineStr"/>
      <c r="K95" t="inlineStr">
        <is>
          <t>Рабочий строитель среднего разряда 4</t>
        </is>
      </c>
      <c r="L95" t="n">
        <v>1369</v>
      </c>
      <c r="N95" t="n">
        <v>1013</v>
      </c>
      <c r="O95" t="inlineStr">
        <is>
          <t>чел.-ч</t>
        </is>
      </c>
      <c r="P95" t="inlineStr">
        <is>
          <t>чел.-ч</t>
        </is>
      </c>
      <c r="Q95" t="n">
        <v>1</v>
      </c>
      <c r="W95" t="n">
        <v>0</v>
      </c>
      <c r="X95" t="n">
        <v>-1739886638</v>
      </c>
      <c r="Y95">
        <f>AT95</f>
        <v/>
      </c>
      <c r="AA95" t="n">
        <v>0</v>
      </c>
      <c r="AB95" t="n">
        <v>0</v>
      </c>
      <c r="AC95" t="n">
        <v>0</v>
      </c>
      <c r="AD95" t="n">
        <v>9.619999999999999</v>
      </c>
      <c r="AE95" t="n">
        <v>0</v>
      </c>
      <c r="AF95" t="n">
        <v>0</v>
      </c>
      <c r="AG95" t="n">
        <v>0</v>
      </c>
      <c r="AH95" t="n">
        <v>9.619999999999999</v>
      </c>
      <c r="AI95" t="n">
        <v>1</v>
      </c>
      <c r="AJ95" t="n">
        <v>1</v>
      </c>
      <c r="AK95" t="n">
        <v>1</v>
      </c>
      <c r="AL95" t="n">
        <v>1</v>
      </c>
      <c r="AM95" t="n">
        <v>-2</v>
      </c>
      <c r="AN95" t="n">
        <v>0</v>
      </c>
      <c r="AO95" t="n">
        <v>1</v>
      </c>
      <c r="AP95" t="n">
        <v>1</v>
      </c>
      <c r="AQ95" t="n">
        <v>0</v>
      </c>
      <c r="AR95" t="n">
        <v>0</v>
      </c>
      <c r="AS95" t="inlineStr"/>
      <c r="AT95" t="n">
        <v>183</v>
      </c>
      <c r="AU95" t="inlineStr"/>
      <c r="AV95" t="n">
        <v>1</v>
      </c>
      <c r="AW95" t="n">
        <v>2</v>
      </c>
      <c r="AX95" t="n">
        <v>78863529</v>
      </c>
      <c r="AY95" t="n">
        <v>1</v>
      </c>
      <c r="AZ95" t="n">
        <v>0</v>
      </c>
      <c r="BA95" t="n">
        <v>96</v>
      </c>
      <c r="BB95" t="n">
        <v>0</v>
      </c>
      <c r="BC95" t="n">
        <v>0</v>
      </c>
      <c r="BD95" t="n">
        <v>0</v>
      </c>
      <c r="BE95" t="n">
        <v>0</v>
      </c>
      <c r="BF95" t="n">
        <v>0</v>
      </c>
      <c r="BG95" t="n">
        <v>0</v>
      </c>
      <c r="BH95" t="n">
        <v>0</v>
      </c>
      <c r="BI95" t="n">
        <v>0</v>
      </c>
      <c r="BJ95" t="n">
        <v>0</v>
      </c>
      <c r="BK95" t="n">
        <v>0</v>
      </c>
      <c r="BL95" t="n">
        <v>0</v>
      </c>
      <c r="BM95" t="n">
        <v>0</v>
      </c>
      <c r="BN95" t="n">
        <v>0</v>
      </c>
      <c r="BO95" t="n">
        <v>0</v>
      </c>
      <c r="BP95" t="n">
        <v>0</v>
      </c>
      <c r="BQ95" t="n">
        <v>0</v>
      </c>
      <c r="BR95" t="n">
        <v>0</v>
      </c>
      <c r="BS95" t="n">
        <v>0</v>
      </c>
      <c r="BT95" t="n">
        <v>0</v>
      </c>
      <c r="BU95" t="n">
        <v>0</v>
      </c>
      <c r="BV95" t="n">
        <v>0</v>
      </c>
      <c r="BW95" t="n">
        <v>0</v>
      </c>
      <c r="CU95">
        <f>ROUND(AT95*Source!I356*AH95*AL95,0)</f>
        <v/>
      </c>
      <c r="CV95">
        <f>ROUND(Y95*Source!I356,7)</f>
        <v/>
      </c>
      <c r="CW95" t="n">
        <v>0</v>
      </c>
      <c r="CX95">
        <f>ROUND(Y95*Source!I356,7)</f>
        <v/>
      </c>
      <c r="CY95">
        <f>AD95</f>
        <v/>
      </c>
      <c r="CZ95">
        <f>AH95</f>
        <v/>
      </c>
      <c r="DA95">
        <f>AL95</f>
        <v/>
      </c>
      <c r="DB95">
        <f>ROUND(ROUND(AT95*CZ95,2),2)</f>
        <v/>
      </c>
      <c r="DC95">
        <f>ROUND(ROUND(AT95*AG95,2),2)</f>
        <v/>
      </c>
      <c r="DD95" t="inlineStr"/>
      <c r="DE95" t="inlineStr"/>
      <c r="DF95">
        <f>ROUND(ROUND(AE95,0)*CX95,0)</f>
        <v/>
      </c>
      <c r="DG95">
        <f>ROUND(ROUND(AF95,0)*CX95,0)</f>
        <v/>
      </c>
      <c r="DH95">
        <f>ROUND(ROUND(AG95,0)*CX95,0)</f>
        <v/>
      </c>
      <c r="DI95">
        <f>ROUND(ROUND(AH95,0)*CX95,0)</f>
        <v/>
      </c>
      <c r="DJ95">
        <f>DI95</f>
        <v/>
      </c>
      <c r="DK95" t="n">
        <v>0</v>
      </c>
      <c r="DL95" t="inlineStr"/>
      <c r="DM95" t="n">
        <v>0</v>
      </c>
      <c r="DN95" t="inlineStr"/>
      <c r="DO95" t="n">
        <v>0</v>
      </c>
    </row>
    <row r="96">
      <c r="A96">
        <f>ROW(Source!A356)</f>
        <v/>
      </c>
      <c r="B96" t="n">
        <v>78862477</v>
      </c>
      <c r="C96" t="n">
        <v>78863528</v>
      </c>
      <c r="D96" t="n">
        <v>29172659</v>
      </c>
      <c r="E96" t="n">
        <v>1</v>
      </c>
      <c r="F96" t="n">
        <v>1</v>
      </c>
      <c r="G96" t="n">
        <v>1</v>
      </c>
      <c r="H96" t="n">
        <v>2</v>
      </c>
      <c r="I96" t="inlineStr">
        <is>
          <t>040504</t>
        </is>
      </c>
      <c r="J96" t="inlineStr">
        <is>
          <t>ТСЭМ Московской обл., 040504, приказ Минстроя России №675/пр от 28.02.2017 № 264/пр</t>
        </is>
      </c>
      <c r="K96" t="inlineStr">
        <is>
          <t>Аппарат для газовой сварки и резки</t>
        </is>
      </c>
      <c r="L96" t="n">
        <v>1368</v>
      </c>
      <c r="N96" t="n">
        <v>1011</v>
      </c>
      <c r="O96" t="inlineStr">
        <is>
          <t>маш.-ч</t>
        </is>
      </c>
      <c r="P96" t="inlineStr">
        <is>
          <t>маш.-ч</t>
        </is>
      </c>
      <c r="Q96" t="n">
        <v>1</v>
      </c>
      <c r="W96" t="n">
        <v>0</v>
      </c>
      <c r="X96" t="n">
        <v>1514068676</v>
      </c>
      <c r="Y96">
        <f>AT96</f>
        <v/>
      </c>
      <c r="AA96" t="n">
        <v>0</v>
      </c>
      <c r="AB96" t="n">
        <v>9.76</v>
      </c>
      <c r="AC96" t="n">
        <v>0</v>
      </c>
      <c r="AD96" t="n">
        <v>0</v>
      </c>
      <c r="AE96" t="n">
        <v>0</v>
      </c>
      <c r="AF96" t="n">
        <v>1.2</v>
      </c>
      <c r="AG96" t="n">
        <v>0</v>
      </c>
      <c r="AH96" t="n">
        <v>0</v>
      </c>
      <c r="AI96" t="n">
        <v>1</v>
      </c>
      <c r="AJ96" t="n">
        <v>8.130000000000001</v>
      </c>
      <c r="AK96" t="n">
        <v>52.25</v>
      </c>
      <c r="AL96" t="n">
        <v>1</v>
      </c>
      <c r="AM96" t="n">
        <v>2</v>
      </c>
      <c r="AN96" t="n">
        <v>0</v>
      </c>
      <c r="AO96" t="n">
        <v>1</v>
      </c>
      <c r="AP96" t="n">
        <v>1</v>
      </c>
      <c r="AQ96" t="n">
        <v>0</v>
      </c>
      <c r="AR96" t="n">
        <v>0</v>
      </c>
      <c r="AS96" t="inlineStr"/>
      <c r="AT96" t="n">
        <v>2.7</v>
      </c>
      <c r="AU96" t="inlineStr"/>
      <c r="AV96" t="n">
        <v>0</v>
      </c>
      <c r="AW96" t="n">
        <v>2</v>
      </c>
      <c r="AX96" t="n">
        <v>78863530</v>
      </c>
      <c r="AY96" t="n">
        <v>1</v>
      </c>
      <c r="AZ96" t="n">
        <v>0</v>
      </c>
      <c r="BA96" t="n">
        <v>97</v>
      </c>
      <c r="BB96" t="n">
        <v>0</v>
      </c>
      <c r="BC96" t="n">
        <v>0</v>
      </c>
      <c r="BD96" t="n">
        <v>0</v>
      </c>
      <c r="BE96" t="n">
        <v>0</v>
      </c>
      <c r="BF96" t="n">
        <v>0</v>
      </c>
      <c r="BG96" t="n">
        <v>0</v>
      </c>
      <c r="BH96" t="n">
        <v>0</v>
      </c>
      <c r="BI96" t="n">
        <v>0</v>
      </c>
      <c r="BJ96" t="n">
        <v>0</v>
      </c>
      <c r="BK96" t="n">
        <v>0</v>
      </c>
      <c r="BL96" t="n">
        <v>0</v>
      </c>
      <c r="BM96" t="n">
        <v>0</v>
      </c>
      <c r="BN96" t="n">
        <v>0</v>
      </c>
      <c r="BO96" t="n">
        <v>0</v>
      </c>
      <c r="BP96" t="n">
        <v>0</v>
      </c>
      <c r="BQ96" t="n">
        <v>0</v>
      </c>
      <c r="BR96" t="n">
        <v>0</v>
      </c>
      <c r="BS96" t="n">
        <v>0</v>
      </c>
      <c r="BT96" t="n">
        <v>0</v>
      </c>
      <c r="BU96" t="n">
        <v>0</v>
      </c>
      <c r="BV96" t="n">
        <v>0</v>
      </c>
      <c r="BW96" t="n">
        <v>0</v>
      </c>
      <c r="CV96" t="n">
        <v>0</v>
      </c>
      <c r="CW96">
        <f>ROUND(Y96*Source!I356*DO96,7)</f>
        <v/>
      </c>
      <c r="CX96">
        <f>ROUND(Y96*Source!I356,7)</f>
        <v/>
      </c>
      <c r="CY96">
        <f>AB96</f>
        <v/>
      </c>
      <c r="CZ96">
        <f>AF96</f>
        <v/>
      </c>
      <c r="DA96">
        <f>AJ96</f>
        <v/>
      </c>
      <c r="DB96">
        <f>ROUND(ROUND(AT96*CZ96,2),2)</f>
        <v/>
      </c>
      <c r="DC96">
        <f>ROUND(ROUND(AT96*AG96,2),2)</f>
        <v/>
      </c>
      <c r="DD96" t="inlineStr"/>
      <c r="DE96" t="inlineStr"/>
      <c r="DF96">
        <f>ROUND(ROUND(AE96,0)*CX96,0)</f>
        <v/>
      </c>
      <c r="DG96">
        <f>ROUND(ROUND(AF96*AJ96,0)*CX96,0)</f>
        <v/>
      </c>
      <c r="DH96">
        <f>ROUND(ROUND(AG96*AK96,0)*CX96,0)</f>
        <v/>
      </c>
      <c r="DI96">
        <f>ROUND(ROUND(AH96,0)*CX96,0)</f>
        <v/>
      </c>
      <c r="DJ96">
        <f>DG96</f>
        <v/>
      </c>
      <c r="DK96" t="n">
        <v>0</v>
      </c>
      <c r="DL96" t="inlineStr"/>
      <c r="DM96" t="n">
        <v>0</v>
      </c>
      <c r="DN96" t="inlineStr"/>
      <c r="DO96" t="n">
        <v>0</v>
      </c>
    </row>
    <row r="97">
      <c r="A97">
        <f>ROW(Source!A356)</f>
        <v/>
      </c>
      <c r="B97" t="n">
        <v>78862477</v>
      </c>
      <c r="C97" t="n">
        <v>78863528</v>
      </c>
      <c r="D97" t="n">
        <v>29174500</v>
      </c>
      <c r="E97" t="n">
        <v>1</v>
      </c>
      <c r="F97" t="n">
        <v>1</v>
      </c>
      <c r="G97" t="n">
        <v>1</v>
      </c>
      <c r="H97" t="n">
        <v>2</v>
      </c>
      <c r="I97" t="inlineStr">
        <is>
          <t>330206</t>
        </is>
      </c>
      <c r="J97" t="inlineStr">
        <is>
          <t>ТСЭМ Московской обл., 330206, приказ Минстроя России №675/пр от 28.02.2017 № 264/пр</t>
        </is>
      </c>
      <c r="K97" t="inlineStr">
        <is>
          <t>Дрели электрические</t>
        </is>
      </c>
      <c r="L97" t="n">
        <v>1368</v>
      </c>
      <c r="N97" t="n">
        <v>1011</v>
      </c>
      <c r="O97" t="inlineStr">
        <is>
          <t>маш.-ч</t>
        </is>
      </c>
      <c r="P97" t="inlineStr">
        <is>
          <t>маш.-ч</t>
        </is>
      </c>
      <c r="Q97" t="n">
        <v>1</v>
      </c>
      <c r="W97" t="n">
        <v>0</v>
      </c>
      <c r="X97" t="n">
        <v>-1867053656</v>
      </c>
      <c r="Y97">
        <f>AT97</f>
        <v/>
      </c>
      <c r="AA97" t="n">
        <v>0</v>
      </c>
      <c r="AB97" t="n">
        <v>8.390000000000001</v>
      </c>
      <c r="AC97" t="n">
        <v>0</v>
      </c>
      <c r="AD97" t="n">
        <v>0</v>
      </c>
      <c r="AE97" t="n">
        <v>0</v>
      </c>
      <c r="AF97" t="n">
        <v>1.95</v>
      </c>
      <c r="AG97" t="n">
        <v>0</v>
      </c>
      <c r="AH97" t="n">
        <v>0</v>
      </c>
      <c r="AI97" t="n">
        <v>1</v>
      </c>
      <c r="AJ97" t="n">
        <v>4.3</v>
      </c>
      <c r="AK97" t="n">
        <v>52.25</v>
      </c>
      <c r="AL97" t="n">
        <v>1</v>
      </c>
      <c r="AM97" t="n">
        <v>2</v>
      </c>
      <c r="AN97" t="n">
        <v>0</v>
      </c>
      <c r="AO97" t="n">
        <v>1</v>
      </c>
      <c r="AP97" t="n">
        <v>1</v>
      </c>
      <c r="AQ97" t="n">
        <v>0</v>
      </c>
      <c r="AR97" t="n">
        <v>0</v>
      </c>
      <c r="AS97" t="inlineStr"/>
      <c r="AT97" t="n">
        <v>4.64</v>
      </c>
      <c r="AU97" t="inlineStr"/>
      <c r="AV97" t="n">
        <v>0</v>
      </c>
      <c r="AW97" t="n">
        <v>2</v>
      </c>
      <c r="AX97" t="n">
        <v>78863531</v>
      </c>
      <c r="AY97" t="n">
        <v>1</v>
      </c>
      <c r="AZ97" t="n">
        <v>0</v>
      </c>
      <c r="BA97" t="n">
        <v>98</v>
      </c>
      <c r="BB97" t="n">
        <v>0</v>
      </c>
      <c r="BC97" t="n">
        <v>0</v>
      </c>
      <c r="BD97" t="n">
        <v>0</v>
      </c>
      <c r="BE97" t="n">
        <v>0</v>
      </c>
      <c r="BF97" t="n">
        <v>0</v>
      </c>
      <c r="BG97" t="n">
        <v>0</v>
      </c>
      <c r="BH97" t="n">
        <v>0</v>
      </c>
      <c r="BI97" t="n">
        <v>0</v>
      </c>
      <c r="BJ97" t="n">
        <v>0</v>
      </c>
      <c r="BK97" t="n">
        <v>0</v>
      </c>
      <c r="BL97" t="n">
        <v>0</v>
      </c>
      <c r="BM97" t="n">
        <v>0</v>
      </c>
      <c r="BN97" t="n">
        <v>0</v>
      </c>
      <c r="BO97" t="n">
        <v>0</v>
      </c>
      <c r="BP97" t="n">
        <v>0</v>
      </c>
      <c r="BQ97" t="n">
        <v>0</v>
      </c>
      <c r="BR97" t="n">
        <v>0</v>
      </c>
      <c r="BS97" t="n">
        <v>0</v>
      </c>
      <c r="BT97" t="n">
        <v>0</v>
      </c>
      <c r="BU97" t="n">
        <v>0</v>
      </c>
      <c r="BV97" t="n">
        <v>0</v>
      </c>
      <c r="BW97" t="n">
        <v>0</v>
      </c>
      <c r="CV97" t="n">
        <v>0</v>
      </c>
      <c r="CW97">
        <f>ROUND(Y97*Source!I356*DO97,7)</f>
        <v/>
      </c>
      <c r="CX97">
        <f>ROUND(Y97*Source!I356,7)</f>
        <v/>
      </c>
      <c r="CY97">
        <f>AB97</f>
        <v/>
      </c>
      <c r="CZ97">
        <f>AF97</f>
        <v/>
      </c>
      <c r="DA97">
        <f>AJ97</f>
        <v/>
      </c>
      <c r="DB97">
        <f>ROUND(ROUND(AT97*CZ97,2),2)</f>
        <v/>
      </c>
      <c r="DC97">
        <f>ROUND(ROUND(AT97*AG97,2),2)</f>
        <v/>
      </c>
      <c r="DD97" t="inlineStr"/>
      <c r="DE97" t="inlineStr"/>
      <c r="DF97">
        <f>ROUND(ROUND(AE97,0)*CX97,0)</f>
        <v/>
      </c>
      <c r="DG97">
        <f>ROUND(ROUND(AF97*AJ97,0)*CX97,0)</f>
        <v/>
      </c>
      <c r="DH97">
        <f>ROUND(ROUND(AG97*AK97,0)*CX97,0)</f>
        <v/>
      </c>
      <c r="DI97">
        <f>ROUND(ROUND(AH97,0)*CX97,0)</f>
        <v/>
      </c>
      <c r="DJ97">
        <f>DG97</f>
        <v/>
      </c>
      <c r="DK97" t="n">
        <v>0</v>
      </c>
      <c r="DL97" t="inlineStr"/>
      <c r="DM97" t="n">
        <v>0</v>
      </c>
      <c r="DN97" t="inlineStr"/>
      <c r="DO97" t="n">
        <v>0</v>
      </c>
    </row>
    <row r="98">
      <c r="A98">
        <f>ROW(Source!A356)</f>
        <v/>
      </c>
      <c r="B98" t="n">
        <v>78862477</v>
      </c>
      <c r="C98" t="n">
        <v>78863528</v>
      </c>
      <c r="D98" t="n">
        <v>29174913</v>
      </c>
      <c r="E98" t="n">
        <v>1</v>
      </c>
      <c r="F98" t="n">
        <v>1</v>
      </c>
      <c r="G98" t="n">
        <v>1</v>
      </c>
      <c r="H98" t="n">
        <v>2</v>
      </c>
      <c r="I98" t="inlineStr">
        <is>
          <t>400001</t>
        </is>
      </c>
      <c r="J98" t="inlineStr">
        <is>
          <t>ТСЭМ Московской обл., 400001, приказ Минстроя России №675/пр от 28.02.2017 № 264/пр</t>
        </is>
      </c>
      <c r="K98" t="inlineStr">
        <is>
          <t>Автомобили бортовые, грузоподъемность до 5 т</t>
        </is>
      </c>
      <c r="L98" t="n">
        <v>1368</v>
      </c>
      <c r="N98" t="n">
        <v>1011</v>
      </c>
      <c r="O98" t="inlineStr">
        <is>
          <t>маш.-ч</t>
        </is>
      </c>
      <c r="P98" t="inlineStr">
        <is>
          <t>маш.-ч</t>
        </is>
      </c>
      <c r="Q98" t="n">
        <v>1</v>
      </c>
      <c r="W98" t="n">
        <v>0</v>
      </c>
      <c r="X98" t="n">
        <v>1230759911</v>
      </c>
      <c r="Y98">
        <f>AT98</f>
        <v/>
      </c>
      <c r="AA98" t="n">
        <v>0</v>
      </c>
      <c r="AB98" t="n">
        <v>2177.51</v>
      </c>
      <c r="AC98" t="n">
        <v>606.1</v>
      </c>
      <c r="AD98" t="n">
        <v>0</v>
      </c>
      <c r="AE98" t="n">
        <v>0</v>
      </c>
      <c r="AF98" t="n">
        <v>87.17</v>
      </c>
      <c r="AG98" t="n">
        <v>11.6</v>
      </c>
      <c r="AH98" t="n">
        <v>0</v>
      </c>
      <c r="AI98" t="n">
        <v>1</v>
      </c>
      <c r="AJ98" t="n">
        <v>24.98</v>
      </c>
      <c r="AK98" t="n">
        <v>52.25</v>
      </c>
      <c r="AL98" t="n">
        <v>1</v>
      </c>
      <c r="AM98" t="n">
        <v>2</v>
      </c>
      <c r="AN98" t="n">
        <v>0</v>
      </c>
      <c r="AO98" t="n">
        <v>1</v>
      </c>
      <c r="AP98" t="n">
        <v>1</v>
      </c>
      <c r="AQ98" t="n">
        <v>0</v>
      </c>
      <c r="AR98" t="n">
        <v>0</v>
      </c>
      <c r="AS98" t="inlineStr"/>
      <c r="AT98" t="n">
        <v>0.6</v>
      </c>
      <c r="AU98" t="inlineStr"/>
      <c r="AV98" t="n">
        <v>0</v>
      </c>
      <c r="AW98" t="n">
        <v>2</v>
      </c>
      <c r="AX98" t="n">
        <v>78863532</v>
      </c>
      <c r="AY98" t="n">
        <v>1</v>
      </c>
      <c r="AZ98" t="n">
        <v>0</v>
      </c>
      <c r="BA98" t="n">
        <v>99</v>
      </c>
      <c r="BB98" t="n">
        <v>0</v>
      </c>
      <c r="BC98" t="n">
        <v>0</v>
      </c>
      <c r="BD98" t="n">
        <v>0</v>
      </c>
      <c r="BE98" t="n">
        <v>0</v>
      </c>
      <c r="BF98" t="n">
        <v>0</v>
      </c>
      <c r="BG98" t="n">
        <v>0</v>
      </c>
      <c r="BH98" t="n">
        <v>0</v>
      </c>
      <c r="BI98" t="n">
        <v>0</v>
      </c>
      <c r="BJ98" t="n">
        <v>0</v>
      </c>
      <c r="BK98" t="n">
        <v>0</v>
      </c>
      <c r="BL98" t="n">
        <v>0</v>
      </c>
      <c r="BM98" t="n">
        <v>0</v>
      </c>
      <c r="BN98" t="n">
        <v>0</v>
      </c>
      <c r="BO98" t="n">
        <v>0</v>
      </c>
      <c r="BP98" t="n">
        <v>0</v>
      </c>
      <c r="BQ98" t="n">
        <v>0</v>
      </c>
      <c r="BR98" t="n">
        <v>0</v>
      </c>
      <c r="BS98" t="n">
        <v>0</v>
      </c>
      <c r="BT98" t="n">
        <v>0</v>
      </c>
      <c r="BU98" t="n">
        <v>0</v>
      </c>
      <c r="BV98" t="n">
        <v>0</v>
      </c>
      <c r="BW98" t="n">
        <v>0</v>
      </c>
      <c r="CV98" t="n">
        <v>0</v>
      </c>
      <c r="CW98">
        <f>ROUND(Y98*Source!I356*DO98,7)</f>
        <v/>
      </c>
      <c r="CX98">
        <f>ROUND(Y98*Source!I356,7)</f>
        <v/>
      </c>
      <c r="CY98">
        <f>AB98</f>
        <v/>
      </c>
      <c r="CZ98">
        <f>AF98</f>
        <v/>
      </c>
      <c r="DA98">
        <f>AJ98</f>
        <v/>
      </c>
      <c r="DB98">
        <f>ROUND(ROUND(AT98*CZ98,2),2)</f>
        <v/>
      </c>
      <c r="DC98">
        <f>ROUND(ROUND(AT98*AG98,2),2)</f>
        <v/>
      </c>
      <c r="DD98" t="inlineStr"/>
      <c r="DE98" t="inlineStr"/>
      <c r="DF98">
        <f>ROUND(ROUND(AE98,0)*CX98,0)</f>
        <v/>
      </c>
      <c r="DG98">
        <f>ROUND(ROUND(AF98*AJ98,0)*CX98,0)</f>
        <v/>
      </c>
      <c r="DH98">
        <f>ROUND(ROUND(AG98*AK98,0)*CX98,0)</f>
        <v/>
      </c>
      <c r="DI98">
        <f>ROUND(ROUND(AH98,0)*CX98,0)</f>
        <v/>
      </c>
      <c r="DJ98">
        <f>DG98</f>
        <v/>
      </c>
      <c r="DK98" t="n">
        <v>0</v>
      </c>
      <c r="DL98" t="inlineStr"/>
      <c r="DM98" t="n">
        <v>0</v>
      </c>
      <c r="DN98" t="inlineStr"/>
      <c r="DO98" t="n">
        <v>0</v>
      </c>
    </row>
    <row r="99">
      <c r="A99">
        <f>ROW(Source!A356)</f>
        <v/>
      </c>
      <c r="B99" t="n">
        <v>78862477</v>
      </c>
      <c r="C99" t="n">
        <v>78863528</v>
      </c>
      <c r="D99" t="n">
        <v>29107441</v>
      </c>
      <c r="E99" t="n">
        <v>1</v>
      </c>
      <c r="F99" t="n">
        <v>1</v>
      </c>
      <c r="G99" t="n">
        <v>1</v>
      </c>
      <c r="H99" t="n">
        <v>3</v>
      </c>
      <c r="I99" t="inlineStr">
        <is>
          <t>101-0324</t>
        </is>
      </c>
      <c r="J99" t="inlineStr">
        <is>
          <t>ТССЦ Московской обл., 101-0324, приказ Минстроя России №675/пр от 28.02.2017 № 254/пр</t>
        </is>
      </c>
      <c r="K99" t="inlineStr">
        <is>
          <t>Кислород технический газообразный</t>
        </is>
      </c>
      <c r="L99" t="n">
        <v>1339</v>
      </c>
      <c r="N99" t="n">
        <v>1007</v>
      </c>
      <c r="O99" t="inlineStr">
        <is>
          <t>м3</t>
        </is>
      </c>
      <c r="P99" t="inlineStr">
        <is>
          <t>м3</t>
        </is>
      </c>
      <c r="Q99" t="n">
        <v>1</v>
      </c>
      <c r="W99" t="n">
        <v>0</v>
      </c>
      <c r="X99" t="n">
        <v>-756465305</v>
      </c>
      <c r="Y99">
        <f>AT99</f>
        <v/>
      </c>
      <c r="AA99" t="n">
        <v>111.08</v>
      </c>
      <c r="AB99" t="n">
        <v>0</v>
      </c>
      <c r="AC99" t="n">
        <v>0</v>
      </c>
      <c r="AD99" t="n">
        <v>0</v>
      </c>
      <c r="AE99" t="n">
        <v>6.23</v>
      </c>
      <c r="AF99" t="n">
        <v>0</v>
      </c>
      <c r="AG99" t="n">
        <v>0</v>
      </c>
      <c r="AH99" t="n">
        <v>0</v>
      </c>
      <c r="AI99" t="n">
        <v>17.83</v>
      </c>
      <c r="AJ99" t="n">
        <v>1</v>
      </c>
      <c r="AK99" t="n">
        <v>1</v>
      </c>
      <c r="AL99" t="n">
        <v>1</v>
      </c>
      <c r="AM99" t="n">
        <v>2</v>
      </c>
      <c r="AN99" t="n">
        <v>0</v>
      </c>
      <c r="AO99" t="n">
        <v>1</v>
      </c>
      <c r="AP99" t="n">
        <v>1</v>
      </c>
      <c r="AQ99" t="n">
        <v>0</v>
      </c>
      <c r="AR99" t="n">
        <v>0</v>
      </c>
      <c r="AS99" t="inlineStr"/>
      <c r="AT99" t="n">
        <v>0.48</v>
      </c>
      <c r="AU99" t="inlineStr"/>
      <c r="AV99" t="n">
        <v>0</v>
      </c>
      <c r="AW99" t="n">
        <v>2</v>
      </c>
      <c r="AX99" t="n">
        <v>78863533</v>
      </c>
      <c r="AY99" t="n">
        <v>1</v>
      </c>
      <c r="AZ99" t="n">
        <v>0</v>
      </c>
      <c r="BA99" t="n">
        <v>100</v>
      </c>
      <c r="BB99" t="n">
        <v>0</v>
      </c>
      <c r="BC99" t="n">
        <v>0</v>
      </c>
      <c r="BD99" t="n">
        <v>0</v>
      </c>
      <c r="BE99" t="n">
        <v>0</v>
      </c>
      <c r="BF99" t="n">
        <v>0</v>
      </c>
      <c r="BG99" t="n">
        <v>0</v>
      </c>
      <c r="BH99" t="n">
        <v>0</v>
      </c>
      <c r="BI99" t="n">
        <v>0</v>
      </c>
      <c r="BJ99" t="n">
        <v>0</v>
      </c>
      <c r="BK99" t="n">
        <v>0</v>
      </c>
      <c r="BL99" t="n">
        <v>0</v>
      </c>
      <c r="BM99" t="n">
        <v>0</v>
      </c>
      <c r="BN99" t="n">
        <v>0</v>
      </c>
      <c r="BO99" t="n">
        <v>0</v>
      </c>
      <c r="BP99" t="n">
        <v>0</v>
      </c>
      <c r="BQ99" t="n">
        <v>0</v>
      </c>
      <c r="BR99" t="n">
        <v>0</v>
      </c>
      <c r="BS99" t="n">
        <v>0</v>
      </c>
      <c r="BT99" t="n">
        <v>0</v>
      </c>
      <c r="BU99" t="n">
        <v>0</v>
      </c>
      <c r="BV99" t="n">
        <v>0</v>
      </c>
      <c r="BW99" t="n">
        <v>0</v>
      </c>
      <c r="CV99" t="n">
        <v>0</v>
      </c>
      <c r="CW99" t="n">
        <v>0</v>
      </c>
      <c r="CX99">
        <f>ROUND(Y99*Source!I356,7)</f>
        <v/>
      </c>
      <c r="CY99">
        <f>AA99</f>
        <v/>
      </c>
      <c r="CZ99">
        <f>AE99</f>
        <v/>
      </c>
      <c r="DA99">
        <f>AI99</f>
        <v/>
      </c>
      <c r="DB99">
        <f>ROUND(ROUND(AT99*CZ99,2),2)</f>
        <v/>
      </c>
      <c r="DC99">
        <f>ROUND(ROUND(AT99*AG99,2),2)</f>
        <v/>
      </c>
      <c r="DD99" t="inlineStr"/>
      <c r="DE99" t="inlineStr"/>
      <c r="DF99">
        <f>ROUND(ROUND(AE99*AI99,0)*CX99,0)</f>
        <v/>
      </c>
      <c r="DG99">
        <f>ROUND(ROUND(AF99,0)*CX99,0)</f>
        <v/>
      </c>
      <c r="DH99">
        <f>ROUND(ROUND(AG99,0)*CX99,0)</f>
        <v/>
      </c>
      <c r="DI99">
        <f>ROUND(ROUND(AH99,0)*CX99,0)</f>
        <v/>
      </c>
      <c r="DJ99">
        <f>DF99</f>
        <v/>
      </c>
      <c r="DK99" t="n">
        <v>0</v>
      </c>
      <c r="DL99" t="inlineStr"/>
      <c r="DM99" t="n">
        <v>0</v>
      </c>
      <c r="DN99" t="inlineStr"/>
      <c r="DO99" t="n">
        <v>0</v>
      </c>
    </row>
    <row r="100">
      <c r="A100">
        <f>ROW(Source!A356)</f>
        <v/>
      </c>
      <c r="B100" t="n">
        <v>78862477</v>
      </c>
      <c r="C100" t="n">
        <v>78863528</v>
      </c>
      <c r="D100" t="n">
        <v>29107430</v>
      </c>
      <c r="E100" t="n">
        <v>1</v>
      </c>
      <c r="F100" t="n">
        <v>1</v>
      </c>
      <c r="G100" t="n">
        <v>1</v>
      </c>
      <c r="H100" t="n">
        <v>3</v>
      </c>
      <c r="I100" t="inlineStr">
        <is>
          <t>101-1602</t>
        </is>
      </c>
      <c r="J100" t="inlineStr">
        <is>
          <t>ТССЦ Московской обл., 101-1602, приказ Минстроя России №675/пр от 28.02.2017 № 254/пр</t>
        </is>
      </c>
      <c r="K100" t="inlineStr">
        <is>
          <t>Ацетилен газообразный технический</t>
        </is>
      </c>
      <c r="L100" t="n">
        <v>1339</v>
      </c>
      <c r="N100" t="n">
        <v>1007</v>
      </c>
      <c r="O100" t="inlineStr">
        <is>
          <t>м3</t>
        </is>
      </c>
      <c r="P100" t="inlineStr">
        <is>
          <t>м3</t>
        </is>
      </c>
      <c r="Q100" t="n">
        <v>1</v>
      </c>
      <c r="W100" t="n">
        <v>0</v>
      </c>
      <c r="X100" t="n">
        <v>-203673795</v>
      </c>
      <c r="Y100">
        <f>AT100</f>
        <v/>
      </c>
      <c r="AA100" t="n">
        <v>618.53</v>
      </c>
      <c r="AB100" t="n">
        <v>0</v>
      </c>
      <c r="AC100" t="n">
        <v>0</v>
      </c>
      <c r="AD100" t="n">
        <v>0</v>
      </c>
      <c r="AE100" t="n">
        <v>38.49</v>
      </c>
      <c r="AF100" t="n">
        <v>0</v>
      </c>
      <c r="AG100" t="n">
        <v>0</v>
      </c>
      <c r="AH100" t="n">
        <v>0</v>
      </c>
      <c r="AI100" t="n">
        <v>16.07</v>
      </c>
      <c r="AJ100" t="n">
        <v>1</v>
      </c>
      <c r="AK100" t="n">
        <v>1</v>
      </c>
      <c r="AL100" t="n">
        <v>1</v>
      </c>
      <c r="AM100" t="n">
        <v>2</v>
      </c>
      <c r="AN100" t="n">
        <v>0</v>
      </c>
      <c r="AO100" t="n">
        <v>1</v>
      </c>
      <c r="AP100" t="n">
        <v>1</v>
      </c>
      <c r="AQ100" t="n">
        <v>0</v>
      </c>
      <c r="AR100" t="n">
        <v>0</v>
      </c>
      <c r="AS100" t="inlineStr"/>
      <c r="AT100" t="n">
        <v>0.21</v>
      </c>
      <c r="AU100" t="inlineStr"/>
      <c r="AV100" t="n">
        <v>0</v>
      </c>
      <c r="AW100" t="n">
        <v>2</v>
      </c>
      <c r="AX100" t="n">
        <v>78863534</v>
      </c>
      <c r="AY100" t="n">
        <v>1</v>
      </c>
      <c r="AZ100" t="n">
        <v>0</v>
      </c>
      <c r="BA100" t="n">
        <v>101</v>
      </c>
      <c r="BB100" t="n">
        <v>0</v>
      </c>
      <c r="BC100" t="n">
        <v>0</v>
      </c>
      <c r="BD100" t="n">
        <v>0</v>
      </c>
      <c r="BE100" t="n">
        <v>0</v>
      </c>
      <c r="BF100" t="n">
        <v>0</v>
      </c>
      <c r="BG100" t="n">
        <v>0</v>
      </c>
      <c r="BH100" t="n">
        <v>0</v>
      </c>
      <c r="BI100" t="n">
        <v>0</v>
      </c>
      <c r="BJ100" t="n">
        <v>0</v>
      </c>
      <c r="BK100" t="n">
        <v>0</v>
      </c>
      <c r="BL100" t="n">
        <v>0</v>
      </c>
      <c r="BM100" t="n">
        <v>0</v>
      </c>
      <c r="BN100" t="n">
        <v>0</v>
      </c>
      <c r="BO100" t="n">
        <v>0</v>
      </c>
      <c r="BP100" t="n">
        <v>0</v>
      </c>
      <c r="BQ100" t="n">
        <v>0</v>
      </c>
      <c r="BR100" t="n">
        <v>0</v>
      </c>
      <c r="BS100" t="n">
        <v>0</v>
      </c>
      <c r="BT100" t="n">
        <v>0</v>
      </c>
      <c r="BU100" t="n">
        <v>0</v>
      </c>
      <c r="BV100" t="n">
        <v>0</v>
      </c>
      <c r="BW100" t="n">
        <v>0</v>
      </c>
      <c r="CV100" t="n">
        <v>0</v>
      </c>
      <c r="CW100" t="n">
        <v>0</v>
      </c>
      <c r="CX100">
        <f>ROUND(Y100*Source!I356,7)</f>
        <v/>
      </c>
      <c r="CY100">
        <f>AA100</f>
        <v/>
      </c>
      <c r="CZ100">
        <f>AE100</f>
        <v/>
      </c>
      <c r="DA100">
        <f>AI100</f>
        <v/>
      </c>
      <c r="DB100">
        <f>ROUND(ROUND(AT100*CZ100,2),2)</f>
        <v/>
      </c>
      <c r="DC100">
        <f>ROUND(ROUND(AT100*AG100,2),2)</f>
        <v/>
      </c>
      <c r="DD100" t="inlineStr"/>
      <c r="DE100" t="inlineStr"/>
      <c r="DF100">
        <f>ROUND(ROUND(AE100*AI100,0)*CX100,0)</f>
        <v/>
      </c>
      <c r="DG100">
        <f>ROUND(ROUND(AF100,0)*CX100,0)</f>
        <v/>
      </c>
      <c r="DH100">
        <f>ROUND(ROUND(AG100,0)*CX100,0)</f>
        <v/>
      </c>
      <c r="DI100">
        <f>ROUND(ROUND(AH100,0)*CX100,0)</f>
        <v/>
      </c>
      <c r="DJ100">
        <f>DF100</f>
        <v/>
      </c>
      <c r="DK100" t="n">
        <v>0</v>
      </c>
      <c r="DL100" t="inlineStr"/>
      <c r="DM100" t="n">
        <v>0</v>
      </c>
      <c r="DN100" t="inlineStr"/>
      <c r="DO100" t="n">
        <v>0</v>
      </c>
    </row>
    <row r="101">
      <c r="A101">
        <f>ROW(Source!A356)</f>
        <v/>
      </c>
      <c r="B101" t="n">
        <v>78862477</v>
      </c>
      <c r="C101" t="n">
        <v>78863528</v>
      </c>
      <c r="D101" t="n">
        <v>29117365</v>
      </c>
      <c r="E101" t="n">
        <v>1</v>
      </c>
      <c r="F101" t="n">
        <v>1</v>
      </c>
      <c r="G101" t="n">
        <v>1</v>
      </c>
      <c r="H101" t="n">
        <v>3</v>
      </c>
      <c r="I101" t="inlineStr">
        <is>
          <t>103-1460</t>
        </is>
      </c>
      <c r="J101" t="inlineStr">
        <is>
          <t>ТССЦ Московской обл., 103-1460, приказ Минстроя России №675/пр от 28.02.2017 № 254/пр</t>
        </is>
      </c>
      <c r="K101" t="inlineStr">
        <is>
          <t>Трубы металлополимерные многослойные для горячего водоснабжения, давлением 1 МПа (10 кгс/см2), для температуры до 95 градусов С, диаметром 25 мм</t>
        </is>
      </c>
      <c r="L101" t="n">
        <v>1301</v>
      </c>
      <c r="N101" t="n">
        <v>1003</v>
      </c>
      <c r="O101" t="inlineStr">
        <is>
          <t>м</t>
        </is>
      </c>
      <c r="P101" t="inlineStr">
        <is>
          <t>м</t>
        </is>
      </c>
      <c r="Q101" t="n">
        <v>1</v>
      </c>
      <c r="W101" t="n">
        <v>0</v>
      </c>
      <c r="X101" t="n">
        <v>-348398556</v>
      </c>
      <c r="Y101">
        <f>AT101</f>
        <v/>
      </c>
      <c r="AA101" t="n">
        <v>314.7</v>
      </c>
      <c r="AB101" t="n">
        <v>0</v>
      </c>
      <c r="AC101" t="n">
        <v>0</v>
      </c>
      <c r="AD101" t="n">
        <v>0</v>
      </c>
      <c r="AE101" t="n">
        <v>28.48</v>
      </c>
      <c r="AF101" t="n">
        <v>0</v>
      </c>
      <c r="AG101" t="n">
        <v>0</v>
      </c>
      <c r="AH101" t="n">
        <v>0</v>
      </c>
      <c r="AI101" t="n">
        <v>11.05</v>
      </c>
      <c r="AJ101" t="n">
        <v>1</v>
      </c>
      <c r="AK101" t="n">
        <v>1</v>
      </c>
      <c r="AL101" t="n">
        <v>1</v>
      </c>
      <c r="AM101" t="n">
        <v>2</v>
      </c>
      <c r="AN101" t="n">
        <v>0</v>
      </c>
      <c r="AO101" t="n">
        <v>1</v>
      </c>
      <c r="AP101" t="n">
        <v>1</v>
      </c>
      <c r="AQ101" t="n">
        <v>0</v>
      </c>
      <c r="AR101" t="n">
        <v>0</v>
      </c>
      <c r="AS101" t="inlineStr"/>
      <c r="AT101" t="n">
        <v>97.8</v>
      </c>
      <c r="AU101" t="inlineStr"/>
      <c r="AV101" t="n">
        <v>0</v>
      </c>
      <c r="AW101" t="n">
        <v>2</v>
      </c>
      <c r="AX101" t="n">
        <v>78863535</v>
      </c>
      <c r="AY101" t="n">
        <v>1</v>
      </c>
      <c r="AZ101" t="n">
        <v>0</v>
      </c>
      <c r="BA101" t="n">
        <v>102</v>
      </c>
      <c r="BB101" t="n">
        <v>0</v>
      </c>
      <c r="BC101" t="n">
        <v>0</v>
      </c>
      <c r="BD101" t="n">
        <v>0</v>
      </c>
      <c r="BE101" t="n">
        <v>0</v>
      </c>
      <c r="BF101" t="n">
        <v>0</v>
      </c>
      <c r="BG101" t="n">
        <v>0</v>
      </c>
      <c r="BH101" t="n">
        <v>0</v>
      </c>
      <c r="BI101" t="n">
        <v>0</v>
      </c>
      <c r="BJ101" t="n">
        <v>0</v>
      </c>
      <c r="BK101" t="n">
        <v>0</v>
      </c>
      <c r="BL101" t="n">
        <v>0</v>
      </c>
      <c r="BM101" t="n">
        <v>0</v>
      </c>
      <c r="BN101" t="n">
        <v>0</v>
      </c>
      <c r="BO101" t="n">
        <v>0</v>
      </c>
      <c r="BP101" t="n">
        <v>0</v>
      </c>
      <c r="BQ101" t="n">
        <v>0</v>
      </c>
      <c r="BR101" t="n">
        <v>0</v>
      </c>
      <c r="BS101" t="n">
        <v>0</v>
      </c>
      <c r="BT101" t="n">
        <v>0</v>
      </c>
      <c r="BU101" t="n">
        <v>0</v>
      </c>
      <c r="BV101" t="n">
        <v>0</v>
      </c>
      <c r="BW101" t="n">
        <v>0</v>
      </c>
      <c r="CV101" t="n">
        <v>0</v>
      </c>
      <c r="CW101" t="n">
        <v>0</v>
      </c>
      <c r="CX101">
        <f>ROUND(Y101*Source!I356,7)</f>
        <v/>
      </c>
      <c r="CY101">
        <f>AA101</f>
        <v/>
      </c>
      <c r="CZ101">
        <f>AE101</f>
        <v/>
      </c>
      <c r="DA101">
        <f>AI101</f>
        <v/>
      </c>
      <c r="DB101">
        <f>ROUND(ROUND(AT101*CZ101,2),2)</f>
        <v/>
      </c>
      <c r="DC101">
        <f>ROUND(ROUND(AT101*AG101,2),2)</f>
        <v/>
      </c>
      <c r="DD101" t="inlineStr"/>
      <c r="DE101" t="inlineStr"/>
      <c r="DF101">
        <f>ROUND(ROUND(AE101*AI101,0)*CX101,0)</f>
        <v/>
      </c>
      <c r="DG101">
        <f>ROUND(ROUND(AF101,0)*CX101,0)</f>
        <v/>
      </c>
      <c r="DH101">
        <f>ROUND(ROUND(AG101,0)*CX101,0)</f>
        <v/>
      </c>
      <c r="DI101">
        <f>ROUND(ROUND(AH101,0)*CX101,0)</f>
        <v/>
      </c>
      <c r="DJ101">
        <f>DF101</f>
        <v/>
      </c>
      <c r="DK101" t="n">
        <v>0</v>
      </c>
      <c r="DL101" t="inlineStr"/>
      <c r="DM101" t="n">
        <v>0</v>
      </c>
      <c r="DN101" t="inlineStr"/>
      <c r="DO101" t="n">
        <v>0</v>
      </c>
    </row>
    <row r="102">
      <c r="A102">
        <f>ROW(Source!A356)</f>
        <v/>
      </c>
      <c r="B102" t="n">
        <v>78862477</v>
      </c>
      <c r="C102" t="n">
        <v>78863528</v>
      </c>
      <c r="D102" t="n">
        <v>29140635</v>
      </c>
      <c r="E102" t="n">
        <v>1</v>
      </c>
      <c r="F102" t="n">
        <v>1</v>
      </c>
      <c r="G102" t="n">
        <v>1</v>
      </c>
      <c r="H102" t="n">
        <v>3</v>
      </c>
      <c r="I102" t="inlineStr">
        <is>
          <t>301-1380</t>
        </is>
      </c>
      <c r="J102" t="inlineStr">
        <is>
          <t>ТССЦ Московской обл., 301-1380, приказ Минстроя России №675/пр от 28.02.2017 № 256/пр</t>
        </is>
      </c>
      <c r="K102" t="inlineStr">
        <is>
          <t>Трубки защитные гофрированные</t>
        </is>
      </c>
      <c r="L102" t="n">
        <v>1301</v>
      </c>
      <c r="N102" t="n">
        <v>1003</v>
      </c>
      <c r="O102" t="inlineStr">
        <is>
          <t>м</t>
        </is>
      </c>
      <c r="P102" t="inlineStr">
        <is>
          <t>м</t>
        </is>
      </c>
      <c r="Q102" t="n">
        <v>1</v>
      </c>
      <c r="W102" t="n">
        <v>0</v>
      </c>
      <c r="X102" t="n">
        <v>-1225716149</v>
      </c>
      <c r="Y102">
        <f>AT102</f>
        <v/>
      </c>
      <c r="AA102" t="n">
        <v>17.99</v>
      </c>
      <c r="AB102" t="n">
        <v>0</v>
      </c>
      <c r="AC102" t="n">
        <v>0</v>
      </c>
      <c r="AD102" t="n">
        <v>0</v>
      </c>
      <c r="AE102" t="n">
        <v>9.52</v>
      </c>
      <c r="AF102" t="n">
        <v>0</v>
      </c>
      <c r="AG102" t="n">
        <v>0</v>
      </c>
      <c r="AH102" t="n">
        <v>0</v>
      </c>
      <c r="AI102" t="n">
        <v>1.89</v>
      </c>
      <c r="AJ102" t="n">
        <v>1</v>
      </c>
      <c r="AK102" t="n">
        <v>1</v>
      </c>
      <c r="AL102" t="n">
        <v>1</v>
      </c>
      <c r="AM102" t="n">
        <v>2</v>
      </c>
      <c r="AN102" t="n">
        <v>0</v>
      </c>
      <c r="AO102" t="n">
        <v>1</v>
      </c>
      <c r="AP102" t="n">
        <v>1</v>
      </c>
      <c r="AQ102" t="n">
        <v>0</v>
      </c>
      <c r="AR102" t="n">
        <v>0</v>
      </c>
      <c r="AS102" t="inlineStr"/>
      <c r="AT102" t="n">
        <v>7</v>
      </c>
      <c r="AU102" t="inlineStr"/>
      <c r="AV102" t="n">
        <v>0</v>
      </c>
      <c r="AW102" t="n">
        <v>2</v>
      </c>
      <c r="AX102" t="n">
        <v>78863537</v>
      </c>
      <c r="AY102" t="n">
        <v>1</v>
      </c>
      <c r="AZ102" t="n">
        <v>0</v>
      </c>
      <c r="BA102" t="n">
        <v>104</v>
      </c>
      <c r="BB102" t="n">
        <v>0</v>
      </c>
      <c r="BC102" t="n">
        <v>0</v>
      </c>
      <c r="BD102" t="n">
        <v>0</v>
      </c>
      <c r="BE102" t="n">
        <v>0</v>
      </c>
      <c r="BF102" t="n">
        <v>0</v>
      </c>
      <c r="BG102" t="n">
        <v>0</v>
      </c>
      <c r="BH102" t="n">
        <v>0</v>
      </c>
      <c r="BI102" t="n">
        <v>0</v>
      </c>
      <c r="BJ102" t="n">
        <v>0</v>
      </c>
      <c r="BK102" t="n">
        <v>0</v>
      </c>
      <c r="BL102" t="n">
        <v>0</v>
      </c>
      <c r="BM102" t="n">
        <v>0</v>
      </c>
      <c r="BN102" t="n">
        <v>0</v>
      </c>
      <c r="BO102" t="n">
        <v>0</v>
      </c>
      <c r="BP102" t="n">
        <v>0</v>
      </c>
      <c r="BQ102" t="n">
        <v>0</v>
      </c>
      <c r="BR102" t="n">
        <v>0</v>
      </c>
      <c r="BS102" t="n">
        <v>0</v>
      </c>
      <c r="BT102" t="n">
        <v>0</v>
      </c>
      <c r="BU102" t="n">
        <v>0</v>
      </c>
      <c r="BV102" t="n">
        <v>0</v>
      </c>
      <c r="BW102" t="n">
        <v>0</v>
      </c>
      <c r="CV102" t="n">
        <v>0</v>
      </c>
      <c r="CW102" t="n">
        <v>0</v>
      </c>
      <c r="CX102">
        <f>ROUND(Y102*Source!I356,7)</f>
        <v/>
      </c>
      <c r="CY102">
        <f>AA102</f>
        <v/>
      </c>
      <c r="CZ102">
        <f>AE102</f>
        <v/>
      </c>
      <c r="DA102">
        <f>AI102</f>
        <v/>
      </c>
      <c r="DB102">
        <f>ROUND(ROUND(AT102*CZ102,2),2)</f>
        <v/>
      </c>
      <c r="DC102">
        <f>ROUND(ROUND(AT102*AG102,2),2)</f>
        <v/>
      </c>
      <c r="DD102" t="inlineStr"/>
      <c r="DE102" t="inlineStr"/>
      <c r="DF102">
        <f>ROUND(ROUND(AE102*AI102,0)*CX102,0)</f>
        <v/>
      </c>
      <c r="DG102">
        <f>ROUND(ROUND(AF102,0)*CX102,0)</f>
        <v/>
      </c>
      <c r="DH102">
        <f>ROUND(ROUND(AG102,0)*CX102,0)</f>
        <v/>
      </c>
      <c r="DI102">
        <f>ROUND(ROUND(AH102,0)*CX102,0)</f>
        <v/>
      </c>
      <c r="DJ102">
        <f>DF102</f>
        <v/>
      </c>
      <c r="DK102" t="n">
        <v>0</v>
      </c>
      <c r="DL102" t="inlineStr"/>
      <c r="DM102" t="n">
        <v>0</v>
      </c>
      <c r="DN102" t="inlineStr"/>
      <c r="DO102" t="n">
        <v>0</v>
      </c>
    </row>
    <row r="103">
      <c r="A103">
        <f>ROW(Source!A356)</f>
        <v/>
      </c>
      <c r="B103" t="n">
        <v>78862477</v>
      </c>
      <c r="C103" t="n">
        <v>78863528</v>
      </c>
      <c r="D103" t="n">
        <v>29159180</v>
      </c>
      <c r="E103" t="n">
        <v>1</v>
      </c>
      <c r="F103" t="n">
        <v>1</v>
      </c>
      <c r="G103" t="n">
        <v>1</v>
      </c>
      <c r="H103" t="n">
        <v>3</v>
      </c>
      <c r="I103" t="inlineStr">
        <is>
          <t>507-5020</t>
        </is>
      </c>
      <c r="J103" t="inlineStr">
        <is>
          <t>ТССЦ Московской обл., 507-5020, приказ Минстроя России №675/пр от 28.02.2017 № 258/пр</t>
        </is>
      </c>
      <c r="K103" t="inlineStr">
        <is>
          <t>Муфта полипропиленовая комбинированная, с внутренней резьбой диаметром 25х3/4"</t>
        </is>
      </c>
      <c r="L103" t="n">
        <v>1358</v>
      </c>
      <c r="N103" t="n">
        <v>1010</v>
      </c>
      <c r="O103" t="inlineStr">
        <is>
          <t>10 шт.</t>
        </is>
      </c>
      <c r="P103" t="inlineStr">
        <is>
          <t>10 шт.</t>
        </is>
      </c>
      <c r="Q103" t="n">
        <v>10</v>
      </c>
      <c r="W103" t="n">
        <v>0</v>
      </c>
      <c r="X103" t="n">
        <v>-376998322</v>
      </c>
      <c r="Y103">
        <f>AT103</f>
        <v/>
      </c>
      <c r="AA103" t="n">
        <v>511.69</v>
      </c>
      <c r="AB103" t="n">
        <v>0</v>
      </c>
      <c r="AC103" t="n">
        <v>0</v>
      </c>
      <c r="AD103" t="n">
        <v>0</v>
      </c>
      <c r="AE103" t="n">
        <v>91.7</v>
      </c>
      <c r="AF103" t="n">
        <v>0</v>
      </c>
      <c r="AG103" t="n">
        <v>0</v>
      </c>
      <c r="AH103" t="n">
        <v>0</v>
      </c>
      <c r="AI103" t="n">
        <v>5.58</v>
      </c>
      <c r="AJ103" t="n">
        <v>1</v>
      </c>
      <c r="AK103" t="n">
        <v>1</v>
      </c>
      <c r="AL103" t="n">
        <v>1</v>
      </c>
      <c r="AM103" t="n">
        <v>0</v>
      </c>
      <c r="AN103" t="n">
        <v>0</v>
      </c>
      <c r="AO103" t="n">
        <v>0</v>
      </c>
      <c r="AP103" t="n">
        <v>1</v>
      </c>
      <c r="AQ103" t="n">
        <v>0</v>
      </c>
      <c r="AR103" t="n">
        <v>0</v>
      </c>
      <c r="AS103" t="inlineStr"/>
      <c r="AT103" t="n">
        <v>6.6666667</v>
      </c>
      <c r="AU103" t="inlineStr"/>
      <c r="AV103" t="n">
        <v>0</v>
      </c>
      <c r="AW103" t="n">
        <v>1</v>
      </c>
      <c r="AX103" t="n">
        <v>-1</v>
      </c>
      <c r="AY103" t="n">
        <v>0</v>
      </c>
      <c r="AZ103" t="n">
        <v>0</v>
      </c>
      <c r="BA103" t="inlineStr"/>
      <c r="BB103" t="n">
        <v>0</v>
      </c>
      <c r="BC103" t="n">
        <v>0</v>
      </c>
      <c r="BD103" t="n">
        <v>0</v>
      </c>
      <c r="BE103" t="n">
        <v>0</v>
      </c>
      <c r="BF103" t="n">
        <v>0</v>
      </c>
      <c r="BG103" t="n">
        <v>0</v>
      </c>
      <c r="BH103" t="n">
        <v>0</v>
      </c>
      <c r="BI103" t="n">
        <v>0</v>
      </c>
      <c r="BJ103" t="n">
        <v>0</v>
      </c>
      <c r="BK103" t="n">
        <v>0</v>
      </c>
      <c r="BL103" t="n">
        <v>0</v>
      </c>
      <c r="BM103" t="n">
        <v>0</v>
      </c>
      <c r="BN103" t="n">
        <v>0</v>
      </c>
      <c r="BO103" t="n">
        <v>0</v>
      </c>
      <c r="BP103" t="n">
        <v>0</v>
      </c>
      <c r="BQ103" t="n">
        <v>0</v>
      </c>
      <c r="BR103" t="n">
        <v>0</v>
      </c>
      <c r="BS103" t="n">
        <v>0</v>
      </c>
      <c r="BT103" t="n">
        <v>0</v>
      </c>
      <c r="BU103" t="n">
        <v>0</v>
      </c>
      <c r="BV103" t="n">
        <v>0</v>
      </c>
      <c r="BW103" t="n">
        <v>0</v>
      </c>
      <c r="CV103" t="n">
        <v>0</v>
      </c>
      <c r="CW103" t="n">
        <v>0</v>
      </c>
      <c r="CX103">
        <f>ROUND(Y103*Source!I356,7)</f>
        <v/>
      </c>
      <c r="CY103">
        <f>AA103</f>
        <v/>
      </c>
      <c r="CZ103">
        <f>AE103</f>
        <v/>
      </c>
      <c r="DA103">
        <f>AI103</f>
        <v/>
      </c>
      <c r="DB103">
        <f>ROUND(ROUND(AT103*CZ103,2),2)</f>
        <v/>
      </c>
      <c r="DC103">
        <f>ROUND(ROUND(AT103*AG103,2),2)</f>
        <v/>
      </c>
      <c r="DD103" t="inlineStr"/>
      <c r="DE103" t="inlineStr"/>
      <c r="DF103">
        <f>ROUND(ROUND(AE103*AI103,0)*CX103,0)</f>
        <v/>
      </c>
      <c r="DG103">
        <f>ROUND(ROUND(AF103,0)*CX103,0)</f>
        <v/>
      </c>
      <c r="DH103">
        <f>ROUND(ROUND(AG103,0)*CX103,0)</f>
        <v/>
      </c>
      <c r="DI103">
        <f>ROUND(ROUND(AH103,0)*CX103,0)</f>
        <v/>
      </c>
      <c r="DJ103">
        <f>DF103</f>
        <v/>
      </c>
      <c r="DK103" t="n">
        <v>0</v>
      </c>
      <c r="DL103" t="inlineStr"/>
      <c r="DM103" t="n">
        <v>0</v>
      </c>
      <c r="DN103" t="inlineStr"/>
      <c r="DO103" t="n">
        <v>0</v>
      </c>
    </row>
    <row r="104">
      <c r="A104">
        <f>ROW(Source!A356)</f>
        <v/>
      </c>
      <c r="B104" t="n">
        <v>78862477</v>
      </c>
      <c r="C104" t="n">
        <v>78863528</v>
      </c>
      <c r="D104" t="n">
        <v>29159188</v>
      </c>
      <c r="E104" t="n">
        <v>1</v>
      </c>
      <c r="F104" t="n">
        <v>1</v>
      </c>
      <c r="G104" t="n">
        <v>1</v>
      </c>
      <c r="H104" t="n">
        <v>3</v>
      </c>
      <c r="I104" t="inlineStr">
        <is>
          <t>507-5028</t>
        </is>
      </c>
      <c r="J104" t="inlineStr">
        <is>
          <t>ТССЦ Московской обл., 507-5028, приказ Минстроя России №675/пр от 28.02.2017 № 258/пр</t>
        </is>
      </c>
      <c r="K104" t="inlineStr">
        <is>
          <t>Муфта полипропиленовая комбинированная, с наружной резьбой диаметром 20х1/2"</t>
        </is>
      </c>
      <c r="L104" t="n">
        <v>1358</v>
      </c>
      <c r="N104" t="n">
        <v>1010</v>
      </c>
      <c r="O104" t="inlineStr">
        <is>
          <t>10 шт.</t>
        </is>
      </c>
      <c r="P104" t="inlineStr">
        <is>
          <t>10 шт.</t>
        </is>
      </c>
      <c r="Q104" t="n">
        <v>10</v>
      </c>
      <c r="W104" t="n">
        <v>0</v>
      </c>
      <c r="X104" t="n">
        <v>-1911527899</v>
      </c>
      <c r="Y104">
        <f>AT104</f>
        <v/>
      </c>
      <c r="AA104" t="n">
        <v>416.86</v>
      </c>
      <c r="AB104" t="n">
        <v>0</v>
      </c>
      <c r="AC104" t="n">
        <v>0</v>
      </c>
      <c r="AD104" t="n">
        <v>0</v>
      </c>
      <c r="AE104" t="n">
        <v>84.90000000000001</v>
      </c>
      <c r="AF104" t="n">
        <v>0</v>
      </c>
      <c r="AG104" t="n">
        <v>0</v>
      </c>
      <c r="AH104" t="n">
        <v>0</v>
      </c>
      <c r="AI104" t="n">
        <v>4.91</v>
      </c>
      <c r="AJ104" t="n">
        <v>1</v>
      </c>
      <c r="AK104" t="n">
        <v>1</v>
      </c>
      <c r="AL104" t="n">
        <v>1</v>
      </c>
      <c r="AM104" t="n">
        <v>0</v>
      </c>
      <c r="AN104" t="n">
        <v>0</v>
      </c>
      <c r="AO104" t="n">
        <v>0</v>
      </c>
      <c r="AP104" t="n">
        <v>1</v>
      </c>
      <c r="AQ104" t="n">
        <v>0</v>
      </c>
      <c r="AR104" t="n">
        <v>0</v>
      </c>
      <c r="AS104" t="inlineStr"/>
      <c r="AT104" t="n">
        <v>3.3333333</v>
      </c>
      <c r="AU104" t="inlineStr"/>
      <c r="AV104" t="n">
        <v>0</v>
      </c>
      <c r="AW104" t="n">
        <v>1</v>
      </c>
      <c r="AX104" t="n">
        <v>-1</v>
      </c>
      <c r="AY104" t="n">
        <v>0</v>
      </c>
      <c r="AZ104" t="n">
        <v>0</v>
      </c>
      <c r="BA104" t="inlineStr"/>
      <c r="BB104" t="n">
        <v>0</v>
      </c>
      <c r="BC104" t="n">
        <v>0</v>
      </c>
      <c r="BD104" t="n">
        <v>0</v>
      </c>
      <c r="BE104" t="n">
        <v>0</v>
      </c>
      <c r="BF104" t="n">
        <v>0</v>
      </c>
      <c r="BG104" t="n">
        <v>0</v>
      </c>
      <c r="BH104" t="n">
        <v>0</v>
      </c>
      <c r="BI104" t="n">
        <v>0</v>
      </c>
      <c r="BJ104" t="n">
        <v>0</v>
      </c>
      <c r="BK104" t="n">
        <v>0</v>
      </c>
      <c r="BL104" t="n">
        <v>0</v>
      </c>
      <c r="BM104" t="n">
        <v>0</v>
      </c>
      <c r="BN104" t="n">
        <v>0</v>
      </c>
      <c r="BO104" t="n">
        <v>0</v>
      </c>
      <c r="BP104" t="n">
        <v>0</v>
      </c>
      <c r="BQ104" t="n">
        <v>0</v>
      </c>
      <c r="BR104" t="n">
        <v>0</v>
      </c>
      <c r="BS104" t="n">
        <v>0</v>
      </c>
      <c r="BT104" t="n">
        <v>0</v>
      </c>
      <c r="BU104" t="n">
        <v>0</v>
      </c>
      <c r="BV104" t="n">
        <v>0</v>
      </c>
      <c r="BW104" t="n">
        <v>0</v>
      </c>
      <c r="CV104" t="n">
        <v>0</v>
      </c>
      <c r="CW104" t="n">
        <v>0</v>
      </c>
      <c r="CX104">
        <f>ROUND(Y104*Source!I356,7)</f>
        <v/>
      </c>
      <c r="CY104">
        <f>AA104</f>
        <v/>
      </c>
      <c r="CZ104">
        <f>AE104</f>
        <v/>
      </c>
      <c r="DA104">
        <f>AI104</f>
        <v/>
      </c>
      <c r="DB104">
        <f>ROUND(ROUND(AT104*CZ104,2),2)</f>
        <v/>
      </c>
      <c r="DC104">
        <f>ROUND(ROUND(AT104*AG104,2),2)</f>
        <v/>
      </c>
      <c r="DD104" t="inlineStr"/>
      <c r="DE104" t="inlineStr"/>
      <c r="DF104">
        <f>ROUND(ROUND(AE104*AI104,0)*CX104,0)</f>
        <v/>
      </c>
      <c r="DG104">
        <f>ROUND(ROUND(AF104,0)*CX104,0)</f>
        <v/>
      </c>
      <c r="DH104">
        <f>ROUND(ROUND(AG104,0)*CX104,0)</f>
        <v/>
      </c>
      <c r="DI104">
        <f>ROUND(ROUND(AH104,0)*CX104,0)</f>
        <v/>
      </c>
      <c r="DJ104">
        <f>DF104</f>
        <v/>
      </c>
      <c r="DK104" t="n">
        <v>0</v>
      </c>
      <c r="DL104" t="inlineStr"/>
      <c r="DM104" t="n">
        <v>0</v>
      </c>
      <c r="DN104" t="inlineStr"/>
      <c r="DO104" t="n">
        <v>0</v>
      </c>
    </row>
    <row r="105">
      <c r="A105">
        <f>ROW(Source!A359)</f>
        <v/>
      </c>
      <c r="B105" t="n">
        <v>78862477</v>
      </c>
      <c r="C105" t="n">
        <v>78863547</v>
      </c>
      <c r="D105" t="n">
        <v>18410280</v>
      </c>
      <c r="E105" t="n">
        <v>1</v>
      </c>
      <c r="F105" t="n">
        <v>1</v>
      </c>
      <c r="G105" t="n">
        <v>1</v>
      </c>
      <c r="H105" t="n">
        <v>1</v>
      </c>
      <c r="I105" t="inlineStr">
        <is>
          <t>1-1039-90</t>
        </is>
      </c>
      <c r="J105" t="inlineStr"/>
      <c r="K105" t="inlineStr">
        <is>
          <t>Рабочий строитель среднего разряда 3,9</t>
        </is>
      </c>
      <c r="L105" t="n">
        <v>1369</v>
      </c>
      <c r="N105" t="n">
        <v>1013</v>
      </c>
      <c r="O105" t="inlineStr">
        <is>
          <t>чел.-ч</t>
        </is>
      </c>
      <c r="P105" t="inlineStr">
        <is>
          <t>чел.-ч</t>
        </is>
      </c>
      <c r="Q105" t="n">
        <v>1</v>
      </c>
      <c r="W105" t="n">
        <v>0</v>
      </c>
      <c r="X105" t="n">
        <v>-464685602</v>
      </c>
      <c r="Y105">
        <f>AT105</f>
        <v/>
      </c>
      <c r="AA105" t="n">
        <v>0</v>
      </c>
      <c r="AB105" t="n">
        <v>0</v>
      </c>
      <c r="AC105" t="n">
        <v>0</v>
      </c>
      <c r="AD105" t="n">
        <v>9.51</v>
      </c>
      <c r="AE105" t="n">
        <v>0</v>
      </c>
      <c r="AF105" t="n">
        <v>0</v>
      </c>
      <c r="AG105" t="n">
        <v>0</v>
      </c>
      <c r="AH105" t="n">
        <v>9.51</v>
      </c>
      <c r="AI105" t="n">
        <v>1</v>
      </c>
      <c r="AJ105" t="n">
        <v>1</v>
      </c>
      <c r="AK105" t="n">
        <v>1</v>
      </c>
      <c r="AL105" t="n">
        <v>1</v>
      </c>
      <c r="AM105" t="n">
        <v>-2</v>
      </c>
      <c r="AN105" t="n">
        <v>0</v>
      </c>
      <c r="AO105" t="n">
        <v>1</v>
      </c>
      <c r="AP105" t="n">
        <v>0</v>
      </c>
      <c r="AQ105" t="n">
        <v>0</v>
      </c>
      <c r="AR105" t="n">
        <v>0</v>
      </c>
      <c r="AS105" t="inlineStr"/>
      <c r="AT105" t="n">
        <v>71</v>
      </c>
      <c r="AU105" t="inlineStr"/>
      <c r="AV105" t="n">
        <v>1</v>
      </c>
      <c r="AW105" t="n">
        <v>2</v>
      </c>
      <c r="AX105" t="n">
        <v>78863556</v>
      </c>
      <c r="AY105" t="n">
        <v>1</v>
      </c>
      <c r="AZ105" t="n">
        <v>0</v>
      </c>
      <c r="BA105" t="n">
        <v>107</v>
      </c>
      <c r="BB105" t="n">
        <v>0</v>
      </c>
      <c r="BC105" t="n">
        <v>0</v>
      </c>
      <c r="BD105" t="n">
        <v>0</v>
      </c>
      <c r="BE105" t="n">
        <v>0</v>
      </c>
      <c r="BF105" t="n">
        <v>0</v>
      </c>
      <c r="BG105" t="n">
        <v>0</v>
      </c>
      <c r="BH105" t="n">
        <v>0</v>
      </c>
      <c r="BI105" t="n">
        <v>0</v>
      </c>
      <c r="BJ105" t="n">
        <v>0</v>
      </c>
      <c r="BK105" t="n">
        <v>0</v>
      </c>
      <c r="BL105" t="n">
        <v>0</v>
      </c>
      <c r="BM105" t="n">
        <v>0</v>
      </c>
      <c r="BN105" t="n">
        <v>0</v>
      </c>
      <c r="BO105" t="n">
        <v>0</v>
      </c>
      <c r="BP105" t="n">
        <v>0</v>
      </c>
      <c r="BQ105" t="n">
        <v>0</v>
      </c>
      <c r="BR105" t="n">
        <v>0</v>
      </c>
      <c r="BS105" t="n">
        <v>0</v>
      </c>
      <c r="BT105" t="n">
        <v>0</v>
      </c>
      <c r="BU105" t="n">
        <v>0</v>
      </c>
      <c r="BV105" t="n">
        <v>0</v>
      </c>
      <c r="BW105" t="n">
        <v>0</v>
      </c>
      <c r="CU105">
        <f>ROUND(AT105*Source!I359*AH105*AL105,0)</f>
        <v/>
      </c>
      <c r="CV105">
        <f>ROUND(Y105*Source!I359,7)</f>
        <v/>
      </c>
      <c r="CW105" t="n">
        <v>0</v>
      </c>
      <c r="CX105">
        <f>ROUND(Y105*Source!I359,7)</f>
        <v/>
      </c>
      <c r="CY105">
        <f>AD105</f>
        <v/>
      </c>
      <c r="CZ105">
        <f>AH105</f>
        <v/>
      </c>
      <c r="DA105">
        <f>AL105</f>
        <v/>
      </c>
      <c r="DB105">
        <f>ROUND(ROUND(AT105*CZ105,2),2)</f>
        <v/>
      </c>
      <c r="DC105">
        <f>ROUND(ROUND(AT105*AG105,2),2)</f>
        <v/>
      </c>
      <c r="DD105" t="inlineStr"/>
      <c r="DE105" t="inlineStr"/>
      <c r="DF105">
        <f>ROUND(ROUND(AE105,0)*CX105,0)</f>
        <v/>
      </c>
      <c r="DG105">
        <f>ROUND(ROUND(AF105,0)*CX105,0)</f>
        <v/>
      </c>
      <c r="DH105">
        <f>ROUND(ROUND(AG105,0)*CX105,0)</f>
        <v/>
      </c>
      <c r="DI105">
        <f>ROUND(ROUND(AH105,0)*CX105,0)</f>
        <v/>
      </c>
      <c r="DJ105">
        <f>DI105</f>
        <v/>
      </c>
      <c r="DK105" t="n">
        <v>0</v>
      </c>
      <c r="DL105" t="inlineStr"/>
      <c r="DM105" t="n">
        <v>0</v>
      </c>
      <c r="DN105" t="inlineStr"/>
      <c r="DO105" t="n">
        <v>0</v>
      </c>
    </row>
    <row r="106">
      <c r="A106">
        <f>ROW(Source!A359)</f>
        <v/>
      </c>
      <c r="B106" t="n">
        <v>78862477</v>
      </c>
      <c r="C106" t="n">
        <v>78863547</v>
      </c>
      <c r="D106" t="n">
        <v>121548</v>
      </c>
      <c r="E106" t="n">
        <v>1</v>
      </c>
      <c r="F106" t="n">
        <v>1</v>
      </c>
      <c r="G106" t="n">
        <v>1</v>
      </c>
      <c r="H106" t="n">
        <v>1</v>
      </c>
      <c r="I106" t="inlineStr">
        <is>
          <t>2</t>
        </is>
      </c>
      <c r="J106" t="inlineStr"/>
      <c r="K106" t="inlineStr">
        <is>
          <t>Затраты труда машинистов</t>
        </is>
      </c>
      <c r="L106" t="n">
        <v>608254</v>
      </c>
      <c r="N106" t="n">
        <v>1013</v>
      </c>
      <c r="O106" t="inlineStr">
        <is>
          <t>чел.час</t>
        </is>
      </c>
      <c r="P106" t="inlineStr">
        <is>
          <t>чел.час</t>
        </is>
      </c>
      <c r="Q106" t="n">
        <v>1</v>
      </c>
      <c r="W106" t="n">
        <v>0</v>
      </c>
      <c r="X106" t="n">
        <v>-185737400</v>
      </c>
      <c r="Y106">
        <f>AT106</f>
        <v/>
      </c>
      <c r="AA106" t="n">
        <v>0</v>
      </c>
      <c r="AB106" t="n">
        <v>0</v>
      </c>
      <c r="AC106" t="n">
        <v>0</v>
      </c>
      <c r="AD106" t="n">
        <v>0</v>
      </c>
      <c r="AE106" t="n">
        <v>0</v>
      </c>
      <c r="AF106" t="n">
        <v>0</v>
      </c>
      <c r="AG106" t="n">
        <v>0</v>
      </c>
      <c r="AH106" t="n">
        <v>0</v>
      </c>
      <c r="AI106" t="n">
        <v>1</v>
      </c>
      <c r="AJ106" t="n">
        <v>1</v>
      </c>
      <c r="AK106" t="n">
        <v>1</v>
      </c>
      <c r="AL106" t="n">
        <v>1</v>
      </c>
      <c r="AM106" t="n">
        <v>-2</v>
      </c>
      <c r="AN106" t="n">
        <v>0</v>
      </c>
      <c r="AO106" t="n">
        <v>1</v>
      </c>
      <c r="AP106" t="n">
        <v>0</v>
      </c>
      <c r="AQ106" t="n">
        <v>0</v>
      </c>
      <c r="AR106" t="n">
        <v>0</v>
      </c>
      <c r="AS106" t="inlineStr"/>
      <c r="AT106" t="n">
        <v>0.11</v>
      </c>
      <c r="AU106" t="inlineStr"/>
      <c r="AV106" t="n">
        <v>2</v>
      </c>
      <c r="AW106" t="n">
        <v>2</v>
      </c>
      <c r="AX106" t="n">
        <v>78863557</v>
      </c>
      <c r="AY106" t="n">
        <v>1</v>
      </c>
      <c r="AZ106" t="n">
        <v>0</v>
      </c>
      <c r="BA106" t="n">
        <v>108</v>
      </c>
      <c r="BB106" t="n">
        <v>0</v>
      </c>
      <c r="BC106" t="n">
        <v>0</v>
      </c>
      <c r="BD106" t="n">
        <v>0</v>
      </c>
      <c r="BE106" t="n">
        <v>0</v>
      </c>
      <c r="BF106" t="n">
        <v>0</v>
      </c>
      <c r="BG106" t="n">
        <v>0</v>
      </c>
      <c r="BH106" t="n">
        <v>0</v>
      </c>
      <c r="BI106" t="n">
        <v>0</v>
      </c>
      <c r="BJ106" t="n">
        <v>0</v>
      </c>
      <c r="BK106" t="n">
        <v>0</v>
      </c>
      <c r="BL106" t="n">
        <v>0</v>
      </c>
      <c r="BM106" t="n">
        <v>0</v>
      </c>
      <c r="BN106" t="n">
        <v>0</v>
      </c>
      <c r="BO106" t="n">
        <v>0</v>
      </c>
      <c r="BP106" t="n">
        <v>0</v>
      </c>
      <c r="BQ106" t="n">
        <v>0</v>
      </c>
      <c r="BR106" t="n">
        <v>0</v>
      </c>
      <c r="BS106" t="n">
        <v>0</v>
      </c>
      <c r="BT106" t="n">
        <v>0</v>
      </c>
      <c r="BU106" t="n">
        <v>0</v>
      </c>
      <c r="BV106" t="n">
        <v>0</v>
      </c>
      <c r="BW106" t="n">
        <v>0</v>
      </c>
      <c r="CV106" t="n">
        <v>0</v>
      </c>
      <c r="CW106" t="n">
        <v>0</v>
      </c>
      <c r="CX106">
        <f>ROUND(Y106*Source!I359,7)</f>
        <v/>
      </c>
      <c r="CY106">
        <f>AD106</f>
        <v/>
      </c>
      <c r="CZ106">
        <f>AH106</f>
        <v/>
      </c>
      <c r="DA106">
        <f>AL106</f>
        <v/>
      </c>
      <c r="DB106">
        <f>ROUND(ROUND(AT106*CZ106,2),2)</f>
        <v/>
      </c>
      <c r="DC106">
        <f>ROUND(ROUND(AT106*AG106,2),2)</f>
        <v/>
      </c>
      <c r="DD106" t="inlineStr"/>
      <c r="DE106" t="inlineStr"/>
      <c r="DF106">
        <f>ROUND(ROUND(AE106,0)*CX106,0)</f>
        <v/>
      </c>
      <c r="DG106">
        <f>ROUND(ROUND(AF106,0)*CX106,0)</f>
        <v/>
      </c>
      <c r="DH106">
        <f>ROUND(ROUND(AG106,0)*CX106,0)</f>
        <v/>
      </c>
      <c r="DI106">
        <f>ROUND(ROUND(AH106,0)*CX106,0)</f>
        <v/>
      </c>
      <c r="DJ106">
        <f>DI106</f>
        <v/>
      </c>
      <c r="DK106" t="n">
        <v>0</v>
      </c>
      <c r="DL106" t="inlineStr"/>
      <c r="DM106" t="n">
        <v>0</v>
      </c>
      <c r="DN106" t="inlineStr"/>
      <c r="DO106" t="n">
        <v>0</v>
      </c>
    </row>
    <row r="107">
      <c r="A107">
        <f>ROW(Source!A359)</f>
        <v/>
      </c>
      <c r="B107" t="n">
        <v>78862477</v>
      </c>
      <c r="C107" t="n">
        <v>78863547</v>
      </c>
      <c r="D107" t="n">
        <v>29172556</v>
      </c>
      <c r="E107" t="n">
        <v>1</v>
      </c>
      <c r="F107" t="n">
        <v>1</v>
      </c>
      <c r="G107" t="n">
        <v>1</v>
      </c>
      <c r="H107" t="n">
        <v>2</v>
      </c>
      <c r="I107" t="inlineStr">
        <is>
          <t>030954</t>
        </is>
      </c>
      <c r="J107" t="inlineStr">
        <is>
          <t>ТСЭМ Московской обл., 030954, приказ Минстроя России №675/пр от 28.02.2017 № 264/пр</t>
        </is>
      </c>
      <c r="K107" t="inlineStr">
        <is>
          <t>Подъемники грузоподъемностью до 500 кг одномачтовые, высота подъема 45 м</t>
        </is>
      </c>
      <c r="L107" t="n">
        <v>1368</v>
      </c>
      <c r="N107" t="n">
        <v>1011</v>
      </c>
      <c r="O107" t="inlineStr">
        <is>
          <t>маш.-ч</t>
        </is>
      </c>
      <c r="P107" t="inlineStr">
        <is>
          <t>маш.-ч</t>
        </is>
      </c>
      <c r="Q107" t="n">
        <v>1</v>
      </c>
      <c r="W107" t="n">
        <v>0</v>
      </c>
      <c r="X107" t="n">
        <v>344519037</v>
      </c>
      <c r="Y107">
        <f>AT107</f>
        <v/>
      </c>
      <c r="AA107" t="n">
        <v>0</v>
      </c>
      <c r="AB107" t="n">
        <v>728.98</v>
      </c>
      <c r="AC107" t="n">
        <v>705.38</v>
      </c>
      <c r="AD107" t="n">
        <v>0</v>
      </c>
      <c r="AE107" t="n">
        <v>0</v>
      </c>
      <c r="AF107" t="n">
        <v>31.26</v>
      </c>
      <c r="AG107" t="n">
        <v>13.5</v>
      </c>
      <c r="AH107" t="n">
        <v>0</v>
      </c>
      <c r="AI107" t="n">
        <v>1</v>
      </c>
      <c r="AJ107" t="n">
        <v>23.32</v>
      </c>
      <c r="AK107" t="n">
        <v>52.25</v>
      </c>
      <c r="AL107" t="n">
        <v>1</v>
      </c>
      <c r="AM107" t="n">
        <v>2</v>
      </c>
      <c r="AN107" t="n">
        <v>0</v>
      </c>
      <c r="AO107" t="n">
        <v>1</v>
      </c>
      <c r="AP107" t="n">
        <v>0</v>
      </c>
      <c r="AQ107" t="n">
        <v>0</v>
      </c>
      <c r="AR107" t="n">
        <v>0</v>
      </c>
      <c r="AS107" t="inlineStr"/>
      <c r="AT107" t="n">
        <v>0.11</v>
      </c>
      <c r="AU107" t="inlineStr"/>
      <c r="AV107" t="n">
        <v>0</v>
      </c>
      <c r="AW107" t="n">
        <v>2</v>
      </c>
      <c r="AX107" t="n">
        <v>78863558</v>
      </c>
      <c r="AY107" t="n">
        <v>1</v>
      </c>
      <c r="AZ107" t="n">
        <v>0</v>
      </c>
      <c r="BA107" t="n">
        <v>109</v>
      </c>
      <c r="BB107" t="n">
        <v>0</v>
      </c>
      <c r="BC107" t="n">
        <v>0</v>
      </c>
      <c r="BD107" t="n">
        <v>0</v>
      </c>
      <c r="BE107" t="n">
        <v>0</v>
      </c>
      <c r="BF107" t="n">
        <v>0</v>
      </c>
      <c r="BG107" t="n">
        <v>0</v>
      </c>
      <c r="BH107" t="n">
        <v>0</v>
      </c>
      <c r="BI107" t="n">
        <v>0</v>
      </c>
      <c r="BJ107" t="n">
        <v>0</v>
      </c>
      <c r="BK107" t="n">
        <v>0</v>
      </c>
      <c r="BL107" t="n">
        <v>0</v>
      </c>
      <c r="BM107" t="n">
        <v>0</v>
      </c>
      <c r="BN107" t="n">
        <v>0</v>
      </c>
      <c r="BO107" t="n">
        <v>0</v>
      </c>
      <c r="BP107" t="n">
        <v>0</v>
      </c>
      <c r="BQ107" t="n">
        <v>0</v>
      </c>
      <c r="BR107" t="n">
        <v>0</v>
      </c>
      <c r="BS107" t="n">
        <v>0</v>
      </c>
      <c r="BT107" t="n">
        <v>0</v>
      </c>
      <c r="BU107" t="n">
        <v>0</v>
      </c>
      <c r="BV107" t="n">
        <v>0</v>
      </c>
      <c r="BW107" t="n">
        <v>0</v>
      </c>
      <c r="CV107" t="n">
        <v>0</v>
      </c>
      <c r="CW107">
        <f>ROUND(Y107*Source!I359*DO107,7)</f>
        <v/>
      </c>
      <c r="CX107">
        <f>ROUND(Y107*Source!I359,7)</f>
        <v/>
      </c>
      <c r="CY107">
        <f>AB107</f>
        <v/>
      </c>
      <c r="CZ107">
        <f>AF107</f>
        <v/>
      </c>
      <c r="DA107">
        <f>AJ107</f>
        <v/>
      </c>
      <c r="DB107">
        <f>ROUND(ROUND(AT107*CZ107,2),2)</f>
        <v/>
      </c>
      <c r="DC107">
        <f>ROUND(ROUND(AT107*AG107,2),2)</f>
        <v/>
      </c>
      <c r="DD107" t="inlineStr"/>
      <c r="DE107" t="inlineStr"/>
      <c r="DF107">
        <f>ROUND(ROUND(AE107,0)*CX107,0)</f>
        <v/>
      </c>
      <c r="DG107">
        <f>ROUND(ROUND(AF107*AJ107,0)*CX107,0)</f>
        <v/>
      </c>
      <c r="DH107">
        <f>ROUND(ROUND(AG107*AK107,0)*CX107,0)</f>
        <v/>
      </c>
      <c r="DI107">
        <f>ROUND(ROUND(AH107,0)*CX107,0)</f>
        <v/>
      </c>
      <c r="DJ107">
        <f>DG107</f>
        <v/>
      </c>
      <c r="DK107" t="n">
        <v>0</v>
      </c>
      <c r="DL107" t="inlineStr"/>
      <c r="DM107" t="n">
        <v>0</v>
      </c>
      <c r="DN107" t="inlineStr"/>
      <c r="DO107" t="n">
        <v>0</v>
      </c>
    </row>
    <row r="108">
      <c r="A108">
        <f>ROW(Source!A359)</f>
        <v/>
      </c>
      <c r="B108" t="n">
        <v>78862477</v>
      </c>
      <c r="C108" t="n">
        <v>78863547</v>
      </c>
      <c r="D108" t="n">
        <v>29110398</v>
      </c>
      <c r="E108" t="n">
        <v>1</v>
      </c>
      <c r="F108" t="n">
        <v>1</v>
      </c>
      <c r="G108" t="n">
        <v>1</v>
      </c>
      <c r="H108" t="n">
        <v>3</v>
      </c>
      <c r="I108" t="inlineStr">
        <is>
          <t>101-0388</t>
        </is>
      </c>
      <c r="J108" t="inlineStr">
        <is>
          <t>ТССЦ Московской обл., 101-0388, приказ Минстроя России №675/пр от 28.02.2017 № 254/пр</t>
        </is>
      </c>
      <c r="K108" t="inlineStr">
        <is>
          <t>Краски масляные земляные марки МА-0115 мумия, сурик железный</t>
        </is>
      </c>
      <c r="L108" t="n">
        <v>1348</v>
      </c>
      <c r="N108" t="n">
        <v>1009</v>
      </c>
      <c r="O108" t="inlineStr">
        <is>
          <t>т</t>
        </is>
      </c>
      <c r="P108" t="inlineStr">
        <is>
          <t>т</t>
        </is>
      </c>
      <c r="Q108" t="n">
        <v>1000</v>
      </c>
      <c r="W108" t="n">
        <v>0</v>
      </c>
      <c r="X108" t="n">
        <v>1625292450</v>
      </c>
      <c r="Y108">
        <f>AT108</f>
        <v/>
      </c>
      <c r="AA108" t="n">
        <v>76804.47</v>
      </c>
      <c r="AB108" t="n">
        <v>0</v>
      </c>
      <c r="AC108" t="n">
        <v>0</v>
      </c>
      <c r="AD108" t="n">
        <v>0</v>
      </c>
      <c r="AE108" t="n">
        <v>15118.99</v>
      </c>
      <c r="AF108" t="n">
        <v>0</v>
      </c>
      <c r="AG108" t="n">
        <v>0</v>
      </c>
      <c r="AH108" t="n">
        <v>0</v>
      </c>
      <c r="AI108" t="n">
        <v>5.08</v>
      </c>
      <c r="AJ108" t="n">
        <v>1</v>
      </c>
      <c r="AK108" t="n">
        <v>1</v>
      </c>
      <c r="AL108" t="n">
        <v>1</v>
      </c>
      <c r="AM108" t="n">
        <v>2</v>
      </c>
      <c r="AN108" t="n">
        <v>0</v>
      </c>
      <c r="AO108" t="n">
        <v>1</v>
      </c>
      <c r="AP108" t="n">
        <v>0</v>
      </c>
      <c r="AQ108" t="n">
        <v>0</v>
      </c>
      <c r="AR108" t="n">
        <v>0</v>
      </c>
      <c r="AS108" t="inlineStr"/>
      <c r="AT108" t="n">
        <v>0.0013</v>
      </c>
      <c r="AU108" t="inlineStr"/>
      <c r="AV108" t="n">
        <v>0</v>
      </c>
      <c r="AW108" t="n">
        <v>2</v>
      </c>
      <c r="AX108" t="n">
        <v>78863559</v>
      </c>
      <c r="AY108" t="n">
        <v>1</v>
      </c>
      <c r="AZ108" t="n">
        <v>0</v>
      </c>
      <c r="BA108" t="n">
        <v>110</v>
      </c>
      <c r="BB108" t="n">
        <v>0</v>
      </c>
      <c r="BC108" t="n">
        <v>0</v>
      </c>
      <c r="BD108" t="n">
        <v>0</v>
      </c>
      <c r="BE108" t="n">
        <v>0</v>
      </c>
      <c r="BF108" t="n">
        <v>0</v>
      </c>
      <c r="BG108" t="n">
        <v>0</v>
      </c>
      <c r="BH108" t="n">
        <v>0</v>
      </c>
      <c r="BI108" t="n">
        <v>0</v>
      </c>
      <c r="BJ108" t="n">
        <v>0</v>
      </c>
      <c r="BK108" t="n">
        <v>0</v>
      </c>
      <c r="BL108" t="n">
        <v>0</v>
      </c>
      <c r="BM108" t="n">
        <v>0</v>
      </c>
      <c r="BN108" t="n">
        <v>0</v>
      </c>
      <c r="BO108" t="n">
        <v>0</v>
      </c>
      <c r="BP108" t="n">
        <v>0</v>
      </c>
      <c r="BQ108" t="n">
        <v>0</v>
      </c>
      <c r="BR108" t="n">
        <v>0</v>
      </c>
      <c r="BS108" t="n">
        <v>0</v>
      </c>
      <c r="BT108" t="n">
        <v>0</v>
      </c>
      <c r="BU108" t="n">
        <v>0</v>
      </c>
      <c r="BV108" t="n">
        <v>0</v>
      </c>
      <c r="BW108" t="n">
        <v>0</v>
      </c>
      <c r="CV108" t="n">
        <v>0</v>
      </c>
      <c r="CW108" t="n">
        <v>0</v>
      </c>
      <c r="CX108">
        <f>ROUND(Y108*Source!I359,7)</f>
        <v/>
      </c>
      <c r="CY108">
        <f>AA108</f>
        <v/>
      </c>
      <c r="CZ108">
        <f>AE108</f>
        <v/>
      </c>
      <c r="DA108">
        <f>AI108</f>
        <v/>
      </c>
      <c r="DB108">
        <f>ROUND(ROUND(AT108*CZ108,2),2)</f>
        <v/>
      </c>
      <c r="DC108">
        <f>ROUND(ROUND(AT108*AG108,2),2)</f>
        <v/>
      </c>
      <c r="DD108" t="inlineStr"/>
      <c r="DE108" t="inlineStr"/>
      <c r="DF108">
        <f>ROUND(ROUND(AE108*AI108,0)*CX108,0)</f>
        <v/>
      </c>
      <c r="DG108">
        <f>ROUND(ROUND(AF108,0)*CX108,0)</f>
        <v/>
      </c>
      <c r="DH108">
        <f>ROUND(ROUND(AG108,0)*CX108,0)</f>
        <v/>
      </c>
      <c r="DI108">
        <f>ROUND(ROUND(AH108,0)*CX108,0)</f>
        <v/>
      </c>
      <c r="DJ108">
        <f>DF108</f>
        <v/>
      </c>
      <c r="DK108" t="n">
        <v>0</v>
      </c>
      <c r="DL108" t="inlineStr"/>
      <c r="DM108" t="n">
        <v>0</v>
      </c>
      <c r="DN108" t="inlineStr"/>
      <c r="DO108" t="n">
        <v>0</v>
      </c>
    </row>
    <row r="109">
      <c r="A109">
        <f>ROW(Source!A359)</f>
        <v/>
      </c>
      <c r="B109" t="n">
        <v>78862477</v>
      </c>
      <c r="C109" t="n">
        <v>78863547</v>
      </c>
      <c r="D109" t="n">
        <v>29110573</v>
      </c>
      <c r="E109" t="n">
        <v>1</v>
      </c>
      <c r="F109" t="n">
        <v>1</v>
      </c>
      <c r="G109" t="n">
        <v>1</v>
      </c>
      <c r="H109" t="n">
        <v>3</v>
      </c>
      <c r="I109" t="inlineStr">
        <is>
          <t>101-0628</t>
        </is>
      </c>
      <c r="J109" t="inlineStr">
        <is>
          <t>ТССЦ Московской обл., 101-0628, приказ Минстроя России №675/пр от 28.02.2017 № 254/пр</t>
        </is>
      </c>
      <c r="K109" t="inlineStr">
        <is>
          <t>Олифа комбинированная, марки К-3</t>
        </is>
      </c>
      <c r="L109" t="n">
        <v>1348</v>
      </c>
      <c r="N109" t="n">
        <v>1009</v>
      </c>
      <c r="O109" t="inlineStr">
        <is>
          <t>т</t>
        </is>
      </c>
      <c r="P109" t="inlineStr">
        <is>
          <t>т</t>
        </is>
      </c>
      <c r="Q109" t="n">
        <v>1000</v>
      </c>
      <c r="W109" t="n">
        <v>0</v>
      </c>
      <c r="X109" t="n">
        <v>24062879</v>
      </c>
      <c r="Y109">
        <f>AT109</f>
        <v/>
      </c>
      <c r="AA109" t="n">
        <v>87631.5</v>
      </c>
      <c r="AB109" t="n">
        <v>0</v>
      </c>
      <c r="AC109" t="n">
        <v>0</v>
      </c>
      <c r="AD109" t="n">
        <v>0</v>
      </c>
      <c r="AE109" t="n">
        <v>16950</v>
      </c>
      <c r="AF109" t="n">
        <v>0</v>
      </c>
      <c r="AG109" t="n">
        <v>0</v>
      </c>
      <c r="AH109" t="n">
        <v>0</v>
      </c>
      <c r="AI109" t="n">
        <v>5.17</v>
      </c>
      <c r="AJ109" t="n">
        <v>1</v>
      </c>
      <c r="AK109" t="n">
        <v>1</v>
      </c>
      <c r="AL109" t="n">
        <v>1</v>
      </c>
      <c r="AM109" t="n">
        <v>2</v>
      </c>
      <c r="AN109" t="n">
        <v>0</v>
      </c>
      <c r="AO109" t="n">
        <v>1</v>
      </c>
      <c r="AP109" t="n">
        <v>0</v>
      </c>
      <c r="AQ109" t="n">
        <v>0</v>
      </c>
      <c r="AR109" t="n">
        <v>0</v>
      </c>
      <c r="AS109" t="inlineStr"/>
      <c r="AT109" t="n">
        <v>0.0024</v>
      </c>
      <c r="AU109" t="inlineStr"/>
      <c r="AV109" t="n">
        <v>0</v>
      </c>
      <c r="AW109" t="n">
        <v>2</v>
      </c>
      <c r="AX109" t="n">
        <v>78863560</v>
      </c>
      <c r="AY109" t="n">
        <v>1</v>
      </c>
      <c r="AZ109" t="n">
        <v>0</v>
      </c>
      <c r="BA109" t="n">
        <v>111</v>
      </c>
      <c r="BB109" t="n">
        <v>0</v>
      </c>
      <c r="BC109" t="n">
        <v>0</v>
      </c>
      <c r="BD109" t="n">
        <v>0</v>
      </c>
      <c r="BE109" t="n">
        <v>0</v>
      </c>
      <c r="BF109" t="n">
        <v>0</v>
      </c>
      <c r="BG109" t="n">
        <v>0</v>
      </c>
      <c r="BH109" t="n">
        <v>0</v>
      </c>
      <c r="BI109" t="n">
        <v>0</v>
      </c>
      <c r="BJ109" t="n">
        <v>0</v>
      </c>
      <c r="BK109" t="n">
        <v>0</v>
      </c>
      <c r="BL109" t="n">
        <v>0</v>
      </c>
      <c r="BM109" t="n">
        <v>0</v>
      </c>
      <c r="BN109" t="n">
        <v>0</v>
      </c>
      <c r="BO109" t="n">
        <v>0</v>
      </c>
      <c r="BP109" t="n">
        <v>0</v>
      </c>
      <c r="BQ109" t="n">
        <v>0</v>
      </c>
      <c r="BR109" t="n">
        <v>0</v>
      </c>
      <c r="BS109" t="n">
        <v>0</v>
      </c>
      <c r="BT109" t="n">
        <v>0</v>
      </c>
      <c r="BU109" t="n">
        <v>0</v>
      </c>
      <c r="BV109" t="n">
        <v>0</v>
      </c>
      <c r="BW109" t="n">
        <v>0</v>
      </c>
      <c r="CV109" t="n">
        <v>0</v>
      </c>
      <c r="CW109" t="n">
        <v>0</v>
      </c>
      <c r="CX109">
        <f>ROUND(Y109*Source!I359,7)</f>
        <v/>
      </c>
      <c r="CY109">
        <f>AA109</f>
        <v/>
      </c>
      <c r="CZ109">
        <f>AE109</f>
        <v/>
      </c>
      <c r="DA109">
        <f>AI109</f>
        <v/>
      </c>
      <c r="DB109">
        <f>ROUND(ROUND(AT109*CZ109,2),2)</f>
        <v/>
      </c>
      <c r="DC109">
        <f>ROUND(ROUND(AT109*AG109,2),2)</f>
        <v/>
      </c>
      <c r="DD109" t="inlineStr"/>
      <c r="DE109" t="inlineStr"/>
      <c r="DF109">
        <f>ROUND(ROUND(AE109*AI109,0)*CX109,0)</f>
        <v/>
      </c>
      <c r="DG109">
        <f>ROUND(ROUND(AF109,0)*CX109,0)</f>
        <v/>
      </c>
      <c r="DH109">
        <f>ROUND(ROUND(AG109,0)*CX109,0)</f>
        <v/>
      </c>
      <c r="DI109">
        <f>ROUND(ROUND(AH109,0)*CX109,0)</f>
        <v/>
      </c>
      <c r="DJ109">
        <f>DF109</f>
        <v/>
      </c>
      <c r="DK109" t="n">
        <v>0</v>
      </c>
      <c r="DL109" t="inlineStr"/>
      <c r="DM109" t="n">
        <v>0</v>
      </c>
      <c r="DN109" t="inlineStr"/>
      <c r="DO109" t="n">
        <v>0</v>
      </c>
    </row>
    <row r="110">
      <c r="A110">
        <f>ROW(Source!A359)</f>
        <v/>
      </c>
      <c r="B110" t="n">
        <v>78862477</v>
      </c>
      <c r="C110" t="n">
        <v>78863547</v>
      </c>
      <c r="D110" t="n">
        <v>29107963</v>
      </c>
      <c r="E110" t="n">
        <v>1</v>
      </c>
      <c r="F110" t="n">
        <v>1</v>
      </c>
      <c r="G110" t="n">
        <v>1</v>
      </c>
      <c r="H110" t="n">
        <v>3</v>
      </c>
      <c r="I110" t="inlineStr">
        <is>
          <t>101-1669</t>
        </is>
      </c>
      <c r="J110" t="inlineStr">
        <is>
          <t>ТССЦ Московской обл., 101-1669, приказ Минстроя России №675/пр от 28.02.2017 № 254/пр</t>
        </is>
      </c>
      <c r="K110" t="inlineStr">
        <is>
          <t>Очес льняной</t>
        </is>
      </c>
      <c r="L110" t="n">
        <v>1346</v>
      </c>
      <c r="N110" t="n">
        <v>1009</v>
      </c>
      <c r="O110" t="inlineStr">
        <is>
          <t>кг</t>
        </is>
      </c>
      <c r="P110" t="inlineStr">
        <is>
          <t>кг</t>
        </is>
      </c>
      <c r="Q110" t="n">
        <v>1</v>
      </c>
      <c r="W110" t="n">
        <v>0</v>
      </c>
      <c r="X110" t="n">
        <v>-2113933962</v>
      </c>
      <c r="Y110">
        <f>AT110</f>
        <v/>
      </c>
      <c r="AA110" t="n">
        <v>590.67</v>
      </c>
      <c r="AB110" t="n">
        <v>0</v>
      </c>
      <c r="AC110" t="n">
        <v>0</v>
      </c>
      <c r="AD110" t="n">
        <v>0</v>
      </c>
      <c r="AE110" t="n">
        <v>37.29</v>
      </c>
      <c r="AF110" t="n">
        <v>0</v>
      </c>
      <c r="AG110" t="n">
        <v>0</v>
      </c>
      <c r="AH110" t="n">
        <v>0</v>
      </c>
      <c r="AI110" t="n">
        <v>15.84</v>
      </c>
      <c r="AJ110" t="n">
        <v>1</v>
      </c>
      <c r="AK110" t="n">
        <v>1</v>
      </c>
      <c r="AL110" t="n">
        <v>1</v>
      </c>
      <c r="AM110" t="n">
        <v>2</v>
      </c>
      <c r="AN110" t="n">
        <v>0</v>
      </c>
      <c r="AO110" t="n">
        <v>1</v>
      </c>
      <c r="AP110" t="n">
        <v>0</v>
      </c>
      <c r="AQ110" t="n">
        <v>0</v>
      </c>
      <c r="AR110" t="n">
        <v>0</v>
      </c>
      <c r="AS110" t="inlineStr"/>
      <c r="AT110" t="n">
        <v>0.5600000000000001</v>
      </c>
      <c r="AU110" t="inlineStr"/>
      <c r="AV110" t="n">
        <v>0</v>
      </c>
      <c r="AW110" t="n">
        <v>2</v>
      </c>
      <c r="AX110" t="n">
        <v>78863561</v>
      </c>
      <c r="AY110" t="n">
        <v>1</v>
      </c>
      <c r="AZ110" t="n">
        <v>0</v>
      </c>
      <c r="BA110" t="n">
        <v>112</v>
      </c>
      <c r="BB110" t="n">
        <v>0</v>
      </c>
      <c r="BC110" t="n">
        <v>0</v>
      </c>
      <c r="BD110" t="n">
        <v>0</v>
      </c>
      <c r="BE110" t="n">
        <v>0</v>
      </c>
      <c r="BF110" t="n">
        <v>0</v>
      </c>
      <c r="BG110" t="n">
        <v>0</v>
      </c>
      <c r="BH110" t="n">
        <v>0</v>
      </c>
      <c r="BI110" t="n">
        <v>0</v>
      </c>
      <c r="BJ110" t="n">
        <v>0</v>
      </c>
      <c r="BK110" t="n">
        <v>0</v>
      </c>
      <c r="BL110" t="n">
        <v>0</v>
      </c>
      <c r="BM110" t="n">
        <v>0</v>
      </c>
      <c r="BN110" t="n">
        <v>0</v>
      </c>
      <c r="BO110" t="n">
        <v>0</v>
      </c>
      <c r="BP110" t="n">
        <v>0</v>
      </c>
      <c r="BQ110" t="n">
        <v>0</v>
      </c>
      <c r="BR110" t="n">
        <v>0</v>
      </c>
      <c r="BS110" t="n">
        <v>0</v>
      </c>
      <c r="BT110" t="n">
        <v>0</v>
      </c>
      <c r="BU110" t="n">
        <v>0</v>
      </c>
      <c r="BV110" t="n">
        <v>0</v>
      </c>
      <c r="BW110" t="n">
        <v>0</v>
      </c>
      <c r="CV110" t="n">
        <v>0</v>
      </c>
      <c r="CW110" t="n">
        <v>0</v>
      </c>
      <c r="CX110">
        <f>ROUND(Y110*Source!I359,7)</f>
        <v/>
      </c>
      <c r="CY110">
        <f>AA110</f>
        <v/>
      </c>
      <c r="CZ110">
        <f>AE110</f>
        <v/>
      </c>
      <c r="DA110">
        <f>AI110</f>
        <v/>
      </c>
      <c r="DB110">
        <f>ROUND(ROUND(AT110*CZ110,2),2)</f>
        <v/>
      </c>
      <c r="DC110">
        <f>ROUND(ROUND(AT110*AG110,2),2)</f>
        <v/>
      </c>
      <c r="DD110" t="inlineStr"/>
      <c r="DE110" t="inlineStr"/>
      <c r="DF110">
        <f>ROUND(ROUND(AE110*AI110,0)*CX110,0)</f>
        <v/>
      </c>
      <c r="DG110">
        <f>ROUND(ROUND(AF110,0)*CX110,0)</f>
        <v/>
      </c>
      <c r="DH110">
        <f>ROUND(ROUND(AG110,0)*CX110,0)</f>
        <v/>
      </c>
      <c r="DI110">
        <f>ROUND(ROUND(AH110,0)*CX110,0)</f>
        <v/>
      </c>
      <c r="DJ110">
        <f>DF110</f>
        <v/>
      </c>
      <c r="DK110" t="n">
        <v>0</v>
      </c>
      <c r="DL110" t="inlineStr"/>
      <c r="DM110" t="n">
        <v>0</v>
      </c>
      <c r="DN110" t="inlineStr"/>
      <c r="DO110" t="n">
        <v>0</v>
      </c>
    </row>
    <row r="111">
      <c r="A111">
        <f>ROW(Source!A359)</f>
        <v/>
      </c>
      <c r="B111" t="n">
        <v>78862477</v>
      </c>
      <c r="C111" t="n">
        <v>78863547</v>
      </c>
      <c r="D111" t="n">
        <v>29143378</v>
      </c>
      <c r="E111" t="n">
        <v>1</v>
      </c>
      <c r="F111" t="n">
        <v>1</v>
      </c>
      <c r="G111" t="n">
        <v>1</v>
      </c>
      <c r="H111" t="n">
        <v>3</v>
      </c>
      <c r="I111" t="inlineStr">
        <is>
          <t>302-0062</t>
        </is>
      </c>
      <c r="J111" t="inlineStr">
        <is>
          <t>ТССЦ Московской обл., 302-0062, приказ Минстроя России №675/пр от 28.02.2017 № 256/пр</t>
        </is>
      </c>
      <c r="K111" t="inlineStr">
        <is>
          <t>Кран шаровый муфтовый Valtec для воды диаметром 15 мм, тип в/в</t>
        </is>
      </c>
      <c r="L111" t="n">
        <v>1354</v>
      </c>
      <c r="N111" t="n">
        <v>1010</v>
      </c>
      <c r="O111" t="inlineStr">
        <is>
          <t>шт.</t>
        </is>
      </c>
      <c r="P111" t="inlineStr">
        <is>
          <t>шт.</t>
        </is>
      </c>
      <c r="Q111" t="n">
        <v>1</v>
      </c>
      <c r="W111" t="n">
        <v>0</v>
      </c>
      <c r="X111" t="n">
        <v>-1687406522</v>
      </c>
      <c r="Y111">
        <f>AT111</f>
        <v/>
      </c>
      <c r="AA111" t="n">
        <v>384.3</v>
      </c>
      <c r="AB111" t="n">
        <v>0</v>
      </c>
      <c r="AC111" t="n">
        <v>0</v>
      </c>
      <c r="AD111" t="n">
        <v>0</v>
      </c>
      <c r="AE111" t="n">
        <v>28.53</v>
      </c>
      <c r="AF111" t="n">
        <v>0</v>
      </c>
      <c r="AG111" t="n">
        <v>0</v>
      </c>
      <c r="AH111" t="n">
        <v>0</v>
      </c>
      <c r="AI111" t="n">
        <v>13.47</v>
      </c>
      <c r="AJ111" t="n">
        <v>1</v>
      </c>
      <c r="AK111" t="n">
        <v>1</v>
      </c>
      <c r="AL111" t="n">
        <v>1</v>
      </c>
      <c r="AM111" t="n">
        <v>0</v>
      </c>
      <c r="AN111" t="n">
        <v>0</v>
      </c>
      <c r="AO111" t="n">
        <v>0</v>
      </c>
      <c r="AP111" t="n">
        <v>1</v>
      </c>
      <c r="AQ111" t="n">
        <v>0</v>
      </c>
      <c r="AR111" t="n">
        <v>0</v>
      </c>
      <c r="AS111" t="inlineStr"/>
      <c r="AT111" t="n">
        <v>100</v>
      </c>
      <c r="AU111" t="inlineStr"/>
      <c r="AV111" t="n">
        <v>0</v>
      </c>
      <c r="AW111" t="n">
        <v>1</v>
      </c>
      <c r="AX111" t="n">
        <v>-1</v>
      </c>
      <c r="AY111" t="n">
        <v>0</v>
      </c>
      <c r="AZ111" t="n">
        <v>0</v>
      </c>
      <c r="BA111" t="inlineStr"/>
      <c r="BB111" t="n">
        <v>0</v>
      </c>
      <c r="BC111" t="n">
        <v>0</v>
      </c>
      <c r="BD111" t="n">
        <v>0</v>
      </c>
      <c r="BE111" t="n">
        <v>0</v>
      </c>
      <c r="BF111" t="n">
        <v>0</v>
      </c>
      <c r="BG111" t="n">
        <v>0</v>
      </c>
      <c r="BH111" t="n">
        <v>0</v>
      </c>
      <c r="BI111" t="n">
        <v>0</v>
      </c>
      <c r="BJ111" t="n">
        <v>0</v>
      </c>
      <c r="BK111" t="n">
        <v>0</v>
      </c>
      <c r="BL111" t="n">
        <v>0</v>
      </c>
      <c r="BM111" t="n">
        <v>0</v>
      </c>
      <c r="BN111" t="n">
        <v>0</v>
      </c>
      <c r="BO111" t="n">
        <v>0</v>
      </c>
      <c r="BP111" t="n">
        <v>0</v>
      </c>
      <c r="BQ111" t="n">
        <v>0</v>
      </c>
      <c r="BR111" t="n">
        <v>0</v>
      </c>
      <c r="BS111" t="n">
        <v>0</v>
      </c>
      <c r="BT111" t="n">
        <v>0</v>
      </c>
      <c r="BU111" t="n">
        <v>0</v>
      </c>
      <c r="BV111" t="n">
        <v>0</v>
      </c>
      <c r="BW111" t="n">
        <v>0</v>
      </c>
      <c r="CV111" t="n">
        <v>0</v>
      </c>
      <c r="CW111" t="n">
        <v>0</v>
      </c>
      <c r="CX111">
        <f>ROUND(Y111*Source!I359,7)</f>
        <v/>
      </c>
      <c r="CY111">
        <f>AA111</f>
        <v/>
      </c>
      <c r="CZ111">
        <f>AE111</f>
        <v/>
      </c>
      <c r="DA111">
        <f>AI111</f>
        <v/>
      </c>
      <c r="DB111">
        <f>ROUND(ROUND(AT111*CZ111,2),2)</f>
        <v/>
      </c>
      <c r="DC111">
        <f>ROUND(ROUND(AT111*AG111,2),2)</f>
        <v/>
      </c>
      <c r="DD111" t="inlineStr"/>
      <c r="DE111" t="inlineStr"/>
      <c r="DF111">
        <f>ROUND(ROUND(AE111*AI111,0)*CX111,0)</f>
        <v/>
      </c>
      <c r="DG111">
        <f>ROUND(ROUND(AF111,0)*CX111,0)</f>
        <v/>
      </c>
      <c r="DH111">
        <f>ROUND(ROUND(AG111,0)*CX111,0)</f>
        <v/>
      </c>
      <c r="DI111">
        <f>ROUND(ROUND(AH111,0)*CX111,0)</f>
        <v/>
      </c>
      <c r="DJ111">
        <f>DF111</f>
        <v/>
      </c>
      <c r="DK111" t="n">
        <v>0</v>
      </c>
      <c r="DL111" t="inlineStr"/>
      <c r="DM111" t="n">
        <v>0</v>
      </c>
      <c r="DN111" t="inlineStr"/>
      <c r="DO111" t="n">
        <v>0</v>
      </c>
    </row>
    <row r="112">
      <c r="A112">
        <f>ROW(Source!A359)</f>
        <v/>
      </c>
      <c r="B112" t="n">
        <v>78862477</v>
      </c>
      <c r="C112" t="n">
        <v>78863547</v>
      </c>
      <c r="D112" t="n">
        <v>29143379</v>
      </c>
      <c r="E112" t="n">
        <v>1</v>
      </c>
      <c r="F112" t="n">
        <v>1</v>
      </c>
      <c r="G112" t="n">
        <v>1</v>
      </c>
      <c r="H112" t="n">
        <v>3</v>
      </c>
      <c r="I112" t="inlineStr">
        <is>
          <t>302-0063</t>
        </is>
      </c>
      <c r="J112" t="inlineStr">
        <is>
          <t>ТССЦ Московской обл., 302-0063, приказ Минстроя России №675/пр от 28.02.2017 № 256/пр</t>
        </is>
      </c>
      <c r="K112" t="inlineStr">
        <is>
          <t>Кран шаровый муфтовый Valtec для воды диаметром 20 мм, тип в/в</t>
        </is>
      </c>
      <c r="L112" t="n">
        <v>1354</v>
      </c>
      <c r="N112" t="n">
        <v>1010</v>
      </c>
      <c r="O112" t="inlineStr">
        <is>
          <t>шт.</t>
        </is>
      </c>
      <c r="P112" t="inlineStr">
        <is>
          <t>шт.</t>
        </is>
      </c>
      <c r="Q112" t="n">
        <v>1</v>
      </c>
      <c r="W112" t="n">
        <v>0</v>
      </c>
      <c r="X112" t="n">
        <v>1037232740</v>
      </c>
      <c r="Y112">
        <f>AT112</f>
        <v/>
      </c>
      <c r="AA112" t="n">
        <v>585.1</v>
      </c>
      <c r="AB112" t="n">
        <v>0</v>
      </c>
      <c r="AC112" t="n">
        <v>0</v>
      </c>
      <c r="AD112" t="n">
        <v>0</v>
      </c>
      <c r="AE112" t="n">
        <v>42.46</v>
      </c>
      <c r="AF112" t="n">
        <v>0</v>
      </c>
      <c r="AG112" t="n">
        <v>0</v>
      </c>
      <c r="AH112" t="n">
        <v>0</v>
      </c>
      <c r="AI112" t="n">
        <v>13.78</v>
      </c>
      <c r="AJ112" t="n">
        <v>1</v>
      </c>
      <c r="AK112" t="n">
        <v>1</v>
      </c>
      <c r="AL112" t="n">
        <v>1</v>
      </c>
      <c r="AM112" t="n">
        <v>0</v>
      </c>
      <c r="AN112" t="n">
        <v>0</v>
      </c>
      <c r="AO112" t="n">
        <v>0</v>
      </c>
      <c r="AP112" t="n">
        <v>0</v>
      </c>
      <c r="AQ112" t="n">
        <v>0</v>
      </c>
      <c r="AR112" t="n">
        <v>0</v>
      </c>
      <c r="AS112" t="inlineStr"/>
      <c r="AT112" t="n">
        <v>100</v>
      </c>
      <c r="AU112" t="inlineStr"/>
      <c r="AV112" t="n">
        <v>0</v>
      </c>
      <c r="AW112" t="n">
        <v>1</v>
      </c>
      <c r="AX112" t="n">
        <v>-1</v>
      </c>
      <c r="AY112" t="n">
        <v>0</v>
      </c>
      <c r="AZ112" t="n">
        <v>0</v>
      </c>
      <c r="BA112" t="inlineStr"/>
      <c r="BB112" t="n">
        <v>0</v>
      </c>
      <c r="BC112" t="n">
        <v>0</v>
      </c>
      <c r="BD112" t="n">
        <v>0</v>
      </c>
      <c r="BE112" t="n">
        <v>0</v>
      </c>
      <c r="BF112" t="n">
        <v>0</v>
      </c>
      <c r="BG112" t="n">
        <v>0</v>
      </c>
      <c r="BH112" t="n">
        <v>0</v>
      </c>
      <c r="BI112" t="n">
        <v>0</v>
      </c>
      <c r="BJ112" t="n">
        <v>0</v>
      </c>
      <c r="BK112" t="n">
        <v>0</v>
      </c>
      <c r="BL112" t="n">
        <v>0</v>
      </c>
      <c r="BM112" t="n">
        <v>0</v>
      </c>
      <c r="BN112" t="n">
        <v>0</v>
      </c>
      <c r="BO112" t="n">
        <v>0</v>
      </c>
      <c r="BP112" t="n">
        <v>0</v>
      </c>
      <c r="BQ112" t="n">
        <v>0</v>
      </c>
      <c r="BR112" t="n">
        <v>0</v>
      </c>
      <c r="BS112" t="n">
        <v>0</v>
      </c>
      <c r="BT112" t="n">
        <v>0</v>
      </c>
      <c r="BU112" t="n">
        <v>0</v>
      </c>
      <c r="BV112" t="n">
        <v>0</v>
      </c>
      <c r="BW112" t="n">
        <v>0</v>
      </c>
      <c r="CV112" t="n">
        <v>0</v>
      </c>
      <c r="CW112" t="n">
        <v>0</v>
      </c>
      <c r="CX112">
        <f>ROUND(Y112*Source!I359,7)</f>
        <v/>
      </c>
      <c r="CY112">
        <f>AA112</f>
        <v/>
      </c>
      <c r="CZ112">
        <f>AE112</f>
        <v/>
      </c>
      <c r="DA112">
        <f>AI112</f>
        <v/>
      </c>
      <c r="DB112">
        <f>ROUND(ROUND(AT112*CZ112,2),2)</f>
        <v/>
      </c>
      <c r="DC112">
        <f>ROUND(ROUND(AT112*AG112,2),2)</f>
        <v/>
      </c>
      <c r="DD112" t="inlineStr"/>
      <c r="DE112" t="inlineStr"/>
      <c r="DF112">
        <f>ROUND(ROUND(AE112*AI112,0)*CX112,0)</f>
        <v/>
      </c>
      <c r="DG112">
        <f>ROUND(ROUND(AF112,0)*CX112,0)</f>
        <v/>
      </c>
      <c r="DH112">
        <f>ROUND(ROUND(AG112,0)*CX112,0)</f>
        <v/>
      </c>
      <c r="DI112">
        <f>ROUND(ROUND(AH112,0)*CX112,0)</f>
        <v/>
      </c>
      <c r="DJ112">
        <f>DF112</f>
        <v/>
      </c>
      <c r="DK112" t="n">
        <v>0</v>
      </c>
      <c r="DL112" t="inlineStr"/>
      <c r="DM112" t="n">
        <v>0</v>
      </c>
      <c r="DN112" t="inlineStr"/>
      <c r="DO112" t="n">
        <v>0</v>
      </c>
    </row>
    <row r="113">
      <c r="A113">
        <f>ROW(Source!A359)</f>
        <v/>
      </c>
      <c r="B113" t="n">
        <v>78862477</v>
      </c>
      <c r="C113" t="n">
        <v>78863547</v>
      </c>
      <c r="D113" t="n">
        <v>29160095</v>
      </c>
      <c r="E113" t="n">
        <v>1</v>
      </c>
      <c r="F113" t="n">
        <v>1</v>
      </c>
      <c r="G113" t="n">
        <v>1</v>
      </c>
      <c r="H113" t="n">
        <v>3</v>
      </c>
      <c r="I113" t="inlineStr">
        <is>
          <t>507-3620</t>
        </is>
      </c>
      <c r="J113" t="inlineStr">
        <is>
          <t>ТССЦ Московской обл., 507-3620, приказ Минстроя России №675/пр от 28.02.2017 № 258/пр</t>
        </is>
      </c>
      <c r="K113" t="inlineStr">
        <is>
          <t>Тройник полипропиленовый переходной диаметром 32х20х20 мм ( прим. 20-25-20)</t>
        </is>
      </c>
      <c r="L113" t="n">
        <v>1358</v>
      </c>
      <c r="N113" t="n">
        <v>1010</v>
      </c>
      <c r="O113" t="inlineStr">
        <is>
          <t>10 шт.</t>
        </is>
      </c>
      <c r="P113" t="inlineStr">
        <is>
          <t>10 шт.</t>
        </is>
      </c>
      <c r="Q113" t="n">
        <v>10</v>
      </c>
      <c r="W113" t="n">
        <v>0</v>
      </c>
      <c r="X113" t="n">
        <v>1691704735</v>
      </c>
      <c r="Y113">
        <f>AT113</f>
        <v/>
      </c>
      <c r="AA113" t="n">
        <v>191.78</v>
      </c>
      <c r="AB113" t="n">
        <v>0</v>
      </c>
      <c r="AC113" t="n">
        <v>0</v>
      </c>
      <c r="AD113" t="n">
        <v>0</v>
      </c>
      <c r="AE113" t="n">
        <v>36.6</v>
      </c>
      <c r="AF113" t="n">
        <v>0</v>
      </c>
      <c r="AG113" t="n">
        <v>0</v>
      </c>
      <c r="AH113" t="n">
        <v>0</v>
      </c>
      <c r="AI113" t="n">
        <v>5.24</v>
      </c>
      <c r="AJ113" t="n">
        <v>1</v>
      </c>
      <c r="AK113" t="n">
        <v>1</v>
      </c>
      <c r="AL113" t="n">
        <v>1</v>
      </c>
      <c r="AM113" t="n">
        <v>0</v>
      </c>
      <c r="AN113" t="n">
        <v>0</v>
      </c>
      <c r="AO113" t="n">
        <v>0</v>
      </c>
      <c r="AP113" t="n">
        <v>1</v>
      </c>
      <c r="AQ113" t="n">
        <v>0</v>
      </c>
      <c r="AR113" t="n">
        <v>0</v>
      </c>
      <c r="AS113" t="inlineStr"/>
      <c r="AT113" t="n">
        <v>20</v>
      </c>
      <c r="AU113" t="inlineStr"/>
      <c r="AV113" t="n">
        <v>0</v>
      </c>
      <c r="AW113" t="n">
        <v>1</v>
      </c>
      <c r="AX113" t="n">
        <v>-1</v>
      </c>
      <c r="AY113" t="n">
        <v>0</v>
      </c>
      <c r="AZ113" t="n">
        <v>0</v>
      </c>
      <c r="BA113" t="inlineStr"/>
      <c r="BB113" t="n">
        <v>0</v>
      </c>
      <c r="BC113" t="n">
        <v>0</v>
      </c>
      <c r="BD113" t="n">
        <v>0</v>
      </c>
      <c r="BE113" t="n">
        <v>0</v>
      </c>
      <c r="BF113" t="n">
        <v>0</v>
      </c>
      <c r="BG113" t="n">
        <v>0</v>
      </c>
      <c r="BH113" t="n">
        <v>0</v>
      </c>
      <c r="BI113" t="n">
        <v>0</v>
      </c>
      <c r="BJ113" t="n">
        <v>0</v>
      </c>
      <c r="BK113" t="n">
        <v>0</v>
      </c>
      <c r="BL113" t="n">
        <v>0</v>
      </c>
      <c r="BM113" t="n">
        <v>0</v>
      </c>
      <c r="BN113" t="n">
        <v>0</v>
      </c>
      <c r="BO113" t="n">
        <v>0</v>
      </c>
      <c r="BP113" t="n">
        <v>0</v>
      </c>
      <c r="BQ113" t="n">
        <v>0</v>
      </c>
      <c r="BR113" t="n">
        <v>0</v>
      </c>
      <c r="BS113" t="n">
        <v>0</v>
      </c>
      <c r="BT113" t="n">
        <v>0</v>
      </c>
      <c r="BU113" t="n">
        <v>0</v>
      </c>
      <c r="BV113" t="n">
        <v>0</v>
      </c>
      <c r="BW113" t="n">
        <v>0</v>
      </c>
      <c r="CV113" t="n">
        <v>0</v>
      </c>
      <c r="CW113" t="n">
        <v>0</v>
      </c>
      <c r="CX113">
        <f>ROUND(Y113*Source!I359,7)</f>
        <v/>
      </c>
      <c r="CY113">
        <f>AA113</f>
        <v/>
      </c>
      <c r="CZ113">
        <f>AE113</f>
        <v/>
      </c>
      <c r="DA113">
        <f>AI113</f>
        <v/>
      </c>
      <c r="DB113">
        <f>ROUND(ROUND(AT113*CZ113,2),2)</f>
        <v/>
      </c>
      <c r="DC113">
        <f>ROUND(ROUND(AT113*AG113,2),2)</f>
        <v/>
      </c>
      <c r="DD113" t="inlineStr"/>
      <c r="DE113" t="inlineStr"/>
      <c r="DF113">
        <f>ROUND(ROUND(AE113*AI113,0)*CX113,0)</f>
        <v/>
      </c>
      <c r="DG113">
        <f>ROUND(ROUND(AF113,0)*CX113,0)</f>
        <v/>
      </c>
      <c r="DH113">
        <f>ROUND(ROUND(AG113,0)*CX113,0)</f>
        <v/>
      </c>
      <c r="DI113">
        <f>ROUND(ROUND(AH113,0)*CX113,0)</f>
        <v/>
      </c>
      <c r="DJ113">
        <f>DF113</f>
        <v/>
      </c>
      <c r="DK113" t="n">
        <v>0</v>
      </c>
      <c r="DL113" t="inlineStr"/>
      <c r="DM113" t="n">
        <v>0</v>
      </c>
      <c r="DN113" t="inlineStr"/>
      <c r="DO113" t="n">
        <v>0</v>
      </c>
    </row>
    <row r="114">
      <c r="A114">
        <f>ROW(Source!A401)</f>
        <v/>
      </c>
      <c r="B114" t="n">
        <v>78862477</v>
      </c>
      <c r="C114" t="n">
        <v>78863635</v>
      </c>
      <c r="D114" t="n">
        <v>18407150</v>
      </c>
      <c r="E114" t="n">
        <v>1</v>
      </c>
      <c r="F114" t="n">
        <v>1</v>
      </c>
      <c r="G114" t="n">
        <v>1</v>
      </c>
      <c r="H114" t="n">
        <v>1</v>
      </c>
      <c r="I114" t="inlineStr">
        <is>
          <t>1-1030-90</t>
        </is>
      </c>
      <c r="J114" t="inlineStr"/>
      <c r="K114" t="inlineStr">
        <is>
          <t>Рабочий строитель среднего разряда 3</t>
        </is>
      </c>
      <c r="L114" t="n">
        <v>1369</v>
      </c>
      <c r="N114" t="n">
        <v>1013</v>
      </c>
      <c r="O114" t="inlineStr">
        <is>
          <t>чел.-ч</t>
        </is>
      </c>
      <c r="P114" t="inlineStr">
        <is>
          <t>чел.-ч</t>
        </is>
      </c>
      <c r="Q114" t="n">
        <v>1</v>
      </c>
      <c r="W114" t="n">
        <v>0</v>
      </c>
      <c r="X114" t="n">
        <v>-931037793</v>
      </c>
      <c r="Y114">
        <f>AT114</f>
        <v/>
      </c>
      <c r="AA114" t="n">
        <v>0</v>
      </c>
      <c r="AB114" t="n">
        <v>0</v>
      </c>
      <c r="AC114" t="n">
        <v>0</v>
      </c>
      <c r="AD114" t="n">
        <v>8.529999999999999</v>
      </c>
      <c r="AE114" t="n">
        <v>0</v>
      </c>
      <c r="AF114" t="n">
        <v>0</v>
      </c>
      <c r="AG114" t="n">
        <v>0</v>
      </c>
      <c r="AH114" t="n">
        <v>8.529999999999999</v>
      </c>
      <c r="AI114" t="n">
        <v>1</v>
      </c>
      <c r="AJ114" t="n">
        <v>1</v>
      </c>
      <c r="AK114" t="n">
        <v>1</v>
      </c>
      <c r="AL114" t="n">
        <v>1</v>
      </c>
      <c r="AM114" t="n">
        <v>-2</v>
      </c>
      <c r="AN114" t="n">
        <v>0</v>
      </c>
      <c r="AO114" t="n">
        <v>1</v>
      </c>
      <c r="AP114" t="n">
        <v>0</v>
      </c>
      <c r="AQ114" t="n">
        <v>0</v>
      </c>
      <c r="AR114" t="n">
        <v>0</v>
      </c>
      <c r="AS114" t="inlineStr"/>
      <c r="AT114" t="n">
        <v>37.8</v>
      </c>
      <c r="AU114" t="inlineStr"/>
      <c r="AV114" t="n">
        <v>1</v>
      </c>
      <c r="AW114" t="n">
        <v>2</v>
      </c>
      <c r="AX114" t="n">
        <v>78863637</v>
      </c>
      <c r="AY114" t="n">
        <v>1</v>
      </c>
      <c r="AZ114" t="n">
        <v>0</v>
      </c>
      <c r="BA114" t="n">
        <v>114</v>
      </c>
      <c r="BB114" t="n">
        <v>0</v>
      </c>
      <c r="BC114" t="n">
        <v>0</v>
      </c>
      <c r="BD114" t="n">
        <v>0</v>
      </c>
      <c r="BE114" t="n">
        <v>0</v>
      </c>
      <c r="BF114" t="n">
        <v>0</v>
      </c>
      <c r="BG114" t="n">
        <v>0</v>
      </c>
      <c r="BH114" t="n">
        <v>0</v>
      </c>
      <c r="BI114" t="n">
        <v>0</v>
      </c>
      <c r="BJ114" t="n">
        <v>0</v>
      </c>
      <c r="BK114" t="n">
        <v>0</v>
      </c>
      <c r="BL114" t="n">
        <v>0</v>
      </c>
      <c r="BM114" t="n">
        <v>0</v>
      </c>
      <c r="BN114" t="n">
        <v>0</v>
      </c>
      <c r="BO114" t="n">
        <v>0</v>
      </c>
      <c r="BP114" t="n">
        <v>0</v>
      </c>
      <c r="BQ114" t="n">
        <v>0</v>
      </c>
      <c r="BR114" t="n">
        <v>0</v>
      </c>
      <c r="BS114" t="n">
        <v>0</v>
      </c>
      <c r="BT114" t="n">
        <v>0</v>
      </c>
      <c r="BU114" t="n">
        <v>0</v>
      </c>
      <c r="BV114" t="n">
        <v>0</v>
      </c>
      <c r="BW114" t="n">
        <v>0</v>
      </c>
      <c r="CU114">
        <f>ROUND(AT114*Source!I401*AH114*AL114,0)</f>
        <v/>
      </c>
      <c r="CV114">
        <f>ROUND(Y114*Source!I401,7)</f>
        <v/>
      </c>
      <c r="CW114" t="n">
        <v>0</v>
      </c>
      <c r="CX114">
        <f>ROUND(Y114*Source!I401,7)</f>
        <v/>
      </c>
      <c r="CY114">
        <f>AD114</f>
        <v/>
      </c>
      <c r="CZ114">
        <f>AH114</f>
        <v/>
      </c>
      <c r="DA114">
        <f>AL114</f>
        <v/>
      </c>
      <c r="DB114">
        <f>ROUND(ROUND(AT114*CZ114,2),2)</f>
        <v/>
      </c>
      <c r="DC114">
        <f>ROUND(ROUND(AT114*AG114,2),2)</f>
        <v/>
      </c>
      <c r="DD114" t="inlineStr"/>
      <c r="DE114" t="inlineStr"/>
      <c r="DF114">
        <f>ROUND(ROUND(AE114,0)*CX114,0)</f>
        <v/>
      </c>
      <c r="DG114">
        <f>ROUND(ROUND(AF114,0)*CX114,0)</f>
        <v/>
      </c>
      <c r="DH114">
        <f>ROUND(ROUND(AG114,0)*CX114,0)</f>
        <v/>
      </c>
      <c r="DI114">
        <f>ROUND(ROUND(AH114,0)*CX114,0)</f>
        <v/>
      </c>
      <c r="DJ114">
        <f>DI114</f>
        <v/>
      </c>
      <c r="DK114" t="n">
        <v>0</v>
      </c>
      <c r="DL114" t="inlineStr"/>
      <c r="DM114" t="n">
        <v>0</v>
      </c>
      <c r="DN114" t="inlineStr"/>
      <c r="DO114" t="n">
        <v>0</v>
      </c>
    </row>
    <row r="115">
      <c r="A115">
        <f>ROW(Source!A402)</f>
        <v/>
      </c>
      <c r="B115" t="n">
        <v>78862477</v>
      </c>
      <c r="C115" t="n">
        <v>78863638</v>
      </c>
      <c r="D115" t="n">
        <v>18413627</v>
      </c>
      <c r="E115" t="n">
        <v>1</v>
      </c>
      <c r="F115" t="n">
        <v>1</v>
      </c>
      <c r="G115" t="n">
        <v>1</v>
      </c>
      <c r="H115" t="n">
        <v>1</v>
      </c>
      <c r="I115" t="inlineStr">
        <is>
          <t>1-1042-90</t>
        </is>
      </c>
      <c r="J115" t="inlineStr"/>
      <c r="K115" t="inlineStr">
        <is>
          <t>Рабочий строитель среднего разряда 4,2</t>
        </is>
      </c>
      <c r="L115" t="n">
        <v>1369</v>
      </c>
      <c r="N115" t="n">
        <v>1013</v>
      </c>
      <c r="O115" t="inlineStr">
        <is>
          <t>чел.-ч</t>
        </is>
      </c>
      <c r="P115" t="inlineStr">
        <is>
          <t>чел.-ч</t>
        </is>
      </c>
      <c r="Q115" t="n">
        <v>1</v>
      </c>
      <c r="W115" t="n">
        <v>0</v>
      </c>
      <c r="X115" t="n">
        <v>-1366182279</v>
      </c>
      <c r="Y115">
        <f>AT115</f>
        <v/>
      </c>
      <c r="AA115" t="n">
        <v>0</v>
      </c>
      <c r="AB115" t="n">
        <v>0</v>
      </c>
      <c r="AC115" t="n">
        <v>0</v>
      </c>
      <c r="AD115" t="n">
        <v>9.92</v>
      </c>
      <c r="AE115" t="n">
        <v>0</v>
      </c>
      <c r="AF115" t="n">
        <v>0</v>
      </c>
      <c r="AG115" t="n">
        <v>0</v>
      </c>
      <c r="AH115" t="n">
        <v>9.92</v>
      </c>
      <c r="AI115" t="n">
        <v>1</v>
      </c>
      <c r="AJ115" t="n">
        <v>1</v>
      </c>
      <c r="AK115" t="n">
        <v>1</v>
      </c>
      <c r="AL115" t="n">
        <v>1</v>
      </c>
      <c r="AM115" t="n">
        <v>-2</v>
      </c>
      <c r="AN115" t="n">
        <v>0</v>
      </c>
      <c r="AO115" t="n">
        <v>1</v>
      </c>
      <c r="AP115" t="n">
        <v>0</v>
      </c>
      <c r="AQ115" t="n">
        <v>0</v>
      </c>
      <c r="AR115" t="n">
        <v>0</v>
      </c>
      <c r="AS115" t="inlineStr"/>
      <c r="AT115" t="n">
        <v>121.8</v>
      </c>
      <c r="AU115" t="inlineStr"/>
      <c r="AV115" t="n">
        <v>1</v>
      </c>
      <c r="AW115" t="n">
        <v>2</v>
      </c>
      <c r="AX115" t="n">
        <v>78863654</v>
      </c>
      <c r="AY115" t="n">
        <v>1</v>
      </c>
      <c r="AZ115" t="n">
        <v>0</v>
      </c>
      <c r="BA115" t="n">
        <v>115</v>
      </c>
      <c r="BB115" t="n">
        <v>0</v>
      </c>
      <c r="BC115" t="n">
        <v>0</v>
      </c>
      <c r="BD115" t="n">
        <v>0</v>
      </c>
      <c r="BE115" t="n">
        <v>0</v>
      </c>
      <c r="BF115" t="n">
        <v>0</v>
      </c>
      <c r="BG115" t="n">
        <v>0</v>
      </c>
      <c r="BH115" t="n">
        <v>0</v>
      </c>
      <c r="BI115" t="n">
        <v>0</v>
      </c>
      <c r="BJ115" t="n">
        <v>0</v>
      </c>
      <c r="BK115" t="n">
        <v>0</v>
      </c>
      <c r="BL115" t="n">
        <v>0</v>
      </c>
      <c r="BM115" t="n">
        <v>0</v>
      </c>
      <c r="BN115" t="n">
        <v>0</v>
      </c>
      <c r="BO115" t="n">
        <v>0</v>
      </c>
      <c r="BP115" t="n">
        <v>0</v>
      </c>
      <c r="BQ115" t="n">
        <v>0</v>
      </c>
      <c r="BR115" t="n">
        <v>0</v>
      </c>
      <c r="BS115" t="n">
        <v>0</v>
      </c>
      <c r="BT115" t="n">
        <v>0</v>
      </c>
      <c r="BU115" t="n">
        <v>0</v>
      </c>
      <c r="BV115" t="n">
        <v>0</v>
      </c>
      <c r="BW115" t="n">
        <v>0</v>
      </c>
      <c r="CU115">
        <f>ROUND(AT115*Source!I402*AH115*AL115,0)</f>
        <v/>
      </c>
      <c r="CV115">
        <f>ROUND(Y115*Source!I402,7)</f>
        <v/>
      </c>
      <c r="CW115" t="n">
        <v>0</v>
      </c>
      <c r="CX115">
        <f>ROUND(Y115*Source!I402,7)</f>
        <v/>
      </c>
      <c r="CY115">
        <f>AD115</f>
        <v/>
      </c>
      <c r="CZ115">
        <f>AH115</f>
        <v/>
      </c>
      <c r="DA115">
        <f>AL115</f>
        <v/>
      </c>
      <c r="DB115">
        <f>ROUND(ROUND(AT115*CZ115,2),2)</f>
        <v/>
      </c>
      <c r="DC115">
        <f>ROUND(ROUND(AT115*AG115,2),2)</f>
        <v/>
      </c>
      <c r="DD115" t="inlineStr"/>
      <c r="DE115" t="inlineStr"/>
      <c r="DF115">
        <f>ROUND(ROUND(AE115,0)*CX115,0)</f>
        <v/>
      </c>
      <c r="DG115">
        <f>ROUND(ROUND(AF115,0)*CX115,0)</f>
        <v/>
      </c>
      <c r="DH115">
        <f>ROUND(ROUND(AG115,0)*CX115,0)</f>
        <v/>
      </c>
      <c r="DI115">
        <f>ROUND(ROUND(AH115,0)*CX115,0)</f>
        <v/>
      </c>
      <c r="DJ115">
        <f>DI115</f>
        <v/>
      </c>
      <c r="DK115" t="n">
        <v>0</v>
      </c>
      <c r="DL115" t="inlineStr"/>
      <c r="DM115" t="n">
        <v>0</v>
      </c>
      <c r="DN115" t="inlineStr"/>
      <c r="DO115" t="n">
        <v>0</v>
      </c>
    </row>
    <row r="116">
      <c r="A116">
        <f>ROW(Source!A402)</f>
        <v/>
      </c>
      <c r="B116" t="n">
        <v>78862477</v>
      </c>
      <c r="C116" t="n">
        <v>78863638</v>
      </c>
      <c r="D116" t="n">
        <v>121548</v>
      </c>
      <c r="E116" t="n">
        <v>1</v>
      </c>
      <c r="F116" t="n">
        <v>1</v>
      </c>
      <c r="G116" t="n">
        <v>1</v>
      </c>
      <c r="H116" t="n">
        <v>1</v>
      </c>
      <c r="I116" t="inlineStr">
        <is>
          <t>2</t>
        </is>
      </c>
      <c r="J116" t="inlineStr"/>
      <c r="K116" t="inlineStr">
        <is>
          <t>Затраты труда машинистов</t>
        </is>
      </c>
      <c r="L116" t="n">
        <v>608254</v>
      </c>
      <c r="N116" t="n">
        <v>1013</v>
      </c>
      <c r="O116" t="inlineStr">
        <is>
          <t>чел.час</t>
        </is>
      </c>
      <c r="P116" t="inlineStr">
        <is>
          <t>чел.час</t>
        </is>
      </c>
      <c r="Q116" t="n">
        <v>1</v>
      </c>
      <c r="W116" t="n">
        <v>0</v>
      </c>
      <c r="X116" t="n">
        <v>-185737400</v>
      </c>
      <c r="Y116">
        <f>AT116</f>
        <v/>
      </c>
      <c r="AA116" t="n">
        <v>0</v>
      </c>
      <c r="AB116" t="n">
        <v>0</v>
      </c>
      <c r="AC116" t="n">
        <v>0</v>
      </c>
      <c r="AD116" t="n">
        <v>0</v>
      </c>
      <c r="AE116" t="n">
        <v>0</v>
      </c>
      <c r="AF116" t="n">
        <v>0</v>
      </c>
      <c r="AG116" t="n">
        <v>0</v>
      </c>
      <c r="AH116" t="n">
        <v>0</v>
      </c>
      <c r="AI116" t="n">
        <v>1</v>
      </c>
      <c r="AJ116" t="n">
        <v>1</v>
      </c>
      <c r="AK116" t="n">
        <v>1</v>
      </c>
      <c r="AL116" t="n">
        <v>1</v>
      </c>
      <c r="AM116" t="n">
        <v>-2</v>
      </c>
      <c r="AN116" t="n">
        <v>0</v>
      </c>
      <c r="AO116" t="n">
        <v>1</v>
      </c>
      <c r="AP116" t="n">
        <v>0</v>
      </c>
      <c r="AQ116" t="n">
        <v>0</v>
      </c>
      <c r="AR116" t="n">
        <v>0</v>
      </c>
      <c r="AS116" t="inlineStr"/>
      <c r="AT116" t="n">
        <v>4.72</v>
      </c>
      <c r="AU116" t="inlineStr"/>
      <c r="AV116" t="n">
        <v>2</v>
      </c>
      <c r="AW116" t="n">
        <v>2</v>
      </c>
      <c r="AX116" t="n">
        <v>78863655</v>
      </c>
      <c r="AY116" t="n">
        <v>1</v>
      </c>
      <c r="AZ116" t="n">
        <v>0</v>
      </c>
      <c r="BA116" t="n">
        <v>116</v>
      </c>
      <c r="BB116" t="n">
        <v>0</v>
      </c>
      <c r="BC116" t="n">
        <v>0</v>
      </c>
      <c r="BD116" t="n">
        <v>0</v>
      </c>
      <c r="BE116" t="n">
        <v>0</v>
      </c>
      <c r="BF116" t="n">
        <v>0</v>
      </c>
      <c r="BG116" t="n">
        <v>0</v>
      </c>
      <c r="BH116" t="n">
        <v>0</v>
      </c>
      <c r="BI116" t="n">
        <v>0</v>
      </c>
      <c r="BJ116" t="n">
        <v>0</v>
      </c>
      <c r="BK116" t="n">
        <v>0</v>
      </c>
      <c r="BL116" t="n">
        <v>0</v>
      </c>
      <c r="BM116" t="n">
        <v>0</v>
      </c>
      <c r="BN116" t="n">
        <v>0</v>
      </c>
      <c r="BO116" t="n">
        <v>0</v>
      </c>
      <c r="BP116" t="n">
        <v>0</v>
      </c>
      <c r="BQ116" t="n">
        <v>0</v>
      </c>
      <c r="BR116" t="n">
        <v>0</v>
      </c>
      <c r="BS116" t="n">
        <v>0</v>
      </c>
      <c r="BT116" t="n">
        <v>0</v>
      </c>
      <c r="BU116" t="n">
        <v>0</v>
      </c>
      <c r="BV116" t="n">
        <v>0</v>
      </c>
      <c r="BW116" t="n">
        <v>0</v>
      </c>
      <c r="CV116" t="n">
        <v>0</v>
      </c>
      <c r="CW116" t="n">
        <v>0</v>
      </c>
      <c r="CX116">
        <f>ROUND(Y116*Source!I402,7)</f>
        <v/>
      </c>
      <c r="CY116">
        <f>AD116</f>
        <v/>
      </c>
      <c r="CZ116">
        <f>AH116</f>
        <v/>
      </c>
      <c r="DA116">
        <f>AL116</f>
        <v/>
      </c>
      <c r="DB116">
        <f>ROUND(ROUND(AT116*CZ116,2),2)</f>
        <v/>
      </c>
      <c r="DC116">
        <f>ROUND(ROUND(AT116*AG116,2),2)</f>
        <v/>
      </c>
      <c r="DD116" t="inlineStr"/>
      <c r="DE116" t="inlineStr"/>
      <c r="DF116">
        <f>ROUND(ROUND(AE116,0)*CX116,0)</f>
        <v/>
      </c>
      <c r="DG116">
        <f>ROUND(ROUND(AF116,0)*CX116,0)</f>
        <v/>
      </c>
      <c r="DH116">
        <f>ROUND(ROUND(AG116,0)*CX116,0)</f>
        <v/>
      </c>
      <c r="DI116">
        <f>ROUND(ROUND(AH116,0)*CX116,0)</f>
        <v/>
      </c>
      <c r="DJ116">
        <f>DI116</f>
        <v/>
      </c>
      <c r="DK116" t="n">
        <v>0</v>
      </c>
      <c r="DL116" t="inlineStr"/>
      <c r="DM116" t="n">
        <v>0</v>
      </c>
      <c r="DN116" t="inlineStr"/>
      <c r="DO116" t="n">
        <v>0</v>
      </c>
    </row>
    <row r="117">
      <c r="A117">
        <f>ROW(Source!A402)</f>
        <v/>
      </c>
      <c r="B117" t="n">
        <v>78862477</v>
      </c>
      <c r="C117" t="n">
        <v>78863638</v>
      </c>
      <c r="D117" t="n">
        <v>29172268</v>
      </c>
      <c r="E117" t="n">
        <v>1</v>
      </c>
      <c r="F117" t="n">
        <v>1</v>
      </c>
      <c r="G117" t="n">
        <v>1</v>
      </c>
      <c r="H117" t="n">
        <v>2</v>
      </c>
      <c r="I117" t="inlineStr">
        <is>
          <t>020129</t>
        </is>
      </c>
      <c r="J117" t="inlineStr">
        <is>
          <t>ТСЭМ Московской обл., 020129, приказ Минстроя России №675/пр от 28.02.2017 № 264/пр</t>
        </is>
      </c>
      <c r="K117" t="inlineStr">
        <is>
          <t>Краны башенные при работе на других видах строительства 8 т</t>
        </is>
      </c>
      <c r="L117" t="n">
        <v>1368</v>
      </c>
      <c r="N117" t="n">
        <v>1011</v>
      </c>
      <c r="O117" t="inlineStr">
        <is>
          <t>маш.-ч</t>
        </is>
      </c>
      <c r="P117" t="inlineStr">
        <is>
          <t>маш.-ч</t>
        </is>
      </c>
      <c r="Q117" t="n">
        <v>1</v>
      </c>
      <c r="W117" t="n">
        <v>0</v>
      </c>
      <c r="X117" t="n">
        <v>-438066613</v>
      </c>
      <c r="Y117">
        <f>AT117</f>
        <v/>
      </c>
      <c r="AA117" t="n">
        <v>0</v>
      </c>
      <c r="AB117" t="n">
        <v>1211.33</v>
      </c>
      <c r="AC117" t="n">
        <v>705.38</v>
      </c>
      <c r="AD117" t="n">
        <v>0</v>
      </c>
      <c r="AE117" t="n">
        <v>0</v>
      </c>
      <c r="AF117" t="n">
        <v>86.40000000000001</v>
      </c>
      <c r="AG117" t="n">
        <v>13.5</v>
      </c>
      <c r="AH117" t="n">
        <v>0</v>
      </c>
      <c r="AI117" t="n">
        <v>1</v>
      </c>
      <c r="AJ117" t="n">
        <v>14.02</v>
      </c>
      <c r="AK117" t="n">
        <v>52.25</v>
      </c>
      <c r="AL117" t="n">
        <v>1</v>
      </c>
      <c r="AM117" t="n">
        <v>2</v>
      </c>
      <c r="AN117" t="n">
        <v>0</v>
      </c>
      <c r="AO117" t="n">
        <v>1</v>
      </c>
      <c r="AP117" t="n">
        <v>0</v>
      </c>
      <c r="AQ117" t="n">
        <v>0</v>
      </c>
      <c r="AR117" t="n">
        <v>0</v>
      </c>
      <c r="AS117" t="inlineStr"/>
      <c r="AT117" t="n">
        <v>0.05</v>
      </c>
      <c r="AU117" t="inlineStr"/>
      <c r="AV117" t="n">
        <v>0</v>
      </c>
      <c r="AW117" t="n">
        <v>2</v>
      </c>
      <c r="AX117" t="n">
        <v>78863656</v>
      </c>
      <c r="AY117" t="n">
        <v>1</v>
      </c>
      <c r="AZ117" t="n">
        <v>0</v>
      </c>
      <c r="BA117" t="n">
        <v>117</v>
      </c>
      <c r="BB117" t="n">
        <v>0</v>
      </c>
      <c r="BC117" t="n">
        <v>0</v>
      </c>
      <c r="BD117" t="n">
        <v>0</v>
      </c>
      <c r="BE117" t="n">
        <v>0</v>
      </c>
      <c r="BF117" t="n">
        <v>0</v>
      </c>
      <c r="BG117" t="n">
        <v>0</v>
      </c>
      <c r="BH117" t="n">
        <v>0</v>
      </c>
      <c r="BI117" t="n">
        <v>0</v>
      </c>
      <c r="BJ117" t="n">
        <v>0</v>
      </c>
      <c r="BK117" t="n">
        <v>0</v>
      </c>
      <c r="BL117" t="n">
        <v>0</v>
      </c>
      <c r="BM117" t="n">
        <v>0</v>
      </c>
      <c r="BN117" t="n">
        <v>0</v>
      </c>
      <c r="BO117" t="n">
        <v>0</v>
      </c>
      <c r="BP117" t="n">
        <v>0</v>
      </c>
      <c r="BQ117" t="n">
        <v>0</v>
      </c>
      <c r="BR117" t="n">
        <v>0</v>
      </c>
      <c r="BS117" t="n">
        <v>0</v>
      </c>
      <c r="BT117" t="n">
        <v>0</v>
      </c>
      <c r="BU117" t="n">
        <v>0</v>
      </c>
      <c r="BV117" t="n">
        <v>0</v>
      </c>
      <c r="BW117" t="n">
        <v>0</v>
      </c>
      <c r="CV117" t="n">
        <v>0</v>
      </c>
      <c r="CW117">
        <f>ROUND(Y117*Source!I402*DO117,7)</f>
        <v/>
      </c>
      <c r="CX117">
        <f>ROUND(Y117*Source!I402,7)</f>
        <v/>
      </c>
      <c r="CY117">
        <f>AB117</f>
        <v/>
      </c>
      <c r="CZ117">
        <f>AF117</f>
        <v/>
      </c>
      <c r="DA117">
        <f>AJ117</f>
        <v/>
      </c>
      <c r="DB117">
        <f>ROUND(ROUND(AT117*CZ117,2),2)</f>
        <v/>
      </c>
      <c r="DC117">
        <f>ROUND(ROUND(AT117*AG117,2),2)</f>
        <v/>
      </c>
      <c r="DD117" t="inlineStr"/>
      <c r="DE117" t="inlineStr"/>
      <c r="DF117">
        <f>ROUND(ROUND(AE117,0)*CX117,0)</f>
        <v/>
      </c>
      <c r="DG117">
        <f>ROUND(ROUND(AF117*AJ117,0)*CX117,0)</f>
        <v/>
      </c>
      <c r="DH117">
        <f>ROUND(ROUND(AG117*AK117,0)*CX117,0)</f>
        <v/>
      </c>
      <c r="DI117">
        <f>ROUND(ROUND(AH117,0)*CX117,0)</f>
        <v/>
      </c>
      <c r="DJ117">
        <f>DG117</f>
        <v/>
      </c>
      <c r="DK117" t="n">
        <v>0</v>
      </c>
      <c r="DL117" t="inlineStr"/>
      <c r="DM117" t="n">
        <v>0</v>
      </c>
      <c r="DN117" t="inlineStr"/>
      <c r="DO117" t="n">
        <v>0</v>
      </c>
    </row>
    <row r="118">
      <c r="A118">
        <f>ROW(Source!A402)</f>
        <v/>
      </c>
      <c r="B118" t="n">
        <v>78862477</v>
      </c>
      <c r="C118" t="n">
        <v>78863638</v>
      </c>
      <c r="D118" t="n">
        <v>29172379</v>
      </c>
      <c r="E118" t="n">
        <v>1</v>
      </c>
      <c r="F118" t="n">
        <v>1</v>
      </c>
      <c r="G118" t="n">
        <v>1</v>
      </c>
      <c r="H118" t="n">
        <v>2</v>
      </c>
      <c r="I118" t="inlineStr">
        <is>
          <t>021141</t>
        </is>
      </c>
      <c r="J118" t="inlineStr">
        <is>
          <t>ТСЭМ Московской обл., 021141, приказ Минстроя России №675/пр от 28.02.2017 № 264/пр</t>
        </is>
      </c>
      <c r="K118" t="inlineStr">
        <is>
          <t>Краны на автомобильном ходу при работе на других видах строительства 10 т</t>
        </is>
      </c>
      <c r="L118" t="n">
        <v>1368</v>
      </c>
      <c r="N118" t="n">
        <v>1011</v>
      </c>
      <c r="O118" t="inlineStr">
        <is>
          <t>маш.-ч</t>
        </is>
      </c>
      <c r="P118" t="inlineStr">
        <is>
          <t>маш.-ч</t>
        </is>
      </c>
      <c r="Q118" t="n">
        <v>1</v>
      </c>
      <c r="W118" t="n">
        <v>0</v>
      </c>
      <c r="X118" t="n">
        <v>1106923569</v>
      </c>
      <c r="Y118">
        <f>AT118</f>
        <v/>
      </c>
      <c r="AA118" t="n">
        <v>0</v>
      </c>
      <c r="AB118" t="n">
        <v>1490.72</v>
      </c>
      <c r="AC118" t="n">
        <v>705.38</v>
      </c>
      <c r="AD118" t="n">
        <v>0</v>
      </c>
      <c r="AE118" t="n">
        <v>0</v>
      </c>
      <c r="AF118" t="n">
        <v>112</v>
      </c>
      <c r="AG118" t="n">
        <v>13.5</v>
      </c>
      <c r="AH118" t="n">
        <v>0</v>
      </c>
      <c r="AI118" t="n">
        <v>1</v>
      </c>
      <c r="AJ118" t="n">
        <v>13.31</v>
      </c>
      <c r="AK118" t="n">
        <v>52.25</v>
      </c>
      <c r="AL118" t="n">
        <v>1</v>
      </c>
      <c r="AM118" t="n">
        <v>2</v>
      </c>
      <c r="AN118" t="n">
        <v>0</v>
      </c>
      <c r="AO118" t="n">
        <v>1</v>
      </c>
      <c r="AP118" t="n">
        <v>0</v>
      </c>
      <c r="AQ118" t="n">
        <v>0</v>
      </c>
      <c r="AR118" t="n">
        <v>0</v>
      </c>
      <c r="AS118" t="inlineStr"/>
      <c r="AT118" t="n">
        <v>0.03</v>
      </c>
      <c r="AU118" t="inlineStr"/>
      <c r="AV118" t="n">
        <v>0</v>
      </c>
      <c r="AW118" t="n">
        <v>2</v>
      </c>
      <c r="AX118" t="n">
        <v>78863657</v>
      </c>
      <c r="AY118" t="n">
        <v>1</v>
      </c>
      <c r="AZ118" t="n">
        <v>0</v>
      </c>
      <c r="BA118" t="n">
        <v>118</v>
      </c>
      <c r="BB118" t="n">
        <v>0</v>
      </c>
      <c r="BC118" t="n">
        <v>0</v>
      </c>
      <c r="BD118" t="n">
        <v>0</v>
      </c>
      <c r="BE118" t="n">
        <v>0</v>
      </c>
      <c r="BF118" t="n">
        <v>0</v>
      </c>
      <c r="BG118" t="n">
        <v>0</v>
      </c>
      <c r="BH118" t="n">
        <v>0</v>
      </c>
      <c r="BI118" t="n">
        <v>0</v>
      </c>
      <c r="BJ118" t="n">
        <v>0</v>
      </c>
      <c r="BK118" t="n">
        <v>0</v>
      </c>
      <c r="BL118" t="n">
        <v>0</v>
      </c>
      <c r="BM118" t="n">
        <v>0</v>
      </c>
      <c r="BN118" t="n">
        <v>0</v>
      </c>
      <c r="BO118" t="n">
        <v>0</v>
      </c>
      <c r="BP118" t="n">
        <v>0</v>
      </c>
      <c r="BQ118" t="n">
        <v>0</v>
      </c>
      <c r="BR118" t="n">
        <v>0</v>
      </c>
      <c r="BS118" t="n">
        <v>0</v>
      </c>
      <c r="BT118" t="n">
        <v>0</v>
      </c>
      <c r="BU118" t="n">
        <v>0</v>
      </c>
      <c r="BV118" t="n">
        <v>0</v>
      </c>
      <c r="BW118" t="n">
        <v>0</v>
      </c>
      <c r="CV118" t="n">
        <v>0</v>
      </c>
      <c r="CW118">
        <f>ROUND(Y118*Source!I402*DO118,7)</f>
        <v/>
      </c>
      <c r="CX118">
        <f>ROUND(Y118*Source!I402,7)</f>
        <v/>
      </c>
      <c r="CY118">
        <f>AB118</f>
        <v/>
      </c>
      <c r="CZ118">
        <f>AF118</f>
        <v/>
      </c>
      <c r="DA118">
        <f>AJ118</f>
        <v/>
      </c>
      <c r="DB118">
        <f>ROUND(ROUND(AT118*CZ118,2),2)</f>
        <v/>
      </c>
      <c r="DC118">
        <f>ROUND(ROUND(AT118*AG118,2),2)</f>
        <v/>
      </c>
      <c r="DD118" t="inlineStr"/>
      <c r="DE118" t="inlineStr"/>
      <c r="DF118">
        <f>ROUND(ROUND(AE118,0)*CX118,0)</f>
        <v/>
      </c>
      <c r="DG118">
        <f>ROUND(ROUND(AF118*AJ118,0)*CX118,0)</f>
        <v/>
      </c>
      <c r="DH118">
        <f>ROUND(ROUND(AG118*AK118,0)*CX118,0)</f>
        <v/>
      </c>
      <c r="DI118">
        <f>ROUND(ROUND(AH118,0)*CX118,0)</f>
        <v/>
      </c>
      <c r="DJ118">
        <f>DG118</f>
        <v/>
      </c>
      <c r="DK118" t="n">
        <v>0</v>
      </c>
      <c r="DL118" t="inlineStr"/>
      <c r="DM118" t="n">
        <v>0</v>
      </c>
      <c r="DN118" t="inlineStr"/>
      <c r="DO118" t="n">
        <v>0</v>
      </c>
    </row>
    <row r="119">
      <c r="A119">
        <f>ROW(Source!A402)</f>
        <v/>
      </c>
      <c r="B119" t="n">
        <v>78862477</v>
      </c>
      <c r="C119" t="n">
        <v>78863638</v>
      </c>
      <c r="D119" t="n">
        <v>29172951</v>
      </c>
      <c r="E119" t="n">
        <v>1</v>
      </c>
      <c r="F119" t="n">
        <v>1</v>
      </c>
      <c r="G119" t="n">
        <v>1</v>
      </c>
      <c r="H119" t="n">
        <v>2</v>
      </c>
      <c r="I119" t="inlineStr">
        <is>
          <t>081600</t>
        </is>
      </c>
      <c r="J119" t="inlineStr">
        <is>
          <t>ТСЭМ Московской обл., 081600, приказ Минстроя России №675/пр от 28.02.2017 № 264/пр</t>
        </is>
      </c>
      <c r="K119" t="inlineStr">
        <is>
          <t>Агрегаты для сварки полиэтиленовых труб</t>
        </is>
      </c>
      <c r="L119" t="n">
        <v>1368</v>
      </c>
      <c r="N119" t="n">
        <v>1011</v>
      </c>
      <c r="O119" t="inlineStr">
        <is>
          <t>маш.-ч</t>
        </is>
      </c>
      <c r="P119" t="inlineStr">
        <is>
          <t>маш.-ч</t>
        </is>
      </c>
      <c r="Q119" t="n">
        <v>1</v>
      </c>
      <c r="W119" t="n">
        <v>0</v>
      </c>
      <c r="X119" t="n">
        <v>1994325455</v>
      </c>
      <c r="Y119">
        <f>AT119</f>
        <v/>
      </c>
      <c r="AA119" t="n">
        <v>0</v>
      </c>
      <c r="AB119" t="n">
        <v>1193.19</v>
      </c>
      <c r="AC119" t="n">
        <v>705.38</v>
      </c>
      <c r="AD119" t="n">
        <v>0</v>
      </c>
      <c r="AE119" t="n">
        <v>0</v>
      </c>
      <c r="AF119" t="n">
        <v>100.1</v>
      </c>
      <c r="AG119" t="n">
        <v>13.5</v>
      </c>
      <c r="AH119" t="n">
        <v>0</v>
      </c>
      <c r="AI119" t="n">
        <v>1</v>
      </c>
      <c r="AJ119" t="n">
        <v>11.92</v>
      </c>
      <c r="AK119" t="n">
        <v>52.25</v>
      </c>
      <c r="AL119" t="n">
        <v>1</v>
      </c>
      <c r="AM119" t="n">
        <v>2</v>
      </c>
      <c r="AN119" t="n">
        <v>0</v>
      </c>
      <c r="AO119" t="n">
        <v>1</v>
      </c>
      <c r="AP119" t="n">
        <v>0</v>
      </c>
      <c r="AQ119" t="n">
        <v>0</v>
      </c>
      <c r="AR119" t="n">
        <v>0</v>
      </c>
      <c r="AS119" t="inlineStr"/>
      <c r="AT119" t="n">
        <v>4.64</v>
      </c>
      <c r="AU119" t="inlineStr"/>
      <c r="AV119" t="n">
        <v>0</v>
      </c>
      <c r="AW119" t="n">
        <v>2</v>
      </c>
      <c r="AX119" t="n">
        <v>78863658</v>
      </c>
      <c r="AY119" t="n">
        <v>1</v>
      </c>
      <c r="AZ119" t="n">
        <v>0</v>
      </c>
      <c r="BA119" t="n">
        <v>119</v>
      </c>
      <c r="BB119" t="n">
        <v>0</v>
      </c>
      <c r="BC119" t="n">
        <v>0</v>
      </c>
      <c r="BD119" t="n">
        <v>0</v>
      </c>
      <c r="BE119" t="n">
        <v>0</v>
      </c>
      <c r="BF119" t="n">
        <v>0</v>
      </c>
      <c r="BG119" t="n">
        <v>0</v>
      </c>
      <c r="BH119" t="n">
        <v>0</v>
      </c>
      <c r="BI119" t="n">
        <v>0</v>
      </c>
      <c r="BJ119" t="n">
        <v>0</v>
      </c>
      <c r="BK119" t="n">
        <v>0</v>
      </c>
      <c r="BL119" t="n">
        <v>0</v>
      </c>
      <c r="BM119" t="n">
        <v>0</v>
      </c>
      <c r="BN119" t="n">
        <v>0</v>
      </c>
      <c r="BO119" t="n">
        <v>0</v>
      </c>
      <c r="BP119" t="n">
        <v>0</v>
      </c>
      <c r="BQ119" t="n">
        <v>0</v>
      </c>
      <c r="BR119" t="n">
        <v>0</v>
      </c>
      <c r="BS119" t="n">
        <v>0</v>
      </c>
      <c r="BT119" t="n">
        <v>0</v>
      </c>
      <c r="BU119" t="n">
        <v>0</v>
      </c>
      <c r="BV119" t="n">
        <v>0</v>
      </c>
      <c r="BW119" t="n">
        <v>0</v>
      </c>
      <c r="CV119" t="n">
        <v>0</v>
      </c>
      <c r="CW119">
        <f>ROUND(Y119*Source!I402*DO119,7)</f>
        <v/>
      </c>
      <c r="CX119">
        <f>ROUND(Y119*Source!I402,7)</f>
        <v/>
      </c>
      <c r="CY119">
        <f>AB119</f>
        <v/>
      </c>
      <c r="CZ119">
        <f>AF119</f>
        <v/>
      </c>
      <c r="DA119">
        <f>AJ119</f>
        <v/>
      </c>
      <c r="DB119">
        <f>ROUND(ROUND(AT119*CZ119,2),2)</f>
        <v/>
      </c>
      <c r="DC119">
        <f>ROUND(ROUND(AT119*AG119,2),2)</f>
        <v/>
      </c>
      <c r="DD119" t="inlineStr"/>
      <c r="DE119" t="inlineStr"/>
      <c r="DF119">
        <f>ROUND(ROUND(AE119,0)*CX119,0)</f>
        <v/>
      </c>
      <c r="DG119">
        <f>ROUND(ROUND(AF119*AJ119,0)*CX119,0)</f>
        <v/>
      </c>
      <c r="DH119">
        <f>ROUND(ROUND(AG119*AK119,0)*CX119,0)</f>
        <v/>
      </c>
      <c r="DI119">
        <f>ROUND(ROUND(AH119,0)*CX119,0)</f>
        <v/>
      </c>
      <c r="DJ119">
        <f>DG119</f>
        <v/>
      </c>
      <c r="DK119" t="n">
        <v>0</v>
      </c>
      <c r="DL119" t="inlineStr"/>
      <c r="DM119" t="n">
        <v>0</v>
      </c>
      <c r="DN119" t="inlineStr"/>
      <c r="DO119" t="n">
        <v>0</v>
      </c>
    </row>
    <row r="120">
      <c r="A120">
        <f>ROW(Source!A402)</f>
        <v/>
      </c>
      <c r="B120" t="n">
        <v>78862477</v>
      </c>
      <c r="C120" t="n">
        <v>78863638</v>
      </c>
      <c r="D120" t="n">
        <v>29174913</v>
      </c>
      <c r="E120" t="n">
        <v>1</v>
      </c>
      <c r="F120" t="n">
        <v>1</v>
      </c>
      <c r="G120" t="n">
        <v>1</v>
      </c>
      <c r="H120" t="n">
        <v>2</v>
      </c>
      <c r="I120" t="inlineStr">
        <is>
          <t>400001</t>
        </is>
      </c>
      <c r="J120" t="inlineStr">
        <is>
          <t>ТСЭМ Московской обл., 400001, приказ Минстроя России №675/пр от 28.02.2017 № 264/пр</t>
        </is>
      </c>
      <c r="K120" t="inlineStr">
        <is>
          <t>Автомобили бортовые, грузоподъемность до 5 т</t>
        </is>
      </c>
      <c r="L120" t="n">
        <v>1368</v>
      </c>
      <c r="N120" t="n">
        <v>1011</v>
      </c>
      <c r="O120" t="inlineStr">
        <is>
          <t>маш.-ч</t>
        </is>
      </c>
      <c r="P120" t="inlineStr">
        <is>
          <t>маш.-ч</t>
        </is>
      </c>
      <c r="Q120" t="n">
        <v>1</v>
      </c>
      <c r="W120" t="n">
        <v>0</v>
      </c>
      <c r="X120" t="n">
        <v>1230759911</v>
      </c>
      <c r="Y120">
        <f>AT120</f>
        <v/>
      </c>
      <c r="AA120" t="n">
        <v>0</v>
      </c>
      <c r="AB120" t="n">
        <v>2177.51</v>
      </c>
      <c r="AC120" t="n">
        <v>606.1</v>
      </c>
      <c r="AD120" t="n">
        <v>0</v>
      </c>
      <c r="AE120" t="n">
        <v>0</v>
      </c>
      <c r="AF120" t="n">
        <v>87.17</v>
      </c>
      <c r="AG120" t="n">
        <v>11.6</v>
      </c>
      <c r="AH120" t="n">
        <v>0</v>
      </c>
      <c r="AI120" t="n">
        <v>1</v>
      </c>
      <c r="AJ120" t="n">
        <v>24.98</v>
      </c>
      <c r="AK120" t="n">
        <v>52.25</v>
      </c>
      <c r="AL120" t="n">
        <v>1</v>
      </c>
      <c r="AM120" t="n">
        <v>2</v>
      </c>
      <c r="AN120" t="n">
        <v>0</v>
      </c>
      <c r="AO120" t="n">
        <v>1</v>
      </c>
      <c r="AP120" t="n">
        <v>0</v>
      </c>
      <c r="AQ120" t="n">
        <v>0</v>
      </c>
      <c r="AR120" t="n">
        <v>0</v>
      </c>
      <c r="AS120" t="inlineStr"/>
      <c r="AT120" t="n">
        <v>0.22</v>
      </c>
      <c r="AU120" t="inlineStr"/>
      <c r="AV120" t="n">
        <v>0</v>
      </c>
      <c r="AW120" t="n">
        <v>2</v>
      </c>
      <c r="AX120" t="n">
        <v>78863659</v>
      </c>
      <c r="AY120" t="n">
        <v>1</v>
      </c>
      <c r="AZ120" t="n">
        <v>0</v>
      </c>
      <c r="BA120" t="n">
        <v>120</v>
      </c>
      <c r="BB120" t="n">
        <v>0</v>
      </c>
      <c r="BC120" t="n">
        <v>0</v>
      </c>
      <c r="BD120" t="n">
        <v>0</v>
      </c>
      <c r="BE120" t="n">
        <v>0</v>
      </c>
      <c r="BF120" t="n">
        <v>0</v>
      </c>
      <c r="BG120" t="n">
        <v>0</v>
      </c>
      <c r="BH120" t="n">
        <v>0</v>
      </c>
      <c r="BI120" t="n">
        <v>0</v>
      </c>
      <c r="BJ120" t="n">
        <v>0</v>
      </c>
      <c r="BK120" t="n">
        <v>0</v>
      </c>
      <c r="BL120" t="n">
        <v>0</v>
      </c>
      <c r="BM120" t="n">
        <v>0</v>
      </c>
      <c r="BN120" t="n">
        <v>0</v>
      </c>
      <c r="BO120" t="n">
        <v>0</v>
      </c>
      <c r="BP120" t="n">
        <v>0</v>
      </c>
      <c r="BQ120" t="n">
        <v>0</v>
      </c>
      <c r="BR120" t="n">
        <v>0</v>
      </c>
      <c r="BS120" t="n">
        <v>0</v>
      </c>
      <c r="BT120" t="n">
        <v>0</v>
      </c>
      <c r="BU120" t="n">
        <v>0</v>
      </c>
      <c r="BV120" t="n">
        <v>0</v>
      </c>
      <c r="BW120" t="n">
        <v>0</v>
      </c>
      <c r="CV120" t="n">
        <v>0</v>
      </c>
      <c r="CW120">
        <f>ROUND(Y120*Source!I402*DO120,7)</f>
        <v/>
      </c>
      <c r="CX120">
        <f>ROUND(Y120*Source!I402,7)</f>
        <v/>
      </c>
      <c r="CY120">
        <f>AB120</f>
        <v/>
      </c>
      <c r="CZ120">
        <f>AF120</f>
        <v/>
      </c>
      <c r="DA120">
        <f>AJ120</f>
        <v/>
      </c>
      <c r="DB120">
        <f>ROUND(ROUND(AT120*CZ120,2),2)</f>
        <v/>
      </c>
      <c r="DC120">
        <f>ROUND(ROUND(AT120*AG120,2),2)</f>
        <v/>
      </c>
      <c r="DD120" t="inlineStr"/>
      <c r="DE120" t="inlineStr"/>
      <c r="DF120">
        <f>ROUND(ROUND(AE120,0)*CX120,0)</f>
        <v/>
      </c>
      <c r="DG120">
        <f>ROUND(ROUND(AF120*AJ120,0)*CX120,0)</f>
        <v/>
      </c>
      <c r="DH120">
        <f>ROUND(ROUND(AG120*AK120,0)*CX120,0)</f>
        <v/>
      </c>
      <c r="DI120">
        <f>ROUND(ROUND(AH120,0)*CX120,0)</f>
        <v/>
      </c>
      <c r="DJ120">
        <f>DG120</f>
        <v/>
      </c>
      <c r="DK120" t="n">
        <v>0</v>
      </c>
      <c r="DL120" t="inlineStr"/>
      <c r="DM120" t="n">
        <v>0</v>
      </c>
      <c r="DN120" t="inlineStr"/>
      <c r="DO120" t="n">
        <v>0</v>
      </c>
    </row>
    <row r="121">
      <c r="A121">
        <f>ROW(Source!A402)</f>
        <v/>
      </c>
      <c r="B121" t="n">
        <v>78862477</v>
      </c>
      <c r="C121" t="n">
        <v>78863638</v>
      </c>
      <c r="D121" t="n">
        <v>29114425</v>
      </c>
      <c r="E121" t="n">
        <v>1</v>
      </c>
      <c r="F121" t="n">
        <v>1</v>
      </c>
      <c r="G121" t="n">
        <v>1</v>
      </c>
      <c r="H121" t="n">
        <v>3</v>
      </c>
      <c r="I121" t="inlineStr">
        <is>
          <t>101-0137</t>
        </is>
      </c>
      <c r="J121" t="inlineStr">
        <is>
          <t>ТССЦ Московской обл., 101-0137, приказ Минстроя России №675/пр от 28.02.2017 № 254/пр</t>
        </is>
      </c>
      <c r="K121" t="inlineStr">
        <is>
          <t>Дюбели с калиброванной головкой (в обоймах) 3х58,5 мм</t>
        </is>
      </c>
      <c r="L121" t="n">
        <v>1348</v>
      </c>
      <c r="N121" t="n">
        <v>1009</v>
      </c>
      <c r="O121" t="inlineStr">
        <is>
          <t>т</t>
        </is>
      </c>
      <c r="P121" t="inlineStr">
        <is>
          <t>т</t>
        </is>
      </c>
      <c r="Q121" t="n">
        <v>1000</v>
      </c>
      <c r="W121" t="n">
        <v>0</v>
      </c>
      <c r="X121" t="n">
        <v>-1847793032</v>
      </c>
      <c r="Y121">
        <f>AT121</f>
        <v/>
      </c>
      <c r="AA121" t="n">
        <v>84141.34</v>
      </c>
      <c r="AB121" t="n">
        <v>0</v>
      </c>
      <c r="AC121" t="n">
        <v>0</v>
      </c>
      <c r="AD121" t="n">
        <v>0</v>
      </c>
      <c r="AE121" t="n">
        <v>22558</v>
      </c>
      <c r="AF121" t="n">
        <v>0</v>
      </c>
      <c r="AG121" t="n">
        <v>0</v>
      </c>
      <c r="AH121" t="n">
        <v>0</v>
      </c>
      <c r="AI121" t="n">
        <v>3.73</v>
      </c>
      <c r="AJ121" t="n">
        <v>1</v>
      </c>
      <c r="AK121" t="n">
        <v>1</v>
      </c>
      <c r="AL121" t="n">
        <v>1</v>
      </c>
      <c r="AM121" t="n">
        <v>2</v>
      </c>
      <c r="AN121" t="n">
        <v>0</v>
      </c>
      <c r="AO121" t="n">
        <v>1</v>
      </c>
      <c r="AP121" t="n">
        <v>0</v>
      </c>
      <c r="AQ121" t="n">
        <v>0</v>
      </c>
      <c r="AR121" t="n">
        <v>0</v>
      </c>
      <c r="AS121" t="inlineStr"/>
      <c r="AT121" t="n">
        <v>0.00051</v>
      </c>
      <c r="AU121" t="inlineStr"/>
      <c r="AV121" t="n">
        <v>0</v>
      </c>
      <c r="AW121" t="n">
        <v>2</v>
      </c>
      <c r="AX121" t="n">
        <v>78863660</v>
      </c>
      <c r="AY121" t="n">
        <v>1</v>
      </c>
      <c r="AZ121" t="n">
        <v>0</v>
      </c>
      <c r="BA121" t="n">
        <v>121</v>
      </c>
      <c r="BB121" t="n">
        <v>0</v>
      </c>
      <c r="BC121" t="n">
        <v>0</v>
      </c>
      <c r="BD121" t="n">
        <v>0</v>
      </c>
      <c r="BE121" t="n">
        <v>0</v>
      </c>
      <c r="BF121" t="n">
        <v>0</v>
      </c>
      <c r="BG121" t="n">
        <v>0</v>
      </c>
      <c r="BH121" t="n">
        <v>0</v>
      </c>
      <c r="BI121" t="n">
        <v>0</v>
      </c>
      <c r="BJ121" t="n">
        <v>0</v>
      </c>
      <c r="BK121" t="n">
        <v>0</v>
      </c>
      <c r="BL121" t="n">
        <v>0</v>
      </c>
      <c r="BM121" t="n">
        <v>0</v>
      </c>
      <c r="BN121" t="n">
        <v>0</v>
      </c>
      <c r="BO121" t="n">
        <v>0</v>
      </c>
      <c r="BP121" t="n">
        <v>0</v>
      </c>
      <c r="BQ121" t="n">
        <v>0</v>
      </c>
      <c r="BR121" t="n">
        <v>0</v>
      </c>
      <c r="BS121" t="n">
        <v>0</v>
      </c>
      <c r="BT121" t="n">
        <v>0</v>
      </c>
      <c r="BU121" t="n">
        <v>0</v>
      </c>
      <c r="BV121" t="n">
        <v>0</v>
      </c>
      <c r="BW121" t="n">
        <v>0</v>
      </c>
      <c r="CV121" t="n">
        <v>0</v>
      </c>
      <c r="CW121" t="n">
        <v>0</v>
      </c>
      <c r="CX121">
        <f>ROUND(Y121*Source!I402,7)</f>
        <v/>
      </c>
      <c r="CY121">
        <f>AA121</f>
        <v/>
      </c>
      <c r="CZ121">
        <f>AE121</f>
        <v/>
      </c>
      <c r="DA121">
        <f>AI121</f>
        <v/>
      </c>
      <c r="DB121">
        <f>ROUND(ROUND(AT121*CZ121,2),2)</f>
        <v/>
      </c>
      <c r="DC121">
        <f>ROUND(ROUND(AT121*AG121,2),2)</f>
        <v/>
      </c>
      <c r="DD121" t="inlineStr"/>
      <c r="DE121" t="inlineStr"/>
      <c r="DF121">
        <f>ROUND(ROUND(AE121*AI121,0)*CX121,0)</f>
        <v/>
      </c>
      <c r="DG121">
        <f>ROUND(ROUND(AF121,0)*CX121,0)</f>
        <v/>
      </c>
      <c r="DH121">
        <f>ROUND(ROUND(AG121,0)*CX121,0)</f>
        <v/>
      </c>
      <c r="DI121">
        <f>ROUND(ROUND(AH121,0)*CX121,0)</f>
        <v/>
      </c>
      <c r="DJ121">
        <f>DF121</f>
        <v/>
      </c>
      <c r="DK121" t="n">
        <v>0</v>
      </c>
      <c r="DL121" t="inlineStr"/>
      <c r="DM121" t="n">
        <v>0</v>
      </c>
      <c r="DN121" t="inlineStr"/>
      <c r="DO121" t="n">
        <v>0</v>
      </c>
    </row>
    <row r="122">
      <c r="A122">
        <f>ROW(Source!A402)</f>
        <v/>
      </c>
      <c r="B122" t="n">
        <v>78862477</v>
      </c>
      <c r="C122" t="n">
        <v>78863638</v>
      </c>
      <c r="D122" t="n">
        <v>29109382</v>
      </c>
      <c r="E122" t="n">
        <v>1</v>
      </c>
      <c r="F122" t="n">
        <v>1</v>
      </c>
      <c r="G122" t="n">
        <v>1</v>
      </c>
      <c r="H122" t="n">
        <v>3</v>
      </c>
      <c r="I122" t="inlineStr">
        <is>
          <t>101-0329</t>
        </is>
      </c>
      <c r="J122" t="inlineStr">
        <is>
          <t>ТССЦ Московской обл., 101-0329, приказ Минстроя России №675/пр от 28.02.2017 № 254/пр</t>
        </is>
      </c>
      <c r="K122" t="inlineStr">
        <is>
          <t>Клей 88-СА</t>
        </is>
      </c>
      <c r="L122" t="n">
        <v>1346</v>
      </c>
      <c r="N122" t="n">
        <v>1009</v>
      </c>
      <c r="O122" t="inlineStr">
        <is>
          <t>кг</t>
        </is>
      </c>
      <c r="P122" t="inlineStr">
        <is>
          <t>кг</t>
        </is>
      </c>
      <c r="Q122" t="n">
        <v>1</v>
      </c>
      <c r="W122" t="n">
        <v>0</v>
      </c>
      <c r="X122" t="n">
        <v>342338703</v>
      </c>
      <c r="Y122">
        <f>AT122</f>
        <v/>
      </c>
      <c r="AA122" t="n">
        <v>477.06</v>
      </c>
      <c r="AB122" t="n">
        <v>0</v>
      </c>
      <c r="AC122" t="n">
        <v>0</v>
      </c>
      <c r="AD122" t="n">
        <v>0</v>
      </c>
      <c r="AE122" t="n">
        <v>28.93</v>
      </c>
      <c r="AF122" t="n">
        <v>0</v>
      </c>
      <c r="AG122" t="n">
        <v>0</v>
      </c>
      <c r="AH122" t="n">
        <v>0</v>
      </c>
      <c r="AI122" t="n">
        <v>16.49</v>
      </c>
      <c r="AJ122" t="n">
        <v>1</v>
      </c>
      <c r="AK122" t="n">
        <v>1</v>
      </c>
      <c r="AL122" t="n">
        <v>1</v>
      </c>
      <c r="AM122" t="n">
        <v>2</v>
      </c>
      <c r="AN122" t="n">
        <v>0</v>
      </c>
      <c r="AO122" t="n">
        <v>1</v>
      </c>
      <c r="AP122" t="n">
        <v>0</v>
      </c>
      <c r="AQ122" t="n">
        <v>0</v>
      </c>
      <c r="AR122" t="n">
        <v>0</v>
      </c>
      <c r="AS122" t="inlineStr"/>
      <c r="AT122" t="n">
        <v>0.17</v>
      </c>
      <c r="AU122" t="inlineStr"/>
      <c r="AV122" t="n">
        <v>0</v>
      </c>
      <c r="AW122" t="n">
        <v>2</v>
      </c>
      <c r="AX122" t="n">
        <v>78863661</v>
      </c>
      <c r="AY122" t="n">
        <v>1</v>
      </c>
      <c r="AZ122" t="n">
        <v>0</v>
      </c>
      <c r="BA122" t="n">
        <v>122</v>
      </c>
      <c r="BB122" t="n">
        <v>0</v>
      </c>
      <c r="BC122" t="n">
        <v>0</v>
      </c>
      <c r="BD122" t="n">
        <v>0</v>
      </c>
      <c r="BE122" t="n">
        <v>0</v>
      </c>
      <c r="BF122" t="n">
        <v>0</v>
      </c>
      <c r="BG122" t="n">
        <v>0</v>
      </c>
      <c r="BH122" t="n">
        <v>0</v>
      </c>
      <c r="BI122" t="n">
        <v>0</v>
      </c>
      <c r="BJ122" t="n">
        <v>0</v>
      </c>
      <c r="BK122" t="n">
        <v>0</v>
      </c>
      <c r="BL122" t="n">
        <v>0</v>
      </c>
      <c r="BM122" t="n">
        <v>0</v>
      </c>
      <c r="BN122" t="n">
        <v>0</v>
      </c>
      <c r="BO122" t="n">
        <v>0</v>
      </c>
      <c r="BP122" t="n">
        <v>0</v>
      </c>
      <c r="BQ122" t="n">
        <v>0</v>
      </c>
      <c r="BR122" t="n">
        <v>0</v>
      </c>
      <c r="BS122" t="n">
        <v>0</v>
      </c>
      <c r="BT122" t="n">
        <v>0</v>
      </c>
      <c r="BU122" t="n">
        <v>0</v>
      </c>
      <c r="BV122" t="n">
        <v>0</v>
      </c>
      <c r="BW122" t="n">
        <v>0</v>
      </c>
      <c r="CV122" t="n">
        <v>0</v>
      </c>
      <c r="CW122" t="n">
        <v>0</v>
      </c>
      <c r="CX122">
        <f>ROUND(Y122*Source!I402,7)</f>
        <v/>
      </c>
      <c r="CY122">
        <f>AA122</f>
        <v/>
      </c>
      <c r="CZ122">
        <f>AE122</f>
        <v/>
      </c>
      <c r="DA122">
        <f>AI122</f>
        <v/>
      </c>
      <c r="DB122">
        <f>ROUND(ROUND(AT122*CZ122,2),2)</f>
        <v/>
      </c>
      <c r="DC122">
        <f>ROUND(ROUND(AT122*AG122,2),2)</f>
        <v/>
      </c>
      <c r="DD122" t="inlineStr"/>
      <c r="DE122" t="inlineStr"/>
      <c r="DF122">
        <f>ROUND(ROUND(AE122*AI122,0)*CX122,0)</f>
        <v/>
      </c>
      <c r="DG122">
        <f>ROUND(ROUND(AF122,0)*CX122,0)</f>
        <v/>
      </c>
      <c r="DH122">
        <f>ROUND(ROUND(AG122,0)*CX122,0)</f>
        <v/>
      </c>
      <c r="DI122">
        <f>ROUND(ROUND(AH122,0)*CX122,0)</f>
        <v/>
      </c>
      <c r="DJ122">
        <f>DF122</f>
        <v/>
      </c>
      <c r="DK122" t="n">
        <v>0</v>
      </c>
      <c r="DL122" t="inlineStr"/>
      <c r="DM122" t="n">
        <v>0</v>
      </c>
      <c r="DN122" t="inlineStr"/>
      <c r="DO122" t="n">
        <v>0</v>
      </c>
    </row>
    <row r="123">
      <c r="A123">
        <f>ROW(Source!A402)</f>
        <v/>
      </c>
      <c r="B123" t="n">
        <v>78862477</v>
      </c>
      <c r="C123" t="n">
        <v>78863638</v>
      </c>
      <c r="D123" t="n">
        <v>29107972</v>
      </c>
      <c r="E123" t="n">
        <v>1</v>
      </c>
      <c r="F123" t="n">
        <v>1</v>
      </c>
      <c r="G123" t="n">
        <v>1</v>
      </c>
      <c r="H123" t="n">
        <v>3</v>
      </c>
      <c r="I123" t="inlineStr">
        <is>
          <t>101-1680</t>
        </is>
      </c>
      <c r="J123" t="inlineStr">
        <is>
          <t>ТССЦ Московской обл., 101-1680, приказ Минстроя России №675/пр от 28.02.2017 № 254/пр</t>
        </is>
      </c>
      <c r="K123" t="inlineStr">
        <is>
          <t>Патроны для строительно-монтажного пистолета</t>
        </is>
      </c>
      <c r="L123" t="n">
        <v>1356</v>
      </c>
      <c r="N123" t="n">
        <v>1010</v>
      </c>
      <c r="O123" t="inlineStr">
        <is>
          <t>1000 шт.</t>
        </is>
      </c>
      <c r="P123" t="inlineStr">
        <is>
          <t>1000 шт.</t>
        </is>
      </c>
      <c r="Q123" t="n">
        <v>1000</v>
      </c>
      <c r="W123" t="n">
        <v>0</v>
      </c>
      <c r="X123" t="n">
        <v>110535374</v>
      </c>
      <c r="Y123">
        <f>AT123</f>
        <v/>
      </c>
      <c r="AA123" t="n">
        <v>4642</v>
      </c>
      <c r="AB123" t="n">
        <v>0</v>
      </c>
      <c r="AC123" t="n">
        <v>0</v>
      </c>
      <c r="AD123" t="n">
        <v>0</v>
      </c>
      <c r="AE123" t="n">
        <v>253.8</v>
      </c>
      <c r="AF123" t="n">
        <v>0</v>
      </c>
      <c r="AG123" t="n">
        <v>0</v>
      </c>
      <c r="AH123" t="n">
        <v>0</v>
      </c>
      <c r="AI123" t="n">
        <v>18.29</v>
      </c>
      <c r="AJ123" t="n">
        <v>1</v>
      </c>
      <c r="AK123" t="n">
        <v>1</v>
      </c>
      <c r="AL123" t="n">
        <v>1</v>
      </c>
      <c r="AM123" t="n">
        <v>2</v>
      </c>
      <c r="AN123" t="n">
        <v>0</v>
      </c>
      <c r="AO123" t="n">
        <v>1</v>
      </c>
      <c r="AP123" t="n">
        <v>0</v>
      </c>
      <c r="AQ123" t="n">
        <v>0</v>
      </c>
      <c r="AR123" t="n">
        <v>0</v>
      </c>
      <c r="AS123" t="inlineStr"/>
      <c r="AT123" t="n">
        <v>0.06</v>
      </c>
      <c r="AU123" t="inlineStr"/>
      <c r="AV123" t="n">
        <v>0</v>
      </c>
      <c r="AW123" t="n">
        <v>2</v>
      </c>
      <c r="AX123" t="n">
        <v>78863662</v>
      </c>
      <c r="AY123" t="n">
        <v>1</v>
      </c>
      <c r="AZ123" t="n">
        <v>0</v>
      </c>
      <c r="BA123" t="n">
        <v>123</v>
      </c>
      <c r="BB123" t="n">
        <v>0</v>
      </c>
      <c r="BC123" t="n">
        <v>0</v>
      </c>
      <c r="BD123" t="n">
        <v>0</v>
      </c>
      <c r="BE123" t="n">
        <v>0</v>
      </c>
      <c r="BF123" t="n">
        <v>0</v>
      </c>
      <c r="BG123" t="n">
        <v>0</v>
      </c>
      <c r="BH123" t="n">
        <v>0</v>
      </c>
      <c r="BI123" t="n">
        <v>0</v>
      </c>
      <c r="BJ123" t="n">
        <v>0</v>
      </c>
      <c r="BK123" t="n">
        <v>0</v>
      </c>
      <c r="BL123" t="n">
        <v>0</v>
      </c>
      <c r="BM123" t="n">
        <v>0</v>
      </c>
      <c r="BN123" t="n">
        <v>0</v>
      </c>
      <c r="BO123" t="n">
        <v>0</v>
      </c>
      <c r="BP123" t="n">
        <v>0</v>
      </c>
      <c r="BQ123" t="n">
        <v>0</v>
      </c>
      <c r="BR123" t="n">
        <v>0</v>
      </c>
      <c r="BS123" t="n">
        <v>0</v>
      </c>
      <c r="BT123" t="n">
        <v>0</v>
      </c>
      <c r="BU123" t="n">
        <v>0</v>
      </c>
      <c r="BV123" t="n">
        <v>0</v>
      </c>
      <c r="BW123" t="n">
        <v>0</v>
      </c>
      <c r="CV123" t="n">
        <v>0</v>
      </c>
      <c r="CW123" t="n">
        <v>0</v>
      </c>
      <c r="CX123">
        <f>ROUND(Y123*Source!I402,7)</f>
        <v/>
      </c>
      <c r="CY123">
        <f>AA123</f>
        <v/>
      </c>
      <c r="CZ123">
        <f>AE123</f>
        <v/>
      </c>
      <c r="DA123">
        <f>AI123</f>
        <v/>
      </c>
      <c r="DB123">
        <f>ROUND(ROUND(AT123*CZ123,2),2)</f>
        <v/>
      </c>
      <c r="DC123">
        <f>ROUND(ROUND(AT123*AG123,2),2)</f>
        <v/>
      </c>
      <c r="DD123" t="inlineStr"/>
      <c r="DE123" t="inlineStr"/>
      <c r="DF123">
        <f>ROUND(ROUND(AE123*AI123,0)*CX123,0)</f>
        <v/>
      </c>
      <c r="DG123">
        <f>ROUND(ROUND(AF123,0)*CX123,0)</f>
        <v/>
      </c>
      <c r="DH123">
        <f>ROUND(ROUND(AG123,0)*CX123,0)</f>
        <v/>
      </c>
      <c r="DI123">
        <f>ROUND(ROUND(AH123,0)*CX123,0)</f>
        <v/>
      </c>
      <c r="DJ123">
        <f>DF123</f>
        <v/>
      </c>
      <c r="DK123" t="n">
        <v>0</v>
      </c>
      <c r="DL123" t="inlineStr"/>
      <c r="DM123" t="n">
        <v>0</v>
      </c>
      <c r="DN123" t="inlineStr"/>
      <c r="DO123" t="n">
        <v>0</v>
      </c>
    </row>
    <row r="124">
      <c r="A124">
        <f>ROW(Source!A402)</f>
        <v/>
      </c>
      <c r="B124" t="n">
        <v>78862477</v>
      </c>
      <c r="C124" t="n">
        <v>78863638</v>
      </c>
      <c r="D124" t="n">
        <v>29112620</v>
      </c>
      <c r="E124" t="n">
        <v>1</v>
      </c>
      <c r="F124" t="n">
        <v>1</v>
      </c>
      <c r="G124" t="n">
        <v>1</v>
      </c>
      <c r="H124" t="n">
        <v>3</v>
      </c>
      <c r="I124" t="inlineStr">
        <is>
          <t>101-1700</t>
        </is>
      </c>
      <c r="J124" t="inlineStr">
        <is>
          <t>ТССЦ Московской обл., 101-1700, приказ Минстроя России №675/пр от 28.02.2017 № 254/пр</t>
        </is>
      </c>
      <c r="K124" t="inlineStr">
        <is>
          <t>Наконечники для полиэтиленовых труб</t>
        </is>
      </c>
      <c r="L124" t="n">
        <v>1346</v>
      </c>
      <c r="N124" t="n">
        <v>1009</v>
      </c>
      <c r="O124" t="inlineStr">
        <is>
          <t>кг</t>
        </is>
      </c>
      <c r="P124" t="inlineStr">
        <is>
          <t>кг</t>
        </is>
      </c>
      <c r="Q124" t="n">
        <v>1</v>
      </c>
      <c r="W124" t="n">
        <v>0</v>
      </c>
      <c r="X124" t="n">
        <v>-2067002353</v>
      </c>
      <c r="Y124">
        <f>AT124</f>
        <v/>
      </c>
      <c r="AA124" t="n">
        <v>54.27</v>
      </c>
      <c r="AB124" t="n">
        <v>0</v>
      </c>
      <c r="AC124" t="n">
        <v>0</v>
      </c>
      <c r="AD124" t="n">
        <v>0</v>
      </c>
      <c r="AE124" t="n">
        <v>25.01</v>
      </c>
      <c r="AF124" t="n">
        <v>0</v>
      </c>
      <c r="AG124" t="n">
        <v>0</v>
      </c>
      <c r="AH124" t="n">
        <v>0</v>
      </c>
      <c r="AI124" t="n">
        <v>2.17</v>
      </c>
      <c r="AJ124" t="n">
        <v>1</v>
      </c>
      <c r="AK124" t="n">
        <v>1</v>
      </c>
      <c r="AL124" t="n">
        <v>1</v>
      </c>
      <c r="AM124" t="n">
        <v>2</v>
      </c>
      <c r="AN124" t="n">
        <v>0</v>
      </c>
      <c r="AO124" t="n">
        <v>1</v>
      </c>
      <c r="AP124" t="n">
        <v>0</v>
      </c>
      <c r="AQ124" t="n">
        <v>0</v>
      </c>
      <c r="AR124" t="n">
        <v>0</v>
      </c>
      <c r="AS124" t="inlineStr"/>
      <c r="AT124" t="n">
        <v>0.33</v>
      </c>
      <c r="AU124" t="inlineStr"/>
      <c r="AV124" t="n">
        <v>0</v>
      </c>
      <c r="AW124" t="n">
        <v>2</v>
      </c>
      <c r="AX124" t="n">
        <v>78863663</v>
      </c>
      <c r="AY124" t="n">
        <v>1</v>
      </c>
      <c r="AZ124" t="n">
        <v>0</v>
      </c>
      <c r="BA124" t="n">
        <v>124</v>
      </c>
      <c r="BB124" t="n">
        <v>0</v>
      </c>
      <c r="BC124" t="n">
        <v>0</v>
      </c>
      <c r="BD124" t="n">
        <v>0</v>
      </c>
      <c r="BE124" t="n">
        <v>0</v>
      </c>
      <c r="BF124" t="n">
        <v>0</v>
      </c>
      <c r="BG124" t="n">
        <v>0</v>
      </c>
      <c r="BH124" t="n">
        <v>0</v>
      </c>
      <c r="BI124" t="n">
        <v>0</v>
      </c>
      <c r="BJ124" t="n">
        <v>0</v>
      </c>
      <c r="BK124" t="n">
        <v>0</v>
      </c>
      <c r="BL124" t="n">
        <v>0</v>
      </c>
      <c r="BM124" t="n">
        <v>0</v>
      </c>
      <c r="BN124" t="n">
        <v>0</v>
      </c>
      <c r="BO124" t="n">
        <v>0</v>
      </c>
      <c r="BP124" t="n">
        <v>0</v>
      </c>
      <c r="BQ124" t="n">
        <v>0</v>
      </c>
      <c r="BR124" t="n">
        <v>0</v>
      </c>
      <c r="BS124" t="n">
        <v>0</v>
      </c>
      <c r="BT124" t="n">
        <v>0</v>
      </c>
      <c r="BU124" t="n">
        <v>0</v>
      </c>
      <c r="BV124" t="n">
        <v>0</v>
      </c>
      <c r="BW124" t="n">
        <v>0</v>
      </c>
      <c r="CV124" t="n">
        <v>0</v>
      </c>
      <c r="CW124" t="n">
        <v>0</v>
      </c>
      <c r="CX124">
        <f>ROUND(Y124*Source!I402,7)</f>
        <v/>
      </c>
      <c r="CY124">
        <f>AA124</f>
        <v/>
      </c>
      <c r="CZ124">
        <f>AE124</f>
        <v/>
      </c>
      <c r="DA124">
        <f>AI124</f>
        <v/>
      </c>
      <c r="DB124">
        <f>ROUND(ROUND(AT124*CZ124,2),2)</f>
        <v/>
      </c>
      <c r="DC124">
        <f>ROUND(ROUND(AT124*AG124,2),2)</f>
        <v/>
      </c>
      <c r="DD124" t="inlineStr"/>
      <c r="DE124" t="inlineStr"/>
      <c r="DF124">
        <f>ROUND(ROUND(AE124*AI124,0)*CX124,0)</f>
        <v/>
      </c>
      <c r="DG124">
        <f>ROUND(ROUND(AF124,0)*CX124,0)</f>
        <v/>
      </c>
      <c r="DH124">
        <f>ROUND(ROUND(AG124,0)*CX124,0)</f>
        <v/>
      </c>
      <c r="DI124">
        <f>ROUND(ROUND(AH124,0)*CX124,0)</f>
        <v/>
      </c>
      <c r="DJ124">
        <f>DF124</f>
        <v/>
      </c>
      <c r="DK124" t="n">
        <v>0</v>
      </c>
      <c r="DL124" t="inlineStr"/>
      <c r="DM124" t="n">
        <v>0</v>
      </c>
      <c r="DN124" t="inlineStr"/>
      <c r="DO124" t="n">
        <v>0</v>
      </c>
    </row>
    <row r="125">
      <c r="A125">
        <f>ROW(Source!A402)</f>
        <v/>
      </c>
      <c r="B125" t="n">
        <v>78862477</v>
      </c>
      <c r="C125" t="n">
        <v>78863638</v>
      </c>
      <c r="D125" t="n">
        <v>29122510</v>
      </c>
      <c r="E125" t="n">
        <v>1</v>
      </c>
      <c r="F125" t="n">
        <v>1</v>
      </c>
      <c r="G125" t="n">
        <v>1</v>
      </c>
      <c r="H125" t="n">
        <v>3</v>
      </c>
      <c r="I125" t="inlineStr">
        <is>
          <t>113-0473</t>
        </is>
      </c>
      <c r="J125" t="inlineStr">
        <is>
          <t>ТССЦ Московской обл., 113-0473, приказ Минстроя России №675/пр от 28.02.2017 № 254/пр</t>
        </is>
      </c>
      <c r="K125" t="inlineStr">
        <is>
          <t>Метиленхлорид</t>
        </is>
      </c>
      <c r="L125" t="n">
        <v>1346</v>
      </c>
      <c r="N125" t="n">
        <v>1009</v>
      </c>
      <c r="O125" t="inlineStr">
        <is>
          <t>кг</t>
        </is>
      </c>
      <c r="P125" t="inlineStr">
        <is>
          <t>кг</t>
        </is>
      </c>
      <c r="Q125" t="n">
        <v>1</v>
      </c>
      <c r="W125" t="n">
        <v>0</v>
      </c>
      <c r="X125" t="n">
        <v>-773887630</v>
      </c>
      <c r="Y125">
        <f>AT125</f>
        <v/>
      </c>
      <c r="AA125" t="n">
        <v>352.8</v>
      </c>
      <c r="AB125" t="n">
        <v>0</v>
      </c>
      <c r="AC125" t="n">
        <v>0</v>
      </c>
      <c r="AD125" t="n">
        <v>0</v>
      </c>
      <c r="AE125" t="n">
        <v>120</v>
      </c>
      <c r="AF125" t="n">
        <v>0</v>
      </c>
      <c r="AG125" t="n">
        <v>0</v>
      </c>
      <c r="AH125" t="n">
        <v>0</v>
      </c>
      <c r="AI125" t="n">
        <v>2.94</v>
      </c>
      <c r="AJ125" t="n">
        <v>1</v>
      </c>
      <c r="AK125" t="n">
        <v>1</v>
      </c>
      <c r="AL125" t="n">
        <v>1</v>
      </c>
      <c r="AM125" t="n">
        <v>2</v>
      </c>
      <c r="AN125" t="n">
        <v>0</v>
      </c>
      <c r="AO125" t="n">
        <v>1</v>
      </c>
      <c r="AP125" t="n">
        <v>0</v>
      </c>
      <c r="AQ125" t="n">
        <v>0</v>
      </c>
      <c r="AR125" t="n">
        <v>0</v>
      </c>
      <c r="AS125" t="inlineStr"/>
      <c r="AT125" t="n">
        <v>0.2</v>
      </c>
      <c r="AU125" t="inlineStr"/>
      <c r="AV125" t="n">
        <v>0</v>
      </c>
      <c r="AW125" t="n">
        <v>2</v>
      </c>
      <c r="AX125" t="n">
        <v>78863665</v>
      </c>
      <c r="AY125" t="n">
        <v>1</v>
      </c>
      <c r="AZ125" t="n">
        <v>0</v>
      </c>
      <c r="BA125" t="n">
        <v>126</v>
      </c>
      <c r="BB125" t="n">
        <v>0</v>
      </c>
      <c r="BC125" t="n">
        <v>0</v>
      </c>
      <c r="BD125" t="n">
        <v>0</v>
      </c>
      <c r="BE125" t="n">
        <v>0</v>
      </c>
      <c r="BF125" t="n">
        <v>0</v>
      </c>
      <c r="BG125" t="n">
        <v>0</v>
      </c>
      <c r="BH125" t="n">
        <v>0</v>
      </c>
      <c r="BI125" t="n">
        <v>0</v>
      </c>
      <c r="BJ125" t="n">
        <v>0</v>
      </c>
      <c r="BK125" t="n">
        <v>0</v>
      </c>
      <c r="BL125" t="n">
        <v>0</v>
      </c>
      <c r="BM125" t="n">
        <v>0</v>
      </c>
      <c r="BN125" t="n">
        <v>0</v>
      </c>
      <c r="BO125" t="n">
        <v>0</v>
      </c>
      <c r="BP125" t="n">
        <v>0</v>
      </c>
      <c r="BQ125" t="n">
        <v>0</v>
      </c>
      <c r="BR125" t="n">
        <v>0</v>
      </c>
      <c r="BS125" t="n">
        <v>0</v>
      </c>
      <c r="BT125" t="n">
        <v>0</v>
      </c>
      <c r="BU125" t="n">
        <v>0</v>
      </c>
      <c r="BV125" t="n">
        <v>0</v>
      </c>
      <c r="BW125" t="n">
        <v>0</v>
      </c>
      <c r="CV125" t="n">
        <v>0</v>
      </c>
      <c r="CW125" t="n">
        <v>0</v>
      </c>
      <c r="CX125">
        <f>ROUND(Y125*Source!I402,7)</f>
        <v/>
      </c>
      <c r="CY125">
        <f>AA125</f>
        <v/>
      </c>
      <c r="CZ125">
        <f>AE125</f>
        <v/>
      </c>
      <c r="DA125">
        <f>AI125</f>
        <v/>
      </c>
      <c r="DB125">
        <f>ROUND(ROUND(AT125*CZ125,2),2)</f>
        <v/>
      </c>
      <c r="DC125">
        <f>ROUND(ROUND(AT125*AG125,2),2)</f>
        <v/>
      </c>
      <c r="DD125" t="inlineStr"/>
      <c r="DE125" t="inlineStr"/>
      <c r="DF125">
        <f>ROUND(ROUND(AE125*AI125,0)*CX125,0)</f>
        <v/>
      </c>
      <c r="DG125">
        <f>ROUND(ROUND(AF125,0)*CX125,0)</f>
        <v/>
      </c>
      <c r="DH125">
        <f>ROUND(ROUND(AG125,0)*CX125,0)</f>
        <v/>
      </c>
      <c r="DI125">
        <f>ROUND(ROUND(AH125,0)*CX125,0)</f>
        <v/>
      </c>
      <c r="DJ125">
        <f>DF125</f>
        <v/>
      </c>
      <c r="DK125" t="n">
        <v>0</v>
      </c>
      <c r="DL125" t="inlineStr"/>
      <c r="DM125" t="n">
        <v>0</v>
      </c>
      <c r="DN125" t="inlineStr"/>
      <c r="DO125" t="n">
        <v>0</v>
      </c>
    </row>
    <row r="126">
      <c r="A126">
        <f>ROW(Source!A402)</f>
        <v/>
      </c>
      <c r="B126" t="n">
        <v>78862477</v>
      </c>
      <c r="C126" t="n">
        <v>78863638</v>
      </c>
      <c r="D126" t="n">
        <v>29149246</v>
      </c>
      <c r="E126" t="n">
        <v>1</v>
      </c>
      <c r="F126" t="n">
        <v>1</v>
      </c>
      <c r="G126" t="n">
        <v>1</v>
      </c>
      <c r="H126" t="n">
        <v>3</v>
      </c>
      <c r="I126" t="inlineStr">
        <is>
          <t>405-1601</t>
        </is>
      </c>
      <c r="J126" t="inlineStr">
        <is>
          <t>ТССЦ Московской обл., 405-1601, приказ Минстроя России №675/пр от 28.02.2017 № 257/пр</t>
        </is>
      </c>
      <c r="K126" t="inlineStr">
        <is>
          <t>Известь строительная негашеная хлорная, марки А</t>
        </is>
      </c>
      <c r="L126" t="n">
        <v>1346</v>
      </c>
      <c r="N126" t="n">
        <v>1009</v>
      </c>
      <c r="O126" t="inlineStr">
        <is>
          <t>кг</t>
        </is>
      </c>
      <c r="P126" t="inlineStr">
        <is>
          <t>кг</t>
        </is>
      </c>
      <c r="Q126" t="n">
        <v>1</v>
      </c>
      <c r="W126" t="n">
        <v>0</v>
      </c>
      <c r="X126" t="n">
        <v>-823040862</v>
      </c>
      <c r="Y126">
        <f>AT126</f>
        <v/>
      </c>
      <c r="AA126" t="n">
        <v>7.87</v>
      </c>
      <c r="AB126" t="n">
        <v>0</v>
      </c>
      <c r="AC126" t="n">
        <v>0</v>
      </c>
      <c r="AD126" t="n">
        <v>0</v>
      </c>
      <c r="AE126" t="n">
        <v>2.15</v>
      </c>
      <c r="AF126" t="n">
        <v>0</v>
      </c>
      <c r="AG126" t="n">
        <v>0</v>
      </c>
      <c r="AH126" t="n">
        <v>0</v>
      </c>
      <c r="AI126" t="n">
        <v>3.66</v>
      </c>
      <c r="AJ126" t="n">
        <v>1</v>
      </c>
      <c r="AK126" t="n">
        <v>1</v>
      </c>
      <c r="AL126" t="n">
        <v>1</v>
      </c>
      <c r="AM126" t="n">
        <v>2</v>
      </c>
      <c r="AN126" t="n">
        <v>0</v>
      </c>
      <c r="AO126" t="n">
        <v>1</v>
      </c>
      <c r="AP126" t="n">
        <v>0</v>
      </c>
      <c r="AQ126" t="n">
        <v>0</v>
      </c>
      <c r="AR126" t="n">
        <v>0</v>
      </c>
      <c r="AS126" t="inlineStr"/>
      <c r="AT126" t="n">
        <v>0.004</v>
      </c>
      <c r="AU126" t="inlineStr"/>
      <c r="AV126" t="n">
        <v>0</v>
      </c>
      <c r="AW126" t="n">
        <v>2</v>
      </c>
      <c r="AX126" t="n">
        <v>78863668</v>
      </c>
      <c r="AY126" t="n">
        <v>1</v>
      </c>
      <c r="AZ126" t="n">
        <v>0</v>
      </c>
      <c r="BA126" t="n">
        <v>129</v>
      </c>
      <c r="BB126" t="n">
        <v>0</v>
      </c>
      <c r="BC126" t="n">
        <v>0</v>
      </c>
      <c r="BD126" t="n">
        <v>0</v>
      </c>
      <c r="BE126" t="n">
        <v>0</v>
      </c>
      <c r="BF126" t="n">
        <v>0</v>
      </c>
      <c r="BG126" t="n">
        <v>0</v>
      </c>
      <c r="BH126" t="n">
        <v>0</v>
      </c>
      <c r="BI126" t="n">
        <v>0</v>
      </c>
      <c r="BJ126" t="n">
        <v>0</v>
      </c>
      <c r="BK126" t="n">
        <v>0</v>
      </c>
      <c r="BL126" t="n">
        <v>0</v>
      </c>
      <c r="BM126" t="n">
        <v>0</v>
      </c>
      <c r="BN126" t="n">
        <v>0</v>
      </c>
      <c r="BO126" t="n">
        <v>0</v>
      </c>
      <c r="BP126" t="n">
        <v>0</v>
      </c>
      <c r="BQ126" t="n">
        <v>0</v>
      </c>
      <c r="BR126" t="n">
        <v>0</v>
      </c>
      <c r="BS126" t="n">
        <v>0</v>
      </c>
      <c r="BT126" t="n">
        <v>0</v>
      </c>
      <c r="BU126" t="n">
        <v>0</v>
      </c>
      <c r="BV126" t="n">
        <v>0</v>
      </c>
      <c r="BW126" t="n">
        <v>0</v>
      </c>
      <c r="CV126" t="n">
        <v>0</v>
      </c>
      <c r="CW126" t="n">
        <v>0</v>
      </c>
      <c r="CX126">
        <f>ROUND(Y126*Source!I402,7)</f>
        <v/>
      </c>
      <c r="CY126">
        <f>AA126</f>
        <v/>
      </c>
      <c r="CZ126">
        <f>AE126</f>
        <v/>
      </c>
      <c r="DA126">
        <f>AI126</f>
        <v/>
      </c>
      <c r="DB126">
        <f>ROUND(ROUND(AT126*CZ126,2),2)</f>
        <v/>
      </c>
      <c r="DC126">
        <f>ROUND(ROUND(AT126*AG126,2),2)</f>
        <v/>
      </c>
      <c r="DD126" t="inlineStr"/>
      <c r="DE126" t="inlineStr"/>
      <c r="DF126">
        <f>ROUND(ROUND(AE126*AI126,0)*CX126,0)</f>
        <v/>
      </c>
      <c r="DG126">
        <f>ROUND(ROUND(AF126,0)*CX126,0)</f>
        <v/>
      </c>
      <c r="DH126">
        <f>ROUND(ROUND(AG126,0)*CX126,0)</f>
        <v/>
      </c>
      <c r="DI126">
        <f>ROUND(ROUND(AH126,0)*CX126,0)</f>
        <v/>
      </c>
      <c r="DJ126">
        <f>DF126</f>
        <v/>
      </c>
      <c r="DK126" t="n">
        <v>0</v>
      </c>
      <c r="DL126" t="inlineStr"/>
      <c r="DM126" t="n">
        <v>0</v>
      </c>
      <c r="DN126" t="inlineStr"/>
      <c r="DO126" t="n">
        <v>0</v>
      </c>
    </row>
    <row r="127">
      <c r="A127">
        <f>ROW(Source!A402)</f>
        <v/>
      </c>
      <c r="B127" t="n">
        <v>78862477</v>
      </c>
      <c r="C127" t="n">
        <v>78863638</v>
      </c>
      <c r="D127" t="n">
        <v>29150040</v>
      </c>
      <c r="E127" t="n">
        <v>1</v>
      </c>
      <c r="F127" t="n">
        <v>1</v>
      </c>
      <c r="G127" t="n">
        <v>1</v>
      </c>
      <c r="H127" t="n">
        <v>3</v>
      </c>
      <c r="I127" t="inlineStr">
        <is>
          <t>411-0001</t>
        </is>
      </c>
      <c r="J127" t="inlineStr">
        <is>
          <t>ТССЦ Московской обл., 411-0001, приказ Минстроя России №675/пр от 28.02.2017 № 257/пр</t>
        </is>
      </c>
      <c r="K127" t="inlineStr">
        <is>
          <t>Вода</t>
        </is>
      </c>
      <c r="L127" t="n">
        <v>1339</v>
      </c>
      <c r="N127" t="n">
        <v>1007</v>
      </c>
      <c r="O127" t="inlineStr">
        <is>
          <t>м3</t>
        </is>
      </c>
      <c r="P127" t="inlineStr">
        <is>
          <t>м3</t>
        </is>
      </c>
      <c r="Q127" t="n">
        <v>1</v>
      </c>
      <c r="W127" t="n">
        <v>0</v>
      </c>
      <c r="X127" t="n">
        <v>619799737</v>
      </c>
      <c r="Y127">
        <f>AT127</f>
        <v/>
      </c>
      <c r="AA127" t="n">
        <v>31.28</v>
      </c>
      <c r="AB127" t="n">
        <v>0</v>
      </c>
      <c r="AC127" t="n">
        <v>0</v>
      </c>
      <c r="AD127" t="n">
        <v>0</v>
      </c>
      <c r="AE127" t="n">
        <v>2.44</v>
      </c>
      <c r="AF127" t="n">
        <v>0</v>
      </c>
      <c r="AG127" t="n">
        <v>0</v>
      </c>
      <c r="AH127" t="n">
        <v>0</v>
      </c>
      <c r="AI127" t="n">
        <v>12.82</v>
      </c>
      <c r="AJ127" t="n">
        <v>1</v>
      </c>
      <c r="AK127" t="n">
        <v>1</v>
      </c>
      <c r="AL127" t="n">
        <v>1</v>
      </c>
      <c r="AM127" t="n">
        <v>2</v>
      </c>
      <c r="AN127" t="n">
        <v>0</v>
      </c>
      <c r="AO127" t="n">
        <v>1</v>
      </c>
      <c r="AP127" t="n">
        <v>0</v>
      </c>
      <c r="AQ127" t="n">
        <v>0</v>
      </c>
      <c r="AR127" t="n">
        <v>0</v>
      </c>
      <c r="AS127" t="inlineStr"/>
      <c r="AT127" t="n">
        <v>1.21</v>
      </c>
      <c r="AU127" t="inlineStr"/>
      <c r="AV127" t="n">
        <v>0</v>
      </c>
      <c r="AW127" t="n">
        <v>2</v>
      </c>
      <c r="AX127" t="n">
        <v>78863669</v>
      </c>
      <c r="AY127" t="n">
        <v>1</v>
      </c>
      <c r="AZ127" t="n">
        <v>0</v>
      </c>
      <c r="BA127" t="n">
        <v>130</v>
      </c>
      <c r="BB127" t="n">
        <v>0</v>
      </c>
      <c r="BC127" t="n">
        <v>0</v>
      </c>
      <c r="BD127" t="n">
        <v>0</v>
      </c>
      <c r="BE127" t="n">
        <v>0</v>
      </c>
      <c r="BF127" t="n">
        <v>0</v>
      </c>
      <c r="BG127" t="n">
        <v>0</v>
      </c>
      <c r="BH127" t="n">
        <v>0</v>
      </c>
      <c r="BI127" t="n">
        <v>0</v>
      </c>
      <c r="BJ127" t="n">
        <v>0</v>
      </c>
      <c r="BK127" t="n">
        <v>0</v>
      </c>
      <c r="BL127" t="n">
        <v>0</v>
      </c>
      <c r="BM127" t="n">
        <v>0</v>
      </c>
      <c r="BN127" t="n">
        <v>0</v>
      </c>
      <c r="BO127" t="n">
        <v>0</v>
      </c>
      <c r="BP127" t="n">
        <v>0</v>
      </c>
      <c r="BQ127" t="n">
        <v>0</v>
      </c>
      <c r="BR127" t="n">
        <v>0</v>
      </c>
      <c r="BS127" t="n">
        <v>0</v>
      </c>
      <c r="BT127" t="n">
        <v>0</v>
      </c>
      <c r="BU127" t="n">
        <v>0</v>
      </c>
      <c r="BV127" t="n">
        <v>0</v>
      </c>
      <c r="BW127" t="n">
        <v>0</v>
      </c>
      <c r="CV127" t="n">
        <v>0</v>
      </c>
      <c r="CW127" t="n">
        <v>0</v>
      </c>
      <c r="CX127">
        <f>ROUND(Y127*Source!I402,7)</f>
        <v/>
      </c>
      <c r="CY127">
        <f>AA127</f>
        <v/>
      </c>
      <c r="CZ127">
        <f>AE127</f>
        <v/>
      </c>
      <c r="DA127">
        <f>AI127</f>
        <v/>
      </c>
      <c r="DB127">
        <f>ROUND(ROUND(AT127*CZ127,2),2)</f>
        <v/>
      </c>
      <c r="DC127">
        <f>ROUND(ROUND(AT127*AG127,2),2)</f>
        <v/>
      </c>
      <c r="DD127" t="inlineStr"/>
      <c r="DE127" t="inlineStr"/>
      <c r="DF127">
        <f>ROUND(ROUND(AE127*AI127,0)*CX127,0)</f>
        <v/>
      </c>
      <c r="DG127">
        <f>ROUND(ROUND(AF127,0)*CX127,0)</f>
        <v/>
      </c>
      <c r="DH127">
        <f>ROUND(ROUND(AG127,0)*CX127,0)</f>
        <v/>
      </c>
      <c r="DI127">
        <f>ROUND(ROUND(AH127,0)*CX127,0)</f>
        <v/>
      </c>
      <c r="DJ127">
        <f>DF127</f>
        <v/>
      </c>
      <c r="DK127" t="n">
        <v>0</v>
      </c>
      <c r="DL127" t="inlineStr"/>
      <c r="DM127" t="n">
        <v>0</v>
      </c>
      <c r="DN127" t="inlineStr"/>
      <c r="DO127" t="n">
        <v>0</v>
      </c>
    </row>
    <row r="128">
      <c r="A128">
        <f>ROW(Source!A402)</f>
        <v/>
      </c>
      <c r="B128" t="n">
        <v>78862477</v>
      </c>
      <c r="C128" t="n">
        <v>78863638</v>
      </c>
      <c r="D128" t="n">
        <v>29158419</v>
      </c>
      <c r="E128" t="n">
        <v>1</v>
      </c>
      <c r="F128" t="n">
        <v>1</v>
      </c>
      <c r="G128" t="n">
        <v>1</v>
      </c>
      <c r="H128" t="n">
        <v>3</v>
      </c>
      <c r="I128" t="inlineStr">
        <is>
          <t>507-3642</t>
        </is>
      </c>
      <c r="J128" t="inlineStr">
        <is>
          <t>ТССЦ Московской обл., 507-3642, приказ Минстроя России №675/пр от 28.02.2017 № 258/пр</t>
        </is>
      </c>
      <c r="K128" t="inlineStr">
        <is>
          <t>Труба напорная из полиэтилена PE 100 питьевая ПЭ100 SDR11, размером 32х3,0 мм (ГОСТ 18599-2001, ГОСТ Р 52134-2003)</t>
        </is>
      </c>
      <c r="L128" t="n">
        <v>1301</v>
      </c>
      <c r="N128" t="n">
        <v>1003</v>
      </c>
      <c r="O128" t="inlineStr">
        <is>
          <t>м</t>
        </is>
      </c>
      <c r="P128" t="inlineStr">
        <is>
          <t>м</t>
        </is>
      </c>
      <c r="Q128" t="n">
        <v>1</v>
      </c>
      <c r="W128" t="n">
        <v>0</v>
      </c>
      <c r="X128" t="n">
        <v>-829717903</v>
      </c>
      <c r="Y128">
        <f>AT128</f>
        <v/>
      </c>
      <c r="AA128" t="n">
        <v>49.03</v>
      </c>
      <c r="AB128" t="n">
        <v>0</v>
      </c>
      <c r="AC128" t="n">
        <v>0</v>
      </c>
      <c r="AD128" t="n">
        <v>0</v>
      </c>
      <c r="AE128" t="n">
        <v>16.29</v>
      </c>
      <c r="AF128" t="n">
        <v>0</v>
      </c>
      <c r="AG128" t="n">
        <v>0</v>
      </c>
      <c r="AH128" t="n">
        <v>0</v>
      </c>
      <c r="AI128" t="n">
        <v>3.01</v>
      </c>
      <c r="AJ128" t="n">
        <v>1</v>
      </c>
      <c r="AK128" t="n">
        <v>1</v>
      </c>
      <c r="AL128" t="n">
        <v>1</v>
      </c>
      <c r="AM128" t="n">
        <v>2</v>
      </c>
      <c r="AN128" t="n">
        <v>0</v>
      </c>
      <c r="AO128" t="n">
        <v>1</v>
      </c>
      <c r="AP128" t="n">
        <v>0</v>
      </c>
      <c r="AQ128" t="n">
        <v>0</v>
      </c>
      <c r="AR128" t="n">
        <v>0</v>
      </c>
      <c r="AS128" t="inlineStr"/>
      <c r="AT128" t="n">
        <v>93.8</v>
      </c>
      <c r="AU128" t="inlineStr"/>
      <c r="AV128" t="n">
        <v>0</v>
      </c>
      <c r="AW128" t="n">
        <v>2</v>
      </c>
      <c r="AX128" t="n">
        <v>78863670</v>
      </c>
      <c r="AY128" t="n">
        <v>1</v>
      </c>
      <c r="AZ128" t="n">
        <v>0</v>
      </c>
      <c r="BA128" t="n">
        <v>131</v>
      </c>
      <c r="BB128" t="n">
        <v>0</v>
      </c>
      <c r="BC128" t="n">
        <v>0</v>
      </c>
      <c r="BD128" t="n">
        <v>0</v>
      </c>
      <c r="BE128" t="n">
        <v>0</v>
      </c>
      <c r="BF128" t="n">
        <v>0</v>
      </c>
      <c r="BG128" t="n">
        <v>0</v>
      </c>
      <c r="BH128" t="n">
        <v>0</v>
      </c>
      <c r="BI128" t="n">
        <v>0</v>
      </c>
      <c r="BJ128" t="n">
        <v>0</v>
      </c>
      <c r="BK128" t="n">
        <v>0</v>
      </c>
      <c r="BL128" t="n">
        <v>0</v>
      </c>
      <c r="BM128" t="n">
        <v>0</v>
      </c>
      <c r="BN128" t="n">
        <v>0</v>
      </c>
      <c r="BO128" t="n">
        <v>0</v>
      </c>
      <c r="BP128" t="n">
        <v>0</v>
      </c>
      <c r="BQ128" t="n">
        <v>0</v>
      </c>
      <c r="BR128" t="n">
        <v>0</v>
      </c>
      <c r="BS128" t="n">
        <v>0</v>
      </c>
      <c r="BT128" t="n">
        <v>0</v>
      </c>
      <c r="BU128" t="n">
        <v>0</v>
      </c>
      <c r="BV128" t="n">
        <v>0</v>
      </c>
      <c r="BW128" t="n">
        <v>0</v>
      </c>
      <c r="CV128" t="n">
        <v>0</v>
      </c>
      <c r="CW128" t="n">
        <v>0</v>
      </c>
      <c r="CX128">
        <f>ROUND(Y128*Source!I402,7)</f>
        <v/>
      </c>
      <c r="CY128">
        <f>AA128</f>
        <v/>
      </c>
      <c r="CZ128">
        <f>AE128</f>
        <v/>
      </c>
      <c r="DA128">
        <f>AI128</f>
        <v/>
      </c>
      <c r="DB128">
        <f>ROUND(ROUND(AT128*CZ128,2),2)</f>
        <v/>
      </c>
      <c r="DC128">
        <f>ROUND(ROUND(AT128*AG128,2),2)</f>
        <v/>
      </c>
      <c r="DD128" t="inlineStr"/>
      <c r="DE128" t="inlineStr"/>
      <c r="DF128">
        <f>ROUND(ROUND(AE128*AI128,0)*CX128,0)</f>
        <v/>
      </c>
      <c r="DG128">
        <f>ROUND(ROUND(AF128,0)*CX128,0)</f>
        <v/>
      </c>
      <c r="DH128">
        <f>ROUND(ROUND(AG128,0)*CX128,0)</f>
        <v/>
      </c>
      <c r="DI128">
        <f>ROUND(ROUND(AH128,0)*CX128,0)</f>
        <v/>
      </c>
      <c r="DJ128">
        <f>DF128</f>
        <v/>
      </c>
      <c r="DK128" t="n">
        <v>0</v>
      </c>
      <c r="DL128" t="inlineStr"/>
      <c r="DM128" t="n">
        <v>0</v>
      </c>
      <c r="DN128" t="inlineStr"/>
      <c r="DO128" t="n">
        <v>0</v>
      </c>
    </row>
    <row r="129">
      <c r="A129">
        <f>ROW(Source!A403)</f>
        <v/>
      </c>
      <c r="B129" t="n">
        <v>78862477</v>
      </c>
      <c r="C129" t="n">
        <v>78863672</v>
      </c>
      <c r="D129" t="n">
        <v>18411117</v>
      </c>
      <c r="E129" t="n">
        <v>1</v>
      </c>
      <c r="F129" t="n">
        <v>1</v>
      </c>
      <c r="G129" t="n">
        <v>1</v>
      </c>
      <c r="H129" t="n">
        <v>1</v>
      </c>
      <c r="I129" t="inlineStr">
        <is>
          <t>1-1040-90</t>
        </is>
      </c>
      <c r="J129" t="inlineStr"/>
      <c r="K129" t="inlineStr">
        <is>
          <t>Рабочий строитель среднего разряда 4</t>
        </is>
      </c>
      <c r="L129" t="n">
        <v>1369</v>
      </c>
      <c r="N129" t="n">
        <v>1013</v>
      </c>
      <c r="O129" t="inlineStr">
        <is>
          <t>чел.-ч</t>
        </is>
      </c>
      <c r="P129" t="inlineStr">
        <is>
          <t>чел.-ч</t>
        </is>
      </c>
      <c r="Q129" t="n">
        <v>1</v>
      </c>
      <c r="W129" t="n">
        <v>0</v>
      </c>
      <c r="X129" t="n">
        <v>-1739886638</v>
      </c>
      <c r="Y129">
        <f>AT129</f>
        <v/>
      </c>
      <c r="AA129" t="n">
        <v>0</v>
      </c>
      <c r="AB129" t="n">
        <v>0</v>
      </c>
      <c r="AC129" t="n">
        <v>0</v>
      </c>
      <c r="AD129" t="n">
        <v>9.619999999999999</v>
      </c>
      <c r="AE129" t="n">
        <v>0</v>
      </c>
      <c r="AF129" t="n">
        <v>0</v>
      </c>
      <c r="AG129" t="n">
        <v>0</v>
      </c>
      <c r="AH129" t="n">
        <v>9.619999999999999</v>
      </c>
      <c r="AI129" t="n">
        <v>1</v>
      </c>
      <c r="AJ129" t="n">
        <v>1</v>
      </c>
      <c r="AK129" t="n">
        <v>1</v>
      </c>
      <c r="AL129" t="n">
        <v>1</v>
      </c>
      <c r="AM129" t="n">
        <v>-2</v>
      </c>
      <c r="AN129" t="n">
        <v>0</v>
      </c>
      <c r="AO129" t="n">
        <v>1</v>
      </c>
      <c r="AP129" t="n">
        <v>1</v>
      </c>
      <c r="AQ129" t="n">
        <v>0</v>
      </c>
      <c r="AR129" t="n">
        <v>0</v>
      </c>
      <c r="AS129" t="inlineStr"/>
      <c r="AT129" t="n">
        <v>155</v>
      </c>
      <c r="AU129" t="inlineStr"/>
      <c r="AV129" t="n">
        <v>1</v>
      </c>
      <c r="AW129" t="n">
        <v>2</v>
      </c>
      <c r="AX129" t="n">
        <v>78863689</v>
      </c>
      <c r="AY129" t="n">
        <v>1</v>
      </c>
      <c r="AZ129" t="n">
        <v>0</v>
      </c>
      <c r="BA129" t="n">
        <v>132</v>
      </c>
      <c r="BB129" t="n">
        <v>0</v>
      </c>
      <c r="BC129" t="n">
        <v>0</v>
      </c>
      <c r="BD129" t="n">
        <v>0</v>
      </c>
      <c r="BE129" t="n">
        <v>0</v>
      </c>
      <c r="BF129" t="n">
        <v>0</v>
      </c>
      <c r="BG129" t="n">
        <v>0</v>
      </c>
      <c r="BH129" t="n">
        <v>0</v>
      </c>
      <c r="BI129" t="n">
        <v>0</v>
      </c>
      <c r="BJ129" t="n">
        <v>0</v>
      </c>
      <c r="BK129" t="n">
        <v>0</v>
      </c>
      <c r="BL129" t="n">
        <v>0</v>
      </c>
      <c r="BM129" t="n">
        <v>0</v>
      </c>
      <c r="BN129" t="n">
        <v>0</v>
      </c>
      <c r="BO129" t="n">
        <v>0</v>
      </c>
      <c r="BP129" t="n">
        <v>0</v>
      </c>
      <c r="BQ129" t="n">
        <v>0</v>
      </c>
      <c r="BR129" t="n">
        <v>0</v>
      </c>
      <c r="BS129" t="n">
        <v>0</v>
      </c>
      <c r="BT129" t="n">
        <v>0</v>
      </c>
      <c r="BU129" t="n">
        <v>0</v>
      </c>
      <c r="BV129" t="n">
        <v>0</v>
      </c>
      <c r="BW129" t="n">
        <v>0</v>
      </c>
      <c r="CU129">
        <f>ROUND(AT129*Source!I403*AH129*AL129,0)</f>
        <v/>
      </c>
      <c r="CV129">
        <f>ROUND(Y129*Source!I403,7)</f>
        <v/>
      </c>
      <c r="CW129" t="n">
        <v>0</v>
      </c>
      <c r="CX129">
        <f>ROUND(Y129*Source!I403,7)</f>
        <v/>
      </c>
      <c r="CY129">
        <f>AD129</f>
        <v/>
      </c>
      <c r="CZ129">
        <f>AH129</f>
        <v/>
      </c>
      <c r="DA129">
        <f>AL129</f>
        <v/>
      </c>
      <c r="DB129">
        <f>ROUND(ROUND(AT129*CZ129,2),2)</f>
        <v/>
      </c>
      <c r="DC129">
        <f>ROUND(ROUND(AT129*AG129,2),2)</f>
        <v/>
      </c>
      <c r="DD129" t="inlineStr"/>
      <c r="DE129" t="inlineStr"/>
      <c r="DF129">
        <f>ROUND(ROUND(AE129,0)*CX129,0)</f>
        <v/>
      </c>
      <c r="DG129">
        <f>ROUND(ROUND(AF129,0)*CX129,0)</f>
        <v/>
      </c>
      <c r="DH129">
        <f>ROUND(ROUND(AG129,0)*CX129,0)</f>
        <v/>
      </c>
      <c r="DI129">
        <f>ROUND(ROUND(AH129,0)*CX129,0)</f>
        <v/>
      </c>
      <c r="DJ129">
        <f>DI129</f>
        <v/>
      </c>
      <c r="DK129" t="n">
        <v>0</v>
      </c>
      <c r="DL129" t="inlineStr"/>
      <c r="DM129" t="n">
        <v>0</v>
      </c>
      <c r="DN129" t="inlineStr"/>
      <c r="DO129" t="n">
        <v>0</v>
      </c>
    </row>
    <row r="130">
      <c r="A130">
        <f>ROW(Source!A403)</f>
        <v/>
      </c>
      <c r="B130" t="n">
        <v>78862477</v>
      </c>
      <c r="C130" t="n">
        <v>78863672</v>
      </c>
      <c r="D130" t="n">
        <v>29172659</v>
      </c>
      <c r="E130" t="n">
        <v>1</v>
      </c>
      <c r="F130" t="n">
        <v>1</v>
      </c>
      <c r="G130" t="n">
        <v>1</v>
      </c>
      <c r="H130" t="n">
        <v>2</v>
      </c>
      <c r="I130" t="inlineStr">
        <is>
          <t>040504</t>
        </is>
      </c>
      <c r="J130" t="inlineStr">
        <is>
          <t>ТСЭМ Московской обл., 040504, приказ Минстроя России №675/пр от 28.02.2017 № 264/пр</t>
        </is>
      </c>
      <c r="K130" t="inlineStr">
        <is>
          <t>Аппарат для газовой сварки и резки</t>
        </is>
      </c>
      <c r="L130" t="n">
        <v>1368</v>
      </c>
      <c r="N130" t="n">
        <v>1011</v>
      </c>
      <c r="O130" t="inlineStr">
        <is>
          <t>маш.-ч</t>
        </is>
      </c>
      <c r="P130" t="inlineStr">
        <is>
          <t>маш.-ч</t>
        </is>
      </c>
      <c r="Q130" t="n">
        <v>1</v>
      </c>
      <c r="W130" t="n">
        <v>0</v>
      </c>
      <c r="X130" t="n">
        <v>1514068676</v>
      </c>
      <c r="Y130">
        <f>AT130</f>
        <v/>
      </c>
      <c r="AA130" t="n">
        <v>0</v>
      </c>
      <c r="AB130" t="n">
        <v>9.76</v>
      </c>
      <c r="AC130" t="n">
        <v>0</v>
      </c>
      <c r="AD130" t="n">
        <v>0</v>
      </c>
      <c r="AE130" t="n">
        <v>0</v>
      </c>
      <c r="AF130" t="n">
        <v>1.2</v>
      </c>
      <c r="AG130" t="n">
        <v>0</v>
      </c>
      <c r="AH130" t="n">
        <v>0</v>
      </c>
      <c r="AI130" t="n">
        <v>1</v>
      </c>
      <c r="AJ130" t="n">
        <v>8.130000000000001</v>
      </c>
      <c r="AK130" t="n">
        <v>52.25</v>
      </c>
      <c r="AL130" t="n">
        <v>1</v>
      </c>
      <c r="AM130" t="n">
        <v>2</v>
      </c>
      <c r="AN130" t="n">
        <v>0</v>
      </c>
      <c r="AO130" t="n">
        <v>1</v>
      </c>
      <c r="AP130" t="n">
        <v>1</v>
      </c>
      <c r="AQ130" t="n">
        <v>0</v>
      </c>
      <c r="AR130" t="n">
        <v>0</v>
      </c>
      <c r="AS130" t="inlineStr"/>
      <c r="AT130" t="n">
        <v>2.82</v>
      </c>
      <c r="AU130" t="inlineStr"/>
      <c r="AV130" t="n">
        <v>0</v>
      </c>
      <c r="AW130" t="n">
        <v>2</v>
      </c>
      <c r="AX130" t="n">
        <v>78863690</v>
      </c>
      <c r="AY130" t="n">
        <v>1</v>
      </c>
      <c r="AZ130" t="n">
        <v>0</v>
      </c>
      <c r="BA130" t="n">
        <v>133</v>
      </c>
      <c r="BB130" t="n">
        <v>0</v>
      </c>
      <c r="BC130" t="n">
        <v>0</v>
      </c>
      <c r="BD130" t="n">
        <v>0</v>
      </c>
      <c r="BE130" t="n">
        <v>0</v>
      </c>
      <c r="BF130" t="n">
        <v>0</v>
      </c>
      <c r="BG130" t="n">
        <v>0</v>
      </c>
      <c r="BH130" t="n">
        <v>0</v>
      </c>
      <c r="BI130" t="n">
        <v>0</v>
      </c>
      <c r="BJ130" t="n">
        <v>0</v>
      </c>
      <c r="BK130" t="n">
        <v>0</v>
      </c>
      <c r="BL130" t="n">
        <v>0</v>
      </c>
      <c r="BM130" t="n">
        <v>0</v>
      </c>
      <c r="BN130" t="n">
        <v>0</v>
      </c>
      <c r="BO130" t="n">
        <v>0</v>
      </c>
      <c r="BP130" t="n">
        <v>0</v>
      </c>
      <c r="BQ130" t="n">
        <v>0</v>
      </c>
      <c r="BR130" t="n">
        <v>0</v>
      </c>
      <c r="BS130" t="n">
        <v>0</v>
      </c>
      <c r="BT130" t="n">
        <v>0</v>
      </c>
      <c r="BU130" t="n">
        <v>0</v>
      </c>
      <c r="BV130" t="n">
        <v>0</v>
      </c>
      <c r="BW130" t="n">
        <v>0</v>
      </c>
      <c r="CV130" t="n">
        <v>0</v>
      </c>
      <c r="CW130">
        <f>ROUND(Y130*Source!I403*DO130,7)</f>
        <v/>
      </c>
      <c r="CX130">
        <f>ROUND(Y130*Source!I403,7)</f>
        <v/>
      </c>
      <c r="CY130">
        <f>AB130</f>
        <v/>
      </c>
      <c r="CZ130">
        <f>AF130</f>
        <v/>
      </c>
      <c r="DA130">
        <f>AJ130</f>
        <v/>
      </c>
      <c r="DB130">
        <f>ROUND(ROUND(AT130*CZ130,2),2)</f>
        <v/>
      </c>
      <c r="DC130">
        <f>ROUND(ROUND(AT130*AG130,2),2)</f>
        <v/>
      </c>
      <c r="DD130" t="inlineStr"/>
      <c r="DE130" t="inlineStr"/>
      <c r="DF130">
        <f>ROUND(ROUND(AE130,0)*CX130,0)</f>
        <v/>
      </c>
      <c r="DG130">
        <f>ROUND(ROUND(AF130*AJ130,0)*CX130,0)</f>
        <v/>
      </c>
      <c r="DH130">
        <f>ROUND(ROUND(AG130*AK130,0)*CX130,0)</f>
        <v/>
      </c>
      <c r="DI130">
        <f>ROUND(ROUND(AH130,0)*CX130,0)</f>
        <v/>
      </c>
      <c r="DJ130">
        <f>DG130</f>
        <v/>
      </c>
      <c r="DK130" t="n">
        <v>0</v>
      </c>
      <c r="DL130" t="inlineStr"/>
      <c r="DM130" t="n">
        <v>0</v>
      </c>
      <c r="DN130" t="inlineStr"/>
      <c r="DO130" t="n">
        <v>0</v>
      </c>
    </row>
    <row r="131">
      <c r="A131">
        <f>ROW(Source!A403)</f>
        <v/>
      </c>
      <c r="B131" t="n">
        <v>78862477</v>
      </c>
      <c r="C131" t="n">
        <v>78863672</v>
      </c>
      <c r="D131" t="n">
        <v>29174500</v>
      </c>
      <c r="E131" t="n">
        <v>1</v>
      </c>
      <c r="F131" t="n">
        <v>1</v>
      </c>
      <c r="G131" t="n">
        <v>1</v>
      </c>
      <c r="H131" t="n">
        <v>2</v>
      </c>
      <c r="I131" t="inlineStr">
        <is>
          <t>330206</t>
        </is>
      </c>
      <c r="J131" t="inlineStr">
        <is>
          <t>ТСЭМ Московской обл., 330206, приказ Минстроя России №675/пр от 28.02.2017 № 264/пр</t>
        </is>
      </c>
      <c r="K131" t="inlineStr">
        <is>
          <t>Дрели электрические</t>
        </is>
      </c>
      <c r="L131" t="n">
        <v>1368</v>
      </c>
      <c r="N131" t="n">
        <v>1011</v>
      </c>
      <c r="O131" t="inlineStr">
        <is>
          <t>маш.-ч</t>
        </is>
      </c>
      <c r="P131" t="inlineStr">
        <is>
          <t>маш.-ч</t>
        </is>
      </c>
      <c r="Q131" t="n">
        <v>1</v>
      </c>
      <c r="W131" t="n">
        <v>0</v>
      </c>
      <c r="X131" t="n">
        <v>-1867053656</v>
      </c>
      <c r="Y131">
        <f>AT131</f>
        <v/>
      </c>
      <c r="AA131" t="n">
        <v>0</v>
      </c>
      <c r="AB131" t="n">
        <v>8.390000000000001</v>
      </c>
      <c r="AC131" t="n">
        <v>0</v>
      </c>
      <c r="AD131" t="n">
        <v>0</v>
      </c>
      <c r="AE131" t="n">
        <v>0</v>
      </c>
      <c r="AF131" t="n">
        <v>1.95</v>
      </c>
      <c r="AG131" t="n">
        <v>0</v>
      </c>
      <c r="AH131" t="n">
        <v>0</v>
      </c>
      <c r="AI131" t="n">
        <v>1</v>
      </c>
      <c r="AJ131" t="n">
        <v>4.3</v>
      </c>
      <c r="AK131" t="n">
        <v>52.25</v>
      </c>
      <c r="AL131" t="n">
        <v>1</v>
      </c>
      <c r="AM131" t="n">
        <v>2</v>
      </c>
      <c r="AN131" t="n">
        <v>0</v>
      </c>
      <c r="AO131" t="n">
        <v>1</v>
      </c>
      <c r="AP131" t="n">
        <v>1</v>
      </c>
      <c r="AQ131" t="n">
        <v>0</v>
      </c>
      <c r="AR131" t="n">
        <v>0</v>
      </c>
      <c r="AS131" t="inlineStr"/>
      <c r="AT131" t="n">
        <v>4.56</v>
      </c>
      <c r="AU131" t="inlineStr"/>
      <c r="AV131" t="n">
        <v>0</v>
      </c>
      <c r="AW131" t="n">
        <v>2</v>
      </c>
      <c r="AX131" t="n">
        <v>78863691</v>
      </c>
      <c r="AY131" t="n">
        <v>1</v>
      </c>
      <c r="AZ131" t="n">
        <v>0</v>
      </c>
      <c r="BA131" t="n">
        <v>134</v>
      </c>
      <c r="BB131" t="n">
        <v>0</v>
      </c>
      <c r="BC131" t="n">
        <v>0</v>
      </c>
      <c r="BD131" t="n">
        <v>0</v>
      </c>
      <c r="BE131" t="n">
        <v>0</v>
      </c>
      <c r="BF131" t="n">
        <v>0</v>
      </c>
      <c r="BG131" t="n">
        <v>0</v>
      </c>
      <c r="BH131" t="n">
        <v>0</v>
      </c>
      <c r="BI131" t="n">
        <v>0</v>
      </c>
      <c r="BJ131" t="n">
        <v>0</v>
      </c>
      <c r="BK131" t="n">
        <v>0</v>
      </c>
      <c r="BL131" t="n">
        <v>0</v>
      </c>
      <c r="BM131" t="n">
        <v>0</v>
      </c>
      <c r="BN131" t="n">
        <v>0</v>
      </c>
      <c r="BO131" t="n">
        <v>0</v>
      </c>
      <c r="BP131" t="n">
        <v>0</v>
      </c>
      <c r="BQ131" t="n">
        <v>0</v>
      </c>
      <c r="BR131" t="n">
        <v>0</v>
      </c>
      <c r="BS131" t="n">
        <v>0</v>
      </c>
      <c r="BT131" t="n">
        <v>0</v>
      </c>
      <c r="BU131" t="n">
        <v>0</v>
      </c>
      <c r="BV131" t="n">
        <v>0</v>
      </c>
      <c r="BW131" t="n">
        <v>0</v>
      </c>
      <c r="CV131" t="n">
        <v>0</v>
      </c>
      <c r="CW131">
        <f>ROUND(Y131*Source!I403*DO131,7)</f>
        <v/>
      </c>
      <c r="CX131">
        <f>ROUND(Y131*Source!I403,7)</f>
        <v/>
      </c>
      <c r="CY131">
        <f>AB131</f>
        <v/>
      </c>
      <c r="CZ131">
        <f>AF131</f>
        <v/>
      </c>
      <c r="DA131">
        <f>AJ131</f>
        <v/>
      </c>
      <c r="DB131">
        <f>ROUND(ROUND(AT131*CZ131,2),2)</f>
        <v/>
      </c>
      <c r="DC131">
        <f>ROUND(ROUND(AT131*AG131,2),2)</f>
        <v/>
      </c>
      <c r="DD131" t="inlineStr"/>
      <c r="DE131" t="inlineStr"/>
      <c r="DF131">
        <f>ROUND(ROUND(AE131,0)*CX131,0)</f>
        <v/>
      </c>
      <c r="DG131">
        <f>ROUND(ROUND(AF131*AJ131,0)*CX131,0)</f>
        <v/>
      </c>
      <c r="DH131">
        <f>ROUND(ROUND(AG131*AK131,0)*CX131,0)</f>
        <v/>
      </c>
      <c r="DI131">
        <f>ROUND(ROUND(AH131,0)*CX131,0)</f>
        <v/>
      </c>
      <c r="DJ131">
        <f>DG131</f>
        <v/>
      </c>
      <c r="DK131" t="n">
        <v>0</v>
      </c>
      <c r="DL131" t="inlineStr"/>
      <c r="DM131" t="n">
        <v>0</v>
      </c>
      <c r="DN131" t="inlineStr"/>
      <c r="DO131" t="n">
        <v>0</v>
      </c>
    </row>
    <row r="132">
      <c r="A132">
        <f>ROW(Source!A403)</f>
        <v/>
      </c>
      <c r="B132" t="n">
        <v>78862477</v>
      </c>
      <c r="C132" t="n">
        <v>78863672</v>
      </c>
      <c r="D132" t="n">
        <v>29174913</v>
      </c>
      <c r="E132" t="n">
        <v>1</v>
      </c>
      <c r="F132" t="n">
        <v>1</v>
      </c>
      <c r="G132" t="n">
        <v>1</v>
      </c>
      <c r="H132" t="n">
        <v>2</v>
      </c>
      <c r="I132" t="inlineStr">
        <is>
          <t>400001</t>
        </is>
      </c>
      <c r="J132" t="inlineStr">
        <is>
          <t>ТСЭМ Московской обл., 400001, приказ Минстроя России №675/пр от 28.02.2017 № 264/пр</t>
        </is>
      </c>
      <c r="K132" t="inlineStr">
        <is>
          <t>Автомобили бортовые, грузоподъемность до 5 т</t>
        </is>
      </c>
      <c r="L132" t="n">
        <v>1368</v>
      </c>
      <c r="N132" t="n">
        <v>1011</v>
      </c>
      <c r="O132" t="inlineStr">
        <is>
          <t>маш.-ч</t>
        </is>
      </c>
      <c r="P132" t="inlineStr">
        <is>
          <t>маш.-ч</t>
        </is>
      </c>
      <c r="Q132" t="n">
        <v>1</v>
      </c>
      <c r="W132" t="n">
        <v>0</v>
      </c>
      <c r="X132" t="n">
        <v>1230759911</v>
      </c>
      <c r="Y132">
        <f>AT132</f>
        <v/>
      </c>
      <c r="AA132" t="n">
        <v>0</v>
      </c>
      <c r="AB132" t="n">
        <v>2177.51</v>
      </c>
      <c r="AC132" t="n">
        <v>606.1</v>
      </c>
      <c r="AD132" t="n">
        <v>0</v>
      </c>
      <c r="AE132" t="n">
        <v>0</v>
      </c>
      <c r="AF132" t="n">
        <v>87.17</v>
      </c>
      <c r="AG132" t="n">
        <v>11.6</v>
      </c>
      <c r="AH132" t="n">
        <v>0</v>
      </c>
      <c r="AI132" t="n">
        <v>1</v>
      </c>
      <c r="AJ132" t="n">
        <v>24.98</v>
      </c>
      <c r="AK132" t="n">
        <v>52.25</v>
      </c>
      <c r="AL132" t="n">
        <v>1</v>
      </c>
      <c r="AM132" t="n">
        <v>2</v>
      </c>
      <c r="AN132" t="n">
        <v>0</v>
      </c>
      <c r="AO132" t="n">
        <v>1</v>
      </c>
      <c r="AP132" t="n">
        <v>1</v>
      </c>
      <c r="AQ132" t="n">
        <v>0</v>
      </c>
      <c r="AR132" t="n">
        <v>0</v>
      </c>
      <c r="AS132" t="inlineStr"/>
      <c r="AT132" t="n">
        <v>0.6</v>
      </c>
      <c r="AU132" t="inlineStr"/>
      <c r="AV132" t="n">
        <v>0</v>
      </c>
      <c r="AW132" t="n">
        <v>2</v>
      </c>
      <c r="AX132" t="n">
        <v>78863692</v>
      </c>
      <c r="AY132" t="n">
        <v>1</v>
      </c>
      <c r="AZ132" t="n">
        <v>0</v>
      </c>
      <c r="BA132" t="n">
        <v>135</v>
      </c>
      <c r="BB132" t="n">
        <v>0</v>
      </c>
      <c r="BC132" t="n">
        <v>0</v>
      </c>
      <c r="BD132" t="n">
        <v>0</v>
      </c>
      <c r="BE132" t="n">
        <v>0</v>
      </c>
      <c r="BF132" t="n">
        <v>0</v>
      </c>
      <c r="BG132" t="n">
        <v>0</v>
      </c>
      <c r="BH132" t="n">
        <v>0</v>
      </c>
      <c r="BI132" t="n">
        <v>0</v>
      </c>
      <c r="BJ132" t="n">
        <v>0</v>
      </c>
      <c r="BK132" t="n">
        <v>0</v>
      </c>
      <c r="BL132" t="n">
        <v>0</v>
      </c>
      <c r="BM132" t="n">
        <v>0</v>
      </c>
      <c r="BN132" t="n">
        <v>0</v>
      </c>
      <c r="BO132" t="n">
        <v>0</v>
      </c>
      <c r="BP132" t="n">
        <v>0</v>
      </c>
      <c r="BQ132" t="n">
        <v>0</v>
      </c>
      <c r="BR132" t="n">
        <v>0</v>
      </c>
      <c r="BS132" t="n">
        <v>0</v>
      </c>
      <c r="BT132" t="n">
        <v>0</v>
      </c>
      <c r="BU132" t="n">
        <v>0</v>
      </c>
      <c r="BV132" t="n">
        <v>0</v>
      </c>
      <c r="BW132" t="n">
        <v>0</v>
      </c>
      <c r="CV132" t="n">
        <v>0</v>
      </c>
      <c r="CW132">
        <f>ROUND(Y132*Source!I403*DO132,7)</f>
        <v/>
      </c>
      <c r="CX132">
        <f>ROUND(Y132*Source!I403,7)</f>
        <v/>
      </c>
      <c r="CY132">
        <f>AB132</f>
        <v/>
      </c>
      <c r="CZ132">
        <f>AF132</f>
        <v/>
      </c>
      <c r="DA132">
        <f>AJ132</f>
        <v/>
      </c>
      <c r="DB132">
        <f>ROUND(ROUND(AT132*CZ132,2),2)</f>
        <v/>
      </c>
      <c r="DC132">
        <f>ROUND(ROUND(AT132*AG132,2),2)</f>
        <v/>
      </c>
      <c r="DD132" t="inlineStr"/>
      <c r="DE132" t="inlineStr"/>
      <c r="DF132">
        <f>ROUND(ROUND(AE132,0)*CX132,0)</f>
        <v/>
      </c>
      <c r="DG132">
        <f>ROUND(ROUND(AF132*AJ132,0)*CX132,0)</f>
        <v/>
      </c>
      <c r="DH132">
        <f>ROUND(ROUND(AG132*AK132,0)*CX132,0)</f>
        <v/>
      </c>
      <c r="DI132">
        <f>ROUND(ROUND(AH132,0)*CX132,0)</f>
        <v/>
      </c>
      <c r="DJ132">
        <f>DG132</f>
        <v/>
      </c>
      <c r="DK132" t="n">
        <v>0</v>
      </c>
      <c r="DL132" t="inlineStr"/>
      <c r="DM132" t="n">
        <v>0</v>
      </c>
      <c r="DN132" t="inlineStr"/>
      <c r="DO132" t="n">
        <v>0</v>
      </c>
    </row>
    <row r="133">
      <c r="A133">
        <f>ROW(Source!A403)</f>
        <v/>
      </c>
      <c r="B133" t="n">
        <v>78862477</v>
      </c>
      <c r="C133" t="n">
        <v>78863672</v>
      </c>
      <c r="D133" t="n">
        <v>29107441</v>
      </c>
      <c r="E133" t="n">
        <v>1</v>
      </c>
      <c r="F133" t="n">
        <v>1</v>
      </c>
      <c r="G133" t="n">
        <v>1</v>
      </c>
      <c r="H133" t="n">
        <v>3</v>
      </c>
      <c r="I133" t="inlineStr">
        <is>
          <t>101-0324</t>
        </is>
      </c>
      <c r="J133" t="inlineStr">
        <is>
          <t>ТССЦ Московской обл., 101-0324, приказ Минстроя России №675/пр от 28.02.2017 № 254/пр</t>
        </is>
      </c>
      <c r="K133" t="inlineStr">
        <is>
          <t>Кислород технический газообразный</t>
        </is>
      </c>
      <c r="L133" t="n">
        <v>1339</v>
      </c>
      <c r="N133" t="n">
        <v>1007</v>
      </c>
      <c r="O133" t="inlineStr">
        <is>
          <t>м3</t>
        </is>
      </c>
      <c r="P133" t="inlineStr">
        <is>
          <t>м3</t>
        </is>
      </c>
      <c r="Q133" t="n">
        <v>1</v>
      </c>
      <c r="W133" t="n">
        <v>0</v>
      </c>
      <c r="X133" t="n">
        <v>-756465305</v>
      </c>
      <c r="Y133">
        <f>AT133</f>
        <v/>
      </c>
      <c r="AA133" t="n">
        <v>111.08</v>
      </c>
      <c r="AB133" t="n">
        <v>0</v>
      </c>
      <c r="AC133" t="n">
        <v>0</v>
      </c>
      <c r="AD133" t="n">
        <v>0</v>
      </c>
      <c r="AE133" t="n">
        <v>6.23</v>
      </c>
      <c r="AF133" t="n">
        <v>0</v>
      </c>
      <c r="AG133" t="n">
        <v>0</v>
      </c>
      <c r="AH133" t="n">
        <v>0</v>
      </c>
      <c r="AI133" t="n">
        <v>17.83</v>
      </c>
      <c r="AJ133" t="n">
        <v>1</v>
      </c>
      <c r="AK133" t="n">
        <v>1</v>
      </c>
      <c r="AL133" t="n">
        <v>1</v>
      </c>
      <c r="AM133" t="n">
        <v>2</v>
      </c>
      <c r="AN133" t="n">
        <v>0</v>
      </c>
      <c r="AO133" t="n">
        <v>1</v>
      </c>
      <c r="AP133" t="n">
        <v>1</v>
      </c>
      <c r="AQ133" t="n">
        <v>0</v>
      </c>
      <c r="AR133" t="n">
        <v>0</v>
      </c>
      <c r="AS133" t="inlineStr"/>
      <c r="AT133" t="n">
        <v>0.48</v>
      </c>
      <c r="AU133" t="inlineStr"/>
      <c r="AV133" t="n">
        <v>0</v>
      </c>
      <c r="AW133" t="n">
        <v>2</v>
      </c>
      <c r="AX133" t="n">
        <v>78863693</v>
      </c>
      <c r="AY133" t="n">
        <v>1</v>
      </c>
      <c r="AZ133" t="n">
        <v>0</v>
      </c>
      <c r="BA133" t="n">
        <v>136</v>
      </c>
      <c r="BB133" t="n">
        <v>0</v>
      </c>
      <c r="BC133" t="n">
        <v>0</v>
      </c>
      <c r="BD133" t="n">
        <v>0</v>
      </c>
      <c r="BE133" t="n">
        <v>0</v>
      </c>
      <c r="BF133" t="n">
        <v>0</v>
      </c>
      <c r="BG133" t="n">
        <v>0</v>
      </c>
      <c r="BH133" t="n">
        <v>0</v>
      </c>
      <c r="BI133" t="n">
        <v>0</v>
      </c>
      <c r="BJ133" t="n">
        <v>0</v>
      </c>
      <c r="BK133" t="n">
        <v>0</v>
      </c>
      <c r="BL133" t="n">
        <v>0</v>
      </c>
      <c r="BM133" t="n">
        <v>0</v>
      </c>
      <c r="BN133" t="n">
        <v>0</v>
      </c>
      <c r="BO133" t="n">
        <v>0</v>
      </c>
      <c r="BP133" t="n">
        <v>0</v>
      </c>
      <c r="BQ133" t="n">
        <v>0</v>
      </c>
      <c r="BR133" t="n">
        <v>0</v>
      </c>
      <c r="BS133" t="n">
        <v>0</v>
      </c>
      <c r="BT133" t="n">
        <v>0</v>
      </c>
      <c r="BU133" t="n">
        <v>0</v>
      </c>
      <c r="BV133" t="n">
        <v>0</v>
      </c>
      <c r="BW133" t="n">
        <v>0</v>
      </c>
      <c r="CV133" t="n">
        <v>0</v>
      </c>
      <c r="CW133" t="n">
        <v>0</v>
      </c>
      <c r="CX133">
        <f>ROUND(Y133*Source!I403,7)</f>
        <v/>
      </c>
      <c r="CY133">
        <f>AA133</f>
        <v/>
      </c>
      <c r="CZ133">
        <f>AE133</f>
        <v/>
      </c>
      <c r="DA133">
        <f>AI133</f>
        <v/>
      </c>
      <c r="DB133">
        <f>ROUND(ROUND(AT133*CZ133,2),2)</f>
        <v/>
      </c>
      <c r="DC133">
        <f>ROUND(ROUND(AT133*AG133,2),2)</f>
        <v/>
      </c>
      <c r="DD133" t="inlineStr"/>
      <c r="DE133" t="inlineStr"/>
      <c r="DF133">
        <f>ROUND(ROUND(AE133*AI133,0)*CX133,0)</f>
        <v/>
      </c>
      <c r="DG133">
        <f>ROUND(ROUND(AF133,0)*CX133,0)</f>
        <v/>
      </c>
      <c r="DH133">
        <f>ROUND(ROUND(AG133,0)*CX133,0)</f>
        <v/>
      </c>
      <c r="DI133">
        <f>ROUND(ROUND(AH133,0)*CX133,0)</f>
        <v/>
      </c>
      <c r="DJ133">
        <f>DF133</f>
        <v/>
      </c>
      <c r="DK133" t="n">
        <v>0</v>
      </c>
      <c r="DL133" t="inlineStr"/>
      <c r="DM133" t="n">
        <v>0</v>
      </c>
      <c r="DN133" t="inlineStr"/>
      <c r="DO133" t="n">
        <v>0</v>
      </c>
    </row>
    <row r="134">
      <c r="A134">
        <f>ROW(Source!A403)</f>
        <v/>
      </c>
      <c r="B134" t="n">
        <v>78862477</v>
      </c>
      <c r="C134" t="n">
        <v>78863672</v>
      </c>
      <c r="D134" t="n">
        <v>29107430</v>
      </c>
      <c r="E134" t="n">
        <v>1</v>
      </c>
      <c r="F134" t="n">
        <v>1</v>
      </c>
      <c r="G134" t="n">
        <v>1</v>
      </c>
      <c r="H134" t="n">
        <v>3</v>
      </c>
      <c r="I134" t="inlineStr">
        <is>
          <t>101-1602</t>
        </is>
      </c>
      <c r="J134" t="inlineStr">
        <is>
          <t>ТССЦ Московской обл., 101-1602, приказ Минстроя России №675/пр от 28.02.2017 № 254/пр</t>
        </is>
      </c>
      <c r="K134" t="inlineStr">
        <is>
          <t>Ацетилен газообразный технический</t>
        </is>
      </c>
      <c r="L134" t="n">
        <v>1339</v>
      </c>
      <c r="N134" t="n">
        <v>1007</v>
      </c>
      <c r="O134" t="inlineStr">
        <is>
          <t>м3</t>
        </is>
      </c>
      <c r="P134" t="inlineStr">
        <is>
          <t>м3</t>
        </is>
      </c>
      <c r="Q134" t="n">
        <v>1</v>
      </c>
      <c r="W134" t="n">
        <v>0</v>
      </c>
      <c r="X134" t="n">
        <v>-203673795</v>
      </c>
      <c r="Y134">
        <f>AT134</f>
        <v/>
      </c>
      <c r="AA134" t="n">
        <v>618.53</v>
      </c>
      <c r="AB134" t="n">
        <v>0</v>
      </c>
      <c r="AC134" t="n">
        <v>0</v>
      </c>
      <c r="AD134" t="n">
        <v>0</v>
      </c>
      <c r="AE134" t="n">
        <v>38.49</v>
      </c>
      <c r="AF134" t="n">
        <v>0</v>
      </c>
      <c r="AG134" t="n">
        <v>0</v>
      </c>
      <c r="AH134" t="n">
        <v>0</v>
      </c>
      <c r="AI134" t="n">
        <v>16.07</v>
      </c>
      <c r="AJ134" t="n">
        <v>1</v>
      </c>
      <c r="AK134" t="n">
        <v>1</v>
      </c>
      <c r="AL134" t="n">
        <v>1</v>
      </c>
      <c r="AM134" t="n">
        <v>2</v>
      </c>
      <c r="AN134" t="n">
        <v>0</v>
      </c>
      <c r="AO134" t="n">
        <v>1</v>
      </c>
      <c r="AP134" t="n">
        <v>1</v>
      </c>
      <c r="AQ134" t="n">
        <v>0</v>
      </c>
      <c r="AR134" t="n">
        <v>0</v>
      </c>
      <c r="AS134" t="inlineStr"/>
      <c r="AT134" t="n">
        <v>0.21</v>
      </c>
      <c r="AU134" t="inlineStr"/>
      <c r="AV134" t="n">
        <v>0</v>
      </c>
      <c r="AW134" t="n">
        <v>2</v>
      </c>
      <c r="AX134" t="n">
        <v>78863694</v>
      </c>
      <c r="AY134" t="n">
        <v>1</v>
      </c>
      <c r="AZ134" t="n">
        <v>0</v>
      </c>
      <c r="BA134" t="n">
        <v>137</v>
      </c>
      <c r="BB134" t="n">
        <v>0</v>
      </c>
      <c r="BC134" t="n">
        <v>0</v>
      </c>
      <c r="BD134" t="n">
        <v>0</v>
      </c>
      <c r="BE134" t="n">
        <v>0</v>
      </c>
      <c r="BF134" t="n">
        <v>0</v>
      </c>
      <c r="BG134" t="n">
        <v>0</v>
      </c>
      <c r="BH134" t="n">
        <v>0</v>
      </c>
      <c r="BI134" t="n">
        <v>0</v>
      </c>
      <c r="BJ134" t="n">
        <v>0</v>
      </c>
      <c r="BK134" t="n">
        <v>0</v>
      </c>
      <c r="BL134" t="n">
        <v>0</v>
      </c>
      <c r="BM134" t="n">
        <v>0</v>
      </c>
      <c r="BN134" t="n">
        <v>0</v>
      </c>
      <c r="BO134" t="n">
        <v>0</v>
      </c>
      <c r="BP134" t="n">
        <v>0</v>
      </c>
      <c r="BQ134" t="n">
        <v>0</v>
      </c>
      <c r="BR134" t="n">
        <v>0</v>
      </c>
      <c r="BS134" t="n">
        <v>0</v>
      </c>
      <c r="BT134" t="n">
        <v>0</v>
      </c>
      <c r="BU134" t="n">
        <v>0</v>
      </c>
      <c r="BV134" t="n">
        <v>0</v>
      </c>
      <c r="BW134" t="n">
        <v>0</v>
      </c>
      <c r="CV134" t="n">
        <v>0</v>
      </c>
      <c r="CW134" t="n">
        <v>0</v>
      </c>
      <c r="CX134">
        <f>ROUND(Y134*Source!I403,7)</f>
        <v/>
      </c>
      <c r="CY134">
        <f>AA134</f>
        <v/>
      </c>
      <c r="CZ134">
        <f>AE134</f>
        <v/>
      </c>
      <c r="DA134">
        <f>AI134</f>
        <v/>
      </c>
      <c r="DB134">
        <f>ROUND(ROUND(AT134*CZ134,2),2)</f>
        <v/>
      </c>
      <c r="DC134">
        <f>ROUND(ROUND(AT134*AG134,2),2)</f>
        <v/>
      </c>
      <c r="DD134" t="inlineStr"/>
      <c r="DE134" t="inlineStr"/>
      <c r="DF134">
        <f>ROUND(ROUND(AE134*AI134,0)*CX134,0)</f>
        <v/>
      </c>
      <c r="DG134">
        <f>ROUND(ROUND(AF134,0)*CX134,0)</f>
        <v/>
      </c>
      <c r="DH134">
        <f>ROUND(ROUND(AG134,0)*CX134,0)</f>
        <v/>
      </c>
      <c r="DI134">
        <f>ROUND(ROUND(AH134,0)*CX134,0)</f>
        <v/>
      </c>
      <c r="DJ134">
        <f>DF134</f>
        <v/>
      </c>
      <c r="DK134" t="n">
        <v>0</v>
      </c>
      <c r="DL134" t="inlineStr"/>
      <c r="DM134" t="n">
        <v>0</v>
      </c>
      <c r="DN134" t="inlineStr"/>
      <c r="DO134" t="n">
        <v>0</v>
      </c>
    </row>
    <row r="135">
      <c r="A135">
        <f>ROW(Source!A403)</f>
        <v/>
      </c>
      <c r="B135" t="n">
        <v>78862477</v>
      </c>
      <c r="C135" t="n">
        <v>78863672</v>
      </c>
      <c r="D135" t="n">
        <v>29117360</v>
      </c>
      <c r="E135" t="n">
        <v>1</v>
      </c>
      <c r="F135" t="n">
        <v>1</v>
      </c>
      <c r="G135" t="n">
        <v>1</v>
      </c>
      <c r="H135" t="n">
        <v>3</v>
      </c>
      <c r="I135" t="inlineStr">
        <is>
          <t>103-1456</t>
        </is>
      </c>
      <c r="J135" t="inlineStr">
        <is>
          <t>ТССЦ Московской обл., 103-1456, приказ Минстроя России №675/пр от 28.02.2017 № 254/пр</t>
        </is>
      </c>
      <c r="K135" t="inlineStr">
        <is>
          <t>Трубы металлополимерные многослойные для холодного водоснабжения, давлением 1 МПа (10 кгс/см2), для температуры до 30 градусов С, диаметром 20 мм</t>
        </is>
      </c>
      <c r="L135" t="n">
        <v>1301</v>
      </c>
      <c r="N135" t="n">
        <v>1003</v>
      </c>
      <c r="O135" t="inlineStr">
        <is>
          <t>м</t>
        </is>
      </c>
      <c r="P135" t="inlineStr">
        <is>
          <t>м</t>
        </is>
      </c>
      <c r="Q135" t="n">
        <v>1</v>
      </c>
      <c r="W135" t="n">
        <v>0</v>
      </c>
      <c r="X135" t="n">
        <v>2059370813</v>
      </c>
      <c r="Y135">
        <f>AT135</f>
        <v/>
      </c>
      <c r="AA135" t="n">
        <v>161.63</v>
      </c>
      <c r="AB135" t="n">
        <v>0</v>
      </c>
      <c r="AC135" t="n">
        <v>0</v>
      </c>
      <c r="AD135" t="n">
        <v>0</v>
      </c>
      <c r="AE135" t="n">
        <v>21.1</v>
      </c>
      <c r="AF135" t="n">
        <v>0</v>
      </c>
      <c r="AG135" t="n">
        <v>0</v>
      </c>
      <c r="AH135" t="n">
        <v>0</v>
      </c>
      <c r="AI135" t="n">
        <v>7.66</v>
      </c>
      <c r="AJ135" t="n">
        <v>1</v>
      </c>
      <c r="AK135" t="n">
        <v>1</v>
      </c>
      <c r="AL135" t="n">
        <v>1</v>
      </c>
      <c r="AM135" t="n">
        <v>2</v>
      </c>
      <c r="AN135" t="n">
        <v>0</v>
      </c>
      <c r="AO135" t="n">
        <v>1</v>
      </c>
      <c r="AP135" t="n">
        <v>1</v>
      </c>
      <c r="AQ135" t="n">
        <v>0</v>
      </c>
      <c r="AR135" t="n">
        <v>0</v>
      </c>
      <c r="AS135" t="inlineStr"/>
      <c r="AT135" t="n">
        <v>95.8</v>
      </c>
      <c r="AU135" t="inlineStr"/>
      <c r="AV135" t="n">
        <v>0</v>
      </c>
      <c r="AW135" t="n">
        <v>2</v>
      </c>
      <c r="AX135" t="n">
        <v>78863695</v>
      </c>
      <c r="AY135" t="n">
        <v>1</v>
      </c>
      <c r="AZ135" t="n">
        <v>0</v>
      </c>
      <c r="BA135" t="n">
        <v>138</v>
      </c>
      <c r="BB135" t="n">
        <v>0</v>
      </c>
      <c r="BC135" t="n">
        <v>0</v>
      </c>
      <c r="BD135" t="n">
        <v>0</v>
      </c>
      <c r="BE135" t="n">
        <v>0</v>
      </c>
      <c r="BF135" t="n">
        <v>0</v>
      </c>
      <c r="BG135" t="n">
        <v>0</v>
      </c>
      <c r="BH135" t="n">
        <v>0</v>
      </c>
      <c r="BI135" t="n">
        <v>0</v>
      </c>
      <c r="BJ135" t="n">
        <v>0</v>
      </c>
      <c r="BK135" t="n">
        <v>0</v>
      </c>
      <c r="BL135" t="n">
        <v>0</v>
      </c>
      <c r="BM135" t="n">
        <v>0</v>
      </c>
      <c r="BN135" t="n">
        <v>0</v>
      </c>
      <c r="BO135" t="n">
        <v>0</v>
      </c>
      <c r="BP135" t="n">
        <v>0</v>
      </c>
      <c r="BQ135" t="n">
        <v>0</v>
      </c>
      <c r="BR135" t="n">
        <v>0</v>
      </c>
      <c r="BS135" t="n">
        <v>0</v>
      </c>
      <c r="BT135" t="n">
        <v>0</v>
      </c>
      <c r="BU135" t="n">
        <v>0</v>
      </c>
      <c r="BV135" t="n">
        <v>0</v>
      </c>
      <c r="BW135" t="n">
        <v>0</v>
      </c>
      <c r="CV135" t="n">
        <v>0</v>
      </c>
      <c r="CW135" t="n">
        <v>0</v>
      </c>
      <c r="CX135">
        <f>ROUND(Y135*Source!I403,7)</f>
        <v/>
      </c>
      <c r="CY135">
        <f>AA135</f>
        <v/>
      </c>
      <c r="CZ135">
        <f>AE135</f>
        <v/>
      </c>
      <c r="DA135">
        <f>AI135</f>
        <v/>
      </c>
      <c r="DB135">
        <f>ROUND(ROUND(AT135*CZ135,2),2)</f>
        <v/>
      </c>
      <c r="DC135">
        <f>ROUND(ROUND(AT135*AG135,2),2)</f>
        <v/>
      </c>
      <c r="DD135" t="inlineStr"/>
      <c r="DE135" t="inlineStr"/>
      <c r="DF135">
        <f>ROUND(ROUND(AE135*AI135,0)*CX135,0)</f>
        <v/>
      </c>
      <c r="DG135">
        <f>ROUND(ROUND(AF135,0)*CX135,0)</f>
        <v/>
      </c>
      <c r="DH135">
        <f>ROUND(ROUND(AG135,0)*CX135,0)</f>
        <v/>
      </c>
      <c r="DI135">
        <f>ROUND(ROUND(AH135,0)*CX135,0)</f>
        <v/>
      </c>
      <c r="DJ135">
        <f>DF135</f>
        <v/>
      </c>
      <c r="DK135" t="n">
        <v>0</v>
      </c>
      <c r="DL135" t="inlineStr"/>
      <c r="DM135" t="n">
        <v>0</v>
      </c>
      <c r="DN135" t="inlineStr"/>
      <c r="DO135" t="n">
        <v>0</v>
      </c>
    </row>
    <row r="136">
      <c r="A136">
        <f>ROW(Source!A403)</f>
        <v/>
      </c>
      <c r="B136" t="n">
        <v>78862477</v>
      </c>
      <c r="C136" t="n">
        <v>78863672</v>
      </c>
      <c r="D136" t="n">
        <v>29140635</v>
      </c>
      <c r="E136" t="n">
        <v>1</v>
      </c>
      <c r="F136" t="n">
        <v>1</v>
      </c>
      <c r="G136" t="n">
        <v>1</v>
      </c>
      <c r="H136" t="n">
        <v>3</v>
      </c>
      <c r="I136" t="inlineStr">
        <is>
          <t>301-1380</t>
        </is>
      </c>
      <c r="J136" t="inlineStr">
        <is>
          <t>ТССЦ Московской обл., 301-1380, приказ Минстроя России №675/пр от 28.02.2017 № 256/пр</t>
        </is>
      </c>
      <c r="K136" t="inlineStr">
        <is>
          <t>Трубки защитные гофрированные</t>
        </is>
      </c>
      <c r="L136" t="n">
        <v>1301</v>
      </c>
      <c r="N136" t="n">
        <v>1003</v>
      </c>
      <c r="O136" t="inlineStr">
        <is>
          <t>м</t>
        </is>
      </c>
      <c r="P136" t="inlineStr">
        <is>
          <t>м</t>
        </is>
      </c>
      <c r="Q136" t="n">
        <v>1</v>
      </c>
      <c r="W136" t="n">
        <v>0</v>
      </c>
      <c r="X136" t="n">
        <v>-1225716149</v>
      </c>
      <c r="Y136">
        <f>AT136</f>
        <v/>
      </c>
      <c r="AA136" t="n">
        <v>17.99</v>
      </c>
      <c r="AB136" t="n">
        <v>0</v>
      </c>
      <c r="AC136" t="n">
        <v>0</v>
      </c>
      <c r="AD136" t="n">
        <v>0</v>
      </c>
      <c r="AE136" t="n">
        <v>9.52</v>
      </c>
      <c r="AF136" t="n">
        <v>0</v>
      </c>
      <c r="AG136" t="n">
        <v>0</v>
      </c>
      <c r="AH136" t="n">
        <v>0</v>
      </c>
      <c r="AI136" t="n">
        <v>1.89</v>
      </c>
      <c r="AJ136" t="n">
        <v>1</v>
      </c>
      <c r="AK136" t="n">
        <v>1</v>
      </c>
      <c r="AL136" t="n">
        <v>1</v>
      </c>
      <c r="AM136" t="n">
        <v>2</v>
      </c>
      <c r="AN136" t="n">
        <v>0</v>
      </c>
      <c r="AO136" t="n">
        <v>1</v>
      </c>
      <c r="AP136" t="n">
        <v>1</v>
      </c>
      <c r="AQ136" t="n">
        <v>0</v>
      </c>
      <c r="AR136" t="n">
        <v>0</v>
      </c>
      <c r="AS136" t="inlineStr"/>
      <c r="AT136" t="n">
        <v>11</v>
      </c>
      <c r="AU136" t="inlineStr"/>
      <c r="AV136" t="n">
        <v>0</v>
      </c>
      <c r="AW136" t="n">
        <v>2</v>
      </c>
      <c r="AX136" t="n">
        <v>78863697</v>
      </c>
      <c r="AY136" t="n">
        <v>1</v>
      </c>
      <c r="AZ136" t="n">
        <v>0</v>
      </c>
      <c r="BA136" t="n">
        <v>140</v>
      </c>
      <c r="BB136" t="n">
        <v>0</v>
      </c>
      <c r="BC136" t="n">
        <v>0</v>
      </c>
      <c r="BD136" t="n">
        <v>0</v>
      </c>
      <c r="BE136" t="n">
        <v>0</v>
      </c>
      <c r="BF136" t="n">
        <v>0</v>
      </c>
      <c r="BG136" t="n">
        <v>0</v>
      </c>
      <c r="BH136" t="n">
        <v>0</v>
      </c>
      <c r="BI136" t="n">
        <v>0</v>
      </c>
      <c r="BJ136" t="n">
        <v>0</v>
      </c>
      <c r="BK136" t="n">
        <v>0</v>
      </c>
      <c r="BL136" t="n">
        <v>0</v>
      </c>
      <c r="BM136" t="n">
        <v>0</v>
      </c>
      <c r="BN136" t="n">
        <v>0</v>
      </c>
      <c r="BO136" t="n">
        <v>0</v>
      </c>
      <c r="BP136" t="n">
        <v>0</v>
      </c>
      <c r="BQ136" t="n">
        <v>0</v>
      </c>
      <c r="BR136" t="n">
        <v>0</v>
      </c>
      <c r="BS136" t="n">
        <v>0</v>
      </c>
      <c r="BT136" t="n">
        <v>0</v>
      </c>
      <c r="BU136" t="n">
        <v>0</v>
      </c>
      <c r="BV136" t="n">
        <v>0</v>
      </c>
      <c r="BW136" t="n">
        <v>0</v>
      </c>
      <c r="CV136" t="n">
        <v>0</v>
      </c>
      <c r="CW136" t="n">
        <v>0</v>
      </c>
      <c r="CX136">
        <f>ROUND(Y136*Source!I403,7)</f>
        <v/>
      </c>
      <c r="CY136">
        <f>AA136</f>
        <v/>
      </c>
      <c r="CZ136">
        <f>AE136</f>
        <v/>
      </c>
      <c r="DA136">
        <f>AI136</f>
        <v/>
      </c>
      <c r="DB136">
        <f>ROUND(ROUND(AT136*CZ136,2),2)</f>
        <v/>
      </c>
      <c r="DC136">
        <f>ROUND(ROUND(AT136*AG136,2),2)</f>
        <v/>
      </c>
      <c r="DD136" t="inlineStr"/>
      <c r="DE136" t="inlineStr"/>
      <c r="DF136">
        <f>ROUND(ROUND(AE136*AI136,0)*CX136,0)</f>
        <v/>
      </c>
      <c r="DG136">
        <f>ROUND(ROUND(AF136,0)*CX136,0)</f>
        <v/>
      </c>
      <c r="DH136">
        <f>ROUND(ROUND(AG136,0)*CX136,0)</f>
        <v/>
      </c>
      <c r="DI136">
        <f>ROUND(ROUND(AH136,0)*CX136,0)</f>
        <v/>
      </c>
      <c r="DJ136">
        <f>DF136</f>
        <v/>
      </c>
      <c r="DK136" t="n">
        <v>0</v>
      </c>
      <c r="DL136" t="inlineStr"/>
      <c r="DM136" t="n">
        <v>0</v>
      </c>
      <c r="DN136" t="inlineStr"/>
      <c r="DO136" t="n">
        <v>0</v>
      </c>
    </row>
    <row r="137">
      <c r="A137">
        <f>ROW(Source!A403)</f>
        <v/>
      </c>
      <c r="B137" t="n">
        <v>78862477</v>
      </c>
      <c r="C137" t="n">
        <v>78863672</v>
      </c>
      <c r="D137" t="n">
        <v>29149245</v>
      </c>
      <c r="E137" t="n">
        <v>1</v>
      </c>
      <c r="F137" t="n">
        <v>1</v>
      </c>
      <c r="G137" t="n">
        <v>1</v>
      </c>
      <c r="H137" t="n">
        <v>3</v>
      </c>
      <c r="I137" t="inlineStr">
        <is>
          <t>405-0254</t>
        </is>
      </c>
      <c r="J137" t="inlineStr">
        <is>
          <t>ТССЦ Московской обл., 405-0254, приказ Минстроя России №675/пр от 28.02.2017 № 257/пр</t>
        </is>
      </c>
      <c r="K137" t="inlineStr">
        <is>
          <t>Известь строительная негашеная хлорная, марки А</t>
        </is>
      </c>
      <c r="L137" t="n">
        <v>1348</v>
      </c>
      <c r="N137" t="n">
        <v>1009</v>
      </c>
      <c r="O137" t="inlineStr">
        <is>
          <t>т</t>
        </is>
      </c>
      <c r="P137" t="inlineStr">
        <is>
          <t>т</t>
        </is>
      </c>
      <c r="Q137" t="n">
        <v>1000</v>
      </c>
      <c r="W137" t="n">
        <v>0</v>
      </c>
      <c r="X137" t="n">
        <v>469989087</v>
      </c>
      <c r="Y137">
        <f>AT137</f>
        <v/>
      </c>
      <c r="AA137" t="n">
        <v>7858.02</v>
      </c>
      <c r="AB137" t="n">
        <v>0</v>
      </c>
      <c r="AC137" t="n">
        <v>0</v>
      </c>
      <c r="AD137" t="n">
        <v>0</v>
      </c>
      <c r="AE137" t="n">
        <v>2147</v>
      </c>
      <c r="AF137" t="n">
        <v>0</v>
      </c>
      <c r="AG137" t="n">
        <v>0</v>
      </c>
      <c r="AH137" t="n">
        <v>0</v>
      </c>
      <c r="AI137" t="n">
        <v>3.66</v>
      </c>
      <c r="AJ137" t="n">
        <v>1</v>
      </c>
      <c r="AK137" t="n">
        <v>1</v>
      </c>
      <c r="AL137" t="n">
        <v>1</v>
      </c>
      <c r="AM137" t="n">
        <v>2</v>
      </c>
      <c r="AN137" t="n">
        <v>0</v>
      </c>
      <c r="AO137" t="n">
        <v>1</v>
      </c>
      <c r="AP137" t="n">
        <v>1</v>
      </c>
      <c r="AQ137" t="n">
        <v>0</v>
      </c>
      <c r="AR137" t="n">
        <v>0</v>
      </c>
      <c r="AS137" t="inlineStr"/>
      <c r="AT137" t="n">
        <v>0.0016</v>
      </c>
      <c r="AU137" t="inlineStr"/>
      <c r="AV137" t="n">
        <v>0</v>
      </c>
      <c r="AW137" t="n">
        <v>2</v>
      </c>
      <c r="AX137" t="n">
        <v>78863700</v>
      </c>
      <c r="AY137" t="n">
        <v>1</v>
      </c>
      <c r="AZ137" t="n">
        <v>0</v>
      </c>
      <c r="BA137" t="n">
        <v>143</v>
      </c>
      <c r="BB137" t="n">
        <v>0</v>
      </c>
      <c r="BC137" t="n">
        <v>0</v>
      </c>
      <c r="BD137" t="n">
        <v>0</v>
      </c>
      <c r="BE137" t="n">
        <v>0</v>
      </c>
      <c r="BF137" t="n">
        <v>0</v>
      </c>
      <c r="BG137" t="n">
        <v>0</v>
      </c>
      <c r="BH137" t="n">
        <v>0</v>
      </c>
      <c r="BI137" t="n">
        <v>0</v>
      </c>
      <c r="BJ137" t="n">
        <v>0</v>
      </c>
      <c r="BK137" t="n">
        <v>0</v>
      </c>
      <c r="BL137" t="n">
        <v>0</v>
      </c>
      <c r="BM137" t="n">
        <v>0</v>
      </c>
      <c r="BN137" t="n">
        <v>0</v>
      </c>
      <c r="BO137" t="n">
        <v>0</v>
      </c>
      <c r="BP137" t="n">
        <v>0</v>
      </c>
      <c r="BQ137" t="n">
        <v>0</v>
      </c>
      <c r="BR137" t="n">
        <v>0</v>
      </c>
      <c r="BS137" t="n">
        <v>0</v>
      </c>
      <c r="BT137" t="n">
        <v>0</v>
      </c>
      <c r="BU137" t="n">
        <v>0</v>
      </c>
      <c r="BV137" t="n">
        <v>0</v>
      </c>
      <c r="BW137" t="n">
        <v>0</v>
      </c>
      <c r="CV137" t="n">
        <v>0</v>
      </c>
      <c r="CW137" t="n">
        <v>0</v>
      </c>
      <c r="CX137">
        <f>ROUND(Y137*Source!I403,7)</f>
        <v/>
      </c>
      <c r="CY137">
        <f>AA137</f>
        <v/>
      </c>
      <c r="CZ137">
        <f>AE137</f>
        <v/>
      </c>
      <c r="DA137">
        <f>AI137</f>
        <v/>
      </c>
      <c r="DB137">
        <f>ROUND(ROUND(AT137*CZ137,2),2)</f>
        <v/>
      </c>
      <c r="DC137">
        <f>ROUND(ROUND(AT137*AG137,2),2)</f>
        <v/>
      </c>
      <c r="DD137" t="inlineStr"/>
      <c r="DE137" t="inlineStr"/>
      <c r="DF137">
        <f>ROUND(ROUND(AE137*AI137,0)*CX137,0)</f>
        <v/>
      </c>
      <c r="DG137">
        <f>ROUND(ROUND(AF137,0)*CX137,0)</f>
        <v/>
      </c>
      <c r="DH137">
        <f>ROUND(ROUND(AG137,0)*CX137,0)</f>
        <v/>
      </c>
      <c r="DI137">
        <f>ROUND(ROUND(AH137,0)*CX137,0)</f>
        <v/>
      </c>
      <c r="DJ137">
        <f>DF137</f>
        <v/>
      </c>
      <c r="DK137" t="n">
        <v>0</v>
      </c>
      <c r="DL137" t="inlineStr"/>
      <c r="DM137" t="n">
        <v>0</v>
      </c>
      <c r="DN137" t="inlineStr"/>
      <c r="DO137" t="n">
        <v>0</v>
      </c>
    </row>
    <row r="138">
      <c r="A138">
        <f>ROW(Source!A403)</f>
        <v/>
      </c>
      <c r="B138" t="n">
        <v>78862477</v>
      </c>
      <c r="C138" t="n">
        <v>78863672</v>
      </c>
      <c r="D138" t="n">
        <v>29150040</v>
      </c>
      <c r="E138" t="n">
        <v>1</v>
      </c>
      <c r="F138" t="n">
        <v>1</v>
      </c>
      <c r="G138" t="n">
        <v>1</v>
      </c>
      <c r="H138" t="n">
        <v>3</v>
      </c>
      <c r="I138" t="inlineStr">
        <is>
          <t>411-0001</t>
        </is>
      </c>
      <c r="J138" t="inlineStr">
        <is>
          <t>ТССЦ Московской обл., 411-0001, приказ Минстроя России №675/пр от 28.02.2017 № 257/пр</t>
        </is>
      </c>
      <c r="K138" t="inlineStr">
        <is>
          <t>Вода</t>
        </is>
      </c>
      <c r="L138" t="n">
        <v>1339</v>
      </c>
      <c r="N138" t="n">
        <v>1007</v>
      </c>
      <c r="O138" t="inlineStr">
        <is>
          <t>м3</t>
        </is>
      </c>
      <c r="P138" t="inlineStr">
        <is>
          <t>м3</t>
        </is>
      </c>
      <c r="Q138" t="n">
        <v>1</v>
      </c>
      <c r="W138" t="n">
        <v>0</v>
      </c>
      <c r="X138" t="n">
        <v>619799737</v>
      </c>
      <c r="Y138">
        <f>AT138</f>
        <v/>
      </c>
      <c r="AA138" t="n">
        <v>31.28</v>
      </c>
      <c r="AB138" t="n">
        <v>0</v>
      </c>
      <c r="AC138" t="n">
        <v>0</v>
      </c>
      <c r="AD138" t="n">
        <v>0</v>
      </c>
      <c r="AE138" t="n">
        <v>2.44</v>
      </c>
      <c r="AF138" t="n">
        <v>0</v>
      </c>
      <c r="AG138" t="n">
        <v>0</v>
      </c>
      <c r="AH138" t="n">
        <v>0</v>
      </c>
      <c r="AI138" t="n">
        <v>12.82</v>
      </c>
      <c r="AJ138" t="n">
        <v>1</v>
      </c>
      <c r="AK138" t="n">
        <v>1</v>
      </c>
      <c r="AL138" t="n">
        <v>1</v>
      </c>
      <c r="AM138" t="n">
        <v>2</v>
      </c>
      <c r="AN138" t="n">
        <v>0</v>
      </c>
      <c r="AO138" t="n">
        <v>1</v>
      </c>
      <c r="AP138" t="n">
        <v>1</v>
      </c>
      <c r="AQ138" t="n">
        <v>0</v>
      </c>
      <c r="AR138" t="n">
        <v>0</v>
      </c>
      <c r="AS138" t="inlineStr"/>
      <c r="AT138" t="n">
        <v>0.47</v>
      </c>
      <c r="AU138" t="inlineStr"/>
      <c r="AV138" t="n">
        <v>0</v>
      </c>
      <c r="AW138" t="n">
        <v>2</v>
      </c>
      <c r="AX138" t="n">
        <v>78863701</v>
      </c>
      <c r="AY138" t="n">
        <v>1</v>
      </c>
      <c r="AZ138" t="n">
        <v>0</v>
      </c>
      <c r="BA138" t="n">
        <v>144</v>
      </c>
      <c r="BB138" t="n">
        <v>0</v>
      </c>
      <c r="BC138" t="n">
        <v>0</v>
      </c>
      <c r="BD138" t="n">
        <v>0</v>
      </c>
      <c r="BE138" t="n">
        <v>0</v>
      </c>
      <c r="BF138" t="n">
        <v>0</v>
      </c>
      <c r="BG138" t="n">
        <v>0</v>
      </c>
      <c r="BH138" t="n">
        <v>0</v>
      </c>
      <c r="BI138" t="n">
        <v>0</v>
      </c>
      <c r="BJ138" t="n">
        <v>0</v>
      </c>
      <c r="BK138" t="n">
        <v>0</v>
      </c>
      <c r="BL138" t="n">
        <v>0</v>
      </c>
      <c r="BM138" t="n">
        <v>0</v>
      </c>
      <c r="BN138" t="n">
        <v>0</v>
      </c>
      <c r="BO138" t="n">
        <v>0</v>
      </c>
      <c r="BP138" t="n">
        <v>0</v>
      </c>
      <c r="BQ138" t="n">
        <v>0</v>
      </c>
      <c r="BR138" t="n">
        <v>0</v>
      </c>
      <c r="BS138" t="n">
        <v>0</v>
      </c>
      <c r="BT138" t="n">
        <v>0</v>
      </c>
      <c r="BU138" t="n">
        <v>0</v>
      </c>
      <c r="BV138" t="n">
        <v>0</v>
      </c>
      <c r="BW138" t="n">
        <v>0</v>
      </c>
      <c r="CV138" t="n">
        <v>0</v>
      </c>
      <c r="CW138" t="n">
        <v>0</v>
      </c>
      <c r="CX138">
        <f>ROUND(Y138*Source!I403,7)</f>
        <v/>
      </c>
      <c r="CY138">
        <f>AA138</f>
        <v/>
      </c>
      <c r="CZ138">
        <f>AE138</f>
        <v/>
      </c>
      <c r="DA138">
        <f>AI138</f>
        <v/>
      </c>
      <c r="DB138">
        <f>ROUND(ROUND(AT138*CZ138,2),2)</f>
        <v/>
      </c>
      <c r="DC138">
        <f>ROUND(ROUND(AT138*AG138,2),2)</f>
        <v/>
      </c>
      <c r="DD138" t="inlineStr"/>
      <c r="DE138" t="inlineStr"/>
      <c r="DF138">
        <f>ROUND(ROUND(AE138*AI138,0)*CX138,0)</f>
        <v/>
      </c>
      <c r="DG138">
        <f>ROUND(ROUND(AF138,0)*CX138,0)</f>
        <v/>
      </c>
      <c r="DH138">
        <f>ROUND(ROUND(AG138,0)*CX138,0)</f>
        <v/>
      </c>
      <c r="DI138">
        <f>ROUND(ROUND(AH138,0)*CX138,0)</f>
        <v/>
      </c>
      <c r="DJ138">
        <f>DF138</f>
        <v/>
      </c>
      <c r="DK138" t="n">
        <v>0</v>
      </c>
      <c r="DL138" t="inlineStr"/>
      <c r="DM138" t="n">
        <v>0</v>
      </c>
      <c r="DN138" t="inlineStr"/>
      <c r="DO138" t="n">
        <v>0</v>
      </c>
    </row>
    <row r="139">
      <c r="A139">
        <f>ROW(Source!A403)</f>
        <v/>
      </c>
      <c r="B139" t="n">
        <v>78862477</v>
      </c>
      <c r="C139" t="n">
        <v>78863672</v>
      </c>
      <c r="D139" t="n">
        <v>29159176</v>
      </c>
      <c r="E139" t="n">
        <v>1</v>
      </c>
      <c r="F139" t="n">
        <v>1</v>
      </c>
      <c r="G139" t="n">
        <v>1</v>
      </c>
      <c r="H139" t="n">
        <v>3</v>
      </c>
      <c r="I139" t="inlineStr">
        <is>
          <t>507-5016</t>
        </is>
      </c>
      <c r="J139" t="inlineStr">
        <is>
          <t>ТССЦ Московской обл., 507-5016, приказ Минстроя России №675/пр от 28.02.2017 № 258/пр</t>
        </is>
      </c>
      <c r="K139" t="inlineStr">
        <is>
          <t>Муфта полипропиленовая комбинированная, с внутренней резьбой диаметром 20х1/2"</t>
        </is>
      </c>
      <c r="L139" t="n">
        <v>1358</v>
      </c>
      <c r="N139" t="n">
        <v>1010</v>
      </c>
      <c r="O139" t="inlineStr">
        <is>
          <t>10 шт.</t>
        </is>
      </c>
      <c r="P139" t="inlineStr">
        <is>
          <t>10 шт.</t>
        </is>
      </c>
      <c r="Q139" t="n">
        <v>10</v>
      </c>
      <c r="W139" t="n">
        <v>0</v>
      </c>
      <c r="X139" t="n">
        <v>153523957</v>
      </c>
      <c r="Y139">
        <f>AT139</f>
        <v/>
      </c>
      <c r="AA139" t="n">
        <v>342.9</v>
      </c>
      <c r="AB139" t="n">
        <v>0</v>
      </c>
      <c r="AC139" t="n">
        <v>0</v>
      </c>
      <c r="AD139" t="n">
        <v>0</v>
      </c>
      <c r="AE139" t="n">
        <v>63.5</v>
      </c>
      <c r="AF139" t="n">
        <v>0</v>
      </c>
      <c r="AG139" t="n">
        <v>0</v>
      </c>
      <c r="AH139" t="n">
        <v>0</v>
      </c>
      <c r="AI139" t="n">
        <v>5.4</v>
      </c>
      <c r="AJ139" t="n">
        <v>1</v>
      </c>
      <c r="AK139" t="n">
        <v>1</v>
      </c>
      <c r="AL139" t="n">
        <v>1</v>
      </c>
      <c r="AM139" t="n">
        <v>0</v>
      </c>
      <c r="AN139" t="n">
        <v>0</v>
      </c>
      <c r="AO139" t="n">
        <v>0</v>
      </c>
      <c r="AP139" t="n">
        <v>1</v>
      </c>
      <c r="AQ139" t="n">
        <v>0</v>
      </c>
      <c r="AR139" t="n">
        <v>0</v>
      </c>
      <c r="AS139" t="inlineStr"/>
      <c r="AT139" t="n">
        <v>20</v>
      </c>
      <c r="AU139" t="inlineStr"/>
      <c r="AV139" t="n">
        <v>0</v>
      </c>
      <c r="AW139" t="n">
        <v>1</v>
      </c>
      <c r="AX139" t="n">
        <v>-1</v>
      </c>
      <c r="AY139" t="n">
        <v>0</v>
      </c>
      <c r="AZ139" t="n">
        <v>0</v>
      </c>
      <c r="BA139" t="inlineStr"/>
      <c r="BB139" t="n">
        <v>0</v>
      </c>
      <c r="BC139" t="n">
        <v>0</v>
      </c>
      <c r="BD139" t="n">
        <v>0</v>
      </c>
      <c r="BE139" t="n">
        <v>0</v>
      </c>
      <c r="BF139" t="n">
        <v>0</v>
      </c>
      <c r="BG139" t="n">
        <v>0</v>
      </c>
      <c r="BH139" t="n">
        <v>0</v>
      </c>
      <c r="BI139" t="n">
        <v>0</v>
      </c>
      <c r="BJ139" t="n">
        <v>0</v>
      </c>
      <c r="BK139" t="n">
        <v>0</v>
      </c>
      <c r="BL139" t="n">
        <v>0</v>
      </c>
      <c r="BM139" t="n">
        <v>0</v>
      </c>
      <c r="BN139" t="n">
        <v>0</v>
      </c>
      <c r="BO139" t="n">
        <v>0</v>
      </c>
      <c r="BP139" t="n">
        <v>0</v>
      </c>
      <c r="BQ139" t="n">
        <v>0</v>
      </c>
      <c r="BR139" t="n">
        <v>0</v>
      </c>
      <c r="BS139" t="n">
        <v>0</v>
      </c>
      <c r="BT139" t="n">
        <v>0</v>
      </c>
      <c r="BU139" t="n">
        <v>0</v>
      </c>
      <c r="BV139" t="n">
        <v>0</v>
      </c>
      <c r="BW139" t="n">
        <v>0</v>
      </c>
      <c r="CV139" t="n">
        <v>0</v>
      </c>
      <c r="CW139" t="n">
        <v>0</v>
      </c>
      <c r="CX139">
        <f>ROUND(Y139*Source!I403,7)</f>
        <v/>
      </c>
      <c r="CY139">
        <f>AA139</f>
        <v/>
      </c>
      <c r="CZ139">
        <f>AE139</f>
        <v/>
      </c>
      <c r="DA139">
        <f>AI139</f>
        <v/>
      </c>
      <c r="DB139">
        <f>ROUND(ROUND(AT139*CZ139,2),2)</f>
        <v/>
      </c>
      <c r="DC139">
        <f>ROUND(ROUND(AT139*AG139,2),2)</f>
        <v/>
      </c>
      <c r="DD139" t="inlineStr"/>
      <c r="DE139" t="inlineStr"/>
      <c r="DF139">
        <f>ROUND(ROUND(AE139*AI139,0)*CX139,0)</f>
        <v/>
      </c>
      <c r="DG139">
        <f>ROUND(ROUND(AF139,0)*CX139,0)</f>
        <v/>
      </c>
      <c r="DH139">
        <f>ROUND(ROUND(AG139,0)*CX139,0)</f>
        <v/>
      </c>
      <c r="DI139">
        <f>ROUND(ROUND(AH139,0)*CX139,0)</f>
        <v/>
      </c>
      <c r="DJ139">
        <f>DF139</f>
        <v/>
      </c>
      <c r="DK139" t="n">
        <v>0</v>
      </c>
      <c r="DL139" t="inlineStr"/>
      <c r="DM139" t="n">
        <v>0</v>
      </c>
      <c r="DN139" t="inlineStr"/>
      <c r="DO139" t="n">
        <v>0</v>
      </c>
    </row>
    <row r="140">
      <c r="A140">
        <f>ROW(Source!A405)</f>
        <v/>
      </c>
      <c r="B140" t="n">
        <v>78862477</v>
      </c>
      <c r="C140" t="n">
        <v>78863708</v>
      </c>
      <c r="D140" t="n">
        <v>18411117</v>
      </c>
      <c r="E140" t="n">
        <v>1</v>
      </c>
      <c r="F140" t="n">
        <v>1</v>
      </c>
      <c r="G140" t="n">
        <v>1</v>
      </c>
      <c r="H140" t="n">
        <v>1</v>
      </c>
      <c r="I140" t="inlineStr">
        <is>
          <t>1-1040-90</t>
        </is>
      </c>
      <c r="J140" t="inlineStr"/>
      <c r="K140" t="inlineStr">
        <is>
          <t>Рабочий строитель среднего разряда 4</t>
        </is>
      </c>
      <c r="L140" t="n">
        <v>1369</v>
      </c>
      <c r="N140" t="n">
        <v>1013</v>
      </c>
      <c r="O140" t="inlineStr">
        <is>
          <t>чел.-ч</t>
        </is>
      </c>
      <c r="P140" t="inlineStr">
        <is>
          <t>чел.-ч</t>
        </is>
      </c>
      <c r="Q140" t="n">
        <v>1</v>
      </c>
      <c r="W140" t="n">
        <v>0</v>
      </c>
      <c r="X140" t="n">
        <v>-1739886638</v>
      </c>
      <c r="Y140">
        <f>AT140</f>
        <v/>
      </c>
      <c r="AA140" t="n">
        <v>0</v>
      </c>
      <c r="AB140" t="n">
        <v>0</v>
      </c>
      <c r="AC140" t="n">
        <v>0</v>
      </c>
      <c r="AD140" t="n">
        <v>9.619999999999999</v>
      </c>
      <c r="AE140" t="n">
        <v>0</v>
      </c>
      <c r="AF140" t="n">
        <v>0</v>
      </c>
      <c r="AG140" t="n">
        <v>0</v>
      </c>
      <c r="AH140" t="n">
        <v>9.619999999999999</v>
      </c>
      <c r="AI140" t="n">
        <v>1</v>
      </c>
      <c r="AJ140" t="n">
        <v>1</v>
      </c>
      <c r="AK140" t="n">
        <v>1</v>
      </c>
      <c r="AL140" t="n">
        <v>1</v>
      </c>
      <c r="AM140" t="n">
        <v>-2</v>
      </c>
      <c r="AN140" t="n">
        <v>0</v>
      </c>
      <c r="AO140" t="n">
        <v>1</v>
      </c>
      <c r="AP140" t="n">
        <v>1</v>
      </c>
      <c r="AQ140" t="n">
        <v>0</v>
      </c>
      <c r="AR140" t="n">
        <v>0</v>
      </c>
      <c r="AS140" t="inlineStr"/>
      <c r="AT140" t="n">
        <v>155</v>
      </c>
      <c r="AU140" t="inlineStr"/>
      <c r="AV140" t="n">
        <v>1</v>
      </c>
      <c r="AW140" t="n">
        <v>2</v>
      </c>
      <c r="AX140" t="n">
        <v>78863725</v>
      </c>
      <c r="AY140" t="n">
        <v>1</v>
      </c>
      <c r="AZ140" t="n">
        <v>0</v>
      </c>
      <c r="BA140" t="n">
        <v>145</v>
      </c>
      <c r="BB140" t="n">
        <v>0</v>
      </c>
      <c r="BC140" t="n">
        <v>0</v>
      </c>
      <c r="BD140" t="n">
        <v>0</v>
      </c>
      <c r="BE140" t="n">
        <v>0</v>
      </c>
      <c r="BF140" t="n">
        <v>0</v>
      </c>
      <c r="BG140" t="n">
        <v>0</v>
      </c>
      <c r="BH140" t="n">
        <v>0</v>
      </c>
      <c r="BI140" t="n">
        <v>0</v>
      </c>
      <c r="BJ140" t="n">
        <v>0</v>
      </c>
      <c r="BK140" t="n">
        <v>0</v>
      </c>
      <c r="BL140" t="n">
        <v>0</v>
      </c>
      <c r="BM140" t="n">
        <v>0</v>
      </c>
      <c r="BN140" t="n">
        <v>0</v>
      </c>
      <c r="BO140" t="n">
        <v>0</v>
      </c>
      <c r="BP140" t="n">
        <v>0</v>
      </c>
      <c r="BQ140" t="n">
        <v>0</v>
      </c>
      <c r="BR140" t="n">
        <v>0</v>
      </c>
      <c r="BS140" t="n">
        <v>0</v>
      </c>
      <c r="BT140" t="n">
        <v>0</v>
      </c>
      <c r="BU140" t="n">
        <v>0</v>
      </c>
      <c r="BV140" t="n">
        <v>0</v>
      </c>
      <c r="BW140" t="n">
        <v>0</v>
      </c>
      <c r="CU140">
        <f>ROUND(AT140*Source!I405*AH140*AL140,0)</f>
        <v/>
      </c>
      <c r="CV140">
        <f>ROUND(Y140*Source!I405,7)</f>
        <v/>
      </c>
      <c r="CW140" t="n">
        <v>0</v>
      </c>
      <c r="CX140">
        <f>ROUND(Y140*Source!I405,7)</f>
        <v/>
      </c>
      <c r="CY140">
        <f>AD140</f>
        <v/>
      </c>
      <c r="CZ140">
        <f>AH140</f>
        <v/>
      </c>
      <c r="DA140">
        <f>AL140</f>
        <v/>
      </c>
      <c r="DB140">
        <f>ROUND(ROUND(AT140*CZ140,2),2)</f>
        <v/>
      </c>
      <c r="DC140">
        <f>ROUND(ROUND(AT140*AG140,2),2)</f>
        <v/>
      </c>
      <c r="DD140" t="inlineStr"/>
      <c r="DE140" t="inlineStr"/>
      <c r="DF140">
        <f>ROUND(ROUND(AE140,0)*CX140,0)</f>
        <v/>
      </c>
      <c r="DG140">
        <f>ROUND(ROUND(AF140,0)*CX140,0)</f>
        <v/>
      </c>
      <c r="DH140">
        <f>ROUND(ROUND(AG140,0)*CX140,0)</f>
        <v/>
      </c>
      <c r="DI140">
        <f>ROUND(ROUND(AH140,0)*CX140,0)</f>
        <v/>
      </c>
      <c r="DJ140">
        <f>DI140</f>
        <v/>
      </c>
      <c r="DK140" t="n">
        <v>0</v>
      </c>
      <c r="DL140" t="inlineStr"/>
      <c r="DM140" t="n">
        <v>0</v>
      </c>
      <c r="DN140" t="inlineStr"/>
      <c r="DO140" t="n">
        <v>0</v>
      </c>
    </row>
    <row r="141">
      <c r="A141">
        <f>ROW(Source!A405)</f>
        <v/>
      </c>
      <c r="B141" t="n">
        <v>78862477</v>
      </c>
      <c r="C141" t="n">
        <v>78863708</v>
      </c>
      <c r="D141" t="n">
        <v>29172659</v>
      </c>
      <c r="E141" t="n">
        <v>1</v>
      </c>
      <c r="F141" t="n">
        <v>1</v>
      </c>
      <c r="G141" t="n">
        <v>1</v>
      </c>
      <c r="H141" t="n">
        <v>2</v>
      </c>
      <c r="I141" t="inlineStr">
        <is>
          <t>040504</t>
        </is>
      </c>
      <c r="J141" t="inlineStr">
        <is>
          <t>ТСЭМ Московской обл., 040504, приказ Минстроя России №675/пр от 28.02.2017 № 264/пр</t>
        </is>
      </c>
      <c r="K141" t="inlineStr">
        <is>
          <t>Аппарат для газовой сварки и резки</t>
        </is>
      </c>
      <c r="L141" t="n">
        <v>1368</v>
      </c>
      <c r="N141" t="n">
        <v>1011</v>
      </c>
      <c r="O141" t="inlineStr">
        <is>
          <t>маш.-ч</t>
        </is>
      </c>
      <c r="P141" t="inlineStr">
        <is>
          <t>маш.-ч</t>
        </is>
      </c>
      <c r="Q141" t="n">
        <v>1</v>
      </c>
      <c r="W141" t="n">
        <v>0</v>
      </c>
      <c r="X141" t="n">
        <v>1514068676</v>
      </c>
      <c r="Y141">
        <f>AT141</f>
        <v/>
      </c>
      <c r="AA141" t="n">
        <v>0</v>
      </c>
      <c r="AB141" t="n">
        <v>9.76</v>
      </c>
      <c r="AC141" t="n">
        <v>0</v>
      </c>
      <c r="AD141" t="n">
        <v>0</v>
      </c>
      <c r="AE141" t="n">
        <v>0</v>
      </c>
      <c r="AF141" t="n">
        <v>1.2</v>
      </c>
      <c r="AG141" t="n">
        <v>0</v>
      </c>
      <c r="AH141" t="n">
        <v>0</v>
      </c>
      <c r="AI141" t="n">
        <v>1</v>
      </c>
      <c r="AJ141" t="n">
        <v>8.130000000000001</v>
      </c>
      <c r="AK141" t="n">
        <v>52.25</v>
      </c>
      <c r="AL141" t="n">
        <v>1</v>
      </c>
      <c r="AM141" t="n">
        <v>2</v>
      </c>
      <c r="AN141" t="n">
        <v>0</v>
      </c>
      <c r="AO141" t="n">
        <v>1</v>
      </c>
      <c r="AP141" t="n">
        <v>1</v>
      </c>
      <c r="AQ141" t="n">
        <v>0</v>
      </c>
      <c r="AR141" t="n">
        <v>0</v>
      </c>
      <c r="AS141" t="inlineStr"/>
      <c r="AT141" t="n">
        <v>2.82</v>
      </c>
      <c r="AU141" t="inlineStr"/>
      <c r="AV141" t="n">
        <v>0</v>
      </c>
      <c r="AW141" t="n">
        <v>2</v>
      </c>
      <c r="AX141" t="n">
        <v>78863726</v>
      </c>
      <c r="AY141" t="n">
        <v>1</v>
      </c>
      <c r="AZ141" t="n">
        <v>0</v>
      </c>
      <c r="BA141" t="n">
        <v>146</v>
      </c>
      <c r="BB141" t="n">
        <v>0</v>
      </c>
      <c r="BC141" t="n">
        <v>0</v>
      </c>
      <c r="BD141" t="n">
        <v>0</v>
      </c>
      <c r="BE141" t="n">
        <v>0</v>
      </c>
      <c r="BF141" t="n">
        <v>0</v>
      </c>
      <c r="BG141" t="n">
        <v>0</v>
      </c>
      <c r="BH141" t="n">
        <v>0</v>
      </c>
      <c r="BI141" t="n">
        <v>0</v>
      </c>
      <c r="BJ141" t="n">
        <v>0</v>
      </c>
      <c r="BK141" t="n">
        <v>0</v>
      </c>
      <c r="BL141" t="n">
        <v>0</v>
      </c>
      <c r="BM141" t="n">
        <v>0</v>
      </c>
      <c r="BN141" t="n">
        <v>0</v>
      </c>
      <c r="BO141" t="n">
        <v>0</v>
      </c>
      <c r="BP141" t="n">
        <v>0</v>
      </c>
      <c r="BQ141" t="n">
        <v>0</v>
      </c>
      <c r="BR141" t="n">
        <v>0</v>
      </c>
      <c r="BS141" t="n">
        <v>0</v>
      </c>
      <c r="BT141" t="n">
        <v>0</v>
      </c>
      <c r="BU141" t="n">
        <v>0</v>
      </c>
      <c r="BV141" t="n">
        <v>0</v>
      </c>
      <c r="BW141" t="n">
        <v>0</v>
      </c>
      <c r="CV141" t="n">
        <v>0</v>
      </c>
      <c r="CW141">
        <f>ROUND(Y141*Source!I405*DO141,7)</f>
        <v/>
      </c>
      <c r="CX141">
        <f>ROUND(Y141*Source!I405,7)</f>
        <v/>
      </c>
      <c r="CY141">
        <f>AB141</f>
        <v/>
      </c>
      <c r="CZ141">
        <f>AF141</f>
        <v/>
      </c>
      <c r="DA141">
        <f>AJ141</f>
        <v/>
      </c>
      <c r="DB141">
        <f>ROUND(ROUND(AT141*CZ141,2),2)</f>
        <v/>
      </c>
      <c r="DC141">
        <f>ROUND(ROUND(AT141*AG141,2),2)</f>
        <v/>
      </c>
      <c r="DD141" t="inlineStr"/>
      <c r="DE141" t="inlineStr"/>
      <c r="DF141">
        <f>ROUND(ROUND(AE141,0)*CX141,0)</f>
        <v/>
      </c>
      <c r="DG141">
        <f>ROUND(ROUND(AF141*AJ141,0)*CX141,0)</f>
        <v/>
      </c>
      <c r="DH141">
        <f>ROUND(ROUND(AG141*AK141,0)*CX141,0)</f>
        <v/>
      </c>
      <c r="DI141">
        <f>ROUND(ROUND(AH141,0)*CX141,0)</f>
        <v/>
      </c>
      <c r="DJ141">
        <f>DG141</f>
        <v/>
      </c>
      <c r="DK141" t="n">
        <v>0</v>
      </c>
      <c r="DL141" t="inlineStr"/>
      <c r="DM141" t="n">
        <v>0</v>
      </c>
      <c r="DN141" t="inlineStr"/>
      <c r="DO141" t="n">
        <v>0</v>
      </c>
    </row>
    <row r="142">
      <c r="A142">
        <f>ROW(Source!A405)</f>
        <v/>
      </c>
      <c r="B142" t="n">
        <v>78862477</v>
      </c>
      <c r="C142" t="n">
        <v>78863708</v>
      </c>
      <c r="D142" t="n">
        <v>29174500</v>
      </c>
      <c r="E142" t="n">
        <v>1</v>
      </c>
      <c r="F142" t="n">
        <v>1</v>
      </c>
      <c r="G142" t="n">
        <v>1</v>
      </c>
      <c r="H142" t="n">
        <v>2</v>
      </c>
      <c r="I142" t="inlineStr">
        <is>
          <t>330206</t>
        </is>
      </c>
      <c r="J142" t="inlineStr">
        <is>
          <t>ТСЭМ Московской обл., 330206, приказ Минстроя России №675/пр от 28.02.2017 № 264/пр</t>
        </is>
      </c>
      <c r="K142" t="inlineStr">
        <is>
          <t>Дрели электрические</t>
        </is>
      </c>
      <c r="L142" t="n">
        <v>1368</v>
      </c>
      <c r="N142" t="n">
        <v>1011</v>
      </c>
      <c r="O142" t="inlineStr">
        <is>
          <t>маш.-ч</t>
        </is>
      </c>
      <c r="P142" t="inlineStr">
        <is>
          <t>маш.-ч</t>
        </is>
      </c>
      <c r="Q142" t="n">
        <v>1</v>
      </c>
      <c r="W142" t="n">
        <v>0</v>
      </c>
      <c r="X142" t="n">
        <v>-1867053656</v>
      </c>
      <c r="Y142">
        <f>AT142</f>
        <v/>
      </c>
      <c r="AA142" t="n">
        <v>0</v>
      </c>
      <c r="AB142" t="n">
        <v>8.390000000000001</v>
      </c>
      <c r="AC142" t="n">
        <v>0</v>
      </c>
      <c r="AD142" t="n">
        <v>0</v>
      </c>
      <c r="AE142" t="n">
        <v>0</v>
      </c>
      <c r="AF142" t="n">
        <v>1.95</v>
      </c>
      <c r="AG142" t="n">
        <v>0</v>
      </c>
      <c r="AH142" t="n">
        <v>0</v>
      </c>
      <c r="AI142" t="n">
        <v>1</v>
      </c>
      <c r="AJ142" t="n">
        <v>4.3</v>
      </c>
      <c r="AK142" t="n">
        <v>52.25</v>
      </c>
      <c r="AL142" t="n">
        <v>1</v>
      </c>
      <c r="AM142" t="n">
        <v>2</v>
      </c>
      <c r="AN142" t="n">
        <v>0</v>
      </c>
      <c r="AO142" t="n">
        <v>1</v>
      </c>
      <c r="AP142" t="n">
        <v>1</v>
      </c>
      <c r="AQ142" t="n">
        <v>0</v>
      </c>
      <c r="AR142" t="n">
        <v>0</v>
      </c>
      <c r="AS142" t="inlineStr"/>
      <c r="AT142" t="n">
        <v>4.9</v>
      </c>
      <c r="AU142" t="inlineStr"/>
      <c r="AV142" t="n">
        <v>0</v>
      </c>
      <c r="AW142" t="n">
        <v>2</v>
      </c>
      <c r="AX142" t="n">
        <v>78863727</v>
      </c>
      <c r="AY142" t="n">
        <v>1</v>
      </c>
      <c r="AZ142" t="n">
        <v>0</v>
      </c>
      <c r="BA142" t="n">
        <v>147</v>
      </c>
      <c r="BB142" t="n">
        <v>0</v>
      </c>
      <c r="BC142" t="n">
        <v>0</v>
      </c>
      <c r="BD142" t="n">
        <v>0</v>
      </c>
      <c r="BE142" t="n">
        <v>0</v>
      </c>
      <c r="BF142" t="n">
        <v>0</v>
      </c>
      <c r="BG142" t="n">
        <v>0</v>
      </c>
      <c r="BH142" t="n">
        <v>0</v>
      </c>
      <c r="BI142" t="n">
        <v>0</v>
      </c>
      <c r="BJ142" t="n">
        <v>0</v>
      </c>
      <c r="BK142" t="n">
        <v>0</v>
      </c>
      <c r="BL142" t="n">
        <v>0</v>
      </c>
      <c r="BM142" t="n">
        <v>0</v>
      </c>
      <c r="BN142" t="n">
        <v>0</v>
      </c>
      <c r="BO142" t="n">
        <v>0</v>
      </c>
      <c r="BP142" t="n">
        <v>0</v>
      </c>
      <c r="BQ142" t="n">
        <v>0</v>
      </c>
      <c r="BR142" t="n">
        <v>0</v>
      </c>
      <c r="BS142" t="n">
        <v>0</v>
      </c>
      <c r="BT142" t="n">
        <v>0</v>
      </c>
      <c r="BU142" t="n">
        <v>0</v>
      </c>
      <c r="BV142" t="n">
        <v>0</v>
      </c>
      <c r="BW142" t="n">
        <v>0</v>
      </c>
      <c r="CV142" t="n">
        <v>0</v>
      </c>
      <c r="CW142">
        <f>ROUND(Y142*Source!I405*DO142,7)</f>
        <v/>
      </c>
      <c r="CX142">
        <f>ROUND(Y142*Source!I405,7)</f>
        <v/>
      </c>
      <c r="CY142">
        <f>AB142</f>
        <v/>
      </c>
      <c r="CZ142">
        <f>AF142</f>
        <v/>
      </c>
      <c r="DA142">
        <f>AJ142</f>
        <v/>
      </c>
      <c r="DB142">
        <f>ROUND(ROUND(AT142*CZ142,2),2)</f>
        <v/>
      </c>
      <c r="DC142">
        <f>ROUND(ROUND(AT142*AG142,2),2)</f>
        <v/>
      </c>
      <c r="DD142" t="inlineStr"/>
      <c r="DE142" t="inlineStr"/>
      <c r="DF142">
        <f>ROUND(ROUND(AE142,0)*CX142,0)</f>
        <v/>
      </c>
      <c r="DG142">
        <f>ROUND(ROUND(AF142*AJ142,0)*CX142,0)</f>
        <v/>
      </c>
      <c r="DH142">
        <f>ROUND(ROUND(AG142*AK142,0)*CX142,0)</f>
        <v/>
      </c>
      <c r="DI142">
        <f>ROUND(ROUND(AH142,0)*CX142,0)</f>
        <v/>
      </c>
      <c r="DJ142">
        <f>DG142</f>
        <v/>
      </c>
      <c r="DK142" t="n">
        <v>0</v>
      </c>
      <c r="DL142" t="inlineStr"/>
      <c r="DM142" t="n">
        <v>0</v>
      </c>
      <c r="DN142" t="inlineStr"/>
      <c r="DO142" t="n">
        <v>0</v>
      </c>
    </row>
    <row r="143">
      <c r="A143">
        <f>ROW(Source!A405)</f>
        <v/>
      </c>
      <c r="B143" t="n">
        <v>78862477</v>
      </c>
      <c r="C143" t="n">
        <v>78863708</v>
      </c>
      <c r="D143" t="n">
        <v>29174913</v>
      </c>
      <c r="E143" t="n">
        <v>1</v>
      </c>
      <c r="F143" t="n">
        <v>1</v>
      </c>
      <c r="G143" t="n">
        <v>1</v>
      </c>
      <c r="H143" t="n">
        <v>2</v>
      </c>
      <c r="I143" t="inlineStr">
        <is>
          <t>400001</t>
        </is>
      </c>
      <c r="J143" t="inlineStr">
        <is>
          <t>ТСЭМ Московской обл., 400001, приказ Минстроя России №675/пр от 28.02.2017 № 264/пр</t>
        </is>
      </c>
      <c r="K143" t="inlineStr">
        <is>
          <t>Автомобили бортовые, грузоподъемность до 5 т</t>
        </is>
      </c>
      <c r="L143" t="n">
        <v>1368</v>
      </c>
      <c r="N143" t="n">
        <v>1011</v>
      </c>
      <c r="O143" t="inlineStr">
        <is>
          <t>маш.-ч</t>
        </is>
      </c>
      <c r="P143" t="inlineStr">
        <is>
          <t>маш.-ч</t>
        </is>
      </c>
      <c r="Q143" t="n">
        <v>1</v>
      </c>
      <c r="W143" t="n">
        <v>0</v>
      </c>
      <c r="X143" t="n">
        <v>1230759911</v>
      </c>
      <c r="Y143">
        <f>AT143</f>
        <v/>
      </c>
      <c r="AA143" t="n">
        <v>0</v>
      </c>
      <c r="AB143" t="n">
        <v>2177.51</v>
      </c>
      <c r="AC143" t="n">
        <v>606.1</v>
      </c>
      <c r="AD143" t="n">
        <v>0</v>
      </c>
      <c r="AE143" t="n">
        <v>0</v>
      </c>
      <c r="AF143" t="n">
        <v>87.17</v>
      </c>
      <c r="AG143" t="n">
        <v>11.6</v>
      </c>
      <c r="AH143" t="n">
        <v>0</v>
      </c>
      <c r="AI143" t="n">
        <v>1</v>
      </c>
      <c r="AJ143" t="n">
        <v>24.98</v>
      </c>
      <c r="AK143" t="n">
        <v>52.25</v>
      </c>
      <c r="AL143" t="n">
        <v>1</v>
      </c>
      <c r="AM143" t="n">
        <v>2</v>
      </c>
      <c r="AN143" t="n">
        <v>0</v>
      </c>
      <c r="AO143" t="n">
        <v>1</v>
      </c>
      <c r="AP143" t="n">
        <v>1</v>
      </c>
      <c r="AQ143" t="n">
        <v>0</v>
      </c>
      <c r="AR143" t="n">
        <v>0</v>
      </c>
      <c r="AS143" t="inlineStr"/>
      <c r="AT143" t="n">
        <v>0.65</v>
      </c>
      <c r="AU143" t="inlineStr"/>
      <c r="AV143" t="n">
        <v>0</v>
      </c>
      <c r="AW143" t="n">
        <v>2</v>
      </c>
      <c r="AX143" t="n">
        <v>78863728</v>
      </c>
      <c r="AY143" t="n">
        <v>1</v>
      </c>
      <c r="AZ143" t="n">
        <v>0</v>
      </c>
      <c r="BA143" t="n">
        <v>148</v>
      </c>
      <c r="BB143" t="n">
        <v>0</v>
      </c>
      <c r="BC143" t="n">
        <v>0</v>
      </c>
      <c r="BD143" t="n">
        <v>0</v>
      </c>
      <c r="BE143" t="n">
        <v>0</v>
      </c>
      <c r="BF143" t="n">
        <v>0</v>
      </c>
      <c r="BG143" t="n">
        <v>0</v>
      </c>
      <c r="BH143" t="n">
        <v>0</v>
      </c>
      <c r="BI143" t="n">
        <v>0</v>
      </c>
      <c r="BJ143" t="n">
        <v>0</v>
      </c>
      <c r="BK143" t="n">
        <v>0</v>
      </c>
      <c r="BL143" t="n">
        <v>0</v>
      </c>
      <c r="BM143" t="n">
        <v>0</v>
      </c>
      <c r="BN143" t="n">
        <v>0</v>
      </c>
      <c r="BO143" t="n">
        <v>0</v>
      </c>
      <c r="BP143" t="n">
        <v>0</v>
      </c>
      <c r="BQ143" t="n">
        <v>0</v>
      </c>
      <c r="BR143" t="n">
        <v>0</v>
      </c>
      <c r="BS143" t="n">
        <v>0</v>
      </c>
      <c r="BT143" t="n">
        <v>0</v>
      </c>
      <c r="BU143" t="n">
        <v>0</v>
      </c>
      <c r="BV143" t="n">
        <v>0</v>
      </c>
      <c r="BW143" t="n">
        <v>0</v>
      </c>
      <c r="CV143" t="n">
        <v>0</v>
      </c>
      <c r="CW143">
        <f>ROUND(Y143*Source!I405*DO143,7)</f>
        <v/>
      </c>
      <c r="CX143">
        <f>ROUND(Y143*Source!I405,7)</f>
        <v/>
      </c>
      <c r="CY143">
        <f>AB143</f>
        <v/>
      </c>
      <c r="CZ143">
        <f>AF143</f>
        <v/>
      </c>
      <c r="DA143">
        <f>AJ143</f>
        <v/>
      </c>
      <c r="DB143">
        <f>ROUND(ROUND(AT143*CZ143,2),2)</f>
        <v/>
      </c>
      <c r="DC143">
        <f>ROUND(ROUND(AT143*AG143,2),2)</f>
        <v/>
      </c>
      <c r="DD143" t="inlineStr"/>
      <c r="DE143" t="inlineStr"/>
      <c r="DF143">
        <f>ROUND(ROUND(AE143,0)*CX143,0)</f>
        <v/>
      </c>
      <c r="DG143">
        <f>ROUND(ROUND(AF143*AJ143,0)*CX143,0)</f>
        <v/>
      </c>
      <c r="DH143">
        <f>ROUND(ROUND(AG143*AK143,0)*CX143,0)</f>
        <v/>
      </c>
      <c r="DI143">
        <f>ROUND(ROUND(AH143,0)*CX143,0)</f>
        <v/>
      </c>
      <c r="DJ143">
        <f>DG143</f>
        <v/>
      </c>
      <c r="DK143" t="n">
        <v>0</v>
      </c>
      <c r="DL143" t="inlineStr"/>
      <c r="DM143" t="n">
        <v>0</v>
      </c>
      <c r="DN143" t="inlineStr"/>
      <c r="DO143" t="n">
        <v>0</v>
      </c>
    </row>
    <row r="144">
      <c r="A144">
        <f>ROW(Source!A405)</f>
        <v/>
      </c>
      <c r="B144" t="n">
        <v>78862477</v>
      </c>
      <c r="C144" t="n">
        <v>78863708</v>
      </c>
      <c r="D144" t="n">
        <v>29107441</v>
      </c>
      <c r="E144" t="n">
        <v>1</v>
      </c>
      <c r="F144" t="n">
        <v>1</v>
      </c>
      <c r="G144" t="n">
        <v>1</v>
      </c>
      <c r="H144" t="n">
        <v>3</v>
      </c>
      <c r="I144" t="inlineStr">
        <is>
          <t>101-0324</t>
        </is>
      </c>
      <c r="J144" t="inlineStr">
        <is>
          <t>ТССЦ Московской обл., 101-0324, приказ Минстроя России №675/пр от 28.02.2017 № 254/пр</t>
        </is>
      </c>
      <c r="K144" t="inlineStr">
        <is>
          <t>Кислород технический газообразный</t>
        </is>
      </c>
      <c r="L144" t="n">
        <v>1339</v>
      </c>
      <c r="N144" t="n">
        <v>1007</v>
      </c>
      <c r="O144" t="inlineStr">
        <is>
          <t>м3</t>
        </is>
      </c>
      <c r="P144" t="inlineStr">
        <is>
          <t>м3</t>
        </is>
      </c>
      <c r="Q144" t="n">
        <v>1</v>
      </c>
      <c r="W144" t="n">
        <v>0</v>
      </c>
      <c r="X144" t="n">
        <v>-756465305</v>
      </c>
      <c r="Y144">
        <f>AT144</f>
        <v/>
      </c>
      <c r="AA144" t="n">
        <v>111.08</v>
      </c>
      <c r="AB144" t="n">
        <v>0</v>
      </c>
      <c r="AC144" t="n">
        <v>0</v>
      </c>
      <c r="AD144" t="n">
        <v>0</v>
      </c>
      <c r="AE144" t="n">
        <v>6.23</v>
      </c>
      <c r="AF144" t="n">
        <v>0</v>
      </c>
      <c r="AG144" t="n">
        <v>0</v>
      </c>
      <c r="AH144" t="n">
        <v>0</v>
      </c>
      <c r="AI144" t="n">
        <v>17.83</v>
      </c>
      <c r="AJ144" t="n">
        <v>1</v>
      </c>
      <c r="AK144" t="n">
        <v>1</v>
      </c>
      <c r="AL144" t="n">
        <v>1</v>
      </c>
      <c r="AM144" t="n">
        <v>2</v>
      </c>
      <c r="AN144" t="n">
        <v>0</v>
      </c>
      <c r="AO144" t="n">
        <v>1</v>
      </c>
      <c r="AP144" t="n">
        <v>1</v>
      </c>
      <c r="AQ144" t="n">
        <v>0</v>
      </c>
      <c r="AR144" t="n">
        <v>0</v>
      </c>
      <c r="AS144" t="inlineStr"/>
      <c r="AT144" t="n">
        <v>0.48</v>
      </c>
      <c r="AU144" t="inlineStr"/>
      <c r="AV144" t="n">
        <v>0</v>
      </c>
      <c r="AW144" t="n">
        <v>2</v>
      </c>
      <c r="AX144" t="n">
        <v>78863729</v>
      </c>
      <c r="AY144" t="n">
        <v>1</v>
      </c>
      <c r="AZ144" t="n">
        <v>0</v>
      </c>
      <c r="BA144" t="n">
        <v>149</v>
      </c>
      <c r="BB144" t="n">
        <v>0</v>
      </c>
      <c r="BC144" t="n">
        <v>0</v>
      </c>
      <c r="BD144" t="n">
        <v>0</v>
      </c>
      <c r="BE144" t="n">
        <v>0</v>
      </c>
      <c r="BF144" t="n">
        <v>0</v>
      </c>
      <c r="BG144" t="n">
        <v>0</v>
      </c>
      <c r="BH144" t="n">
        <v>0</v>
      </c>
      <c r="BI144" t="n">
        <v>0</v>
      </c>
      <c r="BJ144" t="n">
        <v>0</v>
      </c>
      <c r="BK144" t="n">
        <v>0</v>
      </c>
      <c r="BL144" t="n">
        <v>0</v>
      </c>
      <c r="BM144" t="n">
        <v>0</v>
      </c>
      <c r="BN144" t="n">
        <v>0</v>
      </c>
      <c r="BO144" t="n">
        <v>0</v>
      </c>
      <c r="BP144" t="n">
        <v>0</v>
      </c>
      <c r="BQ144" t="n">
        <v>0</v>
      </c>
      <c r="BR144" t="n">
        <v>0</v>
      </c>
      <c r="BS144" t="n">
        <v>0</v>
      </c>
      <c r="BT144" t="n">
        <v>0</v>
      </c>
      <c r="BU144" t="n">
        <v>0</v>
      </c>
      <c r="BV144" t="n">
        <v>0</v>
      </c>
      <c r="BW144" t="n">
        <v>0</v>
      </c>
      <c r="CV144" t="n">
        <v>0</v>
      </c>
      <c r="CW144" t="n">
        <v>0</v>
      </c>
      <c r="CX144">
        <f>ROUND(Y144*Source!I405,7)</f>
        <v/>
      </c>
      <c r="CY144">
        <f>AA144</f>
        <v/>
      </c>
      <c r="CZ144">
        <f>AE144</f>
        <v/>
      </c>
      <c r="DA144">
        <f>AI144</f>
        <v/>
      </c>
      <c r="DB144">
        <f>ROUND(ROUND(AT144*CZ144,2),2)</f>
        <v/>
      </c>
      <c r="DC144">
        <f>ROUND(ROUND(AT144*AG144,2),2)</f>
        <v/>
      </c>
      <c r="DD144" t="inlineStr"/>
      <c r="DE144" t="inlineStr"/>
      <c r="DF144">
        <f>ROUND(ROUND(AE144*AI144,0)*CX144,0)</f>
        <v/>
      </c>
      <c r="DG144">
        <f>ROUND(ROUND(AF144,0)*CX144,0)</f>
        <v/>
      </c>
      <c r="DH144">
        <f>ROUND(ROUND(AG144,0)*CX144,0)</f>
        <v/>
      </c>
      <c r="DI144">
        <f>ROUND(ROUND(AH144,0)*CX144,0)</f>
        <v/>
      </c>
      <c r="DJ144">
        <f>DF144</f>
        <v/>
      </c>
      <c r="DK144" t="n">
        <v>0</v>
      </c>
      <c r="DL144" t="inlineStr"/>
      <c r="DM144" t="n">
        <v>0</v>
      </c>
      <c r="DN144" t="inlineStr"/>
      <c r="DO144" t="n">
        <v>0</v>
      </c>
    </row>
    <row r="145">
      <c r="A145">
        <f>ROW(Source!A405)</f>
        <v/>
      </c>
      <c r="B145" t="n">
        <v>78862477</v>
      </c>
      <c r="C145" t="n">
        <v>78863708</v>
      </c>
      <c r="D145" t="n">
        <v>29107430</v>
      </c>
      <c r="E145" t="n">
        <v>1</v>
      </c>
      <c r="F145" t="n">
        <v>1</v>
      </c>
      <c r="G145" t="n">
        <v>1</v>
      </c>
      <c r="H145" t="n">
        <v>3</v>
      </c>
      <c r="I145" t="inlineStr">
        <is>
          <t>101-1602</t>
        </is>
      </c>
      <c r="J145" t="inlineStr">
        <is>
          <t>ТССЦ Московской обл., 101-1602, приказ Минстроя России №675/пр от 28.02.2017 № 254/пр</t>
        </is>
      </c>
      <c r="K145" t="inlineStr">
        <is>
          <t>Ацетилен газообразный технический</t>
        </is>
      </c>
      <c r="L145" t="n">
        <v>1339</v>
      </c>
      <c r="N145" t="n">
        <v>1007</v>
      </c>
      <c r="O145" t="inlineStr">
        <is>
          <t>м3</t>
        </is>
      </c>
      <c r="P145" t="inlineStr">
        <is>
          <t>м3</t>
        </is>
      </c>
      <c r="Q145" t="n">
        <v>1</v>
      </c>
      <c r="W145" t="n">
        <v>0</v>
      </c>
      <c r="X145" t="n">
        <v>-203673795</v>
      </c>
      <c r="Y145">
        <f>AT145</f>
        <v/>
      </c>
      <c r="AA145" t="n">
        <v>618.53</v>
      </c>
      <c r="AB145" t="n">
        <v>0</v>
      </c>
      <c r="AC145" t="n">
        <v>0</v>
      </c>
      <c r="AD145" t="n">
        <v>0</v>
      </c>
      <c r="AE145" t="n">
        <v>38.49</v>
      </c>
      <c r="AF145" t="n">
        <v>0</v>
      </c>
      <c r="AG145" t="n">
        <v>0</v>
      </c>
      <c r="AH145" t="n">
        <v>0</v>
      </c>
      <c r="AI145" t="n">
        <v>16.07</v>
      </c>
      <c r="AJ145" t="n">
        <v>1</v>
      </c>
      <c r="AK145" t="n">
        <v>1</v>
      </c>
      <c r="AL145" t="n">
        <v>1</v>
      </c>
      <c r="AM145" t="n">
        <v>2</v>
      </c>
      <c r="AN145" t="n">
        <v>0</v>
      </c>
      <c r="AO145" t="n">
        <v>1</v>
      </c>
      <c r="AP145" t="n">
        <v>1</v>
      </c>
      <c r="AQ145" t="n">
        <v>0</v>
      </c>
      <c r="AR145" t="n">
        <v>0</v>
      </c>
      <c r="AS145" t="inlineStr"/>
      <c r="AT145" t="n">
        <v>0.21</v>
      </c>
      <c r="AU145" t="inlineStr"/>
      <c r="AV145" t="n">
        <v>0</v>
      </c>
      <c r="AW145" t="n">
        <v>2</v>
      </c>
      <c r="AX145" t="n">
        <v>78863730</v>
      </c>
      <c r="AY145" t="n">
        <v>1</v>
      </c>
      <c r="AZ145" t="n">
        <v>0</v>
      </c>
      <c r="BA145" t="n">
        <v>150</v>
      </c>
      <c r="BB145" t="n">
        <v>0</v>
      </c>
      <c r="BC145" t="n">
        <v>0</v>
      </c>
      <c r="BD145" t="n">
        <v>0</v>
      </c>
      <c r="BE145" t="n">
        <v>0</v>
      </c>
      <c r="BF145" t="n">
        <v>0</v>
      </c>
      <c r="BG145" t="n">
        <v>0</v>
      </c>
      <c r="BH145" t="n">
        <v>0</v>
      </c>
      <c r="BI145" t="n">
        <v>0</v>
      </c>
      <c r="BJ145" t="n">
        <v>0</v>
      </c>
      <c r="BK145" t="n">
        <v>0</v>
      </c>
      <c r="BL145" t="n">
        <v>0</v>
      </c>
      <c r="BM145" t="n">
        <v>0</v>
      </c>
      <c r="BN145" t="n">
        <v>0</v>
      </c>
      <c r="BO145" t="n">
        <v>0</v>
      </c>
      <c r="BP145" t="n">
        <v>0</v>
      </c>
      <c r="BQ145" t="n">
        <v>0</v>
      </c>
      <c r="BR145" t="n">
        <v>0</v>
      </c>
      <c r="BS145" t="n">
        <v>0</v>
      </c>
      <c r="BT145" t="n">
        <v>0</v>
      </c>
      <c r="BU145" t="n">
        <v>0</v>
      </c>
      <c r="BV145" t="n">
        <v>0</v>
      </c>
      <c r="BW145" t="n">
        <v>0</v>
      </c>
      <c r="CV145" t="n">
        <v>0</v>
      </c>
      <c r="CW145" t="n">
        <v>0</v>
      </c>
      <c r="CX145">
        <f>ROUND(Y145*Source!I405,7)</f>
        <v/>
      </c>
      <c r="CY145">
        <f>AA145</f>
        <v/>
      </c>
      <c r="CZ145">
        <f>AE145</f>
        <v/>
      </c>
      <c r="DA145">
        <f>AI145</f>
        <v/>
      </c>
      <c r="DB145">
        <f>ROUND(ROUND(AT145*CZ145,2),2)</f>
        <v/>
      </c>
      <c r="DC145">
        <f>ROUND(ROUND(AT145*AG145,2),2)</f>
        <v/>
      </c>
      <c r="DD145" t="inlineStr"/>
      <c r="DE145" t="inlineStr"/>
      <c r="DF145">
        <f>ROUND(ROUND(AE145*AI145,0)*CX145,0)</f>
        <v/>
      </c>
      <c r="DG145">
        <f>ROUND(ROUND(AF145,0)*CX145,0)</f>
        <v/>
      </c>
      <c r="DH145">
        <f>ROUND(ROUND(AG145,0)*CX145,0)</f>
        <v/>
      </c>
      <c r="DI145">
        <f>ROUND(ROUND(AH145,0)*CX145,0)</f>
        <v/>
      </c>
      <c r="DJ145">
        <f>DF145</f>
        <v/>
      </c>
      <c r="DK145" t="n">
        <v>0</v>
      </c>
      <c r="DL145" t="inlineStr"/>
      <c r="DM145" t="n">
        <v>0</v>
      </c>
      <c r="DN145" t="inlineStr"/>
      <c r="DO145" t="n">
        <v>0</v>
      </c>
    </row>
    <row r="146">
      <c r="A146">
        <f>ROW(Source!A405)</f>
        <v/>
      </c>
      <c r="B146" t="n">
        <v>78862477</v>
      </c>
      <c r="C146" t="n">
        <v>78863708</v>
      </c>
      <c r="D146" t="n">
        <v>29117361</v>
      </c>
      <c r="E146" t="n">
        <v>1</v>
      </c>
      <c r="F146" t="n">
        <v>1</v>
      </c>
      <c r="G146" t="n">
        <v>1</v>
      </c>
      <c r="H146" t="n">
        <v>3</v>
      </c>
      <c r="I146" t="inlineStr">
        <is>
          <t>103-1457</t>
        </is>
      </c>
      <c r="J146" t="inlineStr">
        <is>
          <t>ТССЦ Московской обл., 103-1457, приказ Минстроя России №675/пр от 28.02.2017 № 254/пр</t>
        </is>
      </c>
      <c r="K146" t="inlineStr">
        <is>
          <t>Трубы металлополимерные многослойные для холодного водоснабжения, давлением 1 МПа (10 кгс/см2), для температуры до 30 градусов С, диаметром 25 мм</t>
        </is>
      </c>
      <c r="L146" t="n">
        <v>1301</v>
      </c>
      <c r="N146" t="n">
        <v>1003</v>
      </c>
      <c r="O146" t="inlineStr">
        <is>
          <t>м</t>
        </is>
      </c>
      <c r="P146" t="inlineStr">
        <is>
          <t>м</t>
        </is>
      </c>
      <c r="Q146" t="n">
        <v>1</v>
      </c>
      <c r="W146" t="n">
        <v>0</v>
      </c>
      <c r="X146" t="n">
        <v>634473441</v>
      </c>
      <c r="Y146">
        <f>AT146</f>
        <v/>
      </c>
      <c r="AA146" t="n">
        <v>314.72</v>
      </c>
      <c r="AB146" t="n">
        <v>0</v>
      </c>
      <c r="AC146" t="n">
        <v>0</v>
      </c>
      <c r="AD146" t="n">
        <v>0</v>
      </c>
      <c r="AE146" t="n">
        <v>27.95</v>
      </c>
      <c r="AF146" t="n">
        <v>0</v>
      </c>
      <c r="AG146" t="n">
        <v>0</v>
      </c>
      <c r="AH146" t="n">
        <v>0</v>
      </c>
      <c r="AI146" t="n">
        <v>11.26</v>
      </c>
      <c r="AJ146" t="n">
        <v>1</v>
      </c>
      <c r="AK146" t="n">
        <v>1</v>
      </c>
      <c r="AL146" t="n">
        <v>1</v>
      </c>
      <c r="AM146" t="n">
        <v>2</v>
      </c>
      <c r="AN146" t="n">
        <v>0</v>
      </c>
      <c r="AO146" t="n">
        <v>1</v>
      </c>
      <c r="AP146" t="n">
        <v>1</v>
      </c>
      <c r="AQ146" t="n">
        <v>0</v>
      </c>
      <c r="AR146" t="n">
        <v>0</v>
      </c>
      <c r="AS146" t="inlineStr"/>
      <c r="AT146" t="n">
        <v>97.8</v>
      </c>
      <c r="AU146" t="inlineStr"/>
      <c r="AV146" t="n">
        <v>0</v>
      </c>
      <c r="AW146" t="n">
        <v>2</v>
      </c>
      <c r="AX146" t="n">
        <v>78863731</v>
      </c>
      <c r="AY146" t="n">
        <v>1</v>
      </c>
      <c r="AZ146" t="n">
        <v>0</v>
      </c>
      <c r="BA146" t="n">
        <v>151</v>
      </c>
      <c r="BB146" t="n">
        <v>0</v>
      </c>
      <c r="BC146" t="n">
        <v>0</v>
      </c>
      <c r="BD146" t="n">
        <v>0</v>
      </c>
      <c r="BE146" t="n">
        <v>0</v>
      </c>
      <c r="BF146" t="n">
        <v>0</v>
      </c>
      <c r="BG146" t="n">
        <v>0</v>
      </c>
      <c r="BH146" t="n">
        <v>0</v>
      </c>
      <c r="BI146" t="n">
        <v>0</v>
      </c>
      <c r="BJ146" t="n">
        <v>0</v>
      </c>
      <c r="BK146" t="n">
        <v>0</v>
      </c>
      <c r="BL146" t="n">
        <v>0</v>
      </c>
      <c r="BM146" t="n">
        <v>0</v>
      </c>
      <c r="BN146" t="n">
        <v>0</v>
      </c>
      <c r="BO146" t="n">
        <v>0</v>
      </c>
      <c r="BP146" t="n">
        <v>0</v>
      </c>
      <c r="BQ146" t="n">
        <v>0</v>
      </c>
      <c r="BR146" t="n">
        <v>0</v>
      </c>
      <c r="BS146" t="n">
        <v>0</v>
      </c>
      <c r="BT146" t="n">
        <v>0</v>
      </c>
      <c r="BU146" t="n">
        <v>0</v>
      </c>
      <c r="BV146" t="n">
        <v>0</v>
      </c>
      <c r="BW146" t="n">
        <v>0</v>
      </c>
      <c r="CV146" t="n">
        <v>0</v>
      </c>
      <c r="CW146" t="n">
        <v>0</v>
      </c>
      <c r="CX146">
        <f>ROUND(Y146*Source!I405,7)</f>
        <v/>
      </c>
      <c r="CY146">
        <f>AA146</f>
        <v/>
      </c>
      <c r="CZ146">
        <f>AE146</f>
        <v/>
      </c>
      <c r="DA146">
        <f>AI146</f>
        <v/>
      </c>
      <c r="DB146">
        <f>ROUND(ROUND(AT146*CZ146,2),2)</f>
        <v/>
      </c>
      <c r="DC146">
        <f>ROUND(ROUND(AT146*AG146,2),2)</f>
        <v/>
      </c>
      <c r="DD146" t="inlineStr"/>
      <c r="DE146" t="inlineStr"/>
      <c r="DF146">
        <f>ROUND(ROUND(AE146*AI146,0)*CX146,0)</f>
        <v/>
      </c>
      <c r="DG146">
        <f>ROUND(ROUND(AF146,0)*CX146,0)</f>
        <v/>
      </c>
      <c r="DH146">
        <f>ROUND(ROUND(AG146,0)*CX146,0)</f>
        <v/>
      </c>
      <c r="DI146">
        <f>ROUND(ROUND(AH146,0)*CX146,0)</f>
        <v/>
      </c>
      <c r="DJ146">
        <f>DF146</f>
        <v/>
      </c>
      <c r="DK146" t="n">
        <v>0</v>
      </c>
      <c r="DL146" t="inlineStr"/>
      <c r="DM146" t="n">
        <v>0</v>
      </c>
      <c r="DN146" t="inlineStr"/>
      <c r="DO146" t="n">
        <v>0</v>
      </c>
    </row>
    <row r="147">
      <c r="A147">
        <f>ROW(Source!A405)</f>
        <v/>
      </c>
      <c r="B147" t="n">
        <v>78862477</v>
      </c>
      <c r="C147" t="n">
        <v>78863708</v>
      </c>
      <c r="D147" t="n">
        <v>29140635</v>
      </c>
      <c r="E147" t="n">
        <v>1</v>
      </c>
      <c r="F147" t="n">
        <v>1</v>
      </c>
      <c r="G147" t="n">
        <v>1</v>
      </c>
      <c r="H147" t="n">
        <v>3</v>
      </c>
      <c r="I147" t="inlineStr">
        <is>
          <t>301-1380</t>
        </is>
      </c>
      <c r="J147" t="inlineStr">
        <is>
          <t>ТССЦ Московской обл., 301-1380, приказ Минстроя России №675/пр от 28.02.2017 № 256/пр</t>
        </is>
      </c>
      <c r="K147" t="inlineStr">
        <is>
          <t>Трубки защитные гофрированные</t>
        </is>
      </c>
      <c r="L147" t="n">
        <v>1301</v>
      </c>
      <c r="N147" t="n">
        <v>1003</v>
      </c>
      <c r="O147" t="inlineStr">
        <is>
          <t>м</t>
        </is>
      </c>
      <c r="P147" t="inlineStr">
        <is>
          <t>м</t>
        </is>
      </c>
      <c r="Q147" t="n">
        <v>1</v>
      </c>
      <c r="W147" t="n">
        <v>0</v>
      </c>
      <c r="X147" t="n">
        <v>-1225716149</v>
      </c>
      <c r="Y147">
        <f>AT147</f>
        <v/>
      </c>
      <c r="AA147" t="n">
        <v>17.99</v>
      </c>
      <c r="AB147" t="n">
        <v>0</v>
      </c>
      <c r="AC147" t="n">
        <v>0</v>
      </c>
      <c r="AD147" t="n">
        <v>0</v>
      </c>
      <c r="AE147" t="n">
        <v>9.52</v>
      </c>
      <c r="AF147" t="n">
        <v>0</v>
      </c>
      <c r="AG147" t="n">
        <v>0</v>
      </c>
      <c r="AH147" t="n">
        <v>0</v>
      </c>
      <c r="AI147" t="n">
        <v>1.89</v>
      </c>
      <c r="AJ147" t="n">
        <v>1</v>
      </c>
      <c r="AK147" t="n">
        <v>1</v>
      </c>
      <c r="AL147" t="n">
        <v>1</v>
      </c>
      <c r="AM147" t="n">
        <v>2</v>
      </c>
      <c r="AN147" t="n">
        <v>0</v>
      </c>
      <c r="AO147" t="n">
        <v>1</v>
      </c>
      <c r="AP147" t="n">
        <v>1</v>
      </c>
      <c r="AQ147" t="n">
        <v>0</v>
      </c>
      <c r="AR147" t="n">
        <v>0</v>
      </c>
      <c r="AS147" t="inlineStr"/>
      <c r="AT147" t="n">
        <v>13</v>
      </c>
      <c r="AU147" t="inlineStr"/>
      <c r="AV147" t="n">
        <v>0</v>
      </c>
      <c r="AW147" t="n">
        <v>2</v>
      </c>
      <c r="AX147" t="n">
        <v>78863733</v>
      </c>
      <c r="AY147" t="n">
        <v>1</v>
      </c>
      <c r="AZ147" t="n">
        <v>0</v>
      </c>
      <c r="BA147" t="n">
        <v>153</v>
      </c>
      <c r="BB147" t="n">
        <v>0</v>
      </c>
      <c r="BC147" t="n">
        <v>0</v>
      </c>
      <c r="BD147" t="n">
        <v>0</v>
      </c>
      <c r="BE147" t="n">
        <v>0</v>
      </c>
      <c r="BF147" t="n">
        <v>0</v>
      </c>
      <c r="BG147" t="n">
        <v>0</v>
      </c>
      <c r="BH147" t="n">
        <v>0</v>
      </c>
      <c r="BI147" t="n">
        <v>0</v>
      </c>
      <c r="BJ147" t="n">
        <v>0</v>
      </c>
      <c r="BK147" t="n">
        <v>0</v>
      </c>
      <c r="BL147" t="n">
        <v>0</v>
      </c>
      <c r="BM147" t="n">
        <v>0</v>
      </c>
      <c r="BN147" t="n">
        <v>0</v>
      </c>
      <c r="BO147" t="n">
        <v>0</v>
      </c>
      <c r="BP147" t="n">
        <v>0</v>
      </c>
      <c r="BQ147" t="n">
        <v>0</v>
      </c>
      <c r="BR147" t="n">
        <v>0</v>
      </c>
      <c r="BS147" t="n">
        <v>0</v>
      </c>
      <c r="BT147" t="n">
        <v>0</v>
      </c>
      <c r="BU147" t="n">
        <v>0</v>
      </c>
      <c r="BV147" t="n">
        <v>0</v>
      </c>
      <c r="BW147" t="n">
        <v>0</v>
      </c>
      <c r="CV147" t="n">
        <v>0</v>
      </c>
      <c r="CW147" t="n">
        <v>0</v>
      </c>
      <c r="CX147">
        <f>ROUND(Y147*Source!I405,7)</f>
        <v/>
      </c>
      <c r="CY147">
        <f>AA147</f>
        <v/>
      </c>
      <c r="CZ147">
        <f>AE147</f>
        <v/>
      </c>
      <c r="DA147">
        <f>AI147</f>
        <v/>
      </c>
      <c r="DB147">
        <f>ROUND(ROUND(AT147*CZ147,2),2)</f>
        <v/>
      </c>
      <c r="DC147">
        <f>ROUND(ROUND(AT147*AG147,2),2)</f>
        <v/>
      </c>
      <c r="DD147" t="inlineStr"/>
      <c r="DE147" t="inlineStr"/>
      <c r="DF147">
        <f>ROUND(ROUND(AE147*AI147,0)*CX147,0)</f>
        <v/>
      </c>
      <c r="DG147">
        <f>ROUND(ROUND(AF147,0)*CX147,0)</f>
        <v/>
      </c>
      <c r="DH147">
        <f>ROUND(ROUND(AG147,0)*CX147,0)</f>
        <v/>
      </c>
      <c r="DI147">
        <f>ROUND(ROUND(AH147,0)*CX147,0)</f>
        <v/>
      </c>
      <c r="DJ147">
        <f>DF147</f>
        <v/>
      </c>
      <c r="DK147" t="n">
        <v>0</v>
      </c>
      <c r="DL147" t="inlineStr"/>
      <c r="DM147" t="n">
        <v>0</v>
      </c>
      <c r="DN147" t="inlineStr"/>
      <c r="DO147" t="n">
        <v>0</v>
      </c>
    </row>
    <row r="148">
      <c r="A148">
        <f>ROW(Source!A405)</f>
        <v/>
      </c>
      <c r="B148" t="n">
        <v>78862477</v>
      </c>
      <c r="C148" t="n">
        <v>78863708</v>
      </c>
      <c r="D148" t="n">
        <v>29143378</v>
      </c>
      <c r="E148" t="n">
        <v>1</v>
      </c>
      <c r="F148" t="n">
        <v>1</v>
      </c>
      <c r="G148" t="n">
        <v>1</v>
      </c>
      <c r="H148" t="n">
        <v>3</v>
      </c>
      <c r="I148" t="inlineStr">
        <is>
          <t>302-0062</t>
        </is>
      </c>
      <c r="J148" t="inlineStr">
        <is>
          <t>ТССЦ Московской обл., 302-0062, приказ Минстроя России №675/пр от 28.02.2017 № 256/пр</t>
        </is>
      </c>
      <c r="K148" t="inlineStr">
        <is>
          <t>Кран шаровый муфтовый Valtec для воды диаметром 15 мм, тип в/в</t>
        </is>
      </c>
      <c r="L148" t="n">
        <v>1354</v>
      </c>
      <c r="N148" t="n">
        <v>1010</v>
      </c>
      <c r="O148" t="inlineStr">
        <is>
          <t>шт.</t>
        </is>
      </c>
      <c r="P148" t="inlineStr">
        <is>
          <t>шт.</t>
        </is>
      </c>
      <c r="Q148" t="n">
        <v>1</v>
      </c>
      <c r="W148" t="n">
        <v>0</v>
      </c>
      <c r="X148" t="n">
        <v>-1687406522</v>
      </c>
      <c r="Y148">
        <f>AT148</f>
        <v/>
      </c>
      <c r="AA148" t="n">
        <v>384.3</v>
      </c>
      <c r="AB148" t="n">
        <v>0</v>
      </c>
      <c r="AC148" t="n">
        <v>0</v>
      </c>
      <c r="AD148" t="n">
        <v>0</v>
      </c>
      <c r="AE148" t="n">
        <v>28.53</v>
      </c>
      <c r="AF148" t="n">
        <v>0</v>
      </c>
      <c r="AG148" t="n">
        <v>0</v>
      </c>
      <c r="AH148" t="n">
        <v>0</v>
      </c>
      <c r="AI148" t="n">
        <v>13.47</v>
      </c>
      <c r="AJ148" t="n">
        <v>1</v>
      </c>
      <c r="AK148" t="n">
        <v>1</v>
      </c>
      <c r="AL148" t="n">
        <v>1</v>
      </c>
      <c r="AM148" t="n">
        <v>0</v>
      </c>
      <c r="AN148" t="n">
        <v>0</v>
      </c>
      <c r="AO148" t="n">
        <v>0</v>
      </c>
      <c r="AP148" t="n">
        <v>0</v>
      </c>
      <c r="AQ148" t="n">
        <v>0</v>
      </c>
      <c r="AR148" t="n">
        <v>0</v>
      </c>
      <c r="AS148" t="inlineStr"/>
      <c r="AT148" t="n">
        <v>150</v>
      </c>
      <c r="AU148" t="inlineStr"/>
      <c r="AV148" t="n">
        <v>0</v>
      </c>
      <c r="AW148" t="n">
        <v>1</v>
      </c>
      <c r="AX148" t="n">
        <v>-1</v>
      </c>
      <c r="AY148" t="n">
        <v>0</v>
      </c>
      <c r="AZ148" t="n">
        <v>0</v>
      </c>
      <c r="BA148" t="inlineStr"/>
      <c r="BB148" t="n">
        <v>0</v>
      </c>
      <c r="BC148" t="n">
        <v>0</v>
      </c>
      <c r="BD148" t="n">
        <v>0</v>
      </c>
      <c r="BE148" t="n">
        <v>0</v>
      </c>
      <c r="BF148" t="n">
        <v>0</v>
      </c>
      <c r="BG148" t="n">
        <v>0</v>
      </c>
      <c r="BH148" t="n">
        <v>0</v>
      </c>
      <c r="BI148" t="n">
        <v>0</v>
      </c>
      <c r="BJ148" t="n">
        <v>0</v>
      </c>
      <c r="BK148" t="n">
        <v>0</v>
      </c>
      <c r="BL148" t="n">
        <v>0</v>
      </c>
      <c r="BM148" t="n">
        <v>0</v>
      </c>
      <c r="BN148" t="n">
        <v>0</v>
      </c>
      <c r="BO148" t="n">
        <v>0</v>
      </c>
      <c r="BP148" t="n">
        <v>0</v>
      </c>
      <c r="BQ148" t="n">
        <v>0</v>
      </c>
      <c r="BR148" t="n">
        <v>0</v>
      </c>
      <c r="BS148" t="n">
        <v>0</v>
      </c>
      <c r="BT148" t="n">
        <v>0</v>
      </c>
      <c r="BU148" t="n">
        <v>0</v>
      </c>
      <c r="BV148" t="n">
        <v>0</v>
      </c>
      <c r="BW148" t="n">
        <v>0</v>
      </c>
      <c r="CV148" t="n">
        <v>0</v>
      </c>
      <c r="CW148" t="n">
        <v>0</v>
      </c>
      <c r="CX148">
        <f>ROUND(Y148*Source!I405,7)</f>
        <v/>
      </c>
      <c r="CY148">
        <f>AA148</f>
        <v/>
      </c>
      <c r="CZ148">
        <f>AE148</f>
        <v/>
      </c>
      <c r="DA148">
        <f>AI148</f>
        <v/>
      </c>
      <c r="DB148">
        <f>ROUND(ROUND(AT148*CZ148,2),2)</f>
        <v/>
      </c>
      <c r="DC148">
        <f>ROUND(ROUND(AT148*AG148,2),2)</f>
        <v/>
      </c>
      <c r="DD148" t="inlineStr"/>
      <c r="DE148" t="inlineStr"/>
      <c r="DF148">
        <f>ROUND(ROUND(AE148*AI148,0)*CX148,0)</f>
        <v/>
      </c>
      <c r="DG148">
        <f>ROUND(ROUND(AF148,0)*CX148,0)</f>
        <v/>
      </c>
      <c r="DH148">
        <f>ROUND(ROUND(AG148,0)*CX148,0)</f>
        <v/>
      </c>
      <c r="DI148">
        <f>ROUND(ROUND(AH148,0)*CX148,0)</f>
        <v/>
      </c>
      <c r="DJ148">
        <f>DF148</f>
        <v/>
      </c>
      <c r="DK148" t="n">
        <v>0</v>
      </c>
      <c r="DL148" t="inlineStr"/>
      <c r="DM148" t="n">
        <v>0</v>
      </c>
      <c r="DN148" t="inlineStr"/>
      <c r="DO148" t="n">
        <v>0</v>
      </c>
    </row>
    <row r="149">
      <c r="A149">
        <f>ROW(Source!A405)</f>
        <v/>
      </c>
      <c r="B149" t="n">
        <v>78862477</v>
      </c>
      <c r="C149" t="n">
        <v>78863708</v>
      </c>
      <c r="D149" t="n">
        <v>29149245</v>
      </c>
      <c r="E149" t="n">
        <v>1</v>
      </c>
      <c r="F149" t="n">
        <v>1</v>
      </c>
      <c r="G149" t="n">
        <v>1</v>
      </c>
      <c r="H149" t="n">
        <v>3</v>
      </c>
      <c r="I149" t="inlineStr">
        <is>
          <t>405-0254</t>
        </is>
      </c>
      <c r="J149" t="inlineStr">
        <is>
          <t>ТССЦ Московской обл., 405-0254, приказ Минстроя России №675/пр от 28.02.2017 № 257/пр</t>
        </is>
      </c>
      <c r="K149" t="inlineStr">
        <is>
          <t>Известь строительная негашеная хлорная, марки А</t>
        </is>
      </c>
      <c r="L149" t="n">
        <v>1348</v>
      </c>
      <c r="N149" t="n">
        <v>1009</v>
      </c>
      <c r="O149" t="inlineStr">
        <is>
          <t>т</t>
        </is>
      </c>
      <c r="P149" t="inlineStr">
        <is>
          <t>т</t>
        </is>
      </c>
      <c r="Q149" t="n">
        <v>1000</v>
      </c>
      <c r="W149" t="n">
        <v>0</v>
      </c>
      <c r="X149" t="n">
        <v>469989087</v>
      </c>
      <c r="Y149">
        <f>AT149</f>
        <v/>
      </c>
      <c r="AA149" t="n">
        <v>7858.02</v>
      </c>
      <c r="AB149" t="n">
        <v>0</v>
      </c>
      <c r="AC149" t="n">
        <v>0</v>
      </c>
      <c r="AD149" t="n">
        <v>0</v>
      </c>
      <c r="AE149" t="n">
        <v>2147</v>
      </c>
      <c r="AF149" t="n">
        <v>0</v>
      </c>
      <c r="AG149" t="n">
        <v>0</v>
      </c>
      <c r="AH149" t="n">
        <v>0</v>
      </c>
      <c r="AI149" t="n">
        <v>3.66</v>
      </c>
      <c r="AJ149" t="n">
        <v>1</v>
      </c>
      <c r="AK149" t="n">
        <v>1</v>
      </c>
      <c r="AL149" t="n">
        <v>1</v>
      </c>
      <c r="AM149" t="n">
        <v>2</v>
      </c>
      <c r="AN149" t="n">
        <v>0</v>
      </c>
      <c r="AO149" t="n">
        <v>1</v>
      </c>
      <c r="AP149" t="n">
        <v>1</v>
      </c>
      <c r="AQ149" t="n">
        <v>0</v>
      </c>
      <c r="AR149" t="n">
        <v>0</v>
      </c>
      <c r="AS149" t="inlineStr"/>
      <c r="AT149" t="n">
        <v>0.0026</v>
      </c>
      <c r="AU149" t="inlineStr"/>
      <c r="AV149" t="n">
        <v>0</v>
      </c>
      <c r="AW149" t="n">
        <v>2</v>
      </c>
      <c r="AX149" t="n">
        <v>78863736</v>
      </c>
      <c r="AY149" t="n">
        <v>1</v>
      </c>
      <c r="AZ149" t="n">
        <v>0</v>
      </c>
      <c r="BA149" t="n">
        <v>156</v>
      </c>
      <c r="BB149" t="n">
        <v>0</v>
      </c>
      <c r="BC149" t="n">
        <v>0</v>
      </c>
      <c r="BD149" t="n">
        <v>0</v>
      </c>
      <c r="BE149" t="n">
        <v>0</v>
      </c>
      <c r="BF149" t="n">
        <v>0</v>
      </c>
      <c r="BG149" t="n">
        <v>0</v>
      </c>
      <c r="BH149" t="n">
        <v>0</v>
      </c>
      <c r="BI149" t="n">
        <v>0</v>
      </c>
      <c r="BJ149" t="n">
        <v>0</v>
      </c>
      <c r="BK149" t="n">
        <v>0</v>
      </c>
      <c r="BL149" t="n">
        <v>0</v>
      </c>
      <c r="BM149" t="n">
        <v>0</v>
      </c>
      <c r="BN149" t="n">
        <v>0</v>
      </c>
      <c r="BO149" t="n">
        <v>0</v>
      </c>
      <c r="BP149" t="n">
        <v>0</v>
      </c>
      <c r="BQ149" t="n">
        <v>0</v>
      </c>
      <c r="BR149" t="n">
        <v>0</v>
      </c>
      <c r="BS149" t="n">
        <v>0</v>
      </c>
      <c r="BT149" t="n">
        <v>0</v>
      </c>
      <c r="BU149" t="n">
        <v>0</v>
      </c>
      <c r="BV149" t="n">
        <v>0</v>
      </c>
      <c r="BW149" t="n">
        <v>0</v>
      </c>
      <c r="CV149" t="n">
        <v>0</v>
      </c>
      <c r="CW149" t="n">
        <v>0</v>
      </c>
      <c r="CX149">
        <f>ROUND(Y149*Source!I405,7)</f>
        <v/>
      </c>
      <c r="CY149">
        <f>AA149</f>
        <v/>
      </c>
      <c r="CZ149">
        <f>AE149</f>
        <v/>
      </c>
      <c r="DA149">
        <f>AI149</f>
        <v/>
      </c>
      <c r="DB149">
        <f>ROUND(ROUND(AT149*CZ149,2),2)</f>
        <v/>
      </c>
      <c r="DC149">
        <f>ROUND(ROUND(AT149*AG149,2),2)</f>
        <v/>
      </c>
      <c r="DD149" t="inlineStr"/>
      <c r="DE149" t="inlineStr"/>
      <c r="DF149">
        <f>ROUND(ROUND(AE149*AI149,0)*CX149,0)</f>
        <v/>
      </c>
      <c r="DG149">
        <f>ROUND(ROUND(AF149,0)*CX149,0)</f>
        <v/>
      </c>
      <c r="DH149">
        <f>ROUND(ROUND(AG149,0)*CX149,0)</f>
        <v/>
      </c>
      <c r="DI149">
        <f>ROUND(ROUND(AH149,0)*CX149,0)</f>
        <v/>
      </c>
      <c r="DJ149">
        <f>DF149</f>
        <v/>
      </c>
      <c r="DK149" t="n">
        <v>0</v>
      </c>
      <c r="DL149" t="inlineStr"/>
      <c r="DM149" t="n">
        <v>0</v>
      </c>
      <c r="DN149" t="inlineStr"/>
      <c r="DO149" t="n">
        <v>0</v>
      </c>
    </row>
    <row r="150">
      <c r="A150">
        <f>ROW(Source!A405)</f>
        <v/>
      </c>
      <c r="B150" t="n">
        <v>78862477</v>
      </c>
      <c r="C150" t="n">
        <v>78863708</v>
      </c>
      <c r="D150" t="n">
        <v>29150040</v>
      </c>
      <c r="E150" t="n">
        <v>1</v>
      </c>
      <c r="F150" t="n">
        <v>1</v>
      </c>
      <c r="G150" t="n">
        <v>1</v>
      </c>
      <c r="H150" t="n">
        <v>3</v>
      </c>
      <c r="I150" t="inlineStr">
        <is>
          <t>411-0001</t>
        </is>
      </c>
      <c r="J150" t="inlineStr">
        <is>
          <t>ТССЦ Московской обл., 411-0001, приказ Минстроя России №675/пр от 28.02.2017 № 257/пр</t>
        </is>
      </c>
      <c r="K150" t="inlineStr">
        <is>
          <t>Вода</t>
        </is>
      </c>
      <c r="L150" t="n">
        <v>1339</v>
      </c>
      <c r="N150" t="n">
        <v>1007</v>
      </c>
      <c r="O150" t="inlineStr">
        <is>
          <t>м3</t>
        </is>
      </c>
      <c r="P150" t="inlineStr">
        <is>
          <t>м3</t>
        </is>
      </c>
      <c r="Q150" t="n">
        <v>1</v>
      </c>
      <c r="W150" t="n">
        <v>0</v>
      </c>
      <c r="X150" t="n">
        <v>619799737</v>
      </c>
      <c r="Y150">
        <f>AT150</f>
        <v/>
      </c>
      <c r="AA150" t="n">
        <v>31.28</v>
      </c>
      <c r="AB150" t="n">
        <v>0</v>
      </c>
      <c r="AC150" t="n">
        <v>0</v>
      </c>
      <c r="AD150" t="n">
        <v>0</v>
      </c>
      <c r="AE150" t="n">
        <v>2.44</v>
      </c>
      <c r="AF150" t="n">
        <v>0</v>
      </c>
      <c r="AG150" t="n">
        <v>0</v>
      </c>
      <c r="AH150" t="n">
        <v>0</v>
      </c>
      <c r="AI150" t="n">
        <v>12.82</v>
      </c>
      <c r="AJ150" t="n">
        <v>1</v>
      </c>
      <c r="AK150" t="n">
        <v>1</v>
      </c>
      <c r="AL150" t="n">
        <v>1</v>
      </c>
      <c r="AM150" t="n">
        <v>2</v>
      </c>
      <c r="AN150" t="n">
        <v>0</v>
      </c>
      <c r="AO150" t="n">
        <v>1</v>
      </c>
      <c r="AP150" t="n">
        <v>1</v>
      </c>
      <c r="AQ150" t="n">
        <v>0</v>
      </c>
      <c r="AR150" t="n">
        <v>0</v>
      </c>
      <c r="AS150" t="inlineStr"/>
      <c r="AT150" t="n">
        <v>0.74</v>
      </c>
      <c r="AU150" t="inlineStr"/>
      <c r="AV150" t="n">
        <v>0</v>
      </c>
      <c r="AW150" t="n">
        <v>2</v>
      </c>
      <c r="AX150" t="n">
        <v>78863737</v>
      </c>
      <c r="AY150" t="n">
        <v>1</v>
      </c>
      <c r="AZ150" t="n">
        <v>0</v>
      </c>
      <c r="BA150" t="n">
        <v>157</v>
      </c>
      <c r="BB150" t="n">
        <v>0</v>
      </c>
      <c r="BC150" t="n">
        <v>0</v>
      </c>
      <c r="BD150" t="n">
        <v>0</v>
      </c>
      <c r="BE150" t="n">
        <v>0</v>
      </c>
      <c r="BF150" t="n">
        <v>0</v>
      </c>
      <c r="BG150" t="n">
        <v>0</v>
      </c>
      <c r="BH150" t="n">
        <v>0</v>
      </c>
      <c r="BI150" t="n">
        <v>0</v>
      </c>
      <c r="BJ150" t="n">
        <v>0</v>
      </c>
      <c r="BK150" t="n">
        <v>0</v>
      </c>
      <c r="BL150" t="n">
        <v>0</v>
      </c>
      <c r="BM150" t="n">
        <v>0</v>
      </c>
      <c r="BN150" t="n">
        <v>0</v>
      </c>
      <c r="BO150" t="n">
        <v>0</v>
      </c>
      <c r="BP150" t="n">
        <v>0</v>
      </c>
      <c r="BQ150" t="n">
        <v>0</v>
      </c>
      <c r="BR150" t="n">
        <v>0</v>
      </c>
      <c r="BS150" t="n">
        <v>0</v>
      </c>
      <c r="BT150" t="n">
        <v>0</v>
      </c>
      <c r="BU150" t="n">
        <v>0</v>
      </c>
      <c r="BV150" t="n">
        <v>0</v>
      </c>
      <c r="BW150" t="n">
        <v>0</v>
      </c>
      <c r="CV150" t="n">
        <v>0</v>
      </c>
      <c r="CW150" t="n">
        <v>0</v>
      </c>
      <c r="CX150">
        <f>ROUND(Y150*Source!I405,7)</f>
        <v/>
      </c>
      <c r="CY150">
        <f>AA150</f>
        <v/>
      </c>
      <c r="CZ150">
        <f>AE150</f>
        <v/>
      </c>
      <c r="DA150">
        <f>AI150</f>
        <v/>
      </c>
      <c r="DB150">
        <f>ROUND(ROUND(AT150*CZ150,2),2)</f>
        <v/>
      </c>
      <c r="DC150">
        <f>ROUND(ROUND(AT150*AG150,2),2)</f>
        <v/>
      </c>
      <c r="DD150" t="inlineStr"/>
      <c r="DE150" t="inlineStr"/>
      <c r="DF150">
        <f>ROUND(ROUND(AE150*AI150,0)*CX150,0)</f>
        <v/>
      </c>
      <c r="DG150">
        <f>ROUND(ROUND(AF150,0)*CX150,0)</f>
        <v/>
      </c>
      <c r="DH150">
        <f>ROUND(ROUND(AG150,0)*CX150,0)</f>
        <v/>
      </c>
      <c r="DI150">
        <f>ROUND(ROUND(AH150,0)*CX150,0)</f>
        <v/>
      </c>
      <c r="DJ150">
        <f>DF150</f>
        <v/>
      </c>
      <c r="DK150" t="n">
        <v>0</v>
      </c>
      <c r="DL150" t="inlineStr"/>
      <c r="DM150" t="n">
        <v>0</v>
      </c>
      <c r="DN150" t="inlineStr"/>
      <c r="DO150" t="n">
        <v>0</v>
      </c>
    </row>
    <row r="151">
      <c r="A151">
        <f>ROW(Source!A405)</f>
        <v/>
      </c>
      <c r="B151" t="n">
        <v>78862477</v>
      </c>
      <c r="C151" t="n">
        <v>78863708</v>
      </c>
      <c r="D151" t="n">
        <v>29160095</v>
      </c>
      <c r="E151" t="n">
        <v>1</v>
      </c>
      <c r="F151" t="n">
        <v>1</v>
      </c>
      <c r="G151" t="n">
        <v>1</v>
      </c>
      <c r="H151" t="n">
        <v>3</v>
      </c>
      <c r="I151" t="inlineStr">
        <is>
          <t>507-3620</t>
        </is>
      </c>
      <c r="J151" t="inlineStr">
        <is>
          <t>ТССЦ Московской обл., 507-3620, приказ Минстроя России №675/пр от 28.02.2017 № 258/пр</t>
        </is>
      </c>
      <c r="K151" t="inlineStr">
        <is>
          <t>Тройник полипропиленовый переходной диаметром 32х20х20 мм ( прим. 32-20-32)</t>
        </is>
      </c>
      <c r="L151" t="n">
        <v>1358</v>
      </c>
      <c r="N151" t="n">
        <v>1010</v>
      </c>
      <c r="O151" t="inlineStr">
        <is>
          <t>10 шт.</t>
        </is>
      </c>
      <c r="P151" t="inlineStr">
        <is>
          <t>10 шт.</t>
        </is>
      </c>
      <c r="Q151" t="n">
        <v>10</v>
      </c>
      <c r="W151" t="n">
        <v>0</v>
      </c>
      <c r="X151" t="n">
        <v>-1282970358</v>
      </c>
      <c r="Y151">
        <f>AT151</f>
        <v/>
      </c>
      <c r="AA151" t="n">
        <v>191.78</v>
      </c>
      <c r="AB151" t="n">
        <v>0</v>
      </c>
      <c r="AC151" t="n">
        <v>0</v>
      </c>
      <c r="AD151" t="n">
        <v>0</v>
      </c>
      <c r="AE151" t="n">
        <v>36.6</v>
      </c>
      <c r="AF151" t="n">
        <v>0</v>
      </c>
      <c r="AG151" t="n">
        <v>0</v>
      </c>
      <c r="AH151" t="n">
        <v>0</v>
      </c>
      <c r="AI151" t="n">
        <v>5.24</v>
      </c>
      <c r="AJ151" t="n">
        <v>1</v>
      </c>
      <c r="AK151" t="n">
        <v>1</v>
      </c>
      <c r="AL151" t="n">
        <v>1</v>
      </c>
      <c r="AM151" t="n">
        <v>0</v>
      </c>
      <c r="AN151" t="n">
        <v>0</v>
      </c>
      <c r="AO151" t="n">
        <v>0</v>
      </c>
      <c r="AP151" t="n">
        <v>0</v>
      </c>
      <c r="AQ151" t="n">
        <v>0</v>
      </c>
      <c r="AR151" t="n">
        <v>0</v>
      </c>
      <c r="AS151" t="inlineStr"/>
      <c r="AT151" t="n">
        <v>15</v>
      </c>
      <c r="AU151" t="inlineStr"/>
      <c r="AV151" t="n">
        <v>0</v>
      </c>
      <c r="AW151" t="n">
        <v>1</v>
      </c>
      <c r="AX151" t="n">
        <v>-1</v>
      </c>
      <c r="AY151" t="n">
        <v>0</v>
      </c>
      <c r="AZ151" t="n">
        <v>0</v>
      </c>
      <c r="BA151" t="inlineStr"/>
      <c r="BB151" t="n">
        <v>0</v>
      </c>
      <c r="BC151" t="n">
        <v>0</v>
      </c>
      <c r="BD151" t="n">
        <v>0</v>
      </c>
      <c r="BE151" t="n">
        <v>0</v>
      </c>
      <c r="BF151" t="n">
        <v>0</v>
      </c>
      <c r="BG151" t="n">
        <v>0</v>
      </c>
      <c r="BH151" t="n">
        <v>0</v>
      </c>
      <c r="BI151" t="n">
        <v>0</v>
      </c>
      <c r="BJ151" t="n">
        <v>0</v>
      </c>
      <c r="BK151" t="n">
        <v>0</v>
      </c>
      <c r="BL151" t="n">
        <v>0</v>
      </c>
      <c r="BM151" t="n">
        <v>0</v>
      </c>
      <c r="BN151" t="n">
        <v>0</v>
      </c>
      <c r="BO151" t="n">
        <v>0</v>
      </c>
      <c r="BP151" t="n">
        <v>0</v>
      </c>
      <c r="BQ151" t="n">
        <v>0</v>
      </c>
      <c r="BR151" t="n">
        <v>0</v>
      </c>
      <c r="BS151" t="n">
        <v>0</v>
      </c>
      <c r="BT151" t="n">
        <v>0</v>
      </c>
      <c r="BU151" t="n">
        <v>0</v>
      </c>
      <c r="BV151" t="n">
        <v>0</v>
      </c>
      <c r="BW151" t="n">
        <v>0</v>
      </c>
      <c r="CV151" t="n">
        <v>0</v>
      </c>
      <c r="CW151" t="n">
        <v>0</v>
      </c>
      <c r="CX151">
        <f>ROUND(Y151*Source!I405,7)</f>
        <v/>
      </c>
      <c r="CY151">
        <f>AA151</f>
        <v/>
      </c>
      <c r="CZ151">
        <f>AE151</f>
        <v/>
      </c>
      <c r="DA151">
        <f>AI151</f>
        <v/>
      </c>
      <c r="DB151">
        <f>ROUND(ROUND(AT151*CZ151,2),2)</f>
        <v/>
      </c>
      <c r="DC151">
        <f>ROUND(ROUND(AT151*AG151,2),2)</f>
        <v/>
      </c>
      <c r="DD151" t="inlineStr"/>
      <c r="DE151" t="inlineStr"/>
      <c r="DF151">
        <f>ROUND(ROUND(AE151*AI151,0)*CX151,0)</f>
        <v/>
      </c>
      <c r="DG151">
        <f>ROUND(ROUND(AF151,0)*CX151,0)</f>
        <v/>
      </c>
      <c r="DH151">
        <f>ROUND(ROUND(AG151,0)*CX151,0)</f>
        <v/>
      </c>
      <c r="DI151">
        <f>ROUND(ROUND(AH151,0)*CX151,0)</f>
        <v/>
      </c>
      <c r="DJ151">
        <f>DF151</f>
        <v/>
      </c>
      <c r="DK151" t="n">
        <v>0</v>
      </c>
      <c r="DL151" t="inlineStr"/>
      <c r="DM151" t="n">
        <v>0</v>
      </c>
      <c r="DN151" t="inlineStr"/>
      <c r="DO151" t="n">
        <v>0</v>
      </c>
    </row>
    <row r="152">
      <c r="A152">
        <f>ROW(Source!A405)</f>
        <v/>
      </c>
      <c r="B152" t="n">
        <v>78862477</v>
      </c>
      <c r="C152" t="n">
        <v>78863708</v>
      </c>
      <c r="D152" t="n">
        <v>29159168</v>
      </c>
      <c r="E152" t="n">
        <v>1</v>
      </c>
      <c r="F152" t="n">
        <v>1</v>
      </c>
      <c r="G152" t="n">
        <v>1</v>
      </c>
      <c r="H152" t="n">
        <v>3</v>
      </c>
      <c r="I152" t="inlineStr">
        <is>
          <t>507-5008</t>
        </is>
      </c>
      <c r="J152" t="inlineStr">
        <is>
          <t>ТССЦ Московской обл., 507-5008, приказ Минстроя России №675/пр от 28.02.2017 № 258/пр</t>
        </is>
      </c>
      <c r="K152" t="inlineStr">
        <is>
          <t>Муфта полипропиленовая соединительная диаметром 25 мм</t>
        </is>
      </c>
      <c r="L152" t="n">
        <v>1358</v>
      </c>
      <c r="N152" t="n">
        <v>1010</v>
      </c>
      <c r="O152" t="inlineStr">
        <is>
          <t>10 шт.</t>
        </is>
      </c>
      <c r="P152" t="inlineStr">
        <is>
          <t>10 шт.</t>
        </is>
      </c>
      <c r="Q152" t="n">
        <v>10</v>
      </c>
      <c r="W152" t="n">
        <v>0</v>
      </c>
      <c r="X152" t="n">
        <v>1871529504</v>
      </c>
      <c r="Y152">
        <f>AT152</f>
        <v/>
      </c>
      <c r="AA152" t="n">
        <v>76.81999999999999</v>
      </c>
      <c r="AB152" t="n">
        <v>0</v>
      </c>
      <c r="AC152" t="n">
        <v>0</v>
      </c>
      <c r="AD152" t="n">
        <v>0</v>
      </c>
      <c r="AE152" t="n">
        <v>9.9</v>
      </c>
      <c r="AF152" t="n">
        <v>0</v>
      </c>
      <c r="AG152" t="n">
        <v>0</v>
      </c>
      <c r="AH152" t="n">
        <v>0</v>
      </c>
      <c r="AI152" t="n">
        <v>7.76</v>
      </c>
      <c r="AJ152" t="n">
        <v>1</v>
      </c>
      <c r="AK152" t="n">
        <v>1</v>
      </c>
      <c r="AL152" t="n">
        <v>1</v>
      </c>
      <c r="AM152" t="n">
        <v>0</v>
      </c>
      <c r="AN152" t="n">
        <v>0</v>
      </c>
      <c r="AO152" t="n">
        <v>0</v>
      </c>
      <c r="AP152" t="n">
        <v>1</v>
      </c>
      <c r="AQ152" t="n">
        <v>0</v>
      </c>
      <c r="AR152" t="n">
        <v>0</v>
      </c>
      <c r="AS152" t="inlineStr"/>
      <c r="AT152" t="n">
        <v>25</v>
      </c>
      <c r="AU152" t="inlineStr"/>
      <c r="AV152" t="n">
        <v>0</v>
      </c>
      <c r="AW152" t="n">
        <v>1</v>
      </c>
      <c r="AX152" t="n">
        <v>-1</v>
      </c>
      <c r="AY152" t="n">
        <v>0</v>
      </c>
      <c r="AZ152" t="n">
        <v>0</v>
      </c>
      <c r="BA152" t="inlineStr"/>
      <c r="BB152" t="n">
        <v>0</v>
      </c>
      <c r="BC152" t="n">
        <v>0</v>
      </c>
      <c r="BD152" t="n">
        <v>0</v>
      </c>
      <c r="BE152" t="n">
        <v>0</v>
      </c>
      <c r="BF152" t="n">
        <v>0</v>
      </c>
      <c r="BG152" t="n">
        <v>0</v>
      </c>
      <c r="BH152" t="n">
        <v>0</v>
      </c>
      <c r="BI152" t="n">
        <v>0</v>
      </c>
      <c r="BJ152" t="n">
        <v>0</v>
      </c>
      <c r="BK152" t="n">
        <v>0</v>
      </c>
      <c r="BL152" t="n">
        <v>0</v>
      </c>
      <c r="BM152" t="n">
        <v>0</v>
      </c>
      <c r="BN152" t="n">
        <v>0</v>
      </c>
      <c r="BO152" t="n">
        <v>0</v>
      </c>
      <c r="BP152" t="n">
        <v>0</v>
      </c>
      <c r="BQ152" t="n">
        <v>0</v>
      </c>
      <c r="BR152" t="n">
        <v>0</v>
      </c>
      <c r="BS152" t="n">
        <v>0</v>
      </c>
      <c r="BT152" t="n">
        <v>0</v>
      </c>
      <c r="BU152" t="n">
        <v>0</v>
      </c>
      <c r="BV152" t="n">
        <v>0</v>
      </c>
      <c r="BW152" t="n">
        <v>0</v>
      </c>
      <c r="CV152" t="n">
        <v>0</v>
      </c>
      <c r="CW152" t="n">
        <v>0</v>
      </c>
      <c r="CX152">
        <f>ROUND(Y152*Source!I405,7)</f>
        <v/>
      </c>
      <c r="CY152">
        <f>AA152</f>
        <v/>
      </c>
      <c r="CZ152">
        <f>AE152</f>
        <v/>
      </c>
      <c r="DA152">
        <f>AI152</f>
        <v/>
      </c>
      <c r="DB152">
        <f>ROUND(ROUND(AT152*CZ152,2),2)</f>
        <v/>
      </c>
      <c r="DC152">
        <f>ROUND(ROUND(AT152*AG152,2),2)</f>
        <v/>
      </c>
      <c r="DD152" t="inlineStr"/>
      <c r="DE152" t="inlineStr"/>
      <c r="DF152">
        <f>ROUND(ROUND(AE152*AI152,0)*CX152,0)</f>
        <v/>
      </c>
      <c r="DG152">
        <f>ROUND(ROUND(AF152,0)*CX152,0)</f>
        <v/>
      </c>
      <c r="DH152">
        <f>ROUND(ROUND(AG152,0)*CX152,0)</f>
        <v/>
      </c>
      <c r="DI152">
        <f>ROUND(ROUND(AH152,0)*CX152,0)</f>
        <v/>
      </c>
      <c r="DJ152">
        <f>DF152</f>
        <v/>
      </c>
      <c r="DK152" t="n">
        <v>0</v>
      </c>
      <c r="DL152" t="inlineStr"/>
      <c r="DM152" t="n">
        <v>0</v>
      </c>
      <c r="DN152" t="inlineStr"/>
      <c r="DO152" t="n">
        <v>0</v>
      </c>
    </row>
    <row r="153">
      <c r="A153">
        <f>ROW(Source!A409)</f>
        <v/>
      </c>
      <c r="B153" t="n">
        <v>78862477</v>
      </c>
      <c r="C153" t="n">
        <v>78863748</v>
      </c>
      <c r="D153" t="n">
        <v>18408291</v>
      </c>
      <c r="E153" t="n">
        <v>1</v>
      </c>
      <c r="F153" t="n">
        <v>1</v>
      </c>
      <c r="G153" t="n">
        <v>1</v>
      </c>
      <c r="H153" t="n">
        <v>1</v>
      </c>
      <c r="I153" t="inlineStr">
        <is>
          <t>1-1025-90</t>
        </is>
      </c>
      <c r="J153" t="inlineStr"/>
      <c r="K153" t="inlineStr">
        <is>
          <t>Рабочий строитель среднего разряда 2,5</t>
        </is>
      </c>
      <c r="L153" t="n">
        <v>1369</v>
      </c>
      <c r="N153" t="n">
        <v>1013</v>
      </c>
      <c r="O153" t="inlineStr">
        <is>
          <t>чел.-ч</t>
        </is>
      </c>
      <c r="P153" t="inlineStr">
        <is>
          <t>чел.-ч</t>
        </is>
      </c>
      <c r="Q153" t="n">
        <v>1</v>
      </c>
      <c r="W153" t="n">
        <v>0</v>
      </c>
      <c r="X153" t="n">
        <v>1933892413</v>
      </c>
      <c r="Y153">
        <f>AT153</f>
        <v/>
      </c>
      <c r="AA153" t="n">
        <v>0</v>
      </c>
      <c r="AB153" t="n">
        <v>0</v>
      </c>
      <c r="AC153" t="n">
        <v>0</v>
      </c>
      <c r="AD153" t="n">
        <v>8.17</v>
      </c>
      <c r="AE153" t="n">
        <v>0</v>
      </c>
      <c r="AF153" t="n">
        <v>0</v>
      </c>
      <c r="AG153" t="n">
        <v>0</v>
      </c>
      <c r="AH153" t="n">
        <v>8.17</v>
      </c>
      <c r="AI153" t="n">
        <v>1</v>
      </c>
      <c r="AJ153" t="n">
        <v>1</v>
      </c>
      <c r="AK153" t="n">
        <v>1</v>
      </c>
      <c r="AL153" t="n">
        <v>1</v>
      </c>
      <c r="AM153" t="n">
        <v>-2</v>
      </c>
      <c r="AN153" t="n">
        <v>0</v>
      </c>
      <c r="AO153" t="n">
        <v>1</v>
      </c>
      <c r="AP153" t="n">
        <v>1</v>
      </c>
      <c r="AQ153" t="n">
        <v>0</v>
      </c>
      <c r="AR153" t="n">
        <v>0</v>
      </c>
      <c r="AS153" t="inlineStr"/>
      <c r="AT153" t="n">
        <v>32.2</v>
      </c>
      <c r="AU153" t="inlineStr"/>
      <c r="AV153" t="n">
        <v>1</v>
      </c>
      <c r="AW153" t="n">
        <v>2</v>
      </c>
      <c r="AX153" t="n">
        <v>78863755</v>
      </c>
      <c r="AY153" t="n">
        <v>1</v>
      </c>
      <c r="AZ153" t="n">
        <v>0</v>
      </c>
      <c r="BA153" t="n">
        <v>158</v>
      </c>
      <c r="BB153" t="n">
        <v>0</v>
      </c>
      <c r="BC153" t="n">
        <v>0</v>
      </c>
      <c r="BD153" t="n">
        <v>0</v>
      </c>
      <c r="BE153" t="n">
        <v>0</v>
      </c>
      <c r="BF153" t="n">
        <v>0</v>
      </c>
      <c r="BG153" t="n">
        <v>0</v>
      </c>
      <c r="BH153" t="n">
        <v>0</v>
      </c>
      <c r="BI153" t="n">
        <v>0</v>
      </c>
      <c r="BJ153" t="n">
        <v>0</v>
      </c>
      <c r="BK153" t="n">
        <v>0</v>
      </c>
      <c r="BL153" t="n">
        <v>0</v>
      </c>
      <c r="BM153" t="n">
        <v>0</v>
      </c>
      <c r="BN153" t="n">
        <v>0</v>
      </c>
      <c r="BO153" t="n">
        <v>0</v>
      </c>
      <c r="BP153" t="n">
        <v>0</v>
      </c>
      <c r="BQ153" t="n">
        <v>0</v>
      </c>
      <c r="BR153" t="n">
        <v>0</v>
      </c>
      <c r="BS153" t="n">
        <v>0</v>
      </c>
      <c r="BT153" t="n">
        <v>0</v>
      </c>
      <c r="BU153" t="n">
        <v>0</v>
      </c>
      <c r="BV153" t="n">
        <v>0</v>
      </c>
      <c r="BW153" t="n">
        <v>0</v>
      </c>
      <c r="CU153">
        <f>ROUND(AT153*Source!I409*AH153*AL153,0)</f>
        <v/>
      </c>
      <c r="CV153">
        <f>ROUND(Y153*Source!I409,7)</f>
        <v/>
      </c>
      <c r="CW153" t="n">
        <v>0</v>
      </c>
      <c r="CX153">
        <f>ROUND(Y153*Source!I409,7)</f>
        <v/>
      </c>
      <c r="CY153">
        <f>AD153</f>
        <v/>
      </c>
      <c r="CZ153">
        <f>AH153</f>
        <v/>
      </c>
      <c r="DA153">
        <f>AL153</f>
        <v/>
      </c>
      <c r="DB153">
        <f>ROUND(ROUND(AT153*CZ153,2),2)</f>
        <v/>
      </c>
      <c r="DC153">
        <f>ROUND(ROUND(AT153*AG153,2),2)</f>
        <v/>
      </c>
      <c r="DD153" t="inlineStr"/>
      <c r="DE153" t="inlineStr"/>
      <c r="DF153">
        <f>ROUND(ROUND(AE153,0)*CX153,0)</f>
        <v/>
      </c>
      <c r="DG153">
        <f>ROUND(ROUND(AF153,0)*CX153,0)</f>
        <v/>
      </c>
      <c r="DH153">
        <f>ROUND(ROUND(AG153,0)*CX153,0)</f>
        <v/>
      </c>
      <c r="DI153">
        <f>ROUND(ROUND(AH153,0)*CX153,0)</f>
        <v/>
      </c>
      <c r="DJ153">
        <f>DI153</f>
        <v/>
      </c>
      <c r="DK153" t="n">
        <v>0</v>
      </c>
      <c r="DL153" t="inlineStr"/>
      <c r="DM153" t="n">
        <v>0</v>
      </c>
      <c r="DN153" t="inlineStr"/>
      <c r="DO153" t="n">
        <v>0</v>
      </c>
    </row>
    <row r="154">
      <c r="A154">
        <f>ROW(Source!A409)</f>
        <v/>
      </c>
      <c r="B154" t="n">
        <v>78862477</v>
      </c>
      <c r="C154" t="n">
        <v>78863748</v>
      </c>
      <c r="D154" t="n">
        <v>29174913</v>
      </c>
      <c r="E154" t="n">
        <v>1</v>
      </c>
      <c r="F154" t="n">
        <v>1</v>
      </c>
      <c r="G154" t="n">
        <v>1</v>
      </c>
      <c r="H154" t="n">
        <v>2</v>
      </c>
      <c r="I154" t="inlineStr">
        <is>
          <t>400001</t>
        </is>
      </c>
      <c r="J154" t="inlineStr">
        <is>
          <t>ТСЭМ Московской обл., 400001, приказ Минстроя России №675/пр от 28.02.2017 № 264/пр</t>
        </is>
      </c>
      <c r="K154" t="inlineStr">
        <is>
          <t>Автомобили бортовые, грузоподъемность до 5 т</t>
        </is>
      </c>
      <c r="L154" t="n">
        <v>1368</v>
      </c>
      <c r="N154" t="n">
        <v>1011</v>
      </c>
      <c r="O154" t="inlineStr">
        <is>
          <t>маш.-ч</t>
        </is>
      </c>
      <c r="P154" t="inlineStr">
        <is>
          <t>маш.-ч</t>
        </is>
      </c>
      <c r="Q154" t="n">
        <v>1</v>
      </c>
      <c r="W154" t="n">
        <v>0</v>
      </c>
      <c r="X154" t="n">
        <v>1230759911</v>
      </c>
      <c r="Y154">
        <f>AT154</f>
        <v/>
      </c>
      <c r="AA154" t="n">
        <v>0</v>
      </c>
      <c r="AB154" t="n">
        <v>2177.51</v>
      </c>
      <c r="AC154" t="n">
        <v>606.1</v>
      </c>
      <c r="AD154" t="n">
        <v>0</v>
      </c>
      <c r="AE154" t="n">
        <v>0</v>
      </c>
      <c r="AF154" t="n">
        <v>87.17</v>
      </c>
      <c r="AG154" t="n">
        <v>11.6</v>
      </c>
      <c r="AH154" t="n">
        <v>0</v>
      </c>
      <c r="AI154" t="n">
        <v>1</v>
      </c>
      <c r="AJ154" t="n">
        <v>24.98</v>
      </c>
      <c r="AK154" t="n">
        <v>52.25</v>
      </c>
      <c r="AL154" t="n">
        <v>1</v>
      </c>
      <c r="AM154" t="n">
        <v>2</v>
      </c>
      <c r="AN154" t="n">
        <v>0</v>
      </c>
      <c r="AO154" t="n">
        <v>1</v>
      </c>
      <c r="AP154" t="n">
        <v>1</v>
      </c>
      <c r="AQ154" t="n">
        <v>0</v>
      </c>
      <c r="AR154" t="n">
        <v>0</v>
      </c>
      <c r="AS154" t="inlineStr"/>
      <c r="AT154" t="n">
        <v>0.01</v>
      </c>
      <c r="AU154" t="inlineStr"/>
      <c r="AV154" t="n">
        <v>0</v>
      </c>
      <c r="AW154" t="n">
        <v>2</v>
      </c>
      <c r="AX154" t="n">
        <v>78863756</v>
      </c>
      <c r="AY154" t="n">
        <v>1</v>
      </c>
      <c r="AZ154" t="n">
        <v>0</v>
      </c>
      <c r="BA154" t="n">
        <v>159</v>
      </c>
      <c r="BB154" t="n">
        <v>0</v>
      </c>
      <c r="BC154" t="n">
        <v>0</v>
      </c>
      <c r="BD154" t="n">
        <v>0</v>
      </c>
      <c r="BE154" t="n">
        <v>0</v>
      </c>
      <c r="BF154" t="n">
        <v>0</v>
      </c>
      <c r="BG154" t="n">
        <v>0</v>
      </c>
      <c r="BH154" t="n">
        <v>0</v>
      </c>
      <c r="BI154" t="n">
        <v>0</v>
      </c>
      <c r="BJ154" t="n">
        <v>0</v>
      </c>
      <c r="BK154" t="n">
        <v>0</v>
      </c>
      <c r="BL154" t="n">
        <v>0</v>
      </c>
      <c r="BM154" t="n">
        <v>0</v>
      </c>
      <c r="BN154" t="n">
        <v>0</v>
      </c>
      <c r="BO154" t="n">
        <v>0</v>
      </c>
      <c r="BP154" t="n">
        <v>0</v>
      </c>
      <c r="BQ154" t="n">
        <v>0</v>
      </c>
      <c r="BR154" t="n">
        <v>0</v>
      </c>
      <c r="BS154" t="n">
        <v>0</v>
      </c>
      <c r="BT154" t="n">
        <v>0</v>
      </c>
      <c r="BU154" t="n">
        <v>0</v>
      </c>
      <c r="BV154" t="n">
        <v>0</v>
      </c>
      <c r="BW154" t="n">
        <v>0</v>
      </c>
      <c r="CV154" t="n">
        <v>0</v>
      </c>
      <c r="CW154">
        <f>ROUND(Y154*Source!I409*DO154,7)</f>
        <v/>
      </c>
      <c r="CX154">
        <f>ROUND(Y154*Source!I409,7)</f>
        <v/>
      </c>
      <c r="CY154">
        <f>AB154</f>
        <v/>
      </c>
      <c r="CZ154">
        <f>AF154</f>
        <v/>
      </c>
      <c r="DA154">
        <f>AJ154</f>
        <v/>
      </c>
      <c r="DB154">
        <f>ROUND(ROUND(AT154*CZ154,2),2)</f>
        <v/>
      </c>
      <c r="DC154">
        <f>ROUND(ROUND(AT154*AG154,2),2)</f>
        <v/>
      </c>
      <c r="DD154" t="inlineStr"/>
      <c r="DE154" t="inlineStr"/>
      <c r="DF154">
        <f>ROUND(ROUND(AE154,0)*CX154,0)</f>
        <v/>
      </c>
      <c r="DG154">
        <f>ROUND(ROUND(AF154*AJ154,0)*CX154,0)</f>
        <v/>
      </c>
      <c r="DH154">
        <f>ROUND(ROUND(AG154*AK154,0)*CX154,0)</f>
        <v/>
      </c>
      <c r="DI154">
        <f>ROUND(ROUND(AH154,0)*CX154,0)</f>
        <v/>
      </c>
      <c r="DJ154">
        <f>DG154</f>
        <v/>
      </c>
      <c r="DK154" t="n">
        <v>0</v>
      </c>
      <c r="DL154" t="inlineStr"/>
      <c r="DM154" t="n">
        <v>0</v>
      </c>
      <c r="DN154" t="inlineStr"/>
      <c r="DO154" t="n">
        <v>0</v>
      </c>
    </row>
    <row r="155">
      <c r="A155">
        <f>ROW(Source!A409)</f>
        <v/>
      </c>
      <c r="B155" t="n">
        <v>78862477</v>
      </c>
      <c r="C155" t="n">
        <v>78863748</v>
      </c>
      <c r="D155" t="n">
        <v>29110139</v>
      </c>
      <c r="E155" t="n">
        <v>1</v>
      </c>
      <c r="F155" t="n">
        <v>1</v>
      </c>
      <c r="G155" t="n">
        <v>1</v>
      </c>
      <c r="H155" t="n">
        <v>3</v>
      </c>
      <c r="I155" t="inlineStr">
        <is>
          <t>101-1703</t>
        </is>
      </c>
      <c r="J155" t="inlineStr">
        <is>
          <t>ТССЦ Московской обл., 101-1703, приказ Минстроя России №675/пр от 28.02.2017 № 254/пр</t>
        </is>
      </c>
      <c r="K155" t="inlineStr">
        <is>
          <t>Прокладки резиновые (пластина техническая прессованная)</t>
        </is>
      </c>
      <c r="L155" t="n">
        <v>1346</v>
      </c>
      <c r="N155" t="n">
        <v>1009</v>
      </c>
      <c r="O155" t="inlineStr">
        <is>
          <t>кг</t>
        </is>
      </c>
      <c r="P155" t="inlineStr">
        <is>
          <t>кг</t>
        </is>
      </c>
      <c r="Q155" t="n">
        <v>1</v>
      </c>
      <c r="W155" t="n">
        <v>0</v>
      </c>
      <c r="X155" t="n">
        <v>-1947909329</v>
      </c>
      <c r="Y155">
        <f>AT155</f>
        <v/>
      </c>
      <c r="AA155" t="n">
        <v>341.04</v>
      </c>
      <c r="AB155" t="n">
        <v>0</v>
      </c>
      <c r="AC155" t="n">
        <v>0</v>
      </c>
      <c r="AD155" t="n">
        <v>0</v>
      </c>
      <c r="AE155" t="n">
        <v>23.09</v>
      </c>
      <c r="AF155" t="n">
        <v>0</v>
      </c>
      <c r="AG155" t="n">
        <v>0</v>
      </c>
      <c r="AH155" t="n">
        <v>0</v>
      </c>
      <c r="AI155" t="n">
        <v>14.77</v>
      </c>
      <c r="AJ155" t="n">
        <v>1</v>
      </c>
      <c r="AK155" t="n">
        <v>1</v>
      </c>
      <c r="AL155" t="n">
        <v>1</v>
      </c>
      <c r="AM155" t="n">
        <v>2</v>
      </c>
      <c r="AN155" t="n">
        <v>0</v>
      </c>
      <c r="AO155" t="n">
        <v>1</v>
      </c>
      <c r="AP155" t="n">
        <v>1</v>
      </c>
      <c r="AQ155" t="n">
        <v>0</v>
      </c>
      <c r="AR155" t="n">
        <v>0</v>
      </c>
      <c r="AS155" t="inlineStr"/>
      <c r="AT155" t="n">
        <v>2</v>
      </c>
      <c r="AU155" t="inlineStr"/>
      <c r="AV155" t="n">
        <v>0</v>
      </c>
      <c r="AW155" t="n">
        <v>2</v>
      </c>
      <c r="AX155" t="n">
        <v>78863757</v>
      </c>
      <c r="AY155" t="n">
        <v>1</v>
      </c>
      <c r="AZ155" t="n">
        <v>0</v>
      </c>
      <c r="BA155" t="n">
        <v>160</v>
      </c>
      <c r="BB155" t="n">
        <v>0</v>
      </c>
      <c r="BC155" t="n">
        <v>0</v>
      </c>
      <c r="BD155" t="n">
        <v>0</v>
      </c>
      <c r="BE155" t="n">
        <v>0</v>
      </c>
      <c r="BF155" t="n">
        <v>0</v>
      </c>
      <c r="BG155" t="n">
        <v>0</v>
      </c>
      <c r="BH155" t="n">
        <v>0</v>
      </c>
      <c r="BI155" t="n">
        <v>0</v>
      </c>
      <c r="BJ155" t="n">
        <v>0</v>
      </c>
      <c r="BK155" t="n">
        <v>0</v>
      </c>
      <c r="BL155" t="n">
        <v>0</v>
      </c>
      <c r="BM155" t="n">
        <v>0</v>
      </c>
      <c r="BN155" t="n">
        <v>0</v>
      </c>
      <c r="BO155" t="n">
        <v>0</v>
      </c>
      <c r="BP155" t="n">
        <v>0</v>
      </c>
      <c r="BQ155" t="n">
        <v>0</v>
      </c>
      <c r="BR155" t="n">
        <v>0</v>
      </c>
      <c r="BS155" t="n">
        <v>0</v>
      </c>
      <c r="BT155" t="n">
        <v>0</v>
      </c>
      <c r="BU155" t="n">
        <v>0</v>
      </c>
      <c r="BV155" t="n">
        <v>0</v>
      </c>
      <c r="BW155" t="n">
        <v>0</v>
      </c>
      <c r="CV155" t="n">
        <v>0</v>
      </c>
      <c r="CW155" t="n">
        <v>0</v>
      </c>
      <c r="CX155">
        <f>ROUND(Y155*Source!I409,7)</f>
        <v/>
      </c>
      <c r="CY155">
        <f>AA155</f>
        <v/>
      </c>
      <c r="CZ155">
        <f>AE155</f>
        <v/>
      </c>
      <c r="DA155">
        <f>AI155</f>
        <v/>
      </c>
      <c r="DB155">
        <f>ROUND(ROUND(AT155*CZ155,2),2)</f>
        <v/>
      </c>
      <c r="DC155">
        <f>ROUND(ROUND(AT155*AG155,2),2)</f>
        <v/>
      </c>
      <c r="DD155" t="inlineStr"/>
      <c r="DE155" t="inlineStr"/>
      <c r="DF155">
        <f>ROUND(ROUND(AE155*AI155,0)*CX155,0)</f>
        <v/>
      </c>
      <c r="DG155">
        <f>ROUND(ROUND(AF155,0)*CX155,0)</f>
        <v/>
      </c>
      <c r="DH155">
        <f>ROUND(ROUND(AG155,0)*CX155,0)</f>
        <v/>
      </c>
      <c r="DI155">
        <f>ROUND(ROUND(AH155,0)*CX155,0)</f>
        <v/>
      </c>
      <c r="DJ155">
        <f>DF155</f>
        <v/>
      </c>
      <c r="DK155" t="n">
        <v>0</v>
      </c>
      <c r="DL155" t="inlineStr"/>
      <c r="DM155" t="n">
        <v>0</v>
      </c>
      <c r="DN155" t="inlineStr"/>
      <c r="DO155" t="n">
        <v>0</v>
      </c>
    </row>
    <row r="156">
      <c r="A156">
        <f>ROW(Source!A409)</f>
        <v/>
      </c>
      <c r="B156" t="n">
        <v>78862477</v>
      </c>
      <c r="C156" t="n">
        <v>78863748</v>
      </c>
      <c r="D156" t="n">
        <v>29114240</v>
      </c>
      <c r="E156" t="n">
        <v>1</v>
      </c>
      <c r="F156" t="n">
        <v>1</v>
      </c>
      <c r="G156" t="n">
        <v>1</v>
      </c>
      <c r="H156" t="n">
        <v>3</v>
      </c>
      <c r="I156" t="inlineStr">
        <is>
          <t>101-2576</t>
        </is>
      </c>
      <c r="J156" t="inlineStr">
        <is>
          <t>ТССЦ Московской обл., 101-2576, приказ Минстроя России №675/пр от 28.02.2017 № 254/пр</t>
        </is>
      </c>
      <c r="K156" t="inlineStr">
        <is>
          <t>Болты с гайками и шайбами для санитарно-технических работ диаметром 16 мм</t>
        </is>
      </c>
      <c r="L156" t="n">
        <v>1348</v>
      </c>
      <c r="N156" t="n">
        <v>1009</v>
      </c>
      <c r="O156" t="inlineStr">
        <is>
          <t>т</t>
        </is>
      </c>
      <c r="P156" t="inlineStr">
        <is>
          <t>т</t>
        </is>
      </c>
      <c r="Q156" t="n">
        <v>1000</v>
      </c>
      <c r="W156" t="n">
        <v>0</v>
      </c>
      <c r="X156" t="n">
        <v>-1701539228</v>
      </c>
      <c r="Y156">
        <f>AT156</f>
        <v/>
      </c>
      <c r="AA156" t="n">
        <v>145037.4</v>
      </c>
      <c r="AB156" t="n">
        <v>0</v>
      </c>
      <c r="AC156" t="n">
        <v>0</v>
      </c>
      <c r="AD156" t="n">
        <v>0</v>
      </c>
      <c r="AE156" t="n">
        <v>14830</v>
      </c>
      <c r="AF156" t="n">
        <v>0</v>
      </c>
      <c r="AG156" t="n">
        <v>0</v>
      </c>
      <c r="AH156" t="n">
        <v>0</v>
      </c>
      <c r="AI156" t="n">
        <v>9.779999999999999</v>
      </c>
      <c r="AJ156" t="n">
        <v>1</v>
      </c>
      <c r="AK156" t="n">
        <v>1</v>
      </c>
      <c r="AL156" t="n">
        <v>1</v>
      </c>
      <c r="AM156" t="n">
        <v>2</v>
      </c>
      <c r="AN156" t="n">
        <v>0</v>
      </c>
      <c r="AO156" t="n">
        <v>1</v>
      </c>
      <c r="AP156" t="n">
        <v>1</v>
      </c>
      <c r="AQ156" t="n">
        <v>0</v>
      </c>
      <c r="AR156" t="n">
        <v>0</v>
      </c>
      <c r="AS156" t="inlineStr"/>
      <c r="AT156" t="n">
        <v>0.005</v>
      </c>
      <c r="AU156" t="inlineStr"/>
      <c r="AV156" t="n">
        <v>0</v>
      </c>
      <c r="AW156" t="n">
        <v>2</v>
      </c>
      <c r="AX156" t="n">
        <v>78863758</v>
      </c>
      <c r="AY156" t="n">
        <v>1</v>
      </c>
      <c r="AZ156" t="n">
        <v>0</v>
      </c>
      <c r="BA156" t="n">
        <v>161</v>
      </c>
      <c r="BB156" t="n">
        <v>0</v>
      </c>
      <c r="BC156" t="n">
        <v>0</v>
      </c>
      <c r="BD156" t="n">
        <v>0</v>
      </c>
      <c r="BE156" t="n">
        <v>0</v>
      </c>
      <c r="BF156" t="n">
        <v>0</v>
      </c>
      <c r="BG156" t="n">
        <v>0</v>
      </c>
      <c r="BH156" t="n">
        <v>0</v>
      </c>
      <c r="BI156" t="n">
        <v>0</v>
      </c>
      <c r="BJ156" t="n">
        <v>0</v>
      </c>
      <c r="BK156" t="n">
        <v>0</v>
      </c>
      <c r="BL156" t="n">
        <v>0</v>
      </c>
      <c r="BM156" t="n">
        <v>0</v>
      </c>
      <c r="BN156" t="n">
        <v>0</v>
      </c>
      <c r="BO156" t="n">
        <v>0</v>
      </c>
      <c r="BP156" t="n">
        <v>0</v>
      </c>
      <c r="BQ156" t="n">
        <v>0</v>
      </c>
      <c r="BR156" t="n">
        <v>0</v>
      </c>
      <c r="BS156" t="n">
        <v>0</v>
      </c>
      <c r="BT156" t="n">
        <v>0</v>
      </c>
      <c r="BU156" t="n">
        <v>0</v>
      </c>
      <c r="BV156" t="n">
        <v>0</v>
      </c>
      <c r="BW156" t="n">
        <v>0</v>
      </c>
      <c r="CV156" t="n">
        <v>0</v>
      </c>
      <c r="CW156" t="n">
        <v>0</v>
      </c>
      <c r="CX156">
        <f>ROUND(Y156*Source!I409,7)</f>
        <v/>
      </c>
      <c r="CY156">
        <f>AA156</f>
        <v/>
      </c>
      <c r="CZ156">
        <f>AE156</f>
        <v/>
      </c>
      <c r="DA156">
        <f>AI156</f>
        <v/>
      </c>
      <c r="DB156">
        <f>ROUND(ROUND(AT156*CZ156,2),2)</f>
        <v/>
      </c>
      <c r="DC156">
        <f>ROUND(ROUND(AT156*AG156,2),2)</f>
        <v/>
      </c>
      <c r="DD156" t="inlineStr"/>
      <c r="DE156" t="inlineStr"/>
      <c r="DF156">
        <f>ROUND(ROUND(AE156*AI156,0)*CX156,0)</f>
        <v/>
      </c>
      <c r="DG156">
        <f>ROUND(ROUND(AF156,0)*CX156,0)</f>
        <v/>
      </c>
      <c r="DH156">
        <f>ROUND(ROUND(AG156,0)*CX156,0)</f>
        <v/>
      </c>
      <c r="DI156">
        <f>ROUND(ROUND(AH156,0)*CX156,0)</f>
        <v/>
      </c>
      <c r="DJ156">
        <f>DF156</f>
        <v/>
      </c>
      <c r="DK156" t="n">
        <v>0</v>
      </c>
      <c r="DL156" t="inlineStr"/>
      <c r="DM156" t="n">
        <v>0</v>
      </c>
      <c r="DN156" t="inlineStr"/>
      <c r="DO156" t="n">
        <v>0</v>
      </c>
    </row>
    <row r="157">
      <c r="A157">
        <f>ROW(Source!A409)</f>
        <v/>
      </c>
      <c r="B157" t="n">
        <v>78862477</v>
      </c>
      <c r="C157" t="n">
        <v>78863748</v>
      </c>
      <c r="D157" t="n">
        <v>29150040</v>
      </c>
      <c r="E157" t="n">
        <v>1</v>
      </c>
      <c r="F157" t="n">
        <v>1</v>
      </c>
      <c r="G157" t="n">
        <v>1</v>
      </c>
      <c r="H157" t="n">
        <v>3</v>
      </c>
      <c r="I157" t="inlineStr">
        <is>
          <t>411-0001</t>
        </is>
      </c>
      <c r="J157" t="inlineStr">
        <is>
          <t>ТССЦ Московской обл., 411-0001, приказ Минстроя России №675/пр от 28.02.2017 № 257/пр</t>
        </is>
      </c>
      <c r="K157" t="inlineStr">
        <is>
          <t>Вода</t>
        </is>
      </c>
      <c r="L157" t="n">
        <v>1339</v>
      </c>
      <c r="N157" t="n">
        <v>1007</v>
      </c>
      <c r="O157" t="inlineStr">
        <is>
          <t>м3</t>
        </is>
      </c>
      <c r="P157" t="inlineStr">
        <is>
          <t>м3</t>
        </is>
      </c>
      <c r="Q157" t="n">
        <v>1</v>
      </c>
      <c r="W157" t="n">
        <v>0</v>
      </c>
      <c r="X157" t="n">
        <v>619799737</v>
      </c>
      <c r="Y157">
        <f>AT157</f>
        <v/>
      </c>
      <c r="AA157" t="n">
        <v>31.28</v>
      </c>
      <c r="AB157" t="n">
        <v>0</v>
      </c>
      <c r="AC157" t="n">
        <v>0</v>
      </c>
      <c r="AD157" t="n">
        <v>0</v>
      </c>
      <c r="AE157" t="n">
        <v>2.44</v>
      </c>
      <c r="AF157" t="n">
        <v>0</v>
      </c>
      <c r="AG157" t="n">
        <v>0</v>
      </c>
      <c r="AH157" t="n">
        <v>0</v>
      </c>
      <c r="AI157" t="n">
        <v>12.82</v>
      </c>
      <c r="AJ157" t="n">
        <v>1</v>
      </c>
      <c r="AK157" t="n">
        <v>1</v>
      </c>
      <c r="AL157" t="n">
        <v>1</v>
      </c>
      <c r="AM157" t="n">
        <v>2</v>
      </c>
      <c r="AN157" t="n">
        <v>0</v>
      </c>
      <c r="AO157" t="n">
        <v>1</v>
      </c>
      <c r="AP157" t="n">
        <v>1</v>
      </c>
      <c r="AQ157" t="n">
        <v>0</v>
      </c>
      <c r="AR157" t="n">
        <v>0</v>
      </c>
      <c r="AS157" t="inlineStr"/>
      <c r="AT157" t="n">
        <v>7.8</v>
      </c>
      <c r="AU157" t="inlineStr"/>
      <c r="AV157" t="n">
        <v>0</v>
      </c>
      <c r="AW157" t="n">
        <v>2</v>
      </c>
      <c r="AX157" t="n">
        <v>78863759</v>
      </c>
      <c r="AY157" t="n">
        <v>1</v>
      </c>
      <c r="AZ157" t="n">
        <v>0</v>
      </c>
      <c r="BA157" t="n">
        <v>162</v>
      </c>
      <c r="BB157" t="n">
        <v>0</v>
      </c>
      <c r="BC157" t="n">
        <v>0</v>
      </c>
      <c r="BD157" t="n">
        <v>0</v>
      </c>
      <c r="BE157" t="n">
        <v>0</v>
      </c>
      <c r="BF157" t="n">
        <v>0</v>
      </c>
      <c r="BG157" t="n">
        <v>0</v>
      </c>
      <c r="BH157" t="n">
        <v>0</v>
      </c>
      <c r="BI157" t="n">
        <v>0</v>
      </c>
      <c r="BJ157" t="n">
        <v>0</v>
      </c>
      <c r="BK157" t="n">
        <v>0</v>
      </c>
      <c r="BL157" t="n">
        <v>0</v>
      </c>
      <c r="BM157" t="n">
        <v>0</v>
      </c>
      <c r="BN157" t="n">
        <v>0</v>
      </c>
      <c r="BO157" t="n">
        <v>0</v>
      </c>
      <c r="BP157" t="n">
        <v>0</v>
      </c>
      <c r="BQ157" t="n">
        <v>0</v>
      </c>
      <c r="BR157" t="n">
        <v>0</v>
      </c>
      <c r="BS157" t="n">
        <v>0</v>
      </c>
      <c r="BT157" t="n">
        <v>0</v>
      </c>
      <c r="BU157" t="n">
        <v>0</v>
      </c>
      <c r="BV157" t="n">
        <v>0</v>
      </c>
      <c r="BW157" t="n">
        <v>0</v>
      </c>
      <c r="CV157" t="n">
        <v>0</v>
      </c>
      <c r="CW157" t="n">
        <v>0</v>
      </c>
      <c r="CX157">
        <f>ROUND(Y157*Source!I409,7)</f>
        <v/>
      </c>
      <c r="CY157">
        <f>AA157</f>
        <v/>
      </c>
      <c r="CZ157">
        <f>AE157</f>
        <v/>
      </c>
      <c r="DA157">
        <f>AI157</f>
        <v/>
      </c>
      <c r="DB157">
        <f>ROUND(ROUND(AT157*CZ157,2),2)</f>
        <v/>
      </c>
      <c r="DC157">
        <f>ROUND(ROUND(AT157*AG157,2),2)</f>
        <v/>
      </c>
      <c r="DD157" t="inlineStr"/>
      <c r="DE157" t="inlineStr"/>
      <c r="DF157">
        <f>ROUND(ROUND(AE157*AI157,0)*CX157,0)</f>
        <v/>
      </c>
      <c r="DG157">
        <f>ROUND(ROUND(AF157,0)*CX157,0)</f>
        <v/>
      </c>
      <c r="DH157">
        <f>ROUND(ROUND(AG157,0)*CX157,0)</f>
        <v/>
      </c>
      <c r="DI157">
        <f>ROUND(ROUND(AH157,0)*CX157,0)</f>
        <v/>
      </c>
      <c r="DJ157">
        <f>DF157</f>
        <v/>
      </c>
      <c r="DK157" t="n">
        <v>0</v>
      </c>
      <c r="DL157" t="inlineStr"/>
      <c r="DM157" t="n">
        <v>0</v>
      </c>
      <c r="DN157" t="inlineStr"/>
      <c r="DO157" t="n">
        <v>0</v>
      </c>
    </row>
    <row r="158">
      <c r="A158">
        <f>ROW(Source!A409)</f>
        <v/>
      </c>
      <c r="B158" t="n">
        <v>78862477</v>
      </c>
      <c r="C158" t="n">
        <v>78863748</v>
      </c>
      <c r="D158" t="n">
        <v>0</v>
      </c>
      <c r="E158" t="n">
        <v>1</v>
      </c>
      <c r="F158" t="n">
        <v>1</v>
      </c>
      <c r="G158" t="n">
        <v>1</v>
      </c>
      <c r="H158" t="n">
        <v>3</v>
      </c>
      <c r="I158" t="inlineStr">
        <is>
          <t>Цена поставщика</t>
        </is>
      </c>
      <c r="J158" t="inlineStr"/>
      <c r="K158" t="inlineStr">
        <is>
          <t>Прочистка КРОТ</t>
        </is>
      </c>
      <c r="L158" t="n">
        <v>1296</v>
      </c>
      <c r="N158" t="n">
        <v>1002</v>
      </c>
      <c r="O158" t="inlineStr">
        <is>
          <t>л</t>
        </is>
      </c>
      <c r="P158" t="inlineStr">
        <is>
          <t>л</t>
        </is>
      </c>
      <c r="Q158" t="n">
        <v>1</v>
      </c>
      <c r="W158" t="n">
        <v>0</v>
      </c>
      <c r="X158" t="n">
        <v>-1978592410</v>
      </c>
      <c r="Y158">
        <f>AT158</f>
        <v/>
      </c>
      <c r="AA158" t="n">
        <v>384.43</v>
      </c>
      <c r="AB158" t="n">
        <v>0</v>
      </c>
      <c r="AC158" t="n">
        <v>0</v>
      </c>
      <c r="AD158" t="n">
        <v>0</v>
      </c>
      <c r="AE158" t="n">
        <v>384.43</v>
      </c>
      <c r="AF158" t="n">
        <v>0</v>
      </c>
      <c r="AG158" t="n">
        <v>0</v>
      </c>
      <c r="AH158" t="n">
        <v>0</v>
      </c>
      <c r="AI158" t="n">
        <v>1</v>
      </c>
      <c r="AJ158" t="n">
        <v>1</v>
      </c>
      <c r="AK158" t="n">
        <v>1</v>
      </c>
      <c r="AL158" t="n">
        <v>1</v>
      </c>
      <c r="AM158" t="n">
        <v>0</v>
      </c>
      <c r="AN158" t="n">
        <v>0</v>
      </c>
      <c r="AO158" t="n">
        <v>0</v>
      </c>
      <c r="AP158" t="n">
        <v>1</v>
      </c>
      <c r="AQ158" t="n">
        <v>0</v>
      </c>
      <c r="AR158" t="n">
        <v>0</v>
      </c>
      <c r="AS158" t="inlineStr"/>
      <c r="AT158" t="n">
        <v>20</v>
      </c>
      <c r="AU158" t="inlineStr"/>
      <c r="AV158" t="n">
        <v>0</v>
      </c>
      <c r="AW158" t="n">
        <v>1</v>
      </c>
      <c r="AX158" t="n">
        <v>-1</v>
      </c>
      <c r="AY158" t="n">
        <v>0</v>
      </c>
      <c r="AZ158" t="n">
        <v>0</v>
      </c>
      <c r="BA158" t="inlineStr"/>
      <c r="BB158" t="n">
        <v>0</v>
      </c>
      <c r="BC158" t="n">
        <v>0</v>
      </c>
      <c r="BD158" t="n">
        <v>0</v>
      </c>
      <c r="BE158" t="n">
        <v>0</v>
      </c>
      <c r="BF158" t="n">
        <v>0</v>
      </c>
      <c r="BG158" t="n">
        <v>0</v>
      </c>
      <c r="BH158" t="n">
        <v>0</v>
      </c>
      <c r="BI158" t="n">
        <v>0</v>
      </c>
      <c r="BJ158" t="n">
        <v>0</v>
      </c>
      <c r="BK158" t="n">
        <v>0</v>
      </c>
      <c r="BL158" t="n">
        <v>0</v>
      </c>
      <c r="BM158" t="n">
        <v>0</v>
      </c>
      <c r="BN158" t="n">
        <v>0</v>
      </c>
      <c r="BO158" t="n">
        <v>0</v>
      </c>
      <c r="BP158" t="n">
        <v>0</v>
      </c>
      <c r="BQ158" t="n">
        <v>0</v>
      </c>
      <c r="BR158" t="n">
        <v>0</v>
      </c>
      <c r="BS158" t="n">
        <v>0</v>
      </c>
      <c r="BT158" t="n">
        <v>0</v>
      </c>
      <c r="BU158" t="n">
        <v>0</v>
      </c>
      <c r="BV158" t="n">
        <v>0</v>
      </c>
      <c r="BW158" t="n">
        <v>0</v>
      </c>
      <c r="CV158" t="n">
        <v>0</v>
      </c>
      <c r="CW158" t="n">
        <v>0</v>
      </c>
      <c r="CX158">
        <f>ROUND(Y158*Source!I409,7)</f>
        <v/>
      </c>
      <c r="CY158">
        <f>AA158</f>
        <v/>
      </c>
      <c r="CZ158">
        <f>AE158</f>
        <v/>
      </c>
      <c r="DA158">
        <f>AI158</f>
        <v/>
      </c>
      <c r="DB158">
        <f>ROUND(ROUND(AT158*CZ158,2),2)</f>
        <v/>
      </c>
      <c r="DC158">
        <f>ROUND(ROUND(AT158*AG158,2),2)</f>
        <v/>
      </c>
      <c r="DD158" t="inlineStr"/>
      <c r="DE158" t="inlineStr"/>
      <c r="DF158">
        <f>ROUND(ROUND(AE158,0)*CX158,0)</f>
        <v/>
      </c>
      <c r="DG158">
        <f>ROUND(ROUND(AF158,0)*CX158,0)</f>
        <v/>
      </c>
      <c r="DH158">
        <f>ROUND(ROUND(AG158,0)*CX158,0)</f>
        <v/>
      </c>
      <c r="DI158">
        <f>ROUND(ROUND(AH158,0)*CX158,0)</f>
        <v/>
      </c>
      <c r="DJ158">
        <f>DF158</f>
        <v/>
      </c>
      <c r="DK158" t="n">
        <v>0</v>
      </c>
      <c r="DL158" t="inlineStr"/>
      <c r="DM158" t="n">
        <v>0</v>
      </c>
      <c r="DN158" t="inlineStr"/>
      <c r="DO158" t="n">
        <v>0</v>
      </c>
    </row>
    <row r="159">
      <c r="A159">
        <f>ROW(Source!A449)</f>
        <v/>
      </c>
      <c r="B159" t="n">
        <v>78862477</v>
      </c>
      <c r="C159" t="n">
        <v>78863824</v>
      </c>
      <c r="D159" t="n">
        <v>18410572</v>
      </c>
      <c r="E159" t="n">
        <v>1</v>
      </c>
      <c r="F159" t="n">
        <v>1</v>
      </c>
      <c r="G159" t="n">
        <v>1</v>
      </c>
      <c r="H159" t="n">
        <v>1</v>
      </c>
      <c r="I159" t="inlineStr">
        <is>
          <t>1-1032-90</t>
        </is>
      </c>
      <c r="J159" t="inlineStr"/>
      <c r="K159" t="inlineStr">
        <is>
          <t>Рабочий строитель среднего разряда 3,2</t>
        </is>
      </c>
      <c r="L159" t="n">
        <v>1369</v>
      </c>
      <c r="N159" t="n">
        <v>1013</v>
      </c>
      <c r="O159" t="inlineStr">
        <is>
          <t>чел.-ч</t>
        </is>
      </c>
      <c r="P159" t="inlineStr">
        <is>
          <t>чел.-ч</t>
        </is>
      </c>
      <c r="Q159" t="n">
        <v>1</v>
      </c>
      <c r="W159" t="n">
        <v>0</v>
      </c>
      <c r="X159" t="n">
        <v>-546915240</v>
      </c>
      <c r="Y159">
        <f>AT159</f>
        <v/>
      </c>
      <c r="AA159" t="n">
        <v>0</v>
      </c>
      <c r="AB159" t="n">
        <v>0</v>
      </c>
      <c r="AC159" t="n">
        <v>0</v>
      </c>
      <c r="AD159" t="n">
        <v>8.74</v>
      </c>
      <c r="AE159" t="n">
        <v>0</v>
      </c>
      <c r="AF159" t="n">
        <v>0</v>
      </c>
      <c r="AG159" t="n">
        <v>0</v>
      </c>
      <c r="AH159" t="n">
        <v>8.74</v>
      </c>
      <c r="AI159" t="n">
        <v>1</v>
      </c>
      <c r="AJ159" t="n">
        <v>1</v>
      </c>
      <c r="AK159" t="n">
        <v>1</v>
      </c>
      <c r="AL159" t="n">
        <v>1</v>
      </c>
      <c r="AM159" t="n">
        <v>-2</v>
      </c>
      <c r="AN159" t="n">
        <v>0</v>
      </c>
      <c r="AO159" t="n">
        <v>1</v>
      </c>
      <c r="AP159" t="n">
        <v>0</v>
      </c>
      <c r="AQ159" t="n">
        <v>0</v>
      </c>
      <c r="AR159" t="n">
        <v>0</v>
      </c>
      <c r="AS159" t="inlineStr"/>
      <c r="AT159" t="n">
        <v>16.64</v>
      </c>
      <c r="AU159" t="inlineStr"/>
      <c r="AV159" t="n">
        <v>1</v>
      </c>
      <c r="AW159" t="n">
        <v>2</v>
      </c>
      <c r="AX159" t="n">
        <v>78863825</v>
      </c>
      <c r="AY159" t="n">
        <v>1</v>
      </c>
      <c r="AZ159" t="n">
        <v>0</v>
      </c>
      <c r="BA159" t="n">
        <v>163</v>
      </c>
      <c r="BB159" t="n">
        <v>0</v>
      </c>
      <c r="BC159" t="n">
        <v>0</v>
      </c>
      <c r="BD159" t="n">
        <v>0</v>
      </c>
      <c r="BE159" t="n">
        <v>0</v>
      </c>
      <c r="BF159" t="n">
        <v>0</v>
      </c>
      <c r="BG159" t="n">
        <v>0</v>
      </c>
      <c r="BH159" t="n">
        <v>0</v>
      </c>
      <c r="BI159" t="n">
        <v>0</v>
      </c>
      <c r="BJ159" t="n">
        <v>0</v>
      </c>
      <c r="BK159" t="n">
        <v>0</v>
      </c>
      <c r="BL159" t="n">
        <v>0</v>
      </c>
      <c r="BM159" t="n">
        <v>0</v>
      </c>
      <c r="BN159" t="n">
        <v>0</v>
      </c>
      <c r="BO159" t="n">
        <v>0</v>
      </c>
      <c r="BP159" t="n">
        <v>0</v>
      </c>
      <c r="BQ159" t="n">
        <v>0</v>
      </c>
      <c r="BR159" t="n">
        <v>0</v>
      </c>
      <c r="BS159" t="n">
        <v>0</v>
      </c>
      <c r="BT159" t="n">
        <v>0</v>
      </c>
      <c r="BU159" t="n">
        <v>0</v>
      </c>
      <c r="BV159" t="n">
        <v>0</v>
      </c>
      <c r="BW159" t="n">
        <v>0</v>
      </c>
      <c r="CU159">
        <f>ROUND(AT159*Source!I449*AH159*AL159,0)</f>
        <v/>
      </c>
      <c r="CV159">
        <f>ROUND(Y159*Source!I449,7)</f>
        <v/>
      </c>
      <c r="CW159" t="n">
        <v>0</v>
      </c>
      <c r="CX159">
        <f>ROUND(Y159*Source!I449,7)</f>
        <v/>
      </c>
      <c r="CY159">
        <f>AD159</f>
        <v/>
      </c>
      <c r="CZ159">
        <f>AH159</f>
        <v/>
      </c>
      <c r="DA159">
        <f>AL159</f>
        <v/>
      </c>
      <c r="DB159">
        <f>ROUND(ROUND(AT159*CZ159,2),2)</f>
        <v/>
      </c>
      <c r="DC159">
        <f>ROUND(ROUND(AT159*AG159,2),2)</f>
        <v/>
      </c>
      <c r="DD159" t="inlineStr"/>
      <c r="DE159" t="inlineStr"/>
      <c r="DF159">
        <f>ROUND(ROUND(AE159,0)*CX159,0)</f>
        <v/>
      </c>
      <c r="DG159">
        <f>ROUND(ROUND(AF159,0)*CX159,0)</f>
        <v/>
      </c>
      <c r="DH159">
        <f>ROUND(ROUND(AG159,0)*CX159,0)</f>
        <v/>
      </c>
      <c r="DI159">
        <f>ROUND(ROUND(AH159,0)*CX159,0)</f>
        <v/>
      </c>
      <c r="DJ159">
        <f>DI159</f>
        <v/>
      </c>
      <c r="DK159" t="n">
        <v>0</v>
      </c>
      <c r="DL159" t="inlineStr"/>
      <c r="DM159" t="n">
        <v>0</v>
      </c>
      <c r="DN159" t="inlineStr"/>
      <c r="DO159" t="n">
        <v>0</v>
      </c>
    </row>
    <row r="160">
      <c r="A160">
        <f>ROW(Source!A449)</f>
        <v/>
      </c>
      <c r="B160" t="n">
        <v>78862477</v>
      </c>
      <c r="C160" t="n">
        <v>78863824</v>
      </c>
      <c r="D160" t="n">
        <v>29173472</v>
      </c>
      <c r="E160" t="n">
        <v>1</v>
      </c>
      <c r="F160" t="n">
        <v>1</v>
      </c>
      <c r="G160" t="n">
        <v>1</v>
      </c>
      <c r="H160" t="n">
        <v>2</v>
      </c>
      <c r="I160" t="inlineStr">
        <is>
          <t>134041</t>
        </is>
      </c>
      <c r="J160" t="inlineStr">
        <is>
          <t>ТСЭМ Московской обл., 134041, приказ Минстроя России №675/пр от 28.02.2017 № 264/пр</t>
        </is>
      </c>
      <c r="K160" t="inlineStr">
        <is>
          <t>Шуруповерт</t>
        </is>
      </c>
      <c r="L160" t="n">
        <v>1368</v>
      </c>
      <c r="N160" t="n">
        <v>1011</v>
      </c>
      <c r="O160" t="inlineStr">
        <is>
          <t>маш.-ч</t>
        </is>
      </c>
      <c r="P160" t="inlineStr">
        <is>
          <t>маш.-ч</t>
        </is>
      </c>
      <c r="Q160" t="n">
        <v>1</v>
      </c>
      <c r="W160" t="n">
        <v>0</v>
      </c>
      <c r="X160" t="n">
        <v>-1937814132</v>
      </c>
      <c r="Y160">
        <f>AT160</f>
        <v/>
      </c>
      <c r="AA160" t="n">
        <v>0</v>
      </c>
      <c r="AB160" t="n">
        <v>14.4</v>
      </c>
      <c r="AC160" t="n">
        <v>0</v>
      </c>
      <c r="AD160" t="n">
        <v>0</v>
      </c>
      <c r="AE160" t="n">
        <v>0</v>
      </c>
      <c r="AF160" t="n">
        <v>3</v>
      </c>
      <c r="AG160" t="n">
        <v>0</v>
      </c>
      <c r="AH160" t="n">
        <v>0</v>
      </c>
      <c r="AI160" t="n">
        <v>1</v>
      </c>
      <c r="AJ160" t="n">
        <v>4.8</v>
      </c>
      <c r="AK160" t="n">
        <v>52.25</v>
      </c>
      <c r="AL160" t="n">
        <v>1</v>
      </c>
      <c r="AM160" t="n">
        <v>2</v>
      </c>
      <c r="AN160" t="n">
        <v>0</v>
      </c>
      <c r="AO160" t="n">
        <v>1</v>
      </c>
      <c r="AP160" t="n">
        <v>0</v>
      </c>
      <c r="AQ160" t="n">
        <v>0</v>
      </c>
      <c r="AR160" t="n">
        <v>0</v>
      </c>
      <c r="AS160" t="inlineStr"/>
      <c r="AT160" t="n">
        <v>4.6</v>
      </c>
      <c r="AU160" t="inlineStr"/>
      <c r="AV160" t="n">
        <v>0</v>
      </c>
      <c r="AW160" t="n">
        <v>2</v>
      </c>
      <c r="AX160" t="n">
        <v>78863826</v>
      </c>
      <c r="AY160" t="n">
        <v>1</v>
      </c>
      <c r="AZ160" t="n">
        <v>0</v>
      </c>
      <c r="BA160" t="n">
        <v>164</v>
      </c>
      <c r="BB160" t="n">
        <v>0</v>
      </c>
      <c r="BC160" t="n">
        <v>0</v>
      </c>
      <c r="BD160" t="n">
        <v>0</v>
      </c>
      <c r="BE160" t="n">
        <v>0</v>
      </c>
      <c r="BF160" t="n">
        <v>0</v>
      </c>
      <c r="BG160" t="n">
        <v>0</v>
      </c>
      <c r="BH160" t="n">
        <v>0</v>
      </c>
      <c r="BI160" t="n">
        <v>0</v>
      </c>
      <c r="BJ160" t="n">
        <v>0</v>
      </c>
      <c r="BK160" t="n">
        <v>0</v>
      </c>
      <c r="BL160" t="n">
        <v>0</v>
      </c>
      <c r="BM160" t="n">
        <v>0</v>
      </c>
      <c r="BN160" t="n">
        <v>0</v>
      </c>
      <c r="BO160" t="n">
        <v>0</v>
      </c>
      <c r="BP160" t="n">
        <v>0</v>
      </c>
      <c r="BQ160" t="n">
        <v>0</v>
      </c>
      <c r="BR160" t="n">
        <v>0</v>
      </c>
      <c r="BS160" t="n">
        <v>0</v>
      </c>
      <c r="BT160" t="n">
        <v>0</v>
      </c>
      <c r="BU160" t="n">
        <v>0</v>
      </c>
      <c r="BV160" t="n">
        <v>0</v>
      </c>
      <c r="BW160" t="n">
        <v>0</v>
      </c>
      <c r="CV160" t="n">
        <v>0</v>
      </c>
      <c r="CW160">
        <f>ROUND(Y160*Source!I449*DO160,7)</f>
        <v/>
      </c>
      <c r="CX160">
        <f>ROUND(Y160*Source!I449,7)</f>
        <v/>
      </c>
      <c r="CY160">
        <f>AB160</f>
        <v/>
      </c>
      <c r="CZ160">
        <f>AF160</f>
        <v/>
      </c>
      <c r="DA160">
        <f>AJ160</f>
        <v/>
      </c>
      <c r="DB160">
        <f>ROUND(ROUND(AT160*CZ160,2),2)</f>
        <v/>
      </c>
      <c r="DC160">
        <f>ROUND(ROUND(AT160*AG160,2),2)</f>
        <v/>
      </c>
      <c r="DD160" t="inlineStr"/>
      <c r="DE160" t="inlineStr"/>
      <c r="DF160">
        <f>ROUND(ROUND(AE160,0)*CX160,0)</f>
        <v/>
      </c>
      <c r="DG160">
        <f>ROUND(ROUND(AF160*AJ160,0)*CX160,0)</f>
        <v/>
      </c>
      <c r="DH160">
        <f>ROUND(ROUND(AG160*AK160,0)*CX160,0)</f>
        <v/>
      </c>
      <c r="DI160">
        <f>ROUND(ROUND(AH160,0)*CX160,0)</f>
        <v/>
      </c>
      <c r="DJ160">
        <f>DG160</f>
        <v/>
      </c>
      <c r="DK160" t="n">
        <v>0</v>
      </c>
      <c r="DL160" t="inlineStr"/>
      <c r="DM160" t="n">
        <v>0</v>
      </c>
      <c r="DN160" t="inlineStr"/>
      <c r="DO160" t="n">
        <v>0</v>
      </c>
    </row>
    <row r="161">
      <c r="A161">
        <f>ROW(Source!A449)</f>
        <v/>
      </c>
      <c r="B161" t="n">
        <v>78862477</v>
      </c>
      <c r="C161" t="n">
        <v>78863824</v>
      </c>
      <c r="D161" t="n">
        <v>29174500</v>
      </c>
      <c r="E161" t="n">
        <v>1</v>
      </c>
      <c r="F161" t="n">
        <v>1</v>
      </c>
      <c r="G161" t="n">
        <v>1</v>
      </c>
      <c r="H161" t="n">
        <v>2</v>
      </c>
      <c r="I161" t="inlineStr">
        <is>
          <t>330206</t>
        </is>
      </c>
      <c r="J161" t="inlineStr">
        <is>
          <t>ТСЭМ Московской обл., 330206, приказ Минстроя России №675/пр от 28.02.2017 № 264/пр</t>
        </is>
      </c>
      <c r="K161" t="inlineStr">
        <is>
          <t>Дрели электрические</t>
        </is>
      </c>
      <c r="L161" t="n">
        <v>1368</v>
      </c>
      <c r="N161" t="n">
        <v>1011</v>
      </c>
      <c r="O161" t="inlineStr">
        <is>
          <t>маш.-ч</t>
        </is>
      </c>
      <c r="P161" t="inlineStr">
        <is>
          <t>маш.-ч</t>
        </is>
      </c>
      <c r="Q161" t="n">
        <v>1</v>
      </c>
      <c r="W161" t="n">
        <v>0</v>
      </c>
      <c r="X161" t="n">
        <v>-1867053656</v>
      </c>
      <c r="Y161">
        <f>AT161</f>
        <v/>
      </c>
      <c r="AA161" t="n">
        <v>0</v>
      </c>
      <c r="AB161" t="n">
        <v>8.390000000000001</v>
      </c>
      <c r="AC161" t="n">
        <v>0</v>
      </c>
      <c r="AD161" t="n">
        <v>0</v>
      </c>
      <c r="AE161" t="n">
        <v>0</v>
      </c>
      <c r="AF161" t="n">
        <v>1.95</v>
      </c>
      <c r="AG161" t="n">
        <v>0</v>
      </c>
      <c r="AH161" t="n">
        <v>0</v>
      </c>
      <c r="AI161" t="n">
        <v>1</v>
      </c>
      <c r="AJ161" t="n">
        <v>4.3</v>
      </c>
      <c r="AK161" t="n">
        <v>52.25</v>
      </c>
      <c r="AL161" t="n">
        <v>1</v>
      </c>
      <c r="AM161" t="n">
        <v>2</v>
      </c>
      <c r="AN161" t="n">
        <v>0</v>
      </c>
      <c r="AO161" t="n">
        <v>1</v>
      </c>
      <c r="AP161" t="n">
        <v>0</v>
      </c>
      <c r="AQ161" t="n">
        <v>0</v>
      </c>
      <c r="AR161" t="n">
        <v>0</v>
      </c>
      <c r="AS161" t="inlineStr"/>
      <c r="AT161" t="n">
        <v>4.6</v>
      </c>
      <c r="AU161" t="inlineStr"/>
      <c r="AV161" t="n">
        <v>0</v>
      </c>
      <c r="AW161" t="n">
        <v>2</v>
      </c>
      <c r="AX161" t="n">
        <v>78863827</v>
      </c>
      <c r="AY161" t="n">
        <v>1</v>
      </c>
      <c r="AZ161" t="n">
        <v>0</v>
      </c>
      <c r="BA161" t="n">
        <v>165</v>
      </c>
      <c r="BB161" t="n">
        <v>0</v>
      </c>
      <c r="BC161" t="n">
        <v>0</v>
      </c>
      <c r="BD161" t="n">
        <v>0</v>
      </c>
      <c r="BE161" t="n">
        <v>0</v>
      </c>
      <c r="BF161" t="n">
        <v>0</v>
      </c>
      <c r="BG161" t="n">
        <v>0</v>
      </c>
      <c r="BH161" t="n">
        <v>0</v>
      </c>
      <c r="BI161" t="n">
        <v>0</v>
      </c>
      <c r="BJ161" t="n">
        <v>0</v>
      </c>
      <c r="BK161" t="n">
        <v>0</v>
      </c>
      <c r="BL161" t="n">
        <v>0</v>
      </c>
      <c r="BM161" t="n">
        <v>0</v>
      </c>
      <c r="BN161" t="n">
        <v>0</v>
      </c>
      <c r="BO161" t="n">
        <v>0</v>
      </c>
      <c r="BP161" t="n">
        <v>0</v>
      </c>
      <c r="BQ161" t="n">
        <v>0</v>
      </c>
      <c r="BR161" t="n">
        <v>0</v>
      </c>
      <c r="BS161" t="n">
        <v>0</v>
      </c>
      <c r="BT161" t="n">
        <v>0</v>
      </c>
      <c r="BU161" t="n">
        <v>0</v>
      </c>
      <c r="BV161" t="n">
        <v>0</v>
      </c>
      <c r="BW161" t="n">
        <v>0</v>
      </c>
      <c r="CV161" t="n">
        <v>0</v>
      </c>
      <c r="CW161">
        <f>ROUND(Y161*Source!I449*DO161,7)</f>
        <v/>
      </c>
      <c r="CX161">
        <f>ROUND(Y161*Source!I449,7)</f>
        <v/>
      </c>
      <c r="CY161">
        <f>AB161</f>
        <v/>
      </c>
      <c r="CZ161">
        <f>AF161</f>
        <v/>
      </c>
      <c r="DA161">
        <f>AJ161</f>
        <v/>
      </c>
      <c r="DB161">
        <f>ROUND(ROUND(AT161*CZ161,2),2)</f>
        <v/>
      </c>
      <c r="DC161">
        <f>ROUND(ROUND(AT161*AG161,2),2)</f>
        <v/>
      </c>
      <c r="DD161" t="inlineStr"/>
      <c r="DE161" t="inlineStr"/>
      <c r="DF161">
        <f>ROUND(ROUND(AE161,0)*CX161,0)</f>
        <v/>
      </c>
      <c r="DG161">
        <f>ROUND(ROUND(AF161*AJ161,0)*CX161,0)</f>
        <v/>
      </c>
      <c r="DH161">
        <f>ROUND(ROUND(AG161*AK161,0)*CX161,0)</f>
        <v/>
      </c>
      <c r="DI161">
        <f>ROUND(ROUND(AH161,0)*CX161,0)</f>
        <v/>
      </c>
      <c r="DJ161">
        <f>DG161</f>
        <v/>
      </c>
      <c r="DK161" t="n">
        <v>0</v>
      </c>
      <c r="DL161" t="inlineStr"/>
      <c r="DM161" t="n">
        <v>0</v>
      </c>
      <c r="DN161" t="inlineStr"/>
      <c r="DO161" t="n">
        <v>0</v>
      </c>
    </row>
    <row r="162">
      <c r="A162">
        <f>ROW(Source!A449)</f>
        <v/>
      </c>
      <c r="B162" t="n">
        <v>78862477</v>
      </c>
      <c r="C162" t="n">
        <v>78863824</v>
      </c>
      <c r="D162" t="n">
        <v>29174591</v>
      </c>
      <c r="E162" t="n">
        <v>1</v>
      </c>
      <c r="F162" t="n">
        <v>1</v>
      </c>
      <c r="G162" t="n">
        <v>1</v>
      </c>
      <c r="H162" t="n">
        <v>2</v>
      </c>
      <c r="I162" t="inlineStr">
        <is>
          <t>331531</t>
        </is>
      </c>
      <c r="J162" t="inlineStr">
        <is>
          <t>ТСЭМ Московской обл., 331531, приказ Минстроя России №675/пр от 28.02.2017 № 264/пр</t>
        </is>
      </c>
      <c r="K162" t="inlineStr">
        <is>
          <t>Пила дисковая электрическая</t>
        </is>
      </c>
      <c r="L162" t="n">
        <v>1368</v>
      </c>
      <c r="N162" t="n">
        <v>1011</v>
      </c>
      <c r="O162" t="inlineStr">
        <is>
          <t>маш.-ч</t>
        </is>
      </c>
      <c r="P162" t="inlineStr">
        <is>
          <t>маш.-ч</t>
        </is>
      </c>
      <c r="Q162" t="n">
        <v>1</v>
      </c>
      <c r="W162" t="n">
        <v>0</v>
      </c>
      <c r="X162" t="n">
        <v>1042522176</v>
      </c>
      <c r="Y162">
        <f>AT162</f>
        <v/>
      </c>
      <c r="AA162" t="n">
        <v>0</v>
      </c>
      <c r="AB162" t="n">
        <v>10.84</v>
      </c>
      <c r="AC162" t="n">
        <v>0</v>
      </c>
      <c r="AD162" t="n">
        <v>0</v>
      </c>
      <c r="AE162" t="n">
        <v>0</v>
      </c>
      <c r="AF162" t="n">
        <v>0.95</v>
      </c>
      <c r="AG162" t="n">
        <v>0</v>
      </c>
      <c r="AH162" t="n">
        <v>0</v>
      </c>
      <c r="AI162" t="n">
        <v>1</v>
      </c>
      <c r="AJ162" t="n">
        <v>11.41</v>
      </c>
      <c r="AK162" t="n">
        <v>52.25</v>
      </c>
      <c r="AL162" t="n">
        <v>1</v>
      </c>
      <c r="AM162" t="n">
        <v>2</v>
      </c>
      <c r="AN162" t="n">
        <v>0</v>
      </c>
      <c r="AO162" t="n">
        <v>1</v>
      </c>
      <c r="AP162" t="n">
        <v>0</v>
      </c>
      <c r="AQ162" t="n">
        <v>0</v>
      </c>
      <c r="AR162" t="n">
        <v>0</v>
      </c>
      <c r="AS162" t="inlineStr"/>
      <c r="AT162" t="n">
        <v>0.36</v>
      </c>
      <c r="AU162" t="inlineStr"/>
      <c r="AV162" t="n">
        <v>0</v>
      </c>
      <c r="AW162" t="n">
        <v>2</v>
      </c>
      <c r="AX162" t="n">
        <v>78863828</v>
      </c>
      <c r="AY162" t="n">
        <v>1</v>
      </c>
      <c r="AZ162" t="n">
        <v>0</v>
      </c>
      <c r="BA162" t="n">
        <v>166</v>
      </c>
      <c r="BB162" t="n">
        <v>0</v>
      </c>
      <c r="BC162" t="n">
        <v>0</v>
      </c>
      <c r="BD162" t="n">
        <v>0</v>
      </c>
      <c r="BE162" t="n">
        <v>0</v>
      </c>
      <c r="BF162" t="n">
        <v>0</v>
      </c>
      <c r="BG162" t="n">
        <v>0</v>
      </c>
      <c r="BH162" t="n">
        <v>0</v>
      </c>
      <c r="BI162" t="n">
        <v>0</v>
      </c>
      <c r="BJ162" t="n">
        <v>0</v>
      </c>
      <c r="BK162" t="n">
        <v>0</v>
      </c>
      <c r="BL162" t="n">
        <v>0</v>
      </c>
      <c r="BM162" t="n">
        <v>0</v>
      </c>
      <c r="BN162" t="n">
        <v>0</v>
      </c>
      <c r="BO162" t="n">
        <v>0</v>
      </c>
      <c r="BP162" t="n">
        <v>0</v>
      </c>
      <c r="BQ162" t="n">
        <v>0</v>
      </c>
      <c r="BR162" t="n">
        <v>0</v>
      </c>
      <c r="BS162" t="n">
        <v>0</v>
      </c>
      <c r="BT162" t="n">
        <v>0</v>
      </c>
      <c r="BU162" t="n">
        <v>0</v>
      </c>
      <c r="BV162" t="n">
        <v>0</v>
      </c>
      <c r="BW162" t="n">
        <v>0</v>
      </c>
      <c r="CV162" t="n">
        <v>0</v>
      </c>
      <c r="CW162">
        <f>ROUND(Y162*Source!I449*DO162,7)</f>
        <v/>
      </c>
      <c r="CX162">
        <f>ROUND(Y162*Source!I449,7)</f>
        <v/>
      </c>
      <c r="CY162">
        <f>AB162</f>
        <v/>
      </c>
      <c r="CZ162">
        <f>AF162</f>
        <v/>
      </c>
      <c r="DA162">
        <f>AJ162</f>
        <v/>
      </c>
      <c r="DB162">
        <f>ROUND(ROUND(AT162*CZ162,2),2)</f>
        <v/>
      </c>
      <c r="DC162">
        <f>ROUND(ROUND(AT162*AG162,2),2)</f>
        <v/>
      </c>
      <c r="DD162" t="inlineStr"/>
      <c r="DE162" t="inlineStr"/>
      <c r="DF162">
        <f>ROUND(ROUND(AE162,0)*CX162,0)</f>
        <v/>
      </c>
      <c r="DG162">
        <f>ROUND(ROUND(AF162*AJ162,0)*CX162,0)</f>
        <v/>
      </c>
      <c r="DH162">
        <f>ROUND(ROUND(AG162*AK162,0)*CX162,0)</f>
        <v/>
      </c>
      <c r="DI162">
        <f>ROUND(ROUND(AH162,0)*CX162,0)</f>
        <v/>
      </c>
      <c r="DJ162">
        <f>DG162</f>
        <v/>
      </c>
      <c r="DK162" t="n">
        <v>0</v>
      </c>
      <c r="DL162" t="inlineStr"/>
      <c r="DM162" t="n">
        <v>0</v>
      </c>
      <c r="DN162" t="inlineStr"/>
      <c r="DO162" t="n">
        <v>0</v>
      </c>
    </row>
    <row r="163">
      <c r="A163">
        <f>ROW(Source!A449)</f>
        <v/>
      </c>
      <c r="B163" t="n">
        <v>78862477</v>
      </c>
      <c r="C163" t="n">
        <v>78863824</v>
      </c>
      <c r="D163" t="n">
        <v>29114305</v>
      </c>
      <c r="E163" t="n">
        <v>1</v>
      </c>
      <c r="F163" t="n">
        <v>1</v>
      </c>
      <c r="G163" t="n">
        <v>1</v>
      </c>
      <c r="H163" t="n">
        <v>3</v>
      </c>
      <c r="I163" t="inlineStr">
        <is>
          <t>101-4282</t>
        </is>
      </c>
      <c r="J163" t="inlineStr">
        <is>
          <t>ТССЦ Московской обл., 101-4282, приказ Минстроя России №675/пр от 28.02.2017 № 254/пр</t>
        </is>
      </c>
      <c r="K163" t="inlineStr">
        <is>
          <t>Винты самонарезающие остроконечные длиной 35 мм</t>
        </is>
      </c>
      <c r="L163" t="n">
        <v>1355</v>
      </c>
      <c r="N163" t="n">
        <v>1010</v>
      </c>
      <c r="O163" t="inlineStr">
        <is>
          <t>100 шт.</t>
        </is>
      </c>
      <c r="P163" t="inlineStr">
        <is>
          <t>100 шт.</t>
        </is>
      </c>
      <c r="Q163" t="n">
        <v>100</v>
      </c>
      <c r="W163" t="n">
        <v>0</v>
      </c>
      <c r="X163" t="n">
        <v>-1315386177</v>
      </c>
      <c r="Y163">
        <f>AT163</f>
        <v/>
      </c>
      <c r="AA163" t="n">
        <v>31.68</v>
      </c>
      <c r="AB163" t="n">
        <v>0</v>
      </c>
      <c r="AC163" t="n">
        <v>0</v>
      </c>
      <c r="AD163" t="n">
        <v>0</v>
      </c>
      <c r="AE163" t="n">
        <v>12</v>
      </c>
      <c r="AF163" t="n">
        <v>0</v>
      </c>
      <c r="AG163" t="n">
        <v>0</v>
      </c>
      <c r="AH163" t="n">
        <v>0</v>
      </c>
      <c r="AI163" t="n">
        <v>2.64</v>
      </c>
      <c r="AJ163" t="n">
        <v>1</v>
      </c>
      <c r="AK163" t="n">
        <v>1</v>
      </c>
      <c r="AL163" t="n">
        <v>1</v>
      </c>
      <c r="AM163" t="n">
        <v>2</v>
      </c>
      <c r="AN163" t="n">
        <v>0</v>
      </c>
      <c r="AO163" t="n">
        <v>1</v>
      </c>
      <c r="AP163" t="n">
        <v>0</v>
      </c>
      <c r="AQ163" t="n">
        <v>0</v>
      </c>
      <c r="AR163" t="n">
        <v>0</v>
      </c>
      <c r="AS163" t="inlineStr"/>
      <c r="AT163" t="n">
        <v>6.7</v>
      </c>
      <c r="AU163" t="inlineStr"/>
      <c r="AV163" t="n">
        <v>0</v>
      </c>
      <c r="AW163" t="n">
        <v>2</v>
      </c>
      <c r="AX163" t="n">
        <v>78863829</v>
      </c>
      <c r="AY163" t="n">
        <v>1</v>
      </c>
      <c r="AZ163" t="n">
        <v>0</v>
      </c>
      <c r="BA163" t="n">
        <v>167</v>
      </c>
      <c r="BB163" t="n">
        <v>0</v>
      </c>
      <c r="BC163" t="n">
        <v>0</v>
      </c>
      <c r="BD163" t="n">
        <v>0</v>
      </c>
      <c r="BE163" t="n">
        <v>0</v>
      </c>
      <c r="BF163" t="n">
        <v>0</v>
      </c>
      <c r="BG163" t="n">
        <v>0</v>
      </c>
      <c r="BH163" t="n">
        <v>0</v>
      </c>
      <c r="BI163" t="n">
        <v>0</v>
      </c>
      <c r="BJ163" t="n">
        <v>0</v>
      </c>
      <c r="BK163" t="n">
        <v>0</v>
      </c>
      <c r="BL163" t="n">
        <v>0</v>
      </c>
      <c r="BM163" t="n">
        <v>0</v>
      </c>
      <c r="BN163" t="n">
        <v>0</v>
      </c>
      <c r="BO163" t="n">
        <v>0</v>
      </c>
      <c r="BP163" t="n">
        <v>0</v>
      </c>
      <c r="BQ163" t="n">
        <v>0</v>
      </c>
      <c r="BR163" t="n">
        <v>0</v>
      </c>
      <c r="BS163" t="n">
        <v>0</v>
      </c>
      <c r="BT163" t="n">
        <v>0</v>
      </c>
      <c r="BU163" t="n">
        <v>0</v>
      </c>
      <c r="BV163" t="n">
        <v>0</v>
      </c>
      <c r="BW163" t="n">
        <v>0</v>
      </c>
      <c r="CV163" t="n">
        <v>0</v>
      </c>
      <c r="CW163" t="n">
        <v>0</v>
      </c>
      <c r="CX163">
        <f>ROUND(Y163*Source!I449,7)</f>
        <v/>
      </c>
      <c r="CY163">
        <f>AA163</f>
        <v/>
      </c>
      <c r="CZ163">
        <f>AE163</f>
        <v/>
      </c>
      <c r="DA163">
        <f>AI163</f>
        <v/>
      </c>
      <c r="DB163">
        <f>ROUND(ROUND(AT163*CZ163,2),2)</f>
        <v/>
      </c>
      <c r="DC163">
        <f>ROUND(ROUND(AT163*AG163,2),2)</f>
        <v/>
      </c>
      <c r="DD163" t="inlineStr"/>
      <c r="DE163" t="inlineStr"/>
      <c r="DF163">
        <f>ROUND(ROUND(AE163*AI163,0)*CX163,0)</f>
        <v/>
      </c>
      <c r="DG163">
        <f>ROUND(ROUND(AF163,0)*CX163,0)</f>
        <v/>
      </c>
      <c r="DH163">
        <f>ROUND(ROUND(AG163,0)*CX163,0)</f>
        <v/>
      </c>
      <c r="DI163">
        <f>ROUND(ROUND(AH163,0)*CX163,0)</f>
        <v/>
      </c>
      <c r="DJ163">
        <f>DF163</f>
        <v/>
      </c>
      <c r="DK163" t="n">
        <v>0</v>
      </c>
      <c r="DL163" t="inlineStr"/>
      <c r="DM163" t="n">
        <v>0</v>
      </c>
      <c r="DN163" t="inlineStr"/>
      <c r="DO163" t="n">
        <v>0</v>
      </c>
    </row>
    <row r="164">
      <c r="A164">
        <f>ROW(Source!A449)</f>
        <v/>
      </c>
      <c r="B164" t="n">
        <v>78862477</v>
      </c>
      <c r="C164" t="n">
        <v>78863824</v>
      </c>
      <c r="D164" t="n">
        <v>29133080</v>
      </c>
      <c r="E164" t="n">
        <v>1</v>
      </c>
      <c r="F164" t="n">
        <v>1</v>
      </c>
      <c r="G164" t="n">
        <v>1</v>
      </c>
      <c r="H164" t="n">
        <v>3</v>
      </c>
      <c r="I164" t="inlineStr">
        <is>
          <t>206-9002</t>
        </is>
      </c>
      <c r="J164" t="inlineStr">
        <is>
          <t>ТССЦ Московской обл., 206-9002, приказ Минстроя России №675/пр от 28.02.2017 № 255/пр</t>
        </is>
      </c>
      <c r="K164" t="inlineStr">
        <is>
          <t>Профили стыкоперекрывающие из алюминиевых сплавов (порожки) с покрытием</t>
        </is>
      </c>
      <c r="L164" t="n">
        <v>1301</v>
      </c>
      <c r="N164" t="n">
        <v>1003</v>
      </c>
      <c r="O164" t="inlineStr">
        <is>
          <t>м</t>
        </is>
      </c>
      <c r="P164" t="inlineStr">
        <is>
          <t>м</t>
        </is>
      </c>
      <c r="Q164" t="n">
        <v>1</v>
      </c>
      <c r="W164" t="n">
        <v>0</v>
      </c>
      <c r="X164" t="n">
        <v>-488369500</v>
      </c>
      <c r="Y164">
        <f>AT164</f>
        <v/>
      </c>
      <c r="AA164" t="n">
        <v>0</v>
      </c>
      <c r="AB164" t="n">
        <v>0</v>
      </c>
      <c r="AC164" t="n">
        <v>0</v>
      </c>
      <c r="AD164" t="n">
        <v>0</v>
      </c>
      <c r="AE164" t="n">
        <v>0</v>
      </c>
      <c r="AF164" t="n">
        <v>0</v>
      </c>
      <c r="AG164" t="n">
        <v>0</v>
      </c>
      <c r="AH164" t="n">
        <v>0</v>
      </c>
      <c r="AI164" t="n">
        <v>1</v>
      </c>
      <c r="AJ164" t="n">
        <v>1</v>
      </c>
      <c r="AK164" t="n">
        <v>1</v>
      </c>
      <c r="AL164" t="n">
        <v>1</v>
      </c>
      <c r="AM164" t="n">
        <v>0</v>
      </c>
      <c r="AN164" t="n">
        <v>0</v>
      </c>
      <c r="AO164" t="n">
        <v>0</v>
      </c>
      <c r="AP164" t="n">
        <v>1</v>
      </c>
      <c r="AQ164" t="n">
        <v>0</v>
      </c>
      <c r="AR164" t="n">
        <v>0</v>
      </c>
      <c r="AS164" t="inlineStr"/>
      <c r="AT164" t="n">
        <v>105</v>
      </c>
      <c r="AU164" t="inlineStr"/>
      <c r="AV164" t="n">
        <v>0</v>
      </c>
      <c r="AW164" t="n">
        <v>2</v>
      </c>
      <c r="AX164" t="n">
        <v>78863830</v>
      </c>
      <c r="AY164" t="n">
        <v>1</v>
      </c>
      <c r="AZ164" t="n">
        <v>0</v>
      </c>
      <c r="BA164" t="n">
        <v>168</v>
      </c>
      <c r="BB164" t="n">
        <v>0</v>
      </c>
      <c r="BC164" t="n">
        <v>0</v>
      </c>
      <c r="BD164" t="n">
        <v>0</v>
      </c>
      <c r="BE164" t="n">
        <v>0</v>
      </c>
      <c r="BF164" t="n">
        <v>0</v>
      </c>
      <c r="BG164" t="n">
        <v>0</v>
      </c>
      <c r="BH164" t="n">
        <v>0</v>
      </c>
      <c r="BI164" t="n">
        <v>0</v>
      </c>
      <c r="BJ164" t="n">
        <v>0</v>
      </c>
      <c r="BK164" t="n">
        <v>0</v>
      </c>
      <c r="BL164" t="n">
        <v>0</v>
      </c>
      <c r="BM164" t="n">
        <v>0</v>
      </c>
      <c r="BN164" t="n">
        <v>0</v>
      </c>
      <c r="BO164" t="n">
        <v>0</v>
      </c>
      <c r="BP164" t="n">
        <v>0</v>
      </c>
      <c r="BQ164" t="n">
        <v>0</v>
      </c>
      <c r="BR164" t="n">
        <v>0</v>
      </c>
      <c r="BS164" t="n">
        <v>0</v>
      </c>
      <c r="BT164" t="n">
        <v>0</v>
      </c>
      <c r="BU164" t="n">
        <v>0</v>
      </c>
      <c r="BV164" t="n">
        <v>0</v>
      </c>
      <c r="BW164" t="n">
        <v>0</v>
      </c>
      <c r="CV164" t="n">
        <v>0</v>
      </c>
      <c r="CW164" t="n">
        <v>0</v>
      </c>
      <c r="CX164">
        <f>ROUND(Y164*Source!I449,7)</f>
        <v/>
      </c>
      <c r="CY164">
        <f>AA164</f>
        <v/>
      </c>
      <c r="CZ164">
        <f>AE164</f>
        <v/>
      </c>
      <c r="DA164">
        <f>AI164</f>
        <v/>
      </c>
      <c r="DB164">
        <f>ROUND(ROUND(AT164*CZ164,2),2)</f>
        <v/>
      </c>
      <c r="DC164">
        <f>ROUND(ROUND(AT164*AG164,2),2)</f>
        <v/>
      </c>
      <c r="DD164" t="inlineStr"/>
      <c r="DE164" t="inlineStr"/>
      <c r="DF164">
        <f>ROUND(ROUND(AE164,0)*CX164,0)</f>
        <v/>
      </c>
      <c r="DG164">
        <f>ROUND(ROUND(AF164,0)*CX164,0)</f>
        <v/>
      </c>
      <c r="DH164">
        <f>ROUND(ROUND(AG164,0)*CX164,0)</f>
        <v/>
      </c>
      <c r="DI164">
        <f>ROUND(ROUND(AH164,0)*CX164,0)</f>
        <v/>
      </c>
      <c r="DJ164">
        <f>DF164</f>
        <v/>
      </c>
      <c r="DK164" t="n">
        <v>0</v>
      </c>
      <c r="DL164" t="inlineStr"/>
      <c r="DM164" t="n">
        <v>0</v>
      </c>
      <c r="DN164" t="inlineStr"/>
      <c r="DO164" t="n">
        <v>0</v>
      </c>
    </row>
    <row r="165">
      <c r="A165">
        <f>ROW(Source!A451)</f>
        <v/>
      </c>
      <c r="B165" t="n">
        <v>78862477</v>
      </c>
      <c r="C165" t="n">
        <v>78863832</v>
      </c>
      <c r="D165" t="n">
        <v>18407150</v>
      </c>
      <c r="E165" t="n">
        <v>1</v>
      </c>
      <c r="F165" t="n">
        <v>1</v>
      </c>
      <c r="G165" t="n">
        <v>1</v>
      </c>
      <c r="H165" t="n">
        <v>1</v>
      </c>
      <c r="I165" t="inlineStr">
        <is>
          <t>1-1030-90</t>
        </is>
      </c>
      <c r="J165" t="inlineStr"/>
      <c r="K165" t="inlineStr">
        <is>
          <t>Рабочий строитель среднего разряда 3</t>
        </is>
      </c>
      <c r="L165" t="n">
        <v>1369</v>
      </c>
      <c r="N165" t="n">
        <v>1013</v>
      </c>
      <c r="O165" t="inlineStr">
        <is>
          <t>чел.-ч</t>
        </is>
      </c>
      <c r="P165" t="inlineStr">
        <is>
          <t>чел.-ч</t>
        </is>
      </c>
      <c r="Q165" t="n">
        <v>1</v>
      </c>
      <c r="W165" t="n">
        <v>0</v>
      </c>
      <c r="X165" t="n">
        <v>-931037793</v>
      </c>
      <c r="Y165">
        <f>AT165</f>
        <v/>
      </c>
      <c r="AA165" t="n">
        <v>0</v>
      </c>
      <c r="AB165" t="n">
        <v>0</v>
      </c>
      <c r="AC165" t="n">
        <v>0</v>
      </c>
      <c r="AD165" t="n">
        <v>8.529999999999999</v>
      </c>
      <c r="AE165" t="n">
        <v>0</v>
      </c>
      <c r="AF165" t="n">
        <v>0</v>
      </c>
      <c r="AG165" t="n">
        <v>0</v>
      </c>
      <c r="AH165" t="n">
        <v>8.529999999999999</v>
      </c>
      <c r="AI165" t="n">
        <v>1</v>
      </c>
      <c r="AJ165" t="n">
        <v>1</v>
      </c>
      <c r="AK165" t="n">
        <v>1</v>
      </c>
      <c r="AL165" t="n">
        <v>1</v>
      </c>
      <c r="AM165" t="n">
        <v>-2</v>
      </c>
      <c r="AN165" t="n">
        <v>0</v>
      </c>
      <c r="AO165" t="n">
        <v>1</v>
      </c>
      <c r="AP165" t="n">
        <v>0</v>
      </c>
      <c r="AQ165" t="n">
        <v>0</v>
      </c>
      <c r="AR165" t="n">
        <v>0</v>
      </c>
      <c r="AS165" t="inlineStr"/>
      <c r="AT165" t="n">
        <v>57.24</v>
      </c>
      <c r="AU165" t="inlineStr"/>
      <c r="AV165" t="n">
        <v>1</v>
      </c>
      <c r="AW165" t="n">
        <v>2</v>
      </c>
      <c r="AX165" t="n">
        <v>78863833</v>
      </c>
      <c r="AY165" t="n">
        <v>1</v>
      </c>
      <c r="AZ165" t="n">
        <v>0</v>
      </c>
      <c r="BA165" t="n">
        <v>169</v>
      </c>
      <c r="BB165" t="n">
        <v>0</v>
      </c>
      <c r="BC165" t="n">
        <v>0</v>
      </c>
      <c r="BD165" t="n">
        <v>0</v>
      </c>
      <c r="BE165" t="n">
        <v>0</v>
      </c>
      <c r="BF165" t="n">
        <v>0</v>
      </c>
      <c r="BG165" t="n">
        <v>0</v>
      </c>
      <c r="BH165" t="n">
        <v>0</v>
      </c>
      <c r="BI165" t="n">
        <v>0</v>
      </c>
      <c r="BJ165" t="n">
        <v>0</v>
      </c>
      <c r="BK165" t="n">
        <v>0</v>
      </c>
      <c r="BL165" t="n">
        <v>0</v>
      </c>
      <c r="BM165" t="n">
        <v>0</v>
      </c>
      <c r="BN165" t="n">
        <v>0</v>
      </c>
      <c r="BO165" t="n">
        <v>0</v>
      </c>
      <c r="BP165" t="n">
        <v>0</v>
      </c>
      <c r="BQ165" t="n">
        <v>0</v>
      </c>
      <c r="BR165" t="n">
        <v>0</v>
      </c>
      <c r="BS165" t="n">
        <v>0</v>
      </c>
      <c r="BT165" t="n">
        <v>0</v>
      </c>
      <c r="BU165" t="n">
        <v>0</v>
      </c>
      <c r="BV165" t="n">
        <v>0</v>
      </c>
      <c r="BW165" t="n">
        <v>0</v>
      </c>
      <c r="CU165">
        <f>ROUND(AT165*Source!I451*AH165*AL165,0)</f>
        <v/>
      </c>
      <c r="CV165">
        <f>ROUND(Y165*Source!I451,7)</f>
        <v/>
      </c>
      <c r="CW165" t="n">
        <v>0</v>
      </c>
      <c r="CX165">
        <f>ROUND(Y165*Source!I451,7)</f>
        <v/>
      </c>
      <c r="CY165">
        <f>AD165</f>
        <v/>
      </c>
      <c r="CZ165">
        <f>AH165</f>
        <v/>
      </c>
      <c r="DA165">
        <f>AL165</f>
        <v/>
      </c>
      <c r="DB165">
        <f>ROUND(ROUND(AT165*CZ165,2),2)</f>
        <v/>
      </c>
      <c r="DC165">
        <f>ROUND(ROUND(AT165*AG165,2),2)</f>
        <v/>
      </c>
      <c r="DD165" t="inlineStr"/>
      <c r="DE165" t="inlineStr"/>
      <c r="DF165">
        <f>ROUND(ROUND(AE165,0)*CX165,0)</f>
        <v/>
      </c>
      <c r="DG165">
        <f>ROUND(ROUND(AF165,0)*CX165,0)</f>
        <v/>
      </c>
      <c r="DH165">
        <f>ROUND(ROUND(AG165,0)*CX165,0)</f>
        <v/>
      </c>
      <c r="DI165">
        <f>ROUND(ROUND(AH165,0)*CX165,0)</f>
        <v/>
      </c>
      <c r="DJ165">
        <f>DI165</f>
        <v/>
      </c>
      <c r="DK165" t="n">
        <v>0</v>
      </c>
      <c r="DL165" t="inlineStr"/>
      <c r="DM165" t="n">
        <v>0</v>
      </c>
      <c r="DN165" t="inlineStr"/>
      <c r="DO165" t="n">
        <v>0</v>
      </c>
    </row>
    <row r="166">
      <c r="A166">
        <f>ROW(Source!A451)</f>
        <v/>
      </c>
      <c r="B166" t="n">
        <v>78862477</v>
      </c>
      <c r="C166" t="n">
        <v>78863832</v>
      </c>
      <c r="D166" t="n">
        <v>29114687</v>
      </c>
      <c r="E166" t="n">
        <v>1</v>
      </c>
      <c r="F166" t="n">
        <v>1</v>
      </c>
      <c r="G166" t="n">
        <v>1</v>
      </c>
      <c r="H166" t="n">
        <v>3</v>
      </c>
      <c r="I166" t="inlineStr">
        <is>
          <t>101-1480</t>
        </is>
      </c>
      <c r="J166" t="inlineStr">
        <is>
          <t>ТССЦ Московской обл., 101-1480, приказ Минстроя России №675/пр от 28.02.2017 № 254/пр</t>
        </is>
      </c>
      <c r="K166" t="inlineStr">
        <is>
          <t>Шурупы с полукруглой головкой 3,5х35 мм</t>
        </is>
      </c>
      <c r="L166" t="n">
        <v>1348</v>
      </c>
      <c r="N166" t="n">
        <v>1009</v>
      </c>
      <c r="O166" t="inlineStr">
        <is>
          <t>т</t>
        </is>
      </c>
      <c r="P166" t="inlineStr">
        <is>
          <t>т</t>
        </is>
      </c>
      <c r="Q166" t="n">
        <v>1000</v>
      </c>
      <c r="W166" t="n">
        <v>0</v>
      </c>
      <c r="X166" t="n">
        <v>740201686</v>
      </c>
      <c r="Y166">
        <f>AT166</f>
        <v/>
      </c>
      <c r="AA166" t="n">
        <v>106257.24</v>
      </c>
      <c r="AB166" t="n">
        <v>0</v>
      </c>
      <c r="AC166" t="n">
        <v>0</v>
      </c>
      <c r="AD166" t="n">
        <v>0</v>
      </c>
      <c r="AE166" t="n">
        <v>16974</v>
      </c>
      <c r="AF166" t="n">
        <v>0</v>
      </c>
      <c r="AG166" t="n">
        <v>0</v>
      </c>
      <c r="AH166" t="n">
        <v>0</v>
      </c>
      <c r="AI166" t="n">
        <v>6.26</v>
      </c>
      <c r="AJ166" t="n">
        <v>1</v>
      </c>
      <c r="AK166" t="n">
        <v>1</v>
      </c>
      <c r="AL166" t="n">
        <v>1</v>
      </c>
      <c r="AM166" t="n">
        <v>2</v>
      </c>
      <c r="AN166" t="n">
        <v>0</v>
      </c>
      <c r="AO166" t="n">
        <v>1</v>
      </c>
      <c r="AP166" t="n">
        <v>0</v>
      </c>
      <c r="AQ166" t="n">
        <v>0</v>
      </c>
      <c r="AR166" t="n">
        <v>0</v>
      </c>
      <c r="AS166" t="inlineStr"/>
      <c r="AT166" t="n">
        <v>0.008</v>
      </c>
      <c r="AU166" t="inlineStr"/>
      <c r="AV166" t="n">
        <v>0</v>
      </c>
      <c r="AW166" t="n">
        <v>2</v>
      </c>
      <c r="AX166" t="n">
        <v>78863834</v>
      </c>
      <c r="AY166" t="n">
        <v>1</v>
      </c>
      <c r="AZ166" t="n">
        <v>0</v>
      </c>
      <c r="BA166" t="n">
        <v>170</v>
      </c>
      <c r="BB166" t="n">
        <v>0</v>
      </c>
      <c r="BC166" t="n">
        <v>0</v>
      </c>
      <c r="BD166" t="n">
        <v>0</v>
      </c>
      <c r="BE166" t="n">
        <v>0</v>
      </c>
      <c r="BF166" t="n">
        <v>0</v>
      </c>
      <c r="BG166" t="n">
        <v>0</v>
      </c>
      <c r="BH166" t="n">
        <v>0</v>
      </c>
      <c r="BI166" t="n">
        <v>0</v>
      </c>
      <c r="BJ166" t="n">
        <v>0</v>
      </c>
      <c r="BK166" t="n">
        <v>0</v>
      </c>
      <c r="BL166" t="n">
        <v>0</v>
      </c>
      <c r="BM166" t="n">
        <v>0</v>
      </c>
      <c r="BN166" t="n">
        <v>0</v>
      </c>
      <c r="BO166" t="n">
        <v>0</v>
      </c>
      <c r="BP166" t="n">
        <v>0</v>
      </c>
      <c r="BQ166" t="n">
        <v>0</v>
      </c>
      <c r="BR166" t="n">
        <v>0</v>
      </c>
      <c r="BS166" t="n">
        <v>0</v>
      </c>
      <c r="BT166" t="n">
        <v>0</v>
      </c>
      <c r="BU166" t="n">
        <v>0</v>
      </c>
      <c r="BV166" t="n">
        <v>0</v>
      </c>
      <c r="BW166" t="n">
        <v>0</v>
      </c>
      <c r="CV166" t="n">
        <v>0</v>
      </c>
      <c r="CW166" t="n">
        <v>0</v>
      </c>
      <c r="CX166">
        <f>ROUND(Y166*Source!I451,7)</f>
        <v/>
      </c>
      <c r="CY166">
        <f>AA166</f>
        <v/>
      </c>
      <c r="CZ166">
        <f>AE166</f>
        <v/>
      </c>
      <c r="DA166">
        <f>AI166</f>
        <v/>
      </c>
      <c r="DB166">
        <f>ROUND(ROUND(AT166*CZ166,2),2)</f>
        <v/>
      </c>
      <c r="DC166">
        <f>ROUND(ROUND(AT166*AG166,2),2)</f>
        <v/>
      </c>
      <c r="DD166" t="inlineStr"/>
      <c r="DE166" t="inlineStr"/>
      <c r="DF166">
        <f>ROUND(ROUND(AE166*AI166,0)*CX166,0)</f>
        <v/>
      </c>
      <c r="DG166">
        <f>ROUND(ROUND(AF166,0)*CX166,0)</f>
        <v/>
      </c>
      <c r="DH166">
        <f>ROUND(ROUND(AG166,0)*CX166,0)</f>
        <v/>
      </c>
      <c r="DI166">
        <f>ROUND(ROUND(AH166,0)*CX166,0)</f>
        <v/>
      </c>
      <c r="DJ166">
        <f>DF166</f>
        <v/>
      </c>
      <c r="DK166" t="n">
        <v>0</v>
      </c>
      <c r="DL166" t="inlineStr"/>
      <c r="DM166" t="n">
        <v>0</v>
      </c>
      <c r="DN166" t="inlineStr"/>
      <c r="DO166" t="n">
        <v>0</v>
      </c>
    </row>
    <row r="167">
      <c r="A167">
        <f>ROW(Source!A451)</f>
        <v/>
      </c>
      <c r="B167" t="n">
        <v>78862477</v>
      </c>
      <c r="C167" t="n">
        <v>78863832</v>
      </c>
      <c r="D167" t="n">
        <v>29114823</v>
      </c>
      <c r="E167" t="n">
        <v>1</v>
      </c>
      <c r="F167" t="n">
        <v>1</v>
      </c>
      <c r="G167" t="n">
        <v>1</v>
      </c>
      <c r="H167" t="n">
        <v>3</v>
      </c>
      <c r="I167" t="inlineStr">
        <is>
          <t>101-2004</t>
        </is>
      </c>
      <c r="J167" t="inlineStr">
        <is>
          <t>ТССЦ Московской обл., 101-2004, приказ Минстроя России №675/пр от 28.02.2017 № 254/пр</t>
        </is>
      </c>
      <c r="K167" t="inlineStr">
        <is>
          <t>Пружины</t>
        </is>
      </c>
      <c r="L167" t="n">
        <v>1035</v>
      </c>
      <c r="N167" t="n">
        <v>1013</v>
      </c>
      <c r="O167" t="inlineStr">
        <is>
          <t>компл.</t>
        </is>
      </c>
      <c r="P167" t="inlineStr">
        <is>
          <t>компл.</t>
        </is>
      </c>
      <c r="Q167" t="n">
        <v>1</v>
      </c>
      <c r="W167" t="n">
        <v>0</v>
      </c>
      <c r="X167" t="n">
        <v>668103154</v>
      </c>
      <c r="Y167">
        <f>AT167</f>
        <v/>
      </c>
      <c r="AA167" t="n">
        <v>134.67</v>
      </c>
      <c r="AB167" t="n">
        <v>0</v>
      </c>
      <c r="AC167" t="n">
        <v>0</v>
      </c>
      <c r="AD167" t="n">
        <v>0</v>
      </c>
      <c r="AE167" t="n">
        <v>9.23</v>
      </c>
      <c r="AF167" t="n">
        <v>0</v>
      </c>
      <c r="AG167" t="n">
        <v>0</v>
      </c>
      <c r="AH167" t="n">
        <v>0</v>
      </c>
      <c r="AI167" t="n">
        <v>14.59</v>
      </c>
      <c r="AJ167" t="n">
        <v>1</v>
      </c>
      <c r="AK167" t="n">
        <v>1</v>
      </c>
      <c r="AL167" t="n">
        <v>1</v>
      </c>
      <c r="AM167" t="n">
        <v>2</v>
      </c>
      <c r="AN167" t="n">
        <v>0</v>
      </c>
      <c r="AO167" t="n">
        <v>1</v>
      </c>
      <c r="AP167" t="n">
        <v>0</v>
      </c>
      <c r="AQ167" t="n">
        <v>0</v>
      </c>
      <c r="AR167" t="n">
        <v>0</v>
      </c>
      <c r="AS167" t="inlineStr"/>
      <c r="AT167" t="n">
        <v>100</v>
      </c>
      <c r="AU167" t="inlineStr"/>
      <c r="AV167" t="n">
        <v>0</v>
      </c>
      <c r="AW167" t="n">
        <v>2</v>
      </c>
      <c r="AX167" t="n">
        <v>78863835</v>
      </c>
      <c r="AY167" t="n">
        <v>1</v>
      </c>
      <c r="AZ167" t="n">
        <v>0</v>
      </c>
      <c r="BA167" t="n">
        <v>171</v>
      </c>
      <c r="BB167" t="n">
        <v>0</v>
      </c>
      <c r="BC167" t="n">
        <v>0</v>
      </c>
      <c r="BD167" t="n">
        <v>0</v>
      </c>
      <c r="BE167" t="n">
        <v>0</v>
      </c>
      <c r="BF167" t="n">
        <v>0</v>
      </c>
      <c r="BG167" t="n">
        <v>0</v>
      </c>
      <c r="BH167" t="n">
        <v>0</v>
      </c>
      <c r="BI167" t="n">
        <v>0</v>
      </c>
      <c r="BJ167" t="n">
        <v>0</v>
      </c>
      <c r="BK167" t="n">
        <v>0</v>
      </c>
      <c r="BL167" t="n">
        <v>0</v>
      </c>
      <c r="BM167" t="n">
        <v>0</v>
      </c>
      <c r="BN167" t="n">
        <v>0</v>
      </c>
      <c r="BO167" t="n">
        <v>0</v>
      </c>
      <c r="BP167" t="n">
        <v>0</v>
      </c>
      <c r="BQ167" t="n">
        <v>0</v>
      </c>
      <c r="BR167" t="n">
        <v>0</v>
      </c>
      <c r="BS167" t="n">
        <v>0</v>
      </c>
      <c r="BT167" t="n">
        <v>0</v>
      </c>
      <c r="BU167" t="n">
        <v>0</v>
      </c>
      <c r="BV167" t="n">
        <v>0</v>
      </c>
      <c r="BW167" t="n">
        <v>0</v>
      </c>
      <c r="CV167" t="n">
        <v>0</v>
      </c>
      <c r="CW167" t="n">
        <v>0</v>
      </c>
      <c r="CX167">
        <f>ROUND(Y167*Source!I451,7)</f>
        <v/>
      </c>
      <c r="CY167">
        <f>AA167</f>
        <v/>
      </c>
      <c r="CZ167">
        <f>AE167</f>
        <v/>
      </c>
      <c r="DA167">
        <f>AI167</f>
        <v/>
      </c>
      <c r="DB167">
        <f>ROUND(ROUND(AT167*CZ167,2),2)</f>
        <v/>
      </c>
      <c r="DC167">
        <f>ROUND(ROUND(AT167*AG167,2),2)</f>
        <v/>
      </c>
      <c r="DD167" t="inlineStr"/>
      <c r="DE167" t="inlineStr"/>
      <c r="DF167">
        <f>ROUND(ROUND(AE167*AI167,0)*CX167,0)</f>
        <v/>
      </c>
      <c r="DG167">
        <f>ROUND(ROUND(AF167,0)*CX167,0)</f>
        <v/>
      </c>
      <c r="DH167">
        <f>ROUND(ROUND(AG167,0)*CX167,0)</f>
        <v/>
      </c>
      <c r="DI167">
        <f>ROUND(ROUND(AH167,0)*CX167,0)</f>
        <v/>
      </c>
      <c r="DJ167">
        <f>DF167</f>
        <v/>
      </c>
      <c r="DK167" t="n">
        <v>0</v>
      </c>
      <c r="DL167" t="inlineStr"/>
      <c r="DM167" t="n">
        <v>0</v>
      </c>
      <c r="DN167" t="inlineStr"/>
      <c r="DO167" t="n">
        <v>0</v>
      </c>
    </row>
    <row r="168">
      <c r="A168">
        <f>ROW(Source!A529)</f>
        <v/>
      </c>
      <c r="B168" t="n">
        <v>78862477</v>
      </c>
      <c r="C168" t="n">
        <v>78863963</v>
      </c>
      <c r="D168" t="n">
        <v>18407150</v>
      </c>
      <c r="E168" t="n">
        <v>1</v>
      </c>
      <c r="F168" t="n">
        <v>1</v>
      </c>
      <c r="G168" t="n">
        <v>1</v>
      </c>
      <c r="H168" t="n">
        <v>1</v>
      </c>
      <c r="I168" t="inlineStr">
        <is>
          <t>1-1030-90</t>
        </is>
      </c>
      <c r="J168" t="inlineStr"/>
      <c r="K168" t="inlineStr">
        <is>
          <t>Рабочий строитель среднего разряда 3</t>
        </is>
      </c>
      <c r="L168" t="n">
        <v>1369</v>
      </c>
      <c r="N168" t="n">
        <v>1013</v>
      </c>
      <c r="O168" t="inlineStr">
        <is>
          <t>чел.-ч</t>
        </is>
      </c>
      <c r="P168" t="inlineStr">
        <is>
          <t>чел.-ч</t>
        </is>
      </c>
      <c r="Q168" t="n">
        <v>1</v>
      </c>
      <c r="W168" t="n">
        <v>0</v>
      </c>
      <c r="X168" t="n">
        <v>-931037793</v>
      </c>
      <c r="Y168">
        <f>AT168</f>
        <v/>
      </c>
      <c r="AA168" t="n">
        <v>0</v>
      </c>
      <c r="AB168" t="n">
        <v>0</v>
      </c>
      <c r="AC168" t="n">
        <v>0</v>
      </c>
      <c r="AD168" t="n">
        <v>8.529999999999999</v>
      </c>
      <c r="AE168" t="n">
        <v>0</v>
      </c>
      <c r="AF168" t="n">
        <v>0</v>
      </c>
      <c r="AG168" t="n">
        <v>0</v>
      </c>
      <c r="AH168" t="n">
        <v>8.529999999999999</v>
      </c>
      <c r="AI168" t="n">
        <v>1</v>
      </c>
      <c r="AJ168" t="n">
        <v>1</v>
      </c>
      <c r="AK168" t="n">
        <v>1</v>
      </c>
      <c r="AL168" t="n">
        <v>1</v>
      </c>
      <c r="AM168" t="n">
        <v>-2</v>
      </c>
      <c r="AN168" t="n">
        <v>0</v>
      </c>
      <c r="AO168" t="n">
        <v>1</v>
      </c>
      <c r="AP168" t="n">
        <v>0</v>
      </c>
      <c r="AQ168" t="n">
        <v>0</v>
      </c>
      <c r="AR168" t="n">
        <v>0</v>
      </c>
      <c r="AS168" t="inlineStr"/>
      <c r="AT168" t="n">
        <v>37.8</v>
      </c>
      <c r="AU168" t="inlineStr"/>
      <c r="AV168" t="n">
        <v>1</v>
      </c>
      <c r="AW168" t="n">
        <v>2</v>
      </c>
      <c r="AX168" t="n">
        <v>78863965</v>
      </c>
      <c r="AY168" t="n">
        <v>1</v>
      </c>
      <c r="AZ168" t="n">
        <v>0</v>
      </c>
      <c r="BA168" t="n">
        <v>172</v>
      </c>
      <c r="BB168" t="n">
        <v>0</v>
      </c>
      <c r="BC168" t="n">
        <v>0</v>
      </c>
      <c r="BD168" t="n">
        <v>0</v>
      </c>
      <c r="BE168" t="n">
        <v>0</v>
      </c>
      <c r="BF168" t="n">
        <v>0</v>
      </c>
      <c r="BG168" t="n">
        <v>0</v>
      </c>
      <c r="BH168" t="n">
        <v>0</v>
      </c>
      <c r="BI168" t="n">
        <v>0</v>
      </c>
      <c r="BJ168" t="n">
        <v>0</v>
      </c>
      <c r="BK168" t="n">
        <v>0</v>
      </c>
      <c r="BL168" t="n">
        <v>0</v>
      </c>
      <c r="BM168" t="n">
        <v>0</v>
      </c>
      <c r="BN168" t="n">
        <v>0</v>
      </c>
      <c r="BO168" t="n">
        <v>0</v>
      </c>
      <c r="BP168" t="n">
        <v>0</v>
      </c>
      <c r="BQ168" t="n">
        <v>0</v>
      </c>
      <c r="BR168" t="n">
        <v>0</v>
      </c>
      <c r="BS168" t="n">
        <v>0</v>
      </c>
      <c r="BT168" t="n">
        <v>0</v>
      </c>
      <c r="BU168" t="n">
        <v>0</v>
      </c>
      <c r="BV168" t="n">
        <v>0</v>
      </c>
      <c r="BW168" t="n">
        <v>0</v>
      </c>
      <c r="CU168">
        <f>ROUND(AT168*Source!I529*AH168*AL168,0)</f>
        <v/>
      </c>
      <c r="CV168">
        <f>ROUND(Y168*Source!I529,7)</f>
        <v/>
      </c>
      <c r="CW168" t="n">
        <v>0</v>
      </c>
      <c r="CX168">
        <f>ROUND(Y168*Source!I529,7)</f>
        <v/>
      </c>
      <c r="CY168">
        <f>AD168</f>
        <v/>
      </c>
      <c r="CZ168">
        <f>AH168</f>
        <v/>
      </c>
      <c r="DA168">
        <f>AL168</f>
        <v/>
      </c>
      <c r="DB168">
        <f>ROUND(ROUND(AT168*CZ168,2),2)</f>
        <v/>
      </c>
      <c r="DC168">
        <f>ROUND(ROUND(AT168*AG168,2),2)</f>
        <v/>
      </c>
      <c r="DD168" t="inlineStr"/>
      <c r="DE168" t="inlineStr"/>
      <c r="DF168">
        <f>ROUND(ROUND(AE168,0)*CX168,0)</f>
        <v/>
      </c>
      <c r="DG168">
        <f>ROUND(ROUND(AF168,0)*CX168,0)</f>
        <v/>
      </c>
      <c r="DH168">
        <f>ROUND(ROUND(AG168,0)*CX168,0)</f>
        <v/>
      </c>
      <c r="DI168">
        <f>ROUND(ROUND(AH168,0)*CX168,0)</f>
        <v/>
      </c>
      <c r="DJ168">
        <f>DI168</f>
        <v/>
      </c>
      <c r="DK168" t="n">
        <v>0</v>
      </c>
      <c r="DL168" t="inlineStr"/>
      <c r="DM168" t="n">
        <v>0</v>
      </c>
      <c r="DN168" t="inlineStr"/>
      <c r="DO168" t="n">
        <v>0</v>
      </c>
    </row>
    <row r="169">
      <c r="A169">
        <f>ROW(Source!A530)</f>
        <v/>
      </c>
      <c r="B169" t="n">
        <v>78862477</v>
      </c>
      <c r="C169" t="n">
        <v>78863966</v>
      </c>
      <c r="D169" t="n">
        <v>18413627</v>
      </c>
      <c r="E169" t="n">
        <v>1</v>
      </c>
      <c r="F169" t="n">
        <v>1</v>
      </c>
      <c r="G169" t="n">
        <v>1</v>
      </c>
      <c r="H169" t="n">
        <v>1</v>
      </c>
      <c r="I169" t="inlineStr">
        <is>
          <t>1-1042-90</t>
        </is>
      </c>
      <c r="J169" t="inlineStr"/>
      <c r="K169" t="inlineStr">
        <is>
          <t>Рабочий строитель среднего разряда 4,2</t>
        </is>
      </c>
      <c r="L169" t="n">
        <v>1369</v>
      </c>
      <c r="N169" t="n">
        <v>1013</v>
      </c>
      <c r="O169" t="inlineStr">
        <is>
          <t>чел.-ч</t>
        </is>
      </c>
      <c r="P169" t="inlineStr">
        <is>
          <t>чел.-ч</t>
        </is>
      </c>
      <c r="Q169" t="n">
        <v>1</v>
      </c>
      <c r="W169" t="n">
        <v>0</v>
      </c>
      <c r="X169" t="n">
        <v>-1366182279</v>
      </c>
      <c r="Y169">
        <f>AT169</f>
        <v/>
      </c>
      <c r="AA169" t="n">
        <v>0</v>
      </c>
      <c r="AB169" t="n">
        <v>0</v>
      </c>
      <c r="AC169" t="n">
        <v>0</v>
      </c>
      <c r="AD169" t="n">
        <v>9.92</v>
      </c>
      <c r="AE169" t="n">
        <v>0</v>
      </c>
      <c r="AF169" t="n">
        <v>0</v>
      </c>
      <c r="AG169" t="n">
        <v>0</v>
      </c>
      <c r="AH169" t="n">
        <v>9.92</v>
      </c>
      <c r="AI169" t="n">
        <v>1</v>
      </c>
      <c r="AJ169" t="n">
        <v>1</v>
      </c>
      <c r="AK169" t="n">
        <v>1</v>
      </c>
      <c r="AL169" t="n">
        <v>1</v>
      </c>
      <c r="AM169" t="n">
        <v>-2</v>
      </c>
      <c r="AN169" t="n">
        <v>0</v>
      </c>
      <c r="AO169" t="n">
        <v>1</v>
      </c>
      <c r="AP169" t="n">
        <v>0</v>
      </c>
      <c r="AQ169" t="n">
        <v>0</v>
      </c>
      <c r="AR169" t="n">
        <v>0</v>
      </c>
      <c r="AS169" t="inlineStr"/>
      <c r="AT169" t="n">
        <v>121.8</v>
      </c>
      <c r="AU169" t="inlineStr"/>
      <c r="AV169" t="n">
        <v>1</v>
      </c>
      <c r="AW169" t="n">
        <v>2</v>
      </c>
      <c r="AX169" t="n">
        <v>78863981</v>
      </c>
      <c r="AY169" t="n">
        <v>1</v>
      </c>
      <c r="AZ169" t="n">
        <v>0</v>
      </c>
      <c r="BA169" t="n">
        <v>173</v>
      </c>
      <c r="BB169" t="n">
        <v>0</v>
      </c>
      <c r="BC169" t="n">
        <v>0</v>
      </c>
      <c r="BD169" t="n">
        <v>0</v>
      </c>
      <c r="BE169" t="n">
        <v>0</v>
      </c>
      <c r="BF169" t="n">
        <v>0</v>
      </c>
      <c r="BG169" t="n">
        <v>0</v>
      </c>
      <c r="BH169" t="n">
        <v>0</v>
      </c>
      <c r="BI169" t="n">
        <v>0</v>
      </c>
      <c r="BJ169" t="n">
        <v>0</v>
      </c>
      <c r="BK169" t="n">
        <v>0</v>
      </c>
      <c r="BL169" t="n">
        <v>0</v>
      </c>
      <c r="BM169" t="n">
        <v>0</v>
      </c>
      <c r="BN169" t="n">
        <v>0</v>
      </c>
      <c r="BO169" t="n">
        <v>0</v>
      </c>
      <c r="BP169" t="n">
        <v>0</v>
      </c>
      <c r="BQ169" t="n">
        <v>0</v>
      </c>
      <c r="BR169" t="n">
        <v>0</v>
      </c>
      <c r="BS169" t="n">
        <v>0</v>
      </c>
      <c r="BT169" t="n">
        <v>0</v>
      </c>
      <c r="BU169" t="n">
        <v>0</v>
      </c>
      <c r="BV169" t="n">
        <v>0</v>
      </c>
      <c r="BW169" t="n">
        <v>0</v>
      </c>
      <c r="CU169">
        <f>ROUND(AT169*Source!I530*AH169*AL169,0)</f>
        <v/>
      </c>
      <c r="CV169">
        <f>ROUND(Y169*Source!I530,7)</f>
        <v/>
      </c>
      <c r="CW169" t="n">
        <v>0</v>
      </c>
      <c r="CX169">
        <f>ROUND(Y169*Source!I530,7)</f>
        <v/>
      </c>
      <c r="CY169">
        <f>AD169</f>
        <v/>
      </c>
      <c r="CZ169">
        <f>AH169</f>
        <v/>
      </c>
      <c r="DA169">
        <f>AL169</f>
        <v/>
      </c>
      <c r="DB169">
        <f>ROUND(ROUND(AT169*CZ169,2),2)</f>
        <v/>
      </c>
      <c r="DC169">
        <f>ROUND(ROUND(AT169*AG169,2),2)</f>
        <v/>
      </c>
      <c r="DD169" t="inlineStr"/>
      <c r="DE169" t="inlineStr"/>
      <c r="DF169">
        <f>ROUND(ROUND(AE169,0)*CX169,0)</f>
        <v/>
      </c>
      <c r="DG169">
        <f>ROUND(ROUND(AF169,0)*CX169,0)</f>
        <v/>
      </c>
      <c r="DH169">
        <f>ROUND(ROUND(AG169,0)*CX169,0)</f>
        <v/>
      </c>
      <c r="DI169">
        <f>ROUND(ROUND(AH169,0)*CX169,0)</f>
        <v/>
      </c>
      <c r="DJ169">
        <f>DI169</f>
        <v/>
      </c>
      <c r="DK169" t="n">
        <v>0</v>
      </c>
      <c r="DL169" t="inlineStr"/>
      <c r="DM169" t="n">
        <v>0</v>
      </c>
      <c r="DN169" t="inlineStr"/>
      <c r="DO169" t="n">
        <v>0</v>
      </c>
    </row>
    <row r="170">
      <c r="A170">
        <f>ROW(Source!A530)</f>
        <v/>
      </c>
      <c r="B170" t="n">
        <v>78862477</v>
      </c>
      <c r="C170" t="n">
        <v>78863966</v>
      </c>
      <c r="D170" t="n">
        <v>121548</v>
      </c>
      <c r="E170" t="n">
        <v>1</v>
      </c>
      <c r="F170" t="n">
        <v>1</v>
      </c>
      <c r="G170" t="n">
        <v>1</v>
      </c>
      <c r="H170" t="n">
        <v>1</v>
      </c>
      <c r="I170" t="inlineStr">
        <is>
          <t>2</t>
        </is>
      </c>
      <c r="J170" t="inlineStr"/>
      <c r="K170" t="inlineStr">
        <is>
          <t>Затраты труда машинистов</t>
        </is>
      </c>
      <c r="L170" t="n">
        <v>608254</v>
      </c>
      <c r="N170" t="n">
        <v>1013</v>
      </c>
      <c r="O170" t="inlineStr">
        <is>
          <t>чел.час</t>
        </is>
      </c>
      <c r="P170" t="inlineStr">
        <is>
          <t>чел.час</t>
        </is>
      </c>
      <c r="Q170" t="n">
        <v>1</v>
      </c>
      <c r="W170" t="n">
        <v>0</v>
      </c>
      <c r="X170" t="n">
        <v>-185737400</v>
      </c>
      <c r="Y170">
        <f>AT170</f>
        <v/>
      </c>
      <c r="AA170" t="n">
        <v>0</v>
      </c>
      <c r="AB170" t="n">
        <v>0</v>
      </c>
      <c r="AC170" t="n">
        <v>0</v>
      </c>
      <c r="AD170" t="n">
        <v>0</v>
      </c>
      <c r="AE170" t="n">
        <v>0</v>
      </c>
      <c r="AF170" t="n">
        <v>0</v>
      </c>
      <c r="AG170" t="n">
        <v>0</v>
      </c>
      <c r="AH170" t="n">
        <v>0</v>
      </c>
      <c r="AI170" t="n">
        <v>1</v>
      </c>
      <c r="AJ170" t="n">
        <v>1</v>
      </c>
      <c r="AK170" t="n">
        <v>1</v>
      </c>
      <c r="AL170" t="n">
        <v>1</v>
      </c>
      <c r="AM170" t="n">
        <v>-2</v>
      </c>
      <c r="AN170" t="n">
        <v>0</v>
      </c>
      <c r="AO170" t="n">
        <v>1</v>
      </c>
      <c r="AP170" t="n">
        <v>0</v>
      </c>
      <c r="AQ170" t="n">
        <v>0</v>
      </c>
      <c r="AR170" t="n">
        <v>0</v>
      </c>
      <c r="AS170" t="inlineStr"/>
      <c r="AT170" t="n">
        <v>4.72</v>
      </c>
      <c r="AU170" t="inlineStr"/>
      <c r="AV170" t="n">
        <v>2</v>
      </c>
      <c r="AW170" t="n">
        <v>2</v>
      </c>
      <c r="AX170" t="n">
        <v>78863982</v>
      </c>
      <c r="AY170" t="n">
        <v>1</v>
      </c>
      <c r="AZ170" t="n">
        <v>0</v>
      </c>
      <c r="BA170" t="n">
        <v>174</v>
      </c>
      <c r="BB170" t="n">
        <v>0</v>
      </c>
      <c r="BC170" t="n">
        <v>0</v>
      </c>
      <c r="BD170" t="n">
        <v>0</v>
      </c>
      <c r="BE170" t="n">
        <v>0</v>
      </c>
      <c r="BF170" t="n">
        <v>0</v>
      </c>
      <c r="BG170" t="n">
        <v>0</v>
      </c>
      <c r="BH170" t="n">
        <v>0</v>
      </c>
      <c r="BI170" t="n">
        <v>0</v>
      </c>
      <c r="BJ170" t="n">
        <v>0</v>
      </c>
      <c r="BK170" t="n">
        <v>0</v>
      </c>
      <c r="BL170" t="n">
        <v>0</v>
      </c>
      <c r="BM170" t="n">
        <v>0</v>
      </c>
      <c r="BN170" t="n">
        <v>0</v>
      </c>
      <c r="BO170" t="n">
        <v>0</v>
      </c>
      <c r="BP170" t="n">
        <v>0</v>
      </c>
      <c r="BQ170" t="n">
        <v>0</v>
      </c>
      <c r="BR170" t="n">
        <v>0</v>
      </c>
      <c r="BS170" t="n">
        <v>0</v>
      </c>
      <c r="BT170" t="n">
        <v>0</v>
      </c>
      <c r="BU170" t="n">
        <v>0</v>
      </c>
      <c r="BV170" t="n">
        <v>0</v>
      </c>
      <c r="BW170" t="n">
        <v>0</v>
      </c>
      <c r="CV170" t="n">
        <v>0</v>
      </c>
      <c r="CW170" t="n">
        <v>0</v>
      </c>
      <c r="CX170">
        <f>ROUND(Y170*Source!I530,7)</f>
        <v/>
      </c>
      <c r="CY170">
        <f>AD170</f>
        <v/>
      </c>
      <c r="CZ170">
        <f>AH170</f>
        <v/>
      </c>
      <c r="DA170">
        <f>AL170</f>
        <v/>
      </c>
      <c r="DB170">
        <f>ROUND(ROUND(AT170*CZ170,2),2)</f>
        <v/>
      </c>
      <c r="DC170">
        <f>ROUND(ROUND(AT170*AG170,2),2)</f>
        <v/>
      </c>
      <c r="DD170" t="inlineStr"/>
      <c r="DE170" t="inlineStr"/>
      <c r="DF170">
        <f>ROUND(ROUND(AE170,0)*CX170,0)</f>
        <v/>
      </c>
      <c r="DG170">
        <f>ROUND(ROUND(AF170,0)*CX170,0)</f>
        <v/>
      </c>
      <c r="DH170">
        <f>ROUND(ROUND(AG170,0)*CX170,0)</f>
        <v/>
      </c>
      <c r="DI170">
        <f>ROUND(ROUND(AH170,0)*CX170,0)</f>
        <v/>
      </c>
      <c r="DJ170">
        <f>DI170</f>
        <v/>
      </c>
      <c r="DK170" t="n">
        <v>0</v>
      </c>
      <c r="DL170" t="inlineStr"/>
      <c r="DM170" t="n">
        <v>0</v>
      </c>
      <c r="DN170" t="inlineStr"/>
      <c r="DO170" t="n">
        <v>0</v>
      </c>
    </row>
    <row r="171">
      <c r="A171">
        <f>ROW(Source!A530)</f>
        <v/>
      </c>
      <c r="B171" t="n">
        <v>78862477</v>
      </c>
      <c r="C171" t="n">
        <v>78863966</v>
      </c>
      <c r="D171" t="n">
        <v>29172268</v>
      </c>
      <c r="E171" t="n">
        <v>1</v>
      </c>
      <c r="F171" t="n">
        <v>1</v>
      </c>
      <c r="G171" t="n">
        <v>1</v>
      </c>
      <c r="H171" t="n">
        <v>2</v>
      </c>
      <c r="I171" t="inlineStr">
        <is>
          <t>020129</t>
        </is>
      </c>
      <c r="J171" t="inlineStr">
        <is>
          <t>ТСЭМ Московской обл., 020129, приказ Минстроя России №675/пр от 28.02.2017 № 264/пр</t>
        </is>
      </c>
      <c r="K171" t="inlineStr">
        <is>
          <t>Краны башенные при работе на других видах строительства 8 т</t>
        </is>
      </c>
      <c r="L171" t="n">
        <v>1368</v>
      </c>
      <c r="N171" t="n">
        <v>1011</v>
      </c>
      <c r="O171" t="inlineStr">
        <is>
          <t>маш.-ч</t>
        </is>
      </c>
      <c r="P171" t="inlineStr">
        <is>
          <t>маш.-ч</t>
        </is>
      </c>
      <c r="Q171" t="n">
        <v>1</v>
      </c>
      <c r="W171" t="n">
        <v>0</v>
      </c>
      <c r="X171" t="n">
        <v>-438066613</v>
      </c>
      <c r="Y171">
        <f>AT171</f>
        <v/>
      </c>
      <c r="AA171" t="n">
        <v>0</v>
      </c>
      <c r="AB171" t="n">
        <v>1211.33</v>
      </c>
      <c r="AC171" t="n">
        <v>705.38</v>
      </c>
      <c r="AD171" t="n">
        <v>0</v>
      </c>
      <c r="AE171" t="n">
        <v>0</v>
      </c>
      <c r="AF171" t="n">
        <v>86.40000000000001</v>
      </c>
      <c r="AG171" t="n">
        <v>13.5</v>
      </c>
      <c r="AH171" t="n">
        <v>0</v>
      </c>
      <c r="AI171" t="n">
        <v>1</v>
      </c>
      <c r="AJ171" t="n">
        <v>14.02</v>
      </c>
      <c r="AK171" t="n">
        <v>52.25</v>
      </c>
      <c r="AL171" t="n">
        <v>1</v>
      </c>
      <c r="AM171" t="n">
        <v>2</v>
      </c>
      <c r="AN171" t="n">
        <v>0</v>
      </c>
      <c r="AO171" t="n">
        <v>1</v>
      </c>
      <c r="AP171" t="n">
        <v>0</v>
      </c>
      <c r="AQ171" t="n">
        <v>0</v>
      </c>
      <c r="AR171" t="n">
        <v>0</v>
      </c>
      <c r="AS171" t="inlineStr"/>
      <c r="AT171" t="n">
        <v>0.05</v>
      </c>
      <c r="AU171" t="inlineStr"/>
      <c r="AV171" t="n">
        <v>0</v>
      </c>
      <c r="AW171" t="n">
        <v>2</v>
      </c>
      <c r="AX171" t="n">
        <v>78863983</v>
      </c>
      <c r="AY171" t="n">
        <v>1</v>
      </c>
      <c r="AZ171" t="n">
        <v>0</v>
      </c>
      <c r="BA171" t="n">
        <v>175</v>
      </c>
      <c r="BB171" t="n">
        <v>0</v>
      </c>
      <c r="BC171" t="n">
        <v>0</v>
      </c>
      <c r="BD171" t="n">
        <v>0</v>
      </c>
      <c r="BE171" t="n">
        <v>0</v>
      </c>
      <c r="BF171" t="n">
        <v>0</v>
      </c>
      <c r="BG171" t="n">
        <v>0</v>
      </c>
      <c r="BH171" t="n">
        <v>0</v>
      </c>
      <c r="BI171" t="n">
        <v>0</v>
      </c>
      <c r="BJ171" t="n">
        <v>0</v>
      </c>
      <c r="BK171" t="n">
        <v>0</v>
      </c>
      <c r="BL171" t="n">
        <v>0</v>
      </c>
      <c r="BM171" t="n">
        <v>0</v>
      </c>
      <c r="BN171" t="n">
        <v>0</v>
      </c>
      <c r="BO171" t="n">
        <v>0</v>
      </c>
      <c r="BP171" t="n">
        <v>0</v>
      </c>
      <c r="BQ171" t="n">
        <v>0</v>
      </c>
      <c r="BR171" t="n">
        <v>0</v>
      </c>
      <c r="BS171" t="n">
        <v>0</v>
      </c>
      <c r="BT171" t="n">
        <v>0</v>
      </c>
      <c r="BU171" t="n">
        <v>0</v>
      </c>
      <c r="BV171" t="n">
        <v>0</v>
      </c>
      <c r="BW171" t="n">
        <v>0</v>
      </c>
      <c r="CV171" t="n">
        <v>0</v>
      </c>
      <c r="CW171">
        <f>ROUND(Y171*Source!I530*DO171,7)</f>
        <v/>
      </c>
      <c r="CX171">
        <f>ROUND(Y171*Source!I530,7)</f>
        <v/>
      </c>
      <c r="CY171">
        <f>AB171</f>
        <v/>
      </c>
      <c r="CZ171">
        <f>AF171</f>
        <v/>
      </c>
      <c r="DA171">
        <f>AJ171</f>
        <v/>
      </c>
      <c r="DB171">
        <f>ROUND(ROUND(AT171*CZ171,2),2)</f>
        <v/>
      </c>
      <c r="DC171">
        <f>ROUND(ROUND(AT171*AG171,2),2)</f>
        <v/>
      </c>
      <c r="DD171" t="inlineStr"/>
      <c r="DE171" t="inlineStr"/>
      <c r="DF171">
        <f>ROUND(ROUND(AE171,0)*CX171,0)</f>
        <v/>
      </c>
      <c r="DG171">
        <f>ROUND(ROUND(AF171*AJ171,0)*CX171,0)</f>
        <v/>
      </c>
      <c r="DH171">
        <f>ROUND(ROUND(AG171*AK171,0)*CX171,0)</f>
        <v/>
      </c>
      <c r="DI171">
        <f>ROUND(ROUND(AH171,0)*CX171,0)</f>
        <v/>
      </c>
      <c r="DJ171">
        <f>DG171</f>
        <v/>
      </c>
      <c r="DK171" t="n">
        <v>0</v>
      </c>
      <c r="DL171" t="inlineStr"/>
      <c r="DM171" t="n">
        <v>0</v>
      </c>
      <c r="DN171" t="inlineStr"/>
      <c r="DO171" t="n">
        <v>0</v>
      </c>
    </row>
    <row r="172">
      <c r="A172">
        <f>ROW(Source!A530)</f>
        <v/>
      </c>
      <c r="B172" t="n">
        <v>78862477</v>
      </c>
      <c r="C172" t="n">
        <v>78863966</v>
      </c>
      <c r="D172" t="n">
        <v>29172379</v>
      </c>
      <c r="E172" t="n">
        <v>1</v>
      </c>
      <c r="F172" t="n">
        <v>1</v>
      </c>
      <c r="G172" t="n">
        <v>1</v>
      </c>
      <c r="H172" t="n">
        <v>2</v>
      </c>
      <c r="I172" t="inlineStr">
        <is>
          <t>021141</t>
        </is>
      </c>
      <c r="J172" t="inlineStr">
        <is>
          <t>ТСЭМ Московской обл., 021141, приказ Минстроя России №675/пр от 28.02.2017 № 264/пр</t>
        </is>
      </c>
      <c r="K172" t="inlineStr">
        <is>
          <t>Краны на автомобильном ходу при работе на других видах строительства 10 т</t>
        </is>
      </c>
      <c r="L172" t="n">
        <v>1368</v>
      </c>
      <c r="N172" t="n">
        <v>1011</v>
      </c>
      <c r="O172" t="inlineStr">
        <is>
          <t>маш.-ч</t>
        </is>
      </c>
      <c r="P172" t="inlineStr">
        <is>
          <t>маш.-ч</t>
        </is>
      </c>
      <c r="Q172" t="n">
        <v>1</v>
      </c>
      <c r="W172" t="n">
        <v>0</v>
      </c>
      <c r="X172" t="n">
        <v>1106923569</v>
      </c>
      <c r="Y172">
        <f>AT172</f>
        <v/>
      </c>
      <c r="AA172" t="n">
        <v>0</v>
      </c>
      <c r="AB172" t="n">
        <v>1490.72</v>
      </c>
      <c r="AC172" t="n">
        <v>705.38</v>
      </c>
      <c r="AD172" t="n">
        <v>0</v>
      </c>
      <c r="AE172" t="n">
        <v>0</v>
      </c>
      <c r="AF172" t="n">
        <v>112</v>
      </c>
      <c r="AG172" t="n">
        <v>13.5</v>
      </c>
      <c r="AH172" t="n">
        <v>0</v>
      </c>
      <c r="AI172" t="n">
        <v>1</v>
      </c>
      <c r="AJ172" t="n">
        <v>13.31</v>
      </c>
      <c r="AK172" t="n">
        <v>52.25</v>
      </c>
      <c r="AL172" t="n">
        <v>1</v>
      </c>
      <c r="AM172" t="n">
        <v>2</v>
      </c>
      <c r="AN172" t="n">
        <v>0</v>
      </c>
      <c r="AO172" t="n">
        <v>1</v>
      </c>
      <c r="AP172" t="n">
        <v>0</v>
      </c>
      <c r="AQ172" t="n">
        <v>0</v>
      </c>
      <c r="AR172" t="n">
        <v>0</v>
      </c>
      <c r="AS172" t="inlineStr"/>
      <c r="AT172" t="n">
        <v>0.03</v>
      </c>
      <c r="AU172" t="inlineStr"/>
      <c r="AV172" t="n">
        <v>0</v>
      </c>
      <c r="AW172" t="n">
        <v>2</v>
      </c>
      <c r="AX172" t="n">
        <v>78863984</v>
      </c>
      <c r="AY172" t="n">
        <v>1</v>
      </c>
      <c r="AZ172" t="n">
        <v>0</v>
      </c>
      <c r="BA172" t="n">
        <v>176</v>
      </c>
      <c r="BB172" t="n">
        <v>0</v>
      </c>
      <c r="BC172" t="n">
        <v>0</v>
      </c>
      <c r="BD172" t="n">
        <v>0</v>
      </c>
      <c r="BE172" t="n">
        <v>0</v>
      </c>
      <c r="BF172" t="n">
        <v>0</v>
      </c>
      <c r="BG172" t="n">
        <v>0</v>
      </c>
      <c r="BH172" t="n">
        <v>0</v>
      </c>
      <c r="BI172" t="n">
        <v>0</v>
      </c>
      <c r="BJ172" t="n">
        <v>0</v>
      </c>
      <c r="BK172" t="n">
        <v>0</v>
      </c>
      <c r="BL172" t="n">
        <v>0</v>
      </c>
      <c r="BM172" t="n">
        <v>0</v>
      </c>
      <c r="BN172" t="n">
        <v>0</v>
      </c>
      <c r="BO172" t="n">
        <v>0</v>
      </c>
      <c r="BP172" t="n">
        <v>0</v>
      </c>
      <c r="BQ172" t="n">
        <v>0</v>
      </c>
      <c r="BR172" t="n">
        <v>0</v>
      </c>
      <c r="BS172" t="n">
        <v>0</v>
      </c>
      <c r="BT172" t="n">
        <v>0</v>
      </c>
      <c r="BU172" t="n">
        <v>0</v>
      </c>
      <c r="BV172" t="n">
        <v>0</v>
      </c>
      <c r="BW172" t="n">
        <v>0</v>
      </c>
      <c r="CV172" t="n">
        <v>0</v>
      </c>
      <c r="CW172">
        <f>ROUND(Y172*Source!I530*DO172,7)</f>
        <v/>
      </c>
      <c r="CX172">
        <f>ROUND(Y172*Source!I530,7)</f>
        <v/>
      </c>
      <c r="CY172">
        <f>AB172</f>
        <v/>
      </c>
      <c r="CZ172">
        <f>AF172</f>
        <v/>
      </c>
      <c r="DA172">
        <f>AJ172</f>
        <v/>
      </c>
      <c r="DB172">
        <f>ROUND(ROUND(AT172*CZ172,2),2)</f>
        <v/>
      </c>
      <c r="DC172">
        <f>ROUND(ROUND(AT172*AG172,2),2)</f>
        <v/>
      </c>
      <c r="DD172" t="inlineStr"/>
      <c r="DE172" t="inlineStr"/>
      <c r="DF172">
        <f>ROUND(ROUND(AE172,0)*CX172,0)</f>
        <v/>
      </c>
      <c r="DG172">
        <f>ROUND(ROUND(AF172*AJ172,0)*CX172,0)</f>
        <v/>
      </c>
      <c r="DH172">
        <f>ROUND(ROUND(AG172*AK172,0)*CX172,0)</f>
        <v/>
      </c>
      <c r="DI172">
        <f>ROUND(ROUND(AH172,0)*CX172,0)</f>
        <v/>
      </c>
      <c r="DJ172">
        <f>DG172</f>
        <v/>
      </c>
      <c r="DK172" t="n">
        <v>0</v>
      </c>
      <c r="DL172" t="inlineStr"/>
      <c r="DM172" t="n">
        <v>0</v>
      </c>
      <c r="DN172" t="inlineStr"/>
      <c r="DO172" t="n">
        <v>0</v>
      </c>
    </row>
    <row r="173">
      <c r="A173">
        <f>ROW(Source!A530)</f>
        <v/>
      </c>
      <c r="B173" t="n">
        <v>78862477</v>
      </c>
      <c r="C173" t="n">
        <v>78863966</v>
      </c>
      <c r="D173" t="n">
        <v>29172951</v>
      </c>
      <c r="E173" t="n">
        <v>1</v>
      </c>
      <c r="F173" t="n">
        <v>1</v>
      </c>
      <c r="G173" t="n">
        <v>1</v>
      </c>
      <c r="H173" t="n">
        <v>2</v>
      </c>
      <c r="I173" t="inlineStr">
        <is>
          <t>081600</t>
        </is>
      </c>
      <c r="J173" t="inlineStr">
        <is>
          <t>ТСЭМ Московской обл., 081600, приказ Минстроя России №675/пр от 28.02.2017 № 264/пр</t>
        </is>
      </c>
      <c r="K173" t="inlineStr">
        <is>
          <t>Агрегаты для сварки полиэтиленовых труб</t>
        </is>
      </c>
      <c r="L173" t="n">
        <v>1368</v>
      </c>
      <c r="N173" t="n">
        <v>1011</v>
      </c>
      <c r="O173" t="inlineStr">
        <is>
          <t>маш.-ч</t>
        </is>
      </c>
      <c r="P173" t="inlineStr">
        <is>
          <t>маш.-ч</t>
        </is>
      </c>
      <c r="Q173" t="n">
        <v>1</v>
      </c>
      <c r="W173" t="n">
        <v>0</v>
      </c>
      <c r="X173" t="n">
        <v>1994325455</v>
      </c>
      <c r="Y173">
        <f>AT173</f>
        <v/>
      </c>
      <c r="AA173" t="n">
        <v>0</v>
      </c>
      <c r="AB173" t="n">
        <v>1193.19</v>
      </c>
      <c r="AC173" t="n">
        <v>705.38</v>
      </c>
      <c r="AD173" t="n">
        <v>0</v>
      </c>
      <c r="AE173" t="n">
        <v>0</v>
      </c>
      <c r="AF173" t="n">
        <v>100.1</v>
      </c>
      <c r="AG173" t="n">
        <v>13.5</v>
      </c>
      <c r="AH173" t="n">
        <v>0</v>
      </c>
      <c r="AI173" t="n">
        <v>1</v>
      </c>
      <c r="AJ173" t="n">
        <v>11.92</v>
      </c>
      <c r="AK173" t="n">
        <v>52.25</v>
      </c>
      <c r="AL173" t="n">
        <v>1</v>
      </c>
      <c r="AM173" t="n">
        <v>2</v>
      </c>
      <c r="AN173" t="n">
        <v>0</v>
      </c>
      <c r="AO173" t="n">
        <v>1</v>
      </c>
      <c r="AP173" t="n">
        <v>0</v>
      </c>
      <c r="AQ173" t="n">
        <v>0</v>
      </c>
      <c r="AR173" t="n">
        <v>0</v>
      </c>
      <c r="AS173" t="inlineStr"/>
      <c r="AT173" t="n">
        <v>4.64</v>
      </c>
      <c r="AU173" t="inlineStr"/>
      <c r="AV173" t="n">
        <v>0</v>
      </c>
      <c r="AW173" t="n">
        <v>2</v>
      </c>
      <c r="AX173" t="n">
        <v>78863985</v>
      </c>
      <c r="AY173" t="n">
        <v>1</v>
      </c>
      <c r="AZ173" t="n">
        <v>0</v>
      </c>
      <c r="BA173" t="n">
        <v>177</v>
      </c>
      <c r="BB173" t="n">
        <v>0</v>
      </c>
      <c r="BC173" t="n">
        <v>0</v>
      </c>
      <c r="BD173" t="n">
        <v>0</v>
      </c>
      <c r="BE173" t="n">
        <v>0</v>
      </c>
      <c r="BF173" t="n">
        <v>0</v>
      </c>
      <c r="BG173" t="n">
        <v>0</v>
      </c>
      <c r="BH173" t="n">
        <v>0</v>
      </c>
      <c r="BI173" t="n">
        <v>0</v>
      </c>
      <c r="BJ173" t="n">
        <v>0</v>
      </c>
      <c r="BK173" t="n">
        <v>0</v>
      </c>
      <c r="BL173" t="n">
        <v>0</v>
      </c>
      <c r="BM173" t="n">
        <v>0</v>
      </c>
      <c r="BN173" t="n">
        <v>0</v>
      </c>
      <c r="BO173" t="n">
        <v>0</v>
      </c>
      <c r="BP173" t="n">
        <v>0</v>
      </c>
      <c r="BQ173" t="n">
        <v>0</v>
      </c>
      <c r="BR173" t="n">
        <v>0</v>
      </c>
      <c r="BS173" t="n">
        <v>0</v>
      </c>
      <c r="BT173" t="n">
        <v>0</v>
      </c>
      <c r="BU173" t="n">
        <v>0</v>
      </c>
      <c r="BV173" t="n">
        <v>0</v>
      </c>
      <c r="BW173" t="n">
        <v>0</v>
      </c>
      <c r="CV173" t="n">
        <v>0</v>
      </c>
      <c r="CW173">
        <f>ROUND(Y173*Source!I530*DO173,7)</f>
        <v/>
      </c>
      <c r="CX173">
        <f>ROUND(Y173*Source!I530,7)</f>
        <v/>
      </c>
      <c r="CY173">
        <f>AB173</f>
        <v/>
      </c>
      <c r="CZ173">
        <f>AF173</f>
        <v/>
      </c>
      <c r="DA173">
        <f>AJ173</f>
        <v/>
      </c>
      <c r="DB173">
        <f>ROUND(ROUND(AT173*CZ173,2),2)</f>
        <v/>
      </c>
      <c r="DC173">
        <f>ROUND(ROUND(AT173*AG173,2),2)</f>
        <v/>
      </c>
      <c r="DD173" t="inlineStr"/>
      <c r="DE173" t="inlineStr"/>
      <c r="DF173">
        <f>ROUND(ROUND(AE173,0)*CX173,0)</f>
        <v/>
      </c>
      <c r="DG173">
        <f>ROUND(ROUND(AF173*AJ173,0)*CX173,0)</f>
        <v/>
      </c>
      <c r="DH173">
        <f>ROUND(ROUND(AG173*AK173,0)*CX173,0)</f>
        <v/>
      </c>
      <c r="DI173">
        <f>ROUND(ROUND(AH173,0)*CX173,0)</f>
        <v/>
      </c>
      <c r="DJ173">
        <f>DG173</f>
        <v/>
      </c>
      <c r="DK173" t="n">
        <v>0</v>
      </c>
      <c r="DL173" t="inlineStr"/>
      <c r="DM173" t="n">
        <v>0</v>
      </c>
      <c r="DN173" t="inlineStr"/>
      <c r="DO173" t="n">
        <v>0</v>
      </c>
    </row>
    <row r="174">
      <c r="A174">
        <f>ROW(Source!A530)</f>
        <v/>
      </c>
      <c r="B174" t="n">
        <v>78862477</v>
      </c>
      <c r="C174" t="n">
        <v>78863966</v>
      </c>
      <c r="D174" t="n">
        <v>29174913</v>
      </c>
      <c r="E174" t="n">
        <v>1</v>
      </c>
      <c r="F174" t="n">
        <v>1</v>
      </c>
      <c r="G174" t="n">
        <v>1</v>
      </c>
      <c r="H174" t="n">
        <v>2</v>
      </c>
      <c r="I174" t="inlineStr">
        <is>
          <t>400001</t>
        </is>
      </c>
      <c r="J174" t="inlineStr">
        <is>
          <t>ТСЭМ Московской обл., 400001, приказ Минстроя России №675/пр от 28.02.2017 № 264/пр</t>
        </is>
      </c>
      <c r="K174" t="inlineStr">
        <is>
          <t>Автомобили бортовые, грузоподъемность до 5 т</t>
        </is>
      </c>
      <c r="L174" t="n">
        <v>1368</v>
      </c>
      <c r="N174" t="n">
        <v>1011</v>
      </c>
      <c r="O174" t="inlineStr">
        <is>
          <t>маш.-ч</t>
        </is>
      </c>
      <c r="P174" t="inlineStr">
        <is>
          <t>маш.-ч</t>
        </is>
      </c>
      <c r="Q174" t="n">
        <v>1</v>
      </c>
      <c r="W174" t="n">
        <v>0</v>
      </c>
      <c r="X174" t="n">
        <v>1230759911</v>
      </c>
      <c r="Y174">
        <f>AT174</f>
        <v/>
      </c>
      <c r="AA174" t="n">
        <v>0</v>
      </c>
      <c r="AB174" t="n">
        <v>2177.51</v>
      </c>
      <c r="AC174" t="n">
        <v>606.1</v>
      </c>
      <c r="AD174" t="n">
        <v>0</v>
      </c>
      <c r="AE174" t="n">
        <v>0</v>
      </c>
      <c r="AF174" t="n">
        <v>87.17</v>
      </c>
      <c r="AG174" t="n">
        <v>11.6</v>
      </c>
      <c r="AH174" t="n">
        <v>0</v>
      </c>
      <c r="AI174" t="n">
        <v>1</v>
      </c>
      <c r="AJ174" t="n">
        <v>24.98</v>
      </c>
      <c r="AK174" t="n">
        <v>52.25</v>
      </c>
      <c r="AL174" t="n">
        <v>1</v>
      </c>
      <c r="AM174" t="n">
        <v>2</v>
      </c>
      <c r="AN174" t="n">
        <v>0</v>
      </c>
      <c r="AO174" t="n">
        <v>1</v>
      </c>
      <c r="AP174" t="n">
        <v>0</v>
      </c>
      <c r="AQ174" t="n">
        <v>0</v>
      </c>
      <c r="AR174" t="n">
        <v>0</v>
      </c>
      <c r="AS174" t="inlineStr"/>
      <c r="AT174" t="n">
        <v>0.22</v>
      </c>
      <c r="AU174" t="inlineStr"/>
      <c r="AV174" t="n">
        <v>0</v>
      </c>
      <c r="AW174" t="n">
        <v>2</v>
      </c>
      <c r="AX174" t="n">
        <v>78863986</v>
      </c>
      <c r="AY174" t="n">
        <v>1</v>
      </c>
      <c r="AZ174" t="n">
        <v>0</v>
      </c>
      <c r="BA174" t="n">
        <v>178</v>
      </c>
      <c r="BB174" t="n">
        <v>0</v>
      </c>
      <c r="BC174" t="n">
        <v>0</v>
      </c>
      <c r="BD174" t="n">
        <v>0</v>
      </c>
      <c r="BE174" t="n">
        <v>0</v>
      </c>
      <c r="BF174" t="n">
        <v>0</v>
      </c>
      <c r="BG174" t="n">
        <v>0</v>
      </c>
      <c r="BH174" t="n">
        <v>0</v>
      </c>
      <c r="BI174" t="n">
        <v>0</v>
      </c>
      <c r="BJ174" t="n">
        <v>0</v>
      </c>
      <c r="BK174" t="n">
        <v>0</v>
      </c>
      <c r="BL174" t="n">
        <v>0</v>
      </c>
      <c r="BM174" t="n">
        <v>0</v>
      </c>
      <c r="BN174" t="n">
        <v>0</v>
      </c>
      <c r="BO174" t="n">
        <v>0</v>
      </c>
      <c r="BP174" t="n">
        <v>0</v>
      </c>
      <c r="BQ174" t="n">
        <v>0</v>
      </c>
      <c r="BR174" t="n">
        <v>0</v>
      </c>
      <c r="BS174" t="n">
        <v>0</v>
      </c>
      <c r="BT174" t="n">
        <v>0</v>
      </c>
      <c r="BU174" t="n">
        <v>0</v>
      </c>
      <c r="BV174" t="n">
        <v>0</v>
      </c>
      <c r="BW174" t="n">
        <v>0</v>
      </c>
      <c r="CV174" t="n">
        <v>0</v>
      </c>
      <c r="CW174">
        <f>ROUND(Y174*Source!I530*DO174,7)</f>
        <v/>
      </c>
      <c r="CX174">
        <f>ROUND(Y174*Source!I530,7)</f>
        <v/>
      </c>
      <c r="CY174">
        <f>AB174</f>
        <v/>
      </c>
      <c r="CZ174">
        <f>AF174</f>
        <v/>
      </c>
      <c r="DA174">
        <f>AJ174</f>
        <v/>
      </c>
      <c r="DB174">
        <f>ROUND(ROUND(AT174*CZ174,2),2)</f>
        <v/>
      </c>
      <c r="DC174">
        <f>ROUND(ROUND(AT174*AG174,2),2)</f>
        <v/>
      </c>
      <c r="DD174" t="inlineStr"/>
      <c r="DE174" t="inlineStr"/>
      <c r="DF174">
        <f>ROUND(ROUND(AE174,0)*CX174,0)</f>
        <v/>
      </c>
      <c r="DG174">
        <f>ROUND(ROUND(AF174*AJ174,0)*CX174,0)</f>
        <v/>
      </c>
      <c r="DH174">
        <f>ROUND(ROUND(AG174*AK174,0)*CX174,0)</f>
        <v/>
      </c>
      <c r="DI174">
        <f>ROUND(ROUND(AH174,0)*CX174,0)</f>
        <v/>
      </c>
      <c r="DJ174">
        <f>DG174</f>
        <v/>
      </c>
      <c r="DK174" t="n">
        <v>0</v>
      </c>
      <c r="DL174" t="inlineStr"/>
      <c r="DM174" t="n">
        <v>0</v>
      </c>
      <c r="DN174" t="inlineStr"/>
      <c r="DO174" t="n">
        <v>0</v>
      </c>
    </row>
    <row r="175">
      <c r="A175">
        <f>ROW(Source!A530)</f>
        <v/>
      </c>
      <c r="B175" t="n">
        <v>78862477</v>
      </c>
      <c r="C175" t="n">
        <v>78863966</v>
      </c>
      <c r="D175" t="n">
        <v>29114425</v>
      </c>
      <c r="E175" t="n">
        <v>1</v>
      </c>
      <c r="F175" t="n">
        <v>1</v>
      </c>
      <c r="G175" t="n">
        <v>1</v>
      </c>
      <c r="H175" t="n">
        <v>3</v>
      </c>
      <c r="I175" t="inlineStr">
        <is>
          <t>101-0137</t>
        </is>
      </c>
      <c r="J175" t="inlineStr">
        <is>
          <t>ТССЦ Московской обл., 101-0137, приказ Минстроя России №675/пр от 28.02.2017 № 254/пр</t>
        </is>
      </c>
      <c r="K175" t="inlineStr">
        <is>
          <t>Дюбели с калиброванной головкой (в обоймах) 3х58,5 мм</t>
        </is>
      </c>
      <c r="L175" t="n">
        <v>1348</v>
      </c>
      <c r="N175" t="n">
        <v>1009</v>
      </c>
      <c r="O175" t="inlineStr">
        <is>
          <t>т</t>
        </is>
      </c>
      <c r="P175" t="inlineStr">
        <is>
          <t>т</t>
        </is>
      </c>
      <c r="Q175" t="n">
        <v>1000</v>
      </c>
      <c r="W175" t="n">
        <v>0</v>
      </c>
      <c r="X175" t="n">
        <v>-1847793032</v>
      </c>
      <c r="Y175">
        <f>AT175</f>
        <v/>
      </c>
      <c r="AA175" t="n">
        <v>84141.34</v>
      </c>
      <c r="AB175" t="n">
        <v>0</v>
      </c>
      <c r="AC175" t="n">
        <v>0</v>
      </c>
      <c r="AD175" t="n">
        <v>0</v>
      </c>
      <c r="AE175" t="n">
        <v>22558</v>
      </c>
      <c r="AF175" t="n">
        <v>0</v>
      </c>
      <c r="AG175" t="n">
        <v>0</v>
      </c>
      <c r="AH175" t="n">
        <v>0</v>
      </c>
      <c r="AI175" t="n">
        <v>3.73</v>
      </c>
      <c r="AJ175" t="n">
        <v>1</v>
      </c>
      <c r="AK175" t="n">
        <v>1</v>
      </c>
      <c r="AL175" t="n">
        <v>1</v>
      </c>
      <c r="AM175" t="n">
        <v>2</v>
      </c>
      <c r="AN175" t="n">
        <v>0</v>
      </c>
      <c r="AO175" t="n">
        <v>1</v>
      </c>
      <c r="AP175" t="n">
        <v>0</v>
      </c>
      <c r="AQ175" t="n">
        <v>0</v>
      </c>
      <c r="AR175" t="n">
        <v>0</v>
      </c>
      <c r="AS175" t="inlineStr"/>
      <c r="AT175" t="n">
        <v>0.00051</v>
      </c>
      <c r="AU175" t="inlineStr"/>
      <c r="AV175" t="n">
        <v>0</v>
      </c>
      <c r="AW175" t="n">
        <v>2</v>
      </c>
      <c r="AX175" t="n">
        <v>78863987</v>
      </c>
      <c r="AY175" t="n">
        <v>1</v>
      </c>
      <c r="AZ175" t="n">
        <v>0</v>
      </c>
      <c r="BA175" t="n">
        <v>179</v>
      </c>
      <c r="BB175" t="n">
        <v>0</v>
      </c>
      <c r="BC175" t="n">
        <v>0</v>
      </c>
      <c r="BD175" t="n">
        <v>0</v>
      </c>
      <c r="BE175" t="n">
        <v>0</v>
      </c>
      <c r="BF175" t="n">
        <v>0</v>
      </c>
      <c r="BG175" t="n">
        <v>0</v>
      </c>
      <c r="BH175" t="n">
        <v>0</v>
      </c>
      <c r="BI175" t="n">
        <v>0</v>
      </c>
      <c r="BJ175" t="n">
        <v>0</v>
      </c>
      <c r="BK175" t="n">
        <v>0</v>
      </c>
      <c r="BL175" t="n">
        <v>0</v>
      </c>
      <c r="BM175" t="n">
        <v>0</v>
      </c>
      <c r="BN175" t="n">
        <v>0</v>
      </c>
      <c r="BO175" t="n">
        <v>0</v>
      </c>
      <c r="BP175" t="n">
        <v>0</v>
      </c>
      <c r="BQ175" t="n">
        <v>0</v>
      </c>
      <c r="BR175" t="n">
        <v>0</v>
      </c>
      <c r="BS175" t="n">
        <v>0</v>
      </c>
      <c r="BT175" t="n">
        <v>0</v>
      </c>
      <c r="BU175" t="n">
        <v>0</v>
      </c>
      <c r="BV175" t="n">
        <v>0</v>
      </c>
      <c r="BW175" t="n">
        <v>0</v>
      </c>
      <c r="CV175" t="n">
        <v>0</v>
      </c>
      <c r="CW175" t="n">
        <v>0</v>
      </c>
      <c r="CX175">
        <f>ROUND(Y175*Source!I530,7)</f>
        <v/>
      </c>
      <c r="CY175">
        <f>AA175</f>
        <v/>
      </c>
      <c r="CZ175">
        <f>AE175</f>
        <v/>
      </c>
      <c r="DA175">
        <f>AI175</f>
        <v/>
      </c>
      <c r="DB175">
        <f>ROUND(ROUND(AT175*CZ175,2),2)</f>
        <v/>
      </c>
      <c r="DC175">
        <f>ROUND(ROUND(AT175*AG175,2),2)</f>
        <v/>
      </c>
      <c r="DD175" t="inlineStr"/>
      <c r="DE175" t="inlineStr"/>
      <c r="DF175">
        <f>ROUND(ROUND(AE175*AI175,0)*CX175,0)</f>
        <v/>
      </c>
      <c r="DG175">
        <f>ROUND(ROUND(AF175,0)*CX175,0)</f>
        <v/>
      </c>
      <c r="DH175">
        <f>ROUND(ROUND(AG175,0)*CX175,0)</f>
        <v/>
      </c>
      <c r="DI175">
        <f>ROUND(ROUND(AH175,0)*CX175,0)</f>
        <v/>
      </c>
      <c r="DJ175">
        <f>DF175</f>
        <v/>
      </c>
      <c r="DK175" t="n">
        <v>0</v>
      </c>
      <c r="DL175" t="inlineStr"/>
      <c r="DM175" t="n">
        <v>0</v>
      </c>
      <c r="DN175" t="inlineStr"/>
      <c r="DO175" t="n">
        <v>0</v>
      </c>
    </row>
    <row r="176">
      <c r="A176">
        <f>ROW(Source!A530)</f>
        <v/>
      </c>
      <c r="B176" t="n">
        <v>78862477</v>
      </c>
      <c r="C176" t="n">
        <v>78863966</v>
      </c>
      <c r="D176" t="n">
        <v>29109382</v>
      </c>
      <c r="E176" t="n">
        <v>1</v>
      </c>
      <c r="F176" t="n">
        <v>1</v>
      </c>
      <c r="G176" t="n">
        <v>1</v>
      </c>
      <c r="H176" t="n">
        <v>3</v>
      </c>
      <c r="I176" t="inlineStr">
        <is>
          <t>101-0329</t>
        </is>
      </c>
      <c r="J176" t="inlineStr">
        <is>
          <t>ТССЦ Московской обл., 101-0329, приказ Минстроя России №675/пр от 28.02.2017 № 254/пр</t>
        </is>
      </c>
      <c r="K176" t="inlineStr">
        <is>
          <t>Клей 88-СА</t>
        </is>
      </c>
      <c r="L176" t="n">
        <v>1346</v>
      </c>
      <c r="N176" t="n">
        <v>1009</v>
      </c>
      <c r="O176" t="inlineStr">
        <is>
          <t>кг</t>
        </is>
      </c>
      <c r="P176" t="inlineStr">
        <is>
          <t>кг</t>
        </is>
      </c>
      <c r="Q176" t="n">
        <v>1</v>
      </c>
      <c r="W176" t="n">
        <v>0</v>
      </c>
      <c r="X176" t="n">
        <v>342338703</v>
      </c>
      <c r="Y176">
        <f>AT176</f>
        <v/>
      </c>
      <c r="AA176" t="n">
        <v>477.06</v>
      </c>
      <c r="AB176" t="n">
        <v>0</v>
      </c>
      <c r="AC176" t="n">
        <v>0</v>
      </c>
      <c r="AD176" t="n">
        <v>0</v>
      </c>
      <c r="AE176" t="n">
        <v>28.93</v>
      </c>
      <c r="AF176" t="n">
        <v>0</v>
      </c>
      <c r="AG176" t="n">
        <v>0</v>
      </c>
      <c r="AH176" t="n">
        <v>0</v>
      </c>
      <c r="AI176" t="n">
        <v>16.49</v>
      </c>
      <c r="AJ176" t="n">
        <v>1</v>
      </c>
      <c r="AK176" t="n">
        <v>1</v>
      </c>
      <c r="AL176" t="n">
        <v>1</v>
      </c>
      <c r="AM176" t="n">
        <v>2</v>
      </c>
      <c r="AN176" t="n">
        <v>0</v>
      </c>
      <c r="AO176" t="n">
        <v>1</v>
      </c>
      <c r="AP176" t="n">
        <v>0</v>
      </c>
      <c r="AQ176" t="n">
        <v>0</v>
      </c>
      <c r="AR176" t="n">
        <v>0</v>
      </c>
      <c r="AS176" t="inlineStr"/>
      <c r="AT176" t="n">
        <v>0.17</v>
      </c>
      <c r="AU176" t="inlineStr"/>
      <c r="AV176" t="n">
        <v>0</v>
      </c>
      <c r="AW176" t="n">
        <v>2</v>
      </c>
      <c r="AX176" t="n">
        <v>78863988</v>
      </c>
      <c r="AY176" t="n">
        <v>1</v>
      </c>
      <c r="AZ176" t="n">
        <v>0</v>
      </c>
      <c r="BA176" t="n">
        <v>180</v>
      </c>
      <c r="BB176" t="n">
        <v>0</v>
      </c>
      <c r="BC176" t="n">
        <v>0</v>
      </c>
      <c r="BD176" t="n">
        <v>0</v>
      </c>
      <c r="BE176" t="n">
        <v>0</v>
      </c>
      <c r="BF176" t="n">
        <v>0</v>
      </c>
      <c r="BG176" t="n">
        <v>0</v>
      </c>
      <c r="BH176" t="n">
        <v>0</v>
      </c>
      <c r="BI176" t="n">
        <v>0</v>
      </c>
      <c r="BJ176" t="n">
        <v>0</v>
      </c>
      <c r="BK176" t="n">
        <v>0</v>
      </c>
      <c r="BL176" t="n">
        <v>0</v>
      </c>
      <c r="BM176" t="n">
        <v>0</v>
      </c>
      <c r="BN176" t="n">
        <v>0</v>
      </c>
      <c r="BO176" t="n">
        <v>0</v>
      </c>
      <c r="BP176" t="n">
        <v>0</v>
      </c>
      <c r="BQ176" t="n">
        <v>0</v>
      </c>
      <c r="BR176" t="n">
        <v>0</v>
      </c>
      <c r="BS176" t="n">
        <v>0</v>
      </c>
      <c r="BT176" t="n">
        <v>0</v>
      </c>
      <c r="BU176" t="n">
        <v>0</v>
      </c>
      <c r="BV176" t="n">
        <v>0</v>
      </c>
      <c r="BW176" t="n">
        <v>0</v>
      </c>
      <c r="CV176" t="n">
        <v>0</v>
      </c>
      <c r="CW176" t="n">
        <v>0</v>
      </c>
      <c r="CX176">
        <f>ROUND(Y176*Source!I530,7)</f>
        <v/>
      </c>
      <c r="CY176">
        <f>AA176</f>
        <v/>
      </c>
      <c r="CZ176">
        <f>AE176</f>
        <v/>
      </c>
      <c r="DA176">
        <f>AI176</f>
        <v/>
      </c>
      <c r="DB176">
        <f>ROUND(ROUND(AT176*CZ176,2),2)</f>
        <v/>
      </c>
      <c r="DC176">
        <f>ROUND(ROUND(AT176*AG176,2),2)</f>
        <v/>
      </c>
      <c r="DD176" t="inlineStr"/>
      <c r="DE176" t="inlineStr"/>
      <c r="DF176">
        <f>ROUND(ROUND(AE176*AI176,0)*CX176,0)</f>
        <v/>
      </c>
      <c r="DG176">
        <f>ROUND(ROUND(AF176,0)*CX176,0)</f>
        <v/>
      </c>
      <c r="DH176">
        <f>ROUND(ROUND(AG176,0)*CX176,0)</f>
        <v/>
      </c>
      <c r="DI176">
        <f>ROUND(ROUND(AH176,0)*CX176,0)</f>
        <v/>
      </c>
      <c r="DJ176">
        <f>DF176</f>
        <v/>
      </c>
      <c r="DK176" t="n">
        <v>0</v>
      </c>
      <c r="DL176" t="inlineStr"/>
      <c r="DM176" t="n">
        <v>0</v>
      </c>
      <c r="DN176" t="inlineStr"/>
      <c r="DO176" t="n">
        <v>0</v>
      </c>
    </row>
    <row r="177">
      <c r="A177">
        <f>ROW(Source!A530)</f>
        <v/>
      </c>
      <c r="B177" t="n">
        <v>78862477</v>
      </c>
      <c r="C177" t="n">
        <v>78863966</v>
      </c>
      <c r="D177" t="n">
        <v>29107972</v>
      </c>
      <c r="E177" t="n">
        <v>1</v>
      </c>
      <c r="F177" t="n">
        <v>1</v>
      </c>
      <c r="G177" t="n">
        <v>1</v>
      </c>
      <c r="H177" t="n">
        <v>3</v>
      </c>
      <c r="I177" t="inlineStr">
        <is>
          <t>101-1680</t>
        </is>
      </c>
      <c r="J177" t="inlineStr">
        <is>
          <t>ТССЦ Московской обл., 101-1680, приказ Минстроя России №675/пр от 28.02.2017 № 254/пр</t>
        </is>
      </c>
      <c r="K177" t="inlineStr">
        <is>
          <t>Патроны для строительно-монтажного пистолета</t>
        </is>
      </c>
      <c r="L177" t="n">
        <v>1356</v>
      </c>
      <c r="N177" t="n">
        <v>1010</v>
      </c>
      <c r="O177" t="inlineStr">
        <is>
          <t>1000 шт.</t>
        </is>
      </c>
      <c r="P177" t="inlineStr">
        <is>
          <t>1000 шт.</t>
        </is>
      </c>
      <c r="Q177" t="n">
        <v>1000</v>
      </c>
      <c r="W177" t="n">
        <v>0</v>
      </c>
      <c r="X177" t="n">
        <v>110535374</v>
      </c>
      <c r="Y177">
        <f>AT177</f>
        <v/>
      </c>
      <c r="AA177" t="n">
        <v>4642</v>
      </c>
      <c r="AB177" t="n">
        <v>0</v>
      </c>
      <c r="AC177" t="n">
        <v>0</v>
      </c>
      <c r="AD177" t="n">
        <v>0</v>
      </c>
      <c r="AE177" t="n">
        <v>253.8</v>
      </c>
      <c r="AF177" t="n">
        <v>0</v>
      </c>
      <c r="AG177" t="n">
        <v>0</v>
      </c>
      <c r="AH177" t="n">
        <v>0</v>
      </c>
      <c r="AI177" t="n">
        <v>18.29</v>
      </c>
      <c r="AJ177" t="n">
        <v>1</v>
      </c>
      <c r="AK177" t="n">
        <v>1</v>
      </c>
      <c r="AL177" t="n">
        <v>1</v>
      </c>
      <c r="AM177" t="n">
        <v>2</v>
      </c>
      <c r="AN177" t="n">
        <v>0</v>
      </c>
      <c r="AO177" t="n">
        <v>1</v>
      </c>
      <c r="AP177" t="n">
        <v>0</v>
      </c>
      <c r="AQ177" t="n">
        <v>0</v>
      </c>
      <c r="AR177" t="n">
        <v>0</v>
      </c>
      <c r="AS177" t="inlineStr"/>
      <c r="AT177" t="n">
        <v>0.06</v>
      </c>
      <c r="AU177" t="inlineStr"/>
      <c r="AV177" t="n">
        <v>0</v>
      </c>
      <c r="AW177" t="n">
        <v>2</v>
      </c>
      <c r="AX177" t="n">
        <v>78863989</v>
      </c>
      <c r="AY177" t="n">
        <v>1</v>
      </c>
      <c r="AZ177" t="n">
        <v>0</v>
      </c>
      <c r="BA177" t="n">
        <v>181</v>
      </c>
      <c r="BB177" t="n">
        <v>0</v>
      </c>
      <c r="BC177" t="n">
        <v>0</v>
      </c>
      <c r="BD177" t="n">
        <v>0</v>
      </c>
      <c r="BE177" t="n">
        <v>0</v>
      </c>
      <c r="BF177" t="n">
        <v>0</v>
      </c>
      <c r="BG177" t="n">
        <v>0</v>
      </c>
      <c r="BH177" t="n">
        <v>0</v>
      </c>
      <c r="BI177" t="n">
        <v>0</v>
      </c>
      <c r="BJ177" t="n">
        <v>0</v>
      </c>
      <c r="BK177" t="n">
        <v>0</v>
      </c>
      <c r="BL177" t="n">
        <v>0</v>
      </c>
      <c r="BM177" t="n">
        <v>0</v>
      </c>
      <c r="BN177" t="n">
        <v>0</v>
      </c>
      <c r="BO177" t="n">
        <v>0</v>
      </c>
      <c r="BP177" t="n">
        <v>0</v>
      </c>
      <c r="BQ177" t="n">
        <v>0</v>
      </c>
      <c r="BR177" t="n">
        <v>0</v>
      </c>
      <c r="BS177" t="n">
        <v>0</v>
      </c>
      <c r="BT177" t="n">
        <v>0</v>
      </c>
      <c r="BU177" t="n">
        <v>0</v>
      </c>
      <c r="BV177" t="n">
        <v>0</v>
      </c>
      <c r="BW177" t="n">
        <v>0</v>
      </c>
      <c r="CV177" t="n">
        <v>0</v>
      </c>
      <c r="CW177" t="n">
        <v>0</v>
      </c>
      <c r="CX177">
        <f>ROUND(Y177*Source!I530,7)</f>
        <v/>
      </c>
      <c r="CY177">
        <f>AA177</f>
        <v/>
      </c>
      <c r="CZ177">
        <f>AE177</f>
        <v/>
      </c>
      <c r="DA177">
        <f>AI177</f>
        <v/>
      </c>
      <c r="DB177">
        <f>ROUND(ROUND(AT177*CZ177,2),2)</f>
        <v/>
      </c>
      <c r="DC177">
        <f>ROUND(ROUND(AT177*AG177,2),2)</f>
        <v/>
      </c>
      <c r="DD177" t="inlineStr"/>
      <c r="DE177" t="inlineStr"/>
      <c r="DF177">
        <f>ROUND(ROUND(AE177*AI177,0)*CX177,0)</f>
        <v/>
      </c>
      <c r="DG177">
        <f>ROUND(ROUND(AF177,0)*CX177,0)</f>
        <v/>
      </c>
      <c r="DH177">
        <f>ROUND(ROUND(AG177,0)*CX177,0)</f>
        <v/>
      </c>
      <c r="DI177">
        <f>ROUND(ROUND(AH177,0)*CX177,0)</f>
        <v/>
      </c>
      <c r="DJ177">
        <f>DF177</f>
        <v/>
      </c>
      <c r="DK177" t="n">
        <v>0</v>
      </c>
      <c r="DL177" t="inlineStr"/>
      <c r="DM177" t="n">
        <v>0</v>
      </c>
      <c r="DN177" t="inlineStr"/>
      <c r="DO177" t="n">
        <v>0</v>
      </c>
    </row>
    <row r="178">
      <c r="A178">
        <f>ROW(Source!A530)</f>
        <v/>
      </c>
      <c r="B178" t="n">
        <v>78862477</v>
      </c>
      <c r="C178" t="n">
        <v>78863966</v>
      </c>
      <c r="D178" t="n">
        <v>29112620</v>
      </c>
      <c r="E178" t="n">
        <v>1</v>
      </c>
      <c r="F178" t="n">
        <v>1</v>
      </c>
      <c r="G178" t="n">
        <v>1</v>
      </c>
      <c r="H178" t="n">
        <v>3</v>
      </c>
      <c r="I178" t="inlineStr">
        <is>
          <t>101-1700</t>
        </is>
      </c>
      <c r="J178" t="inlineStr">
        <is>
          <t>ТССЦ Московской обл., 101-1700, приказ Минстроя России №675/пр от 28.02.2017 № 254/пр</t>
        </is>
      </c>
      <c r="K178" t="inlineStr">
        <is>
          <t>Наконечники для полиэтиленовых труб</t>
        </is>
      </c>
      <c r="L178" t="n">
        <v>1346</v>
      </c>
      <c r="N178" t="n">
        <v>1009</v>
      </c>
      <c r="O178" t="inlineStr">
        <is>
          <t>кг</t>
        </is>
      </c>
      <c r="P178" t="inlineStr">
        <is>
          <t>кг</t>
        </is>
      </c>
      <c r="Q178" t="n">
        <v>1</v>
      </c>
      <c r="W178" t="n">
        <v>0</v>
      </c>
      <c r="X178" t="n">
        <v>-2067002353</v>
      </c>
      <c r="Y178">
        <f>AT178</f>
        <v/>
      </c>
      <c r="AA178" t="n">
        <v>54.27</v>
      </c>
      <c r="AB178" t="n">
        <v>0</v>
      </c>
      <c r="AC178" t="n">
        <v>0</v>
      </c>
      <c r="AD178" t="n">
        <v>0</v>
      </c>
      <c r="AE178" t="n">
        <v>25.01</v>
      </c>
      <c r="AF178" t="n">
        <v>0</v>
      </c>
      <c r="AG178" t="n">
        <v>0</v>
      </c>
      <c r="AH178" t="n">
        <v>0</v>
      </c>
      <c r="AI178" t="n">
        <v>2.17</v>
      </c>
      <c r="AJ178" t="n">
        <v>1</v>
      </c>
      <c r="AK178" t="n">
        <v>1</v>
      </c>
      <c r="AL178" t="n">
        <v>1</v>
      </c>
      <c r="AM178" t="n">
        <v>2</v>
      </c>
      <c r="AN178" t="n">
        <v>0</v>
      </c>
      <c r="AO178" t="n">
        <v>1</v>
      </c>
      <c r="AP178" t="n">
        <v>0</v>
      </c>
      <c r="AQ178" t="n">
        <v>0</v>
      </c>
      <c r="AR178" t="n">
        <v>0</v>
      </c>
      <c r="AS178" t="inlineStr"/>
      <c r="AT178" t="n">
        <v>0.33</v>
      </c>
      <c r="AU178" t="inlineStr"/>
      <c r="AV178" t="n">
        <v>0</v>
      </c>
      <c r="AW178" t="n">
        <v>2</v>
      </c>
      <c r="AX178" t="n">
        <v>78863990</v>
      </c>
      <c r="AY178" t="n">
        <v>1</v>
      </c>
      <c r="AZ178" t="n">
        <v>0</v>
      </c>
      <c r="BA178" t="n">
        <v>182</v>
      </c>
      <c r="BB178" t="n">
        <v>0</v>
      </c>
      <c r="BC178" t="n">
        <v>0</v>
      </c>
      <c r="BD178" t="n">
        <v>0</v>
      </c>
      <c r="BE178" t="n">
        <v>0</v>
      </c>
      <c r="BF178" t="n">
        <v>0</v>
      </c>
      <c r="BG178" t="n">
        <v>0</v>
      </c>
      <c r="BH178" t="n">
        <v>0</v>
      </c>
      <c r="BI178" t="n">
        <v>0</v>
      </c>
      <c r="BJ178" t="n">
        <v>0</v>
      </c>
      <c r="BK178" t="n">
        <v>0</v>
      </c>
      <c r="BL178" t="n">
        <v>0</v>
      </c>
      <c r="BM178" t="n">
        <v>0</v>
      </c>
      <c r="BN178" t="n">
        <v>0</v>
      </c>
      <c r="BO178" t="n">
        <v>0</v>
      </c>
      <c r="BP178" t="n">
        <v>0</v>
      </c>
      <c r="BQ178" t="n">
        <v>0</v>
      </c>
      <c r="BR178" t="n">
        <v>0</v>
      </c>
      <c r="BS178" t="n">
        <v>0</v>
      </c>
      <c r="BT178" t="n">
        <v>0</v>
      </c>
      <c r="BU178" t="n">
        <v>0</v>
      </c>
      <c r="BV178" t="n">
        <v>0</v>
      </c>
      <c r="BW178" t="n">
        <v>0</v>
      </c>
      <c r="CV178" t="n">
        <v>0</v>
      </c>
      <c r="CW178" t="n">
        <v>0</v>
      </c>
      <c r="CX178">
        <f>ROUND(Y178*Source!I530,7)</f>
        <v/>
      </c>
      <c r="CY178">
        <f>AA178</f>
        <v/>
      </c>
      <c r="CZ178">
        <f>AE178</f>
        <v/>
      </c>
      <c r="DA178">
        <f>AI178</f>
        <v/>
      </c>
      <c r="DB178">
        <f>ROUND(ROUND(AT178*CZ178,2),2)</f>
        <v/>
      </c>
      <c r="DC178">
        <f>ROUND(ROUND(AT178*AG178,2),2)</f>
        <v/>
      </c>
      <c r="DD178" t="inlineStr"/>
      <c r="DE178" t="inlineStr"/>
      <c r="DF178">
        <f>ROUND(ROUND(AE178*AI178,0)*CX178,0)</f>
        <v/>
      </c>
      <c r="DG178">
        <f>ROUND(ROUND(AF178,0)*CX178,0)</f>
        <v/>
      </c>
      <c r="DH178">
        <f>ROUND(ROUND(AG178,0)*CX178,0)</f>
        <v/>
      </c>
      <c r="DI178">
        <f>ROUND(ROUND(AH178,0)*CX178,0)</f>
        <v/>
      </c>
      <c r="DJ178">
        <f>DF178</f>
        <v/>
      </c>
      <c r="DK178" t="n">
        <v>0</v>
      </c>
      <c r="DL178" t="inlineStr"/>
      <c r="DM178" t="n">
        <v>0</v>
      </c>
      <c r="DN178" t="inlineStr"/>
      <c r="DO178" t="n">
        <v>0</v>
      </c>
    </row>
    <row r="179">
      <c r="A179">
        <f>ROW(Source!A530)</f>
        <v/>
      </c>
      <c r="B179" t="n">
        <v>78862477</v>
      </c>
      <c r="C179" t="n">
        <v>78863966</v>
      </c>
      <c r="D179" t="n">
        <v>29122510</v>
      </c>
      <c r="E179" t="n">
        <v>1</v>
      </c>
      <c r="F179" t="n">
        <v>1</v>
      </c>
      <c r="G179" t="n">
        <v>1</v>
      </c>
      <c r="H179" t="n">
        <v>3</v>
      </c>
      <c r="I179" t="inlineStr">
        <is>
          <t>113-0473</t>
        </is>
      </c>
      <c r="J179" t="inlineStr">
        <is>
          <t>ТССЦ Московской обл., 113-0473, приказ Минстроя России №675/пр от 28.02.2017 № 254/пр</t>
        </is>
      </c>
      <c r="K179" t="inlineStr">
        <is>
          <t>Метиленхлорид</t>
        </is>
      </c>
      <c r="L179" t="n">
        <v>1346</v>
      </c>
      <c r="N179" t="n">
        <v>1009</v>
      </c>
      <c r="O179" t="inlineStr">
        <is>
          <t>кг</t>
        </is>
      </c>
      <c r="P179" t="inlineStr">
        <is>
          <t>кг</t>
        </is>
      </c>
      <c r="Q179" t="n">
        <v>1</v>
      </c>
      <c r="W179" t="n">
        <v>0</v>
      </c>
      <c r="X179" t="n">
        <v>-773887630</v>
      </c>
      <c r="Y179">
        <f>AT179</f>
        <v/>
      </c>
      <c r="AA179" t="n">
        <v>352.8</v>
      </c>
      <c r="AB179" t="n">
        <v>0</v>
      </c>
      <c r="AC179" t="n">
        <v>0</v>
      </c>
      <c r="AD179" t="n">
        <v>0</v>
      </c>
      <c r="AE179" t="n">
        <v>120</v>
      </c>
      <c r="AF179" t="n">
        <v>0</v>
      </c>
      <c r="AG179" t="n">
        <v>0</v>
      </c>
      <c r="AH179" t="n">
        <v>0</v>
      </c>
      <c r="AI179" t="n">
        <v>2.94</v>
      </c>
      <c r="AJ179" t="n">
        <v>1</v>
      </c>
      <c r="AK179" t="n">
        <v>1</v>
      </c>
      <c r="AL179" t="n">
        <v>1</v>
      </c>
      <c r="AM179" t="n">
        <v>2</v>
      </c>
      <c r="AN179" t="n">
        <v>0</v>
      </c>
      <c r="AO179" t="n">
        <v>1</v>
      </c>
      <c r="AP179" t="n">
        <v>0</v>
      </c>
      <c r="AQ179" t="n">
        <v>0</v>
      </c>
      <c r="AR179" t="n">
        <v>0</v>
      </c>
      <c r="AS179" t="inlineStr"/>
      <c r="AT179" t="n">
        <v>0.2</v>
      </c>
      <c r="AU179" t="inlineStr"/>
      <c r="AV179" t="n">
        <v>0</v>
      </c>
      <c r="AW179" t="n">
        <v>2</v>
      </c>
      <c r="AX179" t="n">
        <v>78863992</v>
      </c>
      <c r="AY179" t="n">
        <v>1</v>
      </c>
      <c r="AZ179" t="n">
        <v>0</v>
      </c>
      <c r="BA179" t="n">
        <v>184</v>
      </c>
      <c r="BB179" t="n">
        <v>0</v>
      </c>
      <c r="BC179" t="n">
        <v>0</v>
      </c>
      <c r="BD179" t="n">
        <v>0</v>
      </c>
      <c r="BE179" t="n">
        <v>0</v>
      </c>
      <c r="BF179" t="n">
        <v>0</v>
      </c>
      <c r="BG179" t="n">
        <v>0</v>
      </c>
      <c r="BH179" t="n">
        <v>0</v>
      </c>
      <c r="BI179" t="n">
        <v>0</v>
      </c>
      <c r="BJ179" t="n">
        <v>0</v>
      </c>
      <c r="BK179" t="n">
        <v>0</v>
      </c>
      <c r="BL179" t="n">
        <v>0</v>
      </c>
      <c r="BM179" t="n">
        <v>0</v>
      </c>
      <c r="BN179" t="n">
        <v>0</v>
      </c>
      <c r="BO179" t="n">
        <v>0</v>
      </c>
      <c r="BP179" t="n">
        <v>0</v>
      </c>
      <c r="BQ179" t="n">
        <v>0</v>
      </c>
      <c r="BR179" t="n">
        <v>0</v>
      </c>
      <c r="BS179" t="n">
        <v>0</v>
      </c>
      <c r="BT179" t="n">
        <v>0</v>
      </c>
      <c r="BU179" t="n">
        <v>0</v>
      </c>
      <c r="BV179" t="n">
        <v>0</v>
      </c>
      <c r="BW179" t="n">
        <v>0</v>
      </c>
      <c r="CV179" t="n">
        <v>0</v>
      </c>
      <c r="CW179" t="n">
        <v>0</v>
      </c>
      <c r="CX179">
        <f>ROUND(Y179*Source!I530,7)</f>
        <v/>
      </c>
      <c r="CY179">
        <f>AA179</f>
        <v/>
      </c>
      <c r="CZ179">
        <f>AE179</f>
        <v/>
      </c>
      <c r="DA179">
        <f>AI179</f>
        <v/>
      </c>
      <c r="DB179">
        <f>ROUND(ROUND(AT179*CZ179,2),2)</f>
        <v/>
      </c>
      <c r="DC179">
        <f>ROUND(ROUND(AT179*AG179,2),2)</f>
        <v/>
      </c>
      <c r="DD179" t="inlineStr"/>
      <c r="DE179" t="inlineStr"/>
      <c r="DF179">
        <f>ROUND(ROUND(AE179*AI179,0)*CX179,0)</f>
        <v/>
      </c>
      <c r="DG179">
        <f>ROUND(ROUND(AF179,0)*CX179,0)</f>
        <v/>
      </c>
      <c r="DH179">
        <f>ROUND(ROUND(AG179,0)*CX179,0)</f>
        <v/>
      </c>
      <c r="DI179">
        <f>ROUND(ROUND(AH179,0)*CX179,0)</f>
        <v/>
      </c>
      <c r="DJ179">
        <f>DF179</f>
        <v/>
      </c>
      <c r="DK179" t="n">
        <v>0</v>
      </c>
      <c r="DL179" t="inlineStr"/>
      <c r="DM179" t="n">
        <v>0</v>
      </c>
      <c r="DN179" t="inlineStr"/>
      <c r="DO179" t="n">
        <v>0</v>
      </c>
    </row>
    <row r="180">
      <c r="A180">
        <f>ROW(Source!A530)</f>
        <v/>
      </c>
      <c r="B180" t="n">
        <v>78862477</v>
      </c>
      <c r="C180" t="n">
        <v>78863966</v>
      </c>
      <c r="D180" t="n">
        <v>29126794</v>
      </c>
      <c r="E180" t="n">
        <v>1</v>
      </c>
      <c r="F180" t="n">
        <v>1</v>
      </c>
      <c r="G180" t="n">
        <v>1</v>
      </c>
      <c r="H180" t="n">
        <v>3</v>
      </c>
      <c r="I180" t="inlineStr">
        <is>
          <t>116-0095</t>
        </is>
      </c>
      <c r="J180" t="inlineStr">
        <is>
          <t>ТССЦ Московской обл., 116-0095, приказ Минстроя России №675/пр от 28.02.2017 № 254/пр</t>
        </is>
      </c>
      <c r="K180" t="inlineStr">
        <is>
          <t>Щит информационный</t>
        </is>
      </c>
      <c r="L180" t="n">
        <v>1354</v>
      </c>
      <c r="N180" t="n">
        <v>1010</v>
      </c>
      <c r="O180" t="inlineStr">
        <is>
          <t>шт.</t>
        </is>
      </c>
      <c r="P180" t="inlineStr">
        <is>
          <t>шт.</t>
        </is>
      </c>
      <c r="Q180" t="n">
        <v>1</v>
      </c>
      <c r="W180" t="n">
        <v>0</v>
      </c>
      <c r="X180" t="n">
        <v>-357868438</v>
      </c>
      <c r="Y180">
        <f>AT180</f>
        <v/>
      </c>
      <c r="AA180" t="n">
        <v>9972.65</v>
      </c>
      <c r="AB180" t="n">
        <v>0</v>
      </c>
      <c r="AC180" t="n">
        <v>0</v>
      </c>
      <c r="AD180" t="n">
        <v>0</v>
      </c>
      <c r="AE180" t="n">
        <v>2282.07</v>
      </c>
      <c r="AF180" t="n">
        <v>0</v>
      </c>
      <c r="AG180" t="n">
        <v>0</v>
      </c>
      <c r="AH180" t="n">
        <v>0</v>
      </c>
      <c r="AI180" t="n">
        <v>4.37</v>
      </c>
      <c r="AJ180" t="n">
        <v>1</v>
      </c>
      <c r="AK180" t="n">
        <v>1</v>
      </c>
      <c r="AL180" t="n">
        <v>1</v>
      </c>
      <c r="AM180" t="n">
        <v>0</v>
      </c>
      <c r="AN180" t="n">
        <v>0</v>
      </c>
      <c r="AO180" t="n">
        <v>0</v>
      </c>
      <c r="AP180" t="n">
        <v>1</v>
      </c>
      <c r="AQ180" t="n">
        <v>0</v>
      </c>
      <c r="AR180" t="n">
        <v>0</v>
      </c>
      <c r="AS180" t="inlineStr"/>
      <c r="AT180" t="n">
        <v>160</v>
      </c>
      <c r="AU180" t="inlineStr"/>
      <c r="AV180" t="n">
        <v>0</v>
      </c>
      <c r="AW180" t="n">
        <v>1</v>
      </c>
      <c r="AX180" t="n">
        <v>-1</v>
      </c>
      <c r="AY180" t="n">
        <v>0</v>
      </c>
      <c r="AZ180" t="n">
        <v>0</v>
      </c>
      <c r="BA180" t="inlineStr"/>
      <c r="BB180" t="n">
        <v>0</v>
      </c>
      <c r="BC180" t="n">
        <v>0</v>
      </c>
      <c r="BD180" t="n">
        <v>0</v>
      </c>
      <c r="BE180" t="n">
        <v>0</v>
      </c>
      <c r="BF180" t="n">
        <v>0</v>
      </c>
      <c r="BG180" t="n">
        <v>0</v>
      </c>
      <c r="BH180" t="n">
        <v>0</v>
      </c>
      <c r="BI180" t="n">
        <v>0</v>
      </c>
      <c r="BJ180" t="n">
        <v>0</v>
      </c>
      <c r="BK180" t="n">
        <v>0</v>
      </c>
      <c r="BL180" t="n">
        <v>0</v>
      </c>
      <c r="BM180" t="n">
        <v>0</v>
      </c>
      <c r="BN180" t="n">
        <v>0</v>
      </c>
      <c r="BO180" t="n">
        <v>0</v>
      </c>
      <c r="BP180" t="n">
        <v>0</v>
      </c>
      <c r="BQ180" t="n">
        <v>0</v>
      </c>
      <c r="BR180" t="n">
        <v>0</v>
      </c>
      <c r="BS180" t="n">
        <v>0</v>
      </c>
      <c r="BT180" t="n">
        <v>0</v>
      </c>
      <c r="BU180" t="n">
        <v>0</v>
      </c>
      <c r="BV180" t="n">
        <v>0</v>
      </c>
      <c r="BW180" t="n">
        <v>0</v>
      </c>
      <c r="CV180" t="n">
        <v>0</v>
      </c>
      <c r="CW180" t="n">
        <v>0</v>
      </c>
      <c r="CX180">
        <f>ROUND(Y180*Source!I530,7)</f>
        <v/>
      </c>
      <c r="CY180">
        <f>AA180</f>
        <v/>
      </c>
      <c r="CZ180">
        <f>AE180</f>
        <v/>
      </c>
      <c r="DA180">
        <f>AI180</f>
        <v/>
      </c>
      <c r="DB180">
        <f>ROUND(ROUND(AT180*CZ180,2),2)</f>
        <v/>
      </c>
      <c r="DC180">
        <f>ROUND(ROUND(AT180*AG180,2),2)</f>
        <v/>
      </c>
      <c r="DD180" t="inlineStr"/>
      <c r="DE180" t="inlineStr"/>
      <c r="DF180">
        <f>ROUND(ROUND(AE180*AI180,0)*CX180,0)</f>
        <v/>
      </c>
      <c r="DG180">
        <f>ROUND(ROUND(AF180,0)*CX180,0)</f>
        <v/>
      </c>
      <c r="DH180">
        <f>ROUND(ROUND(AG180,0)*CX180,0)</f>
        <v/>
      </c>
      <c r="DI180">
        <f>ROUND(ROUND(AH180,0)*CX180,0)</f>
        <v/>
      </c>
      <c r="DJ180">
        <f>DF180</f>
        <v/>
      </c>
      <c r="DK180" t="n">
        <v>0</v>
      </c>
      <c r="DL180" t="inlineStr"/>
      <c r="DM180" t="n">
        <v>0</v>
      </c>
      <c r="DN180" t="inlineStr"/>
      <c r="DO180" t="n">
        <v>0</v>
      </c>
    </row>
    <row r="181">
      <c r="A181">
        <f>ROW(Source!A530)</f>
        <v/>
      </c>
      <c r="B181" t="n">
        <v>78862477</v>
      </c>
      <c r="C181" t="n">
        <v>78863966</v>
      </c>
      <c r="D181" t="n">
        <v>29143378</v>
      </c>
      <c r="E181" t="n">
        <v>1</v>
      </c>
      <c r="F181" t="n">
        <v>1</v>
      </c>
      <c r="G181" t="n">
        <v>1</v>
      </c>
      <c r="H181" t="n">
        <v>3</v>
      </c>
      <c r="I181" t="inlineStr">
        <is>
          <t>302-0062</t>
        </is>
      </c>
      <c r="J181" t="inlineStr">
        <is>
          <t>ТССЦ Московской обл., 302-0062, приказ Минстроя России №675/пр от 28.02.2017 № 256/пр</t>
        </is>
      </c>
      <c r="K181" t="inlineStr">
        <is>
          <t>Кран шаровый муфтовый Valtec для воды диаметром 15 мм, тип в/в</t>
        </is>
      </c>
      <c r="L181" t="n">
        <v>1354</v>
      </c>
      <c r="N181" t="n">
        <v>1010</v>
      </c>
      <c r="O181" t="inlineStr">
        <is>
          <t>шт.</t>
        </is>
      </c>
      <c r="P181" t="inlineStr">
        <is>
          <t>шт.</t>
        </is>
      </c>
      <c r="Q181" t="n">
        <v>1</v>
      </c>
      <c r="W181" t="n">
        <v>0</v>
      </c>
      <c r="X181" t="n">
        <v>-1687406522</v>
      </c>
      <c r="Y181">
        <f>AT181</f>
        <v/>
      </c>
      <c r="AA181" t="n">
        <v>384.3</v>
      </c>
      <c r="AB181" t="n">
        <v>0</v>
      </c>
      <c r="AC181" t="n">
        <v>0</v>
      </c>
      <c r="AD181" t="n">
        <v>0</v>
      </c>
      <c r="AE181" t="n">
        <v>28.53</v>
      </c>
      <c r="AF181" t="n">
        <v>0</v>
      </c>
      <c r="AG181" t="n">
        <v>0</v>
      </c>
      <c r="AH181" t="n">
        <v>0</v>
      </c>
      <c r="AI181" t="n">
        <v>13.47</v>
      </c>
      <c r="AJ181" t="n">
        <v>1</v>
      </c>
      <c r="AK181" t="n">
        <v>1</v>
      </c>
      <c r="AL181" t="n">
        <v>1</v>
      </c>
      <c r="AM181" t="n">
        <v>0</v>
      </c>
      <c r="AN181" t="n">
        <v>0</v>
      </c>
      <c r="AO181" t="n">
        <v>0</v>
      </c>
      <c r="AP181" t="n">
        <v>0</v>
      </c>
      <c r="AQ181" t="n">
        <v>0</v>
      </c>
      <c r="AR181" t="n">
        <v>0</v>
      </c>
      <c r="AS181" t="inlineStr"/>
      <c r="AT181" t="n">
        <v>40</v>
      </c>
      <c r="AU181" t="inlineStr"/>
      <c r="AV181" t="n">
        <v>0</v>
      </c>
      <c r="AW181" t="n">
        <v>1</v>
      </c>
      <c r="AX181" t="n">
        <v>-1</v>
      </c>
      <c r="AY181" t="n">
        <v>0</v>
      </c>
      <c r="AZ181" t="n">
        <v>0</v>
      </c>
      <c r="BA181" t="inlineStr"/>
      <c r="BB181" t="n">
        <v>0</v>
      </c>
      <c r="BC181" t="n">
        <v>0</v>
      </c>
      <c r="BD181" t="n">
        <v>0</v>
      </c>
      <c r="BE181" t="n">
        <v>0</v>
      </c>
      <c r="BF181" t="n">
        <v>0</v>
      </c>
      <c r="BG181" t="n">
        <v>0</v>
      </c>
      <c r="BH181" t="n">
        <v>0</v>
      </c>
      <c r="BI181" t="n">
        <v>0</v>
      </c>
      <c r="BJ181" t="n">
        <v>0</v>
      </c>
      <c r="BK181" t="n">
        <v>0</v>
      </c>
      <c r="BL181" t="n">
        <v>0</v>
      </c>
      <c r="BM181" t="n">
        <v>0</v>
      </c>
      <c r="BN181" t="n">
        <v>0</v>
      </c>
      <c r="BO181" t="n">
        <v>0</v>
      </c>
      <c r="BP181" t="n">
        <v>0</v>
      </c>
      <c r="BQ181" t="n">
        <v>0</v>
      </c>
      <c r="BR181" t="n">
        <v>0</v>
      </c>
      <c r="BS181" t="n">
        <v>0</v>
      </c>
      <c r="BT181" t="n">
        <v>0</v>
      </c>
      <c r="BU181" t="n">
        <v>0</v>
      </c>
      <c r="BV181" t="n">
        <v>0</v>
      </c>
      <c r="BW181" t="n">
        <v>0</v>
      </c>
      <c r="CV181" t="n">
        <v>0</v>
      </c>
      <c r="CW181" t="n">
        <v>0</v>
      </c>
      <c r="CX181">
        <f>ROUND(Y181*Source!I530,7)</f>
        <v/>
      </c>
      <c r="CY181">
        <f>AA181</f>
        <v/>
      </c>
      <c r="CZ181">
        <f>AE181</f>
        <v/>
      </c>
      <c r="DA181">
        <f>AI181</f>
        <v/>
      </c>
      <c r="DB181">
        <f>ROUND(ROUND(AT181*CZ181,2),2)</f>
        <v/>
      </c>
      <c r="DC181">
        <f>ROUND(ROUND(AT181*AG181,2),2)</f>
        <v/>
      </c>
      <c r="DD181" t="inlineStr"/>
      <c r="DE181" t="inlineStr"/>
      <c r="DF181">
        <f>ROUND(ROUND(AE181*AI181,0)*CX181,0)</f>
        <v/>
      </c>
      <c r="DG181">
        <f>ROUND(ROUND(AF181,0)*CX181,0)</f>
        <v/>
      </c>
      <c r="DH181">
        <f>ROUND(ROUND(AG181,0)*CX181,0)</f>
        <v/>
      </c>
      <c r="DI181">
        <f>ROUND(ROUND(AH181,0)*CX181,0)</f>
        <v/>
      </c>
      <c r="DJ181">
        <f>DF181</f>
        <v/>
      </c>
      <c r="DK181" t="n">
        <v>0</v>
      </c>
      <c r="DL181" t="inlineStr"/>
      <c r="DM181" t="n">
        <v>0</v>
      </c>
      <c r="DN181" t="inlineStr"/>
      <c r="DO181" t="n">
        <v>0</v>
      </c>
    </row>
    <row r="182">
      <c r="A182">
        <f>ROW(Source!A530)</f>
        <v/>
      </c>
      <c r="B182" t="n">
        <v>78862477</v>
      </c>
      <c r="C182" t="n">
        <v>78863966</v>
      </c>
      <c r="D182" t="n">
        <v>29143381</v>
      </c>
      <c r="E182" t="n">
        <v>1</v>
      </c>
      <c r="F182" t="n">
        <v>1</v>
      </c>
      <c r="G182" t="n">
        <v>1</v>
      </c>
      <c r="H182" t="n">
        <v>3</v>
      </c>
      <c r="I182" t="inlineStr">
        <is>
          <t>302-0065</t>
        </is>
      </c>
      <c r="J182" t="inlineStr">
        <is>
          <t>ТССЦ Московской обл., 302-0065, приказ Минстроя России №675/пр от 28.02.2017 № 256/пр</t>
        </is>
      </c>
      <c r="K182" t="inlineStr">
        <is>
          <t>Кран шаровый муфтовый Valtec для воды диаметром 32 мм, тип в/в</t>
        </is>
      </c>
      <c r="L182" t="n">
        <v>1354</v>
      </c>
      <c r="N182" t="n">
        <v>1010</v>
      </c>
      <c r="O182" t="inlineStr">
        <is>
          <t>шт.</t>
        </is>
      </c>
      <c r="P182" t="inlineStr">
        <is>
          <t>шт.</t>
        </is>
      </c>
      <c r="Q182" t="n">
        <v>1</v>
      </c>
      <c r="W182" t="n">
        <v>0</v>
      </c>
      <c r="X182" t="n">
        <v>535473645</v>
      </c>
      <c r="Y182">
        <f>AT182</f>
        <v/>
      </c>
      <c r="AA182" t="n">
        <v>1520.76</v>
      </c>
      <c r="AB182" t="n">
        <v>0</v>
      </c>
      <c r="AC182" t="n">
        <v>0</v>
      </c>
      <c r="AD182" t="n">
        <v>0</v>
      </c>
      <c r="AE182" t="n">
        <v>106.72</v>
      </c>
      <c r="AF182" t="n">
        <v>0</v>
      </c>
      <c r="AG182" t="n">
        <v>0</v>
      </c>
      <c r="AH182" t="n">
        <v>0</v>
      </c>
      <c r="AI182" t="n">
        <v>14.25</v>
      </c>
      <c r="AJ182" t="n">
        <v>1</v>
      </c>
      <c r="AK182" t="n">
        <v>1</v>
      </c>
      <c r="AL182" t="n">
        <v>1</v>
      </c>
      <c r="AM182" t="n">
        <v>0</v>
      </c>
      <c r="AN182" t="n">
        <v>0</v>
      </c>
      <c r="AO182" t="n">
        <v>0</v>
      </c>
      <c r="AP182" t="n">
        <v>1</v>
      </c>
      <c r="AQ182" t="n">
        <v>0</v>
      </c>
      <c r="AR182" t="n">
        <v>0</v>
      </c>
      <c r="AS182" t="inlineStr"/>
      <c r="AT182" t="n">
        <v>40</v>
      </c>
      <c r="AU182" t="inlineStr"/>
      <c r="AV182" t="n">
        <v>0</v>
      </c>
      <c r="AW182" t="n">
        <v>1</v>
      </c>
      <c r="AX182" t="n">
        <v>-1</v>
      </c>
      <c r="AY182" t="n">
        <v>0</v>
      </c>
      <c r="AZ182" t="n">
        <v>0</v>
      </c>
      <c r="BA182" t="inlineStr"/>
      <c r="BB182" t="n">
        <v>0</v>
      </c>
      <c r="BC182" t="n">
        <v>0</v>
      </c>
      <c r="BD182" t="n">
        <v>0</v>
      </c>
      <c r="BE182" t="n">
        <v>0</v>
      </c>
      <c r="BF182" t="n">
        <v>0</v>
      </c>
      <c r="BG182" t="n">
        <v>0</v>
      </c>
      <c r="BH182" t="n">
        <v>0</v>
      </c>
      <c r="BI182" t="n">
        <v>0</v>
      </c>
      <c r="BJ182" t="n">
        <v>0</v>
      </c>
      <c r="BK182" t="n">
        <v>0</v>
      </c>
      <c r="BL182" t="n">
        <v>0</v>
      </c>
      <c r="BM182" t="n">
        <v>0</v>
      </c>
      <c r="BN182" t="n">
        <v>0</v>
      </c>
      <c r="BO182" t="n">
        <v>0</v>
      </c>
      <c r="BP182" t="n">
        <v>0</v>
      </c>
      <c r="BQ182" t="n">
        <v>0</v>
      </c>
      <c r="BR182" t="n">
        <v>0</v>
      </c>
      <c r="BS182" t="n">
        <v>0</v>
      </c>
      <c r="BT182" t="n">
        <v>0</v>
      </c>
      <c r="BU182" t="n">
        <v>0</v>
      </c>
      <c r="BV182" t="n">
        <v>0</v>
      </c>
      <c r="BW182" t="n">
        <v>0</v>
      </c>
      <c r="CV182" t="n">
        <v>0</v>
      </c>
      <c r="CW182" t="n">
        <v>0</v>
      </c>
      <c r="CX182">
        <f>ROUND(Y182*Source!I530,7)</f>
        <v/>
      </c>
      <c r="CY182">
        <f>AA182</f>
        <v/>
      </c>
      <c r="CZ182">
        <f>AE182</f>
        <v/>
      </c>
      <c r="DA182">
        <f>AI182</f>
        <v/>
      </c>
      <c r="DB182">
        <f>ROUND(ROUND(AT182*CZ182,2),2)</f>
        <v/>
      </c>
      <c r="DC182">
        <f>ROUND(ROUND(AT182*AG182,2),2)</f>
        <v/>
      </c>
      <c r="DD182" t="inlineStr"/>
      <c r="DE182" t="inlineStr"/>
      <c r="DF182">
        <f>ROUND(ROUND(AE182*AI182,0)*CX182,0)</f>
        <v/>
      </c>
      <c r="DG182">
        <f>ROUND(ROUND(AF182,0)*CX182,0)</f>
        <v/>
      </c>
      <c r="DH182">
        <f>ROUND(ROUND(AG182,0)*CX182,0)</f>
        <v/>
      </c>
      <c r="DI182">
        <f>ROUND(ROUND(AH182,0)*CX182,0)</f>
        <v/>
      </c>
      <c r="DJ182">
        <f>DF182</f>
        <v/>
      </c>
      <c r="DK182" t="n">
        <v>0</v>
      </c>
      <c r="DL182" t="inlineStr"/>
      <c r="DM182" t="n">
        <v>0</v>
      </c>
      <c r="DN182" t="inlineStr"/>
      <c r="DO182" t="n">
        <v>0</v>
      </c>
    </row>
    <row r="183">
      <c r="A183">
        <f>ROW(Source!A530)</f>
        <v/>
      </c>
      <c r="B183" t="n">
        <v>78862477</v>
      </c>
      <c r="C183" t="n">
        <v>78863966</v>
      </c>
      <c r="D183" t="n">
        <v>29149246</v>
      </c>
      <c r="E183" t="n">
        <v>1</v>
      </c>
      <c r="F183" t="n">
        <v>1</v>
      </c>
      <c r="G183" t="n">
        <v>1</v>
      </c>
      <c r="H183" t="n">
        <v>3</v>
      </c>
      <c r="I183" t="inlineStr">
        <is>
          <t>405-1601</t>
        </is>
      </c>
      <c r="J183" t="inlineStr">
        <is>
          <t>ТССЦ Московской обл., 405-1601, приказ Минстроя России №675/пр от 28.02.2017 № 257/пр</t>
        </is>
      </c>
      <c r="K183" t="inlineStr">
        <is>
          <t>Известь строительная негашеная хлорная, марки А</t>
        </is>
      </c>
      <c r="L183" t="n">
        <v>1346</v>
      </c>
      <c r="N183" t="n">
        <v>1009</v>
      </c>
      <c r="O183" t="inlineStr">
        <is>
          <t>кг</t>
        </is>
      </c>
      <c r="P183" t="inlineStr">
        <is>
          <t>кг</t>
        </is>
      </c>
      <c r="Q183" t="n">
        <v>1</v>
      </c>
      <c r="W183" t="n">
        <v>0</v>
      </c>
      <c r="X183" t="n">
        <v>-823040862</v>
      </c>
      <c r="Y183">
        <f>AT183</f>
        <v/>
      </c>
      <c r="AA183" t="n">
        <v>7.87</v>
      </c>
      <c r="AB183" t="n">
        <v>0</v>
      </c>
      <c r="AC183" t="n">
        <v>0</v>
      </c>
      <c r="AD183" t="n">
        <v>0</v>
      </c>
      <c r="AE183" t="n">
        <v>2.15</v>
      </c>
      <c r="AF183" t="n">
        <v>0</v>
      </c>
      <c r="AG183" t="n">
        <v>0</v>
      </c>
      <c r="AH183" t="n">
        <v>0</v>
      </c>
      <c r="AI183" t="n">
        <v>3.66</v>
      </c>
      <c r="AJ183" t="n">
        <v>1</v>
      </c>
      <c r="AK183" t="n">
        <v>1</v>
      </c>
      <c r="AL183" t="n">
        <v>1</v>
      </c>
      <c r="AM183" t="n">
        <v>2</v>
      </c>
      <c r="AN183" t="n">
        <v>0</v>
      </c>
      <c r="AO183" t="n">
        <v>1</v>
      </c>
      <c r="AP183" t="n">
        <v>0</v>
      </c>
      <c r="AQ183" t="n">
        <v>0</v>
      </c>
      <c r="AR183" t="n">
        <v>0</v>
      </c>
      <c r="AS183" t="inlineStr"/>
      <c r="AT183" t="n">
        <v>0.004</v>
      </c>
      <c r="AU183" t="inlineStr"/>
      <c r="AV183" t="n">
        <v>0</v>
      </c>
      <c r="AW183" t="n">
        <v>2</v>
      </c>
      <c r="AX183" t="n">
        <v>78863995</v>
      </c>
      <c r="AY183" t="n">
        <v>1</v>
      </c>
      <c r="AZ183" t="n">
        <v>0</v>
      </c>
      <c r="BA183" t="n">
        <v>187</v>
      </c>
      <c r="BB183" t="n">
        <v>0</v>
      </c>
      <c r="BC183" t="n">
        <v>0</v>
      </c>
      <c r="BD183" t="n">
        <v>0</v>
      </c>
      <c r="BE183" t="n">
        <v>0</v>
      </c>
      <c r="BF183" t="n">
        <v>0</v>
      </c>
      <c r="BG183" t="n">
        <v>0</v>
      </c>
      <c r="BH183" t="n">
        <v>0</v>
      </c>
      <c r="BI183" t="n">
        <v>0</v>
      </c>
      <c r="BJ183" t="n">
        <v>0</v>
      </c>
      <c r="BK183" t="n">
        <v>0</v>
      </c>
      <c r="BL183" t="n">
        <v>0</v>
      </c>
      <c r="BM183" t="n">
        <v>0</v>
      </c>
      <c r="BN183" t="n">
        <v>0</v>
      </c>
      <c r="BO183" t="n">
        <v>0</v>
      </c>
      <c r="BP183" t="n">
        <v>0</v>
      </c>
      <c r="BQ183" t="n">
        <v>0</v>
      </c>
      <c r="BR183" t="n">
        <v>0</v>
      </c>
      <c r="BS183" t="n">
        <v>0</v>
      </c>
      <c r="BT183" t="n">
        <v>0</v>
      </c>
      <c r="BU183" t="n">
        <v>0</v>
      </c>
      <c r="BV183" t="n">
        <v>0</v>
      </c>
      <c r="BW183" t="n">
        <v>0</v>
      </c>
      <c r="CV183" t="n">
        <v>0</v>
      </c>
      <c r="CW183" t="n">
        <v>0</v>
      </c>
      <c r="CX183">
        <f>ROUND(Y183*Source!I530,7)</f>
        <v/>
      </c>
      <c r="CY183">
        <f>AA183</f>
        <v/>
      </c>
      <c r="CZ183">
        <f>AE183</f>
        <v/>
      </c>
      <c r="DA183">
        <f>AI183</f>
        <v/>
      </c>
      <c r="DB183">
        <f>ROUND(ROUND(AT183*CZ183,2),2)</f>
        <v/>
      </c>
      <c r="DC183">
        <f>ROUND(ROUND(AT183*AG183,2),2)</f>
        <v/>
      </c>
      <c r="DD183" t="inlineStr"/>
      <c r="DE183" t="inlineStr"/>
      <c r="DF183">
        <f>ROUND(ROUND(AE183*AI183,0)*CX183,0)</f>
        <v/>
      </c>
      <c r="DG183">
        <f>ROUND(ROUND(AF183,0)*CX183,0)</f>
        <v/>
      </c>
      <c r="DH183">
        <f>ROUND(ROUND(AG183,0)*CX183,0)</f>
        <v/>
      </c>
      <c r="DI183">
        <f>ROUND(ROUND(AH183,0)*CX183,0)</f>
        <v/>
      </c>
      <c r="DJ183">
        <f>DF183</f>
        <v/>
      </c>
      <c r="DK183" t="n">
        <v>0</v>
      </c>
      <c r="DL183" t="inlineStr"/>
      <c r="DM183" t="n">
        <v>0</v>
      </c>
      <c r="DN183" t="inlineStr"/>
      <c r="DO183" t="n">
        <v>0</v>
      </c>
    </row>
    <row r="184">
      <c r="A184">
        <f>ROW(Source!A530)</f>
        <v/>
      </c>
      <c r="B184" t="n">
        <v>78862477</v>
      </c>
      <c r="C184" t="n">
        <v>78863966</v>
      </c>
      <c r="D184" t="n">
        <v>29150040</v>
      </c>
      <c r="E184" t="n">
        <v>1</v>
      </c>
      <c r="F184" t="n">
        <v>1</v>
      </c>
      <c r="G184" t="n">
        <v>1</v>
      </c>
      <c r="H184" t="n">
        <v>3</v>
      </c>
      <c r="I184" t="inlineStr">
        <is>
          <t>411-0001</t>
        </is>
      </c>
      <c r="J184" t="inlineStr">
        <is>
          <t>ТССЦ Московской обл., 411-0001, приказ Минстроя России №675/пр от 28.02.2017 № 257/пр</t>
        </is>
      </c>
      <c r="K184" t="inlineStr">
        <is>
          <t>Вода</t>
        </is>
      </c>
      <c r="L184" t="n">
        <v>1339</v>
      </c>
      <c r="N184" t="n">
        <v>1007</v>
      </c>
      <c r="O184" t="inlineStr">
        <is>
          <t>м3</t>
        </is>
      </c>
      <c r="P184" t="inlineStr">
        <is>
          <t>м3</t>
        </is>
      </c>
      <c r="Q184" t="n">
        <v>1</v>
      </c>
      <c r="W184" t="n">
        <v>0</v>
      </c>
      <c r="X184" t="n">
        <v>619799737</v>
      </c>
      <c r="Y184">
        <f>AT184</f>
        <v/>
      </c>
      <c r="AA184" t="n">
        <v>31.28</v>
      </c>
      <c r="AB184" t="n">
        <v>0</v>
      </c>
      <c r="AC184" t="n">
        <v>0</v>
      </c>
      <c r="AD184" t="n">
        <v>0</v>
      </c>
      <c r="AE184" t="n">
        <v>2.44</v>
      </c>
      <c r="AF184" t="n">
        <v>0</v>
      </c>
      <c r="AG184" t="n">
        <v>0</v>
      </c>
      <c r="AH184" t="n">
        <v>0</v>
      </c>
      <c r="AI184" t="n">
        <v>12.82</v>
      </c>
      <c r="AJ184" t="n">
        <v>1</v>
      </c>
      <c r="AK184" t="n">
        <v>1</v>
      </c>
      <c r="AL184" t="n">
        <v>1</v>
      </c>
      <c r="AM184" t="n">
        <v>2</v>
      </c>
      <c r="AN184" t="n">
        <v>0</v>
      </c>
      <c r="AO184" t="n">
        <v>1</v>
      </c>
      <c r="AP184" t="n">
        <v>0</v>
      </c>
      <c r="AQ184" t="n">
        <v>0</v>
      </c>
      <c r="AR184" t="n">
        <v>0</v>
      </c>
      <c r="AS184" t="inlineStr"/>
      <c r="AT184" t="n">
        <v>1.21</v>
      </c>
      <c r="AU184" t="inlineStr"/>
      <c r="AV184" t="n">
        <v>0</v>
      </c>
      <c r="AW184" t="n">
        <v>2</v>
      </c>
      <c r="AX184" t="n">
        <v>78863996</v>
      </c>
      <c r="AY184" t="n">
        <v>1</v>
      </c>
      <c r="AZ184" t="n">
        <v>0</v>
      </c>
      <c r="BA184" t="n">
        <v>188</v>
      </c>
      <c r="BB184" t="n">
        <v>0</v>
      </c>
      <c r="BC184" t="n">
        <v>0</v>
      </c>
      <c r="BD184" t="n">
        <v>0</v>
      </c>
      <c r="BE184" t="n">
        <v>0</v>
      </c>
      <c r="BF184" t="n">
        <v>0</v>
      </c>
      <c r="BG184" t="n">
        <v>0</v>
      </c>
      <c r="BH184" t="n">
        <v>0</v>
      </c>
      <c r="BI184" t="n">
        <v>0</v>
      </c>
      <c r="BJ184" t="n">
        <v>0</v>
      </c>
      <c r="BK184" t="n">
        <v>0</v>
      </c>
      <c r="BL184" t="n">
        <v>0</v>
      </c>
      <c r="BM184" t="n">
        <v>0</v>
      </c>
      <c r="BN184" t="n">
        <v>0</v>
      </c>
      <c r="BO184" t="n">
        <v>0</v>
      </c>
      <c r="BP184" t="n">
        <v>0</v>
      </c>
      <c r="BQ184" t="n">
        <v>0</v>
      </c>
      <c r="BR184" t="n">
        <v>0</v>
      </c>
      <c r="BS184" t="n">
        <v>0</v>
      </c>
      <c r="BT184" t="n">
        <v>0</v>
      </c>
      <c r="BU184" t="n">
        <v>0</v>
      </c>
      <c r="BV184" t="n">
        <v>0</v>
      </c>
      <c r="BW184" t="n">
        <v>0</v>
      </c>
      <c r="CV184" t="n">
        <v>0</v>
      </c>
      <c r="CW184" t="n">
        <v>0</v>
      </c>
      <c r="CX184">
        <f>ROUND(Y184*Source!I530,7)</f>
        <v/>
      </c>
      <c r="CY184">
        <f>AA184</f>
        <v/>
      </c>
      <c r="CZ184">
        <f>AE184</f>
        <v/>
      </c>
      <c r="DA184">
        <f>AI184</f>
        <v/>
      </c>
      <c r="DB184">
        <f>ROUND(ROUND(AT184*CZ184,2),2)</f>
        <v/>
      </c>
      <c r="DC184">
        <f>ROUND(ROUND(AT184*AG184,2),2)</f>
        <v/>
      </c>
      <c r="DD184" t="inlineStr"/>
      <c r="DE184" t="inlineStr"/>
      <c r="DF184">
        <f>ROUND(ROUND(AE184*AI184,0)*CX184,0)</f>
        <v/>
      </c>
      <c r="DG184">
        <f>ROUND(ROUND(AF184,0)*CX184,0)</f>
        <v/>
      </c>
      <c r="DH184">
        <f>ROUND(ROUND(AG184,0)*CX184,0)</f>
        <v/>
      </c>
      <c r="DI184">
        <f>ROUND(ROUND(AH184,0)*CX184,0)</f>
        <v/>
      </c>
      <c r="DJ184">
        <f>DF184</f>
        <v/>
      </c>
      <c r="DK184" t="n">
        <v>0</v>
      </c>
      <c r="DL184" t="inlineStr"/>
      <c r="DM184" t="n">
        <v>0</v>
      </c>
      <c r="DN184" t="inlineStr"/>
      <c r="DO184" t="n">
        <v>0</v>
      </c>
    </row>
    <row r="185">
      <c r="A185">
        <f>ROW(Source!A530)</f>
        <v/>
      </c>
      <c r="B185" t="n">
        <v>78862477</v>
      </c>
      <c r="C185" t="n">
        <v>78863966</v>
      </c>
      <c r="D185" t="n">
        <v>29158419</v>
      </c>
      <c r="E185" t="n">
        <v>1</v>
      </c>
      <c r="F185" t="n">
        <v>1</v>
      </c>
      <c r="G185" t="n">
        <v>1</v>
      </c>
      <c r="H185" t="n">
        <v>3</v>
      </c>
      <c r="I185" t="inlineStr">
        <is>
          <t>507-3642</t>
        </is>
      </c>
      <c r="J185" t="inlineStr">
        <is>
          <t>ТССЦ Московской обл., 507-3642, приказ Минстроя России №675/пр от 28.02.2017 № 258/пр</t>
        </is>
      </c>
      <c r="K185" t="inlineStr">
        <is>
          <t>Труба напорная из полиэтилена PE 100 питьевая ПЭ100 SDR11, размером 32х3,0 мм (ГОСТ 18599-2001, ГОСТ Р 52134-2003)</t>
        </is>
      </c>
      <c r="L185" t="n">
        <v>1301</v>
      </c>
      <c r="N185" t="n">
        <v>1003</v>
      </c>
      <c r="O185" t="inlineStr">
        <is>
          <t>м</t>
        </is>
      </c>
      <c r="P185" t="inlineStr">
        <is>
          <t>м</t>
        </is>
      </c>
      <c r="Q185" t="n">
        <v>1</v>
      </c>
      <c r="W185" t="n">
        <v>0</v>
      </c>
      <c r="X185" t="n">
        <v>-829717903</v>
      </c>
      <c r="Y185">
        <f>AT185</f>
        <v/>
      </c>
      <c r="AA185" t="n">
        <v>49.03</v>
      </c>
      <c r="AB185" t="n">
        <v>0</v>
      </c>
      <c r="AC185" t="n">
        <v>0</v>
      </c>
      <c r="AD185" t="n">
        <v>0</v>
      </c>
      <c r="AE185" t="n">
        <v>16.29</v>
      </c>
      <c r="AF185" t="n">
        <v>0</v>
      </c>
      <c r="AG185" t="n">
        <v>0</v>
      </c>
      <c r="AH185" t="n">
        <v>0</v>
      </c>
      <c r="AI185" t="n">
        <v>3.01</v>
      </c>
      <c r="AJ185" t="n">
        <v>1</v>
      </c>
      <c r="AK185" t="n">
        <v>1</v>
      </c>
      <c r="AL185" t="n">
        <v>1</v>
      </c>
      <c r="AM185" t="n">
        <v>2</v>
      </c>
      <c r="AN185" t="n">
        <v>0</v>
      </c>
      <c r="AO185" t="n">
        <v>1</v>
      </c>
      <c r="AP185" t="n">
        <v>0</v>
      </c>
      <c r="AQ185" t="n">
        <v>0</v>
      </c>
      <c r="AR185" t="n">
        <v>0</v>
      </c>
      <c r="AS185" t="inlineStr"/>
      <c r="AT185" t="n">
        <v>93.8</v>
      </c>
      <c r="AU185" t="inlineStr"/>
      <c r="AV185" t="n">
        <v>0</v>
      </c>
      <c r="AW185" t="n">
        <v>2</v>
      </c>
      <c r="AX185" t="n">
        <v>78863997</v>
      </c>
      <c r="AY185" t="n">
        <v>1</v>
      </c>
      <c r="AZ185" t="n">
        <v>0</v>
      </c>
      <c r="BA185" t="n">
        <v>189</v>
      </c>
      <c r="BB185" t="n">
        <v>0</v>
      </c>
      <c r="BC185" t="n">
        <v>0</v>
      </c>
      <c r="BD185" t="n">
        <v>0</v>
      </c>
      <c r="BE185" t="n">
        <v>0</v>
      </c>
      <c r="BF185" t="n">
        <v>0</v>
      </c>
      <c r="BG185" t="n">
        <v>0</v>
      </c>
      <c r="BH185" t="n">
        <v>0</v>
      </c>
      <c r="BI185" t="n">
        <v>0</v>
      </c>
      <c r="BJ185" t="n">
        <v>0</v>
      </c>
      <c r="BK185" t="n">
        <v>0</v>
      </c>
      <c r="BL185" t="n">
        <v>0</v>
      </c>
      <c r="BM185" t="n">
        <v>0</v>
      </c>
      <c r="BN185" t="n">
        <v>0</v>
      </c>
      <c r="BO185" t="n">
        <v>0</v>
      </c>
      <c r="BP185" t="n">
        <v>0</v>
      </c>
      <c r="BQ185" t="n">
        <v>0</v>
      </c>
      <c r="BR185" t="n">
        <v>0</v>
      </c>
      <c r="BS185" t="n">
        <v>0</v>
      </c>
      <c r="BT185" t="n">
        <v>0</v>
      </c>
      <c r="BU185" t="n">
        <v>0</v>
      </c>
      <c r="BV185" t="n">
        <v>0</v>
      </c>
      <c r="BW185" t="n">
        <v>0</v>
      </c>
      <c r="CV185" t="n">
        <v>0</v>
      </c>
      <c r="CW185" t="n">
        <v>0</v>
      </c>
      <c r="CX185">
        <f>ROUND(Y185*Source!I530,7)</f>
        <v/>
      </c>
      <c r="CY185">
        <f>AA185</f>
        <v/>
      </c>
      <c r="CZ185">
        <f>AE185</f>
        <v/>
      </c>
      <c r="DA185">
        <f>AI185</f>
        <v/>
      </c>
      <c r="DB185">
        <f>ROUND(ROUND(AT185*CZ185,2),2)</f>
        <v/>
      </c>
      <c r="DC185">
        <f>ROUND(ROUND(AT185*AG185,2),2)</f>
        <v/>
      </c>
      <c r="DD185" t="inlineStr"/>
      <c r="DE185" t="inlineStr"/>
      <c r="DF185">
        <f>ROUND(ROUND(AE185*AI185,0)*CX185,0)</f>
        <v/>
      </c>
      <c r="DG185">
        <f>ROUND(ROUND(AF185,0)*CX185,0)</f>
        <v/>
      </c>
      <c r="DH185">
        <f>ROUND(ROUND(AG185,0)*CX185,0)</f>
        <v/>
      </c>
      <c r="DI185">
        <f>ROUND(ROUND(AH185,0)*CX185,0)</f>
        <v/>
      </c>
      <c r="DJ185">
        <f>DF185</f>
        <v/>
      </c>
      <c r="DK185" t="n">
        <v>0</v>
      </c>
      <c r="DL185" t="inlineStr"/>
      <c r="DM185" t="n">
        <v>0</v>
      </c>
      <c r="DN185" t="inlineStr"/>
      <c r="DO185" t="n">
        <v>0</v>
      </c>
    </row>
    <row r="186">
      <c r="A186">
        <f>ROW(Source!A572)</f>
        <v/>
      </c>
      <c r="B186" t="n">
        <v>78862477</v>
      </c>
      <c r="C186" t="n">
        <v>78864075</v>
      </c>
      <c r="D186" t="n">
        <v>18407150</v>
      </c>
      <c r="E186" t="n">
        <v>1</v>
      </c>
      <c r="F186" t="n">
        <v>1</v>
      </c>
      <c r="G186" t="n">
        <v>1</v>
      </c>
      <c r="H186" t="n">
        <v>1</v>
      </c>
      <c r="I186" t="inlineStr">
        <is>
          <t>1-1030-90</t>
        </is>
      </c>
      <c r="J186" t="inlineStr"/>
      <c r="K186" t="inlineStr">
        <is>
          <t>Рабочий строитель среднего разряда 3</t>
        </is>
      </c>
      <c r="L186" t="n">
        <v>1369</v>
      </c>
      <c r="N186" t="n">
        <v>1013</v>
      </c>
      <c r="O186" t="inlineStr">
        <is>
          <t>чел.-ч</t>
        </is>
      </c>
      <c r="P186" t="inlineStr">
        <is>
          <t>чел.-ч</t>
        </is>
      </c>
      <c r="Q186" t="n">
        <v>1</v>
      </c>
      <c r="W186" t="n">
        <v>0</v>
      </c>
      <c r="X186" t="n">
        <v>-931037793</v>
      </c>
      <c r="Y186">
        <f>AT186</f>
        <v/>
      </c>
      <c r="AA186" t="n">
        <v>0</v>
      </c>
      <c r="AB186" t="n">
        <v>0</v>
      </c>
      <c r="AC186" t="n">
        <v>0</v>
      </c>
      <c r="AD186" t="n">
        <v>8.529999999999999</v>
      </c>
      <c r="AE186" t="n">
        <v>0</v>
      </c>
      <c r="AF186" t="n">
        <v>0</v>
      </c>
      <c r="AG186" t="n">
        <v>0</v>
      </c>
      <c r="AH186" t="n">
        <v>8.529999999999999</v>
      </c>
      <c r="AI186" t="n">
        <v>1</v>
      </c>
      <c r="AJ186" t="n">
        <v>1</v>
      </c>
      <c r="AK186" t="n">
        <v>1</v>
      </c>
      <c r="AL186" t="n">
        <v>1</v>
      </c>
      <c r="AM186" t="n">
        <v>-2</v>
      </c>
      <c r="AN186" t="n">
        <v>0</v>
      </c>
      <c r="AO186" t="n">
        <v>1</v>
      </c>
      <c r="AP186" t="n">
        <v>0</v>
      </c>
      <c r="AQ186" t="n">
        <v>0</v>
      </c>
      <c r="AR186" t="n">
        <v>0</v>
      </c>
      <c r="AS186" t="inlineStr"/>
      <c r="AT186" t="n">
        <v>37.8</v>
      </c>
      <c r="AU186" t="inlineStr"/>
      <c r="AV186" t="n">
        <v>1</v>
      </c>
      <c r="AW186" t="n">
        <v>2</v>
      </c>
      <c r="AX186" t="n">
        <v>78864077</v>
      </c>
      <c r="AY186" t="n">
        <v>1</v>
      </c>
      <c r="AZ186" t="n">
        <v>0</v>
      </c>
      <c r="BA186" t="n">
        <v>190</v>
      </c>
      <c r="BB186" t="n">
        <v>0</v>
      </c>
      <c r="BC186" t="n">
        <v>0</v>
      </c>
      <c r="BD186" t="n">
        <v>0</v>
      </c>
      <c r="BE186" t="n">
        <v>0</v>
      </c>
      <c r="BF186" t="n">
        <v>0</v>
      </c>
      <c r="BG186" t="n">
        <v>0</v>
      </c>
      <c r="BH186" t="n">
        <v>0</v>
      </c>
      <c r="BI186" t="n">
        <v>0</v>
      </c>
      <c r="BJ186" t="n">
        <v>0</v>
      </c>
      <c r="BK186" t="n">
        <v>0</v>
      </c>
      <c r="BL186" t="n">
        <v>0</v>
      </c>
      <c r="BM186" t="n">
        <v>0</v>
      </c>
      <c r="BN186" t="n">
        <v>0</v>
      </c>
      <c r="BO186" t="n">
        <v>0</v>
      </c>
      <c r="BP186" t="n">
        <v>0</v>
      </c>
      <c r="BQ186" t="n">
        <v>0</v>
      </c>
      <c r="BR186" t="n">
        <v>0</v>
      </c>
      <c r="BS186" t="n">
        <v>0</v>
      </c>
      <c r="BT186" t="n">
        <v>0</v>
      </c>
      <c r="BU186" t="n">
        <v>0</v>
      </c>
      <c r="BV186" t="n">
        <v>0</v>
      </c>
      <c r="BW186" t="n">
        <v>0</v>
      </c>
      <c r="CU186">
        <f>ROUND(AT186*Source!I572*AH186*AL186,0)</f>
        <v/>
      </c>
      <c r="CV186">
        <f>ROUND(Y186*Source!I572,7)</f>
        <v/>
      </c>
      <c r="CW186" t="n">
        <v>0</v>
      </c>
      <c r="CX186">
        <f>ROUND(Y186*Source!I572,7)</f>
        <v/>
      </c>
      <c r="CY186">
        <f>AD186</f>
        <v/>
      </c>
      <c r="CZ186">
        <f>AH186</f>
        <v/>
      </c>
      <c r="DA186">
        <f>AL186</f>
        <v/>
      </c>
      <c r="DB186">
        <f>ROUND(ROUND(AT186*CZ186,2),2)</f>
        <v/>
      </c>
      <c r="DC186">
        <f>ROUND(ROUND(AT186*AG186,2),2)</f>
        <v/>
      </c>
      <c r="DD186" t="inlineStr"/>
      <c r="DE186" t="inlineStr"/>
      <c r="DF186">
        <f>ROUND(ROUND(AE186,0)*CX186,0)</f>
        <v/>
      </c>
      <c r="DG186">
        <f>ROUND(ROUND(AF186,0)*CX186,0)</f>
        <v/>
      </c>
      <c r="DH186">
        <f>ROUND(ROUND(AG186,0)*CX186,0)</f>
        <v/>
      </c>
      <c r="DI186">
        <f>ROUND(ROUND(AH186,0)*CX186,0)</f>
        <v/>
      </c>
      <c r="DJ186">
        <f>DI186</f>
        <v/>
      </c>
      <c r="DK186" t="n">
        <v>0</v>
      </c>
      <c r="DL186" t="inlineStr"/>
      <c r="DM186" t="n">
        <v>0</v>
      </c>
      <c r="DN186" t="inlineStr"/>
      <c r="DO186" t="n">
        <v>0</v>
      </c>
    </row>
    <row r="187">
      <c r="A187">
        <f>ROW(Source!A573)</f>
        <v/>
      </c>
      <c r="B187" t="n">
        <v>78862477</v>
      </c>
      <c r="C187" t="n">
        <v>78864078</v>
      </c>
      <c r="D187" t="n">
        <v>18413627</v>
      </c>
      <c r="E187" t="n">
        <v>1</v>
      </c>
      <c r="F187" t="n">
        <v>1</v>
      </c>
      <c r="G187" t="n">
        <v>1</v>
      </c>
      <c r="H187" t="n">
        <v>1</v>
      </c>
      <c r="I187" t="inlineStr">
        <is>
          <t>1-1042-90</t>
        </is>
      </c>
      <c r="J187" t="inlineStr"/>
      <c r="K187" t="inlineStr">
        <is>
          <t>Рабочий строитель среднего разряда 4,2</t>
        </is>
      </c>
      <c r="L187" t="n">
        <v>1369</v>
      </c>
      <c r="N187" t="n">
        <v>1013</v>
      </c>
      <c r="O187" t="inlineStr">
        <is>
          <t>чел.-ч</t>
        </is>
      </c>
      <c r="P187" t="inlineStr">
        <is>
          <t>чел.-ч</t>
        </is>
      </c>
      <c r="Q187" t="n">
        <v>1</v>
      </c>
      <c r="W187" t="n">
        <v>0</v>
      </c>
      <c r="X187" t="n">
        <v>-1366182279</v>
      </c>
      <c r="Y187">
        <f>AT187</f>
        <v/>
      </c>
      <c r="AA187" t="n">
        <v>0</v>
      </c>
      <c r="AB187" t="n">
        <v>0</v>
      </c>
      <c r="AC187" t="n">
        <v>0</v>
      </c>
      <c r="AD187" t="n">
        <v>9.92</v>
      </c>
      <c r="AE187" t="n">
        <v>0</v>
      </c>
      <c r="AF187" t="n">
        <v>0</v>
      </c>
      <c r="AG187" t="n">
        <v>0</v>
      </c>
      <c r="AH187" t="n">
        <v>9.92</v>
      </c>
      <c r="AI187" t="n">
        <v>1</v>
      </c>
      <c r="AJ187" t="n">
        <v>1</v>
      </c>
      <c r="AK187" t="n">
        <v>1</v>
      </c>
      <c r="AL187" t="n">
        <v>1</v>
      </c>
      <c r="AM187" t="n">
        <v>-2</v>
      </c>
      <c r="AN187" t="n">
        <v>0</v>
      </c>
      <c r="AO187" t="n">
        <v>1</v>
      </c>
      <c r="AP187" t="n">
        <v>0</v>
      </c>
      <c r="AQ187" t="n">
        <v>0</v>
      </c>
      <c r="AR187" t="n">
        <v>0</v>
      </c>
      <c r="AS187" t="inlineStr"/>
      <c r="AT187" t="n">
        <v>121.8</v>
      </c>
      <c r="AU187" t="inlineStr"/>
      <c r="AV187" t="n">
        <v>1</v>
      </c>
      <c r="AW187" t="n">
        <v>2</v>
      </c>
      <c r="AX187" t="n">
        <v>78864096</v>
      </c>
      <c r="AY187" t="n">
        <v>1</v>
      </c>
      <c r="AZ187" t="n">
        <v>0</v>
      </c>
      <c r="BA187" t="n">
        <v>191</v>
      </c>
      <c r="BB187" t="n">
        <v>0</v>
      </c>
      <c r="BC187" t="n">
        <v>0</v>
      </c>
      <c r="BD187" t="n">
        <v>0</v>
      </c>
      <c r="BE187" t="n">
        <v>0</v>
      </c>
      <c r="BF187" t="n">
        <v>0</v>
      </c>
      <c r="BG187" t="n">
        <v>0</v>
      </c>
      <c r="BH187" t="n">
        <v>0</v>
      </c>
      <c r="BI187" t="n">
        <v>0</v>
      </c>
      <c r="BJ187" t="n">
        <v>0</v>
      </c>
      <c r="BK187" t="n">
        <v>0</v>
      </c>
      <c r="BL187" t="n">
        <v>0</v>
      </c>
      <c r="BM187" t="n">
        <v>0</v>
      </c>
      <c r="BN187" t="n">
        <v>0</v>
      </c>
      <c r="BO187" t="n">
        <v>0</v>
      </c>
      <c r="BP187" t="n">
        <v>0</v>
      </c>
      <c r="BQ187" t="n">
        <v>0</v>
      </c>
      <c r="BR187" t="n">
        <v>0</v>
      </c>
      <c r="BS187" t="n">
        <v>0</v>
      </c>
      <c r="BT187" t="n">
        <v>0</v>
      </c>
      <c r="BU187" t="n">
        <v>0</v>
      </c>
      <c r="BV187" t="n">
        <v>0</v>
      </c>
      <c r="BW187" t="n">
        <v>0</v>
      </c>
      <c r="CU187">
        <f>ROUND(AT187*Source!I573*AH187*AL187,0)</f>
        <v/>
      </c>
      <c r="CV187">
        <f>ROUND(Y187*Source!I573,7)</f>
        <v/>
      </c>
      <c r="CW187" t="n">
        <v>0</v>
      </c>
      <c r="CX187">
        <f>ROUND(Y187*Source!I573,7)</f>
        <v/>
      </c>
      <c r="CY187">
        <f>AD187</f>
        <v/>
      </c>
      <c r="CZ187">
        <f>AH187</f>
        <v/>
      </c>
      <c r="DA187">
        <f>AL187</f>
        <v/>
      </c>
      <c r="DB187">
        <f>ROUND(ROUND(AT187*CZ187,2),2)</f>
        <v/>
      </c>
      <c r="DC187">
        <f>ROUND(ROUND(AT187*AG187,2),2)</f>
        <v/>
      </c>
      <c r="DD187" t="inlineStr"/>
      <c r="DE187" t="inlineStr"/>
      <c r="DF187">
        <f>ROUND(ROUND(AE187,0)*CX187,0)</f>
        <v/>
      </c>
      <c r="DG187">
        <f>ROUND(ROUND(AF187,0)*CX187,0)</f>
        <v/>
      </c>
      <c r="DH187">
        <f>ROUND(ROUND(AG187,0)*CX187,0)</f>
        <v/>
      </c>
      <c r="DI187">
        <f>ROUND(ROUND(AH187,0)*CX187,0)</f>
        <v/>
      </c>
      <c r="DJ187">
        <f>DI187</f>
        <v/>
      </c>
      <c r="DK187" t="n">
        <v>0</v>
      </c>
      <c r="DL187" t="inlineStr"/>
      <c r="DM187" t="n">
        <v>0</v>
      </c>
      <c r="DN187" t="inlineStr"/>
      <c r="DO187" t="n">
        <v>0</v>
      </c>
    </row>
    <row r="188">
      <c r="A188">
        <f>ROW(Source!A573)</f>
        <v/>
      </c>
      <c r="B188" t="n">
        <v>78862477</v>
      </c>
      <c r="C188" t="n">
        <v>78864078</v>
      </c>
      <c r="D188" t="n">
        <v>121548</v>
      </c>
      <c r="E188" t="n">
        <v>1</v>
      </c>
      <c r="F188" t="n">
        <v>1</v>
      </c>
      <c r="G188" t="n">
        <v>1</v>
      </c>
      <c r="H188" t="n">
        <v>1</v>
      </c>
      <c r="I188" t="inlineStr">
        <is>
          <t>2</t>
        </is>
      </c>
      <c r="J188" t="inlineStr"/>
      <c r="K188" t="inlineStr">
        <is>
          <t>Затраты труда машинистов</t>
        </is>
      </c>
      <c r="L188" t="n">
        <v>608254</v>
      </c>
      <c r="N188" t="n">
        <v>1013</v>
      </c>
      <c r="O188" t="inlineStr">
        <is>
          <t>чел.час</t>
        </is>
      </c>
      <c r="P188" t="inlineStr">
        <is>
          <t>чел.час</t>
        </is>
      </c>
      <c r="Q188" t="n">
        <v>1</v>
      </c>
      <c r="W188" t="n">
        <v>0</v>
      </c>
      <c r="X188" t="n">
        <v>-185737400</v>
      </c>
      <c r="Y188">
        <f>AT188</f>
        <v/>
      </c>
      <c r="AA188" t="n">
        <v>0</v>
      </c>
      <c r="AB188" t="n">
        <v>0</v>
      </c>
      <c r="AC188" t="n">
        <v>0</v>
      </c>
      <c r="AD188" t="n">
        <v>0</v>
      </c>
      <c r="AE188" t="n">
        <v>0</v>
      </c>
      <c r="AF188" t="n">
        <v>0</v>
      </c>
      <c r="AG188" t="n">
        <v>0</v>
      </c>
      <c r="AH188" t="n">
        <v>0</v>
      </c>
      <c r="AI188" t="n">
        <v>1</v>
      </c>
      <c r="AJ188" t="n">
        <v>1</v>
      </c>
      <c r="AK188" t="n">
        <v>1</v>
      </c>
      <c r="AL188" t="n">
        <v>1</v>
      </c>
      <c r="AM188" t="n">
        <v>-2</v>
      </c>
      <c r="AN188" t="n">
        <v>0</v>
      </c>
      <c r="AO188" t="n">
        <v>1</v>
      </c>
      <c r="AP188" t="n">
        <v>0</v>
      </c>
      <c r="AQ188" t="n">
        <v>0</v>
      </c>
      <c r="AR188" t="n">
        <v>0</v>
      </c>
      <c r="AS188" t="inlineStr"/>
      <c r="AT188" t="n">
        <v>4.72</v>
      </c>
      <c r="AU188" t="inlineStr"/>
      <c r="AV188" t="n">
        <v>2</v>
      </c>
      <c r="AW188" t="n">
        <v>2</v>
      </c>
      <c r="AX188" t="n">
        <v>78864097</v>
      </c>
      <c r="AY188" t="n">
        <v>1</v>
      </c>
      <c r="AZ188" t="n">
        <v>0</v>
      </c>
      <c r="BA188" t="n">
        <v>192</v>
      </c>
      <c r="BB188" t="n">
        <v>0</v>
      </c>
      <c r="BC188" t="n">
        <v>0</v>
      </c>
      <c r="BD188" t="n">
        <v>0</v>
      </c>
      <c r="BE188" t="n">
        <v>0</v>
      </c>
      <c r="BF188" t="n">
        <v>0</v>
      </c>
      <c r="BG188" t="n">
        <v>0</v>
      </c>
      <c r="BH188" t="n">
        <v>0</v>
      </c>
      <c r="BI188" t="n">
        <v>0</v>
      </c>
      <c r="BJ188" t="n">
        <v>0</v>
      </c>
      <c r="BK188" t="n">
        <v>0</v>
      </c>
      <c r="BL188" t="n">
        <v>0</v>
      </c>
      <c r="BM188" t="n">
        <v>0</v>
      </c>
      <c r="BN188" t="n">
        <v>0</v>
      </c>
      <c r="BO188" t="n">
        <v>0</v>
      </c>
      <c r="BP188" t="n">
        <v>0</v>
      </c>
      <c r="BQ188" t="n">
        <v>0</v>
      </c>
      <c r="BR188" t="n">
        <v>0</v>
      </c>
      <c r="BS188" t="n">
        <v>0</v>
      </c>
      <c r="BT188" t="n">
        <v>0</v>
      </c>
      <c r="BU188" t="n">
        <v>0</v>
      </c>
      <c r="BV188" t="n">
        <v>0</v>
      </c>
      <c r="BW188" t="n">
        <v>0</v>
      </c>
      <c r="CV188" t="n">
        <v>0</v>
      </c>
      <c r="CW188" t="n">
        <v>0</v>
      </c>
      <c r="CX188">
        <f>ROUND(Y188*Source!I573,7)</f>
        <v/>
      </c>
      <c r="CY188">
        <f>AD188</f>
        <v/>
      </c>
      <c r="CZ188">
        <f>AH188</f>
        <v/>
      </c>
      <c r="DA188">
        <f>AL188</f>
        <v/>
      </c>
      <c r="DB188">
        <f>ROUND(ROUND(AT188*CZ188,2),2)</f>
        <v/>
      </c>
      <c r="DC188">
        <f>ROUND(ROUND(AT188*AG188,2),2)</f>
        <v/>
      </c>
      <c r="DD188" t="inlineStr"/>
      <c r="DE188" t="inlineStr"/>
      <c r="DF188">
        <f>ROUND(ROUND(AE188,0)*CX188,0)</f>
        <v/>
      </c>
      <c r="DG188">
        <f>ROUND(ROUND(AF188,0)*CX188,0)</f>
        <v/>
      </c>
      <c r="DH188">
        <f>ROUND(ROUND(AG188,0)*CX188,0)</f>
        <v/>
      </c>
      <c r="DI188">
        <f>ROUND(ROUND(AH188,0)*CX188,0)</f>
        <v/>
      </c>
      <c r="DJ188">
        <f>DI188</f>
        <v/>
      </c>
      <c r="DK188" t="n">
        <v>0</v>
      </c>
      <c r="DL188" t="inlineStr"/>
      <c r="DM188" t="n">
        <v>0</v>
      </c>
      <c r="DN188" t="inlineStr"/>
      <c r="DO188" t="n">
        <v>0</v>
      </c>
    </row>
    <row r="189">
      <c r="A189">
        <f>ROW(Source!A573)</f>
        <v/>
      </c>
      <c r="B189" t="n">
        <v>78862477</v>
      </c>
      <c r="C189" t="n">
        <v>78864078</v>
      </c>
      <c r="D189" t="n">
        <v>29172268</v>
      </c>
      <c r="E189" t="n">
        <v>1</v>
      </c>
      <c r="F189" t="n">
        <v>1</v>
      </c>
      <c r="G189" t="n">
        <v>1</v>
      </c>
      <c r="H189" t="n">
        <v>2</v>
      </c>
      <c r="I189" t="inlineStr">
        <is>
          <t>020129</t>
        </is>
      </c>
      <c r="J189" t="inlineStr">
        <is>
          <t>ТСЭМ Московской обл., 020129, приказ Минстроя России №675/пр от 28.02.2017 № 264/пр</t>
        </is>
      </c>
      <c r="K189" t="inlineStr">
        <is>
          <t>Краны башенные при работе на других видах строительства 8 т</t>
        </is>
      </c>
      <c r="L189" t="n">
        <v>1368</v>
      </c>
      <c r="N189" t="n">
        <v>1011</v>
      </c>
      <c r="O189" t="inlineStr">
        <is>
          <t>маш.-ч</t>
        </is>
      </c>
      <c r="P189" t="inlineStr">
        <is>
          <t>маш.-ч</t>
        </is>
      </c>
      <c r="Q189" t="n">
        <v>1</v>
      </c>
      <c r="W189" t="n">
        <v>0</v>
      </c>
      <c r="X189" t="n">
        <v>-438066613</v>
      </c>
      <c r="Y189">
        <f>AT189</f>
        <v/>
      </c>
      <c r="AA189" t="n">
        <v>0</v>
      </c>
      <c r="AB189" t="n">
        <v>1211.33</v>
      </c>
      <c r="AC189" t="n">
        <v>705.38</v>
      </c>
      <c r="AD189" t="n">
        <v>0</v>
      </c>
      <c r="AE189" t="n">
        <v>0</v>
      </c>
      <c r="AF189" t="n">
        <v>86.40000000000001</v>
      </c>
      <c r="AG189" t="n">
        <v>13.5</v>
      </c>
      <c r="AH189" t="n">
        <v>0</v>
      </c>
      <c r="AI189" t="n">
        <v>1</v>
      </c>
      <c r="AJ189" t="n">
        <v>14.02</v>
      </c>
      <c r="AK189" t="n">
        <v>52.25</v>
      </c>
      <c r="AL189" t="n">
        <v>1</v>
      </c>
      <c r="AM189" t="n">
        <v>2</v>
      </c>
      <c r="AN189" t="n">
        <v>0</v>
      </c>
      <c r="AO189" t="n">
        <v>1</v>
      </c>
      <c r="AP189" t="n">
        <v>0</v>
      </c>
      <c r="AQ189" t="n">
        <v>0</v>
      </c>
      <c r="AR189" t="n">
        <v>0</v>
      </c>
      <c r="AS189" t="inlineStr"/>
      <c r="AT189" t="n">
        <v>0.05</v>
      </c>
      <c r="AU189" t="inlineStr"/>
      <c r="AV189" t="n">
        <v>0</v>
      </c>
      <c r="AW189" t="n">
        <v>2</v>
      </c>
      <c r="AX189" t="n">
        <v>78864098</v>
      </c>
      <c r="AY189" t="n">
        <v>1</v>
      </c>
      <c r="AZ189" t="n">
        <v>0</v>
      </c>
      <c r="BA189" t="n">
        <v>193</v>
      </c>
      <c r="BB189" t="n">
        <v>0</v>
      </c>
      <c r="BC189" t="n">
        <v>0</v>
      </c>
      <c r="BD189" t="n">
        <v>0</v>
      </c>
      <c r="BE189" t="n">
        <v>0</v>
      </c>
      <c r="BF189" t="n">
        <v>0</v>
      </c>
      <c r="BG189" t="n">
        <v>0</v>
      </c>
      <c r="BH189" t="n">
        <v>0</v>
      </c>
      <c r="BI189" t="n">
        <v>0</v>
      </c>
      <c r="BJ189" t="n">
        <v>0</v>
      </c>
      <c r="BK189" t="n">
        <v>0</v>
      </c>
      <c r="BL189" t="n">
        <v>0</v>
      </c>
      <c r="BM189" t="n">
        <v>0</v>
      </c>
      <c r="BN189" t="n">
        <v>0</v>
      </c>
      <c r="BO189" t="n">
        <v>0</v>
      </c>
      <c r="BP189" t="n">
        <v>0</v>
      </c>
      <c r="BQ189" t="n">
        <v>0</v>
      </c>
      <c r="BR189" t="n">
        <v>0</v>
      </c>
      <c r="BS189" t="n">
        <v>0</v>
      </c>
      <c r="BT189" t="n">
        <v>0</v>
      </c>
      <c r="BU189" t="n">
        <v>0</v>
      </c>
      <c r="BV189" t="n">
        <v>0</v>
      </c>
      <c r="BW189" t="n">
        <v>0</v>
      </c>
      <c r="CV189" t="n">
        <v>0</v>
      </c>
      <c r="CW189">
        <f>ROUND(Y189*Source!I573*DO189,7)</f>
        <v/>
      </c>
      <c r="CX189">
        <f>ROUND(Y189*Source!I573,7)</f>
        <v/>
      </c>
      <c r="CY189">
        <f>AB189</f>
        <v/>
      </c>
      <c r="CZ189">
        <f>AF189</f>
        <v/>
      </c>
      <c r="DA189">
        <f>AJ189</f>
        <v/>
      </c>
      <c r="DB189">
        <f>ROUND(ROUND(AT189*CZ189,2),2)</f>
        <v/>
      </c>
      <c r="DC189">
        <f>ROUND(ROUND(AT189*AG189,2),2)</f>
        <v/>
      </c>
      <c r="DD189" t="inlineStr"/>
      <c r="DE189" t="inlineStr"/>
      <c r="DF189">
        <f>ROUND(ROUND(AE189,0)*CX189,0)</f>
        <v/>
      </c>
      <c r="DG189">
        <f>ROUND(ROUND(AF189*AJ189,0)*CX189,0)</f>
        <v/>
      </c>
      <c r="DH189">
        <f>ROUND(ROUND(AG189*AK189,0)*CX189,0)</f>
        <v/>
      </c>
      <c r="DI189">
        <f>ROUND(ROUND(AH189,0)*CX189,0)</f>
        <v/>
      </c>
      <c r="DJ189">
        <f>DG189</f>
        <v/>
      </c>
      <c r="DK189" t="n">
        <v>0</v>
      </c>
      <c r="DL189" t="inlineStr"/>
      <c r="DM189" t="n">
        <v>0</v>
      </c>
      <c r="DN189" t="inlineStr"/>
      <c r="DO189" t="n">
        <v>0</v>
      </c>
    </row>
    <row r="190">
      <c r="A190">
        <f>ROW(Source!A573)</f>
        <v/>
      </c>
      <c r="B190" t="n">
        <v>78862477</v>
      </c>
      <c r="C190" t="n">
        <v>78864078</v>
      </c>
      <c r="D190" t="n">
        <v>29172379</v>
      </c>
      <c r="E190" t="n">
        <v>1</v>
      </c>
      <c r="F190" t="n">
        <v>1</v>
      </c>
      <c r="G190" t="n">
        <v>1</v>
      </c>
      <c r="H190" t="n">
        <v>2</v>
      </c>
      <c r="I190" t="inlineStr">
        <is>
          <t>021141</t>
        </is>
      </c>
      <c r="J190" t="inlineStr">
        <is>
          <t>ТСЭМ Московской обл., 021141, приказ Минстроя России №675/пр от 28.02.2017 № 264/пр</t>
        </is>
      </c>
      <c r="K190" t="inlineStr">
        <is>
          <t>Краны на автомобильном ходу при работе на других видах строительства 10 т</t>
        </is>
      </c>
      <c r="L190" t="n">
        <v>1368</v>
      </c>
      <c r="N190" t="n">
        <v>1011</v>
      </c>
      <c r="O190" t="inlineStr">
        <is>
          <t>маш.-ч</t>
        </is>
      </c>
      <c r="P190" t="inlineStr">
        <is>
          <t>маш.-ч</t>
        </is>
      </c>
      <c r="Q190" t="n">
        <v>1</v>
      </c>
      <c r="W190" t="n">
        <v>0</v>
      </c>
      <c r="X190" t="n">
        <v>1106923569</v>
      </c>
      <c r="Y190">
        <f>AT190</f>
        <v/>
      </c>
      <c r="AA190" t="n">
        <v>0</v>
      </c>
      <c r="AB190" t="n">
        <v>1490.72</v>
      </c>
      <c r="AC190" t="n">
        <v>705.38</v>
      </c>
      <c r="AD190" t="n">
        <v>0</v>
      </c>
      <c r="AE190" t="n">
        <v>0</v>
      </c>
      <c r="AF190" t="n">
        <v>112</v>
      </c>
      <c r="AG190" t="n">
        <v>13.5</v>
      </c>
      <c r="AH190" t="n">
        <v>0</v>
      </c>
      <c r="AI190" t="n">
        <v>1</v>
      </c>
      <c r="AJ190" t="n">
        <v>13.31</v>
      </c>
      <c r="AK190" t="n">
        <v>52.25</v>
      </c>
      <c r="AL190" t="n">
        <v>1</v>
      </c>
      <c r="AM190" t="n">
        <v>2</v>
      </c>
      <c r="AN190" t="n">
        <v>0</v>
      </c>
      <c r="AO190" t="n">
        <v>1</v>
      </c>
      <c r="AP190" t="n">
        <v>0</v>
      </c>
      <c r="AQ190" t="n">
        <v>0</v>
      </c>
      <c r="AR190" t="n">
        <v>0</v>
      </c>
      <c r="AS190" t="inlineStr"/>
      <c r="AT190" t="n">
        <v>0.03</v>
      </c>
      <c r="AU190" t="inlineStr"/>
      <c r="AV190" t="n">
        <v>0</v>
      </c>
      <c r="AW190" t="n">
        <v>2</v>
      </c>
      <c r="AX190" t="n">
        <v>78864099</v>
      </c>
      <c r="AY190" t="n">
        <v>1</v>
      </c>
      <c r="AZ190" t="n">
        <v>0</v>
      </c>
      <c r="BA190" t="n">
        <v>194</v>
      </c>
      <c r="BB190" t="n">
        <v>0</v>
      </c>
      <c r="BC190" t="n">
        <v>0</v>
      </c>
      <c r="BD190" t="n">
        <v>0</v>
      </c>
      <c r="BE190" t="n">
        <v>0</v>
      </c>
      <c r="BF190" t="n">
        <v>0</v>
      </c>
      <c r="BG190" t="n">
        <v>0</v>
      </c>
      <c r="BH190" t="n">
        <v>0</v>
      </c>
      <c r="BI190" t="n">
        <v>0</v>
      </c>
      <c r="BJ190" t="n">
        <v>0</v>
      </c>
      <c r="BK190" t="n">
        <v>0</v>
      </c>
      <c r="BL190" t="n">
        <v>0</v>
      </c>
      <c r="BM190" t="n">
        <v>0</v>
      </c>
      <c r="BN190" t="n">
        <v>0</v>
      </c>
      <c r="BO190" t="n">
        <v>0</v>
      </c>
      <c r="BP190" t="n">
        <v>0</v>
      </c>
      <c r="BQ190" t="n">
        <v>0</v>
      </c>
      <c r="BR190" t="n">
        <v>0</v>
      </c>
      <c r="BS190" t="n">
        <v>0</v>
      </c>
      <c r="BT190" t="n">
        <v>0</v>
      </c>
      <c r="BU190" t="n">
        <v>0</v>
      </c>
      <c r="BV190" t="n">
        <v>0</v>
      </c>
      <c r="BW190" t="n">
        <v>0</v>
      </c>
      <c r="CV190" t="n">
        <v>0</v>
      </c>
      <c r="CW190">
        <f>ROUND(Y190*Source!I573*DO190,7)</f>
        <v/>
      </c>
      <c r="CX190">
        <f>ROUND(Y190*Source!I573,7)</f>
        <v/>
      </c>
      <c r="CY190">
        <f>AB190</f>
        <v/>
      </c>
      <c r="CZ190">
        <f>AF190</f>
        <v/>
      </c>
      <c r="DA190">
        <f>AJ190</f>
        <v/>
      </c>
      <c r="DB190">
        <f>ROUND(ROUND(AT190*CZ190,2),2)</f>
        <v/>
      </c>
      <c r="DC190">
        <f>ROUND(ROUND(AT190*AG190,2),2)</f>
        <v/>
      </c>
      <c r="DD190" t="inlineStr"/>
      <c r="DE190" t="inlineStr"/>
      <c r="DF190">
        <f>ROUND(ROUND(AE190,0)*CX190,0)</f>
        <v/>
      </c>
      <c r="DG190">
        <f>ROUND(ROUND(AF190*AJ190,0)*CX190,0)</f>
        <v/>
      </c>
      <c r="DH190">
        <f>ROUND(ROUND(AG190*AK190,0)*CX190,0)</f>
        <v/>
      </c>
      <c r="DI190">
        <f>ROUND(ROUND(AH190,0)*CX190,0)</f>
        <v/>
      </c>
      <c r="DJ190">
        <f>DG190</f>
        <v/>
      </c>
      <c r="DK190" t="n">
        <v>0</v>
      </c>
      <c r="DL190" t="inlineStr"/>
      <c r="DM190" t="n">
        <v>0</v>
      </c>
      <c r="DN190" t="inlineStr"/>
      <c r="DO190" t="n">
        <v>0</v>
      </c>
    </row>
    <row r="191">
      <c r="A191">
        <f>ROW(Source!A573)</f>
        <v/>
      </c>
      <c r="B191" t="n">
        <v>78862477</v>
      </c>
      <c r="C191" t="n">
        <v>78864078</v>
      </c>
      <c r="D191" t="n">
        <v>29172951</v>
      </c>
      <c r="E191" t="n">
        <v>1</v>
      </c>
      <c r="F191" t="n">
        <v>1</v>
      </c>
      <c r="G191" t="n">
        <v>1</v>
      </c>
      <c r="H191" t="n">
        <v>2</v>
      </c>
      <c r="I191" t="inlineStr">
        <is>
          <t>081600</t>
        </is>
      </c>
      <c r="J191" t="inlineStr">
        <is>
          <t>ТСЭМ Московской обл., 081600, приказ Минстроя России №675/пр от 28.02.2017 № 264/пр</t>
        </is>
      </c>
      <c r="K191" t="inlineStr">
        <is>
          <t>Агрегаты для сварки полиэтиленовых труб</t>
        </is>
      </c>
      <c r="L191" t="n">
        <v>1368</v>
      </c>
      <c r="N191" t="n">
        <v>1011</v>
      </c>
      <c r="O191" t="inlineStr">
        <is>
          <t>маш.-ч</t>
        </is>
      </c>
      <c r="P191" t="inlineStr">
        <is>
          <t>маш.-ч</t>
        </is>
      </c>
      <c r="Q191" t="n">
        <v>1</v>
      </c>
      <c r="W191" t="n">
        <v>0</v>
      </c>
      <c r="X191" t="n">
        <v>1994325455</v>
      </c>
      <c r="Y191">
        <f>AT191</f>
        <v/>
      </c>
      <c r="AA191" t="n">
        <v>0</v>
      </c>
      <c r="AB191" t="n">
        <v>1193.19</v>
      </c>
      <c r="AC191" t="n">
        <v>705.38</v>
      </c>
      <c r="AD191" t="n">
        <v>0</v>
      </c>
      <c r="AE191" t="n">
        <v>0</v>
      </c>
      <c r="AF191" t="n">
        <v>100.1</v>
      </c>
      <c r="AG191" t="n">
        <v>13.5</v>
      </c>
      <c r="AH191" t="n">
        <v>0</v>
      </c>
      <c r="AI191" t="n">
        <v>1</v>
      </c>
      <c r="AJ191" t="n">
        <v>11.92</v>
      </c>
      <c r="AK191" t="n">
        <v>52.25</v>
      </c>
      <c r="AL191" t="n">
        <v>1</v>
      </c>
      <c r="AM191" t="n">
        <v>2</v>
      </c>
      <c r="AN191" t="n">
        <v>0</v>
      </c>
      <c r="AO191" t="n">
        <v>1</v>
      </c>
      <c r="AP191" t="n">
        <v>0</v>
      </c>
      <c r="AQ191" t="n">
        <v>0</v>
      </c>
      <c r="AR191" t="n">
        <v>0</v>
      </c>
      <c r="AS191" t="inlineStr"/>
      <c r="AT191" t="n">
        <v>4.64</v>
      </c>
      <c r="AU191" t="inlineStr"/>
      <c r="AV191" t="n">
        <v>0</v>
      </c>
      <c r="AW191" t="n">
        <v>2</v>
      </c>
      <c r="AX191" t="n">
        <v>78864100</v>
      </c>
      <c r="AY191" t="n">
        <v>1</v>
      </c>
      <c r="AZ191" t="n">
        <v>0</v>
      </c>
      <c r="BA191" t="n">
        <v>195</v>
      </c>
      <c r="BB191" t="n">
        <v>0</v>
      </c>
      <c r="BC191" t="n">
        <v>0</v>
      </c>
      <c r="BD191" t="n">
        <v>0</v>
      </c>
      <c r="BE191" t="n">
        <v>0</v>
      </c>
      <c r="BF191" t="n">
        <v>0</v>
      </c>
      <c r="BG191" t="n">
        <v>0</v>
      </c>
      <c r="BH191" t="n">
        <v>0</v>
      </c>
      <c r="BI191" t="n">
        <v>0</v>
      </c>
      <c r="BJ191" t="n">
        <v>0</v>
      </c>
      <c r="BK191" t="n">
        <v>0</v>
      </c>
      <c r="BL191" t="n">
        <v>0</v>
      </c>
      <c r="BM191" t="n">
        <v>0</v>
      </c>
      <c r="BN191" t="n">
        <v>0</v>
      </c>
      <c r="BO191" t="n">
        <v>0</v>
      </c>
      <c r="BP191" t="n">
        <v>0</v>
      </c>
      <c r="BQ191" t="n">
        <v>0</v>
      </c>
      <c r="BR191" t="n">
        <v>0</v>
      </c>
      <c r="BS191" t="n">
        <v>0</v>
      </c>
      <c r="BT191" t="n">
        <v>0</v>
      </c>
      <c r="BU191" t="n">
        <v>0</v>
      </c>
      <c r="BV191" t="n">
        <v>0</v>
      </c>
      <c r="BW191" t="n">
        <v>0</v>
      </c>
      <c r="CV191" t="n">
        <v>0</v>
      </c>
      <c r="CW191">
        <f>ROUND(Y191*Source!I573*DO191,7)</f>
        <v/>
      </c>
      <c r="CX191">
        <f>ROUND(Y191*Source!I573,7)</f>
        <v/>
      </c>
      <c r="CY191">
        <f>AB191</f>
        <v/>
      </c>
      <c r="CZ191">
        <f>AF191</f>
        <v/>
      </c>
      <c r="DA191">
        <f>AJ191</f>
        <v/>
      </c>
      <c r="DB191">
        <f>ROUND(ROUND(AT191*CZ191,2),2)</f>
        <v/>
      </c>
      <c r="DC191">
        <f>ROUND(ROUND(AT191*AG191,2),2)</f>
        <v/>
      </c>
      <c r="DD191" t="inlineStr"/>
      <c r="DE191" t="inlineStr"/>
      <c r="DF191">
        <f>ROUND(ROUND(AE191,0)*CX191,0)</f>
        <v/>
      </c>
      <c r="DG191">
        <f>ROUND(ROUND(AF191*AJ191,0)*CX191,0)</f>
        <v/>
      </c>
      <c r="DH191">
        <f>ROUND(ROUND(AG191*AK191,0)*CX191,0)</f>
        <v/>
      </c>
      <c r="DI191">
        <f>ROUND(ROUND(AH191,0)*CX191,0)</f>
        <v/>
      </c>
      <c r="DJ191">
        <f>DG191</f>
        <v/>
      </c>
      <c r="DK191" t="n">
        <v>0</v>
      </c>
      <c r="DL191" t="inlineStr"/>
      <c r="DM191" t="n">
        <v>0</v>
      </c>
      <c r="DN191" t="inlineStr"/>
      <c r="DO191" t="n">
        <v>0</v>
      </c>
    </row>
    <row r="192">
      <c r="A192">
        <f>ROW(Source!A573)</f>
        <v/>
      </c>
      <c r="B192" t="n">
        <v>78862477</v>
      </c>
      <c r="C192" t="n">
        <v>78864078</v>
      </c>
      <c r="D192" t="n">
        <v>29174913</v>
      </c>
      <c r="E192" t="n">
        <v>1</v>
      </c>
      <c r="F192" t="n">
        <v>1</v>
      </c>
      <c r="G192" t="n">
        <v>1</v>
      </c>
      <c r="H192" t="n">
        <v>2</v>
      </c>
      <c r="I192" t="inlineStr">
        <is>
          <t>400001</t>
        </is>
      </c>
      <c r="J192" t="inlineStr">
        <is>
          <t>ТСЭМ Московской обл., 400001, приказ Минстроя России №675/пр от 28.02.2017 № 264/пр</t>
        </is>
      </c>
      <c r="K192" t="inlineStr">
        <is>
          <t>Автомобили бортовые, грузоподъемность до 5 т</t>
        </is>
      </c>
      <c r="L192" t="n">
        <v>1368</v>
      </c>
      <c r="N192" t="n">
        <v>1011</v>
      </c>
      <c r="O192" t="inlineStr">
        <is>
          <t>маш.-ч</t>
        </is>
      </c>
      <c r="P192" t="inlineStr">
        <is>
          <t>маш.-ч</t>
        </is>
      </c>
      <c r="Q192" t="n">
        <v>1</v>
      </c>
      <c r="W192" t="n">
        <v>0</v>
      </c>
      <c r="X192" t="n">
        <v>1230759911</v>
      </c>
      <c r="Y192">
        <f>AT192</f>
        <v/>
      </c>
      <c r="AA192" t="n">
        <v>0</v>
      </c>
      <c r="AB192" t="n">
        <v>2177.51</v>
      </c>
      <c r="AC192" t="n">
        <v>606.1</v>
      </c>
      <c r="AD192" t="n">
        <v>0</v>
      </c>
      <c r="AE192" t="n">
        <v>0</v>
      </c>
      <c r="AF192" t="n">
        <v>87.17</v>
      </c>
      <c r="AG192" t="n">
        <v>11.6</v>
      </c>
      <c r="AH192" t="n">
        <v>0</v>
      </c>
      <c r="AI192" t="n">
        <v>1</v>
      </c>
      <c r="AJ192" t="n">
        <v>24.98</v>
      </c>
      <c r="AK192" t="n">
        <v>52.25</v>
      </c>
      <c r="AL192" t="n">
        <v>1</v>
      </c>
      <c r="AM192" t="n">
        <v>2</v>
      </c>
      <c r="AN192" t="n">
        <v>0</v>
      </c>
      <c r="AO192" t="n">
        <v>1</v>
      </c>
      <c r="AP192" t="n">
        <v>0</v>
      </c>
      <c r="AQ192" t="n">
        <v>0</v>
      </c>
      <c r="AR192" t="n">
        <v>0</v>
      </c>
      <c r="AS192" t="inlineStr"/>
      <c r="AT192" t="n">
        <v>0.22</v>
      </c>
      <c r="AU192" t="inlineStr"/>
      <c r="AV192" t="n">
        <v>0</v>
      </c>
      <c r="AW192" t="n">
        <v>2</v>
      </c>
      <c r="AX192" t="n">
        <v>78864101</v>
      </c>
      <c r="AY192" t="n">
        <v>1</v>
      </c>
      <c r="AZ192" t="n">
        <v>0</v>
      </c>
      <c r="BA192" t="n">
        <v>196</v>
      </c>
      <c r="BB192" t="n">
        <v>0</v>
      </c>
      <c r="BC192" t="n">
        <v>0</v>
      </c>
      <c r="BD192" t="n">
        <v>0</v>
      </c>
      <c r="BE192" t="n">
        <v>0</v>
      </c>
      <c r="BF192" t="n">
        <v>0</v>
      </c>
      <c r="BG192" t="n">
        <v>0</v>
      </c>
      <c r="BH192" t="n">
        <v>0</v>
      </c>
      <c r="BI192" t="n">
        <v>0</v>
      </c>
      <c r="BJ192" t="n">
        <v>0</v>
      </c>
      <c r="BK192" t="n">
        <v>0</v>
      </c>
      <c r="BL192" t="n">
        <v>0</v>
      </c>
      <c r="BM192" t="n">
        <v>0</v>
      </c>
      <c r="BN192" t="n">
        <v>0</v>
      </c>
      <c r="BO192" t="n">
        <v>0</v>
      </c>
      <c r="BP192" t="n">
        <v>0</v>
      </c>
      <c r="BQ192" t="n">
        <v>0</v>
      </c>
      <c r="BR192" t="n">
        <v>0</v>
      </c>
      <c r="BS192" t="n">
        <v>0</v>
      </c>
      <c r="BT192" t="n">
        <v>0</v>
      </c>
      <c r="BU192" t="n">
        <v>0</v>
      </c>
      <c r="BV192" t="n">
        <v>0</v>
      </c>
      <c r="BW192" t="n">
        <v>0</v>
      </c>
      <c r="CV192" t="n">
        <v>0</v>
      </c>
      <c r="CW192">
        <f>ROUND(Y192*Source!I573*DO192,7)</f>
        <v/>
      </c>
      <c r="CX192">
        <f>ROUND(Y192*Source!I573,7)</f>
        <v/>
      </c>
      <c r="CY192">
        <f>AB192</f>
        <v/>
      </c>
      <c r="CZ192">
        <f>AF192</f>
        <v/>
      </c>
      <c r="DA192">
        <f>AJ192</f>
        <v/>
      </c>
      <c r="DB192">
        <f>ROUND(ROUND(AT192*CZ192,2),2)</f>
        <v/>
      </c>
      <c r="DC192">
        <f>ROUND(ROUND(AT192*AG192,2),2)</f>
        <v/>
      </c>
      <c r="DD192" t="inlineStr"/>
      <c r="DE192" t="inlineStr"/>
      <c r="DF192">
        <f>ROUND(ROUND(AE192,0)*CX192,0)</f>
        <v/>
      </c>
      <c r="DG192">
        <f>ROUND(ROUND(AF192*AJ192,0)*CX192,0)</f>
        <v/>
      </c>
      <c r="DH192">
        <f>ROUND(ROUND(AG192*AK192,0)*CX192,0)</f>
        <v/>
      </c>
      <c r="DI192">
        <f>ROUND(ROUND(AH192,0)*CX192,0)</f>
        <v/>
      </c>
      <c r="DJ192">
        <f>DG192</f>
        <v/>
      </c>
      <c r="DK192" t="n">
        <v>0</v>
      </c>
      <c r="DL192" t="inlineStr"/>
      <c r="DM192" t="n">
        <v>0</v>
      </c>
      <c r="DN192" t="inlineStr"/>
      <c r="DO192" t="n">
        <v>0</v>
      </c>
    </row>
    <row r="193">
      <c r="A193">
        <f>ROW(Source!A573)</f>
        <v/>
      </c>
      <c r="B193" t="n">
        <v>78862477</v>
      </c>
      <c r="C193" t="n">
        <v>78864078</v>
      </c>
      <c r="D193" t="n">
        <v>29114425</v>
      </c>
      <c r="E193" t="n">
        <v>1</v>
      </c>
      <c r="F193" t="n">
        <v>1</v>
      </c>
      <c r="G193" t="n">
        <v>1</v>
      </c>
      <c r="H193" t="n">
        <v>3</v>
      </c>
      <c r="I193" t="inlineStr">
        <is>
          <t>101-0137</t>
        </is>
      </c>
      <c r="J193" t="inlineStr">
        <is>
          <t>ТССЦ Московской обл., 101-0137, приказ Минстроя России №675/пр от 28.02.2017 № 254/пр</t>
        </is>
      </c>
      <c r="K193" t="inlineStr">
        <is>
          <t>Дюбели с калиброванной головкой (в обоймах) 3х58,5 мм</t>
        </is>
      </c>
      <c r="L193" t="n">
        <v>1348</v>
      </c>
      <c r="N193" t="n">
        <v>1009</v>
      </c>
      <c r="O193" t="inlineStr">
        <is>
          <t>т</t>
        </is>
      </c>
      <c r="P193" t="inlineStr">
        <is>
          <t>т</t>
        </is>
      </c>
      <c r="Q193" t="n">
        <v>1000</v>
      </c>
      <c r="W193" t="n">
        <v>0</v>
      </c>
      <c r="X193" t="n">
        <v>-1847793032</v>
      </c>
      <c r="Y193">
        <f>AT193</f>
        <v/>
      </c>
      <c r="AA193" t="n">
        <v>84141.34</v>
      </c>
      <c r="AB193" t="n">
        <v>0</v>
      </c>
      <c r="AC193" t="n">
        <v>0</v>
      </c>
      <c r="AD193" t="n">
        <v>0</v>
      </c>
      <c r="AE193" t="n">
        <v>22558</v>
      </c>
      <c r="AF193" t="n">
        <v>0</v>
      </c>
      <c r="AG193" t="n">
        <v>0</v>
      </c>
      <c r="AH193" t="n">
        <v>0</v>
      </c>
      <c r="AI193" t="n">
        <v>3.73</v>
      </c>
      <c r="AJ193" t="n">
        <v>1</v>
      </c>
      <c r="AK193" t="n">
        <v>1</v>
      </c>
      <c r="AL193" t="n">
        <v>1</v>
      </c>
      <c r="AM193" t="n">
        <v>2</v>
      </c>
      <c r="AN193" t="n">
        <v>0</v>
      </c>
      <c r="AO193" t="n">
        <v>1</v>
      </c>
      <c r="AP193" t="n">
        <v>0</v>
      </c>
      <c r="AQ193" t="n">
        <v>0</v>
      </c>
      <c r="AR193" t="n">
        <v>0</v>
      </c>
      <c r="AS193" t="inlineStr"/>
      <c r="AT193" t="n">
        <v>0.00051</v>
      </c>
      <c r="AU193" t="inlineStr"/>
      <c r="AV193" t="n">
        <v>0</v>
      </c>
      <c r="AW193" t="n">
        <v>2</v>
      </c>
      <c r="AX193" t="n">
        <v>78864102</v>
      </c>
      <c r="AY193" t="n">
        <v>1</v>
      </c>
      <c r="AZ193" t="n">
        <v>0</v>
      </c>
      <c r="BA193" t="n">
        <v>197</v>
      </c>
      <c r="BB193" t="n">
        <v>0</v>
      </c>
      <c r="BC193" t="n">
        <v>0</v>
      </c>
      <c r="BD193" t="n">
        <v>0</v>
      </c>
      <c r="BE193" t="n">
        <v>0</v>
      </c>
      <c r="BF193" t="n">
        <v>0</v>
      </c>
      <c r="BG193" t="n">
        <v>0</v>
      </c>
      <c r="BH193" t="n">
        <v>0</v>
      </c>
      <c r="BI193" t="n">
        <v>0</v>
      </c>
      <c r="BJ193" t="n">
        <v>0</v>
      </c>
      <c r="BK193" t="n">
        <v>0</v>
      </c>
      <c r="BL193" t="n">
        <v>0</v>
      </c>
      <c r="BM193" t="n">
        <v>0</v>
      </c>
      <c r="BN193" t="n">
        <v>0</v>
      </c>
      <c r="BO193" t="n">
        <v>0</v>
      </c>
      <c r="BP193" t="n">
        <v>0</v>
      </c>
      <c r="BQ193" t="n">
        <v>0</v>
      </c>
      <c r="BR193" t="n">
        <v>0</v>
      </c>
      <c r="BS193" t="n">
        <v>0</v>
      </c>
      <c r="BT193" t="n">
        <v>0</v>
      </c>
      <c r="BU193" t="n">
        <v>0</v>
      </c>
      <c r="BV193" t="n">
        <v>0</v>
      </c>
      <c r="BW193" t="n">
        <v>0</v>
      </c>
      <c r="CV193" t="n">
        <v>0</v>
      </c>
      <c r="CW193" t="n">
        <v>0</v>
      </c>
      <c r="CX193">
        <f>ROUND(Y193*Source!I573,7)</f>
        <v/>
      </c>
      <c r="CY193">
        <f>AA193</f>
        <v/>
      </c>
      <c r="CZ193">
        <f>AE193</f>
        <v/>
      </c>
      <c r="DA193">
        <f>AI193</f>
        <v/>
      </c>
      <c r="DB193">
        <f>ROUND(ROUND(AT193*CZ193,2),2)</f>
        <v/>
      </c>
      <c r="DC193">
        <f>ROUND(ROUND(AT193*AG193,2),2)</f>
        <v/>
      </c>
      <c r="DD193" t="inlineStr"/>
      <c r="DE193" t="inlineStr"/>
      <c r="DF193">
        <f>ROUND(ROUND(AE193*AI193,0)*CX193,0)</f>
        <v/>
      </c>
      <c r="DG193">
        <f>ROUND(ROUND(AF193,0)*CX193,0)</f>
        <v/>
      </c>
      <c r="DH193">
        <f>ROUND(ROUND(AG193,0)*CX193,0)</f>
        <v/>
      </c>
      <c r="DI193">
        <f>ROUND(ROUND(AH193,0)*CX193,0)</f>
        <v/>
      </c>
      <c r="DJ193">
        <f>DF193</f>
        <v/>
      </c>
      <c r="DK193" t="n">
        <v>0</v>
      </c>
      <c r="DL193" t="inlineStr"/>
      <c r="DM193" t="n">
        <v>0</v>
      </c>
      <c r="DN193" t="inlineStr"/>
      <c r="DO193" t="n">
        <v>0</v>
      </c>
    </row>
    <row r="194">
      <c r="A194">
        <f>ROW(Source!A573)</f>
        <v/>
      </c>
      <c r="B194" t="n">
        <v>78862477</v>
      </c>
      <c r="C194" t="n">
        <v>78864078</v>
      </c>
      <c r="D194" t="n">
        <v>29109382</v>
      </c>
      <c r="E194" t="n">
        <v>1</v>
      </c>
      <c r="F194" t="n">
        <v>1</v>
      </c>
      <c r="G194" t="n">
        <v>1</v>
      </c>
      <c r="H194" t="n">
        <v>3</v>
      </c>
      <c r="I194" t="inlineStr">
        <is>
          <t>101-0329</t>
        </is>
      </c>
      <c r="J194" t="inlineStr">
        <is>
          <t>ТССЦ Московской обл., 101-0329, приказ Минстроя России №675/пр от 28.02.2017 № 254/пр</t>
        </is>
      </c>
      <c r="K194" t="inlineStr">
        <is>
          <t>Клей 88-СА</t>
        </is>
      </c>
      <c r="L194" t="n">
        <v>1346</v>
      </c>
      <c r="N194" t="n">
        <v>1009</v>
      </c>
      <c r="O194" t="inlineStr">
        <is>
          <t>кг</t>
        </is>
      </c>
      <c r="P194" t="inlineStr">
        <is>
          <t>кг</t>
        </is>
      </c>
      <c r="Q194" t="n">
        <v>1</v>
      </c>
      <c r="W194" t="n">
        <v>0</v>
      </c>
      <c r="X194" t="n">
        <v>342338703</v>
      </c>
      <c r="Y194">
        <f>AT194</f>
        <v/>
      </c>
      <c r="AA194" t="n">
        <v>477.06</v>
      </c>
      <c r="AB194" t="n">
        <v>0</v>
      </c>
      <c r="AC194" t="n">
        <v>0</v>
      </c>
      <c r="AD194" t="n">
        <v>0</v>
      </c>
      <c r="AE194" t="n">
        <v>28.93</v>
      </c>
      <c r="AF194" t="n">
        <v>0</v>
      </c>
      <c r="AG194" t="n">
        <v>0</v>
      </c>
      <c r="AH194" t="n">
        <v>0</v>
      </c>
      <c r="AI194" t="n">
        <v>16.49</v>
      </c>
      <c r="AJ194" t="n">
        <v>1</v>
      </c>
      <c r="AK194" t="n">
        <v>1</v>
      </c>
      <c r="AL194" t="n">
        <v>1</v>
      </c>
      <c r="AM194" t="n">
        <v>2</v>
      </c>
      <c r="AN194" t="n">
        <v>0</v>
      </c>
      <c r="AO194" t="n">
        <v>1</v>
      </c>
      <c r="AP194" t="n">
        <v>0</v>
      </c>
      <c r="AQ194" t="n">
        <v>0</v>
      </c>
      <c r="AR194" t="n">
        <v>0</v>
      </c>
      <c r="AS194" t="inlineStr"/>
      <c r="AT194" t="n">
        <v>0.17</v>
      </c>
      <c r="AU194" t="inlineStr"/>
      <c r="AV194" t="n">
        <v>0</v>
      </c>
      <c r="AW194" t="n">
        <v>2</v>
      </c>
      <c r="AX194" t="n">
        <v>78864103</v>
      </c>
      <c r="AY194" t="n">
        <v>1</v>
      </c>
      <c r="AZ194" t="n">
        <v>0</v>
      </c>
      <c r="BA194" t="n">
        <v>198</v>
      </c>
      <c r="BB194" t="n">
        <v>0</v>
      </c>
      <c r="BC194" t="n">
        <v>0</v>
      </c>
      <c r="BD194" t="n">
        <v>0</v>
      </c>
      <c r="BE194" t="n">
        <v>0</v>
      </c>
      <c r="BF194" t="n">
        <v>0</v>
      </c>
      <c r="BG194" t="n">
        <v>0</v>
      </c>
      <c r="BH194" t="n">
        <v>0</v>
      </c>
      <c r="BI194" t="n">
        <v>0</v>
      </c>
      <c r="BJ194" t="n">
        <v>0</v>
      </c>
      <c r="BK194" t="n">
        <v>0</v>
      </c>
      <c r="BL194" t="n">
        <v>0</v>
      </c>
      <c r="BM194" t="n">
        <v>0</v>
      </c>
      <c r="BN194" t="n">
        <v>0</v>
      </c>
      <c r="BO194" t="n">
        <v>0</v>
      </c>
      <c r="BP194" t="n">
        <v>0</v>
      </c>
      <c r="BQ194" t="n">
        <v>0</v>
      </c>
      <c r="BR194" t="n">
        <v>0</v>
      </c>
      <c r="BS194" t="n">
        <v>0</v>
      </c>
      <c r="BT194" t="n">
        <v>0</v>
      </c>
      <c r="BU194" t="n">
        <v>0</v>
      </c>
      <c r="BV194" t="n">
        <v>0</v>
      </c>
      <c r="BW194" t="n">
        <v>0</v>
      </c>
      <c r="CV194" t="n">
        <v>0</v>
      </c>
      <c r="CW194" t="n">
        <v>0</v>
      </c>
      <c r="CX194">
        <f>ROUND(Y194*Source!I573,7)</f>
        <v/>
      </c>
      <c r="CY194">
        <f>AA194</f>
        <v/>
      </c>
      <c r="CZ194">
        <f>AE194</f>
        <v/>
      </c>
      <c r="DA194">
        <f>AI194</f>
        <v/>
      </c>
      <c r="DB194">
        <f>ROUND(ROUND(AT194*CZ194,2),2)</f>
        <v/>
      </c>
      <c r="DC194">
        <f>ROUND(ROUND(AT194*AG194,2),2)</f>
        <v/>
      </c>
      <c r="DD194" t="inlineStr"/>
      <c r="DE194" t="inlineStr"/>
      <c r="DF194">
        <f>ROUND(ROUND(AE194*AI194,0)*CX194,0)</f>
        <v/>
      </c>
      <c r="DG194">
        <f>ROUND(ROUND(AF194,0)*CX194,0)</f>
        <v/>
      </c>
      <c r="DH194">
        <f>ROUND(ROUND(AG194,0)*CX194,0)</f>
        <v/>
      </c>
      <c r="DI194">
        <f>ROUND(ROUND(AH194,0)*CX194,0)</f>
        <v/>
      </c>
      <c r="DJ194">
        <f>DF194</f>
        <v/>
      </c>
      <c r="DK194" t="n">
        <v>0</v>
      </c>
      <c r="DL194" t="inlineStr"/>
      <c r="DM194" t="n">
        <v>0</v>
      </c>
      <c r="DN194" t="inlineStr"/>
      <c r="DO194" t="n">
        <v>0</v>
      </c>
    </row>
    <row r="195">
      <c r="A195">
        <f>ROW(Source!A573)</f>
        <v/>
      </c>
      <c r="B195" t="n">
        <v>78862477</v>
      </c>
      <c r="C195" t="n">
        <v>78864078</v>
      </c>
      <c r="D195" t="n">
        <v>29107972</v>
      </c>
      <c r="E195" t="n">
        <v>1</v>
      </c>
      <c r="F195" t="n">
        <v>1</v>
      </c>
      <c r="G195" t="n">
        <v>1</v>
      </c>
      <c r="H195" t="n">
        <v>3</v>
      </c>
      <c r="I195" t="inlineStr">
        <is>
          <t>101-1680</t>
        </is>
      </c>
      <c r="J195" t="inlineStr">
        <is>
          <t>ТССЦ Московской обл., 101-1680, приказ Минстроя России №675/пр от 28.02.2017 № 254/пр</t>
        </is>
      </c>
      <c r="K195" t="inlineStr">
        <is>
          <t>Патроны для строительно-монтажного пистолета</t>
        </is>
      </c>
      <c r="L195" t="n">
        <v>1356</v>
      </c>
      <c r="N195" t="n">
        <v>1010</v>
      </c>
      <c r="O195" t="inlineStr">
        <is>
          <t>1000 шт.</t>
        </is>
      </c>
      <c r="P195" t="inlineStr">
        <is>
          <t>1000 шт.</t>
        </is>
      </c>
      <c r="Q195" t="n">
        <v>1000</v>
      </c>
      <c r="W195" t="n">
        <v>0</v>
      </c>
      <c r="X195" t="n">
        <v>110535374</v>
      </c>
      <c r="Y195">
        <f>AT195</f>
        <v/>
      </c>
      <c r="AA195" t="n">
        <v>4642</v>
      </c>
      <c r="AB195" t="n">
        <v>0</v>
      </c>
      <c r="AC195" t="n">
        <v>0</v>
      </c>
      <c r="AD195" t="n">
        <v>0</v>
      </c>
      <c r="AE195" t="n">
        <v>253.8</v>
      </c>
      <c r="AF195" t="n">
        <v>0</v>
      </c>
      <c r="AG195" t="n">
        <v>0</v>
      </c>
      <c r="AH195" t="n">
        <v>0</v>
      </c>
      <c r="AI195" t="n">
        <v>18.29</v>
      </c>
      <c r="AJ195" t="n">
        <v>1</v>
      </c>
      <c r="AK195" t="n">
        <v>1</v>
      </c>
      <c r="AL195" t="n">
        <v>1</v>
      </c>
      <c r="AM195" t="n">
        <v>2</v>
      </c>
      <c r="AN195" t="n">
        <v>0</v>
      </c>
      <c r="AO195" t="n">
        <v>1</v>
      </c>
      <c r="AP195" t="n">
        <v>0</v>
      </c>
      <c r="AQ195" t="n">
        <v>0</v>
      </c>
      <c r="AR195" t="n">
        <v>0</v>
      </c>
      <c r="AS195" t="inlineStr"/>
      <c r="AT195" t="n">
        <v>0.06</v>
      </c>
      <c r="AU195" t="inlineStr"/>
      <c r="AV195" t="n">
        <v>0</v>
      </c>
      <c r="AW195" t="n">
        <v>2</v>
      </c>
      <c r="AX195" t="n">
        <v>78864104</v>
      </c>
      <c r="AY195" t="n">
        <v>1</v>
      </c>
      <c r="AZ195" t="n">
        <v>0</v>
      </c>
      <c r="BA195" t="n">
        <v>199</v>
      </c>
      <c r="BB195" t="n">
        <v>0</v>
      </c>
      <c r="BC195" t="n">
        <v>0</v>
      </c>
      <c r="BD195" t="n">
        <v>0</v>
      </c>
      <c r="BE195" t="n">
        <v>0</v>
      </c>
      <c r="BF195" t="n">
        <v>0</v>
      </c>
      <c r="BG195" t="n">
        <v>0</v>
      </c>
      <c r="BH195" t="n">
        <v>0</v>
      </c>
      <c r="BI195" t="n">
        <v>0</v>
      </c>
      <c r="BJ195" t="n">
        <v>0</v>
      </c>
      <c r="BK195" t="n">
        <v>0</v>
      </c>
      <c r="BL195" t="n">
        <v>0</v>
      </c>
      <c r="BM195" t="n">
        <v>0</v>
      </c>
      <c r="BN195" t="n">
        <v>0</v>
      </c>
      <c r="BO195" t="n">
        <v>0</v>
      </c>
      <c r="BP195" t="n">
        <v>0</v>
      </c>
      <c r="BQ195" t="n">
        <v>0</v>
      </c>
      <c r="BR195" t="n">
        <v>0</v>
      </c>
      <c r="BS195" t="n">
        <v>0</v>
      </c>
      <c r="BT195" t="n">
        <v>0</v>
      </c>
      <c r="BU195" t="n">
        <v>0</v>
      </c>
      <c r="BV195" t="n">
        <v>0</v>
      </c>
      <c r="BW195" t="n">
        <v>0</v>
      </c>
      <c r="CV195" t="n">
        <v>0</v>
      </c>
      <c r="CW195" t="n">
        <v>0</v>
      </c>
      <c r="CX195">
        <f>ROUND(Y195*Source!I573,7)</f>
        <v/>
      </c>
      <c r="CY195">
        <f>AA195</f>
        <v/>
      </c>
      <c r="CZ195">
        <f>AE195</f>
        <v/>
      </c>
      <c r="DA195">
        <f>AI195</f>
        <v/>
      </c>
      <c r="DB195">
        <f>ROUND(ROUND(AT195*CZ195,2),2)</f>
        <v/>
      </c>
      <c r="DC195">
        <f>ROUND(ROUND(AT195*AG195,2),2)</f>
        <v/>
      </c>
      <c r="DD195" t="inlineStr"/>
      <c r="DE195" t="inlineStr"/>
      <c r="DF195">
        <f>ROUND(ROUND(AE195*AI195,0)*CX195,0)</f>
        <v/>
      </c>
      <c r="DG195">
        <f>ROUND(ROUND(AF195,0)*CX195,0)</f>
        <v/>
      </c>
      <c r="DH195">
        <f>ROUND(ROUND(AG195,0)*CX195,0)</f>
        <v/>
      </c>
      <c r="DI195">
        <f>ROUND(ROUND(AH195,0)*CX195,0)</f>
        <v/>
      </c>
      <c r="DJ195">
        <f>DF195</f>
        <v/>
      </c>
      <c r="DK195" t="n">
        <v>0</v>
      </c>
      <c r="DL195" t="inlineStr"/>
      <c r="DM195" t="n">
        <v>0</v>
      </c>
      <c r="DN195" t="inlineStr"/>
      <c r="DO195" t="n">
        <v>0</v>
      </c>
    </row>
    <row r="196">
      <c r="A196">
        <f>ROW(Source!A573)</f>
        <v/>
      </c>
      <c r="B196" t="n">
        <v>78862477</v>
      </c>
      <c r="C196" t="n">
        <v>78864078</v>
      </c>
      <c r="D196" t="n">
        <v>29112620</v>
      </c>
      <c r="E196" t="n">
        <v>1</v>
      </c>
      <c r="F196" t="n">
        <v>1</v>
      </c>
      <c r="G196" t="n">
        <v>1</v>
      </c>
      <c r="H196" t="n">
        <v>3</v>
      </c>
      <c r="I196" t="inlineStr">
        <is>
          <t>101-1700</t>
        </is>
      </c>
      <c r="J196" t="inlineStr">
        <is>
          <t>ТССЦ Московской обл., 101-1700, приказ Минстроя России №675/пр от 28.02.2017 № 254/пр</t>
        </is>
      </c>
      <c r="K196" t="inlineStr">
        <is>
          <t>Наконечники для полиэтиленовых труб</t>
        </is>
      </c>
      <c r="L196" t="n">
        <v>1346</v>
      </c>
      <c r="N196" t="n">
        <v>1009</v>
      </c>
      <c r="O196" t="inlineStr">
        <is>
          <t>кг</t>
        </is>
      </c>
      <c r="P196" t="inlineStr">
        <is>
          <t>кг</t>
        </is>
      </c>
      <c r="Q196" t="n">
        <v>1</v>
      </c>
      <c r="W196" t="n">
        <v>0</v>
      </c>
      <c r="X196" t="n">
        <v>-2067002353</v>
      </c>
      <c r="Y196">
        <f>AT196</f>
        <v/>
      </c>
      <c r="AA196" t="n">
        <v>54.27</v>
      </c>
      <c r="AB196" t="n">
        <v>0</v>
      </c>
      <c r="AC196" t="n">
        <v>0</v>
      </c>
      <c r="AD196" t="n">
        <v>0</v>
      </c>
      <c r="AE196" t="n">
        <v>25.01</v>
      </c>
      <c r="AF196" t="n">
        <v>0</v>
      </c>
      <c r="AG196" t="n">
        <v>0</v>
      </c>
      <c r="AH196" t="n">
        <v>0</v>
      </c>
      <c r="AI196" t="n">
        <v>2.17</v>
      </c>
      <c r="AJ196" t="n">
        <v>1</v>
      </c>
      <c r="AK196" t="n">
        <v>1</v>
      </c>
      <c r="AL196" t="n">
        <v>1</v>
      </c>
      <c r="AM196" t="n">
        <v>2</v>
      </c>
      <c r="AN196" t="n">
        <v>0</v>
      </c>
      <c r="AO196" t="n">
        <v>1</v>
      </c>
      <c r="AP196" t="n">
        <v>0</v>
      </c>
      <c r="AQ196" t="n">
        <v>0</v>
      </c>
      <c r="AR196" t="n">
        <v>0</v>
      </c>
      <c r="AS196" t="inlineStr"/>
      <c r="AT196" t="n">
        <v>0.33</v>
      </c>
      <c r="AU196" t="inlineStr"/>
      <c r="AV196" t="n">
        <v>0</v>
      </c>
      <c r="AW196" t="n">
        <v>2</v>
      </c>
      <c r="AX196" t="n">
        <v>78864105</v>
      </c>
      <c r="AY196" t="n">
        <v>1</v>
      </c>
      <c r="AZ196" t="n">
        <v>0</v>
      </c>
      <c r="BA196" t="n">
        <v>200</v>
      </c>
      <c r="BB196" t="n">
        <v>0</v>
      </c>
      <c r="BC196" t="n">
        <v>0</v>
      </c>
      <c r="BD196" t="n">
        <v>0</v>
      </c>
      <c r="BE196" t="n">
        <v>0</v>
      </c>
      <c r="BF196" t="n">
        <v>0</v>
      </c>
      <c r="BG196" t="n">
        <v>0</v>
      </c>
      <c r="BH196" t="n">
        <v>0</v>
      </c>
      <c r="BI196" t="n">
        <v>0</v>
      </c>
      <c r="BJ196" t="n">
        <v>0</v>
      </c>
      <c r="BK196" t="n">
        <v>0</v>
      </c>
      <c r="BL196" t="n">
        <v>0</v>
      </c>
      <c r="BM196" t="n">
        <v>0</v>
      </c>
      <c r="BN196" t="n">
        <v>0</v>
      </c>
      <c r="BO196" t="n">
        <v>0</v>
      </c>
      <c r="BP196" t="n">
        <v>0</v>
      </c>
      <c r="BQ196" t="n">
        <v>0</v>
      </c>
      <c r="BR196" t="n">
        <v>0</v>
      </c>
      <c r="BS196" t="n">
        <v>0</v>
      </c>
      <c r="BT196" t="n">
        <v>0</v>
      </c>
      <c r="BU196" t="n">
        <v>0</v>
      </c>
      <c r="BV196" t="n">
        <v>0</v>
      </c>
      <c r="BW196" t="n">
        <v>0</v>
      </c>
      <c r="CV196" t="n">
        <v>0</v>
      </c>
      <c r="CW196" t="n">
        <v>0</v>
      </c>
      <c r="CX196">
        <f>ROUND(Y196*Source!I573,7)</f>
        <v/>
      </c>
      <c r="CY196">
        <f>AA196</f>
        <v/>
      </c>
      <c r="CZ196">
        <f>AE196</f>
        <v/>
      </c>
      <c r="DA196">
        <f>AI196</f>
        <v/>
      </c>
      <c r="DB196">
        <f>ROUND(ROUND(AT196*CZ196,2),2)</f>
        <v/>
      </c>
      <c r="DC196">
        <f>ROUND(ROUND(AT196*AG196,2),2)</f>
        <v/>
      </c>
      <c r="DD196" t="inlineStr"/>
      <c r="DE196" t="inlineStr"/>
      <c r="DF196">
        <f>ROUND(ROUND(AE196*AI196,0)*CX196,0)</f>
        <v/>
      </c>
      <c r="DG196">
        <f>ROUND(ROUND(AF196,0)*CX196,0)</f>
        <v/>
      </c>
      <c r="DH196">
        <f>ROUND(ROUND(AG196,0)*CX196,0)</f>
        <v/>
      </c>
      <c r="DI196">
        <f>ROUND(ROUND(AH196,0)*CX196,0)</f>
        <v/>
      </c>
      <c r="DJ196">
        <f>DF196</f>
        <v/>
      </c>
      <c r="DK196" t="n">
        <v>0</v>
      </c>
      <c r="DL196" t="inlineStr"/>
      <c r="DM196" t="n">
        <v>0</v>
      </c>
      <c r="DN196" t="inlineStr"/>
      <c r="DO196" t="n">
        <v>0</v>
      </c>
    </row>
    <row r="197">
      <c r="A197">
        <f>ROW(Source!A573)</f>
        <v/>
      </c>
      <c r="B197" t="n">
        <v>78862477</v>
      </c>
      <c r="C197" t="n">
        <v>78864078</v>
      </c>
      <c r="D197" t="n">
        <v>29122510</v>
      </c>
      <c r="E197" t="n">
        <v>1</v>
      </c>
      <c r="F197" t="n">
        <v>1</v>
      </c>
      <c r="G197" t="n">
        <v>1</v>
      </c>
      <c r="H197" t="n">
        <v>3</v>
      </c>
      <c r="I197" t="inlineStr">
        <is>
          <t>113-0473</t>
        </is>
      </c>
      <c r="J197" t="inlineStr">
        <is>
          <t>ТССЦ Московской обл., 113-0473, приказ Минстроя России №675/пр от 28.02.2017 № 254/пр</t>
        </is>
      </c>
      <c r="K197" t="inlineStr">
        <is>
          <t>Метиленхлорид</t>
        </is>
      </c>
      <c r="L197" t="n">
        <v>1346</v>
      </c>
      <c r="N197" t="n">
        <v>1009</v>
      </c>
      <c r="O197" t="inlineStr">
        <is>
          <t>кг</t>
        </is>
      </c>
      <c r="P197" t="inlineStr">
        <is>
          <t>кг</t>
        </is>
      </c>
      <c r="Q197" t="n">
        <v>1</v>
      </c>
      <c r="W197" t="n">
        <v>0</v>
      </c>
      <c r="X197" t="n">
        <v>-773887630</v>
      </c>
      <c r="Y197">
        <f>AT197</f>
        <v/>
      </c>
      <c r="AA197" t="n">
        <v>352.8</v>
      </c>
      <c r="AB197" t="n">
        <v>0</v>
      </c>
      <c r="AC197" t="n">
        <v>0</v>
      </c>
      <c r="AD197" t="n">
        <v>0</v>
      </c>
      <c r="AE197" t="n">
        <v>120</v>
      </c>
      <c r="AF197" t="n">
        <v>0</v>
      </c>
      <c r="AG197" t="n">
        <v>0</v>
      </c>
      <c r="AH197" t="n">
        <v>0</v>
      </c>
      <c r="AI197" t="n">
        <v>2.94</v>
      </c>
      <c r="AJ197" t="n">
        <v>1</v>
      </c>
      <c r="AK197" t="n">
        <v>1</v>
      </c>
      <c r="AL197" t="n">
        <v>1</v>
      </c>
      <c r="AM197" t="n">
        <v>2</v>
      </c>
      <c r="AN197" t="n">
        <v>0</v>
      </c>
      <c r="AO197" t="n">
        <v>1</v>
      </c>
      <c r="AP197" t="n">
        <v>0</v>
      </c>
      <c r="AQ197" t="n">
        <v>0</v>
      </c>
      <c r="AR197" t="n">
        <v>0</v>
      </c>
      <c r="AS197" t="inlineStr"/>
      <c r="AT197" t="n">
        <v>0.2</v>
      </c>
      <c r="AU197" t="inlineStr"/>
      <c r="AV197" t="n">
        <v>0</v>
      </c>
      <c r="AW197" t="n">
        <v>2</v>
      </c>
      <c r="AX197" t="n">
        <v>78864107</v>
      </c>
      <c r="AY197" t="n">
        <v>1</v>
      </c>
      <c r="AZ197" t="n">
        <v>0</v>
      </c>
      <c r="BA197" t="n">
        <v>202</v>
      </c>
      <c r="BB197" t="n">
        <v>0</v>
      </c>
      <c r="BC197" t="n">
        <v>0</v>
      </c>
      <c r="BD197" t="n">
        <v>0</v>
      </c>
      <c r="BE197" t="n">
        <v>0</v>
      </c>
      <c r="BF197" t="n">
        <v>0</v>
      </c>
      <c r="BG197" t="n">
        <v>0</v>
      </c>
      <c r="BH197" t="n">
        <v>0</v>
      </c>
      <c r="BI197" t="n">
        <v>0</v>
      </c>
      <c r="BJ197" t="n">
        <v>0</v>
      </c>
      <c r="BK197" t="n">
        <v>0</v>
      </c>
      <c r="BL197" t="n">
        <v>0</v>
      </c>
      <c r="BM197" t="n">
        <v>0</v>
      </c>
      <c r="BN197" t="n">
        <v>0</v>
      </c>
      <c r="BO197" t="n">
        <v>0</v>
      </c>
      <c r="BP197" t="n">
        <v>0</v>
      </c>
      <c r="BQ197" t="n">
        <v>0</v>
      </c>
      <c r="BR197" t="n">
        <v>0</v>
      </c>
      <c r="BS197" t="n">
        <v>0</v>
      </c>
      <c r="BT197" t="n">
        <v>0</v>
      </c>
      <c r="BU197" t="n">
        <v>0</v>
      </c>
      <c r="BV197" t="n">
        <v>0</v>
      </c>
      <c r="BW197" t="n">
        <v>0</v>
      </c>
      <c r="CV197" t="n">
        <v>0</v>
      </c>
      <c r="CW197" t="n">
        <v>0</v>
      </c>
      <c r="CX197">
        <f>ROUND(Y197*Source!I573,7)</f>
        <v/>
      </c>
      <c r="CY197">
        <f>AA197</f>
        <v/>
      </c>
      <c r="CZ197">
        <f>AE197</f>
        <v/>
      </c>
      <c r="DA197">
        <f>AI197</f>
        <v/>
      </c>
      <c r="DB197">
        <f>ROUND(ROUND(AT197*CZ197,2),2)</f>
        <v/>
      </c>
      <c r="DC197">
        <f>ROUND(ROUND(AT197*AG197,2),2)</f>
        <v/>
      </c>
      <c r="DD197" t="inlineStr"/>
      <c r="DE197" t="inlineStr"/>
      <c r="DF197">
        <f>ROUND(ROUND(AE197*AI197,0)*CX197,0)</f>
        <v/>
      </c>
      <c r="DG197">
        <f>ROUND(ROUND(AF197,0)*CX197,0)</f>
        <v/>
      </c>
      <c r="DH197">
        <f>ROUND(ROUND(AG197,0)*CX197,0)</f>
        <v/>
      </c>
      <c r="DI197">
        <f>ROUND(ROUND(AH197,0)*CX197,0)</f>
        <v/>
      </c>
      <c r="DJ197">
        <f>DF197</f>
        <v/>
      </c>
      <c r="DK197" t="n">
        <v>0</v>
      </c>
      <c r="DL197" t="inlineStr"/>
      <c r="DM197" t="n">
        <v>0</v>
      </c>
      <c r="DN197" t="inlineStr"/>
      <c r="DO197" t="n">
        <v>0</v>
      </c>
    </row>
    <row r="198">
      <c r="A198">
        <f>ROW(Source!A573)</f>
        <v/>
      </c>
      <c r="B198" t="n">
        <v>78862477</v>
      </c>
      <c r="C198" t="n">
        <v>78864078</v>
      </c>
      <c r="D198" t="n">
        <v>29126794</v>
      </c>
      <c r="E198" t="n">
        <v>1</v>
      </c>
      <c r="F198" t="n">
        <v>1</v>
      </c>
      <c r="G198" t="n">
        <v>1</v>
      </c>
      <c r="H198" t="n">
        <v>3</v>
      </c>
      <c r="I198" t="inlineStr">
        <is>
          <t>116-0095</t>
        </is>
      </c>
      <c r="J198" t="inlineStr">
        <is>
          <t>ТССЦ Московской обл., 116-0095, приказ Минстроя России №675/пр от 28.02.2017 № 254/пр</t>
        </is>
      </c>
      <c r="K198" t="inlineStr">
        <is>
          <t>Щит информационный</t>
        </is>
      </c>
      <c r="L198" t="n">
        <v>1354</v>
      </c>
      <c r="N198" t="n">
        <v>1010</v>
      </c>
      <c r="O198" t="inlineStr">
        <is>
          <t>шт.</t>
        </is>
      </c>
      <c r="P198" t="inlineStr">
        <is>
          <t>шт.</t>
        </is>
      </c>
      <c r="Q198" t="n">
        <v>1</v>
      </c>
      <c r="W198" t="n">
        <v>0</v>
      </c>
      <c r="X198" t="n">
        <v>-357868438</v>
      </c>
      <c r="Y198">
        <f>AT198</f>
        <v/>
      </c>
      <c r="AA198" t="n">
        <v>9972.65</v>
      </c>
      <c r="AB198" t="n">
        <v>0</v>
      </c>
      <c r="AC198" t="n">
        <v>0</v>
      </c>
      <c r="AD198" t="n">
        <v>0</v>
      </c>
      <c r="AE198" t="n">
        <v>2282.07</v>
      </c>
      <c r="AF198" t="n">
        <v>0</v>
      </c>
      <c r="AG198" t="n">
        <v>0</v>
      </c>
      <c r="AH198" t="n">
        <v>0</v>
      </c>
      <c r="AI198" t="n">
        <v>4.37</v>
      </c>
      <c r="AJ198" t="n">
        <v>1</v>
      </c>
      <c r="AK198" t="n">
        <v>1</v>
      </c>
      <c r="AL198" t="n">
        <v>1</v>
      </c>
      <c r="AM198" t="n">
        <v>0</v>
      </c>
      <c r="AN198" t="n">
        <v>0</v>
      </c>
      <c r="AO198" t="n">
        <v>0</v>
      </c>
      <c r="AP198" t="n">
        <v>1</v>
      </c>
      <c r="AQ198" t="n">
        <v>0</v>
      </c>
      <c r="AR198" t="n">
        <v>0</v>
      </c>
      <c r="AS198" t="inlineStr"/>
      <c r="AT198" t="n">
        <v>150</v>
      </c>
      <c r="AU198" t="inlineStr"/>
      <c r="AV198" t="n">
        <v>0</v>
      </c>
      <c r="AW198" t="n">
        <v>1</v>
      </c>
      <c r="AX198" t="n">
        <v>-1</v>
      </c>
      <c r="AY198" t="n">
        <v>0</v>
      </c>
      <c r="AZ198" t="n">
        <v>0</v>
      </c>
      <c r="BA198" t="inlineStr"/>
      <c r="BB198" t="n">
        <v>0</v>
      </c>
      <c r="BC198" t="n">
        <v>0</v>
      </c>
      <c r="BD198" t="n">
        <v>0</v>
      </c>
      <c r="BE198" t="n">
        <v>0</v>
      </c>
      <c r="BF198" t="n">
        <v>0</v>
      </c>
      <c r="BG198" t="n">
        <v>0</v>
      </c>
      <c r="BH198" t="n">
        <v>0</v>
      </c>
      <c r="BI198" t="n">
        <v>0</v>
      </c>
      <c r="BJ198" t="n">
        <v>0</v>
      </c>
      <c r="BK198" t="n">
        <v>0</v>
      </c>
      <c r="BL198" t="n">
        <v>0</v>
      </c>
      <c r="BM198" t="n">
        <v>0</v>
      </c>
      <c r="BN198" t="n">
        <v>0</v>
      </c>
      <c r="BO198" t="n">
        <v>0</v>
      </c>
      <c r="BP198" t="n">
        <v>0</v>
      </c>
      <c r="BQ198" t="n">
        <v>0</v>
      </c>
      <c r="BR198" t="n">
        <v>0</v>
      </c>
      <c r="BS198" t="n">
        <v>0</v>
      </c>
      <c r="BT198" t="n">
        <v>0</v>
      </c>
      <c r="BU198" t="n">
        <v>0</v>
      </c>
      <c r="BV198" t="n">
        <v>0</v>
      </c>
      <c r="BW198" t="n">
        <v>0</v>
      </c>
      <c r="CV198" t="n">
        <v>0</v>
      </c>
      <c r="CW198" t="n">
        <v>0</v>
      </c>
      <c r="CX198">
        <f>ROUND(Y198*Source!I573,7)</f>
        <v/>
      </c>
      <c r="CY198">
        <f>AA198</f>
        <v/>
      </c>
      <c r="CZ198">
        <f>AE198</f>
        <v/>
      </c>
      <c r="DA198">
        <f>AI198</f>
        <v/>
      </c>
      <c r="DB198">
        <f>ROUND(ROUND(AT198*CZ198,2),2)</f>
        <v/>
      </c>
      <c r="DC198">
        <f>ROUND(ROUND(AT198*AG198,2),2)</f>
        <v/>
      </c>
      <c r="DD198" t="inlineStr"/>
      <c r="DE198" t="inlineStr"/>
      <c r="DF198">
        <f>ROUND(ROUND(AE198*AI198,0)*CX198,0)</f>
        <v/>
      </c>
      <c r="DG198">
        <f>ROUND(ROUND(AF198,0)*CX198,0)</f>
        <v/>
      </c>
      <c r="DH198">
        <f>ROUND(ROUND(AG198,0)*CX198,0)</f>
        <v/>
      </c>
      <c r="DI198">
        <f>ROUND(ROUND(AH198,0)*CX198,0)</f>
        <v/>
      </c>
      <c r="DJ198">
        <f>DF198</f>
        <v/>
      </c>
      <c r="DK198" t="n">
        <v>0</v>
      </c>
      <c r="DL198" t="inlineStr"/>
      <c r="DM198" t="n">
        <v>0</v>
      </c>
      <c r="DN198" t="inlineStr"/>
      <c r="DO198" t="n">
        <v>0</v>
      </c>
    </row>
    <row r="199">
      <c r="A199">
        <f>ROW(Source!A573)</f>
        <v/>
      </c>
      <c r="B199" t="n">
        <v>78862477</v>
      </c>
      <c r="C199" t="n">
        <v>78864078</v>
      </c>
      <c r="D199" t="n">
        <v>29143381</v>
      </c>
      <c r="E199" t="n">
        <v>1</v>
      </c>
      <c r="F199" t="n">
        <v>1</v>
      </c>
      <c r="G199" t="n">
        <v>1</v>
      </c>
      <c r="H199" t="n">
        <v>3</v>
      </c>
      <c r="I199" t="inlineStr">
        <is>
          <t>302-0065</t>
        </is>
      </c>
      <c r="J199" t="inlineStr">
        <is>
          <t>ТССЦ Московской обл., 302-0065, приказ Минстроя России №675/пр от 28.02.2017 № 256/пр</t>
        </is>
      </c>
      <c r="K199" t="inlineStr">
        <is>
          <t>Кран шаровый муфтовый Valtec для воды диаметром 32 мм, тип в/в</t>
        </is>
      </c>
      <c r="L199" t="n">
        <v>1354</v>
      </c>
      <c r="N199" t="n">
        <v>1010</v>
      </c>
      <c r="O199" t="inlineStr">
        <is>
          <t>шт.</t>
        </is>
      </c>
      <c r="P199" t="inlineStr">
        <is>
          <t>шт.</t>
        </is>
      </c>
      <c r="Q199" t="n">
        <v>1</v>
      </c>
      <c r="W199" t="n">
        <v>0</v>
      </c>
      <c r="X199" t="n">
        <v>535473645</v>
      </c>
      <c r="Y199">
        <f>AT199</f>
        <v/>
      </c>
      <c r="AA199" t="n">
        <v>1520.76</v>
      </c>
      <c r="AB199" t="n">
        <v>0</v>
      </c>
      <c r="AC199" t="n">
        <v>0</v>
      </c>
      <c r="AD199" t="n">
        <v>0</v>
      </c>
      <c r="AE199" t="n">
        <v>106.72</v>
      </c>
      <c r="AF199" t="n">
        <v>0</v>
      </c>
      <c r="AG199" t="n">
        <v>0</v>
      </c>
      <c r="AH199" t="n">
        <v>0</v>
      </c>
      <c r="AI199" t="n">
        <v>14.25</v>
      </c>
      <c r="AJ199" t="n">
        <v>1</v>
      </c>
      <c r="AK199" t="n">
        <v>1</v>
      </c>
      <c r="AL199" t="n">
        <v>1</v>
      </c>
      <c r="AM199" t="n">
        <v>0</v>
      </c>
      <c r="AN199" t="n">
        <v>0</v>
      </c>
      <c r="AO199" t="n">
        <v>0</v>
      </c>
      <c r="AP199" t="n">
        <v>1</v>
      </c>
      <c r="AQ199" t="n">
        <v>0</v>
      </c>
      <c r="AR199" t="n">
        <v>0</v>
      </c>
      <c r="AS199" t="inlineStr"/>
      <c r="AT199" t="n">
        <v>50</v>
      </c>
      <c r="AU199" t="inlineStr"/>
      <c r="AV199" t="n">
        <v>0</v>
      </c>
      <c r="AW199" t="n">
        <v>1</v>
      </c>
      <c r="AX199" t="n">
        <v>-1</v>
      </c>
      <c r="AY199" t="n">
        <v>0</v>
      </c>
      <c r="AZ199" t="n">
        <v>0</v>
      </c>
      <c r="BA199" t="inlineStr"/>
      <c r="BB199" t="n">
        <v>0</v>
      </c>
      <c r="BC199" t="n">
        <v>0</v>
      </c>
      <c r="BD199" t="n">
        <v>0</v>
      </c>
      <c r="BE199" t="n">
        <v>0</v>
      </c>
      <c r="BF199" t="n">
        <v>0</v>
      </c>
      <c r="BG199" t="n">
        <v>0</v>
      </c>
      <c r="BH199" t="n">
        <v>0</v>
      </c>
      <c r="BI199" t="n">
        <v>0</v>
      </c>
      <c r="BJ199" t="n">
        <v>0</v>
      </c>
      <c r="BK199" t="n">
        <v>0</v>
      </c>
      <c r="BL199" t="n">
        <v>0</v>
      </c>
      <c r="BM199" t="n">
        <v>0</v>
      </c>
      <c r="BN199" t="n">
        <v>0</v>
      </c>
      <c r="BO199" t="n">
        <v>0</v>
      </c>
      <c r="BP199" t="n">
        <v>0</v>
      </c>
      <c r="BQ199" t="n">
        <v>0</v>
      </c>
      <c r="BR199" t="n">
        <v>0</v>
      </c>
      <c r="BS199" t="n">
        <v>0</v>
      </c>
      <c r="BT199" t="n">
        <v>0</v>
      </c>
      <c r="BU199" t="n">
        <v>0</v>
      </c>
      <c r="BV199" t="n">
        <v>0</v>
      </c>
      <c r="BW199" t="n">
        <v>0</v>
      </c>
      <c r="CV199" t="n">
        <v>0</v>
      </c>
      <c r="CW199" t="n">
        <v>0</v>
      </c>
      <c r="CX199">
        <f>ROUND(Y199*Source!I573,7)</f>
        <v/>
      </c>
      <c r="CY199">
        <f>AA199</f>
        <v/>
      </c>
      <c r="CZ199">
        <f>AE199</f>
        <v/>
      </c>
      <c r="DA199">
        <f>AI199</f>
        <v/>
      </c>
      <c r="DB199">
        <f>ROUND(ROUND(AT199*CZ199,2),2)</f>
        <v/>
      </c>
      <c r="DC199">
        <f>ROUND(ROUND(AT199*AG199,2),2)</f>
        <v/>
      </c>
      <c r="DD199" t="inlineStr"/>
      <c r="DE199" t="inlineStr"/>
      <c r="DF199">
        <f>ROUND(ROUND(AE199*AI199,0)*CX199,0)</f>
        <v/>
      </c>
      <c r="DG199">
        <f>ROUND(ROUND(AF199,0)*CX199,0)</f>
        <v/>
      </c>
      <c r="DH199">
        <f>ROUND(ROUND(AG199,0)*CX199,0)</f>
        <v/>
      </c>
      <c r="DI199">
        <f>ROUND(ROUND(AH199,0)*CX199,0)</f>
        <v/>
      </c>
      <c r="DJ199">
        <f>DF199</f>
        <v/>
      </c>
      <c r="DK199" t="n">
        <v>0</v>
      </c>
      <c r="DL199" t="inlineStr"/>
      <c r="DM199" t="n">
        <v>0</v>
      </c>
      <c r="DN199" t="inlineStr"/>
      <c r="DO199" t="n">
        <v>0</v>
      </c>
    </row>
    <row r="200">
      <c r="A200">
        <f>ROW(Source!A573)</f>
        <v/>
      </c>
      <c r="B200" t="n">
        <v>78862477</v>
      </c>
      <c r="C200" t="n">
        <v>78864078</v>
      </c>
      <c r="D200" t="n">
        <v>29149246</v>
      </c>
      <c r="E200" t="n">
        <v>1</v>
      </c>
      <c r="F200" t="n">
        <v>1</v>
      </c>
      <c r="G200" t="n">
        <v>1</v>
      </c>
      <c r="H200" t="n">
        <v>3</v>
      </c>
      <c r="I200" t="inlineStr">
        <is>
          <t>405-1601</t>
        </is>
      </c>
      <c r="J200" t="inlineStr">
        <is>
          <t>ТССЦ Московской обл., 405-1601, приказ Минстроя России №675/пр от 28.02.2017 № 257/пр</t>
        </is>
      </c>
      <c r="K200" t="inlineStr">
        <is>
          <t>Известь строительная негашеная хлорная, марки А</t>
        </is>
      </c>
      <c r="L200" t="n">
        <v>1346</v>
      </c>
      <c r="N200" t="n">
        <v>1009</v>
      </c>
      <c r="O200" t="inlineStr">
        <is>
          <t>кг</t>
        </is>
      </c>
      <c r="P200" t="inlineStr">
        <is>
          <t>кг</t>
        </is>
      </c>
      <c r="Q200" t="n">
        <v>1</v>
      </c>
      <c r="W200" t="n">
        <v>0</v>
      </c>
      <c r="X200" t="n">
        <v>-823040862</v>
      </c>
      <c r="Y200">
        <f>AT200</f>
        <v/>
      </c>
      <c r="AA200" t="n">
        <v>7.87</v>
      </c>
      <c r="AB200" t="n">
        <v>0</v>
      </c>
      <c r="AC200" t="n">
        <v>0</v>
      </c>
      <c r="AD200" t="n">
        <v>0</v>
      </c>
      <c r="AE200" t="n">
        <v>2.15</v>
      </c>
      <c r="AF200" t="n">
        <v>0</v>
      </c>
      <c r="AG200" t="n">
        <v>0</v>
      </c>
      <c r="AH200" t="n">
        <v>0</v>
      </c>
      <c r="AI200" t="n">
        <v>3.66</v>
      </c>
      <c r="AJ200" t="n">
        <v>1</v>
      </c>
      <c r="AK200" t="n">
        <v>1</v>
      </c>
      <c r="AL200" t="n">
        <v>1</v>
      </c>
      <c r="AM200" t="n">
        <v>2</v>
      </c>
      <c r="AN200" t="n">
        <v>0</v>
      </c>
      <c r="AO200" t="n">
        <v>1</v>
      </c>
      <c r="AP200" t="n">
        <v>0</v>
      </c>
      <c r="AQ200" t="n">
        <v>0</v>
      </c>
      <c r="AR200" t="n">
        <v>0</v>
      </c>
      <c r="AS200" t="inlineStr"/>
      <c r="AT200" t="n">
        <v>0.004</v>
      </c>
      <c r="AU200" t="inlineStr"/>
      <c r="AV200" t="n">
        <v>0</v>
      </c>
      <c r="AW200" t="n">
        <v>2</v>
      </c>
      <c r="AX200" t="n">
        <v>78864110</v>
      </c>
      <c r="AY200" t="n">
        <v>1</v>
      </c>
      <c r="AZ200" t="n">
        <v>0</v>
      </c>
      <c r="BA200" t="n">
        <v>205</v>
      </c>
      <c r="BB200" t="n">
        <v>0</v>
      </c>
      <c r="BC200" t="n">
        <v>0</v>
      </c>
      <c r="BD200" t="n">
        <v>0</v>
      </c>
      <c r="BE200" t="n">
        <v>0</v>
      </c>
      <c r="BF200" t="n">
        <v>0</v>
      </c>
      <c r="BG200" t="n">
        <v>0</v>
      </c>
      <c r="BH200" t="n">
        <v>0</v>
      </c>
      <c r="BI200" t="n">
        <v>0</v>
      </c>
      <c r="BJ200" t="n">
        <v>0</v>
      </c>
      <c r="BK200" t="n">
        <v>0</v>
      </c>
      <c r="BL200" t="n">
        <v>0</v>
      </c>
      <c r="BM200" t="n">
        <v>0</v>
      </c>
      <c r="BN200" t="n">
        <v>0</v>
      </c>
      <c r="BO200" t="n">
        <v>0</v>
      </c>
      <c r="BP200" t="n">
        <v>0</v>
      </c>
      <c r="BQ200" t="n">
        <v>0</v>
      </c>
      <c r="BR200" t="n">
        <v>0</v>
      </c>
      <c r="BS200" t="n">
        <v>0</v>
      </c>
      <c r="BT200" t="n">
        <v>0</v>
      </c>
      <c r="BU200" t="n">
        <v>0</v>
      </c>
      <c r="BV200" t="n">
        <v>0</v>
      </c>
      <c r="BW200" t="n">
        <v>0</v>
      </c>
      <c r="CV200" t="n">
        <v>0</v>
      </c>
      <c r="CW200" t="n">
        <v>0</v>
      </c>
      <c r="CX200">
        <f>ROUND(Y200*Source!I573,7)</f>
        <v/>
      </c>
      <c r="CY200">
        <f>AA200</f>
        <v/>
      </c>
      <c r="CZ200">
        <f>AE200</f>
        <v/>
      </c>
      <c r="DA200">
        <f>AI200</f>
        <v/>
      </c>
      <c r="DB200">
        <f>ROUND(ROUND(AT200*CZ200,2),2)</f>
        <v/>
      </c>
      <c r="DC200">
        <f>ROUND(ROUND(AT200*AG200,2),2)</f>
        <v/>
      </c>
      <c r="DD200" t="inlineStr"/>
      <c r="DE200" t="inlineStr"/>
      <c r="DF200">
        <f>ROUND(ROUND(AE200*AI200,0)*CX200,0)</f>
        <v/>
      </c>
      <c r="DG200">
        <f>ROUND(ROUND(AF200,0)*CX200,0)</f>
        <v/>
      </c>
      <c r="DH200">
        <f>ROUND(ROUND(AG200,0)*CX200,0)</f>
        <v/>
      </c>
      <c r="DI200">
        <f>ROUND(ROUND(AH200,0)*CX200,0)</f>
        <v/>
      </c>
      <c r="DJ200">
        <f>DF200</f>
        <v/>
      </c>
      <c r="DK200" t="n">
        <v>0</v>
      </c>
      <c r="DL200" t="inlineStr"/>
      <c r="DM200" t="n">
        <v>0</v>
      </c>
      <c r="DN200" t="inlineStr"/>
      <c r="DO200" t="n">
        <v>0</v>
      </c>
    </row>
    <row r="201">
      <c r="A201">
        <f>ROW(Source!A573)</f>
        <v/>
      </c>
      <c r="B201" t="n">
        <v>78862477</v>
      </c>
      <c r="C201" t="n">
        <v>78864078</v>
      </c>
      <c r="D201" t="n">
        <v>29150040</v>
      </c>
      <c r="E201" t="n">
        <v>1</v>
      </c>
      <c r="F201" t="n">
        <v>1</v>
      </c>
      <c r="G201" t="n">
        <v>1</v>
      </c>
      <c r="H201" t="n">
        <v>3</v>
      </c>
      <c r="I201" t="inlineStr">
        <is>
          <t>411-0001</t>
        </is>
      </c>
      <c r="J201" t="inlineStr">
        <is>
          <t>ТССЦ Московской обл., 411-0001, приказ Минстроя России №675/пр от 28.02.2017 № 257/пр</t>
        </is>
      </c>
      <c r="K201" t="inlineStr">
        <is>
          <t>Вода</t>
        </is>
      </c>
      <c r="L201" t="n">
        <v>1339</v>
      </c>
      <c r="N201" t="n">
        <v>1007</v>
      </c>
      <c r="O201" t="inlineStr">
        <is>
          <t>м3</t>
        </is>
      </c>
      <c r="P201" t="inlineStr">
        <is>
          <t>м3</t>
        </is>
      </c>
      <c r="Q201" t="n">
        <v>1</v>
      </c>
      <c r="W201" t="n">
        <v>0</v>
      </c>
      <c r="X201" t="n">
        <v>619799737</v>
      </c>
      <c r="Y201">
        <f>AT201</f>
        <v/>
      </c>
      <c r="AA201" t="n">
        <v>31.28</v>
      </c>
      <c r="AB201" t="n">
        <v>0</v>
      </c>
      <c r="AC201" t="n">
        <v>0</v>
      </c>
      <c r="AD201" t="n">
        <v>0</v>
      </c>
      <c r="AE201" t="n">
        <v>2.44</v>
      </c>
      <c r="AF201" t="n">
        <v>0</v>
      </c>
      <c r="AG201" t="n">
        <v>0</v>
      </c>
      <c r="AH201" t="n">
        <v>0</v>
      </c>
      <c r="AI201" t="n">
        <v>12.82</v>
      </c>
      <c r="AJ201" t="n">
        <v>1</v>
      </c>
      <c r="AK201" t="n">
        <v>1</v>
      </c>
      <c r="AL201" t="n">
        <v>1</v>
      </c>
      <c r="AM201" t="n">
        <v>2</v>
      </c>
      <c r="AN201" t="n">
        <v>0</v>
      </c>
      <c r="AO201" t="n">
        <v>1</v>
      </c>
      <c r="AP201" t="n">
        <v>0</v>
      </c>
      <c r="AQ201" t="n">
        <v>0</v>
      </c>
      <c r="AR201" t="n">
        <v>0</v>
      </c>
      <c r="AS201" t="inlineStr"/>
      <c r="AT201" t="n">
        <v>1.21</v>
      </c>
      <c r="AU201" t="inlineStr"/>
      <c r="AV201" t="n">
        <v>0</v>
      </c>
      <c r="AW201" t="n">
        <v>2</v>
      </c>
      <c r="AX201" t="n">
        <v>78864111</v>
      </c>
      <c r="AY201" t="n">
        <v>1</v>
      </c>
      <c r="AZ201" t="n">
        <v>0</v>
      </c>
      <c r="BA201" t="n">
        <v>206</v>
      </c>
      <c r="BB201" t="n">
        <v>0</v>
      </c>
      <c r="BC201" t="n">
        <v>0</v>
      </c>
      <c r="BD201" t="n">
        <v>0</v>
      </c>
      <c r="BE201" t="n">
        <v>0</v>
      </c>
      <c r="BF201" t="n">
        <v>0</v>
      </c>
      <c r="BG201" t="n">
        <v>0</v>
      </c>
      <c r="BH201" t="n">
        <v>0</v>
      </c>
      <c r="BI201" t="n">
        <v>0</v>
      </c>
      <c r="BJ201" t="n">
        <v>0</v>
      </c>
      <c r="BK201" t="n">
        <v>0</v>
      </c>
      <c r="BL201" t="n">
        <v>0</v>
      </c>
      <c r="BM201" t="n">
        <v>0</v>
      </c>
      <c r="BN201" t="n">
        <v>0</v>
      </c>
      <c r="BO201" t="n">
        <v>0</v>
      </c>
      <c r="BP201" t="n">
        <v>0</v>
      </c>
      <c r="BQ201" t="n">
        <v>0</v>
      </c>
      <c r="BR201" t="n">
        <v>0</v>
      </c>
      <c r="BS201" t="n">
        <v>0</v>
      </c>
      <c r="BT201" t="n">
        <v>0</v>
      </c>
      <c r="BU201" t="n">
        <v>0</v>
      </c>
      <c r="BV201" t="n">
        <v>0</v>
      </c>
      <c r="BW201" t="n">
        <v>0</v>
      </c>
      <c r="CV201" t="n">
        <v>0</v>
      </c>
      <c r="CW201" t="n">
        <v>0</v>
      </c>
      <c r="CX201">
        <f>ROUND(Y201*Source!I573,7)</f>
        <v/>
      </c>
      <c r="CY201">
        <f>AA201</f>
        <v/>
      </c>
      <c r="CZ201">
        <f>AE201</f>
        <v/>
      </c>
      <c r="DA201">
        <f>AI201</f>
        <v/>
      </c>
      <c r="DB201">
        <f>ROUND(ROUND(AT201*CZ201,2),2)</f>
        <v/>
      </c>
      <c r="DC201">
        <f>ROUND(ROUND(AT201*AG201,2),2)</f>
        <v/>
      </c>
      <c r="DD201" t="inlineStr"/>
      <c r="DE201" t="inlineStr"/>
      <c r="DF201">
        <f>ROUND(ROUND(AE201*AI201,0)*CX201,0)</f>
        <v/>
      </c>
      <c r="DG201">
        <f>ROUND(ROUND(AF201,0)*CX201,0)</f>
        <v/>
      </c>
      <c r="DH201">
        <f>ROUND(ROUND(AG201,0)*CX201,0)</f>
        <v/>
      </c>
      <c r="DI201">
        <f>ROUND(ROUND(AH201,0)*CX201,0)</f>
        <v/>
      </c>
      <c r="DJ201">
        <f>DF201</f>
        <v/>
      </c>
      <c r="DK201" t="n">
        <v>0</v>
      </c>
      <c r="DL201" t="inlineStr"/>
      <c r="DM201" t="n">
        <v>0</v>
      </c>
      <c r="DN201" t="inlineStr"/>
      <c r="DO201" t="n">
        <v>0</v>
      </c>
    </row>
    <row r="202">
      <c r="A202">
        <f>ROW(Source!A573)</f>
        <v/>
      </c>
      <c r="B202" t="n">
        <v>78862477</v>
      </c>
      <c r="C202" t="n">
        <v>78864078</v>
      </c>
      <c r="D202" t="n">
        <v>29158419</v>
      </c>
      <c r="E202" t="n">
        <v>1</v>
      </c>
      <c r="F202" t="n">
        <v>1</v>
      </c>
      <c r="G202" t="n">
        <v>1</v>
      </c>
      <c r="H202" t="n">
        <v>3</v>
      </c>
      <c r="I202" t="inlineStr">
        <is>
          <t>507-3642</t>
        </is>
      </c>
      <c r="J202" t="inlineStr">
        <is>
          <t>ТССЦ Московской обл., 507-3642, приказ Минстроя России №675/пр от 28.02.2017 № 258/пр</t>
        </is>
      </c>
      <c r="K202" t="inlineStr">
        <is>
          <t>Труба напорная из полиэтилена PE 100 питьевая ПЭ100 SDR11, размером 32х3,0 мм (ГОСТ 18599-2001, ГОСТ Р 52134-2003)</t>
        </is>
      </c>
      <c r="L202" t="n">
        <v>1301</v>
      </c>
      <c r="N202" t="n">
        <v>1003</v>
      </c>
      <c r="O202" t="inlineStr">
        <is>
          <t>м</t>
        </is>
      </c>
      <c r="P202" t="inlineStr">
        <is>
          <t>м</t>
        </is>
      </c>
      <c r="Q202" t="n">
        <v>1</v>
      </c>
      <c r="W202" t="n">
        <v>0</v>
      </c>
      <c r="X202" t="n">
        <v>-829717903</v>
      </c>
      <c r="Y202">
        <f>AT202</f>
        <v/>
      </c>
      <c r="AA202" t="n">
        <v>49.03</v>
      </c>
      <c r="AB202" t="n">
        <v>0</v>
      </c>
      <c r="AC202" t="n">
        <v>0</v>
      </c>
      <c r="AD202" t="n">
        <v>0</v>
      </c>
      <c r="AE202" t="n">
        <v>16.29</v>
      </c>
      <c r="AF202" t="n">
        <v>0</v>
      </c>
      <c r="AG202" t="n">
        <v>0</v>
      </c>
      <c r="AH202" t="n">
        <v>0</v>
      </c>
      <c r="AI202" t="n">
        <v>3.01</v>
      </c>
      <c r="AJ202" t="n">
        <v>1</v>
      </c>
      <c r="AK202" t="n">
        <v>1</v>
      </c>
      <c r="AL202" t="n">
        <v>1</v>
      </c>
      <c r="AM202" t="n">
        <v>2</v>
      </c>
      <c r="AN202" t="n">
        <v>0</v>
      </c>
      <c r="AO202" t="n">
        <v>1</v>
      </c>
      <c r="AP202" t="n">
        <v>0</v>
      </c>
      <c r="AQ202" t="n">
        <v>0</v>
      </c>
      <c r="AR202" t="n">
        <v>0</v>
      </c>
      <c r="AS202" t="inlineStr"/>
      <c r="AT202" t="n">
        <v>93.8</v>
      </c>
      <c r="AU202" t="inlineStr"/>
      <c r="AV202" t="n">
        <v>0</v>
      </c>
      <c r="AW202" t="n">
        <v>2</v>
      </c>
      <c r="AX202" t="n">
        <v>78864112</v>
      </c>
      <c r="AY202" t="n">
        <v>1</v>
      </c>
      <c r="AZ202" t="n">
        <v>0</v>
      </c>
      <c r="BA202" t="n">
        <v>207</v>
      </c>
      <c r="BB202" t="n">
        <v>0</v>
      </c>
      <c r="BC202" t="n">
        <v>0</v>
      </c>
      <c r="BD202" t="n">
        <v>0</v>
      </c>
      <c r="BE202" t="n">
        <v>0</v>
      </c>
      <c r="BF202" t="n">
        <v>0</v>
      </c>
      <c r="BG202" t="n">
        <v>0</v>
      </c>
      <c r="BH202" t="n">
        <v>0</v>
      </c>
      <c r="BI202" t="n">
        <v>0</v>
      </c>
      <c r="BJ202" t="n">
        <v>0</v>
      </c>
      <c r="BK202" t="n">
        <v>0</v>
      </c>
      <c r="BL202" t="n">
        <v>0</v>
      </c>
      <c r="BM202" t="n">
        <v>0</v>
      </c>
      <c r="BN202" t="n">
        <v>0</v>
      </c>
      <c r="BO202" t="n">
        <v>0</v>
      </c>
      <c r="BP202" t="n">
        <v>0</v>
      </c>
      <c r="BQ202" t="n">
        <v>0</v>
      </c>
      <c r="BR202" t="n">
        <v>0</v>
      </c>
      <c r="BS202" t="n">
        <v>0</v>
      </c>
      <c r="BT202" t="n">
        <v>0</v>
      </c>
      <c r="BU202" t="n">
        <v>0</v>
      </c>
      <c r="BV202" t="n">
        <v>0</v>
      </c>
      <c r="BW202" t="n">
        <v>0</v>
      </c>
      <c r="CV202" t="n">
        <v>0</v>
      </c>
      <c r="CW202" t="n">
        <v>0</v>
      </c>
      <c r="CX202">
        <f>ROUND(Y202*Source!I573,7)</f>
        <v/>
      </c>
      <c r="CY202">
        <f>AA202</f>
        <v/>
      </c>
      <c r="CZ202">
        <f>AE202</f>
        <v/>
      </c>
      <c r="DA202">
        <f>AI202</f>
        <v/>
      </c>
      <c r="DB202">
        <f>ROUND(ROUND(AT202*CZ202,2),2)</f>
        <v/>
      </c>
      <c r="DC202">
        <f>ROUND(ROUND(AT202*AG202,2),2)</f>
        <v/>
      </c>
      <c r="DD202" t="inlineStr"/>
      <c r="DE202" t="inlineStr"/>
      <c r="DF202">
        <f>ROUND(ROUND(AE202*AI202,0)*CX202,0)</f>
        <v/>
      </c>
      <c r="DG202">
        <f>ROUND(ROUND(AF202,0)*CX202,0)</f>
        <v/>
      </c>
      <c r="DH202">
        <f>ROUND(ROUND(AG202,0)*CX202,0)</f>
        <v/>
      </c>
      <c r="DI202">
        <f>ROUND(ROUND(AH202,0)*CX202,0)</f>
        <v/>
      </c>
      <c r="DJ202">
        <f>DF202</f>
        <v/>
      </c>
      <c r="DK202" t="n">
        <v>0</v>
      </c>
      <c r="DL202" t="inlineStr"/>
      <c r="DM202" t="n">
        <v>0</v>
      </c>
      <c r="DN202" t="inlineStr"/>
      <c r="DO202" t="n">
        <v>0</v>
      </c>
    </row>
    <row r="203">
      <c r="A203">
        <f>ROW(Source!A576)</f>
        <v/>
      </c>
      <c r="B203" t="n">
        <v>78862477</v>
      </c>
      <c r="C203" t="n">
        <v>78864116</v>
      </c>
      <c r="D203" t="n">
        <v>18410280</v>
      </c>
      <c r="E203" t="n">
        <v>1</v>
      </c>
      <c r="F203" t="n">
        <v>1</v>
      </c>
      <c r="G203" t="n">
        <v>1</v>
      </c>
      <c r="H203" t="n">
        <v>1</v>
      </c>
      <c r="I203" t="inlineStr">
        <is>
          <t>1-1039-90</t>
        </is>
      </c>
      <c r="J203" t="inlineStr"/>
      <c r="K203" t="inlineStr">
        <is>
          <t>Рабочий строитель среднего разряда 3,9</t>
        </is>
      </c>
      <c r="L203" t="n">
        <v>1369</v>
      </c>
      <c r="N203" t="n">
        <v>1013</v>
      </c>
      <c r="O203" t="inlineStr">
        <is>
          <t>чел.-ч</t>
        </is>
      </c>
      <c r="P203" t="inlineStr">
        <is>
          <t>чел.-ч</t>
        </is>
      </c>
      <c r="Q203" t="n">
        <v>1</v>
      </c>
      <c r="W203" t="n">
        <v>0</v>
      </c>
      <c r="X203" t="n">
        <v>-464685602</v>
      </c>
      <c r="Y203">
        <f>AT203</f>
        <v/>
      </c>
      <c r="AA203" t="n">
        <v>0</v>
      </c>
      <c r="AB203" t="n">
        <v>0</v>
      </c>
      <c r="AC203" t="n">
        <v>0</v>
      </c>
      <c r="AD203" t="n">
        <v>9.51</v>
      </c>
      <c r="AE203" t="n">
        <v>0</v>
      </c>
      <c r="AF203" t="n">
        <v>0</v>
      </c>
      <c r="AG203" t="n">
        <v>0</v>
      </c>
      <c r="AH203" t="n">
        <v>9.51</v>
      </c>
      <c r="AI203" t="n">
        <v>1</v>
      </c>
      <c r="AJ203" t="n">
        <v>1</v>
      </c>
      <c r="AK203" t="n">
        <v>1</v>
      </c>
      <c r="AL203" t="n">
        <v>1</v>
      </c>
      <c r="AM203" t="n">
        <v>-2</v>
      </c>
      <c r="AN203" t="n">
        <v>0</v>
      </c>
      <c r="AO203" t="n">
        <v>1</v>
      </c>
      <c r="AP203" t="n">
        <v>0</v>
      </c>
      <c r="AQ203" t="n">
        <v>0</v>
      </c>
      <c r="AR203" t="n">
        <v>0</v>
      </c>
      <c r="AS203" t="inlineStr"/>
      <c r="AT203" t="n">
        <v>41.6</v>
      </c>
      <c r="AU203" t="inlineStr"/>
      <c r="AV203" t="n">
        <v>1</v>
      </c>
      <c r="AW203" t="n">
        <v>2</v>
      </c>
      <c r="AX203" t="n">
        <v>78864117</v>
      </c>
      <c r="AY203" t="n">
        <v>1</v>
      </c>
      <c r="AZ203" t="n">
        <v>0</v>
      </c>
      <c r="BA203" t="n">
        <v>208</v>
      </c>
      <c r="BB203" t="n">
        <v>0</v>
      </c>
      <c r="BC203" t="n">
        <v>0</v>
      </c>
      <c r="BD203" t="n">
        <v>0</v>
      </c>
      <c r="BE203" t="n">
        <v>0</v>
      </c>
      <c r="BF203" t="n">
        <v>0</v>
      </c>
      <c r="BG203" t="n">
        <v>0</v>
      </c>
      <c r="BH203" t="n">
        <v>0</v>
      </c>
      <c r="BI203" t="n">
        <v>0</v>
      </c>
      <c r="BJ203" t="n">
        <v>0</v>
      </c>
      <c r="BK203" t="n">
        <v>0</v>
      </c>
      <c r="BL203" t="n">
        <v>0</v>
      </c>
      <c r="BM203" t="n">
        <v>0</v>
      </c>
      <c r="BN203" t="n">
        <v>0</v>
      </c>
      <c r="BO203" t="n">
        <v>0</v>
      </c>
      <c r="BP203" t="n">
        <v>0</v>
      </c>
      <c r="BQ203" t="n">
        <v>0</v>
      </c>
      <c r="BR203" t="n">
        <v>0</v>
      </c>
      <c r="BS203" t="n">
        <v>0</v>
      </c>
      <c r="BT203" t="n">
        <v>0</v>
      </c>
      <c r="BU203" t="n">
        <v>0</v>
      </c>
      <c r="BV203" t="n">
        <v>0</v>
      </c>
      <c r="BW203" t="n">
        <v>0</v>
      </c>
      <c r="CU203">
        <f>ROUND(AT203*Source!I576*AH203*AL203,0)</f>
        <v/>
      </c>
      <c r="CV203">
        <f>ROUND(Y203*Source!I576,7)</f>
        <v/>
      </c>
      <c r="CW203" t="n">
        <v>0</v>
      </c>
      <c r="CX203">
        <f>ROUND(Y203*Source!I576,7)</f>
        <v/>
      </c>
      <c r="CY203">
        <f>AD203</f>
        <v/>
      </c>
      <c r="CZ203">
        <f>AH203</f>
        <v/>
      </c>
      <c r="DA203">
        <f>AL203</f>
        <v/>
      </c>
      <c r="DB203">
        <f>ROUND(ROUND(AT203*CZ203,2),2)</f>
        <v/>
      </c>
      <c r="DC203">
        <f>ROUND(ROUND(AT203*AG203,2),2)</f>
        <v/>
      </c>
      <c r="DD203" t="inlineStr"/>
      <c r="DE203" t="inlineStr"/>
      <c r="DF203">
        <f>ROUND(ROUND(AE203,0)*CX203,0)</f>
        <v/>
      </c>
      <c r="DG203">
        <f>ROUND(ROUND(AF203,0)*CX203,0)</f>
        <v/>
      </c>
      <c r="DH203">
        <f>ROUND(ROUND(AG203,0)*CX203,0)</f>
        <v/>
      </c>
      <c r="DI203">
        <f>ROUND(ROUND(AH203,0)*CX203,0)</f>
        <v/>
      </c>
      <c r="DJ203">
        <f>DI203</f>
        <v/>
      </c>
      <c r="DK203" t="n">
        <v>0</v>
      </c>
      <c r="DL203" t="inlineStr"/>
      <c r="DM203" t="n">
        <v>0</v>
      </c>
      <c r="DN203" t="inlineStr"/>
      <c r="DO203" t="n">
        <v>0</v>
      </c>
    </row>
    <row r="204">
      <c r="A204">
        <f>ROW(Source!A576)</f>
        <v/>
      </c>
      <c r="B204" t="n">
        <v>78862477</v>
      </c>
      <c r="C204" t="n">
        <v>78864116</v>
      </c>
      <c r="D204" t="n">
        <v>121548</v>
      </c>
      <c r="E204" t="n">
        <v>1</v>
      </c>
      <c r="F204" t="n">
        <v>1</v>
      </c>
      <c r="G204" t="n">
        <v>1</v>
      </c>
      <c r="H204" t="n">
        <v>1</v>
      </c>
      <c r="I204" t="inlineStr">
        <is>
          <t>2</t>
        </is>
      </c>
      <c r="J204" t="inlineStr"/>
      <c r="K204" t="inlineStr">
        <is>
          <t>Затраты труда машинистов</t>
        </is>
      </c>
      <c r="L204" t="n">
        <v>608254</v>
      </c>
      <c r="N204" t="n">
        <v>1013</v>
      </c>
      <c r="O204" t="inlineStr">
        <is>
          <t>чел.час</t>
        </is>
      </c>
      <c r="P204" t="inlineStr">
        <is>
          <t>чел.час</t>
        </is>
      </c>
      <c r="Q204" t="n">
        <v>1</v>
      </c>
      <c r="W204" t="n">
        <v>0</v>
      </c>
      <c r="X204" t="n">
        <v>-185737400</v>
      </c>
      <c r="Y204">
        <f>AT204</f>
        <v/>
      </c>
      <c r="AA204" t="n">
        <v>0</v>
      </c>
      <c r="AB204" t="n">
        <v>0</v>
      </c>
      <c r="AC204" t="n">
        <v>0</v>
      </c>
      <c r="AD204" t="n">
        <v>0</v>
      </c>
      <c r="AE204" t="n">
        <v>0</v>
      </c>
      <c r="AF204" t="n">
        <v>0</v>
      </c>
      <c r="AG204" t="n">
        <v>0</v>
      </c>
      <c r="AH204" t="n">
        <v>0</v>
      </c>
      <c r="AI204" t="n">
        <v>1</v>
      </c>
      <c r="AJ204" t="n">
        <v>1</v>
      </c>
      <c r="AK204" t="n">
        <v>1</v>
      </c>
      <c r="AL204" t="n">
        <v>1</v>
      </c>
      <c r="AM204" t="n">
        <v>-2</v>
      </c>
      <c r="AN204" t="n">
        <v>0</v>
      </c>
      <c r="AO204" t="n">
        <v>1</v>
      </c>
      <c r="AP204" t="n">
        <v>0</v>
      </c>
      <c r="AQ204" t="n">
        <v>0</v>
      </c>
      <c r="AR204" t="n">
        <v>0</v>
      </c>
      <c r="AS204" t="inlineStr"/>
      <c r="AT204" t="n">
        <v>0.05</v>
      </c>
      <c r="AU204" t="inlineStr"/>
      <c r="AV204" t="n">
        <v>2</v>
      </c>
      <c r="AW204" t="n">
        <v>2</v>
      </c>
      <c r="AX204" t="n">
        <v>78864118</v>
      </c>
      <c r="AY204" t="n">
        <v>1</v>
      </c>
      <c r="AZ204" t="n">
        <v>0</v>
      </c>
      <c r="BA204" t="n">
        <v>209</v>
      </c>
      <c r="BB204" t="n">
        <v>0</v>
      </c>
      <c r="BC204" t="n">
        <v>0</v>
      </c>
      <c r="BD204" t="n">
        <v>0</v>
      </c>
      <c r="BE204" t="n">
        <v>0</v>
      </c>
      <c r="BF204" t="n">
        <v>0</v>
      </c>
      <c r="BG204" t="n">
        <v>0</v>
      </c>
      <c r="BH204" t="n">
        <v>0</v>
      </c>
      <c r="BI204" t="n">
        <v>0</v>
      </c>
      <c r="BJ204" t="n">
        <v>0</v>
      </c>
      <c r="BK204" t="n">
        <v>0</v>
      </c>
      <c r="BL204" t="n">
        <v>0</v>
      </c>
      <c r="BM204" t="n">
        <v>0</v>
      </c>
      <c r="BN204" t="n">
        <v>0</v>
      </c>
      <c r="BO204" t="n">
        <v>0</v>
      </c>
      <c r="BP204" t="n">
        <v>0</v>
      </c>
      <c r="BQ204" t="n">
        <v>0</v>
      </c>
      <c r="BR204" t="n">
        <v>0</v>
      </c>
      <c r="BS204" t="n">
        <v>0</v>
      </c>
      <c r="BT204" t="n">
        <v>0</v>
      </c>
      <c r="BU204" t="n">
        <v>0</v>
      </c>
      <c r="BV204" t="n">
        <v>0</v>
      </c>
      <c r="BW204" t="n">
        <v>0</v>
      </c>
      <c r="CV204" t="n">
        <v>0</v>
      </c>
      <c r="CW204" t="n">
        <v>0</v>
      </c>
      <c r="CX204">
        <f>ROUND(Y204*Source!I576,7)</f>
        <v/>
      </c>
      <c r="CY204">
        <f>AD204</f>
        <v/>
      </c>
      <c r="CZ204">
        <f>AH204</f>
        <v/>
      </c>
      <c r="DA204">
        <f>AL204</f>
        <v/>
      </c>
      <c r="DB204">
        <f>ROUND(ROUND(AT204*CZ204,2),2)</f>
        <v/>
      </c>
      <c r="DC204">
        <f>ROUND(ROUND(AT204*AG204,2),2)</f>
        <v/>
      </c>
      <c r="DD204" t="inlineStr"/>
      <c r="DE204" t="inlineStr"/>
      <c r="DF204">
        <f>ROUND(ROUND(AE204,0)*CX204,0)</f>
        <v/>
      </c>
      <c r="DG204">
        <f>ROUND(ROUND(AF204,0)*CX204,0)</f>
        <v/>
      </c>
      <c r="DH204">
        <f>ROUND(ROUND(AG204,0)*CX204,0)</f>
        <v/>
      </c>
      <c r="DI204">
        <f>ROUND(ROUND(AH204,0)*CX204,0)</f>
        <v/>
      </c>
      <c r="DJ204">
        <f>DI204</f>
        <v/>
      </c>
      <c r="DK204" t="n">
        <v>0</v>
      </c>
      <c r="DL204" t="inlineStr"/>
      <c r="DM204" t="n">
        <v>0</v>
      </c>
      <c r="DN204" t="inlineStr"/>
      <c r="DO204" t="n">
        <v>0</v>
      </c>
    </row>
    <row r="205">
      <c r="A205">
        <f>ROW(Source!A576)</f>
        <v/>
      </c>
      <c r="B205" t="n">
        <v>78862477</v>
      </c>
      <c r="C205" t="n">
        <v>78864116</v>
      </c>
      <c r="D205" t="n">
        <v>29172556</v>
      </c>
      <c r="E205" t="n">
        <v>1</v>
      </c>
      <c r="F205" t="n">
        <v>1</v>
      </c>
      <c r="G205" t="n">
        <v>1</v>
      </c>
      <c r="H205" t="n">
        <v>2</v>
      </c>
      <c r="I205" t="inlineStr">
        <is>
          <t>030954</t>
        </is>
      </c>
      <c r="J205" t="inlineStr">
        <is>
          <t>ТСЭМ Московской обл., 030954, приказ Минстроя России №675/пр от 28.02.2017 № 264/пр</t>
        </is>
      </c>
      <c r="K205" t="inlineStr">
        <is>
          <t>Подъемники грузоподъемностью до 500 кг одномачтовые, высота подъема 45 м</t>
        </is>
      </c>
      <c r="L205" t="n">
        <v>1368</v>
      </c>
      <c r="N205" t="n">
        <v>1011</v>
      </c>
      <c r="O205" t="inlineStr">
        <is>
          <t>маш.-ч</t>
        </is>
      </c>
      <c r="P205" t="inlineStr">
        <is>
          <t>маш.-ч</t>
        </is>
      </c>
      <c r="Q205" t="n">
        <v>1</v>
      </c>
      <c r="W205" t="n">
        <v>0</v>
      </c>
      <c r="X205" t="n">
        <v>344519037</v>
      </c>
      <c r="Y205">
        <f>AT205</f>
        <v/>
      </c>
      <c r="AA205" t="n">
        <v>0</v>
      </c>
      <c r="AB205" t="n">
        <v>728.98</v>
      </c>
      <c r="AC205" t="n">
        <v>705.38</v>
      </c>
      <c r="AD205" t="n">
        <v>0</v>
      </c>
      <c r="AE205" t="n">
        <v>0</v>
      </c>
      <c r="AF205" t="n">
        <v>31.26</v>
      </c>
      <c r="AG205" t="n">
        <v>13.5</v>
      </c>
      <c r="AH205" t="n">
        <v>0</v>
      </c>
      <c r="AI205" t="n">
        <v>1</v>
      </c>
      <c r="AJ205" t="n">
        <v>23.32</v>
      </c>
      <c r="AK205" t="n">
        <v>52.25</v>
      </c>
      <c r="AL205" t="n">
        <v>1</v>
      </c>
      <c r="AM205" t="n">
        <v>2</v>
      </c>
      <c r="AN205" t="n">
        <v>0</v>
      </c>
      <c r="AO205" t="n">
        <v>1</v>
      </c>
      <c r="AP205" t="n">
        <v>0</v>
      </c>
      <c r="AQ205" t="n">
        <v>0</v>
      </c>
      <c r="AR205" t="n">
        <v>0</v>
      </c>
      <c r="AS205" t="inlineStr"/>
      <c r="AT205" t="n">
        <v>0.05</v>
      </c>
      <c r="AU205" t="inlineStr"/>
      <c r="AV205" t="n">
        <v>0</v>
      </c>
      <c r="AW205" t="n">
        <v>2</v>
      </c>
      <c r="AX205" t="n">
        <v>78864119</v>
      </c>
      <c r="AY205" t="n">
        <v>1</v>
      </c>
      <c r="AZ205" t="n">
        <v>0</v>
      </c>
      <c r="BA205" t="n">
        <v>210</v>
      </c>
      <c r="BB205" t="n">
        <v>0</v>
      </c>
      <c r="BC205" t="n">
        <v>0</v>
      </c>
      <c r="BD205" t="n">
        <v>0</v>
      </c>
      <c r="BE205" t="n">
        <v>0</v>
      </c>
      <c r="BF205" t="n">
        <v>0</v>
      </c>
      <c r="BG205" t="n">
        <v>0</v>
      </c>
      <c r="BH205" t="n">
        <v>0</v>
      </c>
      <c r="BI205" t="n">
        <v>0</v>
      </c>
      <c r="BJ205" t="n">
        <v>0</v>
      </c>
      <c r="BK205" t="n">
        <v>0</v>
      </c>
      <c r="BL205" t="n">
        <v>0</v>
      </c>
      <c r="BM205" t="n">
        <v>0</v>
      </c>
      <c r="BN205" t="n">
        <v>0</v>
      </c>
      <c r="BO205" t="n">
        <v>0</v>
      </c>
      <c r="BP205" t="n">
        <v>0</v>
      </c>
      <c r="BQ205" t="n">
        <v>0</v>
      </c>
      <c r="BR205" t="n">
        <v>0</v>
      </c>
      <c r="BS205" t="n">
        <v>0</v>
      </c>
      <c r="BT205" t="n">
        <v>0</v>
      </c>
      <c r="BU205" t="n">
        <v>0</v>
      </c>
      <c r="BV205" t="n">
        <v>0</v>
      </c>
      <c r="BW205" t="n">
        <v>0</v>
      </c>
      <c r="CV205" t="n">
        <v>0</v>
      </c>
      <c r="CW205">
        <f>ROUND(Y205*Source!I576*DO205,7)</f>
        <v/>
      </c>
      <c r="CX205">
        <f>ROUND(Y205*Source!I576,7)</f>
        <v/>
      </c>
      <c r="CY205">
        <f>AB205</f>
        <v/>
      </c>
      <c r="CZ205">
        <f>AF205</f>
        <v/>
      </c>
      <c r="DA205">
        <f>AJ205</f>
        <v/>
      </c>
      <c r="DB205">
        <f>ROUND(ROUND(AT205*CZ205,2),2)</f>
        <v/>
      </c>
      <c r="DC205">
        <f>ROUND(ROUND(AT205*AG205,2),2)</f>
        <v/>
      </c>
      <c r="DD205" t="inlineStr"/>
      <c r="DE205" t="inlineStr"/>
      <c r="DF205">
        <f>ROUND(ROUND(AE205,0)*CX205,0)</f>
        <v/>
      </c>
      <c r="DG205">
        <f>ROUND(ROUND(AF205*AJ205,0)*CX205,0)</f>
        <v/>
      </c>
      <c r="DH205">
        <f>ROUND(ROUND(AG205*AK205,0)*CX205,0)</f>
        <v/>
      </c>
      <c r="DI205">
        <f>ROUND(ROUND(AH205,0)*CX205,0)</f>
        <v/>
      </c>
      <c r="DJ205">
        <f>DG205</f>
        <v/>
      </c>
      <c r="DK205" t="n">
        <v>0</v>
      </c>
      <c r="DL205" t="inlineStr"/>
      <c r="DM205" t="n">
        <v>0</v>
      </c>
      <c r="DN205" t="inlineStr"/>
      <c r="DO205" t="n">
        <v>0</v>
      </c>
    </row>
    <row r="206">
      <c r="A206">
        <f>ROW(Source!A576)</f>
        <v/>
      </c>
      <c r="B206" t="n">
        <v>78862477</v>
      </c>
      <c r="C206" t="n">
        <v>78864116</v>
      </c>
      <c r="D206" t="n">
        <v>29110398</v>
      </c>
      <c r="E206" t="n">
        <v>1</v>
      </c>
      <c r="F206" t="n">
        <v>1</v>
      </c>
      <c r="G206" t="n">
        <v>1</v>
      </c>
      <c r="H206" t="n">
        <v>3</v>
      </c>
      <c r="I206" t="inlineStr">
        <is>
          <t>101-0388</t>
        </is>
      </c>
      <c r="J206" t="inlineStr">
        <is>
          <t>ТССЦ Московской обл., 101-0388, приказ Минстроя России №675/пр от 28.02.2017 № 254/пр</t>
        </is>
      </c>
      <c r="K206" t="inlineStr">
        <is>
          <t>Краски масляные земляные марки МА-0115 мумия, сурик железный</t>
        </is>
      </c>
      <c r="L206" t="n">
        <v>1348</v>
      </c>
      <c r="N206" t="n">
        <v>1009</v>
      </c>
      <c r="O206" t="inlineStr">
        <is>
          <t>т</t>
        </is>
      </c>
      <c r="P206" t="inlineStr">
        <is>
          <t>т</t>
        </is>
      </c>
      <c r="Q206" t="n">
        <v>1000</v>
      </c>
      <c r="W206" t="n">
        <v>0</v>
      </c>
      <c r="X206" t="n">
        <v>1625292450</v>
      </c>
      <c r="Y206">
        <f>AT206</f>
        <v/>
      </c>
      <c r="AA206" t="n">
        <v>76804.47</v>
      </c>
      <c r="AB206" t="n">
        <v>0</v>
      </c>
      <c r="AC206" t="n">
        <v>0</v>
      </c>
      <c r="AD206" t="n">
        <v>0</v>
      </c>
      <c r="AE206" t="n">
        <v>15118.99</v>
      </c>
      <c r="AF206" t="n">
        <v>0</v>
      </c>
      <c r="AG206" t="n">
        <v>0</v>
      </c>
      <c r="AH206" t="n">
        <v>0</v>
      </c>
      <c r="AI206" t="n">
        <v>5.08</v>
      </c>
      <c r="AJ206" t="n">
        <v>1</v>
      </c>
      <c r="AK206" t="n">
        <v>1</v>
      </c>
      <c r="AL206" t="n">
        <v>1</v>
      </c>
      <c r="AM206" t="n">
        <v>2</v>
      </c>
      <c r="AN206" t="n">
        <v>0</v>
      </c>
      <c r="AO206" t="n">
        <v>1</v>
      </c>
      <c r="AP206" t="n">
        <v>0</v>
      </c>
      <c r="AQ206" t="n">
        <v>0</v>
      </c>
      <c r="AR206" t="n">
        <v>0</v>
      </c>
      <c r="AS206" t="inlineStr"/>
      <c r="AT206" t="n">
        <v>0.00087</v>
      </c>
      <c r="AU206" t="inlineStr"/>
      <c r="AV206" t="n">
        <v>0</v>
      </c>
      <c r="AW206" t="n">
        <v>2</v>
      </c>
      <c r="AX206" t="n">
        <v>78864120</v>
      </c>
      <c r="AY206" t="n">
        <v>1</v>
      </c>
      <c r="AZ206" t="n">
        <v>0</v>
      </c>
      <c r="BA206" t="n">
        <v>211</v>
      </c>
      <c r="BB206" t="n">
        <v>0</v>
      </c>
      <c r="BC206" t="n">
        <v>0</v>
      </c>
      <c r="BD206" t="n">
        <v>0</v>
      </c>
      <c r="BE206" t="n">
        <v>0</v>
      </c>
      <c r="BF206" t="n">
        <v>0</v>
      </c>
      <c r="BG206" t="n">
        <v>0</v>
      </c>
      <c r="BH206" t="n">
        <v>0</v>
      </c>
      <c r="BI206" t="n">
        <v>0</v>
      </c>
      <c r="BJ206" t="n">
        <v>0</v>
      </c>
      <c r="BK206" t="n">
        <v>0</v>
      </c>
      <c r="BL206" t="n">
        <v>0</v>
      </c>
      <c r="BM206" t="n">
        <v>0</v>
      </c>
      <c r="BN206" t="n">
        <v>0</v>
      </c>
      <c r="BO206" t="n">
        <v>0</v>
      </c>
      <c r="BP206" t="n">
        <v>0</v>
      </c>
      <c r="BQ206" t="n">
        <v>0</v>
      </c>
      <c r="BR206" t="n">
        <v>0</v>
      </c>
      <c r="BS206" t="n">
        <v>0</v>
      </c>
      <c r="BT206" t="n">
        <v>0</v>
      </c>
      <c r="BU206" t="n">
        <v>0</v>
      </c>
      <c r="BV206" t="n">
        <v>0</v>
      </c>
      <c r="BW206" t="n">
        <v>0</v>
      </c>
      <c r="CV206" t="n">
        <v>0</v>
      </c>
      <c r="CW206" t="n">
        <v>0</v>
      </c>
      <c r="CX206">
        <f>ROUND(Y206*Source!I576,7)</f>
        <v/>
      </c>
      <c r="CY206">
        <f>AA206</f>
        <v/>
      </c>
      <c r="CZ206">
        <f>AE206</f>
        <v/>
      </c>
      <c r="DA206">
        <f>AI206</f>
        <v/>
      </c>
      <c r="DB206">
        <f>ROUND(ROUND(AT206*CZ206,2),2)</f>
        <v/>
      </c>
      <c r="DC206">
        <f>ROUND(ROUND(AT206*AG206,2),2)</f>
        <v/>
      </c>
      <c r="DD206" t="inlineStr"/>
      <c r="DE206" t="inlineStr"/>
      <c r="DF206">
        <f>ROUND(ROUND(AE206*AI206,0)*CX206,0)</f>
        <v/>
      </c>
      <c r="DG206">
        <f>ROUND(ROUND(AF206,0)*CX206,0)</f>
        <v/>
      </c>
      <c r="DH206">
        <f>ROUND(ROUND(AG206,0)*CX206,0)</f>
        <v/>
      </c>
      <c r="DI206">
        <f>ROUND(ROUND(AH206,0)*CX206,0)</f>
        <v/>
      </c>
      <c r="DJ206">
        <f>DF206</f>
        <v/>
      </c>
      <c r="DK206" t="n">
        <v>0</v>
      </c>
      <c r="DL206" t="inlineStr"/>
      <c r="DM206" t="n">
        <v>0</v>
      </c>
      <c r="DN206" t="inlineStr"/>
      <c r="DO206" t="n">
        <v>0</v>
      </c>
    </row>
    <row r="207">
      <c r="A207">
        <f>ROW(Source!A576)</f>
        <v/>
      </c>
      <c r="B207" t="n">
        <v>78862477</v>
      </c>
      <c r="C207" t="n">
        <v>78864116</v>
      </c>
      <c r="D207" t="n">
        <v>29110573</v>
      </c>
      <c r="E207" t="n">
        <v>1</v>
      </c>
      <c r="F207" t="n">
        <v>1</v>
      </c>
      <c r="G207" t="n">
        <v>1</v>
      </c>
      <c r="H207" t="n">
        <v>3</v>
      </c>
      <c r="I207" t="inlineStr">
        <is>
          <t>101-0628</t>
        </is>
      </c>
      <c r="J207" t="inlineStr">
        <is>
          <t>ТССЦ Московской обл., 101-0628, приказ Минстроя России №675/пр от 28.02.2017 № 254/пр</t>
        </is>
      </c>
      <c r="K207" t="inlineStr">
        <is>
          <t>Олифа комбинированная, марки К-3</t>
        </is>
      </c>
      <c r="L207" t="n">
        <v>1348</v>
      </c>
      <c r="N207" t="n">
        <v>1009</v>
      </c>
      <c r="O207" t="inlineStr">
        <is>
          <t>т</t>
        </is>
      </c>
      <c r="P207" t="inlineStr">
        <is>
          <t>т</t>
        </is>
      </c>
      <c r="Q207" t="n">
        <v>1000</v>
      </c>
      <c r="W207" t="n">
        <v>0</v>
      </c>
      <c r="X207" t="n">
        <v>24062879</v>
      </c>
      <c r="Y207">
        <f>AT207</f>
        <v/>
      </c>
      <c r="AA207" t="n">
        <v>87631.5</v>
      </c>
      <c r="AB207" t="n">
        <v>0</v>
      </c>
      <c r="AC207" t="n">
        <v>0</v>
      </c>
      <c r="AD207" t="n">
        <v>0</v>
      </c>
      <c r="AE207" t="n">
        <v>16950</v>
      </c>
      <c r="AF207" t="n">
        <v>0</v>
      </c>
      <c r="AG207" t="n">
        <v>0</v>
      </c>
      <c r="AH207" t="n">
        <v>0</v>
      </c>
      <c r="AI207" t="n">
        <v>5.17</v>
      </c>
      <c r="AJ207" t="n">
        <v>1</v>
      </c>
      <c r="AK207" t="n">
        <v>1</v>
      </c>
      <c r="AL207" t="n">
        <v>1</v>
      </c>
      <c r="AM207" t="n">
        <v>2</v>
      </c>
      <c r="AN207" t="n">
        <v>0</v>
      </c>
      <c r="AO207" t="n">
        <v>1</v>
      </c>
      <c r="AP207" t="n">
        <v>0</v>
      </c>
      <c r="AQ207" t="n">
        <v>0</v>
      </c>
      <c r="AR207" t="n">
        <v>0</v>
      </c>
      <c r="AS207" t="inlineStr"/>
      <c r="AT207" t="n">
        <v>0.0016</v>
      </c>
      <c r="AU207" t="inlineStr"/>
      <c r="AV207" t="n">
        <v>0</v>
      </c>
      <c r="AW207" t="n">
        <v>2</v>
      </c>
      <c r="AX207" t="n">
        <v>78864121</v>
      </c>
      <c r="AY207" t="n">
        <v>1</v>
      </c>
      <c r="AZ207" t="n">
        <v>0</v>
      </c>
      <c r="BA207" t="n">
        <v>212</v>
      </c>
      <c r="BB207" t="n">
        <v>0</v>
      </c>
      <c r="BC207" t="n">
        <v>0</v>
      </c>
      <c r="BD207" t="n">
        <v>0</v>
      </c>
      <c r="BE207" t="n">
        <v>0</v>
      </c>
      <c r="BF207" t="n">
        <v>0</v>
      </c>
      <c r="BG207" t="n">
        <v>0</v>
      </c>
      <c r="BH207" t="n">
        <v>0</v>
      </c>
      <c r="BI207" t="n">
        <v>0</v>
      </c>
      <c r="BJ207" t="n">
        <v>0</v>
      </c>
      <c r="BK207" t="n">
        <v>0</v>
      </c>
      <c r="BL207" t="n">
        <v>0</v>
      </c>
      <c r="BM207" t="n">
        <v>0</v>
      </c>
      <c r="BN207" t="n">
        <v>0</v>
      </c>
      <c r="BO207" t="n">
        <v>0</v>
      </c>
      <c r="BP207" t="n">
        <v>0</v>
      </c>
      <c r="BQ207" t="n">
        <v>0</v>
      </c>
      <c r="BR207" t="n">
        <v>0</v>
      </c>
      <c r="BS207" t="n">
        <v>0</v>
      </c>
      <c r="BT207" t="n">
        <v>0</v>
      </c>
      <c r="BU207" t="n">
        <v>0</v>
      </c>
      <c r="BV207" t="n">
        <v>0</v>
      </c>
      <c r="BW207" t="n">
        <v>0</v>
      </c>
      <c r="CV207" t="n">
        <v>0</v>
      </c>
      <c r="CW207" t="n">
        <v>0</v>
      </c>
      <c r="CX207">
        <f>ROUND(Y207*Source!I576,7)</f>
        <v/>
      </c>
      <c r="CY207">
        <f>AA207</f>
        <v/>
      </c>
      <c r="CZ207">
        <f>AE207</f>
        <v/>
      </c>
      <c r="DA207">
        <f>AI207</f>
        <v/>
      </c>
      <c r="DB207">
        <f>ROUND(ROUND(AT207*CZ207,2),2)</f>
        <v/>
      </c>
      <c r="DC207">
        <f>ROUND(ROUND(AT207*AG207,2),2)</f>
        <v/>
      </c>
      <c r="DD207" t="inlineStr"/>
      <c r="DE207" t="inlineStr"/>
      <c r="DF207">
        <f>ROUND(ROUND(AE207*AI207,0)*CX207,0)</f>
        <v/>
      </c>
      <c r="DG207">
        <f>ROUND(ROUND(AF207,0)*CX207,0)</f>
        <v/>
      </c>
      <c r="DH207">
        <f>ROUND(ROUND(AG207,0)*CX207,0)</f>
        <v/>
      </c>
      <c r="DI207">
        <f>ROUND(ROUND(AH207,0)*CX207,0)</f>
        <v/>
      </c>
      <c r="DJ207">
        <f>DF207</f>
        <v/>
      </c>
      <c r="DK207" t="n">
        <v>0</v>
      </c>
      <c r="DL207" t="inlineStr"/>
      <c r="DM207" t="n">
        <v>0</v>
      </c>
      <c r="DN207" t="inlineStr"/>
      <c r="DO207" t="n">
        <v>0</v>
      </c>
    </row>
    <row r="208">
      <c r="A208">
        <f>ROW(Source!A576)</f>
        <v/>
      </c>
      <c r="B208" t="n">
        <v>78862477</v>
      </c>
      <c r="C208" t="n">
        <v>78864116</v>
      </c>
      <c r="D208" t="n">
        <v>29107963</v>
      </c>
      <c r="E208" t="n">
        <v>1</v>
      </c>
      <c r="F208" t="n">
        <v>1</v>
      </c>
      <c r="G208" t="n">
        <v>1</v>
      </c>
      <c r="H208" t="n">
        <v>3</v>
      </c>
      <c r="I208" t="inlineStr">
        <is>
          <t>101-1669</t>
        </is>
      </c>
      <c r="J208" t="inlineStr">
        <is>
          <t>ТССЦ Московской обл., 101-1669, приказ Минстроя России №675/пр от 28.02.2017 № 254/пр</t>
        </is>
      </c>
      <c r="K208" t="inlineStr">
        <is>
          <t>Очес льняной</t>
        </is>
      </c>
      <c r="L208" t="n">
        <v>1346</v>
      </c>
      <c r="N208" t="n">
        <v>1009</v>
      </c>
      <c r="O208" t="inlineStr">
        <is>
          <t>кг</t>
        </is>
      </c>
      <c r="P208" t="inlineStr">
        <is>
          <t>кг</t>
        </is>
      </c>
      <c r="Q208" t="n">
        <v>1</v>
      </c>
      <c r="W208" t="n">
        <v>0</v>
      </c>
      <c r="X208" t="n">
        <v>-2113933962</v>
      </c>
      <c r="Y208">
        <f>AT208</f>
        <v/>
      </c>
      <c r="AA208" t="n">
        <v>590.67</v>
      </c>
      <c r="AB208" t="n">
        <v>0</v>
      </c>
      <c r="AC208" t="n">
        <v>0</v>
      </c>
      <c r="AD208" t="n">
        <v>0</v>
      </c>
      <c r="AE208" t="n">
        <v>37.29</v>
      </c>
      <c r="AF208" t="n">
        <v>0</v>
      </c>
      <c r="AG208" t="n">
        <v>0</v>
      </c>
      <c r="AH208" t="n">
        <v>0</v>
      </c>
      <c r="AI208" t="n">
        <v>15.84</v>
      </c>
      <c r="AJ208" t="n">
        <v>1</v>
      </c>
      <c r="AK208" t="n">
        <v>1</v>
      </c>
      <c r="AL208" t="n">
        <v>1</v>
      </c>
      <c r="AM208" t="n">
        <v>2</v>
      </c>
      <c r="AN208" t="n">
        <v>0</v>
      </c>
      <c r="AO208" t="n">
        <v>1</v>
      </c>
      <c r="AP208" t="n">
        <v>0</v>
      </c>
      <c r="AQ208" t="n">
        <v>0</v>
      </c>
      <c r="AR208" t="n">
        <v>0</v>
      </c>
      <c r="AS208" t="inlineStr"/>
      <c r="AT208" t="n">
        <v>0.36</v>
      </c>
      <c r="AU208" t="inlineStr"/>
      <c r="AV208" t="n">
        <v>0</v>
      </c>
      <c r="AW208" t="n">
        <v>2</v>
      </c>
      <c r="AX208" t="n">
        <v>78864122</v>
      </c>
      <c r="AY208" t="n">
        <v>1</v>
      </c>
      <c r="AZ208" t="n">
        <v>0</v>
      </c>
      <c r="BA208" t="n">
        <v>213</v>
      </c>
      <c r="BB208" t="n">
        <v>0</v>
      </c>
      <c r="BC208" t="n">
        <v>0</v>
      </c>
      <c r="BD208" t="n">
        <v>0</v>
      </c>
      <c r="BE208" t="n">
        <v>0</v>
      </c>
      <c r="BF208" t="n">
        <v>0</v>
      </c>
      <c r="BG208" t="n">
        <v>0</v>
      </c>
      <c r="BH208" t="n">
        <v>0</v>
      </c>
      <c r="BI208" t="n">
        <v>0</v>
      </c>
      <c r="BJ208" t="n">
        <v>0</v>
      </c>
      <c r="BK208" t="n">
        <v>0</v>
      </c>
      <c r="BL208" t="n">
        <v>0</v>
      </c>
      <c r="BM208" t="n">
        <v>0</v>
      </c>
      <c r="BN208" t="n">
        <v>0</v>
      </c>
      <c r="BO208" t="n">
        <v>0</v>
      </c>
      <c r="BP208" t="n">
        <v>0</v>
      </c>
      <c r="BQ208" t="n">
        <v>0</v>
      </c>
      <c r="BR208" t="n">
        <v>0</v>
      </c>
      <c r="BS208" t="n">
        <v>0</v>
      </c>
      <c r="BT208" t="n">
        <v>0</v>
      </c>
      <c r="BU208" t="n">
        <v>0</v>
      </c>
      <c r="BV208" t="n">
        <v>0</v>
      </c>
      <c r="BW208" t="n">
        <v>0</v>
      </c>
      <c r="CV208" t="n">
        <v>0</v>
      </c>
      <c r="CW208" t="n">
        <v>0</v>
      </c>
      <c r="CX208">
        <f>ROUND(Y208*Source!I576,7)</f>
        <v/>
      </c>
      <c r="CY208">
        <f>AA208</f>
        <v/>
      </c>
      <c r="CZ208">
        <f>AE208</f>
        <v/>
      </c>
      <c r="DA208">
        <f>AI208</f>
        <v/>
      </c>
      <c r="DB208">
        <f>ROUND(ROUND(AT208*CZ208,2),2)</f>
        <v/>
      </c>
      <c r="DC208">
        <f>ROUND(ROUND(AT208*AG208,2),2)</f>
        <v/>
      </c>
      <c r="DD208" t="inlineStr"/>
      <c r="DE208" t="inlineStr"/>
      <c r="DF208">
        <f>ROUND(ROUND(AE208*AI208,0)*CX208,0)</f>
        <v/>
      </c>
      <c r="DG208">
        <f>ROUND(ROUND(AF208,0)*CX208,0)</f>
        <v/>
      </c>
      <c r="DH208">
        <f>ROUND(ROUND(AG208,0)*CX208,0)</f>
        <v/>
      </c>
      <c r="DI208">
        <f>ROUND(ROUND(AH208,0)*CX208,0)</f>
        <v/>
      </c>
      <c r="DJ208">
        <f>DF208</f>
        <v/>
      </c>
      <c r="DK208" t="n">
        <v>0</v>
      </c>
      <c r="DL208" t="inlineStr"/>
      <c r="DM208" t="n">
        <v>0</v>
      </c>
      <c r="DN208" t="inlineStr"/>
      <c r="DO208" t="n">
        <v>0</v>
      </c>
    </row>
    <row r="209">
      <c r="A209">
        <f>ROW(Source!A576)</f>
        <v/>
      </c>
      <c r="B209" t="n">
        <v>78862477</v>
      </c>
      <c r="C209" t="n">
        <v>78864116</v>
      </c>
      <c r="D209" t="n">
        <v>29144222</v>
      </c>
      <c r="E209" t="n">
        <v>1</v>
      </c>
      <c r="F209" t="n">
        <v>1</v>
      </c>
      <c r="G209" t="n">
        <v>1</v>
      </c>
      <c r="H209" t="n">
        <v>3</v>
      </c>
      <c r="I209" t="inlineStr">
        <is>
          <t>302-1239</t>
        </is>
      </c>
      <c r="J209" t="inlineStr">
        <is>
          <t>ТССЦ Московской обл., 302-1239, приказ Минстроя России №675/пр от 28.02.2017 № 256/пр</t>
        </is>
      </c>
      <c r="K209" t="inlineStr">
        <is>
          <t>Сгоны стальные с муфтой и контргайкой, диаметром 32 мм</t>
        </is>
      </c>
      <c r="L209" t="n">
        <v>1354</v>
      </c>
      <c r="N209" t="n">
        <v>1010</v>
      </c>
      <c r="O209" t="inlineStr">
        <is>
          <t>шт.</t>
        </is>
      </c>
      <c r="P209" t="inlineStr">
        <is>
          <t>шт.</t>
        </is>
      </c>
      <c r="Q209" t="n">
        <v>1</v>
      </c>
      <c r="W209" t="n">
        <v>0</v>
      </c>
      <c r="X209" t="n">
        <v>1864714578</v>
      </c>
      <c r="Y209">
        <f>AT209</f>
        <v/>
      </c>
      <c r="AA209" t="n">
        <v>216.71</v>
      </c>
      <c r="AB209" t="n">
        <v>0</v>
      </c>
      <c r="AC209" t="n">
        <v>0</v>
      </c>
      <c r="AD209" t="n">
        <v>0</v>
      </c>
      <c r="AE209" t="n">
        <v>17.05</v>
      </c>
      <c r="AF209" t="n">
        <v>0</v>
      </c>
      <c r="AG209" t="n">
        <v>0</v>
      </c>
      <c r="AH209" t="n">
        <v>0</v>
      </c>
      <c r="AI209" t="n">
        <v>12.71</v>
      </c>
      <c r="AJ209" t="n">
        <v>1</v>
      </c>
      <c r="AK209" t="n">
        <v>1</v>
      </c>
      <c r="AL209" t="n">
        <v>1</v>
      </c>
      <c r="AM209" t="n">
        <v>2</v>
      </c>
      <c r="AN209" t="n">
        <v>0</v>
      </c>
      <c r="AO209" t="n">
        <v>1</v>
      </c>
      <c r="AP209" t="n">
        <v>0</v>
      </c>
      <c r="AQ209" t="n">
        <v>0</v>
      </c>
      <c r="AR209" t="n">
        <v>0</v>
      </c>
      <c r="AS209" t="inlineStr"/>
      <c r="AT209" t="n">
        <v>100</v>
      </c>
      <c r="AU209" t="inlineStr"/>
      <c r="AV209" t="n">
        <v>0</v>
      </c>
      <c r="AW209" t="n">
        <v>2</v>
      </c>
      <c r="AX209" t="n">
        <v>78864123</v>
      </c>
      <c r="AY209" t="n">
        <v>1</v>
      </c>
      <c r="AZ209" t="n">
        <v>0</v>
      </c>
      <c r="BA209" t="n">
        <v>214</v>
      </c>
      <c r="BB209" t="n">
        <v>0</v>
      </c>
      <c r="BC209" t="n">
        <v>0</v>
      </c>
      <c r="BD209" t="n">
        <v>0</v>
      </c>
      <c r="BE209" t="n">
        <v>0</v>
      </c>
      <c r="BF209" t="n">
        <v>0</v>
      </c>
      <c r="BG209" t="n">
        <v>0</v>
      </c>
      <c r="BH209" t="n">
        <v>0</v>
      </c>
      <c r="BI209" t="n">
        <v>0</v>
      </c>
      <c r="BJ209" t="n">
        <v>0</v>
      </c>
      <c r="BK209" t="n">
        <v>0</v>
      </c>
      <c r="BL209" t="n">
        <v>0</v>
      </c>
      <c r="BM209" t="n">
        <v>0</v>
      </c>
      <c r="BN209" t="n">
        <v>0</v>
      </c>
      <c r="BO209" t="n">
        <v>0</v>
      </c>
      <c r="BP209" t="n">
        <v>0</v>
      </c>
      <c r="BQ209" t="n">
        <v>0</v>
      </c>
      <c r="BR209" t="n">
        <v>0</v>
      </c>
      <c r="BS209" t="n">
        <v>0</v>
      </c>
      <c r="BT209" t="n">
        <v>0</v>
      </c>
      <c r="BU209" t="n">
        <v>0</v>
      </c>
      <c r="BV209" t="n">
        <v>0</v>
      </c>
      <c r="BW209" t="n">
        <v>0</v>
      </c>
      <c r="CV209" t="n">
        <v>0</v>
      </c>
      <c r="CW209" t="n">
        <v>0</v>
      </c>
      <c r="CX209">
        <f>ROUND(Y209*Source!I576,7)</f>
        <v/>
      </c>
      <c r="CY209">
        <f>AA209</f>
        <v/>
      </c>
      <c r="CZ209">
        <f>AE209</f>
        <v/>
      </c>
      <c r="DA209">
        <f>AI209</f>
        <v/>
      </c>
      <c r="DB209">
        <f>ROUND(ROUND(AT209*CZ209,2),2)</f>
        <v/>
      </c>
      <c r="DC209">
        <f>ROUND(ROUND(AT209*AG209,2),2)</f>
        <v/>
      </c>
      <c r="DD209" t="inlineStr"/>
      <c r="DE209" t="inlineStr"/>
      <c r="DF209">
        <f>ROUND(ROUND(AE209*AI209,0)*CX209,0)</f>
        <v/>
      </c>
      <c r="DG209">
        <f>ROUND(ROUND(AF209,0)*CX209,0)</f>
        <v/>
      </c>
      <c r="DH209">
        <f>ROUND(ROUND(AG209,0)*CX209,0)</f>
        <v/>
      </c>
      <c r="DI209">
        <f>ROUND(ROUND(AH209,0)*CX209,0)</f>
        <v/>
      </c>
      <c r="DJ209">
        <f>DF209</f>
        <v/>
      </c>
      <c r="DK209" t="n">
        <v>0</v>
      </c>
      <c r="DL209" t="inlineStr"/>
      <c r="DM209" t="n">
        <v>0</v>
      </c>
      <c r="DN209" t="inlineStr"/>
      <c r="DO209" t="n">
        <v>0</v>
      </c>
    </row>
    <row r="210">
      <c r="A210">
        <f>ROW(Source!A576)</f>
        <v/>
      </c>
      <c r="B210" t="n">
        <v>78862477</v>
      </c>
      <c r="C210" t="n">
        <v>78864116</v>
      </c>
      <c r="D210" t="n">
        <v>29160398</v>
      </c>
      <c r="E210" t="n">
        <v>1</v>
      </c>
      <c r="F210" t="n">
        <v>1</v>
      </c>
      <c r="G210" t="n">
        <v>1</v>
      </c>
      <c r="H210" t="n">
        <v>3</v>
      </c>
      <c r="I210" t="inlineStr">
        <is>
          <t>507-4172</t>
        </is>
      </c>
      <c r="J210" t="inlineStr">
        <is>
          <t>ТССЦ Московской обл., 507-4172, приказ Минстроя России №675/пр от 28.02.2017 № 258/пр</t>
        </is>
      </c>
      <c r="K210" t="inlineStr">
        <is>
          <t>Уголок соединительный 90° для металлополимерных труб, диаметром 32 мм</t>
        </is>
      </c>
      <c r="L210" t="n">
        <v>1358</v>
      </c>
      <c r="N210" t="n">
        <v>1010</v>
      </c>
      <c r="O210" t="inlineStr">
        <is>
          <t>10 шт.</t>
        </is>
      </c>
      <c r="P210" t="inlineStr">
        <is>
          <t>10 шт.</t>
        </is>
      </c>
      <c r="Q210" t="n">
        <v>10</v>
      </c>
      <c r="W210" t="n">
        <v>0</v>
      </c>
      <c r="X210" t="n">
        <v>1940957292</v>
      </c>
      <c r="Y210">
        <f>AT210</f>
        <v/>
      </c>
      <c r="AA210" t="n">
        <v>8820.41</v>
      </c>
      <c r="AB210" t="n">
        <v>0</v>
      </c>
      <c r="AC210" t="n">
        <v>0</v>
      </c>
      <c r="AD210" t="n">
        <v>0</v>
      </c>
      <c r="AE210" t="n">
        <v>1048.8</v>
      </c>
      <c r="AF210" t="n">
        <v>0</v>
      </c>
      <c r="AG210" t="n">
        <v>0</v>
      </c>
      <c r="AH210" t="n">
        <v>0</v>
      </c>
      <c r="AI210" t="n">
        <v>8.41</v>
      </c>
      <c r="AJ210" t="n">
        <v>1</v>
      </c>
      <c r="AK210" t="n">
        <v>1</v>
      </c>
      <c r="AL210" t="n">
        <v>1</v>
      </c>
      <c r="AM210" t="n">
        <v>0</v>
      </c>
      <c r="AN210" t="n">
        <v>0</v>
      </c>
      <c r="AO210" t="n">
        <v>0</v>
      </c>
      <c r="AP210" t="n">
        <v>0</v>
      </c>
      <c r="AQ210" t="n">
        <v>0</v>
      </c>
      <c r="AR210" t="n">
        <v>0</v>
      </c>
      <c r="AS210" t="inlineStr"/>
      <c r="AT210" t="n">
        <v>20</v>
      </c>
      <c r="AU210" t="inlineStr"/>
      <c r="AV210" t="n">
        <v>0</v>
      </c>
      <c r="AW210" t="n">
        <v>1</v>
      </c>
      <c r="AX210" t="n">
        <v>-1</v>
      </c>
      <c r="AY210" t="n">
        <v>0</v>
      </c>
      <c r="AZ210" t="n">
        <v>0</v>
      </c>
      <c r="BA210" t="inlineStr"/>
      <c r="BB210" t="n">
        <v>0</v>
      </c>
      <c r="BC210" t="n">
        <v>0</v>
      </c>
      <c r="BD210" t="n">
        <v>0</v>
      </c>
      <c r="BE210" t="n">
        <v>0</v>
      </c>
      <c r="BF210" t="n">
        <v>0</v>
      </c>
      <c r="BG210" t="n">
        <v>0</v>
      </c>
      <c r="BH210" t="n">
        <v>0</v>
      </c>
      <c r="BI210" t="n">
        <v>0</v>
      </c>
      <c r="BJ210" t="n">
        <v>0</v>
      </c>
      <c r="BK210" t="n">
        <v>0</v>
      </c>
      <c r="BL210" t="n">
        <v>0</v>
      </c>
      <c r="BM210" t="n">
        <v>0</v>
      </c>
      <c r="BN210" t="n">
        <v>0</v>
      </c>
      <c r="BO210" t="n">
        <v>0</v>
      </c>
      <c r="BP210" t="n">
        <v>0</v>
      </c>
      <c r="BQ210" t="n">
        <v>0</v>
      </c>
      <c r="BR210" t="n">
        <v>0</v>
      </c>
      <c r="BS210" t="n">
        <v>0</v>
      </c>
      <c r="BT210" t="n">
        <v>0</v>
      </c>
      <c r="BU210" t="n">
        <v>0</v>
      </c>
      <c r="BV210" t="n">
        <v>0</v>
      </c>
      <c r="BW210" t="n">
        <v>0</v>
      </c>
      <c r="CV210" t="n">
        <v>0</v>
      </c>
      <c r="CW210" t="n">
        <v>0</v>
      </c>
      <c r="CX210">
        <f>ROUND(Y210*Source!I576,7)</f>
        <v/>
      </c>
      <c r="CY210">
        <f>AA210</f>
        <v/>
      </c>
      <c r="CZ210">
        <f>AE210</f>
        <v/>
      </c>
      <c r="DA210">
        <f>AI210</f>
        <v/>
      </c>
      <c r="DB210">
        <f>ROUND(ROUND(AT210*CZ210,2),2)</f>
        <v/>
      </c>
      <c r="DC210">
        <f>ROUND(ROUND(AT210*AG210,2),2)</f>
        <v/>
      </c>
      <c r="DD210" t="inlineStr"/>
      <c r="DE210" t="inlineStr"/>
      <c r="DF210">
        <f>ROUND(ROUND(AE210*AI210,0)*CX210,0)</f>
        <v/>
      </c>
      <c r="DG210">
        <f>ROUND(ROUND(AF210,0)*CX210,0)</f>
        <v/>
      </c>
      <c r="DH210">
        <f>ROUND(ROUND(AG210,0)*CX210,0)</f>
        <v/>
      </c>
      <c r="DI210">
        <f>ROUND(ROUND(AH210,0)*CX210,0)</f>
        <v/>
      </c>
      <c r="DJ210">
        <f>DF210</f>
        <v/>
      </c>
      <c r="DK210" t="n">
        <v>0</v>
      </c>
      <c r="DL210" t="inlineStr"/>
      <c r="DM210" t="n">
        <v>0</v>
      </c>
      <c r="DN210" t="inlineStr"/>
      <c r="DO210" t="n">
        <v>0</v>
      </c>
    </row>
    <row r="211">
      <c r="A211">
        <f>ROW(Source!A576)</f>
        <v/>
      </c>
      <c r="B211" t="n">
        <v>78862477</v>
      </c>
      <c r="C211" t="n">
        <v>78864116</v>
      </c>
      <c r="D211" t="n">
        <v>29159169</v>
      </c>
      <c r="E211" t="n">
        <v>1</v>
      </c>
      <c r="F211" t="n">
        <v>1</v>
      </c>
      <c r="G211" t="n">
        <v>1</v>
      </c>
      <c r="H211" t="n">
        <v>3</v>
      </c>
      <c r="I211" t="inlineStr">
        <is>
          <t>507-5009</t>
        </is>
      </c>
      <c r="J211" t="inlineStr">
        <is>
          <t>ТССЦ Московской обл., 507-5009, приказ Минстроя России №675/пр от 28.02.2017 № 258/пр</t>
        </is>
      </c>
      <c r="K211" t="inlineStr">
        <is>
          <t>Муфта полипропиленовая соединительная диаметром 32 мм</t>
        </is>
      </c>
      <c r="L211" t="n">
        <v>1358</v>
      </c>
      <c r="N211" t="n">
        <v>1010</v>
      </c>
      <c r="O211" t="inlineStr">
        <is>
          <t>10 шт.</t>
        </is>
      </c>
      <c r="P211" t="inlineStr">
        <is>
          <t>10 шт.</t>
        </is>
      </c>
      <c r="Q211" t="n">
        <v>10</v>
      </c>
      <c r="W211" t="n">
        <v>0</v>
      </c>
      <c r="X211" t="n">
        <v>-1186610544</v>
      </c>
      <c r="Y211">
        <f>AT211</f>
        <v/>
      </c>
      <c r="AA211" t="n">
        <v>133.92</v>
      </c>
      <c r="AB211" t="n">
        <v>0</v>
      </c>
      <c r="AC211" t="n">
        <v>0</v>
      </c>
      <c r="AD211" t="n">
        <v>0</v>
      </c>
      <c r="AE211" t="n">
        <v>13.5</v>
      </c>
      <c r="AF211" t="n">
        <v>0</v>
      </c>
      <c r="AG211" t="n">
        <v>0</v>
      </c>
      <c r="AH211" t="n">
        <v>0</v>
      </c>
      <c r="AI211" t="n">
        <v>9.92</v>
      </c>
      <c r="AJ211" t="n">
        <v>1</v>
      </c>
      <c r="AK211" t="n">
        <v>1</v>
      </c>
      <c r="AL211" t="n">
        <v>1</v>
      </c>
      <c r="AM211" t="n">
        <v>0</v>
      </c>
      <c r="AN211" t="n">
        <v>0</v>
      </c>
      <c r="AO211" t="n">
        <v>0</v>
      </c>
      <c r="AP211" t="n">
        <v>0</v>
      </c>
      <c r="AQ211" t="n">
        <v>0</v>
      </c>
      <c r="AR211" t="n">
        <v>0</v>
      </c>
      <c r="AS211" t="inlineStr"/>
      <c r="AT211" t="n">
        <v>10</v>
      </c>
      <c r="AU211" t="inlineStr"/>
      <c r="AV211" t="n">
        <v>0</v>
      </c>
      <c r="AW211" t="n">
        <v>1</v>
      </c>
      <c r="AX211" t="n">
        <v>-1</v>
      </c>
      <c r="AY211" t="n">
        <v>0</v>
      </c>
      <c r="AZ211" t="n">
        <v>0</v>
      </c>
      <c r="BA211" t="inlineStr"/>
      <c r="BB211" t="n">
        <v>0</v>
      </c>
      <c r="BC211" t="n">
        <v>0</v>
      </c>
      <c r="BD211" t="n">
        <v>0</v>
      </c>
      <c r="BE211" t="n">
        <v>0</v>
      </c>
      <c r="BF211" t="n">
        <v>0</v>
      </c>
      <c r="BG211" t="n">
        <v>0</v>
      </c>
      <c r="BH211" t="n">
        <v>0</v>
      </c>
      <c r="BI211" t="n">
        <v>0</v>
      </c>
      <c r="BJ211" t="n">
        <v>0</v>
      </c>
      <c r="BK211" t="n">
        <v>0</v>
      </c>
      <c r="BL211" t="n">
        <v>0</v>
      </c>
      <c r="BM211" t="n">
        <v>0</v>
      </c>
      <c r="BN211" t="n">
        <v>0</v>
      </c>
      <c r="BO211" t="n">
        <v>0</v>
      </c>
      <c r="BP211" t="n">
        <v>0</v>
      </c>
      <c r="BQ211" t="n">
        <v>0</v>
      </c>
      <c r="BR211" t="n">
        <v>0</v>
      </c>
      <c r="BS211" t="n">
        <v>0</v>
      </c>
      <c r="BT211" t="n">
        <v>0</v>
      </c>
      <c r="BU211" t="n">
        <v>0</v>
      </c>
      <c r="BV211" t="n">
        <v>0</v>
      </c>
      <c r="BW211" t="n">
        <v>0</v>
      </c>
      <c r="CV211" t="n">
        <v>0</v>
      </c>
      <c r="CW211" t="n">
        <v>0</v>
      </c>
      <c r="CX211">
        <f>ROUND(Y211*Source!I576,7)</f>
        <v/>
      </c>
      <c r="CY211">
        <f>AA211</f>
        <v/>
      </c>
      <c r="CZ211">
        <f>AE211</f>
        <v/>
      </c>
      <c r="DA211">
        <f>AI211</f>
        <v/>
      </c>
      <c r="DB211">
        <f>ROUND(ROUND(AT211*CZ211,2),2)</f>
        <v/>
      </c>
      <c r="DC211">
        <f>ROUND(ROUND(AT211*AG211,2),2)</f>
        <v/>
      </c>
      <c r="DD211" t="inlineStr"/>
      <c r="DE211" t="inlineStr"/>
      <c r="DF211">
        <f>ROUND(ROUND(AE211*AI211,0)*CX211,0)</f>
        <v/>
      </c>
      <c r="DG211">
        <f>ROUND(ROUND(AF211,0)*CX211,0)</f>
        <v/>
      </c>
      <c r="DH211">
        <f>ROUND(ROUND(AG211,0)*CX211,0)</f>
        <v/>
      </c>
      <c r="DI211">
        <f>ROUND(ROUND(AH211,0)*CX211,0)</f>
        <v/>
      </c>
      <c r="DJ211">
        <f>DF211</f>
        <v/>
      </c>
      <c r="DK211" t="n">
        <v>0</v>
      </c>
      <c r="DL211" t="inlineStr"/>
      <c r="DM211" t="n">
        <v>0</v>
      </c>
      <c r="DN211" t="inlineStr"/>
      <c r="DO211" t="n">
        <v>0</v>
      </c>
    </row>
    <row r="212">
      <c r="A212">
        <f>ROW(Source!A618)</f>
        <v/>
      </c>
      <c r="B212" t="n">
        <v>78862477</v>
      </c>
      <c r="C212" t="n">
        <v>78864192</v>
      </c>
      <c r="D212" t="n">
        <v>18408291</v>
      </c>
      <c r="E212" t="n">
        <v>1</v>
      </c>
      <c r="F212" t="n">
        <v>1</v>
      </c>
      <c r="G212" t="n">
        <v>1</v>
      </c>
      <c r="H212" t="n">
        <v>1</v>
      </c>
      <c r="I212" t="inlineStr">
        <is>
          <t>1-1025-90</t>
        </is>
      </c>
      <c r="J212" t="inlineStr"/>
      <c r="K212" t="inlineStr">
        <is>
          <t>Рабочий строитель среднего разряда 2,5</t>
        </is>
      </c>
      <c r="L212" t="n">
        <v>1369</v>
      </c>
      <c r="N212" t="n">
        <v>1013</v>
      </c>
      <c r="O212" t="inlineStr">
        <is>
          <t>чел.-ч</t>
        </is>
      </c>
      <c r="P212" t="inlineStr">
        <is>
          <t>чел.-ч</t>
        </is>
      </c>
      <c r="Q212" t="n">
        <v>1</v>
      </c>
      <c r="W212" t="n">
        <v>0</v>
      </c>
      <c r="X212" t="n">
        <v>1933892413</v>
      </c>
      <c r="Y212">
        <f>AT212</f>
        <v/>
      </c>
      <c r="AA212" t="n">
        <v>0</v>
      </c>
      <c r="AB212" t="n">
        <v>0</v>
      </c>
      <c r="AC212" t="n">
        <v>0</v>
      </c>
      <c r="AD212" t="n">
        <v>8.17</v>
      </c>
      <c r="AE212" t="n">
        <v>0</v>
      </c>
      <c r="AF212" t="n">
        <v>0</v>
      </c>
      <c r="AG212" t="n">
        <v>0</v>
      </c>
      <c r="AH212" t="n">
        <v>8.17</v>
      </c>
      <c r="AI212" t="n">
        <v>1</v>
      </c>
      <c r="AJ212" t="n">
        <v>1</v>
      </c>
      <c r="AK212" t="n">
        <v>1</v>
      </c>
      <c r="AL212" t="n">
        <v>1</v>
      </c>
      <c r="AM212" t="n">
        <v>-2</v>
      </c>
      <c r="AN212" t="n">
        <v>0</v>
      </c>
      <c r="AO212" t="n">
        <v>1</v>
      </c>
      <c r="AP212" t="n">
        <v>1</v>
      </c>
      <c r="AQ212" t="n">
        <v>0</v>
      </c>
      <c r="AR212" t="n">
        <v>0</v>
      </c>
      <c r="AS212" t="inlineStr"/>
      <c r="AT212" t="n">
        <v>32.2</v>
      </c>
      <c r="AU212" t="inlineStr"/>
      <c r="AV212" t="n">
        <v>1</v>
      </c>
      <c r="AW212" t="n">
        <v>2</v>
      </c>
      <c r="AX212" t="n">
        <v>78864199</v>
      </c>
      <c r="AY212" t="n">
        <v>1</v>
      </c>
      <c r="AZ212" t="n">
        <v>0</v>
      </c>
      <c r="BA212" t="n">
        <v>215</v>
      </c>
      <c r="BB212" t="n">
        <v>0</v>
      </c>
      <c r="BC212" t="n">
        <v>0</v>
      </c>
      <c r="BD212" t="n">
        <v>0</v>
      </c>
      <c r="BE212" t="n">
        <v>0</v>
      </c>
      <c r="BF212" t="n">
        <v>0</v>
      </c>
      <c r="BG212" t="n">
        <v>0</v>
      </c>
      <c r="BH212" t="n">
        <v>0</v>
      </c>
      <c r="BI212" t="n">
        <v>0</v>
      </c>
      <c r="BJ212" t="n">
        <v>0</v>
      </c>
      <c r="BK212" t="n">
        <v>0</v>
      </c>
      <c r="BL212" t="n">
        <v>0</v>
      </c>
      <c r="BM212" t="n">
        <v>0</v>
      </c>
      <c r="BN212" t="n">
        <v>0</v>
      </c>
      <c r="BO212" t="n">
        <v>0</v>
      </c>
      <c r="BP212" t="n">
        <v>0</v>
      </c>
      <c r="BQ212" t="n">
        <v>0</v>
      </c>
      <c r="BR212" t="n">
        <v>0</v>
      </c>
      <c r="BS212" t="n">
        <v>0</v>
      </c>
      <c r="BT212" t="n">
        <v>0</v>
      </c>
      <c r="BU212" t="n">
        <v>0</v>
      </c>
      <c r="BV212" t="n">
        <v>0</v>
      </c>
      <c r="BW212" t="n">
        <v>0</v>
      </c>
      <c r="CU212">
        <f>ROUND(AT212*Source!I618*AH212*AL212,0)</f>
        <v/>
      </c>
      <c r="CV212">
        <f>ROUND(Y212*Source!I618,7)</f>
        <v/>
      </c>
      <c r="CW212" t="n">
        <v>0</v>
      </c>
      <c r="CX212">
        <f>ROUND(Y212*Source!I618,7)</f>
        <v/>
      </c>
      <c r="CY212">
        <f>AD212</f>
        <v/>
      </c>
      <c r="CZ212">
        <f>AH212</f>
        <v/>
      </c>
      <c r="DA212">
        <f>AL212</f>
        <v/>
      </c>
      <c r="DB212">
        <f>ROUND(ROUND(AT212*CZ212,2),2)</f>
        <v/>
      </c>
      <c r="DC212">
        <f>ROUND(ROUND(AT212*AG212,2),2)</f>
        <v/>
      </c>
      <c r="DD212" t="inlineStr"/>
      <c r="DE212" t="inlineStr"/>
      <c r="DF212">
        <f>ROUND(ROUND(AE212,0)*CX212,0)</f>
        <v/>
      </c>
      <c r="DG212">
        <f>ROUND(ROUND(AF212,0)*CX212,0)</f>
        <v/>
      </c>
      <c r="DH212">
        <f>ROUND(ROUND(AG212,0)*CX212,0)</f>
        <v/>
      </c>
      <c r="DI212">
        <f>ROUND(ROUND(AH212,0)*CX212,0)</f>
        <v/>
      </c>
      <c r="DJ212">
        <f>DI212</f>
        <v/>
      </c>
      <c r="DK212" t="n">
        <v>0</v>
      </c>
      <c r="DL212" t="inlineStr"/>
      <c r="DM212" t="n">
        <v>0</v>
      </c>
      <c r="DN212" t="inlineStr"/>
      <c r="DO212" t="n">
        <v>0</v>
      </c>
    </row>
    <row r="213">
      <c r="A213">
        <f>ROW(Source!A618)</f>
        <v/>
      </c>
      <c r="B213" t="n">
        <v>78862477</v>
      </c>
      <c r="C213" t="n">
        <v>78864192</v>
      </c>
      <c r="D213" t="n">
        <v>29174913</v>
      </c>
      <c r="E213" t="n">
        <v>1</v>
      </c>
      <c r="F213" t="n">
        <v>1</v>
      </c>
      <c r="G213" t="n">
        <v>1</v>
      </c>
      <c r="H213" t="n">
        <v>2</v>
      </c>
      <c r="I213" t="inlineStr">
        <is>
          <t>400001</t>
        </is>
      </c>
      <c r="J213" t="inlineStr">
        <is>
          <t>ТСЭМ Московской обл., 400001, приказ Минстроя России №675/пр от 28.02.2017 № 264/пр</t>
        </is>
      </c>
      <c r="K213" t="inlineStr">
        <is>
          <t>Автомобили бортовые, грузоподъемность до 5 т</t>
        </is>
      </c>
      <c r="L213" t="n">
        <v>1368</v>
      </c>
      <c r="N213" t="n">
        <v>1011</v>
      </c>
      <c r="O213" t="inlineStr">
        <is>
          <t>маш.-ч</t>
        </is>
      </c>
      <c r="P213" t="inlineStr">
        <is>
          <t>маш.-ч</t>
        </is>
      </c>
      <c r="Q213" t="n">
        <v>1</v>
      </c>
      <c r="W213" t="n">
        <v>0</v>
      </c>
      <c r="X213" t="n">
        <v>1230759911</v>
      </c>
      <c r="Y213">
        <f>AT213</f>
        <v/>
      </c>
      <c r="AA213" t="n">
        <v>0</v>
      </c>
      <c r="AB213" t="n">
        <v>2177.51</v>
      </c>
      <c r="AC213" t="n">
        <v>606.1</v>
      </c>
      <c r="AD213" t="n">
        <v>0</v>
      </c>
      <c r="AE213" t="n">
        <v>0</v>
      </c>
      <c r="AF213" t="n">
        <v>87.17</v>
      </c>
      <c r="AG213" t="n">
        <v>11.6</v>
      </c>
      <c r="AH213" t="n">
        <v>0</v>
      </c>
      <c r="AI213" t="n">
        <v>1</v>
      </c>
      <c r="AJ213" t="n">
        <v>24.98</v>
      </c>
      <c r="AK213" t="n">
        <v>52.25</v>
      </c>
      <c r="AL213" t="n">
        <v>1</v>
      </c>
      <c r="AM213" t="n">
        <v>2</v>
      </c>
      <c r="AN213" t="n">
        <v>0</v>
      </c>
      <c r="AO213" t="n">
        <v>1</v>
      </c>
      <c r="AP213" t="n">
        <v>1</v>
      </c>
      <c r="AQ213" t="n">
        <v>0</v>
      </c>
      <c r="AR213" t="n">
        <v>0</v>
      </c>
      <c r="AS213" t="inlineStr"/>
      <c r="AT213" t="n">
        <v>0.01</v>
      </c>
      <c r="AU213" t="inlineStr"/>
      <c r="AV213" t="n">
        <v>0</v>
      </c>
      <c r="AW213" t="n">
        <v>2</v>
      </c>
      <c r="AX213" t="n">
        <v>78864200</v>
      </c>
      <c r="AY213" t="n">
        <v>1</v>
      </c>
      <c r="AZ213" t="n">
        <v>0</v>
      </c>
      <c r="BA213" t="n">
        <v>216</v>
      </c>
      <c r="BB213" t="n">
        <v>0</v>
      </c>
      <c r="BC213" t="n">
        <v>0</v>
      </c>
      <c r="BD213" t="n">
        <v>0</v>
      </c>
      <c r="BE213" t="n">
        <v>0</v>
      </c>
      <c r="BF213" t="n">
        <v>0</v>
      </c>
      <c r="BG213" t="n">
        <v>0</v>
      </c>
      <c r="BH213" t="n">
        <v>0</v>
      </c>
      <c r="BI213" t="n">
        <v>0</v>
      </c>
      <c r="BJ213" t="n">
        <v>0</v>
      </c>
      <c r="BK213" t="n">
        <v>0</v>
      </c>
      <c r="BL213" t="n">
        <v>0</v>
      </c>
      <c r="BM213" t="n">
        <v>0</v>
      </c>
      <c r="BN213" t="n">
        <v>0</v>
      </c>
      <c r="BO213" t="n">
        <v>0</v>
      </c>
      <c r="BP213" t="n">
        <v>0</v>
      </c>
      <c r="BQ213" t="n">
        <v>0</v>
      </c>
      <c r="BR213" t="n">
        <v>0</v>
      </c>
      <c r="BS213" t="n">
        <v>0</v>
      </c>
      <c r="BT213" t="n">
        <v>0</v>
      </c>
      <c r="BU213" t="n">
        <v>0</v>
      </c>
      <c r="BV213" t="n">
        <v>0</v>
      </c>
      <c r="BW213" t="n">
        <v>0</v>
      </c>
      <c r="CV213" t="n">
        <v>0</v>
      </c>
      <c r="CW213">
        <f>ROUND(Y213*Source!I618*DO213,7)</f>
        <v/>
      </c>
      <c r="CX213">
        <f>ROUND(Y213*Source!I618,7)</f>
        <v/>
      </c>
      <c r="CY213">
        <f>AB213</f>
        <v/>
      </c>
      <c r="CZ213">
        <f>AF213</f>
        <v/>
      </c>
      <c r="DA213">
        <f>AJ213</f>
        <v/>
      </c>
      <c r="DB213">
        <f>ROUND(ROUND(AT213*CZ213,2),2)</f>
        <v/>
      </c>
      <c r="DC213">
        <f>ROUND(ROUND(AT213*AG213,2),2)</f>
        <v/>
      </c>
      <c r="DD213" t="inlineStr"/>
      <c r="DE213" t="inlineStr"/>
      <c r="DF213">
        <f>ROUND(ROUND(AE213,0)*CX213,0)</f>
        <v/>
      </c>
      <c r="DG213">
        <f>ROUND(ROUND(AF213*AJ213,0)*CX213,0)</f>
        <v/>
      </c>
      <c r="DH213">
        <f>ROUND(ROUND(AG213*AK213,0)*CX213,0)</f>
        <v/>
      </c>
      <c r="DI213">
        <f>ROUND(ROUND(AH213,0)*CX213,0)</f>
        <v/>
      </c>
      <c r="DJ213">
        <f>DG213</f>
        <v/>
      </c>
      <c r="DK213" t="n">
        <v>0</v>
      </c>
      <c r="DL213" t="inlineStr"/>
      <c r="DM213" t="n">
        <v>0</v>
      </c>
      <c r="DN213" t="inlineStr"/>
      <c r="DO213" t="n">
        <v>0</v>
      </c>
    </row>
    <row r="214">
      <c r="A214">
        <f>ROW(Source!A618)</f>
        <v/>
      </c>
      <c r="B214" t="n">
        <v>78862477</v>
      </c>
      <c r="C214" t="n">
        <v>78864192</v>
      </c>
      <c r="D214" t="n">
        <v>29110139</v>
      </c>
      <c r="E214" t="n">
        <v>1</v>
      </c>
      <c r="F214" t="n">
        <v>1</v>
      </c>
      <c r="G214" t="n">
        <v>1</v>
      </c>
      <c r="H214" t="n">
        <v>3</v>
      </c>
      <c r="I214" t="inlineStr">
        <is>
          <t>101-1703</t>
        </is>
      </c>
      <c r="J214" t="inlineStr">
        <is>
          <t>ТССЦ Московской обл., 101-1703, приказ Минстроя России №675/пр от 28.02.2017 № 254/пр</t>
        </is>
      </c>
      <c r="K214" t="inlineStr">
        <is>
          <t>Прокладки резиновые (пластина техническая прессованная)</t>
        </is>
      </c>
      <c r="L214" t="n">
        <v>1346</v>
      </c>
      <c r="N214" t="n">
        <v>1009</v>
      </c>
      <c r="O214" t="inlineStr">
        <is>
          <t>кг</t>
        </is>
      </c>
      <c r="P214" t="inlineStr">
        <is>
          <t>кг</t>
        </is>
      </c>
      <c r="Q214" t="n">
        <v>1</v>
      </c>
      <c r="W214" t="n">
        <v>0</v>
      </c>
      <c r="X214" t="n">
        <v>-1947909329</v>
      </c>
      <c r="Y214">
        <f>AT214</f>
        <v/>
      </c>
      <c r="AA214" t="n">
        <v>341.04</v>
      </c>
      <c r="AB214" t="n">
        <v>0</v>
      </c>
      <c r="AC214" t="n">
        <v>0</v>
      </c>
      <c r="AD214" t="n">
        <v>0</v>
      </c>
      <c r="AE214" t="n">
        <v>23.09</v>
      </c>
      <c r="AF214" t="n">
        <v>0</v>
      </c>
      <c r="AG214" t="n">
        <v>0</v>
      </c>
      <c r="AH214" t="n">
        <v>0</v>
      </c>
      <c r="AI214" t="n">
        <v>14.77</v>
      </c>
      <c r="AJ214" t="n">
        <v>1</v>
      </c>
      <c r="AK214" t="n">
        <v>1</v>
      </c>
      <c r="AL214" t="n">
        <v>1</v>
      </c>
      <c r="AM214" t="n">
        <v>2</v>
      </c>
      <c r="AN214" t="n">
        <v>0</v>
      </c>
      <c r="AO214" t="n">
        <v>1</v>
      </c>
      <c r="AP214" t="n">
        <v>1</v>
      </c>
      <c r="AQ214" t="n">
        <v>0</v>
      </c>
      <c r="AR214" t="n">
        <v>0</v>
      </c>
      <c r="AS214" t="inlineStr"/>
      <c r="AT214" t="n">
        <v>2</v>
      </c>
      <c r="AU214" t="inlineStr"/>
      <c r="AV214" t="n">
        <v>0</v>
      </c>
      <c r="AW214" t="n">
        <v>2</v>
      </c>
      <c r="AX214" t="n">
        <v>78864201</v>
      </c>
      <c r="AY214" t="n">
        <v>1</v>
      </c>
      <c r="AZ214" t="n">
        <v>0</v>
      </c>
      <c r="BA214" t="n">
        <v>217</v>
      </c>
      <c r="BB214" t="n">
        <v>0</v>
      </c>
      <c r="BC214" t="n">
        <v>0</v>
      </c>
      <c r="BD214" t="n">
        <v>0</v>
      </c>
      <c r="BE214" t="n">
        <v>0</v>
      </c>
      <c r="BF214" t="n">
        <v>0</v>
      </c>
      <c r="BG214" t="n">
        <v>0</v>
      </c>
      <c r="BH214" t="n">
        <v>0</v>
      </c>
      <c r="BI214" t="n">
        <v>0</v>
      </c>
      <c r="BJ214" t="n">
        <v>0</v>
      </c>
      <c r="BK214" t="n">
        <v>0</v>
      </c>
      <c r="BL214" t="n">
        <v>0</v>
      </c>
      <c r="BM214" t="n">
        <v>0</v>
      </c>
      <c r="BN214" t="n">
        <v>0</v>
      </c>
      <c r="BO214" t="n">
        <v>0</v>
      </c>
      <c r="BP214" t="n">
        <v>0</v>
      </c>
      <c r="BQ214" t="n">
        <v>0</v>
      </c>
      <c r="BR214" t="n">
        <v>0</v>
      </c>
      <c r="BS214" t="n">
        <v>0</v>
      </c>
      <c r="BT214" t="n">
        <v>0</v>
      </c>
      <c r="BU214" t="n">
        <v>0</v>
      </c>
      <c r="BV214" t="n">
        <v>0</v>
      </c>
      <c r="BW214" t="n">
        <v>0</v>
      </c>
      <c r="CV214" t="n">
        <v>0</v>
      </c>
      <c r="CW214" t="n">
        <v>0</v>
      </c>
      <c r="CX214">
        <f>ROUND(Y214*Source!I618,7)</f>
        <v/>
      </c>
      <c r="CY214">
        <f>AA214</f>
        <v/>
      </c>
      <c r="CZ214">
        <f>AE214</f>
        <v/>
      </c>
      <c r="DA214">
        <f>AI214</f>
        <v/>
      </c>
      <c r="DB214">
        <f>ROUND(ROUND(AT214*CZ214,2),2)</f>
        <v/>
      </c>
      <c r="DC214">
        <f>ROUND(ROUND(AT214*AG214,2),2)</f>
        <v/>
      </c>
      <c r="DD214" t="inlineStr"/>
      <c r="DE214" t="inlineStr"/>
      <c r="DF214">
        <f>ROUND(ROUND(AE214*AI214,0)*CX214,0)</f>
        <v/>
      </c>
      <c r="DG214">
        <f>ROUND(ROUND(AF214,0)*CX214,0)</f>
        <v/>
      </c>
      <c r="DH214">
        <f>ROUND(ROUND(AG214,0)*CX214,0)</f>
        <v/>
      </c>
      <c r="DI214">
        <f>ROUND(ROUND(AH214,0)*CX214,0)</f>
        <v/>
      </c>
      <c r="DJ214">
        <f>DF214</f>
        <v/>
      </c>
      <c r="DK214" t="n">
        <v>0</v>
      </c>
      <c r="DL214" t="inlineStr"/>
      <c r="DM214" t="n">
        <v>0</v>
      </c>
      <c r="DN214" t="inlineStr"/>
      <c r="DO214" t="n">
        <v>0</v>
      </c>
    </row>
    <row r="215">
      <c r="A215">
        <f>ROW(Source!A618)</f>
        <v/>
      </c>
      <c r="B215" t="n">
        <v>78862477</v>
      </c>
      <c r="C215" t="n">
        <v>78864192</v>
      </c>
      <c r="D215" t="n">
        <v>29114240</v>
      </c>
      <c r="E215" t="n">
        <v>1</v>
      </c>
      <c r="F215" t="n">
        <v>1</v>
      </c>
      <c r="G215" t="n">
        <v>1</v>
      </c>
      <c r="H215" t="n">
        <v>3</v>
      </c>
      <c r="I215" t="inlineStr">
        <is>
          <t>101-2576</t>
        </is>
      </c>
      <c r="J215" t="inlineStr">
        <is>
          <t>ТССЦ Московской обл., 101-2576, приказ Минстроя России №675/пр от 28.02.2017 № 254/пр</t>
        </is>
      </c>
      <c r="K215" t="inlineStr">
        <is>
          <t>Болты с гайками и шайбами для санитарно-технических работ диаметром 16 мм</t>
        </is>
      </c>
      <c r="L215" t="n">
        <v>1348</v>
      </c>
      <c r="N215" t="n">
        <v>1009</v>
      </c>
      <c r="O215" t="inlineStr">
        <is>
          <t>т</t>
        </is>
      </c>
      <c r="P215" t="inlineStr">
        <is>
          <t>т</t>
        </is>
      </c>
      <c r="Q215" t="n">
        <v>1000</v>
      </c>
      <c r="W215" t="n">
        <v>0</v>
      </c>
      <c r="X215" t="n">
        <v>-1701539228</v>
      </c>
      <c r="Y215">
        <f>AT215</f>
        <v/>
      </c>
      <c r="AA215" t="n">
        <v>145037.4</v>
      </c>
      <c r="AB215" t="n">
        <v>0</v>
      </c>
      <c r="AC215" t="n">
        <v>0</v>
      </c>
      <c r="AD215" t="n">
        <v>0</v>
      </c>
      <c r="AE215" t="n">
        <v>14830</v>
      </c>
      <c r="AF215" t="n">
        <v>0</v>
      </c>
      <c r="AG215" t="n">
        <v>0</v>
      </c>
      <c r="AH215" t="n">
        <v>0</v>
      </c>
      <c r="AI215" t="n">
        <v>9.779999999999999</v>
      </c>
      <c r="AJ215" t="n">
        <v>1</v>
      </c>
      <c r="AK215" t="n">
        <v>1</v>
      </c>
      <c r="AL215" t="n">
        <v>1</v>
      </c>
      <c r="AM215" t="n">
        <v>2</v>
      </c>
      <c r="AN215" t="n">
        <v>0</v>
      </c>
      <c r="AO215" t="n">
        <v>1</v>
      </c>
      <c r="AP215" t="n">
        <v>1</v>
      </c>
      <c r="AQ215" t="n">
        <v>0</v>
      </c>
      <c r="AR215" t="n">
        <v>0</v>
      </c>
      <c r="AS215" t="inlineStr"/>
      <c r="AT215" t="n">
        <v>0.005</v>
      </c>
      <c r="AU215" t="inlineStr"/>
      <c r="AV215" t="n">
        <v>0</v>
      </c>
      <c r="AW215" t="n">
        <v>2</v>
      </c>
      <c r="AX215" t="n">
        <v>78864202</v>
      </c>
      <c r="AY215" t="n">
        <v>1</v>
      </c>
      <c r="AZ215" t="n">
        <v>0</v>
      </c>
      <c r="BA215" t="n">
        <v>218</v>
      </c>
      <c r="BB215" t="n">
        <v>0</v>
      </c>
      <c r="BC215" t="n">
        <v>0</v>
      </c>
      <c r="BD215" t="n">
        <v>0</v>
      </c>
      <c r="BE215" t="n">
        <v>0</v>
      </c>
      <c r="BF215" t="n">
        <v>0</v>
      </c>
      <c r="BG215" t="n">
        <v>0</v>
      </c>
      <c r="BH215" t="n">
        <v>0</v>
      </c>
      <c r="BI215" t="n">
        <v>0</v>
      </c>
      <c r="BJ215" t="n">
        <v>0</v>
      </c>
      <c r="BK215" t="n">
        <v>0</v>
      </c>
      <c r="BL215" t="n">
        <v>0</v>
      </c>
      <c r="BM215" t="n">
        <v>0</v>
      </c>
      <c r="BN215" t="n">
        <v>0</v>
      </c>
      <c r="BO215" t="n">
        <v>0</v>
      </c>
      <c r="BP215" t="n">
        <v>0</v>
      </c>
      <c r="BQ215" t="n">
        <v>0</v>
      </c>
      <c r="BR215" t="n">
        <v>0</v>
      </c>
      <c r="BS215" t="n">
        <v>0</v>
      </c>
      <c r="BT215" t="n">
        <v>0</v>
      </c>
      <c r="BU215" t="n">
        <v>0</v>
      </c>
      <c r="BV215" t="n">
        <v>0</v>
      </c>
      <c r="BW215" t="n">
        <v>0</v>
      </c>
      <c r="CV215" t="n">
        <v>0</v>
      </c>
      <c r="CW215" t="n">
        <v>0</v>
      </c>
      <c r="CX215">
        <f>ROUND(Y215*Source!I618,7)</f>
        <v/>
      </c>
      <c r="CY215">
        <f>AA215</f>
        <v/>
      </c>
      <c r="CZ215">
        <f>AE215</f>
        <v/>
      </c>
      <c r="DA215">
        <f>AI215</f>
        <v/>
      </c>
      <c r="DB215">
        <f>ROUND(ROUND(AT215*CZ215,2),2)</f>
        <v/>
      </c>
      <c r="DC215">
        <f>ROUND(ROUND(AT215*AG215,2),2)</f>
        <v/>
      </c>
      <c r="DD215" t="inlineStr"/>
      <c r="DE215" t="inlineStr"/>
      <c r="DF215">
        <f>ROUND(ROUND(AE215*AI215,0)*CX215,0)</f>
        <v/>
      </c>
      <c r="DG215">
        <f>ROUND(ROUND(AF215,0)*CX215,0)</f>
        <v/>
      </c>
      <c r="DH215">
        <f>ROUND(ROUND(AG215,0)*CX215,0)</f>
        <v/>
      </c>
      <c r="DI215">
        <f>ROUND(ROUND(AH215,0)*CX215,0)</f>
        <v/>
      </c>
      <c r="DJ215">
        <f>DF215</f>
        <v/>
      </c>
      <c r="DK215" t="n">
        <v>0</v>
      </c>
      <c r="DL215" t="inlineStr"/>
      <c r="DM215" t="n">
        <v>0</v>
      </c>
      <c r="DN215" t="inlineStr"/>
      <c r="DO215" t="n">
        <v>0</v>
      </c>
    </row>
    <row r="216">
      <c r="A216">
        <f>ROW(Source!A618)</f>
        <v/>
      </c>
      <c r="B216" t="n">
        <v>78862477</v>
      </c>
      <c r="C216" t="n">
        <v>78864192</v>
      </c>
      <c r="D216" t="n">
        <v>29150040</v>
      </c>
      <c r="E216" t="n">
        <v>1</v>
      </c>
      <c r="F216" t="n">
        <v>1</v>
      </c>
      <c r="G216" t="n">
        <v>1</v>
      </c>
      <c r="H216" t="n">
        <v>3</v>
      </c>
      <c r="I216" t="inlineStr">
        <is>
          <t>411-0001</t>
        </is>
      </c>
      <c r="J216" t="inlineStr">
        <is>
          <t>ТССЦ Московской обл., 411-0001, приказ Минстроя России №675/пр от 28.02.2017 № 257/пр</t>
        </is>
      </c>
      <c r="K216" t="inlineStr">
        <is>
          <t>Вода</t>
        </is>
      </c>
      <c r="L216" t="n">
        <v>1339</v>
      </c>
      <c r="N216" t="n">
        <v>1007</v>
      </c>
      <c r="O216" t="inlineStr">
        <is>
          <t>м3</t>
        </is>
      </c>
      <c r="P216" t="inlineStr">
        <is>
          <t>м3</t>
        </is>
      </c>
      <c r="Q216" t="n">
        <v>1</v>
      </c>
      <c r="W216" t="n">
        <v>0</v>
      </c>
      <c r="X216" t="n">
        <v>619799737</v>
      </c>
      <c r="Y216">
        <f>AT216</f>
        <v/>
      </c>
      <c r="AA216" t="n">
        <v>31.28</v>
      </c>
      <c r="AB216" t="n">
        <v>0</v>
      </c>
      <c r="AC216" t="n">
        <v>0</v>
      </c>
      <c r="AD216" t="n">
        <v>0</v>
      </c>
      <c r="AE216" t="n">
        <v>2.44</v>
      </c>
      <c r="AF216" t="n">
        <v>0</v>
      </c>
      <c r="AG216" t="n">
        <v>0</v>
      </c>
      <c r="AH216" t="n">
        <v>0</v>
      </c>
      <c r="AI216" t="n">
        <v>12.82</v>
      </c>
      <c r="AJ216" t="n">
        <v>1</v>
      </c>
      <c r="AK216" t="n">
        <v>1</v>
      </c>
      <c r="AL216" t="n">
        <v>1</v>
      </c>
      <c r="AM216" t="n">
        <v>2</v>
      </c>
      <c r="AN216" t="n">
        <v>0</v>
      </c>
      <c r="AO216" t="n">
        <v>1</v>
      </c>
      <c r="AP216" t="n">
        <v>1</v>
      </c>
      <c r="AQ216" t="n">
        <v>0</v>
      </c>
      <c r="AR216" t="n">
        <v>0</v>
      </c>
      <c r="AS216" t="inlineStr"/>
      <c r="AT216" t="n">
        <v>7.8</v>
      </c>
      <c r="AU216" t="inlineStr"/>
      <c r="AV216" t="n">
        <v>0</v>
      </c>
      <c r="AW216" t="n">
        <v>2</v>
      </c>
      <c r="AX216" t="n">
        <v>78864203</v>
      </c>
      <c r="AY216" t="n">
        <v>1</v>
      </c>
      <c r="AZ216" t="n">
        <v>0</v>
      </c>
      <c r="BA216" t="n">
        <v>219</v>
      </c>
      <c r="BB216" t="n">
        <v>0</v>
      </c>
      <c r="BC216" t="n">
        <v>0</v>
      </c>
      <c r="BD216" t="n">
        <v>0</v>
      </c>
      <c r="BE216" t="n">
        <v>0</v>
      </c>
      <c r="BF216" t="n">
        <v>0</v>
      </c>
      <c r="BG216" t="n">
        <v>0</v>
      </c>
      <c r="BH216" t="n">
        <v>0</v>
      </c>
      <c r="BI216" t="n">
        <v>0</v>
      </c>
      <c r="BJ216" t="n">
        <v>0</v>
      </c>
      <c r="BK216" t="n">
        <v>0</v>
      </c>
      <c r="BL216" t="n">
        <v>0</v>
      </c>
      <c r="BM216" t="n">
        <v>0</v>
      </c>
      <c r="BN216" t="n">
        <v>0</v>
      </c>
      <c r="BO216" t="n">
        <v>0</v>
      </c>
      <c r="BP216" t="n">
        <v>0</v>
      </c>
      <c r="BQ216" t="n">
        <v>0</v>
      </c>
      <c r="BR216" t="n">
        <v>0</v>
      </c>
      <c r="BS216" t="n">
        <v>0</v>
      </c>
      <c r="BT216" t="n">
        <v>0</v>
      </c>
      <c r="BU216" t="n">
        <v>0</v>
      </c>
      <c r="BV216" t="n">
        <v>0</v>
      </c>
      <c r="BW216" t="n">
        <v>0</v>
      </c>
      <c r="CV216" t="n">
        <v>0</v>
      </c>
      <c r="CW216" t="n">
        <v>0</v>
      </c>
      <c r="CX216">
        <f>ROUND(Y216*Source!I618,7)</f>
        <v/>
      </c>
      <c r="CY216">
        <f>AA216</f>
        <v/>
      </c>
      <c r="CZ216">
        <f>AE216</f>
        <v/>
      </c>
      <c r="DA216">
        <f>AI216</f>
        <v/>
      </c>
      <c r="DB216">
        <f>ROUND(ROUND(AT216*CZ216,2),2)</f>
        <v/>
      </c>
      <c r="DC216">
        <f>ROUND(ROUND(AT216*AG216,2),2)</f>
        <v/>
      </c>
      <c r="DD216" t="inlineStr"/>
      <c r="DE216" t="inlineStr"/>
      <c r="DF216">
        <f>ROUND(ROUND(AE216*AI216,0)*CX216,0)</f>
        <v/>
      </c>
      <c r="DG216">
        <f>ROUND(ROUND(AF216,0)*CX216,0)</f>
        <v/>
      </c>
      <c r="DH216">
        <f>ROUND(ROUND(AG216,0)*CX216,0)</f>
        <v/>
      </c>
      <c r="DI216">
        <f>ROUND(ROUND(AH216,0)*CX216,0)</f>
        <v/>
      </c>
      <c r="DJ216">
        <f>DF216</f>
        <v/>
      </c>
      <c r="DK216" t="n">
        <v>0</v>
      </c>
      <c r="DL216" t="inlineStr"/>
      <c r="DM216" t="n">
        <v>0</v>
      </c>
      <c r="DN216" t="inlineStr"/>
      <c r="DO216" t="n">
        <v>0</v>
      </c>
    </row>
    <row r="217">
      <c r="A217">
        <f>ROW(Source!A618)</f>
        <v/>
      </c>
      <c r="B217" t="n">
        <v>78862477</v>
      </c>
      <c r="C217" t="n">
        <v>78864192</v>
      </c>
      <c r="D217" t="n">
        <v>0</v>
      </c>
      <c r="E217" t="n">
        <v>1</v>
      </c>
      <c r="F217" t="n">
        <v>1</v>
      </c>
      <c r="G217" t="n">
        <v>1</v>
      </c>
      <c r="H217" t="n">
        <v>3</v>
      </c>
      <c r="I217" t="inlineStr">
        <is>
          <t>Цена поставщика</t>
        </is>
      </c>
      <c r="J217" t="inlineStr"/>
      <c r="K217" t="inlineStr">
        <is>
          <t>Прочистка КРОТ</t>
        </is>
      </c>
      <c r="L217" t="n">
        <v>1296</v>
      </c>
      <c r="N217" t="n">
        <v>1002</v>
      </c>
      <c r="O217" t="inlineStr">
        <is>
          <t>л</t>
        </is>
      </c>
      <c r="P217" t="inlineStr">
        <is>
          <t>л</t>
        </is>
      </c>
      <c r="Q217" t="n">
        <v>1</v>
      </c>
      <c r="W217" t="n">
        <v>0</v>
      </c>
      <c r="X217" t="n">
        <v>-1978592410</v>
      </c>
      <c r="Y217">
        <f>AT217</f>
        <v/>
      </c>
      <c r="AA217" t="n">
        <v>384.43</v>
      </c>
      <c r="AB217" t="n">
        <v>0</v>
      </c>
      <c r="AC217" t="n">
        <v>0</v>
      </c>
      <c r="AD217" t="n">
        <v>0</v>
      </c>
      <c r="AE217" t="n">
        <v>384.43</v>
      </c>
      <c r="AF217" t="n">
        <v>0</v>
      </c>
      <c r="AG217" t="n">
        <v>0</v>
      </c>
      <c r="AH217" t="n">
        <v>0</v>
      </c>
      <c r="AI217" t="n">
        <v>1</v>
      </c>
      <c r="AJ217" t="n">
        <v>1</v>
      </c>
      <c r="AK217" t="n">
        <v>1</v>
      </c>
      <c r="AL217" t="n">
        <v>1</v>
      </c>
      <c r="AM217" t="n">
        <v>0</v>
      </c>
      <c r="AN217" t="n">
        <v>0</v>
      </c>
      <c r="AO217" t="n">
        <v>0</v>
      </c>
      <c r="AP217" t="n">
        <v>1</v>
      </c>
      <c r="AQ217" t="n">
        <v>0</v>
      </c>
      <c r="AR217" t="n">
        <v>0</v>
      </c>
      <c r="AS217" t="inlineStr"/>
      <c r="AT217" t="n">
        <v>20</v>
      </c>
      <c r="AU217" t="inlineStr"/>
      <c r="AV217" t="n">
        <v>0</v>
      </c>
      <c r="AW217" t="n">
        <v>1</v>
      </c>
      <c r="AX217" t="n">
        <v>-1</v>
      </c>
      <c r="AY217" t="n">
        <v>0</v>
      </c>
      <c r="AZ217" t="n">
        <v>0</v>
      </c>
      <c r="BA217" t="inlineStr"/>
      <c r="BB217" t="n">
        <v>0</v>
      </c>
      <c r="BC217" t="n">
        <v>0</v>
      </c>
      <c r="BD217" t="n">
        <v>0</v>
      </c>
      <c r="BE217" t="n">
        <v>0</v>
      </c>
      <c r="BF217" t="n">
        <v>0</v>
      </c>
      <c r="BG217" t="n">
        <v>0</v>
      </c>
      <c r="BH217" t="n">
        <v>0</v>
      </c>
      <c r="BI217" t="n">
        <v>0</v>
      </c>
      <c r="BJ217" t="n">
        <v>0</v>
      </c>
      <c r="BK217" t="n">
        <v>0</v>
      </c>
      <c r="BL217" t="n">
        <v>0</v>
      </c>
      <c r="BM217" t="n">
        <v>0</v>
      </c>
      <c r="BN217" t="n">
        <v>0</v>
      </c>
      <c r="BO217" t="n">
        <v>0</v>
      </c>
      <c r="BP217" t="n">
        <v>0</v>
      </c>
      <c r="BQ217" t="n">
        <v>0</v>
      </c>
      <c r="BR217" t="n">
        <v>0</v>
      </c>
      <c r="BS217" t="n">
        <v>0</v>
      </c>
      <c r="BT217" t="n">
        <v>0</v>
      </c>
      <c r="BU217" t="n">
        <v>0</v>
      </c>
      <c r="BV217" t="n">
        <v>0</v>
      </c>
      <c r="BW217" t="n">
        <v>0</v>
      </c>
      <c r="CV217" t="n">
        <v>0</v>
      </c>
      <c r="CW217" t="n">
        <v>0</v>
      </c>
      <c r="CX217">
        <f>ROUND(Y217*Source!I618,7)</f>
        <v/>
      </c>
      <c r="CY217">
        <f>AA217</f>
        <v/>
      </c>
      <c r="CZ217">
        <f>AE217</f>
        <v/>
      </c>
      <c r="DA217">
        <f>AI217</f>
        <v/>
      </c>
      <c r="DB217">
        <f>ROUND(ROUND(AT217*CZ217,2),2)</f>
        <v/>
      </c>
      <c r="DC217">
        <f>ROUND(ROUND(AT217*AG217,2),2)</f>
        <v/>
      </c>
      <c r="DD217" t="inlineStr"/>
      <c r="DE217" t="inlineStr"/>
      <c r="DF217">
        <f>ROUND(ROUND(AE217,0)*CX217,0)</f>
        <v/>
      </c>
      <c r="DG217">
        <f>ROUND(ROUND(AF217,0)*CX217,0)</f>
        <v/>
      </c>
      <c r="DH217">
        <f>ROUND(ROUND(AG217,0)*CX217,0)</f>
        <v/>
      </c>
      <c r="DI217">
        <f>ROUND(ROUND(AH217,0)*CX217,0)</f>
        <v/>
      </c>
      <c r="DJ217">
        <f>DF217</f>
        <v/>
      </c>
      <c r="DK217" t="n">
        <v>0</v>
      </c>
      <c r="DL217" t="inlineStr"/>
      <c r="DM217" t="n">
        <v>0</v>
      </c>
      <c r="DN217" t="inlineStr"/>
      <c r="DO217" t="n">
        <v>0</v>
      </c>
    </row>
    <row r="218">
      <c r="A218">
        <f>ROW(Source!A658)</f>
        <v/>
      </c>
      <c r="B218" t="n">
        <v>78862477</v>
      </c>
      <c r="C218" t="n">
        <v>78864268</v>
      </c>
      <c r="D218" t="n">
        <v>18409850</v>
      </c>
      <c r="E218" t="n">
        <v>1</v>
      </c>
      <c r="F218" t="n">
        <v>1</v>
      </c>
      <c r="G218" t="n">
        <v>1</v>
      </c>
      <c r="H218" t="n">
        <v>1</v>
      </c>
      <c r="I218" t="inlineStr">
        <is>
          <t>1-1035-90</t>
        </is>
      </c>
      <c r="J218" t="inlineStr"/>
      <c r="K218" t="inlineStr">
        <is>
          <t>Рабочий строитель среднего разряда 3,5</t>
        </is>
      </c>
      <c r="L218" t="n">
        <v>1369</v>
      </c>
      <c r="N218" t="n">
        <v>1013</v>
      </c>
      <c r="O218" t="inlineStr">
        <is>
          <t>чел.-ч</t>
        </is>
      </c>
      <c r="P218" t="inlineStr">
        <is>
          <t>чел.-ч</t>
        </is>
      </c>
      <c r="Q218" t="n">
        <v>1</v>
      </c>
      <c r="W218" t="n">
        <v>0</v>
      </c>
      <c r="X218" t="n">
        <v>855544366</v>
      </c>
      <c r="Y218">
        <f>AT218</f>
        <v/>
      </c>
      <c r="AA218" t="n">
        <v>0</v>
      </c>
      <c r="AB218" t="n">
        <v>0</v>
      </c>
      <c r="AC218" t="n">
        <v>0</v>
      </c>
      <c r="AD218" t="n">
        <v>9.07</v>
      </c>
      <c r="AE218" t="n">
        <v>0</v>
      </c>
      <c r="AF218" t="n">
        <v>0</v>
      </c>
      <c r="AG218" t="n">
        <v>0</v>
      </c>
      <c r="AH218" t="n">
        <v>9.07</v>
      </c>
      <c r="AI218" t="n">
        <v>1</v>
      </c>
      <c r="AJ218" t="n">
        <v>1</v>
      </c>
      <c r="AK218" t="n">
        <v>1</v>
      </c>
      <c r="AL218" t="n">
        <v>1</v>
      </c>
      <c r="AM218" t="n">
        <v>-2</v>
      </c>
      <c r="AN218" t="n">
        <v>0</v>
      </c>
      <c r="AO218" t="n">
        <v>1</v>
      </c>
      <c r="AP218" t="n">
        <v>0</v>
      </c>
      <c r="AQ218" t="n">
        <v>0</v>
      </c>
      <c r="AR218" t="n">
        <v>0</v>
      </c>
      <c r="AS218" t="inlineStr"/>
      <c r="AT218" t="n">
        <v>81</v>
      </c>
      <c r="AU218" t="inlineStr"/>
      <c r="AV218" t="n">
        <v>1</v>
      </c>
      <c r="AW218" t="n">
        <v>2</v>
      </c>
      <c r="AX218" t="n">
        <v>78864277</v>
      </c>
      <c r="AY218" t="n">
        <v>1</v>
      </c>
      <c r="AZ218" t="n">
        <v>0</v>
      </c>
      <c r="BA218" t="n">
        <v>220</v>
      </c>
      <c r="BB218" t="n">
        <v>0</v>
      </c>
      <c r="BC218" t="n">
        <v>0</v>
      </c>
      <c r="BD218" t="n">
        <v>0</v>
      </c>
      <c r="BE218" t="n">
        <v>0</v>
      </c>
      <c r="BF218" t="n">
        <v>0</v>
      </c>
      <c r="BG218" t="n">
        <v>0</v>
      </c>
      <c r="BH218" t="n">
        <v>0</v>
      </c>
      <c r="BI218" t="n">
        <v>0</v>
      </c>
      <c r="BJ218" t="n">
        <v>0</v>
      </c>
      <c r="BK218" t="n">
        <v>0</v>
      </c>
      <c r="BL218" t="n">
        <v>0</v>
      </c>
      <c r="BM218" t="n">
        <v>0</v>
      </c>
      <c r="BN218" t="n">
        <v>0</v>
      </c>
      <c r="BO218" t="n">
        <v>0</v>
      </c>
      <c r="BP218" t="n">
        <v>0</v>
      </c>
      <c r="BQ218" t="n">
        <v>0</v>
      </c>
      <c r="BR218" t="n">
        <v>0</v>
      </c>
      <c r="BS218" t="n">
        <v>0</v>
      </c>
      <c r="BT218" t="n">
        <v>0</v>
      </c>
      <c r="BU218" t="n">
        <v>0</v>
      </c>
      <c r="BV218" t="n">
        <v>0</v>
      </c>
      <c r="BW218" t="n">
        <v>0</v>
      </c>
      <c r="CU218">
        <f>ROUND(AT218*Source!I658*AH218*AL218,0)</f>
        <v/>
      </c>
      <c r="CV218">
        <f>ROUND(Y218*Source!I658,7)</f>
        <v/>
      </c>
      <c r="CW218" t="n">
        <v>0</v>
      </c>
      <c r="CX218">
        <f>ROUND(Y218*Source!I658,7)</f>
        <v/>
      </c>
      <c r="CY218">
        <f>AD218</f>
        <v/>
      </c>
      <c r="CZ218">
        <f>AH218</f>
        <v/>
      </c>
      <c r="DA218">
        <f>AL218</f>
        <v/>
      </c>
      <c r="DB218">
        <f>ROUND(ROUND(AT218*CZ218,2),2)</f>
        <v/>
      </c>
      <c r="DC218">
        <f>ROUND(ROUND(AT218*AG218,2),2)</f>
        <v/>
      </c>
      <c r="DD218" t="inlineStr"/>
      <c r="DE218" t="inlineStr"/>
      <c r="DF218">
        <f>ROUND(ROUND(AE218,0)*CX218,0)</f>
        <v/>
      </c>
      <c r="DG218">
        <f>ROUND(ROUND(AF218,0)*CX218,0)</f>
        <v/>
      </c>
      <c r="DH218">
        <f>ROUND(ROUND(AG218,0)*CX218,0)</f>
        <v/>
      </c>
      <c r="DI218">
        <f>ROUND(ROUND(AH218,0)*CX218,0)</f>
        <v/>
      </c>
      <c r="DJ218">
        <f>DI218</f>
        <v/>
      </c>
      <c r="DK218" t="n">
        <v>0</v>
      </c>
      <c r="DL218" t="inlineStr"/>
      <c r="DM218" t="n">
        <v>0</v>
      </c>
      <c r="DN218" t="inlineStr"/>
      <c r="DO218" t="n">
        <v>0</v>
      </c>
    </row>
    <row r="219">
      <c r="A219">
        <f>ROW(Source!A658)</f>
        <v/>
      </c>
      <c r="B219" t="n">
        <v>78862477</v>
      </c>
      <c r="C219" t="n">
        <v>78864268</v>
      </c>
      <c r="D219" t="n">
        <v>29174913</v>
      </c>
      <c r="E219" t="n">
        <v>1</v>
      </c>
      <c r="F219" t="n">
        <v>1</v>
      </c>
      <c r="G219" t="n">
        <v>1</v>
      </c>
      <c r="H219" t="n">
        <v>2</v>
      </c>
      <c r="I219" t="inlineStr">
        <is>
          <t>400001</t>
        </is>
      </c>
      <c r="J219" t="inlineStr">
        <is>
          <t>ТСЭМ Московской обл., 400001, приказ Минстроя России №675/пр от 28.02.2017 № 264/пр</t>
        </is>
      </c>
      <c r="K219" t="inlineStr">
        <is>
          <t>Автомобили бортовые, грузоподъемность до 5 т</t>
        </is>
      </c>
      <c r="L219" t="n">
        <v>1368</v>
      </c>
      <c r="N219" t="n">
        <v>1011</v>
      </c>
      <c r="O219" t="inlineStr">
        <is>
          <t>маш.-ч</t>
        </is>
      </c>
      <c r="P219" t="inlineStr">
        <is>
          <t>маш.-ч</t>
        </is>
      </c>
      <c r="Q219" t="n">
        <v>1</v>
      </c>
      <c r="W219" t="n">
        <v>0</v>
      </c>
      <c r="X219" t="n">
        <v>1230759911</v>
      </c>
      <c r="Y219">
        <f>AT219</f>
        <v/>
      </c>
      <c r="AA219" t="n">
        <v>0</v>
      </c>
      <c r="AB219" t="n">
        <v>2177.51</v>
      </c>
      <c r="AC219" t="n">
        <v>606.1</v>
      </c>
      <c r="AD219" t="n">
        <v>0</v>
      </c>
      <c r="AE219" t="n">
        <v>0</v>
      </c>
      <c r="AF219" t="n">
        <v>87.17</v>
      </c>
      <c r="AG219" t="n">
        <v>11.6</v>
      </c>
      <c r="AH219" t="n">
        <v>0</v>
      </c>
      <c r="AI219" t="n">
        <v>1</v>
      </c>
      <c r="AJ219" t="n">
        <v>24.98</v>
      </c>
      <c r="AK219" t="n">
        <v>52.25</v>
      </c>
      <c r="AL219" t="n">
        <v>1</v>
      </c>
      <c r="AM219" t="n">
        <v>2</v>
      </c>
      <c r="AN219" t="n">
        <v>0</v>
      </c>
      <c r="AO219" t="n">
        <v>1</v>
      </c>
      <c r="AP219" t="n">
        <v>0</v>
      </c>
      <c r="AQ219" t="n">
        <v>0</v>
      </c>
      <c r="AR219" t="n">
        <v>0</v>
      </c>
      <c r="AS219" t="inlineStr"/>
      <c r="AT219" t="n">
        <v>0.05</v>
      </c>
      <c r="AU219" t="inlineStr"/>
      <c r="AV219" t="n">
        <v>0</v>
      </c>
      <c r="AW219" t="n">
        <v>2</v>
      </c>
      <c r="AX219" t="n">
        <v>78864278</v>
      </c>
      <c r="AY219" t="n">
        <v>1</v>
      </c>
      <c r="AZ219" t="n">
        <v>0</v>
      </c>
      <c r="BA219" t="n">
        <v>221</v>
      </c>
      <c r="BB219" t="n">
        <v>0</v>
      </c>
      <c r="BC219" t="n">
        <v>0</v>
      </c>
      <c r="BD219" t="n">
        <v>0</v>
      </c>
      <c r="BE219" t="n">
        <v>0</v>
      </c>
      <c r="BF219" t="n">
        <v>0</v>
      </c>
      <c r="BG219" t="n">
        <v>0</v>
      </c>
      <c r="BH219" t="n">
        <v>0</v>
      </c>
      <c r="BI219" t="n">
        <v>0</v>
      </c>
      <c r="BJ219" t="n">
        <v>0</v>
      </c>
      <c r="BK219" t="n">
        <v>0</v>
      </c>
      <c r="BL219" t="n">
        <v>0</v>
      </c>
      <c r="BM219" t="n">
        <v>0</v>
      </c>
      <c r="BN219" t="n">
        <v>0</v>
      </c>
      <c r="BO219" t="n">
        <v>0</v>
      </c>
      <c r="BP219" t="n">
        <v>0</v>
      </c>
      <c r="BQ219" t="n">
        <v>0</v>
      </c>
      <c r="BR219" t="n">
        <v>0</v>
      </c>
      <c r="BS219" t="n">
        <v>0</v>
      </c>
      <c r="BT219" t="n">
        <v>0</v>
      </c>
      <c r="BU219" t="n">
        <v>0</v>
      </c>
      <c r="BV219" t="n">
        <v>0</v>
      </c>
      <c r="BW219" t="n">
        <v>0</v>
      </c>
      <c r="CV219" t="n">
        <v>0</v>
      </c>
      <c r="CW219">
        <f>ROUND(Y219*Source!I658*DO219,7)</f>
        <v/>
      </c>
      <c r="CX219">
        <f>ROUND(Y219*Source!I658,7)</f>
        <v/>
      </c>
      <c r="CY219">
        <f>AB219</f>
        <v/>
      </c>
      <c r="CZ219">
        <f>AF219</f>
        <v/>
      </c>
      <c r="DA219">
        <f>AJ219</f>
        <v/>
      </c>
      <c r="DB219">
        <f>ROUND(ROUND(AT219*CZ219,2),2)</f>
        <v/>
      </c>
      <c r="DC219">
        <f>ROUND(ROUND(AT219*AG219,2),2)</f>
        <v/>
      </c>
      <c r="DD219" t="inlineStr"/>
      <c r="DE219" t="inlineStr"/>
      <c r="DF219">
        <f>ROUND(ROUND(AE219,0)*CX219,0)</f>
        <v/>
      </c>
      <c r="DG219">
        <f>ROUND(ROUND(AF219*AJ219,0)*CX219,0)</f>
        <v/>
      </c>
      <c r="DH219">
        <f>ROUND(ROUND(AG219*AK219,0)*CX219,0)</f>
        <v/>
      </c>
      <c r="DI219">
        <f>ROUND(ROUND(AH219,0)*CX219,0)</f>
        <v/>
      </c>
      <c r="DJ219">
        <f>DG219</f>
        <v/>
      </c>
      <c r="DK219" t="n">
        <v>0</v>
      </c>
      <c r="DL219" t="inlineStr"/>
      <c r="DM219" t="n">
        <v>0</v>
      </c>
      <c r="DN219" t="inlineStr"/>
      <c r="DO219" t="n">
        <v>0</v>
      </c>
    </row>
    <row r="220">
      <c r="A220">
        <f>ROW(Source!A658)</f>
        <v/>
      </c>
      <c r="B220" t="n">
        <v>78862477</v>
      </c>
      <c r="C220" t="n">
        <v>78864268</v>
      </c>
      <c r="D220" t="n">
        <v>29110398</v>
      </c>
      <c r="E220" t="n">
        <v>1</v>
      </c>
      <c r="F220" t="n">
        <v>1</v>
      </c>
      <c r="G220" t="n">
        <v>1</v>
      </c>
      <c r="H220" t="n">
        <v>3</v>
      </c>
      <c r="I220" t="inlineStr">
        <is>
          <t>101-0388</t>
        </is>
      </c>
      <c r="J220" t="inlineStr">
        <is>
          <t>ТССЦ Московской обл., 101-0388, приказ Минстроя России №675/пр от 28.02.2017 № 254/пр</t>
        </is>
      </c>
      <c r="K220" t="inlineStr">
        <is>
          <t>Краски масляные земляные марки МА-0115 мумия, сурик железный</t>
        </is>
      </c>
      <c r="L220" t="n">
        <v>1348</v>
      </c>
      <c r="N220" t="n">
        <v>1009</v>
      </c>
      <c r="O220" t="inlineStr">
        <is>
          <t>т</t>
        </is>
      </c>
      <c r="P220" t="inlineStr">
        <is>
          <t>т</t>
        </is>
      </c>
      <c r="Q220" t="n">
        <v>1000</v>
      </c>
      <c r="W220" t="n">
        <v>0</v>
      </c>
      <c r="X220" t="n">
        <v>1625292450</v>
      </c>
      <c r="Y220">
        <f>AT220</f>
        <v/>
      </c>
      <c r="AA220" t="n">
        <v>76804.47</v>
      </c>
      <c r="AB220" t="n">
        <v>0</v>
      </c>
      <c r="AC220" t="n">
        <v>0</v>
      </c>
      <c r="AD220" t="n">
        <v>0</v>
      </c>
      <c r="AE220" t="n">
        <v>15118.99</v>
      </c>
      <c r="AF220" t="n">
        <v>0</v>
      </c>
      <c r="AG220" t="n">
        <v>0</v>
      </c>
      <c r="AH220" t="n">
        <v>0</v>
      </c>
      <c r="AI220" t="n">
        <v>5.08</v>
      </c>
      <c r="AJ220" t="n">
        <v>1</v>
      </c>
      <c r="AK220" t="n">
        <v>1</v>
      </c>
      <c r="AL220" t="n">
        <v>1</v>
      </c>
      <c r="AM220" t="n">
        <v>2</v>
      </c>
      <c r="AN220" t="n">
        <v>0</v>
      </c>
      <c r="AO220" t="n">
        <v>1</v>
      </c>
      <c r="AP220" t="n">
        <v>0</v>
      </c>
      <c r="AQ220" t="n">
        <v>0</v>
      </c>
      <c r="AR220" t="n">
        <v>0</v>
      </c>
      <c r="AS220" t="inlineStr"/>
      <c r="AT220" t="n">
        <v>0.0014</v>
      </c>
      <c r="AU220" t="inlineStr"/>
      <c r="AV220" t="n">
        <v>0</v>
      </c>
      <c r="AW220" t="n">
        <v>2</v>
      </c>
      <c r="AX220" t="n">
        <v>78864279</v>
      </c>
      <c r="AY220" t="n">
        <v>1</v>
      </c>
      <c r="AZ220" t="n">
        <v>0</v>
      </c>
      <c r="BA220" t="n">
        <v>222</v>
      </c>
      <c r="BB220" t="n">
        <v>0</v>
      </c>
      <c r="BC220" t="n">
        <v>0</v>
      </c>
      <c r="BD220" t="n">
        <v>0</v>
      </c>
      <c r="BE220" t="n">
        <v>0</v>
      </c>
      <c r="BF220" t="n">
        <v>0</v>
      </c>
      <c r="BG220" t="n">
        <v>0</v>
      </c>
      <c r="BH220" t="n">
        <v>0</v>
      </c>
      <c r="BI220" t="n">
        <v>0</v>
      </c>
      <c r="BJ220" t="n">
        <v>0</v>
      </c>
      <c r="BK220" t="n">
        <v>0</v>
      </c>
      <c r="BL220" t="n">
        <v>0</v>
      </c>
      <c r="BM220" t="n">
        <v>0</v>
      </c>
      <c r="BN220" t="n">
        <v>0</v>
      </c>
      <c r="BO220" t="n">
        <v>0</v>
      </c>
      <c r="BP220" t="n">
        <v>0</v>
      </c>
      <c r="BQ220" t="n">
        <v>0</v>
      </c>
      <c r="BR220" t="n">
        <v>0</v>
      </c>
      <c r="BS220" t="n">
        <v>0</v>
      </c>
      <c r="BT220" t="n">
        <v>0</v>
      </c>
      <c r="BU220" t="n">
        <v>0</v>
      </c>
      <c r="BV220" t="n">
        <v>0</v>
      </c>
      <c r="BW220" t="n">
        <v>0</v>
      </c>
      <c r="CV220" t="n">
        <v>0</v>
      </c>
      <c r="CW220" t="n">
        <v>0</v>
      </c>
      <c r="CX220">
        <f>ROUND(Y220*Source!I658,7)</f>
        <v/>
      </c>
      <c r="CY220">
        <f>AA220</f>
        <v/>
      </c>
      <c r="CZ220">
        <f>AE220</f>
        <v/>
      </c>
      <c r="DA220">
        <f>AI220</f>
        <v/>
      </c>
      <c r="DB220">
        <f>ROUND(ROUND(AT220*CZ220,2),2)</f>
        <v/>
      </c>
      <c r="DC220">
        <f>ROUND(ROUND(AT220*AG220,2),2)</f>
        <v/>
      </c>
      <c r="DD220" t="inlineStr"/>
      <c r="DE220" t="inlineStr"/>
      <c r="DF220">
        <f>ROUND(ROUND(AE220*AI220,0)*CX220,0)</f>
        <v/>
      </c>
      <c r="DG220">
        <f>ROUND(ROUND(AF220,0)*CX220,0)</f>
        <v/>
      </c>
      <c r="DH220">
        <f>ROUND(ROUND(AG220,0)*CX220,0)</f>
        <v/>
      </c>
      <c r="DI220">
        <f>ROUND(ROUND(AH220,0)*CX220,0)</f>
        <v/>
      </c>
      <c r="DJ220">
        <f>DF220</f>
        <v/>
      </c>
      <c r="DK220" t="n">
        <v>0</v>
      </c>
      <c r="DL220" t="inlineStr"/>
      <c r="DM220" t="n">
        <v>0</v>
      </c>
      <c r="DN220" t="inlineStr"/>
      <c r="DO220" t="n">
        <v>0</v>
      </c>
    </row>
    <row r="221">
      <c r="A221">
        <f>ROW(Source!A658)</f>
        <v/>
      </c>
      <c r="B221" t="n">
        <v>78862477</v>
      </c>
      <c r="C221" t="n">
        <v>78864268</v>
      </c>
      <c r="D221" t="n">
        <v>29110573</v>
      </c>
      <c r="E221" t="n">
        <v>1</v>
      </c>
      <c r="F221" t="n">
        <v>1</v>
      </c>
      <c r="G221" t="n">
        <v>1</v>
      </c>
      <c r="H221" t="n">
        <v>3</v>
      </c>
      <c r="I221" t="inlineStr">
        <is>
          <t>101-0628</t>
        </is>
      </c>
      <c r="J221" t="inlineStr">
        <is>
          <t>ТССЦ Московской обл., 101-0628, приказ Минстроя России №675/пр от 28.02.2017 № 254/пр</t>
        </is>
      </c>
      <c r="K221" t="inlineStr">
        <is>
          <t>Олифа комбинированная, марки К-3</t>
        </is>
      </c>
      <c r="L221" t="n">
        <v>1348</v>
      </c>
      <c r="N221" t="n">
        <v>1009</v>
      </c>
      <c r="O221" t="inlineStr">
        <is>
          <t>т</t>
        </is>
      </c>
      <c r="P221" t="inlineStr">
        <is>
          <t>т</t>
        </is>
      </c>
      <c r="Q221" t="n">
        <v>1000</v>
      </c>
      <c r="W221" t="n">
        <v>0</v>
      </c>
      <c r="X221" t="n">
        <v>24062879</v>
      </c>
      <c r="Y221">
        <f>AT221</f>
        <v/>
      </c>
      <c r="AA221" t="n">
        <v>87631.5</v>
      </c>
      <c r="AB221" t="n">
        <v>0</v>
      </c>
      <c r="AC221" t="n">
        <v>0</v>
      </c>
      <c r="AD221" t="n">
        <v>0</v>
      </c>
      <c r="AE221" t="n">
        <v>16950</v>
      </c>
      <c r="AF221" t="n">
        <v>0</v>
      </c>
      <c r="AG221" t="n">
        <v>0</v>
      </c>
      <c r="AH221" t="n">
        <v>0</v>
      </c>
      <c r="AI221" t="n">
        <v>5.17</v>
      </c>
      <c r="AJ221" t="n">
        <v>1</v>
      </c>
      <c r="AK221" t="n">
        <v>1</v>
      </c>
      <c r="AL221" t="n">
        <v>1</v>
      </c>
      <c r="AM221" t="n">
        <v>2</v>
      </c>
      <c r="AN221" t="n">
        <v>0</v>
      </c>
      <c r="AO221" t="n">
        <v>1</v>
      </c>
      <c r="AP221" t="n">
        <v>0</v>
      </c>
      <c r="AQ221" t="n">
        <v>0</v>
      </c>
      <c r="AR221" t="n">
        <v>0</v>
      </c>
      <c r="AS221" t="inlineStr"/>
      <c r="AT221" t="n">
        <v>0.0007</v>
      </c>
      <c r="AU221" t="inlineStr"/>
      <c r="AV221" t="n">
        <v>0</v>
      </c>
      <c r="AW221" t="n">
        <v>2</v>
      </c>
      <c r="AX221" t="n">
        <v>78864280</v>
      </c>
      <c r="AY221" t="n">
        <v>1</v>
      </c>
      <c r="AZ221" t="n">
        <v>0</v>
      </c>
      <c r="BA221" t="n">
        <v>223</v>
      </c>
      <c r="BB221" t="n">
        <v>0</v>
      </c>
      <c r="BC221" t="n">
        <v>0</v>
      </c>
      <c r="BD221" t="n">
        <v>0</v>
      </c>
      <c r="BE221" t="n">
        <v>0</v>
      </c>
      <c r="BF221" t="n">
        <v>0</v>
      </c>
      <c r="BG221" t="n">
        <v>0</v>
      </c>
      <c r="BH221" t="n">
        <v>0</v>
      </c>
      <c r="BI221" t="n">
        <v>0</v>
      </c>
      <c r="BJ221" t="n">
        <v>0</v>
      </c>
      <c r="BK221" t="n">
        <v>0</v>
      </c>
      <c r="BL221" t="n">
        <v>0</v>
      </c>
      <c r="BM221" t="n">
        <v>0</v>
      </c>
      <c r="BN221" t="n">
        <v>0</v>
      </c>
      <c r="BO221" t="n">
        <v>0</v>
      </c>
      <c r="BP221" t="n">
        <v>0</v>
      </c>
      <c r="BQ221" t="n">
        <v>0</v>
      </c>
      <c r="BR221" t="n">
        <v>0</v>
      </c>
      <c r="BS221" t="n">
        <v>0</v>
      </c>
      <c r="BT221" t="n">
        <v>0</v>
      </c>
      <c r="BU221" t="n">
        <v>0</v>
      </c>
      <c r="BV221" t="n">
        <v>0</v>
      </c>
      <c r="BW221" t="n">
        <v>0</v>
      </c>
      <c r="CV221" t="n">
        <v>0</v>
      </c>
      <c r="CW221" t="n">
        <v>0</v>
      </c>
      <c r="CX221">
        <f>ROUND(Y221*Source!I658,7)</f>
        <v/>
      </c>
      <c r="CY221">
        <f>AA221</f>
        <v/>
      </c>
      <c r="CZ221">
        <f>AE221</f>
        <v/>
      </c>
      <c r="DA221">
        <f>AI221</f>
        <v/>
      </c>
      <c r="DB221">
        <f>ROUND(ROUND(AT221*CZ221,2),2)</f>
        <v/>
      </c>
      <c r="DC221">
        <f>ROUND(ROUND(AT221*AG221,2),2)</f>
        <v/>
      </c>
      <c r="DD221" t="inlineStr"/>
      <c r="DE221" t="inlineStr"/>
      <c r="DF221">
        <f>ROUND(ROUND(AE221*AI221,0)*CX221,0)</f>
        <v/>
      </c>
      <c r="DG221">
        <f>ROUND(ROUND(AF221,0)*CX221,0)</f>
        <v/>
      </c>
      <c r="DH221">
        <f>ROUND(ROUND(AG221,0)*CX221,0)</f>
        <v/>
      </c>
      <c r="DI221">
        <f>ROUND(ROUND(AH221,0)*CX221,0)</f>
        <v/>
      </c>
      <c r="DJ221">
        <f>DF221</f>
        <v/>
      </c>
      <c r="DK221" t="n">
        <v>0</v>
      </c>
      <c r="DL221" t="inlineStr"/>
      <c r="DM221" t="n">
        <v>0</v>
      </c>
      <c r="DN221" t="inlineStr"/>
      <c r="DO221" t="n">
        <v>0</v>
      </c>
    </row>
    <row r="222">
      <c r="A222">
        <f>ROW(Source!A658)</f>
        <v/>
      </c>
      <c r="B222" t="n">
        <v>78862477</v>
      </c>
      <c r="C222" t="n">
        <v>78864268</v>
      </c>
      <c r="D222" t="n">
        <v>29107963</v>
      </c>
      <c r="E222" t="n">
        <v>1</v>
      </c>
      <c r="F222" t="n">
        <v>1</v>
      </c>
      <c r="G222" t="n">
        <v>1</v>
      </c>
      <c r="H222" t="n">
        <v>3</v>
      </c>
      <c r="I222" t="inlineStr">
        <is>
          <t>101-1669</t>
        </is>
      </c>
      <c r="J222" t="inlineStr">
        <is>
          <t>ТССЦ Московской обл., 101-1669, приказ Минстроя России №675/пр от 28.02.2017 № 254/пр</t>
        </is>
      </c>
      <c r="K222" t="inlineStr">
        <is>
          <t>Очес льняной</t>
        </is>
      </c>
      <c r="L222" t="n">
        <v>1346</v>
      </c>
      <c r="N222" t="n">
        <v>1009</v>
      </c>
      <c r="O222" t="inlineStr">
        <is>
          <t>кг</t>
        </is>
      </c>
      <c r="P222" t="inlineStr">
        <is>
          <t>кг</t>
        </is>
      </c>
      <c r="Q222" t="n">
        <v>1</v>
      </c>
      <c r="W222" t="n">
        <v>0</v>
      </c>
      <c r="X222" t="n">
        <v>-2113933962</v>
      </c>
      <c r="Y222">
        <f>AT222</f>
        <v/>
      </c>
      <c r="AA222" t="n">
        <v>590.67</v>
      </c>
      <c r="AB222" t="n">
        <v>0</v>
      </c>
      <c r="AC222" t="n">
        <v>0</v>
      </c>
      <c r="AD222" t="n">
        <v>0</v>
      </c>
      <c r="AE222" t="n">
        <v>37.29</v>
      </c>
      <c r="AF222" t="n">
        <v>0</v>
      </c>
      <c r="AG222" t="n">
        <v>0</v>
      </c>
      <c r="AH222" t="n">
        <v>0</v>
      </c>
      <c r="AI222" t="n">
        <v>15.84</v>
      </c>
      <c r="AJ222" t="n">
        <v>1</v>
      </c>
      <c r="AK222" t="n">
        <v>1</v>
      </c>
      <c r="AL222" t="n">
        <v>1</v>
      </c>
      <c r="AM222" t="n">
        <v>2</v>
      </c>
      <c r="AN222" t="n">
        <v>0</v>
      </c>
      <c r="AO222" t="n">
        <v>1</v>
      </c>
      <c r="AP222" t="n">
        <v>0</v>
      </c>
      <c r="AQ222" t="n">
        <v>0</v>
      </c>
      <c r="AR222" t="n">
        <v>0</v>
      </c>
      <c r="AS222" t="inlineStr"/>
      <c r="AT222" t="n">
        <v>0.7</v>
      </c>
      <c r="AU222" t="inlineStr"/>
      <c r="AV222" t="n">
        <v>0</v>
      </c>
      <c r="AW222" t="n">
        <v>2</v>
      </c>
      <c r="AX222" t="n">
        <v>78864281</v>
      </c>
      <c r="AY222" t="n">
        <v>1</v>
      </c>
      <c r="AZ222" t="n">
        <v>0</v>
      </c>
      <c r="BA222" t="n">
        <v>224</v>
      </c>
      <c r="BB222" t="n">
        <v>0</v>
      </c>
      <c r="BC222" t="n">
        <v>0</v>
      </c>
      <c r="BD222" t="n">
        <v>0</v>
      </c>
      <c r="BE222" t="n">
        <v>0</v>
      </c>
      <c r="BF222" t="n">
        <v>0</v>
      </c>
      <c r="BG222" t="n">
        <v>0</v>
      </c>
      <c r="BH222" t="n">
        <v>0</v>
      </c>
      <c r="BI222" t="n">
        <v>0</v>
      </c>
      <c r="BJ222" t="n">
        <v>0</v>
      </c>
      <c r="BK222" t="n">
        <v>0</v>
      </c>
      <c r="BL222" t="n">
        <v>0</v>
      </c>
      <c r="BM222" t="n">
        <v>0</v>
      </c>
      <c r="BN222" t="n">
        <v>0</v>
      </c>
      <c r="BO222" t="n">
        <v>0</v>
      </c>
      <c r="BP222" t="n">
        <v>0</v>
      </c>
      <c r="BQ222" t="n">
        <v>0</v>
      </c>
      <c r="BR222" t="n">
        <v>0</v>
      </c>
      <c r="BS222" t="n">
        <v>0</v>
      </c>
      <c r="BT222" t="n">
        <v>0</v>
      </c>
      <c r="BU222" t="n">
        <v>0</v>
      </c>
      <c r="BV222" t="n">
        <v>0</v>
      </c>
      <c r="BW222" t="n">
        <v>0</v>
      </c>
      <c r="CV222" t="n">
        <v>0</v>
      </c>
      <c r="CW222" t="n">
        <v>0</v>
      </c>
      <c r="CX222">
        <f>ROUND(Y222*Source!I658,7)</f>
        <v/>
      </c>
      <c r="CY222">
        <f>AA222</f>
        <v/>
      </c>
      <c r="CZ222">
        <f>AE222</f>
        <v/>
      </c>
      <c r="DA222">
        <f>AI222</f>
        <v/>
      </c>
      <c r="DB222">
        <f>ROUND(ROUND(AT222*CZ222,2),2)</f>
        <v/>
      </c>
      <c r="DC222">
        <f>ROUND(ROUND(AT222*AG222,2),2)</f>
        <v/>
      </c>
      <c r="DD222" t="inlineStr"/>
      <c r="DE222" t="inlineStr"/>
      <c r="DF222">
        <f>ROUND(ROUND(AE222*AI222,0)*CX222,0)</f>
        <v/>
      </c>
      <c r="DG222">
        <f>ROUND(ROUND(AF222,0)*CX222,0)</f>
        <v/>
      </c>
      <c r="DH222">
        <f>ROUND(ROUND(AG222,0)*CX222,0)</f>
        <v/>
      </c>
      <c r="DI222">
        <f>ROUND(ROUND(AH222,0)*CX222,0)</f>
        <v/>
      </c>
      <c r="DJ222">
        <f>DF222</f>
        <v/>
      </c>
      <c r="DK222" t="n">
        <v>0</v>
      </c>
      <c r="DL222" t="inlineStr"/>
      <c r="DM222" t="n">
        <v>0</v>
      </c>
      <c r="DN222" t="inlineStr"/>
      <c r="DO222" t="n">
        <v>0</v>
      </c>
    </row>
    <row r="223">
      <c r="A223">
        <f>ROW(Source!A658)</f>
        <v/>
      </c>
      <c r="B223" t="n">
        <v>78862477</v>
      </c>
      <c r="C223" t="n">
        <v>78864268</v>
      </c>
      <c r="D223" t="n">
        <v>29143378</v>
      </c>
      <c r="E223" t="n">
        <v>1</v>
      </c>
      <c r="F223" t="n">
        <v>1</v>
      </c>
      <c r="G223" t="n">
        <v>1</v>
      </c>
      <c r="H223" t="n">
        <v>3</v>
      </c>
      <c r="I223" t="inlineStr">
        <is>
          <t>302-0062</t>
        </is>
      </c>
      <c r="J223" t="inlineStr">
        <is>
          <t>ТССЦ Московской обл., 302-0062, приказ Минстроя России №675/пр от 28.02.2017 № 256/пр</t>
        </is>
      </c>
      <c r="K223" t="inlineStr">
        <is>
          <t>Кран шаровый муфтовый Valtec для воды диаметром 15 мм, тип в/в</t>
        </is>
      </c>
      <c r="L223" t="n">
        <v>1354</v>
      </c>
      <c r="N223" t="n">
        <v>1010</v>
      </c>
      <c r="O223" t="inlineStr">
        <is>
          <t>шт.</t>
        </is>
      </c>
      <c r="P223" t="inlineStr">
        <is>
          <t>шт.</t>
        </is>
      </c>
      <c r="Q223" t="n">
        <v>1</v>
      </c>
      <c r="W223" t="n">
        <v>0</v>
      </c>
      <c r="X223" t="n">
        <v>-1687406522</v>
      </c>
      <c r="Y223">
        <f>AT223</f>
        <v/>
      </c>
      <c r="AA223" t="n">
        <v>384.3</v>
      </c>
      <c r="AB223" t="n">
        <v>0</v>
      </c>
      <c r="AC223" t="n">
        <v>0</v>
      </c>
      <c r="AD223" t="n">
        <v>0</v>
      </c>
      <c r="AE223" t="n">
        <v>28.53</v>
      </c>
      <c r="AF223" t="n">
        <v>0</v>
      </c>
      <c r="AG223" t="n">
        <v>0</v>
      </c>
      <c r="AH223" t="n">
        <v>0</v>
      </c>
      <c r="AI223" t="n">
        <v>13.47</v>
      </c>
      <c r="AJ223" t="n">
        <v>1</v>
      </c>
      <c r="AK223" t="n">
        <v>1</v>
      </c>
      <c r="AL223" t="n">
        <v>1</v>
      </c>
      <c r="AM223" t="n">
        <v>0</v>
      </c>
      <c r="AN223" t="n">
        <v>0</v>
      </c>
      <c r="AO223" t="n">
        <v>0</v>
      </c>
      <c r="AP223" t="n">
        <v>1</v>
      </c>
      <c r="AQ223" t="n">
        <v>0</v>
      </c>
      <c r="AR223" t="n">
        <v>0</v>
      </c>
      <c r="AS223" t="inlineStr"/>
      <c r="AT223" t="n">
        <v>100</v>
      </c>
      <c r="AU223" t="inlineStr"/>
      <c r="AV223" t="n">
        <v>0</v>
      </c>
      <c r="AW223" t="n">
        <v>1</v>
      </c>
      <c r="AX223" t="n">
        <v>-1</v>
      </c>
      <c r="AY223" t="n">
        <v>0</v>
      </c>
      <c r="AZ223" t="n">
        <v>0</v>
      </c>
      <c r="BA223" t="inlineStr"/>
      <c r="BB223" t="n">
        <v>0</v>
      </c>
      <c r="BC223" t="n">
        <v>0</v>
      </c>
      <c r="BD223" t="n">
        <v>0</v>
      </c>
      <c r="BE223" t="n">
        <v>0</v>
      </c>
      <c r="BF223" t="n">
        <v>0</v>
      </c>
      <c r="BG223" t="n">
        <v>0</v>
      </c>
      <c r="BH223" t="n">
        <v>0</v>
      </c>
      <c r="BI223" t="n">
        <v>0</v>
      </c>
      <c r="BJ223" t="n">
        <v>0</v>
      </c>
      <c r="BK223" t="n">
        <v>0</v>
      </c>
      <c r="BL223" t="n">
        <v>0</v>
      </c>
      <c r="BM223" t="n">
        <v>0</v>
      </c>
      <c r="BN223" t="n">
        <v>0</v>
      </c>
      <c r="BO223" t="n">
        <v>0</v>
      </c>
      <c r="BP223" t="n">
        <v>0</v>
      </c>
      <c r="BQ223" t="n">
        <v>0</v>
      </c>
      <c r="BR223" t="n">
        <v>0</v>
      </c>
      <c r="BS223" t="n">
        <v>0</v>
      </c>
      <c r="BT223" t="n">
        <v>0</v>
      </c>
      <c r="BU223" t="n">
        <v>0</v>
      </c>
      <c r="BV223" t="n">
        <v>0</v>
      </c>
      <c r="BW223" t="n">
        <v>0</v>
      </c>
      <c r="CV223" t="n">
        <v>0</v>
      </c>
      <c r="CW223" t="n">
        <v>0</v>
      </c>
      <c r="CX223">
        <f>ROUND(Y223*Source!I658,7)</f>
        <v/>
      </c>
      <c r="CY223">
        <f>AA223</f>
        <v/>
      </c>
      <c r="CZ223">
        <f>AE223</f>
        <v/>
      </c>
      <c r="DA223">
        <f>AI223</f>
        <v/>
      </c>
      <c r="DB223">
        <f>ROUND(ROUND(AT223*CZ223,2),2)</f>
        <v/>
      </c>
      <c r="DC223">
        <f>ROUND(ROUND(AT223*AG223,2),2)</f>
        <v/>
      </c>
      <c r="DD223" t="inlineStr"/>
      <c r="DE223" t="inlineStr"/>
      <c r="DF223">
        <f>ROUND(ROUND(AE223*AI223,0)*CX223,0)</f>
        <v/>
      </c>
      <c r="DG223">
        <f>ROUND(ROUND(AF223,0)*CX223,0)</f>
        <v/>
      </c>
      <c r="DH223">
        <f>ROUND(ROUND(AG223,0)*CX223,0)</f>
        <v/>
      </c>
      <c r="DI223">
        <f>ROUND(ROUND(AH223,0)*CX223,0)</f>
        <v/>
      </c>
      <c r="DJ223">
        <f>DF223</f>
        <v/>
      </c>
      <c r="DK223" t="n">
        <v>0</v>
      </c>
      <c r="DL223" t="inlineStr"/>
      <c r="DM223" t="n">
        <v>0</v>
      </c>
      <c r="DN223" t="inlineStr"/>
      <c r="DO223" t="n">
        <v>0</v>
      </c>
    </row>
    <row r="224">
      <c r="A224">
        <f>ROW(Source!A658)</f>
        <v/>
      </c>
      <c r="B224" t="n">
        <v>78862477</v>
      </c>
      <c r="C224" t="n">
        <v>78864268</v>
      </c>
      <c r="D224" t="n">
        <v>29164350</v>
      </c>
      <c r="E224" t="n">
        <v>1</v>
      </c>
      <c r="F224" t="n">
        <v>1</v>
      </c>
      <c r="G224" t="n">
        <v>1</v>
      </c>
      <c r="H224" t="n">
        <v>3</v>
      </c>
      <c r="I224" t="inlineStr">
        <is>
          <t>509-9899</t>
        </is>
      </c>
      <c r="J224" t="inlineStr">
        <is>
          <t>ТССЦ Московской обл., 509-9899, приказ Минстроя России №675/пр от 28.02.2017 № 258/пр</t>
        </is>
      </c>
      <c r="K224" t="inlineStr">
        <is>
          <t>Строительный мусор и масса возвратных материалов</t>
        </is>
      </c>
      <c r="L224" t="n">
        <v>1348</v>
      </c>
      <c r="N224" t="n">
        <v>1009</v>
      </c>
      <c r="O224" t="inlineStr">
        <is>
          <t>т</t>
        </is>
      </c>
      <c r="P224" t="inlineStr">
        <is>
          <t>т</t>
        </is>
      </c>
      <c r="Q224" t="n">
        <v>1000</v>
      </c>
      <c r="W224" t="n">
        <v>0</v>
      </c>
      <c r="X224" t="n">
        <v>1839160745</v>
      </c>
      <c r="Y224">
        <f>AT224</f>
        <v/>
      </c>
      <c r="AA224" t="n">
        <v>0</v>
      </c>
      <c r="AB224" t="n">
        <v>0</v>
      </c>
      <c r="AC224" t="n">
        <v>0</v>
      </c>
      <c r="AD224" t="n">
        <v>0</v>
      </c>
      <c r="AE224" t="n">
        <v>0</v>
      </c>
      <c r="AF224" t="n">
        <v>0</v>
      </c>
      <c r="AG224" t="n">
        <v>0</v>
      </c>
      <c r="AH224" t="n">
        <v>0</v>
      </c>
      <c r="AI224" t="n">
        <v>1</v>
      </c>
      <c r="AJ224" t="n">
        <v>1</v>
      </c>
      <c r="AK224" t="n">
        <v>1</v>
      </c>
      <c r="AL224" t="n">
        <v>1</v>
      </c>
      <c r="AM224" t="n">
        <v>0</v>
      </c>
      <c r="AN224" t="n">
        <v>0</v>
      </c>
      <c r="AO224" t="n">
        <v>0</v>
      </c>
      <c r="AP224" t="n">
        <v>0</v>
      </c>
      <c r="AQ224" t="n">
        <v>0</v>
      </c>
      <c r="AR224" t="n">
        <v>0</v>
      </c>
      <c r="AS224" t="inlineStr"/>
      <c r="AT224" t="n">
        <v>0.04</v>
      </c>
      <c r="AU224" t="inlineStr"/>
      <c r="AV224" t="n">
        <v>0</v>
      </c>
      <c r="AW224" t="n">
        <v>2</v>
      </c>
      <c r="AX224" t="n">
        <v>78864283</v>
      </c>
      <c r="AY224" t="n">
        <v>1</v>
      </c>
      <c r="AZ224" t="n">
        <v>0</v>
      </c>
      <c r="BA224" t="n">
        <v>226</v>
      </c>
      <c r="BB224" t="n">
        <v>0</v>
      </c>
      <c r="BC224" t="n">
        <v>0</v>
      </c>
      <c r="BD224" t="n">
        <v>0</v>
      </c>
      <c r="BE224" t="n">
        <v>0</v>
      </c>
      <c r="BF224" t="n">
        <v>0</v>
      </c>
      <c r="BG224" t="n">
        <v>0</v>
      </c>
      <c r="BH224" t="n">
        <v>0</v>
      </c>
      <c r="BI224" t="n">
        <v>0</v>
      </c>
      <c r="BJ224" t="n">
        <v>0</v>
      </c>
      <c r="BK224" t="n">
        <v>0</v>
      </c>
      <c r="BL224" t="n">
        <v>0</v>
      </c>
      <c r="BM224" t="n">
        <v>0</v>
      </c>
      <c r="BN224" t="n">
        <v>0</v>
      </c>
      <c r="BO224" t="n">
        <v>0</v>
      </c>
      <c r="BP224" t="n">
        <v>0</v>
      </c>
      <c r="BQ224" t="n">
        <v>0</v>
      </c>
      <c r="BR224" t="n">
        <v>0</v>
      </c>
      <c r="BS224" t="n">
        <v>0</v>
      </c>
      <c r="BT224" t="n">
        <v>0</v>
      </c>
      <c r="BU224" t="n">
        <v>0</v>
      </c>
      <c r="BV224" t="n">
        <v>0</v>
      </c>
      <c r="BW224" t="n">
        <v>0</v>
      </c>
      <c r="CV224" t="n">
        <v>0</v>
      </c>
      <c r="CW224" t="n">
        <v>0</v>
      </c>
      <c r="CX224">
        <f>ROUND(Y224*Source!I658,7)</f>
        <v/>
      </c>
      <c r="CY224">
        <f>AA224</f>
        <v/>
      </c>
      <c r="CZ224">
        <f>AE224</f>
        <v/>
      </c>
      <c r="DA224">
        <f>AI224</f>
        <v/>
      </c>
      <c r="DB224">
        <f>ROUND(ROUND(AT224*CZ224,2),2)</f>
        <v/>
      </c>
      <c r="DC224">
        <f>ROUND(ROUND(AT224*AG224,2),2)</f>
        <v/>
      </c>
      <c r="DD224" t="inlineStr"/>
      <c r="DE224" t="inlineStr"/>
      <c r="DF224">
        <f>ROUND(ROUND(AE224,0)*CX224,0)</f>
        <v/>
      </c>
      <c r="DG224">
        <f>ROUND(ROUND(AF224,0)*CX224,0)</f>
        <v/>
      </c>
      <c r="DH224">
        <f>ROUND(ROUND(AG224,0)*CX224,0)</f>
        <v/>
      </c>
      <c r="DI224">
        <f>ROUND(ROUND(AH224,0)*CX224,0)</f>
        <v/>
      </c>
      <c r="DJ224">
        <f>DF224</f>
        <v/>
      </c>
      <c r="DK224" t="n">
        <v>0</v>
      </c>
      <c r="DL224" t="inlineStr"/>
      <c r="DM224" t="n">
        <v>0</v>
      </c>
      <c r="DN224" t="inlineStr"/>
      <c r="DO224" t="n">
        <v>0</v>
      </c>
    </row>
    <row r="225">
      <c r="A225">
        <f>ROW(Source!A661)</f>
        <v/>
      </c>
      <c r="B225" t="n">
        <v>78862477</v>
      </c>
      <c r="C225" t="n">
        <v>78864287</v>
      </c>
      <c r="D225" t="n">
        <v>18408291</v>
      </c>
      <c r="E225" t="n">
        <v>1</v>
      </c>
      <c r="F225" t="n">
        <v>1</v>
      </c>
      <c r="G225" t="n">
        <v>1</v>
      </c>
      <c r="H225" t="n">
        <v>1</v>
      </c>
      <c r="I225" t="inlineStr">
        <is>
          <t>1-1025-90</t>
        </is>
      </c>
      <c r="J225" t="inlineStr"/>
      <c r="K225" t="inlineStr">
        <is>
          <t>Рабочий строитель среднего разряда 2,5</t>
        </is>
      </c>
      <c r="L225" t="n">
        <v>1369</v>
      </c>
      <c r="N225" t="n">
        <v>1013</v>
      </c>
      <c r="O225" t="inlineStr">
        <is>
          <t>чел.-ч</t>
        </is>
      </c>
      <c r="P225" t="inlineStr">
        <is>
          <t>чел.-ч</t>
        </is>
      </c>
      <c r="Q225" t="n">
        <v>1</v>
      </c>
      <c r="W225" t="n">
        <v>0</v>
      </c>
      <c r="X225" t="n">
        <v>1933892413</v>
      </c>
      <c r="Y225">
        <f>AT225</f>
        <v/>
      </c>
      <c r="AA225" t="n">
        <v>0</v>
      </c>
      <c r="AB225" t="n">
        <v>0</v>
      </c>
      <c r="AC225" t="n">
        <v>0</v>
      </c>
      <c r="AD225" t="n">
        <v>8.17</v>
      </c>
      <c r="AE225" t="n">
        <v>0</v>
      </c>
      <c r="AF225" t="n">
        <v>0</v>
      </c>
      <c r="AG225" t="n">
        <v>0</v>
      </c>
      <c r="AH225" t="n">
        <v>8.17</v>
      </c>
      <c r="AI225" t="n">
        <v>1</v>
      </c>
      <c r="AJ225" t="n">
        <v>1</v>
      </c>
      <c r="AK225" t="n">
        <v>1</v>
      </c>
      <c r="AL225" t="n">
        <v>1</v>
      </c>
      <c r="AM225" t="n">
        <v>-2</v>
      </c>
      <c r="AN225" t="n">
        <v>0</v>
      </c>
      <c r="AO225" t="n">
        <v>1</v>
      </c>
      <c r="AP225" t="n">
        <v>1</v>
      </c>
      <c r="AQ225" t="n">
        <v>0</v>
      </c>
      <c r="AR225" t="n">
        <v>0</v>
      </c>
      <c r="AS225" t="inlineStr"/>
      <c r="AT225" t="n">
        <v>32.2</v>
      </c>
      <c r="AU225" t="inlineStr"/>
      <c r="AV225" t="n">
        <v>1</v>
      </c>
      <c r="AW225" t="n">
        <v>2</v>
      </c>
      <c r="AX225" t="n">
        <v>78864294</v>
      </c>
      <c r="AY225" t="n">
        <v>1</v>
      </c>
      <c r="AZ225" t="n">
        <v>0</v>
      </c>
      <c r="BA225" t="n">
        <v>227</v>
      </c>
      <c r="BB225" t="n">
        <v>0</v>
      </c>
      <c r="BC225" t="n">
        <v>0</v>
      </c>
      <c r="BD225" t="n">
        <v>0</v>
      </c>
      <c r="BE225" t="n">
        <v>0</v>
      </c>
      <c r="BF225" t="n">
        <v>0</v>
      </c>
      <c r="BG225" t="n">
        <v>0</v>
      </c>
      <c r="BH225" t="n">
        <v>0</v>
      </c>
      <c r="BI225" t="n">
        <v>0</v>
      </c>
      <c r="BJ225" t="n">
        <v>0</v>
      </c>
      <c r="BK225" t="n">
        <v>0</v>
      </c>
      <c r="BL225" t="n">
        <v>0</v>
      </c>
      <c r="BM225" t="n">
        <v>0</v>
      </c>
      <c r="BN225" t="n">
        <v>0</v>
      </c>
      <c r="BO225" t="n">
        <v>0</v>
      </c>
      <c r="BP225" t="n">
        <v>0</v>
      </c>
      <c r="BQ225" t="n">
        <v>0</v>
      </c>
      <c r="BR225" t="n">
        <v>0</v>
      </c>
      <c r="BS225" t="n">
        <v>0</v>
      </c>
      <c r="BT225" t="n">
        <v>0</v>
      </c>
      <c r="BU225" t="n">
        <v>0</v>
      </c>
      <c r="BV225" t="n">
        <v>0</v>
      </c>
      <c r="BW225" t="n">
        <v>0</v>
      </c>
      <c r="CU225">
        <f>ROUND(AT225*Source!I661*AH225*AL225,0)</f>
        <v/>
      </c>
      <c r="CV225">
        <f>ROUND(Y225*Source!I661,7)</f>
        <v/>
      </c>
      <c r="CW225" t="n">
        <v>0</v>
      </c>
      <c r="CX225">
        <f>ROUND(Y225*Source!I661,7)</f>
        <v/>
      </c>
      <c r="CY225">
        <f>AD225</f>
        <v/>
      </c>
      <c r="CZ225">
        <f>AH225</f>
        <v/>
      </c>
      <c r="DA225">
        <f>AL225</f>
        <v/>
      </c>
      <c r="DB225">
        <f>ROUND(ROUND(AT225*CZ225,2),2)</f>
        <v/>
      </c>
      <c r="DC225">
        <f>ROUND(ROUND(AT225*AG225,2),2)</f>
        <v/>
      </c>
      <c r="DD225" t="inlineStr"/>
      <c r="DE225" t="inlineStr"/>
      <c r="DF225">
        <f>ROUND(ROUND(AE225,0)*CX225,0)</f>
        <v/>
      </c>
      <c r="DG225">
        <f>ROUND(ROUND(AF225,0)*CX225,0)</f>
        <v/>
      </c>
      <c r="DH225">
        <f>ROUND(ROUND(AG225,0)*CX225,0)</f>
        <v/>
      </c>
      <c r="DI225">
        <f>ROUND(ROUND(AH225,0)*CX225,0)</f>
        <v/>
      </c>
      <c r="DJ225">
        <f>DI225</f>
        <v/>
      </c>
      <c r="DK225" t="n">
        <v>0</v>
      </c>
      <c r="DL225" t="inlineStr"/>
      <c r="DM225" t="n">
        <v>0</v>
      </c>
      <c r="DN225" t="inlineStr"/>
      <c r="DO225" t="n">
        <v>0</v>
      </c>
    </row>
    <row r="226">
      <c r="A226">
        <f>ROW(Source!A661)</f>
        <v/>
      </c>
      <c r="B226" t="n">
        <v>78862477</v>
      </c>
      <c r="C226" t="n">
        <v>78864287</v>
      </c>
      <c r="D226" t="n">
        <v>29174913</v>
      </c>
      <c r="E226" t="n">
        <v>1</v>
      </c>
      <c r="F226" t="n">
        <v>1</v>
      </c>
      <c r="G226" t="n">
        <v>1</v>
      </c>
      <c r="H226" t="n">
        <v>2</v>
      </c>
      <c r="I226" t="inlineStr">
        <is>
          <t>400001</t>
        </is>
      </c>
      <c r="J226" t="inlineStr">
        <is>
          <t>ТСЭМ Московской обл., 400001, приказ Минстроя России №675/пр от 28.02.2017 № 264/пр</t>
        </is>
      </c>
      <c r="K226" t="inlineStr">
        <is>
          <t>Автомобили бортовые, грузоподъемность до 5 т</t>
        </is>
      </c>
      <c r="L226" t="n">
        <v>1368</v>
      </c>
      <c r="N226" t="n">
        <v>1011</v>
      </c>
      <c r="O226" t="inlineStr">
        <is>
          <t>маш.-ч</t>
        </is>
      </c>
      <c r="P226" t="inlineStr">
        <is>
          <t>маш.-ч</t>
        </is>
      </c>
      <c r="Q226" t="n">
        <v>1</v>
      </c>
      <c r="W226" t="n">
        <v>0</v>
      </c>
      <c r="X226" t="n">
        <v>1230759911</v>
      </c>
      <c r="Y226">
        <f>AT226</f>
        <v/>
      </c>
      <c r="AA226" t="n">
        <v>0</v>
      </c>
      <c r="AB226" t="n">
        <v>2177.51</v>
      </c>
      <c r="AC226" t="n">
        <v>606.1</v>
      </c>
      <c r="AD226" t="n">
        <v>0</v>
      </c>
      <c r="AE226" t="n">
        <v>0</v>
      </c>
      <c r="AF226" t="n">
        <v>87.17</v>
      </c>
      <c r="AG226" t="n">
        <v>11.6</v>
      </c>
      <c r="AH226" t="n">
        <v>0</v>
      </c>
      <c r="AI226" t="n">
        <v>1</v>
      </c>
      <c r="AJ226" t="n">
        <v>24.98</v>
      </c>
      <c r="AK226" t="n">
        <v>52.25</v>
      </c>
      <c r="AL226" t="n">
        <v>1</v>
      </c>
      <c r="AM226" t="n">
        <v>2</v>
      </c>
      <c r="AN226" t="n">
        <v>0</v>
      </c>
      <c r="AO226" t="n">
        <v>1</v>
      </c>
      <c r="AP226" t="n">
        <v>1</v>
      </c>
      <c r="AQ226" t="n">
        <v>0</v>
      </c>
      <c r="AR226" t="n">
        <v>0</v>
      </c>
      <c r="AS226" t="inlineStr"/>
      <c r="AT226" t="n">
        <v>0.01</v>
      </c>
      <c r="AU226" t="inlineStr"/>
      <c r="AV226" t="n">
        <v>0</v>
      </c>
      <c r="AW226" t="n">
        <v>2</v>
      </c>
      <c r="AX226" t="n">
        <v>78864295</v>
      </c>
      <c r="AY226" t="n">
        <v>1</v>
      </c>
      <c r="AZ226" t="n">
        <v>0</v>
      </c>
      <c r="BA226" t="n">
        <v>228</v>
      </c>
      <c r="BB226" t="n">
        <v>0</v>
      </c>
      <c r="BC226" t="n">
        <v>0</v>
      </c>
      <c r="BD226" t="n">
        <v>0</v>
      </c>
      <c r="BE226" t="n">
        <v>0</v>
      </c>
      <c r="BF226" t="n">
        <v>0</v>
      </c>
      <c r="BG226" t="n">
        <v>0</v>
      </c>
      <c r="BH226" t="n">
        <v>0</v>
      </c>
      <c r="BI226" t="n">
        <v>0</v>
      </c>
      <c r="BJ226" t="n">
        <v>0</v>
      </c>
      <c r="BK226" t="n">
        <v>0</v>
      </c>
      <c r="BL226" t="n">
        <v>0</v>
      </c>
      <c r="BM226" t="n">
        <v>0</v>
      </c>
      <c r="BN226" t="n">
        <v>0</v>
      </c>
      <c r="BO226" t="n">
        <v>0</v>
      </c>
      <c r="BP226" t="n">
        <v>0</v>
      </c>
      <c r="BQ226" t="n">
        <v>0</v>
      </c>
      <c r="BR226" t="n">
        <v>0</v>
      </c>
      <c r="BS226" t="n">
        <v>0</v>
      </c>
      <c r="BT226" t="n">
        <v>0</v>
      </c>
      <c r="BU226" t="n">
        <v>0</v>
      </c>
      <c r="BV226" t="n">
        <v>0</v>
      </c>
      <c r="BW226" t="n">
        <v>0</v>
      </c>
      <c r="CV226" t="n">
        <v>0</v>
      </c>
      <c r="CW226">
        <f>ROUND(Y226*Source!I661*DO226,7)</f>
        <v/>
      </c>
      <c r="CX226">
        <f>ROUND(Y226*Source!I661,7)</f>
        <v/>
      </c>
      <c r="CY226">
        <f>AB226</f>
        <v/>
      </c>
      <c r="CZ226">
        <f>AF226</f>
        <v/>
      </c>
      <c r="DA226">
        <f>AJ226</f>
        <v/>
      </c>
      <c r="DB226">
        <f>ROUND(ROUND(AT226*CZ226,2),2)</f>
        <v/>
      </c>
      <c r="DC226">
        <f>ROUND(ROUND(AT226*AG226,2),2)</f>
        <v/>
      </c>
      <c r="DD226" t="inlineStr"/>
      <c r="DE226" t="inlineStr"/>
      <c r="DF226">
        <f>ROUND(ROUND(AE226,0)*CX226,0)</f>
        <v/>
      </c>
      <c r="DG226">
        <f>ROUND(ROUND(AF226*AJ226,0)*CX226,0)</f>
        <v/>
      </c>
      <c r="DH226">
        <f>ROUND(ROUND(AG226*AK226,0)*CX226,0)</f>
        <v/>
      </c>
      <c r="DI226">
        <f>ROUND(ROUND(AH226,0)*CX226,0)</f>
        <v/>
      </c>
      <c r="DJ226">
        <f>DG226</f>
        <v/>
      </c>
      <c r="DK226" t="n">
        <v>0</v>
      </c>
      <c r="DL226" t="inlineStr"/>
      <c r="DM226" t="n">
        <v>0</v>
      </c>
      <c r="DN226" t="inlineStr"/>
      <c r="DO226" t="n">
        <v>0</v>
      </c>
    </row>
    <row r="227">
      <c r="A227">
        <f>ROW(Source!A661)</f>
        <v/>
      </c>
      <c r="B227" t="n">
        <v>78862477</v>
      </c>
      <c r="C227" t="n">
        <v>78864287</v>
      </c>
      <c r="D227" t="n">
        <v>29110139</v>
      </c>
      <c r="E227" t="n">
        <v>1</v>
      </c>
      <c r="F227" t="n">
        <v>1</v>
      </c>
      <c r="G227" t="n">
        <v>1</v>
      </c>
      <c r="H227" t="n">
        <v>3</v>
      </c>
      <c r="I227" t="inlineStr">
        <is>
          <t>101-1703</t>
        </is>
      </c>
      <c r="J227" t="inlineStr">
        <is>
          <t>ТССЦ Московской обл., 101-1703, приказ Минстроя России №675/пр от 28.02.2017 № 254/пр</t>
        </is>
      </c>
      <c r="K227" t="inlineStr">
        <is>
          <t>Прокладки резиновые (пластина техническая прессованная)</t>
        </is>
      </c>
      <c r="L227" t="n">
        <v>1346</v>
      </c>
      <c r="N227" t="n">
        <v>1009</v>
      </c>
      <c r="O227" t="inlineStr">
        <is>
          <t>кг</t>
        </is>
      </c>
      <c r="P227" t="inlineStr">
        <is>
          <t>кг</t>
        </is>
      </c>
      <c r="Q227" t="n">
        <v>1</v>
      </c>
      <c r="W227" t="n">
        <v>0</v>
      </c>
      <c r="X227" t="n">
        <v>-1947909329</v>
      </c>
      <c r="Y227">
        <f>AT227</f>
        <v/>
      </c>
      <c r="AA227" t="n">
        <v>341.04</v>
      </c>
      <c r="AB227" t="n">
        <v>0</v>
      </c>
      <c r="AC227" t="n">
        <v>0</v>
      </c>
      <c r="AD227" t="n">
        <v>0</v>
      </c>
      <c r="AE227" t="n">
        <v>23.09</v>
      </c>
      <c r="AF227" t="n">
        <v>0</v>
      </c>
      <c r="AG227" t="n">
        <v>0</v>
      </c>
      <c r="AH227" t="n">
        <v>0</v>
      </c>
      <c r="AI227" t="n">
        <v>14.77</v>
      </c>
      <c r="AJ227" t="n">
        <v>1</v>
      </c>
      <c r="AK227" t="n">
        <v>1</v>
      </c>
      <c r="AL227" t="n">
        <v>1</v>
      </c>
      <c r="AM227" t="n">
        <v>2</v>
      </c>
      <c r="AN227" t="n">
        <v>0</v>
      </c>
      <c r="AO227" t="n">
        <v>1</v>
      </c>
      <c r="AP227" t="n">
        <v>1</v>
      </c>
      <c r="AQ227" t="n">
        <v>0</v>
      </c>
      <c r="AR227" t="n">
        <v>0</v>
      </c>
      <c r="AS227" t="inlineStr"/>
      <c r="AT227" t="n">
        <v>2</v>
      </c>
      <c r="AU227" t="inlineStr"/>
      <c r="AV227" t="n">
        <v>0</v>
      </c>
      <c r="AW227" t="n">
        <v>2</v>
      </c>
      <c r="AX227" t="n">
        <v>78864296</v>
      </c>
      <c r="AY227" t="n">
        <v>1</v>
      </c>
      <c r="AZ227" t="n">
        <v>0</v>
      </c>
      <c r="BA227" t="n">
        <v>229</v>
      </c>
      <c r="BB227" t="n">
        <v>0</v>
      </c>
      <c r="BC227" t="n">
        <v>0</v>
      </c>
      <c r="BD227" t="n">
        <v>0</v>
      </c>
      <c r="BE227" t="n">
        <v>0</v>
      </c>
      <c r="BF227" t="n">
        <v>0</v>
      </c>
      <c r="BG227" t="n">
        <v>0</v>
      </c>
      <c r="BH227" t="n">
        <v>0</v>
      </c>
      <c r="BI227" t="n">
        <v>0</v>
      </c>
      <c r="BJ227" t="n">
        <v>0</v>
      </c>
      <c r="BK227" t="n">
        <v>0</v>
      </c>
      <c r="BL227" t="n">
        <v>0</v>
      </c>
      <c r="BM227" t="n">
        <v>0</v>
      </c>
      <c r="BN227" t="n">
        <v>0</v>
      </c>
      <c r="BO227" t="n">
        <v>0</v>
      </c>
      <c r="BP227" t="n">
        <v>0</v>
      </c>
      <c r="BQ227" t="n">
        <v>0</v>
      </c>
      <c r="BR227" t="n">
        <v>0</v>
      </c>
      <c r="BS227" t="n">
        <v>0</v>
      </c>
      <c r="BT227" t="n">
        <v>0</v>
      </c>
      <c r="BU227" t="n">
        <v>0</v>
      </c>
      <c r="BV227" t="n">
        <v>0</v>
      </c>
      <c r="BW227" t="n">
        <v>0</v>
      </c>
      <c r="CV227" t="n">
        <v>0</v>
      </c>
      <c r="CW227" t="n">
        <v>0</v>
      </c>
      <c r="CX227">
        <f>ROUND(Y227*Source!I661,7)</f>
        <v/>
      </c>
      <c r="CY227">
        <f>AA227</f>
        <v/>
      </c>
      <c r="CZ227">
        <f>AE227</f>
        <v/>
      </c>
      <c r="DA227">
        <f>AI227</f>
        <v/>
      </c>
      <c r="DB227">
        <f>ROUND(ROUND(AT227*CZ227,2),2)</f>
        <v/>
      </c>
      <c r="DC227">
        <f>ROUND(ROUND(AT227*AG227,2),2)</f>
        <v/>
      </c>
      <c r="DD227" t="inlineStr"/>
      <c r="DE227" t="inlineStr"/>
      <c r="DF227">
        <f>ROUND(ROUND(AE227*AI227,0)*CX227,0)</f>
        <v/>
      </c>
      <c r="DG227">
        <f>ROUND(ROUND(AF227,0)*CX227,0)</f>
        <v/>
      </c>
      <c r="DH227">
        <f>ROUND(ROUND(AG227,0)*CX227,0)</f>
        <v/>
      </c>
      <c r="DI227">
        <f>ROUND(ROUND(AH227,0)*CX227,0)</f>
        <v/>
      </c>
      <c r="DJ227">
        <f>DF227</f>
        <v/>
      </c>
      <c r="DK227" t="n">
        <v>0</v>
      </c>
      <c r="DL227" t="inlineStr"/>
      <c r="DM227" t="n">
        <v>0</v>
      </c>
      <c r="DN227" t="inlineStr"/>
      <c r="DO227" t="n">
        <v>0</v>
      </c>
    </row>
    <row r="228">
      <c r="A228">
        <f>ROW(Source!A661)</f>
        <v/>
      </c>
      <c r="B228" t="n">
        <v>78862477</v>
      </c>
      <c r="C228" t="n">
        <v>78864287</v>
      </c>
      <c r="D228" t="n">
        <v>29114240</v>
      </c>
      <c r="E228" t="n">
        <v>1</v>
      </c>
      <c r="F228" t="n">
        <v>1</v>
      </c>
      <c r="G228" t="n">
        <v>1</v>
      </c>
      <c r="H228" t="n">
        <v>3</v>
      </c>
      <c r="I228" t="inlineStr">
        <is>
          <t>101-2576</t>
        </is>
      </c>
      <c r="J228" t="inlineStr">
        <is>
          <t>ТССЦ Московской обл., 101-2576, приказ Минстроя России №675/пр от 28.02.2017 № 254/пр</t>
        </is>
      </c>
      <c r="K228" t="inlineStr">
        <is>
          <t>Болты с гайками и шайбами для санитарно-технических работ диаметром 16 мм</t>
        </is>
      </c>
      <c r="L228" t="n">
        <v>1348</v>
      </c>
      <c r="N228" t="n">
        <v>1009</v>
      </c>
      <c r="O228" t="inlineStr">
        <is>
          <t>т</t>
        </is>
      </c>
      <c r="P228" t="inlineStr">
        <is>
          <t>т</t>
        </is>
      </c>
      <c r="Q228" t="n">
        <v>1000</v>
      </c>
      <c r="W228" t="n">
        <v>0</v>
      </c>
      <c r="X228" t="n">
        <v>-1701539228</v>
      </c>
      <c r="Y228">
        <f>AT228</f>
        <v/>
      </c>
      <c r="AA228" t="n">
        <v>145037.4</v>
      </c>
      <c r="AB228" t="n">
        <v>0</v>
      </c>
      <c r="AC228" t="n">
        <v>0</v>
      </c>
      <c r="AD228" t="n">
        <v>0</v>
      </c>
      <c r="AE228" t="n">
        <v>14830</v>
      </c>
      <c r="AF228" t="n">
        <v>0</v>
      </c>
      <c r="AG228" t="n">
        <v>0</v>
      </c>
      <c r="AH228" t="n">
        <v>0</v>
      </c>
      <c r="AI228" t="n">
        <v>9.779999999999999</v>
      </c>
      <c r="AJ228" t="n">
        <v>1</v>
      </c>
      <c r="AK228" t="n">
        <v>1</v>
      </c>
      <c r="AL228" t="n">
        <v>1</v>
      </c>
      <c r="AM228" t="n">
        <v>2</v>
      </c>
      <c r="AN228" t="n">
        <v>0</v>
      </c>
      <c r="AO228" t="n">
        <v>1</v>
      </c>
      <c r="AP228" t="n">
        <v>1</v>
      </c>
      <c r="AQ228" t="n">
        <v>0</v>
      </c>
      <c r="AR228" t="n">
        <v>0</v>
      </c>
      <c r="AS228" t="inlineStr"/>
      <c r="AT228" t="n">
        <v>0.005</v>
      </c>
      <c r="AU228" t="inlineStr"/>
      <c r="AV228" t="n">
        <v>0</v>
      </c>
      <c r="AW228" t="n">
        <v>2</v>
      </c>
      <c r="AX228" t="n">
        <v>78864297</v>
      </c>
      <c r="AY228" t="n">
        <v>1</v>
      </c>
      <c r="AZ228" t="n">
        <v>0</v>
      </c>
      <c r="BA228" t="n">
        <v>230</v>
      </c>
      <c r="BB228" t="n">
        <v>0</v>
      </c>
      <c r="BC228" t="n">
        <v>0</v>
      </c>
      <c r="BD228" t="n">
        <v>0</v>
      </c>
      <c r="BE228" t="n">
        <v>0</v>
      </c>
      <c r="BF228" t="n">
        <v>0</v>
      </c>
      <c r="BG228" t="n">
        <v>0</v>
      </c>
      <c r="BH228" t="n">
        <v>0</v>
      </c>
      <c r="BI228" t="n">
        <v>0</v>
      </c>
      <c r="BJ228" t="n">
        <v>0</v>
      </c>
      <c r="BK228" t="n">
        <v>0</v>
      </c>
      <c r="BL228" t="n">
        <v>0</v>
      </c>
      <c r="BM228" t="n">
        <v>0</v>
      </c>
      <c r="BN228" t="n">
        <v>0</v>
      </c>
      <c r="BO228" t="n">
        <v>0</v>
      </c>
      <c r="BP228" t="n">
        <v>0</v>
      </c>
      <c r="BQ228" t="n">
        <v>0</v>
      </c>
      <c r="BR228" t="n">
        <v>0</v>
      </c>
      <c r="BS228" t="n">
        <v>0</v>
      </c>
      <c r="BT228" t="n">
        <v>0</v>
      </c>
      <c r="BU228" t="n">
        <v>0</v>
      </c>
      <c r="BV228" t="n">
        <v>0</v>
      </c>
      <c r="BW228" t="n">
        <v>0</v>
      </c>
      <c r="CV228" t="n">
        <v>0</v>
      </c>
      <c r="CW228" t="n">
        <v>0</v>
      </c>
      <c r="CX228">
        <f>ROUND(Y228*Source!I661,7)</f>
        <v/>
      </c>
      <c r="CY228">
        <f>AA228</f>
        <v/>
      </c>
      <c r="CZ228">
        <f>AE228</f>
        <v/>
      </c>
      <c r="DA228">
        <f>AI228</f>
        <v/>
      </c>
      <c r="DB228">
        <f>ROUND(ROUND(AT228*CZ228,2),2)</f>
        <v/>
      </c>
      <c r="DC228">
        <f>ROUND(ROUND(AT228*AG228,2),2)</f>
        <v/>
      </c>
      <c r="DD228" t="inlineStr"/>
      <c r="DE228" t="inlineStr"/>
      <c r="DF228">
        <f>ROUND(ROUND(AE228*AI228,0)*CX228,0)</f>
        <v/>
      </c>
      <c r="DG228">
        <f>ROUND(ROUND(AF228,0)*CX228,0)</f>
        <v/>
      </c>
      <c r="DH228">
        <f>ROUND(ROUND(AG228,0)*CX228,0)</f>
        <v/>
      </c>
      <c r="DI228">
        <f>ROUND(ROUND(AH228,0)*CX228,0)</f>
        <v/>
      </c>
      <c r="DJ228">
        <f>DF228</f>
        <v/>
      </c>
      <c r="DK228" t="n">
        <v>0</v>
      </c>
      <c r="DL228" t="inlineStr"/>
      <c r="DM228" t="n">
        <v>0</v>
      </c>
      <c r="DN228" t="inlineStr"/>
      <c r="DO228" t="n">
        <v>0</v>
      </c>
    </row>
    <row r="229">
      <c r="A229">
        <f>ROW(Source!A661)</f>
        <v/>
      </c>
      <c r="B229" t="n">
        <v>78862477</v>
      </c>
      <c r="C229" t="n">
        <v>78864287</v>
      </c>
      <c r="D229" t="n">
        <v>29150040</v>
      </c>
      <c r="E229" t="n">
        <v>1</v>
      </c>
      <c r="F229" t="n">
        <v>1</v>
      </c>
      <c r="G229" t="n">
        <v>1</v>
      </c>
      <c r="H229" t="n">
        <v>3</v>
      </c>
      <c r="I229" t="inlineStr">
        <is>
          <t>411-0001</t>
        </is>
      </c>
      <c r="J229" t="inlineStr">
        <is>
          <t>ТССЦ Московской обл., 411-0001, приказ Минстроя России №675/пр от 28.02.2017 № 257/пр</t>
        </is>
      </c>
      <c r="K229" t="inlineStr">
        <is>
          <t>Вода</t>
        </is>
      </c>
      <c r="L229" t="n">
        <v>1339</v>
      </c>
      <c r="N229" t="n">
        <v>1007</v>
      </c>
      <c r="O229" t="inlineStr">
        <is>
          <t>м3</t>
        </is>
      </c>
      <c r="P229" t="inlineStr">
        <is>
          <t>м3</t>
        </is>
      </c>
      <c r="Q229" t="n">
        <v>1</v>
      </c>
      <c r="W229" t="n">
        <v>0</v>
      </c>
      <c r="X229" t="n">
        <v>619799737</v>
      </c>
      <c r="Y229">
        <f>AT229</f>
        <v/>
      </c>
      <c r="AA229" t="n">
        <v>31.28</v>
      </c>
      <c r="AB229" t="n">
        <v>0</v>
      </c>
      <c r="AC229" t="n">
        <v>0</v>
      </c>
      <c r="AD229" t="n">
        <v>0</v>
      </c>
      <c r="AE229" t="n">
        <v>2.44</v>
      </c>
      <c r="AF229" t="n">
        <v>0</v>
      </c>
      <c r="AG229" t="n">
        <v>0</v>
      </c>
      <c r="AH229" t="n">
        <v>0</v>
      </c>
      <c r="AI229" t="n">
        <v>12.82</v>
      </c>
      <c r="AJ229" t="n">
        <v>1</v>
      </c>
      <c r="AK229" t="n">
        <v>1</v>
      </c>
      <c r="AL229" t="n">
        <v>1</v>
      </c>
      <c r="AM229" t="n">
        <v>2</v>
      </c>
      <c r="AN229" t="n">
        <v>0</v>
      </c>
      <c r="AO229" t="n">
        <v>1</v>
      </c>
      <c r="AP229" t="n">
        <v>1</v>
      </c>
      <c r="AQ229" t="n">
        <v>0</v>
      </c>
      <c r="AR229" t="n">
        <v>0</v>
      </c>
      <c r="AS229" t="inlineStr"/>
      <c r="AT229" t="n">
        <v>7.8</v>
      </c>
      <c r="AU229" t="inlineStr"/>
      <c r="AV229" t="n">
        <v>0</v>
      </c>
      <c r="AW229" t="n">
        <v>2</v>
      </c>
      <c r="AX229" t="n">
        <v>78864298</v>
      </c>
      <c r="AY229" t="n">
        <v>1</v>
      </c>
      <c r="AZ229" t="n">
        <v>0</v>
      </c>
      <c r="BA229" t="n">
        <v>231</v>
      </c>
      <c r="BB229" t="n">
        <v>0</v>
      </c>
      <c r="BC229" t="n">
        <v>0</v>
      </c>
      <c r="BD229" t="n">
        <v>0</v>
      </c>
      <c r="BE229" t="n">
        <v>0</v>
      </c>
      <c r="BF229" t="n">
        <v>0</v>
      </c>
      <c r="BG229" t="n">
        <v>0</v>
      </c>
      <c r="BH229" t="n">
        <v>0</v>
      </c>
      <c r="BI229" t="n">
        <v>0</v>
      </c>
      <c r="BJ229" t="n">
        <v>0</v>
      </c>
      <c r="BK229" t="n">
        <v>0</v>
      </c>
      <c r="BL229" t="n">
        <v>0</v>
      </c>
      <c r="BM229" t="n">
        <v>0</v>
      </c>
      <c r="BN229" t="n">
        <v>0</v>
      </c>
      <c r="BO229" t="n">
        <v>0</v>
      </c>
      <c r="BP229" t="n">
        <v>0</v>
      </c>
      <c r="BQ229" t="n">
        <v>0</v>
      </c>
      <c r="BR229" t="n">
        <v>0</v>
      </c>
      <c r="BS229" t="n">
        <v>0</v>
      </c>
      <c r="BT229" t="n">
        <v>0</v>
      </c>
      <c r="BU229" t="n">
        <v>0</v>
      </c>
      <c r="BV229" t="n">
        <v>0</v>
      </c>
      <c r="BW229" t="n">
        <v>0</v>
      </c>
      <c r="CV229" t="n">
        <v>0</v>
      </c>
      <c r="CW229" t="n">
        <v>0</v>
      </c>
      <c r="CX229">
        <f>ROUND(Y229*Source!I661,7)</f>
        <v/>
      </c>
      <c r="CY229">
        <f>AA229</f>
        <v/>
      </c>
      <c r="CZ229">
        <f>AE229</f>
        <v/>
      </c>
      <c r="DA229">
        <f>AI229</f>
        <v/>
      </c>
      <c r="DB229">
        <f>ROUND(ROUND(AT229*CZ229,2),2)</f>
        <v/>
      </c>
      <c r="DC229">
        <f>ROUND(ROUND(AT229*AG229,2),2)</f>
        <v/>
      </c>
      <c r="DD229" t="inlineStr"/>
      <c r="DE229" t="inlineStr"/>
      <c r="DF229">
        <f>ROUND(ROUND(AE229*AI229,0)*CX229,0)</f>
        <v/>
      </c>
      <c r="DG229">
        <f>ROUND(ROUND(AF229,0)*CX229,0)</f>
        <v/>
      </c>
      <c r="DH229">
        <f>ROUND(ROUND(AG229,0)*CX229,0)</f>
        <v/>
      </c>
      <c r="DI229">
        <f>ROUND(ROUND(AH229,0)*CX229,0)</f>
        <v/>
      </c>
      <c r="DJ229">
        <f>DF229</f>
        <v/>
      </c>
      <c r="DK229" t="n">
        <v>0</v>
      </c>
      <c r="DL229" t="inlineStr"/>
      <c r="DM229" t="n">
        <v>0</v>
      </c>
      <c r="DN229" t="inlineStr"/>
      <c r="DO229" t="n">
        <v>0</v>
      </c>
    </row>
    <row r="230">
      <c r="A230">
        <f>ROW(Source!A661)</f>
        <v/>
      </c>
      <c r="B230" t="n">
        <v>78862477</v>
      </c>
      <c r="C230" t="n">
        <v>78864287</v>
      </c>
      <c r="D230" t="n">
        <v>0</v>
      </c>
      <c r="E230" t="n">
        <v>1</v>
      </c>
      <c r="F230" t="n">
        <v>1</v>
      </c>
      <c r="G230" t="n">
        <v>1</v>
      </c>
      <c r="H230" t="n">
        <v>3</v>
      </c>
      <c r="I230" t="inlineStr">
        <is>
          <t>Цена поставщика</t>
        </is>
      </c>
      <c r="J230" t="inlineStr"/>
      <c r="K230" t="inlineStr">
        <is>
          <t>Прочистка КРОТ</t>
        </is>
      </c>
      <c r="L230" t="n">
        <v>1296</v>
      </c>
      <c r="N230" t="n">
        <v>1002</v>
      </c>
      <c r="O230" t="inlineStr">
        <is>
          <t>л</t>
        </is>
      </c>
      <c r="P230" t="inlineStr">
        <is>
          <t>л</t>
        </is>
      </c>
      <c r="Q230" t="n">
        <v>1</v>
      </c>
      <c r="W230" t="n">
        <v>0</v>
      </c>
      <c r="X230" t="n">
        <v>-1978592410</v>
      </c>
      <c r="Y230">
        <f>AT230</f>
        <v/>
      </c>
      <c r="AA230" t="n">
        <v>384.43</v>
      </c>
      <c r="AB230" t="n">
        <v>0</v>
      </c>
      <c r="AC230" t="n">
        <v>0</v>
      </c>
      <c r="AD230" t="n">
        <v>0</v>
      </c>
      <c r="AE230" t="n">
        <v>384.43</v>
      </c>
      <c r="AF230" t="n">
        <v>0</v>
      </c>
      <c r="AG230" t="n">
        <v>0</v>
      </c>
      <c r="AH230" t="n">
        <v>0</v>
      </c>
      <c r="AI230" t="n">
        <v>1</v>
      </c>
      <c r="AJ230" t="n">
        <v>1</v>
      </c>
      <c r="AK230" t="n">
        <v>1</v>
      </c>
      <c r="AL230" t="n">
        <v>1</v>
      </c>
      <c r="AM230" t="n">
        <v>0</v>
      </c>
      <c r="AN230" t="n">
        <v>0</v>
      </c>
      <c r="AO230" t="n">
        <v>0</v>
      </c>
      <c r="AP230" t="n">
        <v>1</v>
      </c>
      <c r="AQ230" t="n">
        <v>0</v>
      </c>
      <c r="AR230" t="n">
        <v>0</v>
      </c>
      <c r="AS230" t="inlineStr"/>
      <c r="AT230" t="n">
        <v>20</v>
      </c>
      <c r="AU230" t="inlineStr"/>
      <c r="AV230" t="n">
        <v>0</v>
      </c>
      <c r="AW230" t="n">
        <v>1</v>
      </c>
      <c r="AX230" t="n">
        <v>-1</v>
      </c>
      <c r="AY230" t="n">
        <v>0</v>
      </c>
      <c r="AZ230" t="n">
        <v>0</v>
      </c>
      <c r="BA230" t="inlineStr"/>
      <c r="BB230" t="n">
        <v>0</v>
      </c>
      <c r="BC230" t="n">
        <v>0</v>
      </c>
      <c r="BD230" t="n">
        <v>0</v>
      </c>
      <c r="BE230" t="n">
        <v>0</v>
      </c>
      <c r="BF230" t="n">
        <v>0</v>
      </c>
      <c r="BG230" t="n">
        <v>0</v>
      </c>
      <c r="BH230" t="n">
        <v>0</v>
      </c>
      <c r="BI230" t="n">
        <v>0</v>
      </c>
      <c r="BJ230" t="n">
        <v>0</v>
      </c>
      <c r="BK230" t="n">
        <v>0</v>
      </c>
      <c r="BL230" t="n">
        <v>0</v>
      </c>
      <c r="BM230" t="n">
        <v>0</v>
      </c>
      <c r="BN230" t="n">
        <v>0</v>
      </c>
      <c r="BO230" t="n">
        <v>0</v>
      </c>
      <c r="BP230" t="n">
        <v>0</v>
      </c>
      <c r="BQ230" t="n">
        <v>0</v>
      </c>
      <c r="BR230" t="n">
        <v>0</v>
      </c>
      <c r="BS230" t="n">
        <v>0</v>
      </c>
      <c r="BT230" t="n">
        <v>0</v>
      </c>
      <c r="BU230" t="n">
        <v>0</v>
      </c>
      <c r="BV230" t="n">
        <v>0</v>
      </c>
      <c r="BW230" t="n">
        <v>0</v>
      </c>
      <c r="CV230" t="n">
        <v>0</v>
      </c>
      <c r="CW230" t="n">
        <v>0</v>
      </c>
      <c r="CX230">
        <f>ROUND(Y230*Source!I661,7)</f>
        <v/>
      </c>
      <c r="CY230">
        <f>AA230</f>
        <v/>
      </c>
      <c r="CZ230">
        <f>AE230</f>
        <v/>
      </c>
      <c r="DA230">
        <f>AI230</f>
        <v/>
      </c>
      <c r="DB230">
        <f>ROUND(ROUND(AT230*CZ230,2),2)</f>
        <v/>
      </c>
      <c r="DC230">
        <f>ROUND(ROUND(AT230*AG230,2),2)</f>
        <v/>
      </c>
      <c r="DD230" t="inlineStr"/>
      <c r="DE230" t="inlineStr"/>
      <c r="DF230">
        <f>ROUND(ROUND(AE230,0)*CX230,0)</f>
        <v/>
      </c>
      <c r="DG230">
        <f>ROUND(ROUND(AF230,0)*CX230,0)</f>
        <v/>
      </c>
      <c r="DH230">
        <f>ROUND(ROUND(AG230,0)*CX230,0)</f>
        <v/>
      </c>
      <c r="DI230">
        <f>ROUND(ROUND(AH230,0)*CX230,0)</f>
        <v/>
      </c>
      <c r="DJ230">
        <f>DF230</f>
        <v/>
      </c>
      <c r="DK230" t="n">
        <v>0</v>
      </c>
      <c r="DL230" t="inlineStr"/>
      <c r="DM230" t="n">
        <v>0</v>
      </c>
      <c r="DN230" t="inlineStr"/>
      <c r="DO230" t="n">
        <v>0</v>
      </c>
    </row>
    <row r="231">
      <c r="A231">
        <f>ROW(Source!A701)</f>
        <v/>
      </c>
      <c r="B231" t="n">
        <v>78862477</v>
      </c>
      <c r="C231" t="n">
        <v>78864363</v>
      </c>
      <c r="D231" t="n">
        <v>18411117</v>
      </c>
      <c r="E231" t="n">
        <v>1</v>
      </c>
      <c r="F231" t="n">
        <v>1</v>
      </c>
      <c r="G231" t="n">
        <v>1</v>
      </c>
      <c r="H231" t="n">
        <v>1</v>
      </c>
      <c r="I231" t="inlineStr">
        <is>
          <t>1-1040-90</t>
        </is>
      </c>
      <c r="J231" t="inlineStr"/>
      <c r="K231" t="inlineStr">
        <is>
          <t>Рабочий строитель среднего разряда 4</t>
        </is>
      </c>
      <c r="L231" t="n">
        <v>1369</v>
      </c>
      <c r="N231" t="n">
        <v>1013</v>
      </c>
      <c r="O231" t="inlineStr">
        <is>
          <t>чел.-ч</t>
        </is>
      </c>
      <c r="P231" t="inlineStr">
        <is>
          <t>чел.-ч</t>
        </is>
      </c>
      <c r="Q231" t="n">
        <v>1</v>
      </c>
      <c r="W231" t="n">
        <v>0</v>
      </c>
      <c r="X231" t="n">
        <v>-1739886638</v>
      </c>
      <c r="Y231">
        <f>AT231</f>
        <v/>
      </c>
      <c r="AA231" t="n">
        <v>0</v>
      </c>
      <c r="AB231" t="n">
        <v>0</v>
      </c>
      <c r="AC231" t="n">
        <v>0</v>
      </c>
      <c r="AD231" t="n">
        <v>9.619999999999999</v>
      </c>
      <c r="AE231" t="n">
        <v>0</v>
      </c>
      <c r="AF231" t="n">
        <v>0</v>
      </c>
      <c r="AG231" t="n">
        <v>0</v>
      </c>
      <c r="AH231" t="n">
        <v>9.619999999999999</v>
      </c>
      <c r="AI231" t="n">
        <v>1</v>
      </c>
      <c r="AJ231" t="n">
        <v>1</v>
      </c>
      <c r="AK231" t="n">
        <v>1</v>
      </c>
      <c r="AL231" t="n">
        <v>1</v>
      </c>
      <c r="AM231" t="n">
        <v>-2</v>
      </c>
      <c r="AN231" t="n">
        <v>0</v>
      </c>
      <c r="AO231" t="n">
        <v>1</v>
      </c>
      <c r="AP231" t="n">
        <v>1</v>
      </c>
      <c r="AQ231" t="n">
        <v>0</v>
      </c>
      <c r="AR231" t="n">
        <v>0</v>
      </c>
      <c r="AS231" t="inlineStr"/>
      <c r="AT231" t="n">
        <v>183</v>
      </c>
      <c r="AU231" t="inlineStr"/>
      <c r="AV231" t="n">
        <v>1</v>
      </c>
      <c r="AW231" t="n">
        <v>2</v>
      </c>
      <c r="AX231" t="n">
        <v>78864364</v>
      </c>
      <c r="AY231" t="n">
        <v>1</v>
      </c>
      <c r="AZ231" t="n">
        <v>0</v>
      </c>
      <c r="BA231" t="n">
        <v>232</v>
      </c>
      <c r="BB231" t="n">
        <v>0</v>
      </c>
      <c r="BC231" t="n">
        <v>0</v>
      </c>
      <c r="BD231" t="n">
        <v>0</v>
      </c>
      <c r="BE231" t="n">
        <v>0</v>
      </c>
      <c r="BF231" t="n">
        <v>0</v>
      </c>
      <c r="BG231" t="n">
        <v>0</v>
      </c>
      <c r="BH231" t="n">
        <v>0</v>
      </c>
      <c r="BI231" t="n">
        <v>0</v>
      </c>
      <c r="BJ231" t="n">
        <v>0</v>
      </c>
      <c r="BK231" t="n">
        <v>0</v>
      </c>
      <c r="BL231" t="n">
        <v>0</v>
      </c>
      <c r="BM231" t="n">
        <v>0</v>
      </c>
      <c r="BN231" t="n">
        <v>0</v>
      </c>
      <c r="BO231" t="n">
        <v>0</v>
      </c>
      <c r="BP231" t="n">
        <v>0</v>
      </c>
      <c r="BQ231" t="n">
        <v>0</v>
      </c>
      <c r="BR231" t="n">
        <v>0</v>
      </c>
      <c r="BS231" t="n">
        <v>0</v>
      </c>
      <c r="BT231" t="n">
        <v>0</v>
      </c>
      <c r="BU231" t="n">
        <v>0</v>
      </c>
      <c r="BV231" t="n">
        <v>0</v>
      </c>
      <c r="BW231" t="n">
        <v>0</v>
      </c>
      <c r="CU231">
        <f>ROUND(AT231*Source!I701*AH231*AL231,0)</f>
        <v/>
      </c>
      <c r="CV231">
        <f>ROUND(Y231*Source!I701,7)</f>
        <v/>
      </c>
      <c r="CW231" t="n">
        <v>0</v>
      </c>
      <c r="CX231">
        <f>ROUND(Y231*Source!I701,7)</f>
        <v/>
      </c>
      <c r="CY231">
        <f>AD231</f>
        <v/>
      </c>
      <c r="CZ231">
        <f>AH231</f>
        <v/>
      </c>
      <c r="DA231">
        <f>AL231</f>
        <v/>
      </c>
      <c r="DB231">
        <f>ROUND(ROUND(AT231*CZ231,2),2)</f>
        <v/>
      </c>
      <c r="DC231">
        <f>ROUND(ROUND(AT231*AG231,2),2)</f>
        <v/>
      </c>
      <c r="DD231" t="inlineStr"/>
      <c r="DE231" t="inlineStr"/>
      <c r="DF231">
        <f>ROUND(ROUND(AE231,0)*CX231,0)</f>
        <v/>
      </c>
      <c r="DG231">
        <f>ROUND(ROUND(AF231,0)*CX231,0)</f>
        <v/>
      </c>
      <c r="DH231">
        <f>ROUND(ROUND(AG231,0)*CX231,0)</f>
        <v/>
      </c>
      <c r="DI231">
        <f>ROUND(ROUND(AH231,0)*CX231,0)</f>
        <v/>
      </c>
      <c r="DJ231">
        <f>DI231</f>
        <v/>
      </c>
      <c r="DK231" t="n">
        <v>0</v>
      </c>
      <c r="DL231" t="inlineStr"/>
      <c r="DM231" t="n">
        <v>0</v>
      </c>
      <c r="DN231" t="inlineStr"/>
      <c r="DO231" t="n">
        <v>0</v>
      </c>
    </row>
    <row r="232">
      <c r="A232">
        <f>ROW(Source!A701)</f>
        <v/>
      </c>
      <c r="B232" t="n">
        <v>78862477</v>
      </c>
      <c r="C232" t="n">
        <v>78864363</v>
      </c>
      <c r="D232" t="n">
        <v>29172659</v>
      </c>
      <c r="E232" t="n">
        <v>1</v>
      </c>
      <c r="F232" t="n">
        <v>1</v>
      </c>
      <c r="G232" t="n">
        <v>1</v>
      </c>
      <c r="H232" t="n">
        <v>2</v>
      </c>
      <c r="I232" t="inlineStr">
        <is>
          <t>040504</t>
        </is>
      </c>
      <c r="J232" t="inlineStr">
        <is>
          <t>ТСЭМ Московской обл., 040504, приказ Минстроя России №675/пр от 28.02.2017 № 264/пр</t>
        </is>
      </c>
      <c r="K232" t="inlineStr">
        <is>
          <t>Аппарат для газовой сварки и резки</t>
        </is>
      </c>
      <c r="L232" t="n">
        <v>1368</v>
      </c>
      <c r="N232" t="n">
        <v>1011</v>
      </c>
      <c r="O232" t="inlineStr">
        <is>
          <t>маш.-ч</t>
        </is>
      </c>
      <c r="P232" t="inlineStr">
        <is>
          <t>маш.-ч</t>
        </is>
      </c>
      <c r="Q232" t="n">
        <v>1</v>
      </c>
      <c r="W232" t="n">
        <v>0</v>
      </c>
      <c r="X232" t="n">
        <v>1514068676</v>
      </c>
      <c r="Y232">
        <f>AT232</f>
        <v/>
      </c>
      <c r="AA232" t="n">
        <v>0</v>
      </c>
      <c r="AB232" t="n">
        <v>9.76</v>
      </c>
      <c r="AC232" t="n">
        <v>0</v>
      </c>
      <c r="AD232" t="n">
        <v>0</v>
      </c>
      <c r="AE232" t="n">
        <v>0</v>
      </c>
      <c r="AF232" t="n">
        <v>1.2</v>
      </c>
      <c r="AG232" t="n">
        <v>0</v>
      </c>
      <c r="AH232" t="n">
        <v>0</v>
      </c>
      <c r="AI232" t="n">
        <v>1</v>
      </c>
      <c r="AJ232" t="n">
        <v>8.130000000000001</v>
      </c>
      <c r="AK232" t="n">
        <v>52.25</v>
      </c>
      <c r="AL232" t="n">
        <v>1</v>
      </c>
      <c r="AM232" t="n">
        <v>2</v>
      </c>
      <c r="AN232" t="n">
        <v>0</v>
      </c>
      <c r="AO232" t="n">
        <v>1</v>
      </c>
      <c r="AP232" t="n">
        <v>1</v>
      </c>
      <c r="AQ232" t="n">
        <v>0</v>
      </c>
      <c r="AR232" t="n">
        <v>0</v>
      </c>
      <c r="AS232" t="inlineStr"/>
      <c r="AT232" t="n">
        <v>2.7</v>
      </c>
      <c r="AU232" t="inlineStr"/>
      <c r="AV232" t="n">
        <v>0</v>
      </c>
      <c r="AW232" t="n">
        <v>2</v>
      </c>
      <c r="AX232" t="n">
        <v>78864365</v>
      </c>
      <c r="AY232" t="n">
        <v>1</v>
      </c>
      <c r="AZ232" t="n">
        <v>0</v>
      </c>
      <c r="BA232" t="n">
        <v>233</v>
      </c>
      <c r="BB232" t="n">
        <v>0</v>
      </c>
      <c r="BC232" t="n">
        <v>0</v>
      </c>
      <c r="BD232" t="n">
        <v>0</v>
      </c>
      <c r="BE232" t="n">
        <v>0</v>
      </c>
      <c r="BF232" t="n">
        <v>0</v>
      </c>
      <c r="BG232" t="n">
        <v>0</v>
      </c>
      <c r="BH232" t="n">
        <v>0</v>
      </c>
      <c r="BI232" t="n">
        <v>0</v>
      </c>
      <c r="BJ232" t="n">
        <v>0</v>
      </c>
      <c r="BK232" t="n">
        <v>0</v>
      </c>
      <c r="BL232" t="n">
        <v>0</v>
      </c>
      <c r="BM232" t="n">
        <v>0</v>
      </c>
      <c r="BN232" t="n">
        <v>0</v>
      </c>
      <c r="BO232" t="n">
        <v>0</v>
      </c>
      <c r="BP232" t="n">
        <v>0</v>
      </c>
      <c r="BQ232" t="n">
        <v>0</v>
      </c>
      <c r="BR232" t="n">
        <v>0</v>
      </c>
      <c r="BS232" t="n">
        <v>0</v>
      </c>
      <c r="BT232" t="n">
        <v>0</v>
      </c>
      <c r="BU232" t="n">
        <v>0</v>
      </c>
      <c r="BV232" t="n">
        <v>0</v>
      </c>
      <c r="BW232" t="n">
        <v>0</v>
      </c>
      <c r="CV232" t="n">
        <v>0</v>
      </c>
      <c r="CW232">
        <f>ROUND(Y232*Source!I701*DO232,7)</f>
        <v/>
      </c>
      <c r="CX232">
        <f>ROUND(Y232*Source!I701,7)</f>
        <v/>
      </c>
      <c r="CY232">
        <f>AB232</f>
        <v/>
      </c>
      <c r="CZ232">
        <f>AF232</f>
        <v/>
      </c>
      <c r="DA232">
        <f>AJ232</f>
        <v/>
      </c>
      <c r="DB232">
        <f>ROUND(ROUND(AT232*CZ232,2),2)</f>
        <v/>
      </c>
      <c r="DC232">
        <f>ROUND(ROUND(AT232*AG232,2),2)</f>
        <v/>
      </c>
      <c r="DD232" t="inlineStr"/>
      <c r="DE232" t="inlineStr"/>
      <c r="DF232">
        <f>ROUND(ROUND(AE232,0)*CX232,0)</f>
        <v/>
      </c>
      <c r="DG232">
        <f>ROUND(ROUND(AF232*AJ232,0)*CX232,0)</f>
        <v/>
      </c>
      <c r="DH232">
        <f>ROUND(ROUND(AG232*AK232,0)*CX232,0)</f>
        <v/>
      </c>
      <c r="DI232">
        <f>ROUND(ROUND(AH232,0)*CX232,0)</f>
        <v/>
      </c>
      <c r="DJ232">
        <f>DG232</f>
        <v/>
      </c>
      <c r="DK232" t="n">
        <v>0</v>
      </c>
      <c r="DL232" t="inlineStr"/>
      <c r="DM232" t="n">
        <v>0</v>
      </c>
      <c r="DN232" t="inlineStr"/>
      <c r="DO232" t="n">
        <v>0</v>
      </c>
    </row>
    <row r="233">
      <c r="A233">
        <f>ROW(Source!A701)</f>
        <v/>
      </c>
      <c r="B233" t="n">
        <v>78862477</v>
      </c>
      <c r="C233" t="n">
        <v>78864363</v>
      </c>
      <c r="D233" t="n">
        <v>29174500</v>
      </c>
      <c r="E233" t="n">
        <v>1</v>
      </c>
      <c r="F233" t="n">
        <v>1</v>
      </c>
      <c r="G233" t="n">
        <v>1</v>
      </c>
      <c r="H233" t="n">
        <v>2</v>
      </c>
      <c r="I233" t="inlineStr">
        <is>
          <t>330206</t>
        </is>
      </c>
      <c r="J233" t="inlineStr">
        <is>
          <t>ТСЭМ Московской обл., 330206, приказ Минстроя России №675/пр от 28.02.2017 № 264/пр</t>
        </is>
      </c>
      <c r="K233" t="inlineStr">
        <is>
          <t>Дрели электрические</t>
        </is>
      </c>
      <c r="L233" t="n">
        <v>1368</v>
      </c>
      <c r="N233" t="n">
        <v>1011</v>
      </c>
      <c r="O233" t="inlineStr">
        <is>
          <t>маш.-ч</t>
        </is>
      </c>
      <c r="P233" t="inlineStr">
        <is>
          <t>маш.-ч</t>
        </is>
      </c>
      <c r="Q233" t="n">
        <v>1</v>
      </c>
      <c r="W233" t="n">
        <v>0</v>
      </c>
      <c r="X233" t="n">
        <v>-1867053656</v>
      </c>
      <c r="Y233">
        <f>AT233</f>
        <v/>
      </c>
      <c r="AA233" t="n">
        <v>0</v>
      </c>
      <c r="AB233" t="n">
        <v>8.390000000000001</v>
      </c>
      <c r="AC233" t="n">
        <v>0</v>
      </c>
      <c r="AD233" t="n">
        <v>0</v>
      </c>
      <c r="AE233" t="n">
        <v>0</v>
      </c>
      <c r="AF233" t="n">
        <v>1.95</v>
      </c>
      <c r="AG233" t="n">
        <v>0</v>
      </c>
      <c r="AH233" t="n">
        <v>0</v>
      </c>
      <c r="AI233" t="n">
        <v>1</v>
      </c>
      <c r="AJ233" t="n">
        <v>4.3</v>
      </c>
      <c r="AK233" t="n">
        <v>52.25</v>
      </c>
      <c r="AL233" t="n">
        <v>1</v>
      </c>
      <c r="AM233" t="n">
        <v>2</v>
      </c>
      <c r="AN233" t="n">
        <v>0</v>
      </c>
      <c r="AO233" t="n">
        <v>1</v>
      </c>
      <c r="AP233" t="n">
        <v>1</v>
      </c>
      <c r="AQ233" t="n">
        <v>0</v>
      </c>
      <c r="AR233" t="n">
        <v>0</v>
      </c>
      <c r="AS233" t="inlineStr"/>
      <c r="AT233" t="n">
        <v>4.64</v>
      </c>
      <c r="AU233" t="inlineStr"/>
      <c r="AV233" t="n">
        <v>0</v>
      </c>
      <c r="AW233" t="n">
        <v>2</v>
      </c>
      <c r="AX233" t="n">
        <v>78864366</v>
      </c>
      <c r="AY233" t="n">
        <v>1</v>
      </c>
      <c r="AZ233" t="n">
        <v>0</v>
      </c>
      <c r="BA233" t="n">
        <v>234</v>
      </c>
      <c r="BB233" t="n">
        <v>0</v>
      </c>
      <c r="BC233" t="n">
        <v>0</v>
      </c>
      <c r="BD233" t="n">
        <v>0</v>
      </c>
      <c r="BE233" t="n">
        <v>0</v>
      </c>
      <c r="BF233" t="n">
        <v>0</v>
      </c>
      <c r="BG233" t="n">
        <v>0</v>
      </c>
      <c r="BH233" t="n">
        <v>0</v>
      </c>
      <c r="BI233" t="n">
        <v>0</v>
      </c>
      <c r="BJ233" t="n">
        <v>0</v>
      </c>
      <c r="BK233" t="n">
        <v>0</v>
      </c>
      <c r="BL233" t="n">
        <v>0</v>
      </c>
      <c r="BM233" t="n">
        <v>0</v>
      </c>
      <c r="BN233" t="n">
        <v>0</v>
      </c>
      <c r="BO233" t="n">
        <v>0</v>
      </c>
      <c r="BP233" t="n">
        <v>0</v>
      </c>
      <c r="BQ233" t="n">
        <v>0</v>
      </c>
      <c r="BR233" t="n">
        <v>0</v>
      </c>
      <c r="BS233" t="n">
        <v>0</v>
      </c>
      <c r="BT233" t="n">
        <v>0</v>
      </c>
      <c r="BU233" t="n">
        <v>0</v>
      </c>
      <c r="BV233" t="n">
        <v>0</v>
      </c>
      <c r="BW233" t="n">
        <v>0</v>
      </c>
      <c r="CV233" t="n">
        <v>0</v>
      </c>
      <c r="CW233">
        <f>ROUND(Y233*Source!I701*DO233,7)</f>
        <v/>
      </c>
      <c r="CX233">
        <f>ROUND(Y233*Source!I701,7)</f>
        <v/>
      </c>
      <c r="CY233">
        <f>AB233</f>
        <v/>
      </c>
      <c r="CZ233">
        <f>AF233</f>
        <v/>
      </c>
      <c r="DA233">
        <f>AJ233</f>
        <v/>
      </c>
      <c r="DB233">
        <f>ROUND(ROUND(AT233*CZ233,2),2)</f>
        <v/>
      </c>
      <c r="DC233">
        <f>ROUND(ROUND(AT233*AG233,2),2)</f>
        <v/>
      </c>
      <c r="DD233" t="inlineStr"/>
      <c r="DE233" t="inlineStr"/>
      <c r="DF233">
        <f>ROUND(ROUND(AE233,0)*CX233,0)</f>
        <v/>
      </c>
      <c r="DG233">
        <f>ROUND(ROUND(AF233*AJ233,0)*CX233,0)</f>
        <v/>
      </c>
      <c r="DH233">
        <f>ROUND(ROUND(AG233*AK233,0)*CX233,0)</f>
        <v/>
      </c>
      <c r="DI233">
        <f>ROUND(ROUND(AH233,0)*CX233,0)</f>
        <v/>
      </c>
      <c r="DJ233">
        <f>DG233</f>
        <v/>
      </c>
      <c r="DK233" t="n">
        <v>0</v>
      </c>
      <c r="DL233" t="inlineStr"/>
      <c r="DM233" t="n">
        <v>0</v>
      </c>
      <c r="DN233" t="inlineStr"/>
      <c r="DO233" t="n">
        <v>0</v>
      </c>
    </row>
    <row r="234">
      <c r="A234">
        <f>ROW(Source!A701)</f>
        <v/>
      </c>
      <c r="B234" t="n">
        <v>78862477</v>
      </c>
      <c r="C234" t="n">
        <v>78864363</v>
      </c>
      <c r="D234" t="n">
        <v>29174913</v>
      </c>
      <c r="E234" t="n">
        <v>1</v>
      </c>
      <c r="F234" t="n">
        <v>1</v>
      </c>
      <c r="G234" t="n">
        <v>1</v>
      </c>
      <c r="H234" t="n">
        <v>2</v>
      </c>
      <c r="I234" t="inlineStr">
        <is>
          <t>400001</t>
        </is>
      </c>
      <c r="J234" t="inlineStr">
        <is>
          <t>ТСЭМ Московской обл., 400001, приказ Минстроя России №675/пр от 28.02.2017 № 264/пр</t>
        </is>
      </c>
      <c r="K234" t="inlineStr">
        <is>
          <t>Автомобили бортовые, грузоподъемность до 5 т</t>
        </is>
      </c>
      <c r="L234" t="n">
        <v>1368</v>
      </c>
      <c r="N234" t="n">
        <v>1011</v>
      </c>
      <c r="O234" t="inlineStr">
        <is>
          <t>маш.-ч</t>
        </is>
      </c>
      <c r="P234" t="inlineStr">
        <is>
          <t>маш.-ч</t>
        </is>
      </c>
      <c r="Q234" t="n">
        <v>1</v>
      </c>
      <c r="W234" t="n">
        <v>0</v>
      </c>
      <c r="X234" t="n">
        <v>1230759911</v>
      </c>
      <c r="Y234">
        <f>AT234</f>
        <v/>
      </c>
      <c r="AA234" t="n">
        <v>0</v>
      </c>
      <c r="AB234" t="n">
        <v>2177.51</v>
      </c>
      <c r="AC234" t="n">
        <v>606.1</v>
      </c>
      <c r="AD234" t="n">
        <v>0</v>
      </c>
      <c r="AE234" t="n">
        <v>0</v>
      </c>
      <c r="AF234" t="n">
        <v>87.17</v>
      </c>
      <c r="AG234" t="n">
        <v>11.6</v>
      </c>
      <c r="AH234" t="n">
        <v>0</v>
      </c>
      <c r="AI234" t="n">
        <v>1</v>
      </c>
      <c r="AJ234" t="n">
        <v>24.98</v>
      </c>
      <c r="AK234" t="n">
        <v>52.25</v>
      </c>
      <c r="AL234" t="n">
        <v>1</v>
      </c>
      <c r="AM234" t="n">
        <v>2</v>
      </c>
      <c r="AN234" t="n">
        <v>0</v>
      </c>
      <c r="AO234" t="n">
        <v>1</v>
      </c>
      <c r="AP234" t="n">
        <v>1</v>
      </c>
      <c r="AQ234" t="n">
        <v>0</v>
      </c>
      <c r="AR234" t="n">
        <v>0</v>
      </c>
      <c r="AS234" t="inlineStr"/>
      <c r="AT234" t="n">
        <v>0.6</v>
      </c>
      <c r="AU234" t="inlineStr"/>
      <c r="AV234" t="n">
        <v>0</v>
      </c>
      <c r="AW234" t="n">
        <v>2</v>
      </c>
      <c r="AX234" t="n">
        <v>78864367</v>
      </c>
      <c r="AY234" t="n">
        <v>1</v>
      </c>
      <c r="AZ234" t="n">
        <v>0</v>
      </c>
      <c r="BA234" t="n">
        <v>235</v>
      </c>
      <c r="BB234" t="n">
        <v>0</v>
      </c>
      <c r="BC234" t="n">
        <v>0</v>
      </c>
      <c r="BD234" t="n">
        <v>0</v>
      </c>
      <c r="BE234" t="n">
        <v>0</v>
      </c>
      <c r="BF234" t="n">
        <v>0</v>
      </c>
      <c r="BG234" t="n">
        <v>0</v>
      </c>
      <c r="BH234" t="n">
        <v>0</v>
      </c>
      <c r="BI234" t="n">
        <v>0</v>
      </c>
      <c r="BJ234" t="n">
        <v>0</v>
      </c>
      <c r="BK234" t="n">
        <v>0</v>
      </c>
      <c r="BL234" t="n">
        <v>0</v>
      </c>
      <c r="BM234" t="n">
        <v>0</v>
      </c>
      <c r="BN234" t="n">
        <v>0</v>
      </c>
      <c r="BO234" t="n">
        <v>0</v>
      </c>
      <c r="BP234" t="n">
        <v>0</v>
      </c>
      <c r="BQ234" t="n">
        <v>0</v>
      </c>
      <c r="BR234" t="n">
        <v>0</v>
      </c>
      <c r="BS234" t="n">
        <v>0</v>
      </c>
      <c r="BT234" t="n">
        <v>0</v>
      </c>
      <c r="BU234" t="n">
        <v>0</v>
      </c>
      <c r="BV234" t="n">
        <v>0</v>
      </c>
      <c r="BW234" t="n">
        <v>0</v>
      </c>
      <c r="CV234" t="n">
        <v>0</v>
      </c>
      <c r="CW234">
        <f>ROUND(Y234*Source!I701*DO234,7)</f>
        <v/>
      </c>
      <c r="CX234">
        <f>ROUND(Y234*Source!I701,7)</f>
        <v/>
      </c>
      <c r="CY234">
        <f>AB234</f>
        <v/>
      </c>
      <c r="CZ234">
        <f>AF234</f>
        <v/>
      </c>
      <c r="DA234">
        <f>AJ234</f>
        <v/>
      </c>
      <c r="DB234">
        <f>ROUND(ROUND(AT234*CZ234,2),2)</f>
        <v/>
      </c>
      <c r="DC234">
        <f>ROUND(ROUND(AT234*AG234,2),2)</f>
        <v/>
      </c>
      <c r="DD234" t="inlineStr"/>
      <c r="DE234" t="inlineStr"/>
      <c r="DF234">
        <f>ROUND(ROUND(AE234,0)*CX234,0)</f>
        <v/>
      </c>
      <c r="DG234">
        <f>ROUND(ROUND(AF234*AJ234,0)*CX234,0)</f>
        <v/>
      </c>
      <c r="DH234">
        <f>ROUND(ROUND(AG234*AK234,0)*CX234,0)</f>
        <v/>
      </c>
      <c r="DI234">
        <f>ROUND(ROUND(AH234,0)*CX234,0)</f>
        <v/>
      </c>
      <c r="DJ234">
        <f>DG234</f>
        <v/>
      </c>
      <c r="DK234" t="n">
        <v>0</v>
      </c>
      <c r="DL234" t="inlineStr"/>
      <c r="DM234" t="n">
        <v>0</v>
      </c>
      <c r="DN234" t="inlineStr"/>
      <c r="DO234" t="n">
        <v>0</v>
      </c>
    </row>
    <row r="235">
      <c r="A235">
        <f>ROW(Source!A701)</f>
        <v/>
      </c>
      <c r="B235" t="n">
        <v>78862477</v>
      </c>
      <c r="C235" t="n">
        <v>78864363</v>
      </c>
      <c r="D235" t="n">
        <v>29107441</v>
      </c>
      <c r="E235" t="n">
        <v>1</v>
      </c>
      <c r="F235" t="n">
        <v>1</v>
      </c>
      <c r="G235" t="n">
        <v>1</v>
      </c>
      <c r="H235" t="n">
        <v>3</v>
      </c>
      <c r="I235" t="inlineStr">
        <is>
          <t>101-0324</t>
        </is>
      </c>
      <c r="J235" t="inlineStr">
        <is>
          <t>ТССЦ Московской обл., 101-0324, приказ Минстроя России №675/пр от 28.02.2017 № 254/пр</t>
        </is>
      </c>
      <c r="K235" t="inlineStr">
        <is>
          <t>Кислород технический газообразный</t>
        </is>
      </c>
      <c r="L235" t="n">
        <v>1339</v>
      </c>
      <c r="N235" t="n">
        <v>1007</v>
      </c>
      <c r="O235" t="inlineStr">
        <is>
          <t>м3</t>
        </is>
      </c>
      <c r="P235" t="inlineStr">
        <is>
          <t>м3</t>
        </is>
      </c>
      <c r="Q235" t="n">
        <v>1</v>
      </c>
      <c r="W235" t="n">
        <v>0</v>
      </c>
      <c r="X235" t="n">
        <v>-756465305</v>
      </c>
      <c r="Y235">
        <f>AT235</f>
        <v/>
      </c>
      <c r="AA235" t="n">
        <v>111.08</v>
      </c>
      <c r="AB235" t="n">
        <v>0</v>
      </c>
      <c r="AC235" t="n">
        <v>0</v>
      </c>
      <c r="AD235" t="n">
        <v>0</v>
      </c>
      <c r="AE235" t="n">
        <v>6.23</v>
      </c>
      <c r="AF235" t="n">
        <v>0</v>
      </c>
      <c r="AG235" t="n">
        <v>0</v>
      </c>
      <c r="AH235" t="n">
        <v>0</v>
      </c>
      <c r="AI235" t="n">
        <v>17.83</v>
      </c>
      <c r="AJ235" t="n">
        <v>1</v>
      </c>
      <c r="AK235" t="n">
        <v>1</v>
      </c>
      <c r="AL235" t="n">
        <v>1</v>
      </c>
      <c r="AM235" t="n">
        <v>2</v>
      </c>
      <c r="AN235" t="n">
        <v>0</v>
      </c>
      <c r="AO235" t="n">
        <v>1</v>
      </c>
      <c r="AP235" t="n">
        <v>1</v>
      </c>
      <c r="AQ235" t="n">
        <v>0</v>
      </c>
      <c r="AR235" t="n">
        <v>0</v>
      </c>
      <c r="AS235" t="inlineStr"/>
      <c r="AT235" t="n">
        <v>0.48</v>
      </c>
      <c r="AU235" t="inlineStr"/>
      <c r="AV235" t="n">
        <v>0</v>
      </c>
      <c r="AW235" t="n">
        <v>2</v>
      </c>
      <c r="AX235" t="n">
        <v>78864368</v>
      </c>
      <c r="AY235" t="n">
        <v>1</v>
      </c>
      <c r="AZ235" t="n">
        <v>0</v>
      </c>
      <c r="BA235" t="n">
        <v>236</v>
      </c>
      <c r="BB235" t="n">
        <v>0</v>
      </c>
      <c r="BC235" t="n">
        <v>0</v>
      </c>
      <c r="BD235" t="n">
        <v>0</v>
      </c>
      <c r="BE235" t="n">
        <v>0</v>
      </c>
      <c r="BF235" t="n">
        <v>0</v>
      </c>
      <c r="BG235" t="n">
        <v>0</v>
      </c>
      <c r="BH235" t="n">
        <v>0</v>
      </c>
      <c r="BI235" t="n">
        <v>0</v>
      </c>
      <c r="BJ235" t="n">
        <v>0</v>
      </c>
      <c r="BK235" t="n">
        <v>0</v>
      </c>
      <c r="BL235" t="n">
        <v>0</v>
      </c>
      <c r="BM235" t="n">
        <v>0</v>
      </c>
      <c r="BN235" t="n">
        <v>0</v>
      </c>
      <c r="BO235" t="n">
        <v>0</v>
      </c>
      <c r="BP235" t="n">
        <v>0</v>
      </c>
      <c r="BQ235" t="n">
        <v>0</v>
      </c>
      <c r="BR235" t="n">
        <v>0</v>
      </c>
      <c r="BS235" t="n">
        <v>0</v>
      </c>
      <c r="BT235" t="n">
        <v>0</v>
      </c>
      <c r="BU235" t="n">
        <v>0</v>
      </c>
      <c r="BV235" t="n">
        <v>0</v>
      </c>
      <c r="BW235" t="n">
        <v>0</v>
      </c>
      <c r="CV235" t="n">
        <v>0</v>
      </c>
      <c r="CW235" t="n">
        <v>0</v>
      </c>
      <c r="CX235">
        <f>ROUND(Y235*Source!I701,7)</f>
        <v/>
      </c>
      <c r="CY235">
        <f>AA235</f>
        <v/>
      </c>
      <c r="CZ235">
        <f>AE235</f>
        <v/>
      </c>
      <c r="DA235">
        <f>AI235</f>
        <v/>
      </c>
      <c r="DB235">
        <f>ROUND(ROUND(AT235*CZ235,2),2)</f>
        <v/>
      </c>
      <c r="DC235">
        <f>ROUND(ROUND(AT235*AG235,2),2)</f>
        <v/>
      </c>
      <c r="DD235" t="inlineStr"/>
      <c r="DE235" t="inlineStr"/>
      <c r="DF235">
        <f>ROUND(ROUND(AE235*AI235,0)*CX235,0)</f>
        <v/>
      </c>
      <c r="DG235">
        <f>ROUND(ROUND(AF235,0)*CX235,0)</f>
        <v/>
      </c>
      <c r="DH235">
        <f>ROUND(ROUND(AG235,0)*CX235,0)</f>
        <v/>
      </c>
      <c r="DI235">
        <f>ROUND(ROUND(AH235,0)*CX235,0)</f>
        <v/>
      </c>
      <c r="DJ235">
        <f>DF235</f>
        <v/>
      </c>
      <c r="DK235" t="n">
        <v>0</v>
      </c>
      <c r="DL235" t="inlineStr"/>
      <c r="DM235" t="n">
        <v>0</v>
      </c>
      <c r="DN235" t="inlineStr"/>
      <c r="DO235" t="n">
        <v>0</v>
      </c>
    </row>
    <row r="236">
      <c r="A236">
        <f>ROW(Source!A701)</f>
        <v/>
      </c>
      <c r="B236" t="n">
        <v>78862477</v>
      </c>
      <c r="C236" t="n">
        <v>78864363</v>
      </c>
      <c r="D236" t="n">
        <v>29107430</v>
      </c>
      <c r="E236" t="n">
        <v>1</v>
      </c>
      <c r="F236" t="n">
        <v>1</v>
      </c>
      <c r="G236" t="n">
        <v>1</v>
      </c>
      <c r="H236" t="n">
        <v>3</v>
      </c>
      <c r="I236" t="inlineStr">
        <is>
          <t>101-1602</t>
        </is>
      </c>
      <c r="J236" t="inlineStr">
        <is>
          <t>ТССЦ Московской обл., 101-1602, приказ Минстроя России №675/пр от 28.02.2017 № 254/пр</t>
        </is>
      </c>
      <c r="K236" t="inlineStr">
        <is>
          <t>Ацетилен газообразный технический</t>
        </is>
      </c>
      <c r="L236" t="n">
        <v>1339</v>
      </c>
      <c r="N236" t="n">
        <v>1007</v>
      </c>
      <c r="O236" t="inlineStr">
        <is>
          <t>м3</t>
        </is>
      </c>
      <c r="P236" t="inlineStr">
        <is>
          <t>м3</t>
        </is>
      </c>
      <c r="Q236" t="n">
        <v>1</v>
      </c>
      <c r="W236" t="n">
        <v>0</v>
      </c>
      <c r="X236" t="n">
        <v>-203673795</v>
      </c>
      <c r="Y236">
        <f>AT236</f>
        <v/>
      </c>
      <c r="AA236" t="n">
        <v>618.53</v>
      </c>
      <c r="AB236" t="n">
        <v>0</v>
      </c>
      <c r="AC236" t="n">
        <v>0</v>
      </c>
      <c r="AD236" t="n">
        <v>0</v>
      </c>
      <c r="AE236" t="n">
        <v>38.49</v>
      </c>
      <c r="AF236" t="n">
        <v>0</v>
      </c>
      <c r="AG236" t="n">
        <v>0</v>
      </c>
      <c r="AH236" t="n">
        <v>0</v>
      </c>
      <c r="AI236" t="n">
        <v>16.07</v>
      </c>
      <c r="AJ236" t="n">
        <v>1</v>
      </c>
      <c r="AK236" t="n">
        <v>1</v>
      </c>
      <c r="AL236" t="n">
        <v>1</v>
      </c>
      <c r="AM236" t="n">
        <v>2</v>
      </c>
      <c r="AN236" t="n">
        <v>0</v>
      </c>
      <c r="AO236" t="n">
        <v>1</v>
      </c>
      <c r="AP236" t="n">
        <v>1</v>
      </c>
      <c r="AQ236" t="n">
        <v>0</v>
      </c>
      <c r="AR236" t="n">
        <v>0</v>
      </c>
      <c r="AS236" t="inlineStr"/>
      <c r="AT236" t="n">
        <v>0.21</v>
      </c>
      <c r="AU236" t="inlineStr"/>
      <c r="AV236" t="n">
        <v>0</v>
      </c>
      <c r="AW236" t="n">
        <v>2</v>
      </c>
      <c r="AX236" t="n">
        <v>78864369</v>
      </c>
      <c r="AY236" t="n">
        <v>1</v>
      </c>
      <c r="AZ236" t="n">
        <v>0</v>
      </c>
      <c r="BA236" t="n">
        <v>237</v>
      </c>
      <c r="BB236" t="n">
        <v>0</v>
      </c>
      <c r="BC236" t="n">
        <v>0</v>
      </c>
      <c r="BD236" t="n">
        <v>0</v>
      </c>
      <c r="BE236" t="n">
        <v>0</v>
      </c>
      <c r="BF236" t="n">
        <v>0</v>
      </c>
      <c r="BG236" t="n">
        <v>0</v>
      </c>
      <c r="BH236" t="n">
        <v>0</v>
      </c>
      <c r="BI236" t="n">
        <v>0</v>
      </c>
      <c r="BJ236" t="n">
        <v>0</v>
      </c>
      <c r="BK236" t="n">
        <v>0</v>
      </c>
      <c r="BL236" t="n">
        <v>0</v>
      </c>
      <c r="BM236" t="n">
        <v>0</v>
      </c>
      <c r="BN236" t="n">
        <v>0</v>
      </c>
      <c r="BO236" t="n">
        <v>0</v>
      </c>
      <c r="BP236" t="n">
        <v>0</v>
      </c>
      <c r="BQ236" t="n">
        <v>0</v>
      </c>
      <c r="BR236" t="n">
        <v>0</v>
      </c>
      <c r="BS236" t="n">
        <v>0</v>
      </c>
      <c r="BT236" t="n">
        <v>0</v>
      </c>
      <c r="BU236" t="n">
        <v>0</v>
      </c>
      <c r="BV236" t="n">
        <v>0</v>
      </c>
      <c r="BW236" t="n">
        <v>0</v>
      </c>
      <c r="CV236" t="n">
        <v>0</v>
      </c>
      <c r="CW236" t="n">
        <v>0</v>
      </c>
      <c r="CX236">
        <f>ROUND(Y236*Source!I701,7)</f>
        <v/>
      </c>
      <c r="CY236">
        <f>AA236</f>
        <v/>
      </c>
      <c r="CZ236">
        <f>AE236</f>
        <v/>
      </c>
      <c r="DA236">
        <f>AI236</f>
        <v/>
      </c>
      <c r="DB236">
        <f>ROUND(ROUND(AT236*CZ236,2),2)</f>
        <v/>
      </c>
      <c r="DC236">
        <f>ROUND(ROUND(AT236*AG236,2),2)</f>
        <v/>
      </c>
      <c r="DD236" t="inlineStr"/>
      <c r="DE236" t="inlineStr"/>
      <c r="DF236">
        <f>ROUND(ROUND(AE236*AI236,0)*CX236,0)</f>
        <v/>
      </c>
      <c r="DG236">
        <f>ROUND(ROUND(AF236,0)*CX236,0)</f>
        <v/>
      </c>
      <c r="DH236">
        <f>ROUND(ROUND(AG236,0)*CX236,0)</f>
        <v/>
      </c>
      <c r="DI236">
        <f>ROUND(ROUND(AH236,0)*CX236,0)</f>
        <v/>
      </c>
      <c r="DJ236">
        <f>DF236</f>
        <v/>
      </c>
      <c r="DK236" t="n">
        <v>0</v>
      </c>
      <c r="DL236" t="inlineStr"/>
      <c r="DM236" t="n">
        <v>0</v>
      </c>
      <c r="DN236" t="inlineStr"/>
      <c r="DO236" t="n">
        <v>0</v>
      </c>
    </row>
    <row r="237">
      <c r="A237">
        <f>ROW(Source!A701)</f>
        <v/>
      </c>
      <c r="B237" t="n">
        <v>78862477</v>
      </c>
      <c r="C237" t="n">
        <v>78864363</v>
      </c>
      <c r="D237" t="n">
        <v>29117365</v>
      </c>
      <c r="E237" t="n">
        <v>1</v>
      </c>
      <c r="F237" t="n">
        <v>1</v>
      </c>
      <c r="G237" t="n">
        <v>1</v>
      </c>
      <c r="H237" t="n">
        <v>3</v>
      </c>
      <c r="I237" t="inlineStr">
        <is>
          <t>103-1460</t>
        </is>
      </c>
      <c r="J237" t="inlineStr">
        <is>
          <t>ТССЦ Московской обл., 103-1460, приказ Минстроя России №675/пр от 28.02.2017 № 254/пр</t>
        </is>
      </c>
      <c r="K237" t="inlineStr">
        <is>
          <t>Трубы металлополимерные многослойные для горячего водоснабжения, давлением 1 МПа (10 кгс/см2), для температуры до 95 градусов С, диаметром 25 мм</t>
        </is>
      </c>
      <c r="L237" t="n">
        <v>1301</v>
      </c>
      <c r="N237" t="n">
        <v>1003</v>
      </c>
      <c r="O237" t="inlineStr">
        <is>
          <t>м</t>
        </is>
      </c>
      <c r="P237" t="inlineStr">
        <is>
          <t>м</t>
        </is>
      </c>
      <c r="Q237" t="n">
        <v>1</v>
      </c>
      <c r="W237" t="n">
        <v>0</v>
      </c>
      <c r="X237" t="n">
        <v>-348398556</v>
      </c>
      <c r="Y237">
        <f>AT237</f>
        <v/>
      </c>
      <c r="AA237" t="n">
        <v>314.7</v>
      </c>
      <c r="AB237" t="n">
        <v>0</v>
      </c>
      <c r="AC237" t="n">
        <v>0</v>
      </c>
      <c r="AD237" t="n">
        <v>0</v>
      </c>
      <c r="AE237" t="n">
        <v>28.48</v>
      </c>
      <c r="AF237" t="n">
        <v>0</v>
      </c>
      <c r="AG237" t="n">
        <v>0</v>
      </c>
      <c r="AH237" t="n">
        <v>0</v>
      </c>
      <c r="AI237" t="n">
        <v>11.05</v>
      </c>
      <c r="AJ237" t="n">
        <v>1</v>
      </c>
      <c r="AK237" t="n">
        <v>1</v>
      </c>
      <c r="AL237" t="n">
        <v>1</v>
      </c>
      <c r="AM237" t="n">
        <v>2</v>
      </c>
      <c r="AN237" t="n">
        <v>0</v>
      </c>
      <c r="AO237" t="n">
        <v>1</v>
      </c>
      <c r="AP237" t="n">
        <v>1</v>
      </c>
      <c r="AQ237" t="n">
        <v>0</v>
      </c>
      <c r="AR237" t="n">
        <v>0</v>
      </c>
      <c r="AS237" t="inlineStr"/>
      <c r="AT237" t="n">
        <v>97.8</v>
      </c>
      <c r="AU237" t="inlineStr"/>
      <c r="AV237" t="n">
        <v>0</v>
      </c>
      <c r="AW237" t="n">
        <v>2</v>
      </c>
      <c r="AX237" t="n">
        <v>78864370</v>
      </c>
      <c r="AY237" t="n">
        <v>1</v>
      </c>
      <c r="AZ237" t="n">
        <v>0</v>
      </c>
      <c r="BA237" t="n">
        <v>238</v>
      </c>
      <c r="BB237" t="n">
        <v>0</v>
      </c>
      <c r="BC237" t="n">
        <v>0</v>
      </c>
      <c r="BD237" t="n">
        <v>0</v>
      </c>
      <c r="BE237" t="n">
        <v>0</v>
      </c>
      <c r="BF237" t="n">
        <v>0</v>
      </c>
      <c r="BG237" t="n">
        <v>0</v>
      </c>
      <c r="BH237" t="n">
        <v>0</v>
      </c>
      <c r="BI237" t="n">
        <v>0</v>
      </c>
      <c r="BJ237" t="n">
        <v>0</v>
      </c>
      <c r="BK237" t="n">
        <v>0</v>
      </c>
      <c r="BL237" t="n">
        <v>0</v>
      </c>
      <c r="BM237" t="n">
        <v>0</v>
      </c>
      <c r="BN237" t="n">
        <v>0</v>
      </c>
      <c r="BO237" t="n">
        <v>0</v>
      </c>
      <c r="BP237" t="n">
        <v>0</v>
      </c>
      <c r="BQ237" t="n">
        <v>0</v>
      </c>
      <c r="BR237" t="n">
        <v>0</v>
      </c>
      <c r="BS237" t="n">
        <v>0</v>
      </c>
      <c r="BT237" t="n">
        <v>0</v>
      </c>
      <c r="BU237" t="n">
        <v>0</v>
      </c>
      <c r="BV237" t="n">
        <v>0</v>
      </c>
      <c r="BW237" t="n">
        <v>0</v>
      </c>
      <c r="CV237" t="n">
        <v>0</v>
      </c>
      <c r="CW237" t="n">
        <v>0</v>
      </c>
      <c r="CX237">
        <f>ROUND(Y237*Source!I701,7)</f>
        <v/>
      </c>
      <c r="CY237">
        <f>AA237</f>
        <v/>
      </c>
      <c r="CZ237">
        <f>AE237</f>
        <v/>
      </c>
      <c r="DA237">
        <f>AI237</f>
        <v/>
      </c>
      <c r="DB237">
        <f>ROUND(ROUND(AT237*CZ237,2),2)</f>
        <v/>
      </c>
      <c r="DC237">
        <f>ROUND(ROUND(AT237*AG237,2),2)</f>
        <v/>
      </c>
      <c r="DD237" t="inlineStr"/>
      <c r="DE237" t="inlineStr"/>
      <c r="DF237">
        <f>ROUND(ROUND(AE237*AI237,0)*CX237,0)</f>
        <v/>
      </c>
      <c r="DG237">
        <f>ROUND(ROUND(AF237,0)*CX237,0)</f>
        <v/>
      </c>
      <c r="DH237">
        <f>ROUND(ROUND(AG237,0)*CX237,0)</f>
        <v/>
      </c>
      <c r="DI237">
        <f>ROUND(ROUND(AH237,0)*CX237,0)</f>
        <v/>
      </c>
      <c r="DJ237">
        <f>DF237</f>
        <v/>
      </c>
      <c r="DK237" t="n">
        <v>0</v>
      </c>
      <c r="DL237" t="inlineStr"/>
      <c r="DM237" t="n">
        <v>0</v>
      </c>
      <c r="DN237" t="inlineStr"/>
      <c r="DO237" t="n">
        <v>0</v>
      </c>
    </row>
    <row r="238">
      <c r="A238">
        <f>ROW(Source!A701)</f>
        <v/>
      </c>
      <c r="B238" t="n">
        <v>78862477</v>
      </c>
      <c r="C238" t="n">
        <v>78864363</v>
      </c>
      <c r="D238" t="n">
        <v>29140635</v>
      </c>
      <c r="E238" t="n">
        <v>1</v>
      </c>
      <c r="F238" t="n">
        <v>1</v>
      </c>
      <c r="G238" t="n">
        <v>1</v>
      </c>
      <c r="H238" t="n">
        <v>3</v>
      </c>
      <c r="I238" t="inlineStr">
        <is>
          <t>301-1380</t>
        </is>
      </c>
      <c r="J238" t="inlineStr">
        <is>
          <t>ТССЦ Московской обл., 301-1380, приказ Минстроя России №675/пр от 28.02.2017 № 256/пр</t>
        </is>
      </c>
      <c r="K238" t="inlineStr">
        <is>
          <t>Трубки защитные гофрированные</t>
        </is>
      </c>
      <c r="L238" t="n">
        <v>1301</v>
      </c>
      <c r="N238" t="n">
        <v>1003</v>
      </c>
      <c r="O238" t="inlineStr">
        <is>
          <t>м</t>
        </is>
      </c>
      <c r="P238" t="inlineStr">
        <is>
          <t>м</t>
        </is>
      </c>
      <c r="Q238" t="n">
        <v>1</v>
      </c>
      <c r="W238" t="n">
        <v>0</v>
      </c>
      <c r="X238" t="n">
        <v>-1225716149</v>
      </c>
      <c r="Y238">
        <f>AT238</f>
        <v/>
      </c>
      <c r="AA238" t="n">
        <v>17.99</v>
      </c>
      <c r="AB238" t="n">
        <v>0</v>
      </c>
      <c r="AC238" t="n">
        <v>0</v>
      </c>
      <c r="AD238" t="n">
        <v>0</v>
      </c>
      <c r="AE238" t="n">
        <v>9.52</v>
      </c>
      <c r="AF238" t="n">
        <v>0</v>
      </c>
      <c r="AG238" t="n">
        <v>0</v>
      </c>
      <c r="AH238" t="n">
        <v>0</v>
      </c>
      <c r="AI238" t="n">
        <v>1.89</v>
      </c>
      <c r="AJ238" t="n">
        <v>1</v>
      </c>
      <c r="AK238" t="n">
        <v>1</v>
      </c>
      <c r="AL238" t="n">
        <v>1</v>
      </c>
      <c r="AM238" t="n">
        <v>2</v>
      </c>
      <c r="AN238" t="n">
        <v>0</v>
      </c>
      <c r="AO238" t="n">
        <v>1</v>
      </c>
      <c r="AP238" t="n">
        <v>1</v>
      </c>
      <c r="AQ238" t="n">
        <v>0</v>
      </c>
      <c r="AR238" t="n">
        <v>0</v>
      </c>
      <c r="AS238" t="inlineStr"/>
      <c r="AT238" t="n">
        <v>7</v>
      </c>
      <c r="AU238" t="inlineStr"/>
      <c r="AV238" t="n">
        <v>0</v>
      </c>
      <c r="AW238" t="n">
        <v>2</v>
      </c>
      <c r="AX238" t="n">
        <v>78864372</v>
      </c>
      <c r="AY238" t="n">
        <v>1</v>
      </c>
      <c r="AZ238" t="n">
        <v>0</v>
      </c>
      <c r="BA238" t="n">
        <v>240</v>
      </c>
      <c r="BB238" t="n">
        <v>0</v>
      </c>
      <c r="BC238" t="n">
        <v>0</v>
      </c>
      <c r="BD238" t="n">
        <v>0</v>
      </c>
      <c r="BE238" t="n">
        <v>0</v>
      </c>
      <c r="BF238" t="n">
        <v>0</v>
      </c>
      <c r="BG238" t="n">
        <v>0</v>
      </c>
      <c r="BH238" t="n">
        <v>0</v>
      </c>
      <c r="BI238" t="n">
        <v>0</v>
      </c>
      <c r="BJ238" t="n">
        <v>0</v>
      </c>
      <c r="BK238" t="n">
        <v>0</v>
      </c>
      <c r="BL238" t="n">
        <v>0</v>
      </c>
      <c r="BM238" t="n">
        <v>0</v>
      </c>
      <c r="BN238" t="n">
        <v>0</v>
      </c>
      <c r="BO238" t="n">
        <v>0</v>
      </c>
      <c r="BP238" t="n">
        <v>0</v>
      </c>
      <c r="BQ238" t="n">
        <v>0</v>
      </c>
      <c r="BR238" t="n">
        <v>0</v>
      </c>
      <c r="BS238" t="n">
        <v>0</v>
      </c>
      <c r="BT238" t="n">
        <v>0</v>
      </c>
      <c r="BU238" t="n">
        <v>0</v>
      </c>
      <c r="BV238" t="n">
        <v>0</v>
      </c>
      <c r="BW238" t="n">
        <v>0</v>
      </c>
      <c r="CV238" t="n">
        <v>0</v>
      </c>
      <c r="CW238" t="n">
        <v>0</v>
      </c>
      <c r="CX238">
        <f>ROUND(Y238*Source!I701,7)</f>
        <v/>
      </c>
      <c r="CY238">
        <f>AA238</f>
        <v/>
      </c>
      <c r="CZ238">
        <f>AE238</f>
        <v/>
      </c>
      <c r="DA238">
        <f>AI238</f>
        <v/>
      </c>
      <c r="DB238">
        <f>ROUND(ROUND(AT238*CZ238,2),2)</f>
        <v/>
      </c>
      <c r="DC238">
        <f>ROUND(ROUND(AT238*AG238,2),2)</f>
        <v/>
      </c>
      <c r="DD238" t="inlineStr"/>
      <c r="DE238" t="inlineStr"/>
      <c r="DF238">
        <f>ROUND(ROUND(AE238*AI238,0)*CX238,0)</f>
        <v/>
      </c>
      <c r="DG238">
        <f>ROUND(ROUND(AF238,0)*CX238,0)</f>
        <v/>
      </c>
      <c r="DH238">
        <f>ROUND(ROUND(AG238,0)*CX238,0)</f>
        <v/>
      </c>
      <c r="DI238">
        <f>ROUND(ROUND(AH238,0)*CX238,0)</f>
        <v/>
      </c>
      <c r="DJ238">
        <f>DF238</f>
        <v/>
      </c>
      <c r="DK238" t="n">
        <v>0</v>
      </c>
      <c r="DL238" t="inlineStr"/>
      <c r="DM238" t="n">
        <v>0</v>
      </c>
      <c r="DN238" t="inlineStr"/>
      <c r="DO238" t="n">
        <v>0</v>
      </c>
    </row>
    <row r="239">
      <c r="A239">
        <f>ROW(Source!A701)</f>
        <v/>
      </c>
      <c r="B239" t="n">
        <v>78862477</v>
      </c>
      <c r="C239" t="n">
        <v>78864363</v>
      </c>
      <c r="D239" t="n">
        <v>29159238</v>
      </c>
      <c r="E239" t="n">
        <v>1</v>
      </c>
      <c r="F239" t="n">
        <v>1</v>
      </c>
      <c r="G239" t="n">
        <v>1</v>
      </c>
      <c r="H239" t="n">
        <v>3</v>
      </c>
      <c r="I239" t="inlineStr">
        <is>
          <t>507-5078</t>
        </is>
      </c>
      <c r="J239" t="inlineStr">
        <is>
          <t>ТССЦ Московской обл., 507-5078, приказ Минстроя России №675/пр от 28.02.2017 № 258/пр</t>
        </is>
      </c>
      <c r="K239" t="inlineStr">
        <is>
          <t>Муфта полипропиленовая комбинированная, с внутренней резьбой, разъемная диаметром 25х3/4"</t>
        </is>
      </c>
      <c r="L239" t="n">
        <v>1358</v>
      </c>
      <c r="N239" t="n">
        <v>1010</v>
      </c>
      <c r="O239" t="inlineStr">
        <is>
          <t>10 шт.</t>
        </is>
      </c>
      <c r="P239" t="inlineStr">
        <is>
          <t>10 шт.</t>
        </is>
      </c>
      <c r="Q239" t="n">
        <v>10</v>
      </c>
      <c r="W239" t="n">
        <v>0</v>
      </c>
      <c r="X239" t="n">
        <v>1419450057</v>
      </c>
      <c r="Y239">
        <f>AT239</f>
        <v/>
      </c>
      <c r="AA239" t="n">
        <v>2167.33</v>
      </c>
      <c r="AB239" t="n">
        <v>0</v>
      </c>
      <c r="AC239" t="n">
        <v>0</v>
      </c>
      <c r="AD239" t="n">
        <v>0</v>
      </c>
      <c r="AE239" t="n">
        <v>268.9</v>
      </c>
      <c r="AF239" t="n">
        <v>0</v>
      </c>
      <c r="AG239" t="n">
        <v>0</v>
      </c>
      <c r="AH239" t="n">
        <v>0</v>
      </c>
      <c r="AI239" t="n">
        <v>8.06</v>
      </c>
      <c r="AJ239" t="n">
        <v>1</v>
      </c>
      <c r="AK239" t="n">
        <v>1</v>
      </c>
      <c r="AL239" t="n">
        <v>1</v>
      </c>
      <c r="AM239" t="n">
        <v>0</v>
      </c>
      <c r="AN239" t="n">
        <v>0</v>
      </c>
      <c r="AO239" t="n">
        <v>0</v>
      </c>
      <c r="AP239" t="n">
        <v>1</v>
      </c>
      <c r="AQ239" t="n">
        <v>0</v>
      </c>
      <c r="AR239" t="n">
        <v>0</v>
      </c>
      <c r="AS239" t="inlineStr"/>
      <c r="AT239" t="n">
        <v>10</v>
      </c>
      <c r="AU239" t="inlineStr"/>
      <c r="AV239" t="n">
        <v>0</v>
      </c>
      <c r="AW239" t="n">
        <v>1</v>
      </c>
      <c r="AX239" t="n">
        <v>-1</v>
      </c>
      <c r="AY239" t="n">
        <v>0</v>
      </c>
      <c r="AZ239" t="n">
        <v>0</v>
      </c>
      <c r="BA239" t="inlineStr"/>
      <c r="BB239" t="n">
        <v>0</v>
      </c>
      <c r="BC239" t="n">
        <v>0</v>
      </c>
      <c r="BD239" t="n">
        <v>0</v>
      </c>
      <c r="BE239" t="n">
        <v>0</v>
      </c>
      <c r="BF239" t="n">
        <v>0</v>
      </c>
      <c r="BG239" t="n">
        <v>0</v>
      </c>
      <c r="BH239" t="n">
        <v>0</v>
      </c>
      <c r="BI239" t="n">
        <v>0</v>
      </c>
      <c r="BJ239" t="n">
        <v>0</v>
      </c>
      <c r="BK239" t="n">
        <v>0</v>
      </c>
      <c r="BL239" t="n">
        <v>0</v>
      </c>
      <c r="BM239" t="n">
        <v>0</v>
      </c>
      <c r="BN239" t="n">
        <v>0</v>
      </c>
      <c r="BO239" t="n">
        <v>0</v>
      </c>
      <c r="BP239" t="n">
        <v>0</v>
      </c>
      <c r="BQ239" t="n">
        <v>0</v>
      </c>
      <c r="BR239" t="n">
        <v>0</v>
      </c>
      <c r="BS239" t="n">
        <v>0</v>
      </c>
      <c r="BT239" t="n">
        <v>0</v>
      </c>
      <c r="BU239" t="n">
        <v>0</v>
      </c>
      <c r="BV239" t="n">
        <v>0</v>
      </c>
      <c r="BW239" t="n">
        <v>0</v>
      </c>
      <c r="CV239" t="n">
        <v>0</v>
      </c>
      <c r="CW239" t="n">
        <v>0</v>
      </c>
      <c r="CX239">
        <f>ROUND(Y239*Source!I701,7)</f>
        <v/>
      </c>
      <c r="CY239">
        <f>AA239</f>
        <v/>
      </c>
      <c r="CZ239">
        <f>AE239</f>
        <v/>
      </c>
      <c r="DA239">
        <f>AI239</f>
        <v/>
      </c>
      <c r="DB239">
        <f>ROUND(ROUND(AT239*CZ239,2),2)</f>
        <v/>
      </c>
      <c r="DC239">
        <f>ROUND(ROUND(AT239*AG239,2),2)</f>
        <v/>
      </c>
      <c r="DD239" t="inlineStr"/>
      <c r="DE239" t="inlineStr"/>
      <c r="DF239">
        <f>ROUND(ROUND(AE239*AI239,0)*CX239,0)</f>
        <v/>
      </c>
      <c r="DG239">
        <f>ROUND(ROUND(AF239,0)*CX239,0)</f>
        <v/>
      </c>
      <c r="DH239">
        <f>ROUND(ROUND(AG239,0)*CX239,0)</f>
        <v/>
      </c>
      <c r="DI239">
        <f>ROUND(ROUND(AH239,0)*CX239,0)</f>
        <v/>
      </c>
      <c r="DJ239">
        <f>DF239</f>
        <v/>
      </c>
      <c r="DK239" t="n">
        <v>0</v>
      </c>
      <c r="DL239" t="inlineStr"/>
      <c r="DM239" t="n">
        <v>0</v>
      </c>
      <c r="DN239" t="inlineStr"/>
      <c r="DO239" t="n">
        <v>0</v>
      </c>
    </row>
    <row r="240">
      <c r="A240">
        <f>ROW(Source!A741)</f>
        <v/>
      </c>
      <c r="B240" t="n">
        <v>78862477</v>
      </c>
      <c r="C240" t="n">
        <v>78864443</v>
      </c>
      <c r="D240" t="n">
        <v>18413627</v>
      </c>
      <c r="E240" t="n">
        <v>1</v>
      </c>
      <c r="F240" t="n">
        <v>1</v>
      </c>
      <c r="G240" t="n">
        <v>1</v>
      </c>
      <c r="H240" t="n">
        <v>1</v>
      </c>
      <c r="I240" t="inlineStr">
        <is>
          <t>1-1042-90</t>
        </is>
      </c>
      <c r="J240" t="inlineStr"/>
      <c r="K240" t="inlineStr">
        <is>
          <t>Рабочий строитель среднего разряда 4,2</t>
        </is>
      </c>
      <c r="L240" t="n">
        <v>1369</v>
      </c>
      <c r="N240" t="n">
        <v>1013</v>
      </c>
      <c r="O240" t="inlineStr">
        <is>
          <t>чел.-ч</t>
        </is>
      </c>
      <c r="P240" t="inlineStr">
        <is>
          <t>чел.-ч</t>
        </is>
      </c>
      <c r="Q240" t="n">
        <v>1</v>
      </c>
      <c r="W240" t="n">
        <v>0</v>
      </c>
      <c r="X240" t="n">
        <v>-1366182279</v>
      </c>
      <c r="Y240">
        <f>AT240</f>
        <v/>
      </c>
      <c r="AA240" t="n">
        <v>0</v>
      </c>
      <c r="AB240" t="n">
        <v>0</v>
      </c>
      <c r="AC240" t="n">
        <v>0</v>
      </c>
      <c r="AD240" t="n">
        <v>9.92</v>
      </c>
      <c r="AE240" t="n">
        <v>0</v>
      </c>
      <c r="AF240" t="n">
        <v>0</v>
      </c>
      <c r="AG240" t="n">
        <v>0</v>
      </c>
      <c r="AH240" t="n">
        <v>9.92</v>
      </c>
      <c r="AI240" t="n">
        <v>1</v>
      </c>
      <c r="AJ240" t="n">
        <v>1</v>
      </c>
      <c r="AK240" t="n">
        <v>1</v>
      </c>
      <c r="AL240" t="n">
        <v>1</v>
      </c>
      <c r="AM240" t="n">
        <v>-2</v>
      </c>
      <c r="AN240" t="n">
        <v>0</v>
      </c>
      <c r="AO240" t="n">
        <v>1</v>
      </c>
      <c r="AP240" t="n">
        <v>0</v>
      </c>
      <c r="AQ240" t="n">
        <v>0</v>
      </c>
      <c r="AR240" t="n">
        <v>0</v>
      </c>
      <c r="AS240" t="inlineStr"/>
      <c r="AT240" t="n">
        <v>1.11</v>
      </c>
      <c r="AU240" t="inlineStr"/>
      <c r="AV240" t="n">
        <v>1</v>
      </c>
      <c r="AW240" t="n">
        <v>2</v>
      </c>
      <c r="AX240" t="n">
        <v>78864444</v>
      </c>
      <c r="AY240" t="n">
        <v>1</v>
      </c>
      <c r="AZ240" t="n">
        <v>0</v>
      </c>
      <c r="BA240" t="n">
        <v>243</v>
      </c>
      <c r="BB240" t="n">
        <v>0</v>
      </c>
      <c r="BC240" t="n">
        <v>0</v>
      </c>
      <c r="BD240" t="n">
        <v>0</v>
      </c>
      <c r="BE240" t="n">
        <v>0</v>
      </c>
      <c r="BF240" t="n">
        <v>0</v>
      </c>
      <c r="BG240" t="n">
        <v>0</v>
      </c>
      <c r="BH240" t="n">
        <v>0</v>
      </c>
      <c r="BI240" t="n">
        <v>0</v>
      </c>
      <c r="BJ240" t="n">
        <v>0</v>
      </c>
      <c r="BK240" t="n">
        <v>0</v>
      </c>
      <c r="BL240" t="n">
        <v>0</v>
      </c>
      <c r="BM240" t="n">
        <v>0</v>
      </c>
      <c r="BN240" t="n">
        <v>0</v>
      </c>
      <c r="BO240" t="n">
        <v>0</v>
      </c>
      <c r="BP240" t="n">
        <v>0</v>
      </c>
      <c r="BQ240" t="n">
        <v>0</v>
      </c>
      <c r="BR240" t="n">
        <v>0</v>
      </c>
      <c r="BS240" t="n">
        <v>0</v>
      </c>
      <c r="BT240" t="n">
        <v>0</v>
      </c>
      <c r="BU240" t="n">
        <v>0</v>
      </c>
      <c r="BV240" t="n">
        <v>0</v>
      </c>
      <c r="BW240" t="n">
        <v>0</v>
      </c>
      <c r="CU240">
        <f>ROUND(AT240*Source!I741*AH240*AL240,0)</f>
        <v/>
      </c>
      <c r="CV240">
        <f>ROUND(Y240*Source!I741,7)</f>
        <v/>
      </c>
      <c r="CW240" t="n">
        <v>0</v>
      </c>
      <c r="CX240">
        <f>ROUND(Y240*Source!I741,7)</f>
        <v/>
      </c>
      <c r="CY240">
        <f>AD240</f>
        <v/>
      </c>
      <c r="CZ240">
        <f>AH240</f>
        <v/>
      </c>
      <c r="DA240">
        <f>AL240</f>
        <v/>
      </c>
      <c r="DB240">
        <f>ROUND(ROUND(AT240*CZ240,2),2)</f>
        <v/>
      </c>
      <c r="DC240">
        <f>ROUND(ROUND(AT240*AG240,2),2)</f>
        <v/>
      </c>
      <c r="DD240" t="inlineStr"/>
      <c r="DE240" t="inlineStr"/>
      <c r="DF240">
        <f>ROUND(ROUND(AE240,0)*CX240,0)</f>
        <v/>
      </c>
      <c r="DG240">
        <f>ROUND(ROUND(AF240,0)*CX240,0)</f>
        <v/>
      </c>
      <c r="DH240">
        <f>ROUND(ROUND(AG240,0)*CX240,0)</f>
        <v/>
      </c>
      <c r="DI240">
        <f>ROUND(ROUND(AH240,0)*CX240,0)</f>
        <v/>
      </c>
      <c r="DJ240">
        <f>DI240</f>
        <v/>
      </c>
      <c r="DK240" t="n">
        <v>0</v>
      </c>
      <c r="DL240" t="inlineStr"/>
      <c r="DM240" t="n">
        <v>0</v>
      </c>
      <c r="DN240" t="inlineStr"/>
      <c r="DO240" t="n">
        <v>0</v>
      </c>
    </row>
    <row r="241">
      <c r="A241">
        <f>ROW(Source!A741)</f>
        <v/>
      </c>
      <c r="B241" t="n">
        <v>78862477</v>
      </c>
      <c r="C241" t="n">
        <v>78864443</v>
      </c>
      <c r="D241" t="n">
        <v>29172657</v>
      </c>
      <c r="E241" t="n">
        <v>1</v>
      </c>
      <c r="F241" t="n">
        <v>1</v>
      </c>
      <c r="G241" t="n">
        <v>1</v>
      </c>
      <c r="H241" t="n">
        <v>2</v>
      </c>
      <c r="I241" t="inlineStr">
        <is>
          <t>040502</t>
        </is>
      </c>
      <c r="J241" t="inlineStr">
        <is>
          <t>ТСЭМ Московской обл., 040502, приказ Минстроя России №675/пр от 28.02.2017 № 264/пр</t>
        </is>
      </c>
      <c r="K241" t="inlineStr">
        <is>
          <t>Установки для сварки ручной дуговой (постоянного тока)</t>
        </is>
      </c>
      <c r="L241" t="n">
        <v>1368</v>
      </c>
      <c r="N241" t="n">
        <v>1011</v>
      </c>
      <c r="O241" t="inlineStr">
        <is>
          <t>маш.-ч</t>
        </is>
      </c>
      <c r="P241" t="inlineStr">
        <is>
          <t>маш.-ч</t>
        </is>
      </c>
      <c r="Q241" t="n">
        <v>1</v>
      </c>
      <c r="W241" t="n">
        <v>0</v>
      </c>
      <c r="X241" t="n">
        <v>1474986261</v>
      </c>
      <c r="Y241">
        <f>AT241</f>
        <v/>
      </c>
      <c r="AA241" t="n">
        <v>0</v>
      </c>
      <c r="AB241" t="n">
        <v>69.26000000000001</v>
      </c>
      <c r="AC241" t="n">
        <v>0</v>
      </c>
      <c r="AD241" t="n">
        <v>0</v>
      </c>
      <c r="AE241" t="n">
        <v>0</v>
      </c>
      <c r="AF241" t="n">
        <v>8.1</v>
      </c>
      <c r="AG241" t="n">
        <v>0</v>
      </c>
      <c r="AH241" t="n">
        <v>0</v>
      </c>
      <c r="AI241" t="n">
        <v>1</v>
      </c>
      <c r="AJ241" t="n">
        <v>8.550000000000001</v>
      </c>
      <c r="AK241" t="n">
        <v>52.25</v>
      </c>
      <c r="AL241" t="n">
        <v>1</v>
      </c>
      <c r="AM241" t="n">
        <v>2</v>
      </c>
      <c r="AN241" t="n">
        <v>0</v>
      </c>
      <c r="AO241" t="n">
        <v>1</v>
      </c>
      <c r="AP241" t="n">
        <v>0</v>
      </c>
      <c r="AQ241" t="n">
        <v>0</v>
      </c>
      <c r="AR241" t="n">
        <v>0</v>
      </c>
      <c r="AS241" t="inlineStr"/>
      <c r="AT241" t="n">
        <v>0.26</v>
      </c>
      <c r="AU241" t="inlineStr"/>
      <c r="AV241" t="n">
        <v>0</v>
      </c>
      <c r="AW241" t="n">
        <v>2</v>
      </c>
      <c r="AX241" t="n">
        <v>78864445</v>
      </c>
      <c r="AY241" t="n">
        <v>1</v>
      </c>
      <c r="AZ241" t="n">
        <v>0</v>
      </c>
      <c r="BA241" t="n">
        <v>244</v>
      </c>
      <c r="BB241" t="n">
        <v>0</v>
      </c>
      <c r="BC241" t="n">
        <v>0</v>
      </c>
      <c r="BD241" t="n">
        <v>0</v>
      </c>
      <c r="BE241" t="n">
        <v>0</v>
      </c>
      <c r="BF241" t="n">
        <v>0</v>
      </c>
      <c r="BG241" t="n">
        <v>0</v>
      </c>
      <c r="BH241" t="n">
        <v>0</v>
      </c>
      <c r="BI241" t="n">
        <v>0</v>
      </c>
      <c r="BJ241" t="n">
        <v>0</v>
      </c>
      <c r="BK241" t="n">
        <v>0</v>
      </c>
      <c r="BL241" t="n">
        <v>0</v>
      </c>
      <c r="BM241" t="n">
        <v>0</v>
      </c>
      <c r="BN241" t="n">
        <v>0</v>
      </c>
      <c r="BO241" t="n">
        <v>0</v>
      </c>
      <c r="BP241" t="n">
        <v>0</v>
      </c>
      <c r="BQ241" t="n">
        <v>0</v>
      </c>
      <c r="BR241" t="n">
        <v>0</v>
      </c>
      <c r="BS241" t="n">
        <v>0</v>
      </c>
      <c r="BT241" t="n">
        <v>0</v>
      </c>
      <c r="BU241" t="n">
        <v>0</v>
      </c>
      <c r="BV241" t="n">
        <v>0</v>
      </c>
      <c r="BW241" t="n">
        <v>0</v>
      </c>
      <c r="CV241" t="n">
        <v>0</v>
      </c>
      <c r="CW241">
        <f>ROUND(Y241*Source!I741*DO241,7)</f>
        <v/>
      </c>
      <c r="CX241">
        <f>ROUND(Y241*Source!I741,7)</f>
        <v/>
      </c>
      <c r="CY241">
        <f>AB241</f>
        <v/>
      </c>
      <c r="CZ241">
        <f>AF241</f>
        <v/>
      </c>
      <c r="DA241">
        <f>AJ241</f>
        <v/>
      </c>
      <c r="DB241">
        <f>ROUND(ROUND(AT241*CZ241,2),2)</f>
        <v/>
      </c>
      <c r="DC241">
        <f>ROUND(ROUND(AT241*AG241,2),2)</f>
        <v/>
      </c>
      <c r="DD241" t="inlineStr"/>
      <c r="DE241" t="inlineStr"/>
      <c r="DF241">
        <f>ROUND(ROUND(AE241,0)*CX241,0)</f>
        <v/>
      </c>
      <c r="DG241">
        <f>ROUND(ROUND(AF241*AJ241,0)*CX241,0)</f>
        <v/>
      </c>
      <c r="DH241">
        <f>ROUND(ROUND(AG241*AK241,0)*CX241,0)</f>
        <v/>
      </c>
      <c r="DI241">
        <f>ROUND(ROUND(AH241,0)*CX241,0)</f>
        <v/>
      </c>
      <c r="DJ241">
        <f>DG241</f>
        <v/>
      </c>
      <c r="DK241" t="n">
        <v>0</v>
      </c>
      <c r="DL241" t="inlineStr"/>
      <c r="DM241" t="n">
        <v>0</v>
      </c>
      <c r="DN241" t="inlineStr"/>
      <c r="DO241" t="n">
        <v>0</v>
      </c>
    </row>
    <row r="242">
      <c r="A242">
        <f>ROW(Source!A741)</f>
        <v/>
      </c>
      <c r="B242" t="n">
        <v>78862477</v>
      </c>
      <c r="C242" t="n">
        <v>78864443</v>
      </c>
      <c r="D242" t="n">
        <v>29173472</v>
      </c>
      <c r="E242" t="n">
        <v>1</v>
      </c>
      <c r="F242" t="n">
        <v>1</v>
      </c>
      <c r="G242" t="n">
        <v>1</v>
      </c>
      <c r="H242" t="n">
        <v>2</v>
      </c>
      <c r="I242" t="inlineStr">
        <is>
          <t>134041</t>
        </is>
      </c>
      <c r="J242" t="inlineStr">
        <is>
          <t>ТСЭМ Московской обл., 134041, приказ Минстроя России №675/пр от 28.02.2017 № 264/пр</t>
        </is>
      </c>
      <c r="K242" t="inlineStr">
        <is>
          <t>Шуруповерт</t>
        </is>
      </c>
      <c r="L242" t="n">
        <v>1368</v>
      </c>
      <c r="N242" t="n">
        <v>1011</v>
      </c>
      <c r="O242" t="inlineStr">
        <is>
          <t>маш.-ч</t>
        </is>
      </c>
      <c r="P242" t="inlineStr">
        <is>
          <t>маш.-ч</t>
        </is>
      </c>
      <c r="Q242" t="n">
        <v>1</v>
      </c>
      <c r="W242" t="n">
        <v>0</v>
      </c>
      <c r="X242" t="n">
        <v>-1937814132</v>
      </c>
      <c r="Y242">
        <f>AT242</f>
        <v/>
      </c>
      <c r="AA242" t="n">
        <v>0</v>
      </c>
      <c r="AB242" t="n">
        <v>14.4</v>
      </c>
      <c r="AC242" t="n">
        <v>0</v>
      </c>
      <c r="AD242" t="n">
        <v>0</v>
      </c>
      <c r="AE242" t="n">
        <v>0</v>
      </c>
      <c r="AF242" t="n">
        <v>3</v>
      </c>
      <c r="AG242" t="n">
        <v>0</v>
      </c>
      <c r="AH242" t="n">
        <v>0</v>
      </c>
      <c r="AI242" t="n">
        <v>1</v>
      </c>
      <c r="AJ242" t="n">
        <v>4.8</v>
      </c>
      <c r="AK242" t="n">
        <v>52.25</v>
      </c>
      <c r="AL242" t="n">
        <v>1</v>
      </c>
      <c r="AM242" t="n">
        <v>2</v>
      </c>
      <c r="AN242" t="n">
        <v>0</v>
      </c>
      <c r="AO242" t="n">
        <v>1</v>
      </c>
      <c r="AP242" t="n">
        <v>0</v>
      </c>
      <c r="AQ242" t="n">
        <v>0</v>
      </c>
      <c r="AR242" t="n">
        <v>0</v>
      </c>
      <c r="AS242" t="inlineStr"/>
      <c r="AT242" t="n">
        <v>0.15</v>
      </c>
      <c r="AU242" t="inlineStr"/>
      <c r="AV242" t="n">
        <v>0</v>
      </c>
      <c r="AW242" t="n">
        <v>2</v>
      </c>
      <c r="AX242" t="n">
        <v>78864446</v>
      </c>
      <c r="AY242" t="n">
        <v>1</v>
      </c>
      <c r="AZ242" t="n">
        <v>0</v>
      </c>
      <c r="BA242" t="n">
        <v>245</v>
      </c>
      <c r="BB242" t="n">
        <v>0</v>
      </c>
      <c r="BC242" t="n">
        <v>0</v>
      </c>
      <c r="BD242" t="n">
        <v>0</v>
      </c>
      <c r="BE242" t="n">
        <v>0</v>
      </c>
      <c r="BF242" t="n">
        <v>0</v>
      </c>
      <c r="BG242" t="n">
        <v>0</v>
      </c>
      <c r="BH242" t="n">
        <v>0</v>
      </c>
      <c r="BI242" t="n">
        <v>0</v>
      </c>
      <c r="BJ242" t="n">
        <v>0</v>
      </c>
      <c r="BK242" t="n">
        <v>0</v>
      </c>
      <c r="BL242" t="n">
        <v>0</v>
      </c>
      <c r="BM242" t="n">
        <v>0</v>
      </c>
      <c r="BN242" t="n">
        <v>0</v>
      </c>
      <c r="BO242" t="n">
        <v>0</v>
      </c>
      <c r="BP242" t="n">
        <v>0</v>
      </c>
      <c r="BQ242" t="n">
        <v>0</v>
      </c>
      <c r="BR242" t="n">
        <v>0</v>
      </c>
      <c r="BS242" t="n">
        <v>0</v>
      </c>
      <c r="BT242" t="n">
        <v>0</v>
      </c>
      <c r="BU242" t="n">
        <v>0</v>
      </c>
      <c r="BV242" t="n">
        <v>0</v>
      </c>
      <c r="BW242" t="n">
        <v>0</v>
      </c>
      <c r="CV242" t="n">
        <v>0</v>
      </c>
      <c r="CW242">
        <f>ROUND(Y242*Source!I741*DO242,7)</f>
        <v/>
      </c>
      <c r="CX242">
        <f>ROUND(Y242*Source!I741,7)</f>
        <v/>
      </c>
      <c r="CY242">
        <f>AB242</f>
        <v/>
      </c>
      <c r="CZ242">
        <f>AF242</f>
        <v/>
      </c>
      <c r="DA242">
        <f>AJ242</f>
        <v/>
      </c>
      <c r="DB242">
        <f>ROUND(ROUND(AT242*CZ242,2),2)</f>
        <v/>
      </c>
      <c r="DC242">
        <f>ROUND(ROUND(AT242*AG242,2),2)</f>
        <v/>
      </c>
      <c r="DD242" t="inlineStr"/>
      <c r="DE242" t="inlineStr"/>
      <c r="DF242">
        <f>ROUND(ROUND(AE242,0)*CX242,0)</f>
        <v/>
      </c>
      <c r="DG242">
        <f>ROUND(ROUND(AF242*AJ242,0)*CX242,0)</f>
        <v/>
      </c>
      <c r="DH242">
        <f>ROUND(ROUND(AG242*AK242,0)*CX242,0)</f>
        <v/>
      </c>
      <c r="DI242">
        <f>ROUND(ROUND(AH242,0)*CX242,0)</f>
        <v/>
      </c>
      <c r="DJ242">
        <f>DG242</f>
        <v/>
      </c>
      <c r="DK242" t="n">
        <v>0</v>
      </c>
      <c r="DL242" t="inlineStr"/>
      <c r="DM242" t="n">
        <v>0</v>
      </c>
      <c r="DN242" t="inlineStr"/>
      <c r="DO242" t="n">
        <v>0</v>
      </c>
    </row>
    <row r="243">
      <c r="A243">
        <f>ROW(Source!A741)</f>
        <v/>
      </c>
      <c r="B243" t="n">
        <v>78862477</v>
      </c>
      <c r="C243" t="n">
        <v>78864443</v>
      </c>
      <c r="D243" t="n">
        <v>29174500</v>
      </c>
      <c r="E243" t="n">
        <v>1</v>
      </c>
      <c r="F243" t="n">
        <v>1</v>
      </c>
      <c r="G243" t="n">
        <v>1</v>
      </c>
      <c r="H243" t="n">
        <v>2</v>
      </c>
      <c r="I243" t="inlineStr">
        <is>
          <t>330206</t>
        </is>
      </c>
      <c r="J243" t="inlineStr">
        <is>
          <t>ТСЭМ Московской обл., 330206, приказ Минстроя России №675/пр от 28.02.2017 № 264/пр</t>
        </is>
      </c>
      <c r="K243" t="inlineStr">
        <is>
          <t>Дрели электрические</t>
        </is>
      </c>
      <c r="L243" t="n">
        <v>1368</v>
      </c>
      <c r="N243" t="n">
        <v>1011</v>
      </c>
      <c r="O243" t="inlineStr">
        <is>
          <t>маш.-ч</t>
        </is>
      </c>
      <c r="P243" t="inlineStr">
        <is>
          <t>маш.-ч</t>
        </is>
      </c>
      <c r="Q243" t="n">
        <v>1</v>
      </c>
      <c r="W243" t="n">
        <v>0</v>
      </c>
      <c r="X243" t="n">
        <v>-1867053656</v>
      </c>
      <c r="Y243">
        <f>AT243</f>
        <v/>
      </c>
      <c r="AA243" t="n">
        <v>0</v>
      </c>
      <c r="AB243" t="n">
        <v>8.390000000000001</v>
      </c>
      <c r="AC243" t="n">
        <v>0</v>
      </c>
      <c r="AD243" t="n">
        <v>0</v>
      </c>
      <c r="AE243" t="n">
        <v>0</v>
      </c>
      <c r="AF243" t="n">
        <v>1.95</v>
      </c>
      <c r="AG243" t="n">
        <v>0</v>
      </c>
      <c r="AH243" t="n">
        <v>0</v>
      </c>
      <c r="AI243" t="n">
        <v>1</v>
      </c>
      <c r="AJ243" t="n">
        <v>4.3</v>
      </c>
      <c r="AK243" t="n">
        <v>52.25</v>
      </c>
      <c r="AL243" t="n">
        <v>1</v>
      </c>
      <c r="AM243" t="n">
        <v>2</v>
      </c>
      <c r="AN243" t="n">
        <v>0</v>
      </c>
      <c r="AO243" t="n">
        <v>1</v>
      </c>
      <c r="AP243" t="n">
        <v>0</v>
      </c>
      <c r="AQ243" t="n">
        <v>0</v>
      </c>
      <c r="AR243" t="n">
        <v>0</v>
      </c>
      <c r="AS243" t="inlineStr"/>
      <c r="AT243" t="n">
        <v>0.11</v>
      </c>
      <c r="AU243" t="inlineStr"/>
      <c r="AV243" t="n">
        <v>0</v>
      </c>
      <c r="AW243" t="n">
        <v>2</v>
      </c>
      <c r="AX243" t="n">
        <v>78864447</v>
      </c>
      <c r="AY243" t="n">
        <v>1</v>
      </c>
      <c r="AZ243" t="n">
        <v>0</v>
      </c>
      <c r="BA243" t="n">
        <v>246</v>
      </c>
      <c r="BB243" t="n">
        <v>0</v>
      </c>
      <c r="BC243" t="n">
        <v>0</v>
      </c>
      <c r="BD243" t="n">
        <v>0</v>
      </c>
      <c r="BE243" t="n">
        <v>0</v>
      </c>
      <c r="BF243" t="n">
        <v>0</v>
      </c>
      <c r="BG243" t="n">
        <v>0</v>
      </c>
      <c r="BH243" t="n">
        <v>0</v>
      </c>
      <c r="BI243" t="n">
        <v>0</v>
      </c>
      <c r="BJ243" t="n">
        <v>0</v>
      </c>
      <c r="BK243" t="n">
        <v>0</v>
      </c>
      <c r="BL243" t="n">
        <v>0</v>
      </c>
      <c r="BM243" t="n">
        <v>0</v>
      </c>
      <c r="BN243" t="n">
        <v>0</v>
      </c>
      <c r="BO243" t="n">
        <v>0</v>
      </c>
      <c r="BP243" t="n">
        <v>0</v>
      </c>
      <c r="BQ243" t="n">
        <v>0</v>
      </c>
      <c r="BR243" t="n">
        <v>0</v>
      </c>
      <c r="BS243" t="n">
        <v>0</v>
      </c>
      <c r="BT243" t="n">
        <v>0</v>
      </c>
      <c r="BU243" t="n">
        <v>0</v>
      </c>
      <c r="BV243" t="n">
        <v>0</v>
      </c>
      <c r="BW243" t="n">
        <v>0</v>
      </c>
      <c r="CV243" t="n">
        <v>0</v>
      </c>
      <c r="CW243">
        <f>ROUND(Y243*Source!I741*DO243,7)</f>
        <v/>
      </c>
      <c r="CX243">
        <f>ROUND(Y243*Source!I741,7)</f>
        <v/>
      </c>
      <c r="CY243">
        <f>AB243</f>
        <v/>
      </c>
      <c r="CZ243">
        <f>AF243</f>
        <v/>
      </c>
      <c r="DA243">
        <f>AJ243</f>
        <v/>
      </c>
      <c r="DB243">
        <f>ROUND(ROUND(AT243*CZ243,2),2)</f>
        <v/>
      </c>
      <c r="DC243">
        <f>ROUND(ROUND(AT243*AG243,2),2)</f>
        <v/>
      </c>
      <c r="DD243" t="inlineStr"/>
      <c r="DE243" t="inlineStr"/>
      <c r="DF243">
        <f>ROUND(ROUND(AE243,0)*CX243,0)</f>
        <v/>
      </c>
      <c r="DG243">
        <f>ROUND(ROUND(AF243*AJ243,0)*CX243,0)</f>
        <v/>
      </c>
      <c r="DH243">
        <f>ROUND(ROUND(AG243*AK243,0)*CX243,0)</f>
        <v/>
      </c>
      <c r="DI243">
        <f>ROUND(ROUND(AH243,0)*CX243,0)</f>
        <v/>
      </c>
      <c r="DJ243">
        <f>DG243</f>
        <v/>
      </c>
      <c r="DK243" t="n">
        <v>0</v>
      </c>
      <c r="DL243" t="inlineStr"/>
      <c r="DM243" t="n">
        <v>0</v>
      </c>
      <c r="DN243" t="inlineStr"/>
      <c r="DO243" t="n">
        <v>0</v>
      </c>
    </row>
    <row r="244">
      <c r="A244">
        <f>ROW(Source!A741)</f>
        <v/>
      </c>
      <c r="B244" t="n">
        <v>78862477</v>
      </c>
      <c r="C244" t="n">
        <v>78864443</v>
      </c>
      <c r="D244" t="n">
        <v>29174507</v>
      </c>
      <c r="E244" t="n">
        <v>1</v>
      </c>
      <c r="F244" t="n">
        <v>1</v>
      </c>
      <c r="G244" t="n">
        <v>1</v>
      </c>
      <c r="H244" t="n">
        <v>2</v>
      </c>
      <c r="I244" t="inlineStr">
        <is>
          <t>330301</t>
        </is>
      </c>
      <c r="J244" t="inlineStr">
        <is>
          <t>ТСЭМ Московской обл., 330301, приказ Минстроя России №675/пр от 28.02.2017 № 264/пр</t>
        </is>
      </c>
      <c r="K244" t="inlineStr">
        <is>
          <t>Машины шлифовальные электрические</t>
        </is>
      </c>
      <c r="L244" t="n">
        <v>1368</v>
      </c>
      <c r="N244" t="n">
        <v>1011</v>
      </c>
      <c r="O244" t="inlineStr">
        <is>
          <t>маш.-ч</t>
        </is>
      </c>
      <c r="P244" t="inlineStr">
        <is>
          <t>маш.-ч</t>
        </is>
      </c>
      <c r="Q244" t="n">
        <v>1</v>
      </c>
      <c r="W244" t="n">
        <v>0</v>
      </c>
      <c r="X244" t="n">
        <v>-144556207</v>
      </c>
      <c r="Y244">
        <f>AT244</f>
        <v/>
      </c>
      <c r="AA244" t="n">
        <v>0</v>
      </c>
      <c r="AB244" t="n">
        <v>20.73</v>
      </c>
      <c r="AC244" t="n">
        <v>0</v>
      </c>
      <c r="AD244" t="n">
        <v>0</v>
      </c>
      <c r="AE244" t="n">
        <v>0</v>
      </c>
      <c r="AF244" t="n">
        <v>5.13</v>
      </c>
      <c r="AG244" t="n">
        <v>0</v>
      </c>
      <c r="AH244" t="n">
        <v>0</v>
      </c>
      <c r="AI244" t="n">
        <v>1</v>
      </c>
      <c r="AJ244" t="n">
        <v>4.04</v>
      </c>
      <c r="AK244" t="n">
        <v>52.25</v>
      </c>
      <c r="AL244" t="n">
        <v>1</v>
      </c>
      <c r="AM244" t="n">
        <v>2</v>
      </c>
      <c r="AN244" t="n">
        <v>0</v>
      </c>
      <c r="AO244" t="n">
        <v>1</v>
      </c>
      <c r="AP244" t="n">
        <v>0</v>
      </c>
      <c r="AQ244" t="n">
        <v>0</v>
      </c>
      <c r="AR244" t="n">
        <v>0</v>
      </c>
      <c r="AS244" t="inlineStr"/>
      <c r="AT244" t="n">
        <v>0.02</v>
      </c>
      <c r="AU244" t="inlineStr"/>
      <c r="AV244" t="n">
        <v>0</v>
      </c>
      <c r="AW244" t="n">
        <v>2</v>
      </c>
      <c r="AX244" t="n">
        <v>78864448</v>
      </c>
      <c r="AY244" t="n">
        <v>1</v>
      </c>
      <c r="AZ244" t="n">
        <v>0</v>
      </c>
      <c r="BA244" t="n">
        <v>247</v>
      </c>
      <c r="BB244" t="n">
        <v>0</v>
      </c>
      <c r="BC244" t="n">
        <v>0</v>
      </c>
      <c r="BD244" t="n">
        <v>0</v>
      </c>
      <c r="BE244" t="n">
        <v>0</v>
      </c>
      <c r="BF244" t="n">
        <v>0</v>
      </c>
      <c r="BG244" t="n">
        <v>0</v>
      </c>
      <c r="BH244" t="n">
        <v>0</v>
      </c>
      <c r="BI244" t="n">
        <v>0</v>
      </c>
      <c r="BJ244" t="n">
        <v>0</v>
      </c>
      <c r="BK244" t="n">
        <v>0</v>
      </c>
      <c r="BL244" t="n">
        <v>0</v>
      </c>
      <c r="BM244" t="n">
        <v>0</v>
      </c>
      <c r="BN244" t="n">
        <v>0</v>
      </c>
      <c r="BO244" t="n">
        <v>0</v>
      </c>
      <c r="BP244" t="n">
        <v>0</v>
      </c>
      <c r="BQ244" t="n">
        <v>0</v>
      </c>
      <c r="BR244" t="n">
        <v>0</v>
      </c>
      <c r="BS244" t="n">
        <v>0</v>
      </c>
      <c r="BT244" t="n">
        <v>0</v>
      </c>
      <c r="BU244" t="n">
        <v>0</v>
      </c>
      <c r="BV244" t="n">
        <v>0</v>
      </c>
      <c r="BW244" t="n">
        <v>0</v>
      </c>
      <c r="CV244" t="n">
        <v>0</v>
      </c>
      <c r="CW244">
        <f>ROUND(Y244*Source!I741*DO244,7)</f>
        <v/>
      </c>
      <c r="CX244">
        <f>ROUND(Y244*Source!I741,7)</f>
        <v/>
      </c>
      <c r="CY244">
        <f>AB244</f>
        <v/>
      </c>
      <c r="CZ244">
        <f>AF244</f>
        <v/>
      </c>
      <c r="DA244">
        <f>AJ244</f>
        <v/>
      </c>
      <c r="DB244">
        <f>ROUND(ROUND(AT244*CZ244,2),2)</f>
        <v/>
      </c>
      <c r="DC244">
        <f>ROUND(ROUND(AT244*AG244,2),2)</f>
        <v/>
      </c>
      <c r="DD244" t="inlineStr"/>
      <c r="DE244" t="inlineStr"/>
      <c r="DF244">
        <f>ROUND(ROUND(AE244,0)*CX244,0)</f>
        <v/>
      </c>
      <c r="DG244">
        <f>ROUND(ROUND(AF244*AJ244,0)*CX244,0)</f>
        <v/>
      </c>
      <c r="DH244">
        <f>ROUND(ROUND(AG244*AK244,0)*CX244,0)</f>
        <v/>
      </c>
      <c r="DI244">
        <f>ROUND(ROUND(AH244,0)*CX244,0)</f>
        <v/>
      </c>
      <c r="DJ244">
        <f>DG244</f>
        <v/>
      </c>
      <c r="DK244" t="n">
        <v>0</v>
      </c>
      <c r="DL244" t="inlineStr"/>
      <c r="DM244" t="n">
        <v>0</v>
      </c>
      <c r="DN244" t="inlineStr"/>
      <c r="DO244" t="n">
        <v>0</v>
      </c>
    </row>
    <row r="245">
      <c r="A245">
        <f>ROW(Source!A741)</f>
        <v/>
      </c>
      <c r="B245" t="n">
        <v>78862477</v>
      </c>
      <c r="C245" t="n">
        <v>78864443</v>
      </c>
      <c r="D245" t="n">
        <v>29113979</v>
      </c>
      <c r="E245" t="n">
        <v>1</v>
      </c>
      <c r="F245" t="n">
        <v>1</v>
      </c>
      <c r="G245" t="n">
        <v>1</v>
      </c>
      <c r="H245" t="n">
        <v>3</v>
      </c>
      <c r="I245" t="inlineStr">
        <is>
          <t>101-1513</t>
        </is>
      </c>
      <c r="J245" t="inlineStr">
        <is>
          <t>ТССЦ Московской обл., 101-1513, приказ Минстроя России №675/пр от 28.02.2017 № 254/пр</t>
        </is>
      </c>
      <c r="K245" t="inlineStr">
        <is>
          <t>Электроды диаметром 4 мм Э42</t>
        </is>
      </c>
      <c r="L245" t="n">
        <v>1348</v>
      </c>
      <c r="N245" t="n">
        <v>1009</v>
      </c>
      <c r="O245" t="inlineStr">
        <is>
          <t>т</t>
        </is>
      </c>
      <c r="P245" t="inlineStr">
        <is>
          <t>т</t>
        </is>
      </c>
      <c r="Q245" t="n">
        <v>1000</v>
      </c>
      <c r="W245" t="n">
        <v>0</v>
      </c>
      <c r="X245" t="n">
        <v>-1319080431</v>
      </c>
      <c r="Y245">
        <f>AT245</f>
        <v/>
      </c>
      <c r="AA245" t="n">
        <v>213622.28</v>
      </c>
      <c r="AB245" t="n">
        <v>0</v>
      </c>
      <c r="AC245" t="n">
        <v>0</v>
      </c>
      <c r="AD245" t="n">
        <v>0</v>
      </c>
      <c r="AE245" t="n">
        <v>9749.99</v>
      </c>
      <c r="AF245" t="n">
        <v>0</v>
      </c>
      <c r="AG245" t="n">
        <v>0</v>
      </c>
      <c r="AH245" t="n">
        <v>0</v>
      </c>
      <c r="AI245" t="n">
        <v>21.91</v>
      </c>
      <c r="AJ245" t="n">
        <v>1</v>
      </c>
      <c r="AK245" t="n">
        <v>1</v>
      </c>
      <c r="AL245" t="n">
        <v>1</v>
      </c>
      <c r="AM245" t="n">
        <v>2</v>
      </c>
      <c r="AN245" t="n">
        <v>0</v>
      </c>
      <c r="AO245" t="n">
        <v>1</v>
      </c>
      <c r="AP245" t="n">
        <v>0</v>
      </c>
      <c r="AQ245" t="n">
        <v>0</v>
      </c>
      <c r="AR245" t="n">
        <v>0</v>
      </c>
      <c r="AS245" t="inlineStr"/>
      <c r="AT245" t="n">
        <v>6.999999999999999e-05</v>
      </c>
      <c r="AU245" t="inlineStr"/>
      <c r="AV245" t="n">
        <v>0</v>
      </c>
      <c r="AW245" t="n">
        <v>2</v>
      </c>
      <c r="AX245" t="n">
        <v>78864449</v>
      </c>
      <c r="AY245" t="n">
        <v>1</v>
      </c>
      <c r="AZ245" t="n">
        <v>0</v>
      </c>
      <c r="BA245" t="n">
        <v>248</v>
      </c>
      <c r="BB245" t="n">
        <v>0</v>
      </c>
      <c r="BC245" t="n">
        <v>0</v>
      </c>
      <c r="BD245" t="n">
        <v>0</v>
      </c>
      <c r="BE245" t="n">
        <v>0</v>
      </c>
      <c r="BF245" t="n">
        <v>0</v>
      </c>
      <c r="BG245" t="n">
        <v>0</v>
      </c>
      <c r="BH245" t="n">
        <v>0</v>
      </c>
      <c r="BI245" t="n">
        <v>0</v>
      </c>
      <c r="BJ245" t="n">
        <v>0</v>
      </c>
      <c r="BK245" t="n">
        <v>0</v>
      </c>
      <c r="BL245" t="n">
        <v>0</v>
      </c>
      <c r="BM245" t="n">
        <v>0</v>
      </c>
      <c r="BN245" t="n">
        <v>0</v>
      </c>
      <c r="BO245" t="n">
        <v>0</v>
      </c>
      <c r="BP245" t="n">
        <v>0</v>
      </c>
      <c r="BQ245" t="n">
        <v>0</v>
      </c>
      <c r="BR245" t="n">
        <v>0</v>
      </c>
      <c r="BS245" t="n">
        <v>0</v>
      </c>
      <c r="BT245" t="n">
        <v>0</v>
      </c>
      <c r="BU245" t="n">
        <v>0</v>
      </c>
      <c r="BV245" t="n">
        <v>0</v>
      </c>
      <c r="BW245" t="n">
        <v>0</v>
      </c>
      <c r="CV245" t="n">
        <v>0</v>
      </c>
      <c r="CW245" t="n">
        <v>0</v>
      </c>
      <c r="CX245">
        <f>ROUND(Y245*Source!I741,7)</f>
        <v/>
      </c>
      <c r="CY245">
        <f>AA245</f>
        <v/>
      </c>
      <c r="CZ245">
        <f>AE245</f>
        <v/>
      </c>
      <c r="DA245">
        <f>AI245</f>
        <v/>
      </c>
      <c r="DB245">
        <f>ROUND(ROUND(AT245*CZ245,2),2)</f>
        <v/>
      </c>
      <c r="DC245">
        <f>ROUND(ROUND(AT245*AG245,2),2)</f>
        <v/>
      </c>
      <c r="DD245" t="inlineStr"/>
      <c r="DE245" t="inlineStr"/>
      <c r="DF245">
        <f>ROUND(ROUND(AE245*AI245,0)*CX245,0)</f>
        <v/>
      </c>
      <c r="DG245">
        <f>ROUND(ROUND(AF245,0)*CX245,0)</f>
        <v/>
      </c>
      <c r="DH245">
        <f>ROUND(ROUND(AG245,0)*CX245,0)</f>
        <v/>
      </c>
      <c r="DI245">
        <f>ROUND(ROUND(AH245,0)*CX245,0)</f>
        <v/>
      </c>
      <c r="DJ245">
        <f>DF245</f>
        <v/>
      </c>
      <c r="DK245" t="n">
        <v>0</v>
      </c>
      <c r="DL245" t="inlineStr"/>
      <c r="DM245" t="n">
        <v>0</v>
      </c>
      <c r="DN245" t="inlineStr"/>
      <c r="DO245" t="n">
        <v>0</v>
      </c>
    </row>
    <row r="246">
      <c r="A246">
        <f>ROW(Source!A741)</f>
        <v/>
      </c>
      <c r="B246" t="n">
        <v>78862477</v>
      </c>
      <c r="C246" t="n">
        <v>78864443</v>
      </c>
      <c r="D246" t="n">
        <v>29114298</v>
      </c>
      <c r="E246" t="n">
        <v>1</v>
      </c>
      <c r="F246" t="n">
        <v>1</v>
      </c>
      <c r="G246" t="n">
        <v>1</v>
      </c>
      <c r="H246" t="n">
        <v>3</v>
      </c>
      <c r="I246" t="inlineStr">
        <is>
          <t>101-1845</t>
        </is>
      </c>
      <c r="J246" t="inlineStr">
        <is>
          <t>ТССЦ Московской обл., 101-1845, приказ Минстроя России №675/пр от 28.02.2017 № 254/пр</t>
        </is>
      </c>
      <c r="K246" t="inlineStr">
        <is>
          <t>Винты самонарезающие с уплотнительной прокладкой 4,8х35 мм</t>
        </is>
      </c>
      <c r="L246" t="n">
        <v>1355</v>
      </c>
      <c r="N246" t="n">
        <v>1010</v>
      </c>
      <c r="O246" t="inlineStr">
        <is>
          <t>100 шт.</t>
        </is>
      </c>
      <c r="P246" t="inlineStr">
        <is>
          <t>100 шт.</t>
        </is>
      </c>
      <c r="Q246" t="n">
        <v>100</v>
      </c>
      <c r="W246" t="n">
        <v>0</v>
      </c>
      <c r="X246" t="n">
        <v>1167034440</v>
      </c>
      <c r="Y246">
        <f>AT246</f>
        <v/>
      </c>
      <c r="AA246" t="n">
        <v>121</v>
      </c>
      <c r="AB246" t="n">
        <v>0</v>
      </c>
      <c r="AC246" t="n">
        <v>0</v>
      </c>
      <c r="AD246" t="n">
        <v>0</v>
      </c>
      <c r="AE246" t="n">
        <v>20</v>
      </c>
      <c r="AF246" t="n">
        <v>0</v>
      </c>
      <c r="AG246" t="n">
        <v>0</v>
      </c>
      <c r="AH246" t="n">
        <v>0</v>
      </c>
      <c r="AI246" t="n">
        <v>6.05</v>
      </c>
      <c r="AJ246" t="n">
        <v>1</v>
      </c>
      <c r="AK246" t="n">
        <v>1</v>
      </c>
      <c r="AL246" t="n">
        <v>1</v>
      </c>
      <c r="AM246" t="n">
        <v>2</v>
      </c>
      <c r="AN246" t="n">
        <v>0</v>
      </c>
      <c r="AO246" t="n">
        <v>1</v>
      </c>
      <c r="AP246" t="n">
        <v>0</v>
      </c>
      <c r="AQ246" t="n">
        <v>0</v>
      </c>
      <c r="AR246" t="n">
        <v>0</v>
      </c>
      <c r="AS246" t="inlineStr"/>
      <c r="AT246" t="n">
        <v>8.000000000000001e-05</v>
      </c>
      <c r="AU246" t="inlineStr"/>
      <c r="AV246" t="n">
        <v>0</v>
      </c>
      <c r="AW246" t="n">
        <v>2</v>
      </c>
      <c r="AX246" t="n">
        <v>78864450</v>
      </c>
      <c r="AY246" t="n">
        <v>1</v>
      </c>
      <c r="AZ246" t="n">
        <v>0</v>
      </c>
      <c r="BA246" t="n">
        <v>249</v>
      </c>
      <c r="BB246" t="n">
        <v>0</v>
      </c>
      <c r="BC246" t="n">
        <v>0</v>
      </c>
      <c r="BD246" t="n">
        <v>0</v>
      </c>
      <c r="BE246" t="n">
        <v>0</v>
      </c>
      <c r="BF246" t="n">
        <v>0</v>
      </c>
      <c r="BG246" t="n">
        <v>0</v>
      </c>
      <c r="BH246" t="n">
        <v>0</v>
      </c>
      <c r="BI246" t="n">
        <v>0</v>
      </c>
      <c r="BJ246" t="n">
        <v>0</v>
      </c>
      <c r="BK246" t="n">
        <v>0</v>
      </c>
      <c r="BL246" t="n">
        <v>0</v>
      </c>
      <c r="BM246" t="n">
        <v>0</v>
      </c>
      <c r="BN246" t="n">
        <v>0</v>
      </c>
      <c r="BO246" t="n">
        <v>0</v>
      </c>
      <c r="BP246" t="n">
        <v>0</v>
      </c>
      <c r="BQ246" t="n">
        <v>0</v>
      </c>
      <c r="BR246" t="n">
        <v>0</v>
      </c>
      <c r="BS246" t="n">
        <v>0</v>
      </c>
      <c r="BT246" t="n">
        <v>0</v>
      </c>
      <c r="BU246" t="n">
        <v>0</v>
      </c>
      <c r="BV246" t="n">
        <v>0</v>
      </c>
      <c r="BW246" t="n">
        <v>0</v>
      </c>
      <c r="CV246" t="n">
        <v>0</v>
      </c>
      <c r="CW246" t="n">
        <v>0</v>
      </c>
      <c r="CX246">
        <f>ROUND(Y246*Source!I741,7)</f>
        <v/>
      </c>
      <c r="CY246">
        <f>AA246</f>
        <v/>
      </c>
      <c r="CZ246">
        <f>AE246</f>
        <v/>
      </c>
      <c r="DA246">
        <f>AI246</f>
        <v/>
      </c>
      <c r="DB246">
        <f>ROUND(ROUND(AT246*CZ246,2),2)</f>
        <v/>
      </c>
      <c r="DC246">
        <f>ROUND(ROUND(AT246*AG246,2),2)</f>
        <v/>
      </c>
      <c r="DD246" t="inlineStr"/>
      <c r="DE246" t="inlineStr"/>
      <c r="DF246">
        <f>ROUND(ROUND(AE246*AI246,0)*CX246,0)</f>
        <v/>
      </c>
      <c r="DG246">
        <f>ROUND(ROUND(AF246,0)*CX246,0)</f>
        <v/>
      </c>
      <c r="DH246">
        <f>ROUND(ROUND(AG246,0)*CX246,0)</f>
        <v/>
      </c>
      <c r="DI246">
        <f>ROUND(ROUND(AH246,0)*CX246,0)</f>
        <v/>
      </c>
      <c r="DJ246">
        <f>DF246</f>
        <v/>
      </c>
      <c r="DK246" t="n">
        <v>0</v>
      </c>
      <c r="DL246" t="inlineStr"/>
      <c r="DM246" t="n">
        <v>0</v>
      </c>
      <c r="DN246" t="inlineStr"/>
      <c r="DO246" t="n">
        <v>0</v>
      </c>
    </row>
    <row r="247">
      <c r="A247">
        <f>ROW(Source!A741)</f>
        <v/>
      </c>
      <c r="B247" t="n">
        <v>78862477</v>
      </c>
      <c r="C247" t="n">
        <v>78864443</v>
      </c>
      <c r="D247" t="n">
        <v>29114793</v>
      </c>
      <c r="E247" t="n">
        <v>1</v>
      </c>
      <c r="F247" t="n">
        <v>1</v>
      </c>
      <c r="G247" t="n">
        <v>1</v>
      </c>
      <c r="H247" t="n">
        <v>3</v>
      </c>
      <c r="I247" t="inlineStr">
        <is>
          <t>101-6899</t>
        </is>
      </c>
      <c r="J247" t="inlineStr">
        <is>
          <t>ТССЦ Московской обл., 101-6899, приказ Минстроя России №675/пр от 28.02.2017 № 254/пр</t>
        </is>
      </c>
      <c r="K247" t="inlineStr">
        <is>
          <t>Доводчик дверной гидравлический TS-68 с зубчатым приводом (нагрузка до 90 кг)</t>
        </is>
      </c>
      <c r="L247" t="n">
        <v>1354</v>
      </c>
      <c r="N247" t="n">
        <v>1010</v>
      </c>
      <c r="O247" t="inlineStr">
        <is>
          <t>шт.</t>
        </is>
      </c>
      <c r="P247" t="inlineStr">
        <is>
          <t>шт.</t>
        </is>
      </c>
      <c r="Q247" t="n">
        <v>1</v>
      </c>
      <c r="W247" t="n">
        <v>0</v>
      </c>
      <c r="X247" t="n">
        <v>-2104137516</v>
      </c>
      <c r="Y247">
        <f>AT247</f>
        <v/>
      </c>
      <c r="AA247" t="n">
        <v>2518.46</v>
      </c>
      <c r="AB247" t="n">
        <v>0</v>
      </c>
      <c r="AC247" t="n">
        <v>0</v>
      </c>
      <c r="AD247" t="n">
        <v>0</v>
      </c>
      <c r="AE247" t="n">
        <v>284.25</v>
      </c>
      <c r="AF247" t="n">
        <v>0</v>
      </c>
      <c r="AG247" t="n">
        <v>0</v>
      </c>
      <c r="AH247" t="n">
        <v>0</v>
      </c>
      <c r="AI247" t="n">
        <v>8.859999999999999</v>
      </c>
      <c r="AJ247" t="n">
        <v>1</v>
      </c>
      <c r="AK247" t="n">
        <v>1</v>
      </c>
      <c r="AL247" t="n">
        <v>1</v>
      </c>
      <c r="AM247" t="n">
        <v>0</v>
      </c>
      <c r="AN247" t="n">
        <v>0</v>
      </c>
      <c r="AO247" t="n">
        <v>0</v>
      </c>
      <c r="AP247" t="n">
        <v>0</v>
      </c>
      <c r="AQ247" t="n">
        <v>0</v>
      </c>
      <c r="AR247" t="n">
        <v>0</v>
      </c>
      <c r="AS247" t="inlineStr"/>
      <c r="AT247" t="n">
        <v>1</v>
      </c>
      <c r="AU247" t="inlineStr"/>
      <c r="AV247" t="n">
        <v>0</v>
      </c>
      <c r="AW247" t="n">
        <v>1</v>
      </c>
      <c r="AX247" t="n">
        <v>-1</v>
      </c>
      <c r="AY247" t="n">
        <v>0</v>
      </c>
      <c r="AZ247" t="n">
        <v>0</v>
      </c>
      <c r="BA247" t="inlineStr"/>
      <c r="BB247" t="n">
        <v>0</v>
      </c>
      <c r="BC247" t="n">
        <v>0</v>
      </c>
      <c r="BD247" t="n">
        <v>0</v>
      </c>
      <c r="BE247" t="n">
        <v>0</v>
      </c>
      <c r="BF247" t="n">
        <v>0</v>
      </c>
      <c r="BG247" t="n">
        <v>0</v>
      </c>
      <c r="BH247" t="n">
        <v>0</v>
      </c>
      <c r="BI247" t="n">
        <v>0</v>
      </c>
      <c r="BJ247" t="n">
        <v>0</v>
      </c>
      <c r="BK247" t="n">
        <v>0</v>
      </c>
      <c r="BL247" t="n">
        <v>0</v>
      </c>
      <c r="BM247" t="n">
        <v>0</v>
      </c>
      <c r="BN247" t="n">
        <v>0</v>
      </c>
      <c r="BO247" t="n">
        <v>0</v>
      </c>
      <c r="BP247" t="n">
        <v>0</v>
      </c>
      <c r="BQ247" t="n">
        <v>0</v>
      </c>
      <c r="BR247" t="n">
        <v>0</v>
      </c>
      <c r="BS247" t="n">
        <v>0</v>
      </c>
      <c r="BT247" t="n">
        <v>0</v>
      </c>
      <c r="BU247" t="n">
        <v>0</v>
      </c>
      <c r="BV247" t="n">
        <v>0</v>
      </c>
      <c r="BW247" t="n">
        <v>0</v>
      </c>
      <c r="CV247" t="n">
        <v>0</v>
      </c>
      <c r="CW247" t="n">
        <v>0</v>
      </c>
      <c r="CX247">
        <f>ROUND(Y247*Source!I741,7)</f>
        <v/>
      </c>
      <c r="CY247">
        <f>AA247</f>
        <v/>
      </c>
      <c r="CZ247">
        <f>AE247</f>
        <v/>
      </c>
      <c r="DA247">
        <f>AI247</f>
        <v/>
      </c>
      <c r="DB247">
        <f>ROUND(ROUND(AT247*CZ247,2),2)</f>
        <v/>
      </c>
      <c r="DC247">
        <f>ROUND(ROUND(AT247*AG247,2),2)</f>
        <v/>
      </c>
      <c r="DD247" t="inlineStr"/>
      <c r="DE247" t="inlineStr"/>
      <c r="DF247">
        <f>ROUND(ROUND(AE247*AI247,0)*CX247,0)</f>
        <v/>
      </c>
      <c r="DG247">
        <f>ROUND(ROUND(AF247,0)*CX247,0)</f>
        <v/>
      </c>
      <c r="DH247">
        <f>ROUND(ROUND(AG247,0)*CX247,0)</f>
        <v/>
      </c>
      <c r="DI247">
        <f>ROUND(ROUND(AH247,0)*CX247,0)</f>
        <v/>
      </c>
      <c r="DJ247">
        <f>DF247</f>
        <v/>
      </c>
      <c r="DK247" t="n">
        <v>0</v>
      </c>
      <c r="DL247" t="inlineStr"/>
      <c r="DM247" t="n">
        <v>0</v>
      </c>
      <c r="DN247" t="inlineStr"/>
      <c r="DO247" t="n">
        <v>0</v>
      </c>
    </row>
    <row r="248">
      <c r="A248">
        <f>ROW(Source!A741)</f>
        <v/>
      </c>
      <c r="B248" t="n">
        <v>78862477</v>
      </c>
      <c r="C248" t="n">
        <v>78864443</v>
      </c>
      <c r="D248" t="n">
        <v>29114830</v>
      </c>
      <c r="E248" t="n">
        <v>1</v>
      </c>
      <c r="F248" t="n">
        <v>1</v>
      </c>
      <c r="G248" t="n">
        <v>1</v>
      </c>
      <c r="H248" t="n">
        <v>3</v>
      </c>
      <c r="I248" t="inlineStr">
        <is>
          <t>101-9411</t>
        </is>
      </c>
      <c r="J248" t="inlineStr">
        <is>
          <t>ТССЦ Московской обл., 101-9411, приказ Минстроя России №675/пр от 28.02.2017 № 254/пр</t>
        </is>
      </c>
      <c r="K248" t="inlineStr">
        <is>
          <t>Скобяные изделия</t>
        </is>
      </c>
      <c r="L248" t="n">
        <v>1035</v>
      </c>
      <c r="N248" t="n">
        <v>1013</v>
      </c>
      <c r="O248" t="inlineStr">
        <is>
          <t>компл.</t>
        </is>
      </c>
      <c r="P248" t="inlineStr">
        <is>
          <t>компл.</t>
        </is>
      </c>
      <c r="Q248" t="n">
        <v>1</v>
      </c>
      <c r="W248" t="n">
        <v>0</v>
      </c>
      <c r="X248" t="n">
        <v>-301803214</v>
      </c>
      <c r="Y248">
        <f>AT248</f>
        <v/>
      </c>
      <c r="AA248" t="n">
        <v>0</v>
      </c>
      <c r="AB248" t="n">
        <v>0</v>
      </c>
      <c r="AC248" t="n">
        <v>0</v>
      </c>
      <c r="AD248" t="n">
        <v>0</v>
      </c>
      <c r="AE248" t="n">
        <v>0</v>
      </c>
      <c r="AF248" t="n">
        <v>0</v>
      </c>
      <c r="AG248" t="n">
        <v>0</v>
      </c>
      <c r="AH248" t="n">
        <v>0</v>
      </c>
      <c r="AI248" t="n">
        <v>1</v>
      </c>
      <c r="AJ248" t="n">
        <v>1</v>
      </c>
      <c r="AK248" t="n">
        <v>1</v>
      </c>
      <c r="AL248" t="n">
        <v>1</v>
      </c>
      <c r="AM248" t="n">
        <v>0</v>
      </c>
      <c r="AN248" t="n">
        <v>1</v>
      </c>
      <c r="AO248" t="n">
        <v>0</v>
      </c>
      <c r="AP248" t="n">
        <v>0</v>
      </c>
      <c r="AQ248" t="n">
        <v>0</v>
      </c>
      <c r="AR248" t="n">
        <v>0</v>
      </c>
      <c r="AS248" t="inlineStr"/>
      <c r="AT248" t="n">
        <v>0</v>
      </c>
      <c r="AU248" t="inlineStr"/>
      <c r="AV248" t="n">
        <v>0</v>
      </c>
      <c r="AW248" t="n">
        <v>2</v>
      </c>
      <c r="AX248" t="n">
        <v>78864451</v>
      </c>
      <c r="AY248" t="n">
        <v>1</v>
      </c>
      <c r="AZ248" t="n">
        <v>0</v>
      </c>
      <c r="BA248" t="n">
        <v>250</v>
      </c>
      <c r="BB248" t="n">
        <v>0</v>
      </c>
      <c r="BC248" t="n">
        <v>0</v>
      </c>
      <c r="BD248" t="n">
        <v>0</v>
      </c>
      <c r="BE248" t="n">
        <v>0</v>
      </c>
      <c r="BF248" t="n">
        <v>0</v>
      </c>
      <c r="BG248" t="n">
        <v>0</v>
      </c>
      <c r="BH248" t="n">
        <v>0</v>
      </c>
      <c r="BI248" t="n">
        <v>0</v>
      </c>
      <c r="BJ248" t="n">
        <v>0</v>
      </c>
      <c r="BK248" t="n">
        <v>0</v>
      </c>
      <c r="BL248" t="n">
        <v>0</v>
      </c>
      <c r="BM248" t="n">
        <v>0</v>
      </c>
      <c r="BN248" t="n">
        <v>0</v>
      </c>
      <c r="BO248" t="n">
        <v>0</v>
      </c>
      <c r="BP248" t="n">
        <v>0</v>
      </c>
      <c r="BQ248" t="n">
        <v>0</v>
      </c>
      <c r="BR248" t="n">
        <v>0</v>
      </c>
      <c r="BS248" t="n">
        <v>0</v>
      </c>
      <c r="BT248" t="n">
        <v>0</v>
      </c>
      <c r="BU248" t="n">
        <v>0</v>
      </c>
      <c r="BV248" t="n">
        <v>0</v>
      </c>
      <c r="BW248" t="n">
        <v>0</v>
      </c>
      <c r="CV248" t="n">
        <v>0</v>
      </c>
      <c r="CW248" t="n">
        <v>0</v>
      </c>
      <c r="CX248">
        <f>ROUND(Y248*Source!I741,7)</f>
        <v/>
      </c>
      <c r="CY248">
        <f>AA248</f>
        <v/>
      </c>
      <c r="CZ248">
        <f>AE248</f>
        <v/>
      </c>
      <c r="DA248">
        <f>AI248</f>
        <v/>
      </c>
      <c r="DB248">
        <f>ROUND(ROUND(AT248*CZ248,2),2)</f>
        <v/>
      </c>
      <c r="DC248">
        <f>ROUND(ROUND(AT248*AG248,2),2)</f>
        <v/>
      </c>
      <c r="DD248" t="inlineStr"/>
      <c r="DE248" t="inlineStr"/>
      <c r="DF248">
        <f>ROUND(ROUND(AE248,0)*CX248,0)</f>
        <v/>
      </c>
      <c r="DG248">
        <f>ROUND(ROUND(AF248,0)*CX248,0)</f>
        <v/>
      </c>
      <c r="DH248">
        <f>ROUND(ROUND(AG248,0)*CX248,0)</f>
        <v/>
      </c>
      <c r="DI248">
        <f>ROUND(ROUND(AH248,0)*CX248,0)</f>
        <v/>
      </c>
      <c r="DJ248">
        <f>DF248</f>
        <v/>
      </c>
      <c r="DK248" t="n">
        <v>0</v>
      </c>
      <c r="DL248" t="inlineStr"/>
      <c r="DM248" t="n">
        <v>0</v>
      </c>
      <c r="DN248" t="inlineStr"/>
      <c r="DO248" t="n">
        <v>0</v>
      </c>
    </row>
    <row r="249">
      <c r="A249">
        <f>ROW(Source!A782)</f>
        <v/>
      </c>
      <c r="B249" t="n">
        <v>78862477</v>
      </c>
      <c r="C249" t="n">
        <v>78864519</v>
      </c>
      <c r="D249" t="n">
        <v>18408291</v>
      </c>
      <c r="E249" t="n">
        <v>1</v>
      </c>
      <c r="F249" t="n">
        <v>1</v>
      </c>
      <c r="G249" t="n">
        <v>1</v>
      </c>
      <c r="H249" t="n">
        <v>1</v>
      </c>
      <c r="I249" t="inlineStr">
        <is>
          <t>1-1025-90</t>
        </is>
      </c>
      <c r="J249" t="inlineStr"/>
      <c r="K249" t="inlineStr">
        <is>
          <t>Рабочий строитель среднего разряда 2,5</t>
        </is>
      </c>
      <c r="L249" t="n">
        <v>1369</v>
      </c>
      <c r="N249" t="n">
        <v>1013</v>
      </c>
      <c r="O249" t="inlineStr">
        <is>
          <t>чел.-ч</t>
        </is>
      </c>
      <c r="P249" t="inlineStr">
        <is>
          <t>чел.-ч</t>
        </is>
      </c>
      <c r="Q249" t="n">
        <v>1</v>
      </c>
      <c r="W249" t="n">
        <v>0</v>
      </c>
      <c r="X249" t="n">
        <v>1933892413</v>
      </c>
      <c r="Y249">
        <f>AT249</f>
        <v/>
      </c>
      <c r="AA249" t="n">
        <v>0</v>
      </c>
      <c r="AB249" t="n">
        <v>0</v>
      </c>
      <c r="AC249" t="n">
        <v>0</v>
      </c>
      <c r="AD249" t="n">
        <v>8.17</v>
      </c>
      <c r="AE249" t="n">
        <v>0</v>
      </c>
      <c r="AF249" t="n">
        <v>0</v>
      </c>
      <c r="AG249" t="n">
        <v>0</v>
      </c>
      <c r="AH249" t="n">
        <v>8.17</v>
      </c>
      <c r="AI249" t="n">
        <v>1</v>
      </c>
      <c r="AJ249" t="n">
        <v>1</v>
      </c>
      <c r="AK249" t="n">
        <v>1</v>
      </c>
      <c r="AL249" t="n">
        <v>1</v>
      </c>
      <c r="AM249" t="n">
        <v>-2</v>
      </c>
      <c r="AN249" t="n">
        <v>0</v>
      </c>
      <c r="AO249" t="n">
        <v>1</v>
      </c>
      <c r="AP249" t="n">
        <v>1</v>
      </c>
      <c r="AQ249" t="n">
        <v>0</v>
      </c>
      <c r="AR249" t="n">
        <v>0</v>
      </c>
      <c r="AS249" t="inlineStr"/>
      <c r="AT249" t="n">
        <v>32.2</v>
      </c>
      <c r="AU249" t="inlineStr"/>
      <c r="AV249" t="n">
        <v>1</v>
      </c>
      <c r="AW249" t="n">
        <v>2</v>
      </c>
      <c r="AX249" t="n">
        <v>78864526</v>
      </c>
      <c r="AY249" t="n">
        <v>1</v>
      </c>
      <c r="AZ249" t="n">
        <v>0</v>
      </c>
      <c r="BA249" t="n">
        <v>251</v>
      </c>
      <c r="BB249" t="n">
        <v>0</v>
      </c>
      <c r="BC249" t="n">
        <v>0</v>
      </c>
      <c r="BD249" t="n">
        <v>0</v>
      </c>
      <c r="BE249" t="n">
        <v>0</v>
      </c>
      <c r="BF249" t="n">
        <v>0</v>
      </c>
      <c r="BG249" t="n">
        <v>0</v>
      </c>
      <c r="BH249" t="n">
        <v>0</v>
      </c>
      <c r="BI249" t="n">
        <v>0</v>
      </c>
      <c r="BJ249" t="n">
        <v>0</v>
      </c>
      <c r="BK249" t="n">
        <v>0</v>
      </c>
      <c r="BL249" t="n">
        <v>0</v>
      </c>
      <c r="BM249" t="n">
        <v>0</v>
      </c>
      <c r="BN249" t="n">
        <v>0</v>
      </c>
      <c r="BO249" t="n">
        <v>0</v>
      </c>
      <c r="BP249" t="n">
        <v>0</v>
      </c>
      <c r="BQ249" t="n">
        <v>0</v>
      </c>
      <c r="BR249" t="n">
        <v>0</v>
      </c>
      <c r="BS249" t="n">
        <v>0</v>
      </c>
      <c r="BT249" t="n">
        <v>0</v>
      </c>
      <c r="BU249" t="n">
        <v>0</v>
      </c>
      <c r="BV249" t="n">
        <v>0</v>
      </c>
      <c r="BW249" t="n">
        <v>0</v>
      </c>
      <c r="CU249">
        <f>ROUND(AT249*Source!I782*AH249*AL249,0)</f>
        <v/>
      </c>
      <c r="CV249">
        <f>ROUND(Y249*Source!I782,7)</f>
        <v/>
      </c>
      <c r="CW249" t="n">
        <v>0</v>
      </c>
      <c r="CX249">
        <f>ROUND(Y249*Source!I782,7)</f>
        <v/>
      </c>
      <c r="CY249">
        <f>AD249</f>
        <v/>
      </c>
      <c r="CZ249">
        <f>AH249</f>
        <v/>
      </c>
      <c r="DA249">
        <f>AL249</f>
        <v/>
      </c>
      <c r="DB249">
        <f>ROUND(ROUND(AT249*CZ249,2),2)</f>
        <v/>
      </c>
      <c r="DC249">
        <f>ROUND(ROUND(AT249*AG249,2),2)</f>
        <v/>
      </c>
      <c r="DD249" t="inlineStr"/>
      <c r="DE249" t="inlineStr"/>
      <c r="DF249">
        <f>ROUND(ROUND(AE249,0)*CX249,0)</f>
        <v/>
      </c>
      <c r="DG249">
        <f>ROUND(ROUND(AF249,0)*CX249,0)</f>
        <v/>
      </c>
      <c r="DH249">
        <f>ROUND(ROUND(AG249,0)*CX249,0)</f>
        <v/>
      </c>
      <c r="DI249">
        <f>ROUND(ROUND(AH249,0)*CX249,0)</f>
        <v/>
      </c>
      <c r="DJ249">
        <f>DI249</f>
        <v/>
      </c>
      <c r="DK249" t="n">
        <v>0</v>
      </c>
      <c r="DL249" t="inlineStr"/>
      <c r="DM249" t="n">
        <v>0</v>
      </c>
      <c r="DN249" t="inlineStr"/>
      <c r="DO249" t="n">
        <v>0</v>
      </c>
    </row>
    <row r="250">
      <c r="A250">
        <f>ROW(Source!A782)</f>
        <v/>
      </c>
      <c r="B250" t="n">
        <v>78862477</v>
      </c>
      <c r="C250" t="n">
        <v>78864519</v>
      </c>
      <c r="D250" t="n">
        <v>29174913</v>
      </c>
      <c r="E250" t="n">
        <v>1</v>
      </c>
      <c r="F250" t="n">
        <v>1</v>
      </c>
      <c r="G250" t="n">
        <v>1</v>
      </c>
      <c r="H250" t="n">
        <v>2</v>
      </c>
      <c r="I250" t="inlineStr">
        <is>
          <t>400001</t>
        </is>
      </c>
      <c r="J250" t="inlineStr">
        <is>
          <t>ТСЭМ Московской обл., 400001, приказ Минстроя России №675/пр от 28.02.2017 № 264/пр</t>
        </is>
      </c>
      <c r="K250" t="inlineStr">
        <is>
          <t>Автомобили бортовые, грузоподъемность до 5 т</t>
        </is>
      </c>
      <c r="L250" t="n">
        <v>1368</v>
      </c>
      <c r="N250" t="n">
        <v>1011</v>
      </c>
      <c r="O250" t="inlineStr">
        <is>
          <t>маш.-ч</t>
        </is>
      </c>
      <c r="P250" t="inlineStr">
        <is>
          <t>маш.-ч</t>
        </is>
      </c>
      <c r="Q250" t="n">
        <v>1</v>
      </c>
      <c r="W250" t="n">
        <v>0</v>
      </c>
      <c r="X250" t="n">
        <v>1230759911</v>
      </c>
      <c r="Y250">
        <f>AT250</f>
        <v/>
      </c>
      <c r="AA250" t="n">
        <v>0</v>
      </c>
      <c r="AB250" t="n">
        <v>2177.51</v>
      </c>
      <c r="AC250" t="n">
        <v>606.1</v>
      </c>
      <c r="AD250" t="n">
        <v>0</v>
      </c>
      <c r="AE250" t="n">
        <v>0</v>
      </c>
      <c r="AF250" t="n">
        <v>87.17</v>
      </c>
      <c r="AG250" t="n">
        <v>11.6</v>
      </c>
      <c r="AH250" t="n">
        <v>0</v>
      </c>
      <c r="AI250" t="n">
        <v>1</v>
      </c>
      <c r="AJ250" t="n">
        <v>24.98</v>
      </c>
      <c r="AK250" t="n">
        <v>52.25</v>
      </c>
      <c r="AL250" t="n">
        <v>1</v>
      </c>
      <c r="AM250" t="n">
        <v>2</v>
      </c>
      <c r="AN250" t="n">
        <v>0</v>
      </c>
      <c r="AO250" t="n">
        <v>1</v>
      </c>
      <c r="AP250" t="n">
        <v>1</v>
      </c>
      <c r="AQ250" t="n">
        <v>0</v>
      </c>
      <c r="AR250" t="n">
        <v>0</v>
      </c>
      <c r="AS250" t="inlineStr"/>
      <c r="AT250" t="n">
        <v>0.01</v>
      </c>
      <c r="AU250" t="inlineStr"/>
      <c r="AV250" t="n">
        <v>0</v>
      </c>
      <c r="AW250" t="n">
        <v>2</v>
      </c>
      <c r="AX250" t="n">
        <v>78864527</v>
      </c>
      <c r="AY250" t="n">
        <v>1</v>
      </c>
      <c r="AZ250" t="n">
        <v>0</v>
      </c>
      <c r="BA250" t="n">
        <v>252</v>
      </c>
      <c r="BB250" t="n">
        <v>0</v>
      </c>
      <c r="BC250" t="n">
        <v>0</v>
      </c>
      <c r="BD250" t="n">
        <v>0</v>
      </c>
      <c r="BE250" t="n">
        <v>0</v>
      </c>
      <c r="BF250" t="n">
        <v>0</v>
      </c>
      <c r="BG250" t="n">
        <v>0</v>
      </c>
      <c r="BH250" t="n">
        <v>0</v>
      </c>
      <c r="BI250" t="n">
        <v>0</v>
      </c>
      <c r="BJ250" t="n">
        <v>0</v>
      </c>
      <c r="BK250" t="n">
        <v>0</v>
      </c>
      <c r="BL250" t="n">
        <v>0</v>
      </c>
      <c r="BM250" t="n">
        <v>0</v>
      </c>
      <c r="BN250" t="n">
        <v>0</v>
      </c>
      <c r="BO250" t="n">
        <v>0</v>
      </c>
      <c r="BP250" t="n">
        <v>0</v>
      </c>
      <c r="BQ250" t="n">
        <v>0</v>
      </c>
      <c r="BR250" t="n">
        <v>0</v>
      </c>
      <c r="BS250" t="n">
        <v>0</v>
      </c>
      <c r="BT250" t="n">
        <v>0</v>
      </c>
      <c r="BU250" t="n">
        <v>0</v>
      </c>
      <c r="BV250" t="n">
        <v>0</v>
      </c>
      <c r="BW250" t="n">
        <v>0</v>
      </c>
      <c r="CV250" t="n">
        <v>0</v>
      </c>
      <c r="CW250">
        <f>ROUND(Y250*Source!I782*DO250,7)</f>
        <v/>
      </c>
      <c r="CX250">
        <f>ROUND(Y250*Source!I782,7)</f>
        <v/>
      </c>
      <c r="CY250">
        <f>AB250</f>
        <v/>
      </c>
      <c r="CZ250">
        <f>AF250</f>
        <v/>
      </c>
      <c r="DA250">
        <f>AJ250</f>
        <v/>
      </c>
      <c r="DB250">
        <f>ROUND(ROUND(AT250*CZ250,2),2)</f>
        <v/>
      </c>
      <c r="DC250">
        <f>ROUND(ROUND(AT250*AG250,2),2)</f>
        <v/>
      </c>
      <c r="DD250" t="inlineStr"/>
      <c r="DE250" t="inlineStr"/>
      <c r="DF250">
        <f>ROUND(ROUND(AE250,0)*CX250,0)</f>
        <v/>
      </c>
      <c r="DG250">
        <f>ROUND(ROUND(AF250*AJ250,0)*CX250,0)</f>
        <v/>
      </c>
      <c r="DH250">
        <f>ROUND(ROUND(AG250*AK250,0)*CX250,0)</f>
        <v/>
      </c>
      <c r="DI250">
        <f>ROUND(ROUND(AH250,0)*CX250,0)</f>
        <v/>
      </c>
      <c r="DJ250">
        <f>DG250</f>
        <v/>
      </c>
      <c r="DK250" t="n">
        <v>0</v>
      </c>
      <c r="DL250" t="inlineStr"/>
      <c r="DM250" t="n">
        <v>0</v>
      </c>
      <c r="DN250" t="inlineStr"/>
      <c r="DO250" t="n">
        <v>0</v>
      </c>
    </row>
    <row r="251">
      <c r="A251">
        <f>ROW(Source!A782)</f>
        <v/>
      </c>
      <c r="B251" t="n">
        <v>78862477</v>
      </c>
      <c r="C251" t="n">
        <v>78864519</v>
      </c>
      <c r="D251" t="n">
        <v>29110139</v>
      </c>
      <c r="E251" t="n">
        <v>1</v>
      </c>
      <c r="F251" t="n">
        <v>1</v>
      </c>
      <c r="G251" t="n">
        <v>1</v>
      </c>
      <c r="H251" t="n">
        <v>3</v>
      </c>
      <c r="I251" t="inlineStr">
        <is>
          <t>101-1703</t>
        </is>
      </c>
      <c r="J251" t="inlineStr">
        <is>
          <t>ТССЦ Московской обл., 101-1703, приказ Минстроя России №675/пр от 28.02.2017 № 254/пр</t>
        </is>
      </c>
      <c r="K251" t="inlineStr">
        <is>
          <t>Прокладки резиновые (пластина техническая прессованная)</t>
        </is>
      </c>
      <c r="L251" t="n">
        <v>1346</v>
      </c>
      <c r="N251" t="n">
        <v>1009</v>
      </c>
      <c r="O251" t="inlineStr">
        <is>
          <t>кг</t>
        </is>
      </c>
      <c r="P251" t="inlineStr">
        <is>
          <t>кг</t>
        </is>
      </c>
      <c r="Q251" t="n">
        <v>1</v>
      </c>
      <c r="W251" t="n">
        <v>0</v>
      </c>
      <c r="X251" t="n">
        <v>-1947909329</v>
      </c>
      <c r="Y251">
        <f>AT251</f>
        <v/>
      </c>
      <c r="AA251" t="n">
        <v>341.04</v>
      </c>
      <c r="AB251" t="n">
        <v>0</v>
      </c>
      <c r="AC251" t="n">
        <v>0</v>
      </c>
      <c r="AD251" t="n">
        <v>0</v>
      </c>
      <c r="AE251" t="n">
        <v>23.09</v>
      </c>
      <c r="AF251" t="n">
        <v>0</v>
      </c>
      <c r="AG251" t="n">
        <v>0</v>
      </c>
      <c r="AH251" t="n">
        <v>0</v>
      </c>
      <c r="AI251" t="n">
        <v>14.77</v>
      </c>
      <c r="AJ251" t="n">
        <v>1</v>
      </c>
      <c r="AK251" t="n">
        <v>1</v>
      </c>
      <c r="AL251" t="n">
        <v>1</v>
      </c>
      <c r="AM251" t="n">
        <v>2</v>
      </c>
      <c r="AN251" t="n">
        <v>0</v>
      </c>
      <c r="AO251" t="n">
        <v>1</v>
      </c>
      <c r="AP251" t="n">
        <v>1</v>
      </c>
      <c r="AQ251" t="n">
        <v>0</v>
      </c>
      <c r="AR251" t="n">
        <v>0</v>
      </c>
      <c r="AS251" t="inlineStr"/>
      <c r="AT251" t="n">
        <v>2</v>
      </c>
      <c r="AU251" t="inlineStr"/>
      <c r="AV251" t="n">
        <v>0</v>
      </c>
      <c r="AW251" t="n">
        <v>2</v>
      </c>
      <c r="AX251" t="n">
        <v>78864528</v>
      </c>
      <c r="AY251" t="n">
        <v>1</v>
      </c>
      <c r="AZ251" t="n">
        <v>0</v>
      </c>
      <c r="BA251" t="n">
        <v>253</v>
      </c>
      <c r="BB251" t="n">
        <v>0</v>
      </c>
      <c r="BC251" t="n">
        <v>0</v>
      </c>
      <c r="BD251" t="n">
        <v>0</v>
      </c>
      <c r="BE251" t="n">
        <v>0</v>
      </c>
      <c r="BF251" t="n">
        <v>0</v>
      </c>
      <c r="BG251" t="n">
        <v>0</v>
      </c>
      <c r="BH251" t="n">
        <v>0</v>
      </c>
      <c r="BI251" t="n">
        <v>0</v>
      </c>
      <c r="BJ251" t="n">
        <v>0</v>
      </c>
      <c r="BK251" t="n">
        <v>0</v>
      </c>
      <c r="BL251" t="n">
        <v>0</v>
      </c>
      <c r="BM251" t="n">
        <v>0</v>
      </c>
      <c r="BN251" t="n">
        <v>0</v>
      </c>
      <c r="BO251" t="n">
        <v>0</v>
      </c>
      <c r="BP251" t="n">
        <v>0</v>
      </c>
      <c r="BQ251" t="n">
        <v>0</v>
      </c>
      <c r="BR251" t="n">
        <v>0</v>
      </c>
      <c r="BS251" t="n">
        <v>0</v>
      </c>
      <c r="BT251" t="n">
        <v>0</v>
      </c>
      <c r="BU251" t="n">
        <v>0</v>
      </c>
      <c r="BV251" t="n">
        <v>0</v>
      </c>
      <c r="BW251" t="n">
        <v>0</v>
      </c>
      <c r="CV251" t="n">
        <v>0</v>
      </c>
      <c r="CW251" t="n">
        <v>0</v>
      </c>
      <c r="CX251">
        <f>ROUND(Y251*Source!I782,7)</f>
        <v/>
      </c>
      <c r="CY251">
        <f>AA251</f>
        <v/>
      </c>
      <c r="CZ251">
        <f>AE251</f>
        <v/>
      </c>
      <c r="DA251">
        <f>AI251</f>
        <v/>
      </c>
      <c r="DB251">
        <f>ROUND(ROUND(AT251*CZ251,2),2)</f>
        <v/>
      </c>
      <c r="DC251">
        <f>ROUND(ROUND(AT251*AG251,2),2)</f>
        <v/>
      </c>
      <c r="DD251" t="inlineStr"/>
      <c r="DE251" t="inlineStr"/>
      <c r="DF251">
        <f>ROUND(ROUND(AE251*AI251,0)*CX251,0)</f>
        <v/>
      </c>
      <c r="DG251">
        <f>ROUND(ROUND(AF251,0)*CX251,0)</f>
        <v/>
      </c>
      <c r="DH251">
        <f>ROUND(ROUND(AG251,0)*CX251,0)</f>
        <v/>
      </c>
      <c r="DI251">
        <f>ROUND(ROUND(AH251,0)*CX251,0)</f>
        <v/>
      </c>
      <c r="DJ251">
        <f>DF251</f>
        <v/>
      </c>
      <c r="DK251" t="n">
        <v>0</v>
      </c>
      <c r="DL251" t="inlineStr"/>
      <c r="DM251" t="n">
        <v>0</v>
      </c>
      <c r="DN251" t="inlineStr"/>
      <c r="DO251" t="n">
        <v>0</v>
      </c>
    </row>
    <row r="252">
      <c r="A252">
        <f>ROW(Source!A782)</f>
        <v/>
      </c>
      <c r="B252" t="n">
        <v>78862477</v>
      </c>
      <c r="C252" t="n">
        <v>78864519</v>
      </c>
      <c r="D252" t="n">
        <v>29114240</v>
      </c>
      <c r="E252" t="n">
        <v>1</v>
      </c>
      <c r="F252" t="n">
        <v>1</v>
      </c>
      <c r="G252" t="n">
        <v>1</v>
      </c>
      <c r="H252" t="n">
        <v>3</v>
      </c>
      <c r="I252" t="inlineStr">
        <is>
          <t>101-2576</t>
        </is>
      </c>
      <c r="J252" t="inlineStr">
        <is>
          <t>ТССЦ Московской обл., 101-2576, приказ Минстроя России №675/пр от 28.02.2017 № 254/пр</t>
        </is>
      </c>
      <c r="K252" t="inlineStr">
        <is>
          <t>Болты с гайками и шайбами для санитарно-технических работ диаметром 16 мм</t>
        </is>
      </c>
      <c r="L252" t="n">
        <v>1348</v>
      </c>
      <c r="N252" t="n">
        <v>1009</v>
      </c>
      <c r="O252" t="inlineStr">
        <is>
          <t>т</t>
        </is>
      </c>
      <c r="P252" t="inlineStr">
        <is>
          <t>т</t>
        </is>
      </c>
      <c r="Q252" t="n">
        <v>1000</v>
      </c>
      <c r="W252" t="n">
        <v>0</v>
      </c>
      <c r="X252" t="n">
        <v>-1701539228</v>
      </c>
      <c r="Y252">
        <f>AT252</f>
        <v/>
      </c>
      <c r="AA252" t="n">
        <v>145037.4</v>
      </c>
      <c r="AB252" t="n">
        <v>0</v>
      </c>
      <c r="AC252" t="n">
        <v>0</v>
      </c>
      <c r="AD252" t="n">
        <v>0</v>
      </c>
      <c r="AE252" t="n">
        <v>14830</v>
      </c>
      <c r="AF252" t="n">
        <v>0</v>
      </c>
      <c r="AG252" t="n">
        <v>0</v>
      </c>
      <c r="AH252" t="n">
        <v>0</v>
      </c>
      <c r="AI252" t="n">
        <v>9.779999999999999</v>
      </c>
      <c r="AJ252" t="n">
        <v>1</v>
      </c>
      <c r="AK252" t="n">
        <v>1</v>
      </c>
      <c r="AL252" t="n">
        <v>1</v>
      </c>
      <c r="AM252" t="n">
        <v>2</v>
      </c>
      <c r="AN252" t="n">
        <v>0</v>
      </c>
      <c r="AO252" t="n">
        <v>1</v>
      </c>
      <c r="AP252" t="n">
        <v>1</v>
      </c>
      <c r="AQ252" t="n">
        <v>0</v>
      </c>
      <c r="AR252" t="n">
        <v>0</v>
      </c>
      <c r="AS252" t="inlineStr"/>
      <c r="AT252" t="n">
        <v>0.005</v>
      </c>
      <c r="AU252" t="inlineStr"/>
      <c r="AV252" t="n">
        <v>0</v>
      </c>
      <c r="AW252" t="n">
        <v>2</v>
      </c>
      <c r="AX252" t="n">
        <v>78864529</v>
      </c>
      <c r="AY252" t="n">
        <v>1</v>
      </c>
      <c r="AZ252" t="n">
        <v>0</v>
      </c>
      <c r="BA252" t="n">
        <v>254</v>
      </c>
      <c r="BB252" t="n">
        <v>0</v>
      </c>
      <c r="BC252" t="n">
        <v>0</v>
      </c>
      <c r="BD252" t="n">
        <v>0</v>
      </c>
      <c r="BE252" t="n">
        <v>0</v>
      </c>
      <c r="BF252" t="n">
        <v>0</v>
      </c>
      <c r="BG252" t="n">
        <v>0</v>
      </c>
      <c r="BH252" t="n">
        <v>0</v>
      </c>
      <c r="BI252" t="n">
        <v>0</v>
      </c>
      <c r="BJ252" t="n">
        <v>0</v>
      </c>
      <c r="BK252" t="n">
        <v>0</v>
      </c>
      <c r="BL252" t="n">
        <v>0</v>
      </c>
      <c r="BM252" t="n">
        <v>0</v>
      </c>
      <c r="BN252" t="n">
        <v>0</v>
      </c>
      <c r="BO252" t="n">
        <v>0</v>
      </c>
      <c r="BP252" t="n">
        <v>0</v>
      </c>
      <c r="BQ252" t="n">
        <v>0</v>
      </c>
      <c r="BR252" t="n">
        <v>0</v>
      </c>
      <c r="BS252" t="n">
        <v>0</v>
      </c>
      <c r="BT252" t="n">
        <v>0</v>
      </c>
      <c r="BU252" t="n">
        <v>0</v>
      </c>
      <c r="BV252" t="n">
        <v>0</v>
      </c>
      <c r="BW252" t="n">
        <v>0</v>
      </c>
      <c r="CV252" t="n">
        <v>0</v>
      </c>
      <c r="CW252" t="n">
        <v>0</v>
      </c>
      <c r="CX252">
        <f>ROUND(Y252*Source!I782,7)</f>
        <v/>
      </c>
      <c r="CY252">
        <f>AA252</f>
        <v/>
      </c>
      <c r="CZ252">
        <f>AE252</f>
        <v/>
      </c>
      <c r="DA252">
        <f>AI252</f>
        <v/>
      </c>
      <c r="DB252">
        <f>ROUND(ROUND(AT252*CZ252,2),2)</f>
        <v/>
      </c>
      <c r="DC252">
        <f>ROUND(ROUND(AT252*AG252,2),2)</f>
        <v/>
      </c>
      <c r="DD252" t="inlineStr"/>
      <c r="DE252" t="inlineStr"/>
      <c r="DF252">
        <f>ROUND(ROUND(AE252*AI252,0)*CX252,0)</f>
        <v/>
      </c>
      <c r="DG252">
        <f>ROUND(ROUND(AF252,0)*CX252,0)</f>
        <v/>
      </c>
      <c r="DH252">
        <f>ROUND(ROUND(AG252,0)*CX252,0)</f>
        <v/>
      </c>
      <c r="DI252">
        <f>ROUND(ROUND(AH252,0)*CX252,0)</f>
        <v/>
      </c>
      <c r="DJ252">
        <f>DF252</f>
        <v/>
      </c>
      <c r="DK252" t="n">
        <v>0</v>
      </c>
      <c r="DL252" t="inlineStr"/>
      <c r="DM252" t="n">
        <v>0</v>
      </c>
      <c r="DN252" t="inlineStr"/>
      <c r="DO252" t="n">
        <v>0</v>
      </c>
    </row>
    <row r="253">
      <c r="A253">
        <f>ROW(Source!A782)</f>
        <v/>
      </c>
      <c r="B253" t="n">
        <v>78862477</v>
      </c>
      <c r="C253" t="n">
        <v>78864519</v>
      </c>
      <c r="D253" t="n">
        <v>29108203</v>
      </c>
      <c r="E253" t="n">
        <v>1</v>
      </c>
      <c r="F253" t="n">
        <v>1</v>
      </c>
      <c r="G253" t="n">
        <v>1</v>
      </c>
      <c r="H253" t="n">
        <v>3</v>
      </c>
      <c r="I253" t="inlineStr">
        <is>
          <t>101-5034</t>
        </is>
      </c>
      <c r="J253" t="inlineStr">
        <is>
          <t>ТССЦ Московской обл., 101-5034, приказ Минстроя России №675/пр от 28.02.2017 № 254/пр</t>
        </is>
      </c>
      <c r="K253" t="inlineStr">
        <is>
          <t>Ящики почтовые 4-х секционные</t>
        </is>
      </c>
      <c r="L253" t="n">
        <v>1354</v>
      </c>
      <c r="N253" t="n">
        <v>1010</v>
      </c>
      <c r="O253" t="inlineStr">
        <is>
          <t>шт.</t>
        </is>
      </c>
      <c r="P253" t="inlineStr">
        <is>
          <t>шт.</t>
        </is>
      </c>
      <c r="Q253" t="n">
        <v>1</v>
      </c>
      <c r="W253" t="n">
        <v>0</v>
      </c>
      <c r="X253" t="n">
        <v>1922913707</v>
      </c>
      <c r="Y253">
        <f>AT253</f>
        <v/>
      </c>
      <c r="AA253" t="n">
        <v>1657.16</v>
      </c>
      <c r="AB253" t="n">
        <v>0</v>
      </c>
      <c r="AC253" t="n">
        <v>0</v>
      </c>
      <c r="AD253" t="n">
        <v>0</v>
      </c>
      <c r="AE253" t="n">
        <v>484.55</v>
      </c>
      <c r="AF253" t="n">
        <v>0</v>
      </c>
      <c r="AG253" t="n">
        <v>0</v>
      </c>
      <c r="AH253" t="n">
        <v>0</v>
      </c>
      <c r="AI253" t="n">
        <v>3.42</v>
      </c>
      <c r="AJ253" t="n">
        <v>1</v>
      </c>
      <c r="AK253" t="n">
        <v>1</v>
      </c>
      <c r="AL253" t="n">
        <v>1</v>
      </c>
      <c r="AM253" t="n">
        <v>0</v>
      </c>
      <c r="AN253" t="n">
        <v>0</v>
      </c>
      <c r="AO253" t="n">
        <v>0</v>
      </c>
      <c r="AP253" t="n">
        <v>1</v>
      </c>
      <c r="AQ253" t="n">
        <v>0</v>
      </c>
      <c r="AR253" t="n">
        <v>0</v>
      </c>
      <c r="AS253" t="inlineStr"/>
      <c r="AT253" t="n">
        <v>0</v>
      </c>
      <c r="AU253" t="inlineStr"/>
      <c r="AV253" t="n">
        <v>0</v>
      </c>
      <c r="AW253" t="n">
        <v>1</v>
      </c>
      <c r="AX253" t="n">
        <v>-1</v>
      </c>
      <c r="AY253" t="n">
        <v>0</v>
      </c>
      <c r="AZ253" t="n">
        <v>0</v>
      </c>
      <c r="BA253" t="inlineStr"/>
      <c r="BB253" t="n">
        <v>0</v>
      </c>
      <c r="BC253" t="n">
        <v>0</v>
      </c>
      <c r="BD253" t="n">
        <v>0</v>
      </c>
      <c r="BE253" t="n">
        <v>0</v>
      </c>
      <c r="BF253" t="n">
        <v>0</v>
      </c>
      <c r="BG253" t="n">
        <v>0</v>
      </c>
      <c r="BH253" t="n">
        <v>0</v>
      </c>
      <c r="BI253" t="n">
        <v>0</v>
      </c>
      <c r="BJ253" t="n">
        <v>0</v>
      </c>
      <c r="BK253" t="n">
        <v>0</v>
      </c>
      <c r="BL253" t="n">
        <v>0</v>
      </c>
      <c r="BM253" t="n">
        <v>0</v>
      </c>
      <c r="BN253" t="n">
        <v>0</v>
      </c>
      <c r="BO253" t="n">
        <v>0</v>
      </c>
      <c r="BP253" t="n">
        <v>0</v>
      </c>
      <c r="BQ253" t="n">
        <v>0</v>
      </c>
      <c r="BR253" t="n">
        <v>0</v>
      </c>
      <c r="BS253" t="n">
        <v>0</v>
      </c>
      <c r="BT253" t="n">
        <v>0</v>
      </c>
      <c r="BU253" t="n">
        <v>0</v>
      </c>
      <c r="BV253" t="n">
        <v>0</v>
      </c>
      <c r="BW253" t="n">
        <v>0</v>
      </c>
      <c r="CV253" t="n">
        <v>0</v>
      </c>
      <c r="CW253" t="n">
        <v>0</v>
      </c>
      <c r="CX253">
        <f>ROUND(Y253*Source!I782,7)</f>
        <v/>
      </c>
      <c r="CY253">
        <f>AA253</f>
        <v/>
      </c>
      <c r="CZ253">
        <f>AE253</f>
        <v/>
      </c>
      <c r="DA253">
        <f>AI253</f>
        <v/>
      </c>
      <c r="DB253">
        <f>ROUND(ROUND(AT253*CZ253,2),2)</f>
        <v/>
      </c>
      <c r="DC253">
        <f>ROUND(ROUND(AT253*AG253,2),2)</f>
        <v/>
      </c>
      <c r="DD253" t="inlineStr"/>
      <c r="DE253" t="inlineStr"/>
      <c r="DF253">
        <f>ROUND(ROUND(AE253*AI253,0)*CX253,0)</f>
        <v/>
      </c>
      <c r="DG253">
        <f>ROUND(ROUND(AF253,0)*CX253,0)</f>
        <v/>
      </c>
      <c r="DH253">
        <f>ROUND(ROUND(AG253,0)*CX253,0)</f>
        <v/>
      </c>
      <c r="DI253">
        <f>ROUND(ROUND(AH253,0)*CX253,0)</f>
        <v/>
      </c>
      <c r="DJ253">
        <f>DF253</f>
        <v/>
      </c>
      <c r="DK253" t="n">
        <v>0</v>
      </c>
      <c r="DL253" t="inlineStr"/>
      <c r="DM253" t="n">
        <v>0</v>
      </c>
      <c r="DN253" t="inlineStr"/>
      <c r="DO253" t="n">
        <v>0</v>
      </c>
    </row>
    <row r="254">
      <c r="A254">
        <f>ROW(Source!A782)</f>
        <v/>
      </c>
      <c r="B254" t="n">
        <v>78862477</v>
      </c>
      <c r="C254" t="n">
        <v>78864519</v>
      </c>
      <c r="D254" t="n">
        <v>29150040</v>
      </c>
      <c r="E254" t="n">
        <v>1</v>
      </c>
      <c r="F254" t="n">
        <v>1</v>
      </c>
      <c r="G254" t="n">
        <v>1</v>
      </c>
      <c r="H254" t="n">
        <v>3</v>
      </c>
      <c r="I254" t="inlineStr">
        <is>
          <t>411-0001</t>
        </is>
      </c>
      <c r="J254" t="inlineStr">
        <is>
          <t>ТССЦ Московской обл., 411-0001, приказ Минстроя России №675/пр от 28.02.2017 № 257/пр</t>
        </is>
      </c>
      <c r="K254" t="inlineStr">
        <is>
          <t>Вода</t>
        </is>
      </c>
      <c r="L254" t="n">
        <v>1339</v>
      </c>
      <c r="N254" t="n">
        <v>1007</v>
      </c>
      <c r="O254" t="inlineStr">
        <is>
          <t>м3</t>
        </is>
      </c>
      <c r="P254" t="inlineStr">
        <is>
          <t>м3</t>
        </is>
      </c>
      <c r="Q254" t="n">
        <v>1</v>
      </c>
      <c r="W254" t="n">
        <v>0</v>
      </c>
      <c r="X254" t="n">
        <v>619799737</v>
      </c>
      <c r="Y254">
        <f>AT254</f>
        <v/>
      </c>
      <c r="AA254" t="n">
        <v>31.28</v>
      </c>
      <c r="AB254" t="n">
        <v>0</v>
      </c>
      <c r="AC254" t="n">
        <v>0</v>
      </c>
      <c r="AD254" t="n">
        <v>0</v>
      </c>
      <c r="AE254" t="n">
        <v>2.44</v>
      </c>
      <c r="AF254" t="n">
        <v>0</v>
      </c>
      <c r="AG254" t="n">
        <v>0</v>
      </c>
      <c r="AH254" t="n">
        <v>0</v>
      </c>
      <c r="AI254" t="n">
        <v>12.82</v>
      </c>
      <c r="AJ254" t="n">
        <v>1</v>
      </c>
      <c r="AK254" t="n">
        <v>1</v>
      </c>
      <c r="AL254" t="n">
        <v>1</v>
      </c>
      <c r="AM254" t="n">
        <v>2</v>
      </c>
      <c r="AN254" t="n">
        <v>0</v>
      </c>
      <c r="AO254" t="n">
        <v>1</v>
      </c>
      <c r="AP254" t="n">
        <v>1</v>
      </c>
      <c r="AQ254" t="n">
        <v>0</v>
      </c>
      <c r="AR254" t="n">
        <v>0</v>
      </c>
      <c r="AS254" t="inlineStr"/>
      <c r="AT254" t="n">
        <v>7.8</v>
      </c>
      <c r="AU254" t="inlineStr"/>
      <c r="AV254" t="n">
        <v>0</v>
      </c>
      <c r="AW254" t="n">
        <v>2</v>
      </c>
      <c r="AX254" t="n">
        <v>78864530</v>
      </c>
      <c r="AY254" t="n">
        <v>1</v>
      </c>
      <c r="AZ254" t="n">
        <v>0</v>
      </c>
      <c r="BA254" t="n">
        <v>255</v>
      </c>
      <c r="BB254" t="n">
        <v>0</v>
      </c>
      <c r="BC254" t="n">
        <v>0</v>
      </c>
      <c r="BD254" t="n">
        <v>0</v>
      </c>
      <c r="BE254" t="n">
        <v>0</v>
      </c>
      <c r="BF254" t="n">
        <v>0</v>
      </c>
      <c r="BG254" t="n">
        <v>0</v>
      </c>
      <c r="BH254" t="n">
        <v>0</v>
      </c>
      <c r="BI254" t="n">
        <v>0</v>
      </c>
      <c r="BJ254" t="n">
        <v>0</v>
      </c>
      <c r="BK254" t="n">
        <v>0</v>
      </c>
      <c r="BL254" t="n">
        <v>0</v>
      </c>
      <c r="BM254" t="n">
        <v>0</v>
      </c>
      <c r="BN254" t="n">
        <v>0</v>
      </c>
      <c r="BO254" t="n">
        <v>0</v>
      </c>
      <c r="BP254" t="n">
        <v>0</v>
      </c>
      <c r="BQ254" t="n">
        <v>0</v>
      </c>
      <c r="BR254" t="n">
        <v>0</v>
      </c>
      <c r="BS254" t="n">
        <v>0</v>
      </c>
      <c r="BT254" t="n">
        <v>0</v>
      </c>
      <c r="BU254" t="n">
        <v>0</v>
      </c>
      <c r="BV254" t="n">
        <v>0</v>
      </c>
      <c r="BW254" t="n">
        <v>0</v>
      </c>
      <c r="CV254" t="n">
        <v>0</v>
      </c>
      <c r="CW254" t="n">
        <v>0</v>
      </c>
      <c r="CX254">
        <f>ROUND(Y254*Source!I782,7)</f>
        <v/>
      </c>
      <c r="CY254">
        <f>AA254</f>
        <v/>
      </c>
      <c r="CZ254">
        <f>AE254</f>
        <v/>
      </c>
      <c r="DA254">
        <f>AI254</f>
        <v/>
      </c>
      <c r="DB254">
        <f>ROUND(ROUND(AT254*CZ254,2),2)</f>
        <v/>
      </c>
      <c r="DC254">
        <f>ROUND(ROUND(AT254*AG254,2),2)</f>
        <v/>
      </c>
      <c r="DD254" t="inlineStr"/>
      <c r="DE254" t="inlineStr"/>
      <c r="DF254">
        <f>ROUND(ROUND(AE254*AI254,0)*CX254,0)</f>
        <v/>
      </c>
      <c r="DG254">
        <f>ROUND(ROUND(AF254,0)*CX254,0)</f>
        <v/>
      </c>
      <c r="DH254">
        <f>ROUND(ROUND(AG254,0)*CX254,0)</f>
        <v/>
      </c>
      <c r="DI254">
        <f>ROUND(ROUND(AH254,0)*CX254,0)</f>
        <v/>
      </c>
      <c r="DJ254">
        <f>DF254</f>
        <v/>
      </c>
      <c r="DK254" t="n">
        <v>0</v>
      </c>
      <c r="DL254" t="inlineStr"/>
      <c r="DM254" t="n">
        <v>0</v>
      </c>
      <c r="DN254" t="inlineStr"/>
      <c r="DO254" t="n">
        <v>0</v>
      </c>
    </row>
    <row r="255">
      <c r="A255">
        <f>ROW(Source!A782)</f>
        <v/>
      </c>
      <c r="B255" t="n">
        <v>78862477</v>
      </c>
      <c r="C255" t="n">
        <v>78864519</v>
      </c>
      <c r="D255" t="n">
        <v>0</v>
      </c>
      <c r="E255" t="n">
        <v>1</v>
      </c>
      <c r="F255" t="n">
        <v>1</v>
      </c>
      <c r="G255" t="n">
        <v>1</v>
      </c>
      <c r="H255" t="n">
        <v>3</v>
      </c>
      <c r="I255" t="inlineStr">
        <is>
          <t>Цена поставщика</t>
        </is>
      </c>
      <c r="J255" t="inlineStr"/>
      <c r="K255" t="inlineStr">
        <is>
          <t>Прочистка КРОТ</t>
        </is>
      </c>
      <c r="L255" t="n">
        <v>1296</v>
      </c>
      <c r="N255" t="n">
        <v>1002</v>
      </c>
      <c r="O255" t="inlineStr">
        <is>
          <t>л</t>
        </is>
      </c>
      <c r="P255" t="inlineStr">
        <is>
          <t>л</t>
        </is>
      </c>
      <c r="Q255" t="n">
        <v>1</v>
      </c>
      <c r="W255" t="n">
        <v>0</v>
      </c>
      <c r="X255" t="n">
        <v>-1978592410</v>
      </c>
      <c r="Y255">
        <f>AT255</f>
        <v/>
      </c>
      <c r="AA255" t="n">
        <v>384.43</v>
      </c>
      <c r="AB255" t="n">
        <v>0</v>
      </c>
      <c r="AC255" t="n">
        <v>0</v>
      </c>
      <c r="AD255" t="n">
        <v>0</v>
      </c>
      <c r="AE255" t="n">
        <v>384.43</v>
      </c>
      <c r="AF255" t="n">
        <v>0</v>
      </c>
      <c r="AG255" t="n">
        <v>0</v>
      </c>
      <c r="AH255" t="n">
        <v>0</v>
      </c>
      <c r="AI255" t="n">
        <v>1</v>
      </c>
      <c r="AJ255" t="n">
        <v>1</v>
      </c>
      <c r="AK255" t="n">
        <v>1</v>
      </c>
      <c r="AL255" t="n">
        <v>1</v>
      </c>
      <c r="AM255" t="n">
        <v>0</v>
      </c>
      <c r="AN255" t="n">
        <v>0</v>
      </c>
      <c r="AO255" t="n">
        <v>0</v>
      </c>
      <c r="AP255" t="n">
        <v>1</v>
      </c>
      <c r="AQ255" t="n">
        <v>0</v>
      </c>
      <c r="AR255" t="n">
        <v>0</v>
      </c>
      <c r="AS255" t="inlineStr"/>
      <c r="AT255" t="n">
        <v>20</v>
      </c>
      <c r="AU255" t="inlineStr"/>
      <c r="AV255" t="n">
        <v>0</v>
      </c>
      <c r="AW255" t="n">
        <v>1</v>
      </c>
      <c r="AX255" t="n">
        <v>-1</v>
      </c>
      <c r="AY255" t="n">
        <v>0</v>
      </c>
      <c r="AZ255" t="n">
        <v>0</v>
      </c>
      <c r="BA255" t="inlineStr"/>
      <c r="BB255" t="n">
        <v>0</v>
      </c>
      <c r="BC255" t="n">
        <v>0</v>
      </c>
      <c r="BD255" t="n">
        <v>0</v>
      </c>
      <c r="BE255" t="n">
        <v>0</v>
      </c>
      <c r="BF255" t="n">
        <v>0</v>
      </c>
      <c r="BG255" t="n">
        <v>0</v>
      </c>
      <c r="BH255" t="n">
        <v>0</v>
      </c>
      <c r="BI255" t="n">
        <v>0</v>
      </c>
      <c r="BJ255" t="n">
        <v>0</v>
      </c>
      <c r="BK255" t="n">
        <v>0</v>
      </c>
      <c r="BL255" t="n">
        <v>0</v>
      </c>
      <c r="BM255" t="n">
        <v>0</v>
      </c>
      <c r="BN255" t="n">
        <v>0</v>
      </c>
      <c r="BO255" t="n">
        <v>0</v>
      </c>
      <c r="BP255" t="n">
        <v>0</v>
      </c>
      <c r="BQ255" t="n">
        <v>0</v>
      </c>
      <c r="BR255" t="n">
        <v>0</v>
      </c>
      <c r="BS255" t="n">
        <v>0</v>
      </c>
      <c r="BT255" t="n">
        <v>0</v>
      </c>
      <c r="BU255" t="n">
        <v>0</v>
      </c>
      <c r="BV255" t="n">
        <v>0</v>
      </c>
      <c r="BW255" t="n">
        <v>0</v>
      </c>
      <c r="CV255" t="n">
        <v>0</v>
      </c>
      <c r="CW255" t="n">
        <v>0</v>
      </c>
      <c r="CX255">
        <f>ROUND(Y255*Source!I782,7)</f>
        <v/>
      </c>
      <c r="CY255">
        <f>AA255</f>
        <v/>
      </c>
      <c r="CZ255">
        <f>AE255</f>
        <v/>
      </c>
      <c r="DA255">
        <f>AI255</f>
        <v/>
      </c>
      <c r="DB255">
        <f>ROUND(ROUND(AT255*CZ255,2),2)</f>
        <v/>
      </c>
      <c r="DC255">
        <f>ROUND(ROUND(AT255*AG255,2),2)</f>
        <v/>
      </c>
      <c r="DD255" t="inlineStr"/>
      <c r="DE255" t="inlineStr"/>
      <c r="DF255">
        <f>ROUND(ROUND(AE255,0)*CX255,0)</f>
        <v/>
      </c>
      <c r="DG255">
        <f>ROUND(ROUND(AF255,0)*CX255,0)</f>
        <v/>
      </c>
      <c r="DH255">
        <f>ROUND(ROUND(AG255,0)*CX255,0)</f>
        <v/>
      </c>
      <c r="DI255">
        <f>ROUND(ROUND(AH255,0)*CX255,0)</f>
        <v/>
      </c>
      <c r="DJ255">
        <f>DF255</f>
        <v/>
      </c>
      <c r="DK255" t="n">
        <v>0</v>
      </c>
      <c r="DL255" t="inlineStr"/>
      <c r="DM255" t="n">
        <v>0</v>
      </c>
      <c r="DN255" t="inlineStr"/>
      <c r="DO255" t="n">
        <v>0</v>
      </c>
    </row>
    <row r="256">
      <c r="A256">
        <f>ROW(Source!A862)</f>
        <v/>
      </c>
      <c r="B256" t="n">
        <v>78862477</v>
      </c>
      <c r="C256" t="n">
        <v>78864661</v>
      </c>
      <c r="D256" t="n">
        <v>18408291</v>
      </c>
      <c r="E256" t="n">
        <v>1</v>
      </c>
      <c r="F256" t="n">
        <v>1</v>
      </c>
      <c r="G256" t="n">
        <v>1</v>
      </c>
      <c r="H256" t="n">
        <v>1</v>
      </c>
      <c r="I256" t="inlineStr">
        <is>
          <t>1-1025-90</t>
        </is>
      </c>
      <c r="J256" t="inlineStr"/>
      <c r="K256" t="inlineStr">
        <is>
          <t>Рабочий строитель среднего разряда 2,5</t>
        </is>
      </c>
      <c r="L256" t="n">
        <v>1369</v>
      </c>
      <c r="N256" t="n">
        <v>1013</v>
      </c>
      <c r="O256" t="inlineStr">
        <is>
          <t>чел.-ч</t>
        </is>
      </c>
      <c r="P256" t="inlineStr">
        <is>
          <t>чел.-ч</t>
        </is>
      </c>
      <c r="Q256" t="n">
        <v>1</v>
      </c>
      <c r="W256" t="n">
        <v>0</v>
      </c>
      <c r="X256" t="n">
        <v>1933892413</v>
      </c>
      <c r="Y256">
        <f>AT256</f>
        <v/>
      </c>
      <c r="AA256" t="n">
        <v>0</v>
      </c>
      <c r="AB256" t="n">
        <v>0</v>
      </c>
      <c r="AC256" t="n">
        <v>0</v>
      </c>
      <c r="AD256" t="n">
        <v>8.17</v>
      </c>
      <c r="AE256" t="n">
        <v>0</v>
      </c>
      <c r="AF256" t="n">
        <v>0</v>
      </c>
      <c r="AG256" t="n">
        <v>0</v>
      </c>
      <c r="AH256" t="n">
        <v>8.17</v>
      </c>
      <c r="AI256" t="n">
        <v>1</v>
      </c>
      <c r="AJ256" t="n">
        <v>1</v>
      </c>
      <c r="AK256" t="n">
        <v>1</v>
      </c>
      <c r="AL256" t="n">
        <v>1</v>
      </c>
      <c r="AM256" t="n">
        <v>-2</v>
      </c>
      <c r="AN256" t="n">
        <v>0</v>
      </c>
      <c r="AO256" t="n">
        <v>1</v>
      </c>
      <c r="AP256" t="n">
        <v>1</v>
      </c>
      <c r="AQ256" t="n">
        <v>0</v>
      </c>
      <c r="AR256" t="n">
        <v>0</v>
      </c>
      <c r="AS256" t="inlineStr"/>
      <c r="AT256" t="n">
        <v>32.2</v>
      </c>
      <c r="AU256" t="inlineStr"/>
      <c r="AV256" t="n">
        <v>1</v>
      </c>
      <c r="AW256" t="n">
        <v>2</v>
      </c>
      <c r="AX256" t="n">
        <v>78864669</v>
      </c>
      <c r="AY256" t="n">
        <v>1</v>
      </c>
      <c r="AZ256" t="n">
        <v>0</v>
      </c>
      <c r="BA256" t="n">
        <v>256</v>
      </c>
      <c r="BB256" t="n">
        <v>0</v>
      </c>
      <c r="BC256" t="n">
        <v>0</v>
      </c>
      <c r="BD256" t="n">
        <v>0</v>
      </c>
      <c r="BE256" t="n">
        <v>0</v>
      </c>
      <c r="BF256" t="n">
        <v>0</v>
      </c>
      <c r="BG256" t="n">
        <v>0</v>
      </c>
      <c r="BH256" t="n">
        <v>0</v>
      </c>
      <c r="BI256" t="n">
        <v>0</v>
      </c>
      <c r="BJ256" t="n">
        <v>0</v>
      </c>
      <c r="BK256" t="n">
        <v>0</v>
      </c>
      <c r="BL256" t="n">
        <v>0</v>
      </c>
      <c r="BM256" t="n">
        <v>0</v>
      </c>
      <c r="BN256" t="n">
        <v>0</v>
      </c>
      <c r="BO256" t="n">
        <v>0</v>
      </c>
      <c r="BP256" t="n">
        <v>0</v>
      </c>
      <c r="BQ256" t="n">
        <v>0</v>
      </c>
      <c r="BR256" t="n">
        <v>0</v>
      </c>
      <c r="BS256" t="n">
        <v>0</v>
      </c>
      <c r="BT256" t="n">
        <v>0</v>
      </c>
      <c r="BU256" t="n">
        <v>0</v>
      </c>
      <c r="BV256" t="n">
        <v>0</v>
      </c>
      <c r="BW256" t="n">
        <v>0</v>
      </c>
      <c r="CU256">
        <f>ROUND(AT256*Source!I862*AH256*AL256,0)</f>
        <v/>
      </c>
      <c r="CV256">
        <f>ROUND(Y256*Source!I862,7)</f>
        <v/>
      </c>
      <c r="CW256" t="n">
        <v>0</v>
      </c>
      <c r="CX256">
        <f>ROUND(Y256*Source!I862,7)</f>
        <v/>
      </c>
      <c r="CY256">
        <f>AD256</f>
        <v/>
      </c>
      <c r="CZ256">
        <f>AH256</f>
        <v/>
      </c>
      <c r="DA256">
        <f>AL256</f>
        <v/>
      </c>
      <c r="DB256">
        <f>ROUND(ROUND(AT256*CZ256,2),2)</f>
        <v/>
      </c>
      <c r="DC256">
        <f>ROUND(ROUND(AT256*AG256,2),2)</f>
        <v/>
      </c>
      <c r="DD256" t="inlineStr"/>
      <c r="DE256" t="inlineStr"/>
      <c r="DF256">
        <f>ROUND(ROUND(AE256,0)*CX256,0)</f>
        <v/>
      </c>
      <c r="DG256">
        <f>ROUND(ROUND(AF256,0)*CX256,0)</f>
        <v/>
      </c>
      <c r="DH256">
        <f>ROUND(ROUND(AG256,0)*CX256,0)</f>
        <v/>
      </c>
      <c r="DI256">
        <f>ROUND(ROUND(AH256,0)*CX256,0)</f>
        <v/>
      </c>
      <c r="DJ256">
        <f>DI256</f>
        <v/>
      </c>
      <c r="DK256" t="n">
        <v>0</v>
      </c>
      <c r="DL256" t="inlineStr"/>
      <c r="DM256" t="n">
        <v>0</v>
      </c>
      <c r="DN256" t="inlineStr"/>
      <c r="DO256" t="n">
        <v>0</v>
      </c>
    </row>
    <row r="257">
      <c r="A257">
        <f>ROW(Source!A862)</f>
        <v/>
      </c>
      <c r="B257" t="n">
        <v>78862477</v>
      </c>
      <c r="C257" t="n">
        <v>78864661</v>
      </c>
      <c r="D257" t="n">
        <v>29174913</v>
      </c>
      <c r="E257" t="n">
        <v>1</v>
      </c>
      <c r="F257" t="n">
        <v>1</v>
      </c>
      <c r="G257" t="n">
        <v>1</v>
      </c>
      <c r="H257" t="n">
        <v>2</v>
      </c>
      <c r="I257" t="inlineStr">
        <is>
          <t>400001</t>
        </is>
      </c>
      <c r="J257" t="inlineStr">
        <is>
          <t>ТСЭМ Московской обл., 400001, приказ Минстроя России №675/пр от 28.02.2017 № 264/пр</t>
        </is>
      </c>
      <c r="K257" t="inlineStr">
        <is>
          <t>Автомобили бортовые, грузоподъемность до 5 т</t>
        </is>
      </c>
      <c r="L257" t="n">
        <v>1368</v>
      </c>
      <c r="N257" t="n">
        <v>1011</v>
      </c>
      <c r="O257" t="inlineStr">
        <is>
          <t>маш.-ч</t>
        </is>
      </c>
      <c r="P257" t="inlineStr">
        <is>
          <t>маш.-ч</t>
        </is>
      </c>
      <c r="Q257" t="n">
        <v>1</v>
      </c>
      <c r="W257" t="n">
        <v>0</v>
      </c>
      <c r="X257" t="n">
        <v>1230759911</v>
      </c>
      <c r="Y257">
        <f>AT257</f>
        <v/>
      </c>
      <c r="AA257" t="n">
        <v>0</v>
      </c>
      <c r="AB257" t="n">
        <v>2177.51</v>
      </c>
      <c r="AC257" t="n">
        <v>606.1</v>
      </c>
      <c r="AD257" t="n">
        <v>0</v>
      </c>
      <c r="AE257" t="n">
        <v>0</v>
      </c>
      <c r="AF257" t="n">
        <v>87.17</v>
      </c>
      <c r="AG257" t="n">
        <v>11.6</v>
      </c>
      <c r="AH257" t="n">
        <v>0</v>
      </c>
      <c r="AI257" t="n">
        <v>1</v>
      </c>
      <c r="AJ257" t="n">
        <v>24.98</v>
      </c>
      <c r="AK257" t="n">
        <v>52.25</v>
      </c>
      <c r="AL257" t="n">
        <v>1</v>
      </c>
      <c r="AM257" t="n">
        <v>2</v>
      </c>
      <c r="AN257" t="n">
        <v>0</v>
      </c>
      <c r="AO257" t="n">
        <v>1</v>
      </c>
      <c r="AP257" t="n">
        <v>1</v>
      </c>
      <c r="AQ257" t="n">
        <v>0</v>
      </c>
      <c r="AR257" t="n">
        <v>0</v>
      </c>
      <c r="AS257" t="inlineStr"/>
      <c r="AT257" t="n">
        <v>0.01</v>
      </c>
      <c r="AU257" t="inlineStr"/>
      <c r="AV257" t="n">
        <v>0</v>
      </c>
      <c r="AW257" t="n">
        <v>2</v>
      </c>
      <c r="AX257" t="n">
        <v>78864670</v>
      </c>
      <c r="AY257" t="n">
        <v>1</v>
      </c>
      <c r="AZ257" t="n">
        <v>0</v>
      </c>
      <c r="BA257" t="n">
        <v>257</v>
      </c>
      <c r="BB257" t="n">
        <v>0</v>
      </c>
      <c r="BC257" t="n">
        <v>0</v>
      </c>
      <c r="BD257" t="n">
        <v>0</v>
      </c>
      <c r="BE257" t="n">
        <v>0</v>
      </c>
      <c r="BF257" t="n">
        <v>0</v>
      </c>
      <c r="BG257" t="n">
        <v>0</v>
      </c>
      <c r="BH257" t="n">
        <v>0</v>
      </c>
      <c r="BI257" t="n">
        <v>0</v>
      </c>
      <c r="BJ257" t="n">
        <v>0</v>
      </c>
      <c r="BK257" t="n">
        <v>0</v>
      </c>
      <c r="BL257" t="n">
        <v>0</v>
      </c>
      <c r="BM257" t="n">
        <v>0</v>
      </c>
      <c r="BN257" t="n">
        <v>0</v>
      </c>
      <c r="BO257" t="n">
        <v>0</v>
      </c>
      <c r="BP257" t="n">
        <v>0</v>
      </c>
      <c r="BQ257" t="n">
        <v>0</v>
      </c>
      <c r="BR257" t="n">
        <v>0</v>
      </c>
      <c r="BS257" t="n">
        <v>0</v>
      </c>
      <c r="BT257" t="n">
        <v>0</v>
      </c>
      <c r="BU257" t="n">
        <v>0</v>
      </c>
      <c r="BV257" t="n">
        <v>0</v>
      </c>
      <c r="BW257" t="n">
        <v>0</v>
      </c>
      <c r="CV257" t="n">
        <v>0</v>
      </c>
      <c r="CW257">
        <f>ROUND(Y257*Source!I862*DO257,7)</f>
        <v/>
      </c>
      <c r="CX257">
        <f>ROUND(Y257*Source!I862,7)</f>
        <v/>
      </c>
      <c r="CY257">
        <f>AB257</f>
        <v/>
      </c>
      <c r="CZ257">
        <f>AF257</f>
        <v/>
      </c>
      <c r="DA257">
        <f>AJ257</f>
        <v/>
      </c>
      <c r="DB257">
        <f>ROUND(ROUND(AT257*CZ257,2),2)</f>
        <v/>
      </c>
      <c r="DC257">
        <f>ROUND(ROUND(AT257*AG257,2),2)</f>
        <v/>
      </c>
      <c r="DD257" t="inlineStr"/>
      <c r="DE257" t="inlineStr"/>
      <c r="DF257">
        <f>ROUND(ROUND(AE257,0)*CX257,0)</f>
        <v/>
      </c>
      <c r="DG257">
        <f>ROUND(ROUND(AF257*AJ257,0)*CX257,0)</f>
        <v/>
      </c>
      <c r="DH257">
        <f>ROUND(ROUND(AG257*AK257,0)*CX257,0)</f>
        <v/>
      </c>
      <c r="DI257">
        <f>ROUND(ROUND(AH257,0)*CX257,0)</f>
        <v/>
      </c>
      <c r="DJ257">
        <f>DG257</f>
        <v/>
      </c>
      <c r="DK257" t="n">
        <v>0</v>
      </c>
      <c r="DL257" t="inlineStr"/>
      <c r="DM257" t="n">
        <v>0</v>
      </c>
      <c r="DN257" t="inlineStr"/>
      <c r="DO257" t="n">
        <v>0</v>
      </c>
    </row>
    <row r="258">
      <c r="A258">
        <f>ROW(Source!A862)</f>
        <v/>
      </c>
      <c r="B258" t="n">
        <v>78862477</v>
      </c>
      <c r="C258" t="n">
        <v>78864661</v>
      </c>
      <c r="D258" t="n">
        <v>29110139</v>
      </c>
      <c r="E258" t="n">
        <v>1</v>
      </c>
      <c r="F258" t="n">
        <v>1</v>
      </c>
      <c r="G258" t="n">
        <v>1</v>
      </c>
      <c r="H258" t="n">
        <v>3</v>
      </c>
      <c r="I258" t="inlineStr">
        <is>
          <t>101-1703</t>
        </is>
      </c>
      <c r="J258" t="inlineStr">
        <is>
          <t>ТССЦ Московской обл., 101-1703, приказ Минстроя России №675/пр от 28.02.2017 № 254/пр</t>
        </is>
      </c>
      <c r="K258" t="inlineStr">
        <is>
          <t>Прокладки резиновые (пластина техническая прессованная)</t>
        </is>
      </c>
      <c r="L258" t="n">
        <v>1346</v>
      </c>
      <c r="N258" t="n">
        <v>1009</v>
      </c>
      <c r="O258" t="inlineStr">
        <is>
          <t>кг</t>
        </is>
      </c>
      <c r="P258" t="inlineStr">
        <is>
          <t>кг</t>
        </is>
      </c>
      <c r="Q258" t="n">
        <v>1</v>
      </c>
      <c r="W258" t="n">
        <v>0</v>
      </c>
      <c r="X258" t="n">
        <v>-1947909329</v>
      </c>
      <c r="Y258">
        <f>AT258</f>
        <v/>
      </c>
      <c r="AA258" t="n">
        <v>341.04</v>
      </c>
      <c r="AB258" t="n">
        <v>0</v>
      </c>
      <c r="AC258" t="n">
        <v>0</v>
      </c>
      <c r="AD258" t="n">
        <v>0</v>
      </c>
      <c r="AE258" t="n">
        <v>23.09</v>
      </c>
      <c r="AF258" t="n">
        <v>0</v>
      </c>
      <c r="AG258" t="n">
        <v>0</v>
      </c>
      <c r="AH258" t="n">
        <v>0</v>
      </c>
      <c r="AI258" t="n">
        <v>14.77</v>
      </c>
      <c r="AJ258" t="n">
        <v>1</v>
      </c>
      <c r="AK258" t="n">
        <v>1</v>
      </c>
      <c r="AL258" t="n">
        <v>1</v>
      </c>
      <c r="AM258" t="n">
        <v>2</v>
      </c>
      <c r="AN258" t="n">
        <v>0</v>
      </c>
      <c r="AO258" t="n">
        <v>1</v>
      </c>
      <c r="AP258" t="n">
        <v>1</v>
      </c>
      <c r="AQ258" t="n">
        <v>0</v>
      </c>
      <c r="AR258" t="n">
        <v>0</v>
      </c>
      <c r="AS258" t="inlineStr"/>
      <c r="AT258" t="n">
        <v>2</v>
      </c>
      <c r="AU258" t="inlineStr"/>
      <c r="AV258" t="n">
        <v>0</v>
      </c>
      <c r="AW258" t="n">
        <v>2</v>
      </c>
      <c r="AX258" t="n">
        <v>78864671</v>
      </c>
      <c r="AY258" t="n">
        <v>1</v>
      </c>
      <c r="AZ258" t="n">
        <v>0</v>
      </c>
      <c r="BA258" t="n">
        <v>258</v>
      </c>
      <c r="BB258" t="n">
        <v>0</v>
      </c>
      <c r="BC258" t="n">
        <v>0</v>
      </c>
      <c r="BD258" t="n">
        <v>0</v>
      </c>
      <c r="BE258" t="n">
        <v>0</v>
      </c>
      <c r="BF258" t="n">
        <v>0</v>
      </c>
      <c r="BG258" t="n">
        <v>0</v>
      </c>
      <c r="BH258" t="n">
        <v>0</v>
      </c>
      <c r="BI258" t="n">
        <v>0</v>
      </c>
      <c r="BJ258" t="n">
        <v>0</v>
      </c>
      <c r="BK258" t="n">
        <v>0</v>
      </c>
      <c r="BL258" t="n">
        <v>0</v>
      </c>
      <c r="BM258" t="n">
        <v>0</v>
      </c>
      <c r="BN258" t="n">
        <v>0</v>
      </c>
      <c r="BO258" t="n">
        <v>0</v>
      </c>
      <c r="BP258" t="n">
        <v>0</v>
      </c>
      <c r="BQ258" t="n">
        <v>0</v>
      </c>
      <c r="BR258" t="n">
        <v>0</v>
      </c>
      <c r="BS258" t="n">
        <v>0</v>
      </c>
      <c r="BT258" t="n">
        <v>0</v>
      </c>
      <c r="BU258" t="n">
        <v>0</v>
      </c>
      <c r="BV258" t="n">
        <v>0</v>
      </c>
      <c r="BW258" t="n">
        <v>0</v>
      </c>
      <c r="CV258" t="n">
        <v>0</v>
      </c>
      <c r="CW258" t="n">
        <v>0</v>
      </c>
      <c r="CX258">
        <f>ROUND(Y258*Source!I862,7)</f>
        <v/>
      </c>
      <c r="CY258">
        <f>AA258</f>
        <v/>
      </c>
      <c r="CZ258">
        <f>AE258</f>
        <v/>
      </c>
      <c r="DA258">
        <f>AI258</f>
        <v/>
      </c>
      <c r="DB258">
        <f>ROUND(ROUND(AT258*CZ258,2),2)</f>
        <v/>
      </c>
      <c r="DC258">
        <f>ROUND(ROUND(AT258*AG258,2),2)</f>
        <v/>
      </c>
      <c r="DD258" t="inlineStr"/>
      <c r="DE258" t="inlineStr"/>
      <c r="DF258">
        <f>ROUND(ROUND(AE258*AI258,0)*CX258,0)</f>
        <v/>
      </c>
      <c r="DG258">
        <f>ROUND(ROUND(AF258,0)*CX258,0)</f>
        <v/>
      </c>
      <c r="DH258">
        <f>ROUND(ROUND(AG258,0)*CX258,0)</f>
        <v/>
      </c>
      <c r="DI258">
        <f>ROUND(ROUND(AH258,0)*CX258,0)</f>
        <v/>
      </c>
      <c r="DJ258">
        <f>DF258</f>
        <v/>
      </c>
      <c r="DK258" t="n">
        <v>0</v>
      </c>
      <c r="DL258" t="inlineStr"/>
      <c r="DM258" t="n">
        <v>0</v>
      </c>
      <c r="DN258" t="inlineStr"/>
      <c r="DO258" t="n">
        <v>0</v>
      </c>
    </row>
    <row r="259">
      <c r="A259">
        <f>ROW(Source!A862)</f>
        <v/>
      </c>
      <c r="B259" t="n">
        <v>78862477</v>
      </c>
      <c r="C259" t="n">
        <v>78864661</v>
      </c>
      <c r="D259" t="n">
        <v>29114240</v>
      </c>
      <c r="E259" t="n">
        <v>1</v>
      </c>
      <c r="F259" t="n">
        <v>1</v>
      </c>
      <c r="G259" t="n">
        <v>1</v>
      </c>
      <c r="H259" t="n">
        <v>3</v>
      </c>
      <c r="I259" t="inlineStr">
        <is>
          <t>101-2576</t>
        </is>
      </c>
      <c r="J259" t="inlineStr">
        <is>
          <t>ТССЦ Московской обл., 101-2576, приказ Минстроя России №675/пр от 28.02.2017 № 254/пр</t>
        </is>
      </c>
      <c r="K259" t="inlineStr">
        <is>
          <t>Болты с гайками и шайбами для санитарно-технических работ диаметром 16 мм</t>
        </is>
      </c>
      <c r="L259" t="n">
        <v>1348</v>
      </c>
      <c r="N259" t="n">
        <v>1009</v>
      </c>
      <c r="O259" t="inlineStr">
        <is>
          <t>т</t>
        </is>
      </c>
      <c r="P259" t="inlineStr">
        <is>
          <t>т</t>
        </is>
      </c>
      <c r="Q259" t="n">
        <v>1000</v>
      </c>
      <c r="W259" t="n">
        <v>0</v>
      </c>
      <c r="X259" t="n">
        <v>-1701539228</v>
      </c>
      <c r="Y259">
        <f>AT259</f>
        <v/>
      </c>
      <c r="AA259" t="n">
        <v>145037.4</v>
      </c>
      <c r="AB259" t="n">
        <v>0</v>
      </c>
      <c r="AC259" t="n">
        <v>0</v>
      </c>
      <c r="AD259" t="n">
        <v>0</v>
      </c>
      <c r="AE259" t="n">
        <v>14830</v>
      </c>
      <c r="AF259" t="n">
        <v>0</v>
      </c>
      <c r="AG259" t="n">
        <v>0</v>
      </c>
      <c r="AH259" t="n">
        <v>0</v>
      </c>
      <c r="AI259" t="n">
        <v>9.779999999999999</v>
      </c>
      <c r="AJ259" t="n">
        <v>1</v>
      </c>
      <c r="AK259" t="n">
        <v>1</v>
      </c>
      <c r="AL259" t="n">
        <v>1</v>
      </c>
      <c r="AM259" t="n">
        <v>2</v>
      </c>
      <c r="AN259" t="n">
        <v>0</v>
      </c>
      <c r="AO259" t="n">
        <v>1</v>
      </c>
      <c r="AP259" t="n">
        <v>1</v>
      </c>
      <c r="AQ259" t="n">
        <v>0</v>
      </c>
      <c r="AR259" t="n">
        <v>0</v>
      </c>
      <c r="AS259" t="inlineStr"/>
      <c r="AT259" t="n">
        <v>0.005</v>
      </c>
      <c r="AU259" t="inlineStr"/>
      <c r="AV259" t="n">
        <v>0</v>
      </c>
      <c r="AW259" t="n">
        <v>2</v>
      </c>
      <c r="AX259" t="n">
        <v>78864672</v>
      </c>
      <c r="AY259" t="n">
        <v>1</v>
      </c>
      <c r="AZ259" t="n">
        <v>0</v>
      </c>
      <c r="BA259" t="n">
        <v>259</v>
      </c>
      <c r="BB259" t="n">
        <v>0</v>
      </c>
      <c r="BC259" t="n">
        <v>0</v>
      </c>
      <c r="BD259" t="n">
        <v>0</v>
      </c>
      <c r="BE259" t="n">
        <v>0</v>
      </c>
      <c r="BF259" t="n">
        <v>0</v>
      </c>
      <c r="BG259" t="n">
        <v>0</v>
      </c>
      <c r="BH259" t="n">
        <v>0</v>
      </c>
      <c r="BI259" t="n">
        <v>0</v>
      </c>
      <c r="BJ259" t="n">
        <v>0</v>
      </c>
      <c r="BK259" t="n">
        <v>0</v>
      </c>
      <c r="BL259" t="n">
        <v>0</v>
      </c>
      <c r="BM259" t="n">
        <v>0</v>
      </c>
      <c r="BN259" t="n">
        <v>0</v>
      </c>
      <c r="BO259" t="n">
        <v>0</v>
      </c>
      <c r="BP259" t="n">
        <v>0</v>
      </c>
      <c r="BQ259" t="n">
        <v>0</v>
      </c>
      <c r="BR259" t="n">
        <v>0</v>
      </c>
      <c r="BS259" t="n">
        <v>0</v>
      </c>
      <c r="BT259" t="n">
        <v>0</v>
      </c>
      <c r="BU259" t="n">
        <v>0</v>
      </c>
      <c r="BV259" t="n">
        <v>0</v>
      </c>
      <c r="BW259" t="n">
        <v>0</v>
      </c>
      <c r="CV259" t="n">
        <v>0</v>
      </c>
      <c r="CW259" t="n">
        <v>0</v>
      </c>
      <c r="CX259">
        <f>ROUND(Y259*Source!I862,7)</f>
        <v/>
      </c>
      <c r="CY259">
        <f>AA259</f>
        <v/>
      </c>
      <c r="CZ259">
        <f>AE259</f>
        <v/>
      </c>
      <c r="DA259">
        <f>AI259</f>
        <v/>
      </c>
      <c r="DB259">
        <f>ROUND(ROUND(AT259*CZ259,2),2)</f>
        <v/>
      </c>
      <c r="DC259">
        <f>ROUND(ROUND(AT259*AG259,2),2)</f>
        <v/>
      </c>
      <c r="DD259" t="inlineStr"/>
      <c r="DE259" t="inlineStr"/>
      <c r="DF259">
        <f>ROUND(ROUND(AE259*AI259,0)*CX259,0)</f>
        <v/>
      </c>
      <c r="DG259">
        <f>ROUND(ROUND(AF259,0)*CX259,0)</f>
        <v/>
      </c>
      <c r="DH259">
        <f>ROUND(ROUND(AG259,0)*CX259,0)</f>
        <v/>
      </c>
      <c r="DI259">
        <f>ROUND(ROUND(AH259,0)*CX259,0)</f>
        <v/>
      </c>
      <c r="DJ259">
        <f>DF259</f>
        <v/>
      </c>
      <c r="DK259" t="n">
        <v>0</v>
      </c>
      <c r="DL259" t="inlineStr"/>
      <c r="DM259" t="n">
        <v>0</v>
      </c>
      <c r="DN259" t="inlineStr"/>
      <c r="DO259" t="n">
        <v>0</v>
      </c>
    </row>
    <row r="260">
      <c r="A260">
        <f>ROW(Source!A862)</f>
        <v/>
      </c>
      <c r="B260" t="n">
        <v>78862477</v>
      </c>
      <c r="C260" t="n">
        <v>78864661</v>
      </c>
      <c r="D260" t="n">
        <v>29108203</v>
      </c>
      <c r="E260" t="n">
        <v>1</v>
      </c>
      <c r="F260" t="n">
        <v>1</v>
      </c>
      <c r="G260" t="n">
        <v>1</v>
      </c>
      <c r="H260" t="n">
        <v>3</v>
      </c>
      <c r="I260" t="inlineStr">
        <is>
          <t>101-5034</t>
        </is>
      </c>
      <c r="J260" t="inlineStr">
        <is>
          <t>ТССЦ Московской обл., 101-5034, приказ Минстроя России №675/пр от 28.02.2017 № 254/пр</t>
        </is>
      </c>
      <c r="K260" t="inlineStr">
        <is>
          <t>Ящики почтовые 4-х секционные</t>
        </is>
      </c>
      <c r="L260" t="n">
        <v>1354</v>
      </c>
      <c r="N260" t="n">
        <v>1010</v>
      </c>
      <c r="O260" t="inlineStr">
        <is>
          <t>шт.</t>
        </is>
      </c>
      <c r="P260" t="inlineStr">
        <is>
          <t>шт.</t>
        </is>
      </c>
      <c r="Q260" t="n">
        <v>1</v>
      </c>
      <c r="W260" t="n">
        <v>0</v>
      </c>
      <c r="X260" t="n">
        <v>1922913707</v>
      </c>
      <c r="Y260">
        <f>AT260</f>
        <v/>
      </c>
      <c r="AA260" t="n">
        <v>1657.16</v>
      </c>
      <c r="AB260" t="n">
        <v>0</v>
      </c>
      <c r="AC260" t="n">
        <v>0</v>
      </c>
      <c r="AD260" t="n">
        <v>0</v>
      </c>
      <c r="AE260" t="n">
        <v>484.55</v>
      </c>
      <c r="AF260" t="n">
        <v>0</v>
      </c>
      <c r="AG260" t="n">
        <v>0</v>
      </c>
      <c r="AH260" t="n">
        <v>0</v>
      </c>
      <c r="AI260" t="n">
        <v>3.42</v>
      </c>
      <c r="AJ260" t="n">
        <v>1</v>
      </c>
      <c r="AK260" t="n">
        <v>1</v>
      </c>
      <c r="AL260" t="n">
        <v>1</v>
      </c>
      <c r="AM260" t="n">
        <v>0</v>
      </c>
      <c r="AN260" t="n">
        <v>0</v>
      </c>
      <c r="AO260" t="n">
        <v>0</v>
      </c>
      <c r="AP260" t="n">
        <v>1</v>
      </c>
      <c r="AQ260" t="n">
        <v>0</v>
      </c>
      <c r="AR260" t="n">
        <v>0</v>
      </c>
      <c r="AS260" t="inlineStr"/>
      <c r="AT260" t="n">
        <v>0</v>
      </c>
      <c r="AU260" t="inlineStr"/>
      <c r="AV260" t="n">
        <v>0</v>
      </c>
      <c r="AW260" t="n">
        <v>1</v>
      </c>
      <c r="AX260" t="n">
        <v>-1</v>
      </c>
      <c r="AY260" t="n">
        <v>0</v>
      </c>
      <c r="AZ260" t="n">
        <v>0</v>
      </c>
      <c r="BA260" t="inlineStr"/>
      <c r="BB260" t="n">
        <v>0</v>
      </c>
      <c r="BC260" t="n">
        <v>0</v>
      </c>
      <c r="BD260" t="n">
        <v>0</v>
      </c>
      <c r="BE260" t="n">
        <v>0</v>
      </c>
      <c r="BF260" t="n">
        <v>0</v>
      </c>
      <c r="BG260" t="n">
        <v>0</v>
      </c>
      <c r="BH260" t="n">
        <v>0</v>
      </c>
      <c r="BI260" t="n">
        <v>0</v>
      </c>
      <c r="BJ260" t="n">
        <v>0</v>
      </c>
      <c r="BK260" t="n">
        <v>0</v>
      </c>
      <c r="BL260" t="n">
        <v>0</v>
      </c>
      <c r="BM260" t="n">
        <v>0</v>
      </c>
      <c r="BN260" t="n">
        <v>0</v>
      </c>
      <c r="BO260" t="n">
        <v>0</v>
      </c>
      <c r="BP260" t="n">
        <v>0</v>
      </c>
      <c r="BQ260" t="n">
        <v>0</v>
      </c>
      <c r="BR260" t="n">
        <v>0</v>
      </c>
      <c r="BS260" t="n">
        <v>0</v>
      </c>
      <c r="BT260" t="n">
        <v>0</v>
      </c>
      <c r="BU260" t="n">
        <v>0</v>
      </c>
      <c r="BV260" t="n">
        <v>0</v>
      </c>
      <c r="BW260" t="n">
        <v>0</v>
      </c>
      <c r="CV260" t="n">
        <v>0</v>
      </c>
      <c r="CW260" t="n">
        <v>0</v>
      </c>
      <c r="CX260">
        <f>ROUND(Y260*Source!I862,7)</f>
        <v/>
      </c>
      <c r="CY260">
        <f>AA260</f>
        <v/>
      </c>
      <c r="CZ260">
        <f>AE260</f>
        <v/>
      </c>
      <c r="DA260">
        <f>AI260</f>
        <v/>
      </c>
      <c r="DB260">
        <f>ROUND(ROUND(AT260*CZ260,2),2)</f>
        <v/>
      </c>
      <c r="DC260">
        <f>ROUND(ROUND(AT260*AG260,2),2)</f>
        <v/>
      </c>
      <c r="DD260" t="inlineStr"/>
      <c r="DE260" t="inlineStr"/>
      <c r="DF260">
        <f>ROUND(ROUND(AE260*AI260,0)*CX260,0)</f>
        <v/>
      </c>
      <c r="DG260">
        <f>ROUND(ROUND(AF260,0)*CX260,0)</f>
        <v/>
      </c>
      <c r="DH260">
        <f>ROUND(ROUND(AG260,0)*CX260,0)</f>
        <v/>
      </c>
      <c r="DI260">
        <f>ROUND(ROUND(AH260,0)*CX260,0)</f>
        <v/>
      </c>
      <c r="DJ260">
        <f>DF260</f>
        <v/>
      </c>
      <c r="DK260" t="n">
        <v>0</v>
      </c>
      <c r="DL260" t="inlineStr"/>
      <c r="DM260" t="n">
        <v>0</v>
      </c>
      <c r="DN260" t="inlineStr"/>
      <c r="DO260" t="n">
        <v>0</v>
      </c>
    </row>
    <row r="261">
      <c r="A261">
        <f>ROW(Source!A862)</f>
        <v/>
      </c>
      <c r="B261" t="n">
        <v>78862477</v>
      </c>
      <c r="C261" t="n">
        <v>78864661</v>
      </c>
      <c r="D261" t="n">
        <v>29150040</v>
      </c>
      <c r="E261" t="n">
        <v>1</v>
      </c>
      <c r="F261" t="n">
        <v>1</v>
      </c>
      <c r="G261" t="n">
        <v>1</v>
      </c>
      <c r="H261" t="n">
        <v>3</v>
      </c>
      <c r="I261" t="inlineStr">
        <is>
          <t>411-0001</t>
        </is>
      </c>
      <c r="J261" t="inlineStr">
        <is>
          <t>ТССЦ Московской обл., 411-0001, приказ Минстроя России №675/пр от 28.02.2017 № 257/пр</t>
        </is>
      </c>
      <c r="K261" t="inlineStr">
        <is>
          <t>Вода</t>
        </is>
      </c>
      <c r="L261" t="n">
        <v>1339</v>
      </c>
      <c r="N261" t="n">
        <v>1007</v>
      </c>
      <c r="O261" t="inlineStr">
        <is>
          <t>м3</t>
        </is>
      </c>
      <c r="P261" t="inlineStr">
        <is>
          <t>м3</t>
        </is>
      </c>
      <c r="Q261" t="n">
        <v>1</v>
      </c>
      <c r="W261" t="n">
        <v>0</v>
      </c>
      <c r="X261" t="n">
        <v>619799737</v>
      </c>
      <c r="Y261">
        <f>AT261</f>
        <v/>
      </c>
      <c r="AA261" t="n">
        <v>31.28</v>
      </c>
      <c r="AB261" t="n">
        <v>0</v>
      </c>
      <c r="AC261" t="n">
        <v>0</v>
      </c>
      <c r="AD261" t="n">
        <v>0</v>
      </c>
      <c r="AE261" t="n">
        <v>2.44</v>
      </c>
      <c r="AF261" t="n">
        <v>0</v>
      </c>
      <c r="AG261" t="n">
        <v>0</v>
      </c>
      <c r="AH261" t="n">
        <v>0</v>
      </c>
      <c r="AI261" t="n">
        <v>12.82</v>
      </c>
      <c r="AJ261" t="n">
        <v>1</v>
      </c>
      <c r="AK261" t="n">
        <v>1</v>
      </c>
      <c r="AL261" t="n">
        <v>1</v>
      </c>
      <c r="AM261" t="n">
        <v>2</v>
      </c>
      <c r="AN261" t="n">
        <v>0</v>
      </c>
      <c r="AO261" t="n">
        <v>1</v>
      </c>
      <c r="AP261" t="n">
        <v>1</v>
      </c>
      <c r="AQ261" t="n">
        <v>0</v>
      </c>
      <c r="AR261" t="n">
        <v>0</v>
      </c>
      <c r="AS261" t="inlineStr"/>
      <c r="AT261" t="n">
        <v>7.8</v>
      </c>
      <c r="AU261" t="inlineStr"/>
      <c r="AV261" t="n">
        <v>0</v>
      </c>
      <c r="AW261" t="n">
        <v>2</v>
      </c>
      <c r="AX261" t="n">
        <v>78864673</v>
      </c>
      <c r="AY261" t="n">
        <v>1</v>
      </c>
      <c r="AZ261" t="n">
        <v>0</v>
      </c>
      <c r="BA261" t="n">
        <v>260</v>
      </c>
      <c r="BB261" t="n">
        <v>0</v>
      </c>
      <c r="BC261" t="n">
        <v>0</v>
      </c>
      <c r="BD261" t="n">
        <v>0</v>
      </c>
      <c r="BE261" t="n">
        <v>0</v>
      </c>
      <c r="BF261" t="n">
        <v>0</v>
      </c>
      <c r="BG261" t="n">
        <v>0</v>
      </c>
      <c r="BH261" t="n">
        <v>0</v>
      </c>
      <c r="BI261" t="n">
        <v>0</v>
      </c>
      <c r="BJ261" t="n">
        <v>0</v>
      </c>
      <c r="BK261" t="n">
        <v>0</v>
      </c>
      <c r="BL261" t="n">
        <v>0</v>
      </c>
      <c r="BM261" t="n">
        <v>0</v>
      </c>
      <c r="BN261" t="n">
        <v>0</v>
      </c>
      <c r="BO261" t="n">
        <v>0</v>
      </c>
      <c r="BP261" t="n">
        <v>0</v>
      </c>
      <c r="BQ261" t="n">
        <v>0</v>
      </c>
      <c r="BR261" t="n">
        <v>0</v>
      </c>
      <c r="BS261" t="n">
        <v>0</v>
      </c>
      <c r="BT261" t="n">
        <v>0</v>
      </c>
      <c r="BU261" t="n">
        <v>0</v>
      </c>
      <c r="BV261" t="n">
        <v>0</v>
      </c>
      <c r="BW261" t="n">
        <v>0</v>
      </c>
      <c r="CV261" t="n">
        <v>0</v>
      </c>
      <c r="CW261" t="n">
        <v>0</v>
      </c>
      <c r="CX261">
        <f>ROUND(Y261*Source!I862,7)</f>
        <v/>
      </c>
      <c r="CY261">
        <f>AA261</f>
        <v/>
      </c>
      <c r="CZ261">
        <f>AE261</f>
        <v/>
      </c>
      <c r="DA261">
        <f>AI261</f>
        <v/>
      </c>
      <c r="DB261">
        <f>ROUND(ROUND(AT261*CZ261,2),2)</f>
        <v/>
      </c>
      <c r="DC261">
        <f>ROUND(ROUND(AT261*AG261,2),2)</f>
        <v/>
      </c>
      <c r="DD261" t="inlineStr"/>
      <c r="DE261" t="inlineStr"/>
      <c r="DF261">
        <f>ROUND(ROUND(AE261*AI261,0)*CX261,0)</f>
        <v/>
      </c>
      <c r="DG261">
        <f>ROUND(ROUND(AF261,0)*CX261,0)</f>
        <v/>
      </c>
      <c r="DH261">
        <f>ROUND(ROUND(AG261,0)*CX261,0)</f>
        <v/>
      </c>
      <c r="DI261">
        <f>ROUND(ROUND(AH261,0)*CX261,0)</f>
        <v/>
      </c>
      <c r="DJ261">
        <f>DF261</f>
        <v/>
      </c>
      <c r="DK261" t="n">
        <v>0</v>
      </c>
      <c r="DL261" t="inlineStr"/>
      <c r="DM261" t="n">
        <v>0</v>
      </c>
      <c r="DN261" t="inlineStr"/>
      <c r="DO261" t="n">
        <v>0</v>
      </c>
    </row>
    <row r="262">
      <c r="A262">
        <f>ROW(Source!A862)</f>
        <v/>
      </c>
      <c r="B262" t="n">
        <v>78862477</v>
      </c>
      <c r="C262" t="n">
        <v>78864661</v>
      </c>
      <c r="D262" t="n">
        <v>0</v>
      </c>
      <c r="E262" t="n">
        <v>1</v>
      </c>
      <c r="F262" t="n">
        <v>1</v>
      </c>
      <c r="G262" t="n">
        <v>1</v>
      </c>
      <c r="H262" t="n">
        <v>3</v>
      </c>
      <c r="I262" t="inlineStr">
        <is>
          <t>Цена поставщика</t>
        </is>
      </c>
      <c r="J262" t="inlineStr"/>
      <c r="K262" t="inlineStr">
        <is>
          <t>Прочистка КРОТ</t>
        </is>
      </c>
      <c r="L262" t="n">
        <v>1296</v>
      </c>
      <c r="N262" t="n">
        <v>1002</v>
      </c>
      <c r="O262" t="inlineStr">
        <is>
          <t>л</t>
        </is>
      </c>
      <c r="P262" t="inlineStr">
        <is>
          <t>л</t>
        </is>
      </c>
      <c r="Q262" t="n">
        <v>1</v>
      </c>
      <c r="W262" t="n">
        <v>0</v>
      </c>
      <c r="X262" t="n">
        <v>-1978592410</v>
      </c>
      <c r="Y262">
        <f>AT262</f>
        <v/>
      </c>
      <c r="AA262" t="n">
        <v>384.43</v>
      </c>
      <c r="AB262" t="n">
        <v>0</v>
      </c>
      <c r="AC262" t="n">
        <v>0</v>
      </c>
      <c r="AD262" t="n">
        <v>0</v>
      </c>
      <c r="AE262" t="n">
        <v>384.43</v>
      </c>
      <c r="AF262" t="n">
        <v>0</v>
      </c>
      <c r="AG262" t="n">
        <v>0</v>
      </c>
      <c r="AH262" t="n">
        <v>0</v>
      </c>
      <c r="AI262" t="n">
        <v>1</v>
      </c>
      <c r="AJ262" t="n">
        <v>1</v>
      </c>
      <c r="AK262" t="n">
        <v>1</v>
      </c>
      <c r="AL262" t="n">
        <v>1</v>
      </c>
      <c r="AM262" t="n">
        <v>0</v>
      </c>
      <c r="AN262" t="n">
        <v>0</v>
      </c>
      <c r="AO262" t="n">
        <v>0</v>
      </c>
      <c r="AP262" t="n">
        <v>1</v>
      </c>
      <c r="AQ262" t="n">
        <v>0</v>
      </c>
      <c r="AR262" t="n">
        <v>0</v>
      </c>
      <c r="AS262" t="inlineStr"/>
      <c r="AT262" t="n">
        <v>20</v>
      </c>
      <c r="AU262" t="inlineStr"/>
      <c r="AV262" t="n">
        <v>0</v>
      </c>
      <c r="AW262" t="n">
        <v>1</v>
      </c>
      <c r="AX262" t="n">
        <v>-1</v>
      </c>
      <c r="AY262" t="n">
        <v>0</v>
      </c>
      <c r="AZ262" t="n">
        <v>0</v>
      </c>
      <c r="BA262" t="inlineStr"/>
      <c r="BB262" t="n">
        <v>0</v>
      </c>
      <c r="BC262" t="n">
        <v>0</v>
      </c>
      <c r="BD262" t="n">
        <v>0</v>
      </c>
      <c r="BE262" t="n">
        <v>0</v>
      </c>
      <c r="BF262" t="n">
        <v>0</v>
      </c>
      <c r="BG262" t="n">
        <v>0</v>
      </c>
      <c r="BH262" t="n">
        <v>0</v>
      </c>
      <c r="BI262" t="n">
        <v>0</v>
      </c>
      <c r="BJ262" t="n">
        <v>0</v>
      </c>
      <c r="BK262" t="n">
        <v>0</v>
      </c>
      <c r="BL262" t="n">
        <v>0</v>
      </c>
      <c r="BM262" t="n">
        <v>0</v>
      </c>
      <c r="BN262" t="n">
        <v>0</v>
      </c>
      <c r="BO262" t="n">
        <v>0</v>
      </c>
      <c r="BP262" t="n">
        <v>0</v>
      </c>
      <c r="BQ262" t="n">
        <v>0</v>
      </c>
      <c r="BR262" t="n">
        <v>0</v>
      </c>
      <c r="BS262" t="n">
        <v>0</v>
      </c>
      <c r="BT262" t="n">
        <v>0</v>
      </c>
      <c r="BU262" t="n">
        <v>0</v>
      </c>
      <c r="BV262" t="n">
        <v>0</v>
      </c>
      <c r="BW262" t="n">
        <v>0</v>
      </c>
      <c r="CV262" t="n">
        <v>0</v>
      </c>
      <c r="CW262" t="n">
        <v>0</v>
      </c>
      <c r="CX262">
        <f>ROUND(Y262*Source!I862,7)</f>
        <v/>
      </c>
      <c r="CY262">
        <f>AA262</f>
        <v/>
      </c>
      <c r="CZ262">
        <f>AE262</f>
        <v/>
      </c>
      <c r="DA262">
        <f>AI262</f>
        <v/>
      </c>
      <c r="DB262">
        <f>ROUND(ROUND(AT262*CZ262,2),2)</f>
        <v/>
      </c>
      <c r="DC262">
        <f>ROUND(ROUND(AT262*AG262,2),2)</f>
        <v/>
      </c>
      <c r="DD262" t="inlineStr"/>
      <c r="DE262" t="inlineStr"/>
      <c r="DF262">
        <f>ROUND(ROUND(AE262,0)*CX262,0)</f>
        <v/>
      </c>
      <c r="DG262">
        <f>ROUND(ROUND(AF262,0)*CX262,0)</f>
        <v/>
      </c>
      <c r="DH262">
        <f>ROUND(ROUND(AG262,0)*CX262,0)</f>
        <v/>
      </c>
      <c r="DI262">
        <f>ROUND(ROUND(AH262,0)*CX262,0)</f>
        <v/>
      </c>
      <c r="DJ262">
        <f>DF262</f>
        <v/>
      </c>
      <c r="DK262" t="n">
        <v>0</v>
      </c>
      <c r="DL262" t="inlineStr"/>
      <c r="DM262" t="n">
        <v>0</v>
      </c>
      <c r="DN262" t="inlineStr"/>
      <c r="DO262" t="n">
        <v>0</v>
      </c>
    </row>
    <row r="263">
      <c r="A263">
        <f>ROW(Source!A903)</f>
        <v/>
      </c>
      <c r="B263" t="n">
        <v>78862477</v>
      </c>
      <c r="C263" t="n">
        <v>78864746</v>
      </c>
      <c r="D263" t="n">
        <v>18413627</v>
      </c>
      <c r="E263" t="n">
        <v>1</v>
      </c>
      <c r="F263" t="n">
        <v>1</v>
      </c>
      <c r="G263" t="n">
        <v>1</v>
      </c>
      <c r="H263" t="n">
        <v>1</v>
      </c>
      <c r="I263" t="inlineStr">
        <is>
          <t>1-1042-90</t>
        </is>
      </c>
      <c r="J263" t="inlineStr"/>
      <c r="K263" t="inlineStr">
        <is>
          <t>Рабочий строитель среднего разряда 4,2</t>
        </is>
      </c>
      <c r="L263" t="n">
        <v>1369</v>
      </c>
      <c r="N263" t="n">
        <v>1013</v>
      </c>
      <c r="O263" t="inlineStr">
        <is>
          <t>чел.-ч</t>
        </is>
      </c>
      <c r="P263" t="inlineStr">
        <is>
          <t>чел.-ч</t>
        </is>
      </c>
      <c r="Q263" t="n">
        <v>1</v>
      </c>
      <c r="W263" t="n">
        <v>0</v>
      </c>
      <c r="X263" t="n">
        <v>-1366182279</v>
      </c>
      <c r="Y263">
        <f>AT263</f>
        <v/>
      </c>
      <c r="AA263" t="n">
        <v>0</v>
      </c>
      <c r="AB263" t="n">
        <v>0</v>
      </c>
      <c r="AC263" t="n">
        <v>0</v>
      </c>
      <c r="AD263" t="n">
        <v>9.92</v>
      </c>
      <c r="AE263" t="n">
        <v>0</v>
      </c>
      <c r="AF263" t="n">
        <v>0</v>
      </c>
      <c r="AG263" t="n">
        <v>0</v>
      </c>
      <c r="AH263" t="n">
        <v>9.92</v>
      </c>
      <c r="AI263" t="n">
        <v>1</v>
      </c>
      <c r="AJ263" t="n">
        <v>1</v>
      </c>
      <c r="AK263" t="n">
        <v>1</v>
      </c>
      <c r="AL263" t="n">
        <v>1</v>
      </c>
      <c r="AM263" t="n">
        <v>-2</v>
      </c>
      <c r="AN263" t="n">
        <v>0</v>
      </c>
      <c r="AO263" t="n">
        <v>1</v>
      </c>
      <c r="AP263" t="n">
        <v>0</v>
      </c>
      <c r="AQ263" t="n">
        <v>0</v>
      </c>
      <c r="AR263" t="n">
        <v>0</v>
      </c>
      <c r="AS263" t="inlineStr"/>
      <c r="AT263" t="n">
        <v>117.16</v>
      </c>
      <c r="AU263" t="inlineStr"/>
      <c r="AV263" t="n">
        <v>1</v>
      </c>
      <c r="AW263" t="n">
        <v>2</v>
      </c>
      <c r="AX263" t="n">
        <v>78864747</v>
      </c>
      <c r="AY263" t="n">
        <v>1</v>
      </c>
      <c r="AZ263" t="n">
        <v>0</v>
      </c>
      <c r="BA263" t="n">
        <v>261</v>
      </c>
      <c r="BB263" t="n">
        <v>0</v>
      </c>
      <c r="BC263" t="n">
        <v>0</v>
      </c>
      <c r="BD263" t="n">
        <v>0</v>
      </c>
      <c r="BE263" t="n">
        <v>0</v>
      </c>
      <c r="BF263" t="n">
        <v>0</v>
      </c>
      <c r="BG263" t="n">
        <v>0</v>
      </c>
      <c r="BH263" t="n">
        <v>0</v>
      </c>
      <c r="BI263" t="n">
        <v>0</v>
      </c>
      <c r="BJ263" t="n">
        <v>0</v>
      </c>
      <c r="BK263" t="n">
        <v>0</v>
      </c>
      <c r="BL263" t="n">
        <v>0</v>
      </c>
      <c r="BM263" t="n">
        <v>0</v>
      </c>
      <c r="BN263" t="n">
        <v>0</v>
      </c>
      <c r="BO263" t="n">
        <v>0</v>
      </c>
      <c r="BP263" t="n">
        <v>0</v>
      </c>
      <c r="BQ263" t="n">
        <v>0</v>
      </c>
      <c r="BR263" t="n">
        <v>0</v>
      </c>
      <c r="BS263" t="n">
        <v>0</v>
      </c>
      <c r="BT263" t="n">
        <v>0</v>
      </c>
      <c r="BU263" t="n">
        <v>0</v>
      </c>
      <c r="BV263" t="n">
        <v>0</v>
      </c>
      <c r="BW263" t="n">
        <v>0</v>
      </c>
      <c r="CU263">
        <f>ROUND(AT263*Source!I903*AH263*AL263,0)</f>
        <v/>
      </c>
      <c r="CV263">
        <f>ROUND(Y263*Source!I903,7)</f>
        <v/>
      </c>
      <c r="CW263" t="n">
        <v>0</v>
      </c>
      <c r="CX263">
        <f>ROUND(Y263*Source!I903,7)</f>
        <v/>
      </c>
      <c r="CY263">
        <f>AD263</f>
        <v/>
      </c>
      <c r="CZ263">
        <f>AH263</f>
        <v/>
      </c>
      <c r="DA263">
        <f>AL263</f>
        <v/>
      </c>
      <c r="DB263">
        <f>ROUND(ROUND(AT263*CZ263,2),2)</f>
        <v/>
      </c>
      <c r="DC263">
        <f>ROUND(ROUND(AT263*AG263,2),2)</f>
        <v/>
      </c>
      <c r="DD263" t="inlineStr"/>
      <c r="DE263" t="inlineStr"/>
      <c r="DF263">
        <f>ROUND(ROUND(AE263,0)*CX263,0)</f>
        <v/>
      </c>
      <c r="DG263">
        <f>ROUND(ROUND(AF263,0)*CX263,0)</f>
        <v/>
      </c>
      <c r="DH263">
        <f>ROUND(ROUND(AG263,0)*CX263,0)</f>
        <v/>
      </c>
      <c r="DI263">
        <f>ROUND(ROUND(AH263,0)*CX263,0)</f>
        <v/>
      </c>
      <c r="DJ263">
        <f>DI263</f>
        <v/>
      </c>
      <c r="DK263" t="n">
        <v>0</v>
      </c>
      <c r="DL263" t="inlineStr"/>
      <c r="DM263" t="n">
        <v>0</v>
      </c>
      <c r="DN263" t="inlineStr"/>
      <c r="DO263" t="n">
        <v>0</v>
      </c>
    </row>
    <row r="264">
      <c r="A264">
        <f>ROW(Source!A903)</f>
        <v/>
      </c>
      <c r="B264" t="n">
        <v>78862477</v>
      </c>
      <c r="C264" t="n">
        <v>78864746</v>
      </c>
      <c r="D264" t="n">
        <v>121548</v>
      </c>
      <c r="E264" t="n">
        <v>1</v>
      </c>
      <c r="F264" t="n">
        <v>1</v>
      </c>
      <c r="G264" t="n">
        <v>1</v>
      </c>
      <c r="H264" t="n">
        <v>1</v>
      </c>
      <c r="I264" t="inlineStr">
        <is>
          <t>2</t>
        </is>
      </c>
      <c r="J264" t="inlineStr"/>
      <c r="K264" t="inlineStr">
        <is>
          <t>Затраты труда машинистов</t>
        </is>
      </c>
      <c r="L264" t="n">
        <v>608254</v>
      </c>
      <c r="N264" t="n">
        <v>1013</v>
      </c>
      <c r="O264" t="inlineStr">
        <is>
          <t>чел.час</t>
        </is>
      </c>
      <c r="P264" t="inlineStr">
        <is>
          <t>чел.час</t>
        </is>
      </c>
      <c r="Q264" t="n">
        <v>1</v>
      </c>
      <c r="W264" t="n">
        <v>0</v>
      </c>
      <c r="X264" t="n">
        <v>-185737400</v>
      </c>
      <c r="Y264">
        <f>AT264</f>
        <v/>
      </c>
      <c r="AA264" t="n">
        <v>0</v>
      </c>
      <c r="AB264" t="n">
        <v>0</v>
      </c>
      <c r="AC264" t="n">
        <v>0</v>
      </c>
      <c r="AD264" t="n">
        <v>0</v>
      </c>
      <c r="AE264" t="n">
        <v>0</v>
      </c>
      <c r="AF264" t="n">
        <v>0</v>
      </c>
      <c r="AG264" t="n">
        <v>0</v>
      </c>
      <c r="AH264" t="n">
        <v>0</v>
      </c>
      <c r="AI264" t="n">
        <v>1</v>
      </c>
      <c r="AJ264" t="n">
        <v>1</v>
      </c>
      <c r="AK264" t="n">
        <v>1</v>
      </c>
      <c r="AL264" t="n">
        <v>1</v>
      </c>
      <c r="AM264" t="n">
        <v>-2</v>
      </c>
      <c r="AN264" t="n">
        <v>0</v>
      </c>
      <c r="AO264" t="n">
        <v>1</v>
      </c>
      <c r="AP264" t="n">
        <v>0</v>
      </c>
      <c r="AQ264" t="n">
        <v>0</v>
      </c>
      <c r="AR264" t="n">
        <v>0</v>
      </c>
      <c r="AS264" t="inlineStr"/>
      <c r="AT264" t="n">
        <v>2.78</v>
      </c>
      <c r="AU264" t="inlineStr"/>
      <c r="AV264" t="n">
        <v>2</v>
      </c>
      <c r="AW264" t="n">
        <v>2</v>
      </c>
      <c r="AX264" t="n">
        <v>78864748</v>
      </c>
      <c r="AY264" t="n">
        <v>1</v>
      </c>
      <c r="AZ264" t="n">
        <v>0</v>
      </c>
      <c r="BA264" t="n">
        <v>262</v>
      </c>
      <c r="BB264" t="n">
        <v>0</v>
      </c>
      <c r="BC264" t="n">
        <v>0</v>
      </c>
      <c r="BD264" t="n">
        <v>0</v>
      </c>
      <c r="BE264" t="n">
        <v>0</v>
      </c>
      <c r="BF264" t="n">
        <v>0</v>
      </c>
      <c r="BG264" t="n">
        <v>0</v>
      </c>
      <c r="BH264" t="n">
        <v>0</v>
      </c>
      <c r="BI264" t="n">
        <v>0</v>
      </c>
      <c r="BJ264" t="n">
        <v>0</v>
      </c>
      <c r="BK264" t="n">
        <v>0</v>
      </c>
      <c r="BL264" t="n">
        <v>0</v>
      </c>
      <c r="BM264" t="n">
        <v>0</v>
      </c>
      <c r="BN264" t="n">
        <v>0</v>
      </c>
      <c r="BO264" t="n">
        <v>0</v>
      </c>
      <c r="BP264" t="n">
        <v>0</v>
      </c>
      <c r="BQ264" t="n">
        <v>0</v>
      </c>
      <c r="BR264" t="n">
        <v>0</v>
      </c>
      <c r="BS264" t="n">
        <v>0</v>
      </c>
      <c r="BT264" t="n">
        <v>0</v>
      </c>
      <c r="BU264" t="n">
        <v>0</v>
      </c>
      <c r="BV264" t="n">
        <v>0</v>
      </c>
      <c r="BW264" t="n">
        <v>0</v>
      </c>
      <c r="CV264" t="n">
        <v>0</v>
      </c>
      <c r="CW264" t="n">
        <v>0</v>
      </c>
      <c r="CX264">
        <f>ROUND(Y264*Source!I903,7)</f>
        <v/>
      </c>
      <c r="CY264">
        <f>AD264</f>
        <v/>
      </c>
      <c r="CZ264">
        <f>AH264</f>
        <v/>
      </c>
      <c r="DA264">
        <f>AL264</f>
        <v/>
      </c>
      <c r="DB264">
        <f>ROUND(ROUND(AT264*CZ264,2),2)</f>
        <v/>
      </c>
      <c r="DC264">
        <f>ROUND(ROUND(AT264*AG264,2),2)</f>
        <v/>
      </c>
      <c r="DD264" t="inlineStr"/>
      <c r="DE264" t="inlineStr"/>
      <c r="DF264">
        <f>ROUND(ROUND(AE264,0)*CX264,0)</f>
        <v/>
      </c>
      <c r="DG264">
        <f>ROUND(ROUND(AF264,0)*CX264,0)</f>
        <v/>
      </c>
      <c r="DH264">
        <f>ROUND(ROUND(AG264,0)*CX264,0)</f>
        <v/>
      </c>
      <c r="DI264">
        <f>ROUND(ROUND(AH264,0)*CX264,0)</f>
        <v/>
      </c>
      <c r="DJ264">
        <f>DI264</f>
        <v/>
      </c>
      <c r="DK264" t="n">
        <v>0</v>
      </c>
      <c r="DL264" t="inlineStr"/>
      <c r="DM264" t="n">
        <v>0</v>
      </c>
      <c r="DN264" t="inlineStr"/>
      <c r="DO264" t="n">
        <v>0</v>
      </c>
    </row>
    <row r="265">
      <c r="A265">
        <f>ROW(Source!A903)</f>
        <v/>
      </c>
      <c r="B265" t="n">
        <v>78862477</v>
      </c>
      <c r="C265" t="n">
        <v>78864746</v>
      </c>
      <c r="D265" t="n">
        <v>29172514</v>
      </c>
      <c r="E265" t="n">
        <v>1</v>
      </c>
      <c r="F265" t="n">
        <v>1</v>
      </c>
      <c r="G265" t="n">
        <v>1</v>
      </c>
      <c r="H265" t="n">
        <v>2</v>
      </c>
      <c r="I265" t="inlineStr">
        <is>
          <t>030402</t>
        </is>
      </c>
      <c r="J265" t="inlineStr">
        <is>
          <t>ТСЭМ Московской обл., 030402, приказ Минстроя России №675/пр от 28.02.2017 № 264/пр</t>
        </is>
      </c>
      <c r="K265" t="inlineStr">
        <is>
          <t>Лебедки электрические тяговым усилием до 12,26 кН (1,25 т)</t>
        </is>
      </c>
      <c r="L265" t="n">
        <v>1368</v>
      </c>
      <c r="N265" t="n">
        <v>1011</v>
      </c>
      <c r="O265" t="inlineStr">
        <is>
          <t>маш.-ч</t>
        </is>
      </c>
      <c r="P265" t="inlineStr">
        <is>
          <t>маш.-ч</t>
        </is>
      </c>
      <c r="Q265" t="n">
        <v>1</v>
      </c>
      <c r="W265" t="n">
        <v>0</v>
      </c>
      <c r="X265" t="n">
        <v>1983991698</v>
      </c>
      <c r="Y265">
        <f>AT265</f>
        <v/>
      </c>
      <c r="AA265" t="n">
        <v>0</v>
      </c>
      <c r="AB265" t="n">
        <v>37.15</v>
      </c>
      <c r="AC265" t="n">
        <v>0</v>
      </c>
      <c r="AD265" t="n">
        <v>0</v>
      </c>
      <c r="AE265" t="n">
        <v>0</v>
      </c>
      <c r="AF265" t="n">
        <v>3.6</v>
      </c>
      <c r="AG265" t="n">
        <v>0</v>
      </c>
      <c r="AH265" t="n">
        <v>0</v>
      </c>
      <c r="AI265" t="n">
        <v>1</v>
      </c>
      <c r="AJ265" t="n">
        <v>10.32</v>
      </c>
      <c r="AK265" t="n">
        <v>52.25</v>
      </c>
      <c r="AL265" t="n">
        <v>1</v>
      </c>
      <c r="AM265" t="n">
        <v>2</v>
      </c>
      <c r="AN265" t="n">
        <v>0</v>
      </c>
      <c r="AO265" t="n">
        <v>1</v>
      </c>
      <c r="AP265" t="n">
        <v>0</v>
      </c>
      <c r="AQ265" t="n">
        <v>0</v>
      </c>
      <c r="AR265" t="n">
        <v>0</v>
      </c>
      <c r="AS265" t="inlineStr"/>
      <c r="AT265" t="n">
        <v>1.25</v>
      </c>
      <c r="AU265" t="inlineStr"/>
      <c r="AV265" t="n">
        <v>0</v>
      </c>
      <c r="AW265" t="n">
        <v>2</v>
      </c>
      <c r="AX265" t="n">
        <v>78864749</v>
      </c>
      <c r="AY265" t="n">
        <v>1</v>
      </c>
      <c r="AZ265" t="n">
        <v>0</v>
      </c>
      <c r="BA265" t="n">
        <v>263</v>
      </c>
      <c r="BB265" t="n">
        <v>0</v>
      </c>
      <c r="BC265" t="n">
        <v>0</v>
      </c>
      <c r="BD265" t="n">
        <v>0</v>
      </c>
      <c r="BE265" t="n">
        <v>0</v>
      </c>
      <c r="BF265" t="n">
        <v>0</v>
      </c>
      <c r="BG265" t="n">
        <v>0</v>
      </c>
      <c r="BH265" t="n">
        <v>0</v>
      </c>
      <c r="BI265" t="n">
        <v>0</v>
      </c>
      <c r="BJ265" t="n">
        <v>0</v>
      </c>
      <c r="BK265" t="n">
        <v>0</v>
      </c>
      <c r="BL265" t="n">
        <v>0</v>
      </c>
      <c r="BM265" t="n">
        <v>0</v>
      </c>
      <c r="BN265" t="n">
        <v>0</v>
      </c>
      <c r="BO265" t="n">
        <v>0</v>
      </c>
      <c r="BP265" t="n">
        <v>0</v>
      </c>
      <c r="BQ265" t="n">
        <v>0</v>
      </c>
      <c r="BR265" t="n">
        <v>0</v>
      </c>
      <c r="BS265" t="n">
        <v>0</v>
      </c>
      <c r="BT265" t="n">
        <v>0</v>
      </c>
      <c r="BU265" t="n">
        <v>0</v>
      </c>
      <c r="BV265" t="n">
        <v>0</v>
      </c>
      <c r="BW265" t="n">
        <v>0</v>
      </c>
      <c r="CV265" t="n">
        <v>0</v>
      </c>
      <c r="CW265">
        <f>ROUND(Y265*Source!I903*DO265,7)</f>
        <v/>
      </c>
      <c r="CX265">
        <f>ROUND(Y265*Source!I903,7)</f>
        <v/>
      </c>
      <c r="CY265">
        <f>AB265</f>
        <v/>
      </c>
      <c r="CZ265">
        <f>AF265</f>
        <v/>
      </c>
      <c r="DA265">
        <f>AJ265</f>
        <v/>
      </c>
      <c r="DB265">
        <f>ROUND(ROUND(AT265*CZ265,2),2)</f>
        <v/>
      </c>
      <c r="DC265">
        <f>ROUND(ROUND(AT265*AG265,2),2)</f>
        <v/>
      </c>
      <c r="DD265" t="inlineStr"/>
      <c r="DE265" t="inlineStr"/>
      <c r="DF265">
        <f>ROUND(ROUND(AE265,0)*CX265,0)</f>
        <v/>
      </c>
      <c r="DG265">
        <f>ROUND(ROUND(AF265*AJ265,0)*CX265,0)</f>
        <v/>
      </c>
      <c r="DH265">
        <f>ROUND(ROUND(AG265*AK265,0)*CX265,0)</f>
        <v/>
      </c>
      <c r="DI265">
        <f>ROUND(ROUND(AH265,0)*CX265,0)</f>
        <v/>
      </c>
      <c r="DJ265">
        <f>DG265</f>
        <v/>
      </c>
      <c r="DK265" t="n">
        <v>0</v>
      </c>
      <c r="DL265" t="inlineStr"/>
      <c r="DM265" t="n">
        <v>0</v>
      </c>
      <c r="DN265" t="inlineStr"/>
      <c r="DO265" t="n">
        <v>0</v>
      </c>
    </row>
    <row r="266">
      <c r="A266">
        <f>ROW(Source!A903)</f>
        <v/>
      </c>
      <c r="B266" t="n">
        <v>78862477</v>
      </c>
      <c r="C266" t="n">
        <v>78864746</v>
      </c>
      <c r="D266" t="n">
        <v>29173157</v>
      </c>
      <c r="E266" t="n">
        <v>1</v>
      </c>
      <c r="F266" t="n">
        <v>1</v>
      </c>
      <c r="G266" t="n">
        <v>1</v>
      </c>
      <c r="H266" t="n">
        <v>2</v>
      </c>
      <c r="I266" t="inlineStr">
        <is>
          <t>111501</t>
        </is>
      </c>
      <c r="J266" t="inlineStr">
        <is>
          <t>ТСЭМ Московской обл., 111501, приказ Минстроя России №675/пр от 28.02.2017 № 264/пр</t>
        </is>
      </c>
      <c r="K266" t="inlineStr">
        <is>
          <t>Растворонасосы 3 м3/ч</t>
        </is>
      </c>
      <c r="L266" t="n">
        <v>1368</v>
      </c>
      <c r="N266" t="n">
        <v>1011</v>
      </c>
      <c r="O266" t="inlineStr">
        <is>
          <t>маш.-ч</t>
        </is>
      </c>
      <c r="P266" t="inlineStr">
        <is>
          <t>маш.-ч</t>
        </is>
      </c>
      <c r="Q266" t="n">
        <v>1</v>
      </c>
      <c r="W266" t="n">
        <v>0</v>
      </c>
      <c r="X266" t="n">
        <v>85490216</v>
      </c>
      <c r="Y266">
        <f>AT266</f>
        <v/>
      </c>
      <c r="AA266" t="n">
        <v>0</v>
      </c>
      <c r="AB266" t="n">
        <v>872.38</v>
      </c>
      <c r="AC266" t="n">
        <v>465.55</v>
      </c>
      <c r="AD266" t="n">
        <v>0</v>
      </c>
      <c r="AE266" t="n">
        <v>0</v>
      </c>
      <c r="AF266" t="n">
        <v>21.2</v>
      </c>
      <c r="AG266" t="n">
        <v>8.91</v>
      </c>
      <c r="AH266" t="n">
        <v>0</v>
      </c>
      <c r="AI266" t="n">
        <v>1</v>
      </c>
      <c r="AJ266" t="n">
        <v>41.15</v>
      </c>
      <c r="AK266" t="n">
        <v>52.25</v>
      </c>
      <c r="AL266" t="n">
        <v>1</v>
      </c>
      <c r="AM266" t="n">
        <v>2</v>
      </c>
      <c r="AN266" t="n">
        <v>0</v>
      </c>
      <c r="AO266" t="n">
        <v>1</v>
      </c>
      <c r="AP266" t="n">
        <v>0</v>
      </c>
      <c r="AQ266" t="n">
        <v>0</v>
      </c>
      <c r="AR266" t="n">
        <v>0</v>
      </c>
      <c r="AS266" t="inlineStr"/>
      <c r="AT266" t="n">
        <v>2.78</v>
      </c>
      <c r="AU266" t="inlineStr"/>
      <c r="AV266" t="n">
        <v>0</v>
      </c>
      <c r="AW266" t="n">
        <v>2</v>
      </c>
      <c r="AX266" t="n">
        <v>78864750</v>
      </c>
      <c r="AY266" t="n">
        <v>1</v>
      </c>
      <c r="AZ266" t="n">
        <v>0</v>
      </c>
      <c r="BA266" t="n">
        <v>264</v>
      </c>
      <c r="BB266" t="n">
        <v>0</v>
      </c>
      <c r="BC266" t="n">
        <v>0</v>
      </c>
      <c r="BD266" t="n">
        <v>0</v>
      </c>
      <c r="BE266" t="n">
        <v>0</v>
      </c>
      <c r="BF266" t="n">
        <v>0</v>
      </c>
      <c r="BG266" t="n">
        <v>0</v>
      </c>
      <c r="BH266" t="n">
        <v>0</v>
      </c>
      <c r="BI266" t="n">
        <v>0</v>
      </c>
      <c r="BJ266" t="n">
        <v>0</v>
      </c>
      <c r="BK266" t="n">
        <v>0</v>
      </c>
      <c r="BL266" t="n">
        <v>0</v>
      </c>
      <c r="BM266" t="n">
        <v>0</v>
      </c>
      <c r="BN266" t="n">
        <v>0</v>
      </c>
      <c r="BO266" t="n">
        <v>0</v>
      </c>
      <c r="BP266" t="n">
        <v>0</v>
      </c>
      <c r="BQ266" t="n">
        <v>0</v>
      </c>
      <c r="BR266" t="n">
        <v>0</v>
      </c>
      <c r="BS266" t="n">
        <v>0</v>
      </c>
      <c r="BT266" t="n">
        <v>0</v>
      </c>
      <c r="BU266" t="n">
        <v>0</v>
      </c>
      <c r="BV266" t="n">
        <v>0</v>
      </c>
      <c r="BW266" t="n">
        <v>0</v>
      </c>
      <c r="CV266" t="n">
        <v>0</v>
      </c>
      <c r="CW266">
        <f>ROUND(Y266*Source!I903*DO266,7)</f>
        <v/>
      </c>
      <c r="CX266">
        <f>ROUND(Y266*Source!I903,7)</f>
        <v/>
      </c>
      <c r="CY266">
        <f>AB266</f>
        <v/>
      </c>
      <c r="CZ266">
        <f>AF266</f>
        <v/>
      </c>
      <c r="DA266">
        <f>AJ266</f>
        <v/>
      </c>
      <c r="DB266">
        <f>ROUND(ROUND(AT266*CZ266,2),2)</f>
        <v/>
      </c>
      <c r="DC266">
        <f>ROUND(ROUND(AT266*AG266,2),2)</f>
        <v/>
      </c>
      <c r="DD266" t="inlineStr"/>
      <c r="DE266" t="inlineStr"/>
      <c r="DF266">
        <f>ROUND(ROUND(AE266,0)*CX266,0)</f>
        <v/>
      </c>
      <c r="DG266">
        <f>ROUND(ROUND(AF266*AJ266,0)*CX266,0)</f>
        <v/>
      </c>
      <c r="DH266">
        <f>ROUND(ROUND(AG266*AK266,0)*CX266,0)</f>
        <v/>
      </c>
      <c r="DI266">
        <f>ROUND(ROUND(AH266,0)*CX266,0)</f>
        <v/>
      </c>
      <c r="DJ266">
        <f>DG266</f>
        <v/>
      </c>
      <c r="DK266" t="n">
        <v>0</v>
      </c>
      <c r="DL266" t="inlineStr"/>
      <c r="DM266" t="n">
        <v>0</v>
      </c>
      <c r="DN266" t="inlineStr"/>
      <c r="DO266" t="n">
        <v>0</v>
      </c>
    </row>
    <row r="267">
      <c r="A267">
        <f>ROW(Source!A903)</f>
        <v/>
      </c>
      <c r="B267" t="n">
        <v>78862477</v>
      </c>
      <c r="C267" t="n">
        <v>78864746</v>
      </c>
      <c r="D267" t="n">
        <v>29145213</v>
      </c>
      <c r="E267" t="n">
        <v>1</v>
      </c>
      <c r="F267" t="n">
        <v>1</v>
      </c>
      <c r="G267" t="n">
        <v>1</v>
      </c>
      <c r="H267" t="n">
        <v>3</v>
      </c>
      <c r="I267" t="inlineStr">
        <is>
          <t>402-0083</t>
        </is>
      </c>
      <c r="J267" t="inlineStr">
        <is>
          <t>ТССЦ Московской обл., 402-0083, приказ Минстроя России №675/пр от 28.02.2017 № 257/пр</t>
        </is>
      </c>
      <c r="K267" t="inlineStr">
        <is>
          <t>Раствор готовый отделочный тяжелый, цементно-известковый 1:1:6</t>
        </is>
      </c>
      <c r="L267" t="n">
        <v>1339</v>
      </c>
      <c r="N267" t="n">
        <v>1007</v>
      </c>
      <c r="O267" t="inlineStr">
        <is>
          <t>м3</t>
        </is>
      </c>
      <c r="P267" t="inlineStr">
        <is>
          <t>м3</t>
        </is>
      </c>
      <c r="Q267" t="n">
        <v>1</v>
      </c>
      <c r="W267" t="n">
        <v>0</v>
      </c>
      <c r="X267" t="n">
        <v>298602793</v>
      </c>
      <c r="Y267">
        <f>AT267</f>
        <v/>
      </c>
      <c r="AA267" t="n">
        <v>5246.23</v>
      </c>
      <c r="AB267" t="n">
        <v>0</v>
      </c>
      <c r="AC267" t="n">
        <v>0</v>
      </c>
      <c r="AD267" t="n">
        <v>0</v>
      </c>
      <c r="AE267" t="n">
        <v>517.89</v>
      </c>
      <c r="AF267" t="n">
        <v>0</v>
      </c>
      <c r="AG267" t="n">
        <v>0</v>
      </c>
      <c r="AH267" t="n">
        <v>0</v>
      </c>
      <c r="AI267" t="n">
        <v>10.13</v>
      </c>
      <c r="AJ267" t="n">
        <v>1</v>
      </c>
      <c r="AK267" t="n">
        <v>1</v>
      </c>
      <c r="AL267" t="n">
        <v>1</v>
      </c>
      <c r="AM267" t="n">
        <v>2</v>
      </c>
      <c r="AN267" t="n">
        <v>0</v>
      </c>
      <c r="AO267" t="n">
        <v>1</v>
      </c>
      <c r="AP267" t="n">
        <v>0</v>
      </c>
      <c r="AQ267" t="n">
        <v>0</v>
      </c>
      <c r="AR267" t="n">
        <v>0</v>
      </c>
      <c r="AS267" t="inlineStr"/>
      <c r="AT267" t="n">
        <v>2.55</v>
      </c>
      <c r="AU267" t="inlineStr"/>
      <c r="AV267" t="n">
        <v>0</v>
      </c>
      <c r="AW267" t="n">
        <v>2</v>
      </c>
      <c r="AX267" t="n">
        <v>78864751</v>
      </c>
      <c r="AY267" t="n">
        <v>1</v>
      </c>
      <c r="AZ267" t="n">
        <v>0</v>
      </c>
      <c r="BA267" t="n">
        <v>265</v>
      </c>
      <c r="BB267" t="n">
        <v>0</v>
      </c>
      <c r="BC267" t="n">
        <v>0</v>
      </c>
      <c r="BD267" t="n">
        <v>0</v>
      </c>
      <c r="BE267" t="n">
        <v>0</v>
      </c>
      <c r="BF267" t="n">
        <v>0</v>
      </c>
      <c r="BG267" t="n">
        <v>0</v>
      </c>
      <c r="BH267" t="n">
        <v>0</v>
      </c>
      <c r="BI267" t="n">
        <v>0</v>
      </c>
      <c r="BJ267" t="n">
        <v>0</v>
      </c>
      <c r="BK267" t="n">
        <v>0</v>
      </c>
      <c r="BL267" t="n">
        <v>0</v>
      </c>
      <c r="BM267" t="n">
        <v>0</v>
      </c>
      <c r="BN267" t="n">
        <v>0</v>
      </c>
      <c r="BO267" t="n">
        <v>0</v>
      </c>
      <c r="BP267" t="n">
        <v>0</v>
      </c>
      <c r="BQ267" t="n">
        <v>0</v>
      </c>
      <c r="BR267" t="n">
        <v>0</v>
      </c>
      <c r="BS267" t="n">
        <v>0</v>
      </c>
      <c r="BT267" t="n">
        <v>0</v>
      </c>
      <c r="BU267" t="n">
        <v>0</v>
      </c>
      <c r="BV267" t="n">
        <v>0</v>
      </c>
      <c r="BW267" t="n">
        <v>0</v>
      </c>
      <c r="CV267" t="n">
        <v>0</v>
      </c>
      <c r="CW267" t="n">
        <v>0</v>
      </c>
      <c r="CX267">
        <f>ROUND(Y267*Source!I903,7)</f>
        <v/>
      </c>
      <c r="CY267">
        <f>AA267</f>
        <v/>
      </c>
      <c r="CZ267">
        <f>AE267</f>
        <v/>
      </c>
      <c r="DA267">
        <f>AI267</f>
        <v/>
      </c>
      <c r="DB267">
        <f>ROUND(ROUND(AT267*CZ267,2),2)</f>
        <v/>
      </c>
      <c r="DC267">
        <f>ROUND(ROUND(AT267*AG267,2),2)</f>
        <v/>
      </c>
      <c r="DD267" t="inlineStr"/>
      <c r="DE267" t="inlineStr"/>
      <c r="DF267">
        <f>ROUND(ROUND(AE267*AI267,0)*CX267,0)</f>
        <v/>
      </c>
      <c r="DG267">
        <f>ROUND(ROUND(AF267,0)*CX267,0)</f>
        <v/>
      </c>
      <c r="DH267">
        <f>ROUND(ROUND(AG267,0)*CX267,0)</f>
        <v/>
      </c>
      <c r="DI267">
        <f>ROUND(ROUND(AH267,0)*CX267,0)</f>
        <v/>
      </c>
      <c r="DJ267">
        <f>DF267</f>
        <v/>
      </c>
      <c r="DK267" t="n">
        <v>0</v>
      </c>
      <c r="DL267" t="inlineStr"/>
      <c r="DM267" t="n">
        <v>0</v>
      </c>
      <c r="DN267" t="inlineStr"/>
      <c r="DO267" t="n">
        <v>0</v>
      </c>
    </row>
    <row r="268">
      <c r="A268">
        <f>ROW(Source!A903)</f>
        <v/>
      </c>
      <c r="B268" t="n">
        <v>78862477</v>
      </c>
      <c r="C268" t="n">
        <v>78864746</v>
      </c>
      <c r="D268" t="n">
        <v>29150040</v>
      </c>
      <c r="E268" t="n">
        <v>1</v>
      </c>
      <c r="F268" t="n">
        <v>1</v>
      </c>
      <c r="G268" t="n">
        <v>1</v>
      </c>
      <c r="H268" t="n">
        <v>3</v>
      </c>
      <c r="I268" t="inlineStr">
        <is>
          <t>411-0001</t>
        </is>
      </c>
      <c r="J268" t="inlineStr">
        <is>
          <t>ТССЦ Московской обл., 411-0001, приказ Минстроя России №675/пр от 28.02.2017 № 257/пр</t>
        </is>
      </c>
      <c r="K268" t="inlineStr">
        <is>
          <t>Вода</t>
        </is>
      </c>
      <c r="L268" t="n">
        <v>1339</v>
      </c>
      <c r="N268" t="n">
        <v>1007</v>
      </c>
      <c r="O268" t="inlineStr">
        <is>
          <t>м3</t>
        </is>
      </c>
      <c r="P268" t="inlineStr">
        <is>
          <t>м3</t>
        </is>
      </c>
      <c r="Q268" t="n">
        <v>1</v>
      </c>
      <c r="W268" t="n">
        <v>0</v>
      </c>
      <c r="X268" t="n">
        <v>619799737</v>
      </c>
      <c r="Y268">
        <f>AT268</f>
        <v/>
      </c>
      <c r="AA268" t="n">
        <v>31.28</v>
      </c>
      <c r="AB268" t="n">
        <v>0</v>
      </c>
      <c r="AC268" t="n">
        <v>0</v>
      </c>
      <c r="AD268" t="n">
        <v>0</v>
      </c>
      <c r="AE268" t="n">
        <v>2.44</v>
      </c>
      <c r="AF268" t="n">
        <v>0</v>
      </c>
      <c r="AG268" t="n">
        <v>0</v>
      </c>
      <c r="AH268" t="n">
        <v>0</v>
      </c>
      <c r="AI268" t="n">
        <v>12.82</v>
      </c>
      <c r="AJ268" t="n">
        <v>1</v>
      </c>
      <c r="AK268" t="n">
        <v>1</v>
      </c>
      <c r="AL268" t="n">
        <v>1</v>
      </c>
      <c r="AM268" t="n">
        <v>2</v>
      </c>
      <c r="AN268" t="n">
        <v>0</v>
      </c>
      <c r="AO268" t="n">
        <v>1</v>
      </c>
      <c r="AP268" t="n">
        <v>0</v>
      </c>
      <c r="AQ268" t="n">
        <v>0</v>
      </c>
      <c r="AR268" t="n">
        <v>0</v>
      </c>
      <c r="AS268" t="inlineStr"/>
      <c r="AT268" t="n">
        <v>0.35</v>
      </c>
      <c r="AU268" t="inlineStr"/>
      <c r="AV268" t="n">
        <v>0</v>
      </c>
      <c r="AW268" t="n">
        <v>2</v>
      </c>
      <c r="AX268" t="n">
        <v>78864752</v>
      </c>
      <c r="AY268" t="n">
        <v>1</v>
      </c>
      <c r="AZ268" t="n">
        <v>0</v>
      </c>
      <c r="BA268" t="n">
        <v>266</v>
      </c>
      <c r="BB268" t="n">
        <v>0</v>
      </c>
      <c r="BC268" t="n">
        <v>0</v>
      </c>
      <c r="BD268" t="n">
        <v>0</v>
      </c>
      <c r="BE268" t="n">
        <v>0</v>
      </c>
      <c r="BF268" t="n">
        <v>0</v>
      </c>
      <c r="BG268" t="n">
        <v>0</v>
      </c>
      <c r="BH268" t="n">
        <v>0</v>
      </c>
      <c r="BI268" t="n">
        <v>0</v>
      </c>
      <c r="BJ268" t="n">
        <v>0</v>
      </c>
      <c r="BK268" t="n">
        <v>0</v>
      </c>
      <c r="BL268" t="n">
        <v>0</v>
      </c>
      <c r="BM268" t="n">
        <v>0</v>
      </c>
      <c r="BN268" t="n">
        <v>0</v>
      </c>
      <c r="BO268" t="n">
        <v>0</v>
      </c>
      <c r="BP268" t="n">
        <v>0</v>
      </c>
      <c r="BQ268" t="n">
        <v>0</v>
      </c>
      <c r="BR268" t="n">
        <v>0</v>
      </c>
      <c r="BS268" t="n">
        <v>0</v>
      </c>
      <c r="BT268" t="n">
        <v>0</v>
      </c>
      <c r="BU268" t="n">
        <v>0</v>
      </c>
      <c r="BV268" t="n">
        <v>0</v>
      </c>
      <c r="BW268" t="n">
        <v>0</v>
      </c>
      <c r="CV268" t="n">
        <v>0</v>
      </c>
      <c r="CW268" t="n">
        <v>0</v>
      </c>
      <c r="CX268">
        <f>ROUND(Y268*Source!I903,7)</f>
        <v/>
      </c>
      <c r="CY268">
        <f>AA268</f>
        <v/>
      </c>
      <c r="CZ268">
        <f>AE268</f>
        <v/>
      </c>
      <c r="DA268">
        <f>AI268</f>
        <v/>
      </c>
      <c r="DB268">
        <f>ROUND(ROUND(AT268*CZ268,2),2)</f>
        <v/>
      </c>
      <c r="DC268">
        <f>ROUND(ROUND(AT268*AG268,2),2)</f>
        <v/>
      </c>
      <c r="DD268" t="inlineStr"/>
      <c r="DE268" t="inlineStr"/>
      <c r="DF268">
        <f>ROUND(ROUND(AE268*AI268,0)*CX268,0)</f>
        <v/>
      </c>
      <c r="DG268">
        <f>ROUND(ROUND(AF268,0)*CX268,0)</f>
        <v/>
      </c>
      <c r="DH268">
        <f>ROUND(ROUND(AG268,0)*CX268,0)</f>
        <v/>
      </c>
      <c r="DI268">
        <f>ROUND(ROUND(AH268,0)*CX268,0)</f>
        <v/>
      </c>
      <c r="DJ268">
        <f>DF268</f>
        <v/>
      </c>
      <c r="DK268" t="n">
        <v>0</v>
      </c>
      <c r="DL268" t="inlineStr"/>
      <c r="DM268" t="n">
        <v>0</v>
      </c>
      <c r="DN268" t="inlineStr"/>
      <c r="DO268" t="n">
        <v>0</v>
      </c>
    </row>
    <row r="269">
      <c r="A269">
        <f>ROW(Source!A942)</f>
        <v/>
      </c>
      <c r="B269" t="n">
        <v>78862477</v>
      </c>
      <c r="C269" t="n">
        <v>78864968</v>
      </c>
      <c r="D269" t="n">
        <v>18411117</v>
      </c>
      <c r="E269" t="n">
        <v>1</v>
      </c>
      <c r="F269" t="n">
        <v>1</v>
      </c>
      <c r="G269" t="n">
        <v>1</v>
      </c>
      <c r="H269" t="n">
        <v>1</v>
      </c>
      <c r="I269" t="inlineStr">
        <is>
          <t>1-1040-90</t>
        </is>
      </c>
      <c r="J269" t="inlineStr"/>
      <c r="K269" t="inlineStr">
        <is>
          <t>Рабочий строитель среднего разряда 4</t>
        </is>
      </c>
      <c r="L269" t="n">
        <v>1369</v>
      </c>
      <c r="N269" t="n">
        <v>1013</v>
      </c>
      <c r="O269" t="inlineStr">
        <is>
          <t>чел.-ч</t>
        </is>
      </c>
      <c r="P269" t="inlineStr">
        <is>
          <t>чел.-ч</t>
        </is>
      </c>
      <c r="Q269" t="n">
        <v>1</v>
      </c>
      <c r="W269" t="n">
        <v>0</v>
      </c>
      <c r="X269" t="n">
        <v>-1739886638</v>
      </c>
      <c r="Y269">
        <f>AT269</f>
        <v/>
      </c>
      <c r="AA269" t="n">
        <v>0</v>
      </c>
      <c r="AB269" t="n">
        <v>0</v>
      </c>
      <c r="AC269" t="n">
        <v>0</v>
      </c>
      <c r="AD269" t="n">
        <v>9.619999999999999</v>
      </c>
      <c r="AE269" t="n">
        <v>0</v>
      </c>
      <c r="AF269" t="n">
        <v>0</v>
      </c>
      <c r="AG269" t="n">
        <v>0</v>
      </c>
      <c r="AH269" t="n">
        <v>9.619999999999999</v>
      </c>
      <c r="AI269" t="n">
        <v>1</v>
      </c>
      <c r="AJ269" t="n">
        <v>1</v>
      </c>
      <c r="AK269" t="n">
        <v>1</v>
      </c>
      <c r="AL269" t="n">
        <v>1</v>
      </c>
      <c r="AM269" t="n">
        <v>-2</v>
      </c>
      <c r="AN269" t="n">
        <v>0</v>
      </c>
      <c r="AO269" t="n">
        <v>1</v>
      </c>
      <c r="AP269" t="n">
        <v>1</v>
      </c>
      <c r="AQ269" t="n">
        <v>0</v>
      </c>
      <c r="AR269" t="n">
        <v>0</v>
      </c>
      <c r="AS269" t="inlineStr"/>
      <c r="AT269" t="n">
        <v>155</v>
      </c>
      <c r="AU269" t="inlineStr"/>
      <c r="AV269" t="n">
        <v>1</v>
      </c>
      <c r="AW269" t="n">
        <v>2</v>
      </c>
      <c r="AX269" t="n">
        <v>78864985</v>
      </c>
      <c r="AY269" t="n">
        <v>1</v>
      </c>
      <c r="AZ269" t="n">
        <v>0</v>
      </c>
      <c r="BA269" t="n">
        <v>267</v>
      </c>
      <c r="BB269" t="n">
        <v>0</v>
      </c>
      <c r="BC269" t="n">
        <v>0</v>
      </c>
      <c r="BD269" t="n">
        <v>0</v>
      </c>
      <c r="BE269" t="n">
        <v>0</v>
      </c>
      <c r="BF269" t="n">
        <v>0</v>
      </c>
      <c r="BG269" t="n">
        <v>0</v>
      </c>
      <c r="BH269" t="n">
        <v>0</v>
      </c>
      <c r="BI269" t="n">
        <v>0</v>
      </c>
      <c r="BJ269" t="n">
        <v>0</v>
      </c>
      <c r="BK269" t="n">
        <v>0</v>
      </c>
      <c r="BL269" t="n">
        <v>0</v>
      </c>
      <c r="BM269" t="n">
        <v>0</v>
      </c>
      <c r="BN269" t="n">
        <v>0</v>
      </c>
      <c r="BO269" t="n">
        <v>0</v>
      </c>
      <c r="BP269" t="n">
        <v>0</v>
      </c>
      <c r="BQ269" t="n">
        <v>0</v>
      </c>
      <c r="BR269" t="n">
        <v>0</v>
      </c>
      <c r="BS269" t="n">
        <v>0</v>
      </c>
      <c r="BT269" t="n">
        <v>0</v>
      </c>
      <c r="BU269" t="n">
        <v>0</v>
      </c>
      <c r="BV269" t="n">
        <v>0</v>
      </c>
      <c r="BW269" t="n">
        <v>0</v>
      </c>
      <c r="CU269">
        <f>ROUND(AT269*Source!I942*AH269*AL269,0)</f>
        <v/>
      </c>
      <c r="CV269">
        <f>ROUND(Y269*Source!I942,7)</f>
        <v/>
      </c>
      <c r="CW269" t="n">
        <v>0</v>
      </c>
      <c r="CX269">
        <f>ROUND(Y269*Source!I942,7)</f>
        <v/>
      </c>
      <c r="CY269">
        <f>AD269</f>
        <v/>
      </c>
      <c r="CZ269">
        <f>AH269</f>
        <v/>
      </c>
      <c r="DA269">
        <f>AL269</f>
        <v/>
      </c>
      <c r="DB269">
        <f>ROUND(ROUND(AT269*CZ269,2),2)</f>
        <v/>
      </c>
      <c r="DC269">
        <f>ROUND(ROUND(AT269*AG269,2),2)</f>
        <v/>
      </c>
      <c r="DD269" t="inlineStr"/>
      <c r="DE269" t="inlineStr"/>
      <c r="DF269">
        <f>ROUND(ROUND(AE269,0)*CX269,0)</f>
        <v/>
      </c>
      <c r="DG269">
        <f>ROUND(ROUND(AF269,0)*CX269,0)</f>
        <v/>
      </c>
      <c r="DH269">
        <f>ROUND(ROUND(AG269,0)*CX269,0)</f>
        <v/>
      </c>
      <c r="DI269">
        <f>ROUND(ROUND(AH269,0)*CX269,0)</f>
        <v/>
      </c>
      <c r="DJ269">
        <f>DI269</f>
        <v/>
      </c>
      <c r="DK269" t="n">
        <v>0</v>
      </c>
      <c r="DL269" t="inlineStr"/>
      <c r="DM269" t="n">
        <v>0</v>
      </c>
      <c r="DN269" t="inlineStr"/>
      <c r="DO269" t="n">
        <v>0</v>
      </c>
    </row>
    <row r="270">
      <c r="A270">
        <f>ROW(Source!A942)</f>
        <v/>
      </c>
      <c r="B270" t="n">
        <v>78862477</v>
      </c>
      <c r="C270" t="n">
        <v>78864968</v>
      </c>
      <c r="D270" t="n">
        <v>29172659</v>
      </c>
      <c r="E270" t="n">
        <v>1</v>
      </c>
      <c r="F270" t="n">
        <v>1</v>
      </c>
      <c r="G270" t="n">
        <v>1</v>
      </c>
      <c r="H270" t="n">
        <v>2</v>
      </c>
      <c r="I270" t="inlineStr">
        <is>
          <t>040504</t>
        </is>
      </c>
      <c r="J270" t="inlineStr">
        <is>
          <t>ТСЭМ Московской обл., 040504, приказ Минстроя России №675/пр от 28.02.2017 № 264/пр</t>
        </is>
      </c>
      <c r="K270" t="inlineStr">
        <is>
          <t>Аппарат для газовой сварки и резки</t>
        </is>
      </c>
      <c r="L270" t="n">
        <v>1368</v>
      </c>
      <c r="N270" t="n">
        <v>1011</v>
      </c>
      <c r="O270" t="inlineStr">
        <is>
          <t>маш.-ч</t>
        </is>
      </c>
      <c r="P270" t="inlineStr">
        <is>
          <t>маш.-ч</t>
        </is>
      </c>
      <c r="Q270" t="n">
        <v>1</v>
      </c>
      <c r="W270" t="n">
        <v>0</v>
      </c>
      <c r="X270" t="n">
        <v>1514068676</v>
      </c>
      <c r="Y270">
        <f>AT270</f>
        <v/>
      </c>
      <c r="AA270" t="n">
        <v>0</v>
      </c>
      <c r="AB270" t="n">
        <v>9.76</v>
      </c>
      <c r="AC270" t="n">
        <v>0</v>
      </c>
      <c r="AD270" t="n">
        <v>0</v>
      </c>
      <c r="AE270" t="n">
        <v>0</v>
      </c>
      <c r="AF270" t="n">
        <v>1.2</v>
      </c>
      <c r="AG270" t="n">
        <v>0</v>
      </c>
      <c r="AH270" t="n">
        <v>0</v>
      </c>
      <c r="AI270" t="n">
        <v>1</v>
      </c>
      <c r="AJ270" t="n">
        <v>8.130000000000001</v>
      </c>
      <c r="AK270" t="n">
        <v>52.25</v>
      </c>
      <c r="AL270" t="n">
        <v>1</v>
      </c>
      <c r="AM270" t="n">
        <v>2</v>
      </c>
      <c r="AN270" t="n">
        <v>0</v>
      </c>
      <c r="AO270" t="n">
        <v>1</v>
      </c>
      <c r="AP270" t="n">
        <v>1</v>
      </c>
      <c r="AQ270" t="n">
        <v>0</v>
      </c>
      <c r="AR270" t="n">
        <v>0</v>
      </c>
      <c r="AS270" t="inlineStr"/>
      <c r="AT270" t="n">
        <v>2.82</v>
      </c>
      <c r="AU270" t="inlineStr"/>
      <c r="AV270" t="n">
        <v>0</v>
      </c>
      <c r="AW270" t="n">
        <v>2</v>
      </c>
      <c r="AX270" t="n">
        <v>78864986</v>
      </c>
      <c r="AY270" t="n">
        <v>1</v>
      </c>
      <c r="AZ270" t="n">
        <v>0</v>
      </c>
      <c r="BA270" t="n">
        <v>268</v>
      </c>
      <c r="BB270" t="n">
        <v>0</v>
      </c>
      <c r="BC270" t="n">
        <v>0</v>
      </c>
      <c r="BD270" t="n">
        <v>0</v>
      </c>
      <c r="BE270" t="n">
        <v>0</v>
      </c>
      <c r="BF270" t="n">
        <v>0</v>
      </c>
      <c r="BG270" t="n">
        <v>0</v>
      </c>
      <c r="BH270" t="n">
        <v>0</v>
      </c>
      <c r="BI270" t="n">
        <v>0</v>
      </c>
      <c r="BJ270" t="n">
        <v>0</v>
      </c>
      <c r="BK270" t="n">
        <v>0</v>
      </c>
      <c r="BL270" t="n">
        <v>0</v>
      </c>
      <c r="BM270" t="n">
        <v>0</v>
      </c>
      <c r="BN270" t="n">
        <v>0</v>
      </c>
      <c r="BO270" t="n">
        <v>0</v>
      </c>
      <c r="BP270" t="n">
        <v>0</v>
      </c>
      <c r="BQ270" t="n">
        <v>0</v>
      </c>
      <c r="BR270" t="n">
        <v>0</v>
      </c>
      <c r="BS270" t="n">
        <v>0</v>
      </c>
      <c r="BT270" t="n">
        <v>0</v>
      </c>
      <c r="BU270" t="n">
        <v>0</v>
      </c>
      <c r="BV270" t="n">
        <v>0</v>
      </c>
      <c r="BW270" t="n">
        <v>0</v>
      </c>
      <c r="CV270" t="n">
        <v>0</v>
      </c>
      <c r="CW270">
        <f>ROUND(Y270*Source!I942*DO270,7)</f>
        <v/>
      </c>
      <c r="CX270">
        <f>ROUND(Y270*Source!I942,7)</f>
        <v/>
      </c>
      <c r="CY270">
        <f>AB270</f>
        <v/>
      </c>
      <c r="CZ270">
        <f>AF270</f>
        <v/>
      </c>
      <c r="DA270">
        <f>AJ270</f>
        <v/>
      </c>
      <c r="DB270">
        <f>ROUND(ROUND(AT270*CZ270,2),2)</f>
        <v/>
      </c>
      <c r="DC270">
        <f>ROUND(ROUND(AT270*AG270,2),2)</f>
        <v/>
      </c>
      <c r="DD270" t="inlineStr"/>
      <c r="DE270" t="inlineStr"/>
      <c r="DF270">
        <f>ROUND(ROUND(AE270,0)*CX270,0)</f>
        <v/>
      </c>
      <c r="DG270">
        <f>ROUND(ROUND(AF270*AJ270,0)*CX270,0)</f>
        <v/>
      </c>
      <c r="DH270">
        <f>ROUND(ROUND(AG270*AK270,0)*CX270,0)</f>
        <v/>
      </c>
      <c r="DI270">
        <f>ROUND(ROUND(AH270,0)*CX270,0)</f>
        <v/>
      </c>
      <c r="DJ270">
        <f>DG270</f>
        <v/>
      </c>
      <c r="DK270" t="n">
        <v>0</v>
      </c>
      <c r="DL270" t="inlineStr"/>
      <c r="DM270" t="n">
        <v>0</v>
      </c>
      <c r="DN270" t="inlineStr"/>
      <c r="DO270" t="n">
        <v>0</v>
      </c>
    </row>
    <row r="271">
      <c r="A271">
        <f>ROW(Source!A942)</f>
        <v/>
      </c>
      <c r="B271" t="n">
        <v>78862477</v>
      </c>
      <c r="C271" t="n">
        <v>78864968</v>
      </c>
      <c r="D271" t="n">
        <v>29174500</v>
      </c>
      <c r="E271" t="n">
        <v>1</v>
      </c>
      <c r="F271" t="n">
        <v>1</v>
      </c>
      <c r="G271" t="n">
        <v>1</v>
      </c>
      <c r="H271" t="n">
        <v>2</v>
      </c>
      <c r="I271" t="inlineStr">
        <is>
          <t>330206</t>
        </is>
      </c>
      <c r="J271" t="inlineStr">
        <is>
          <t>ТСЭМ Московской обл., 330206, приказ Минстроя России №675/пр от 28.02.2017 № 264/пр</t>
        </is>
      </c>
      <c r="K271" t="inlineStr">
        <is>
          <t>Дрели электрические</t>
        </is>
      </c>
      <c r="L271" t="n">
        <v>1368</v>
      </c>
      <c r="N271" t="n">
        <v>1011</v>
      </c>
      <c r="O271" t="inlineStr">
        <is>
          <t>маш.-ч</t>
        </is>
      </c>
      <c r="P271" t="inlineStr">
        <is>
          <t>маш.-ч</t>
        </is>
      </c>
      <c r="Q271" t="n">
        <v>1</v>
      </c>
      <c r="W271" t="n">
        <v>0</v>
      </c>
      <c r="X271" t="n">
        <v>-1867053656</v>
      </c>
      <c r="Y271">
        <f>AT271</f>
        <v/>
      </c>
      <c r="AA271" t="n">
        <v>0</v>
      </c>
      <c r="AB271" t="n">
        <v>8.390000000000001</v>
      </c>
      <c r="AC271" t="n">
        <v>0</v>
      </c>
      <c r="AD271" t="n">
        <v>0</v>
      </c>
      <c r="AE271" t="n">
        <v>0</v>
      </c>
      <c r="AF271" t="n">
        <v>1.95</v>
      </c>
      <c r="AG271" t="n">
        <v>0</v>
      </c>
      <c r="AH271" t="n">
        <v>0</v>
      </c>
      <c r="AI271" t="n">
        <v>1</v>
      </c>
      <c r="AJ271" t="n">
        <v>4.3</v>
      </c>
      <c r="AK271" t="n">
        <v>52.25</v>
      </c>
      <c r="AL271" t="n">
        <v>1</v>
      </c>
      <c r="AM271" t="n">
        <v>2</v>
      </c>
      <c r="AN271" t="n">
        <v>0</v>
      </c>
      <c r="AO271" t="n">
        <v>1</v>
      </c>
      <c r="AP271" t="n">
        <v>1</v>
      </c>
      <c r="AQ271" t="n">
        <v>0</v>
      </c>
      <c r="AR271" t="n">
        <v>0</v>
      </c>
      <c r="AS271" t="inlineStr"/>
      <c r="AT271" t="n">
        <v>4.56</v>
      </c>
      <c r="AU271" t="inlineStr"/>
      <c r="AV271" t="n">
        <v>0</v>
      </c>
      <c r="AW271" t="n">
        <v>2</v>
      </c>
      <c r="AX271" t="n">
        <v>78864987</v>
      </c>
      <c r="AY271" t="n">
        <v>1</v>
      </c>
      <c r="AZ271" t="n">
        <v>0</v>
      </c>
      <c r="BA271" t="n">
        <v>269</v>
      </c>
      <c r="BB271" t="n">
        <v>0</v>
      </c>
      <c r="BC271" t="n">
        <v>0</v>
      </c>
      <c r="BD271" t="n">
        <v>0</v>
      </c>
      <c r="BE271" t="n">
        <v>0</v>
      </c>
      <c r="BF271" t="n">
        <v>0</v>
      </c>
      <c r="BG271" t="n">
        <v>0</v>
      </c>
      <c r="BH271" t="n">
        <v>0</v>
      </c>
      <c r="BI271" t="n">
        <v>0</v>
      </c>
      <c r="BJ271" t="n">
        <v>0</v>
      </c>
      <c r="BK271" t="n">
        <v>0</v>
      </c>
      <c r="BL271" t="n">
        <v>0</v>
      </c>
      <c r="BM271" t="n">
        <v>0</v>
      </c>
      <c r="BN271" t="n">
        <v>0</v>
      </c>
      <c r="BO271" t="n">
        <v>0</v>
      </c>
      <c r="BP271" t="n">
        <v>0</v>
      </c>
      <c r="BQ271" t="n">
        <v>0</v>
      </c>
      <c r="BR271" t="n">
        <v>0</v>
      </c>
      <c r="BS271" t="n">
        <v>0</v>
      </c>
      <c r="BT271" t="n">
        <v>0</v>
      </c>
      <c r="BU271" t="n">
        <v>0</v>
      </c>
      <c r="BV271" t="n">
        <v>0</v>
      </c>
      <c r="BW271" t="n">
        <v>0</v>
      </c>
      <c r="CV271" t="n">
        <v>0</v>
      </c>
      <c r="CW271">
        <f>ROUND(Y271*Source!I942*DO271,7)</f>
        <v/>
      </c>
      <c r="CX271">
        <f>ROUND(Y271*Source!I942,7)</f>
        <v/>
      </c>
      <c r="CY271">
        <f>AB271</f>
        <v/>
      </c>
      <c r="CZ271">
        <f>AF271</f>
        <v/>
      </c>
      <c r="DA271">
        <f>AJ271</f>
        <v/>
      </c>
      <c r="DB271">
        <f>ROUND(ROUND(AT271*CZ271,2),2)</f>
        <v/>
      </c>
      <c r="DC271">
        <f>ROUND(ROUND(AT271*AG271,2),2)</f>
        <v/>
      </c>
      <c r="DD271" t="inlineStr"/>
      <c r="DE271" t="inlineStr"/>
      <c r="DF271">
        <f>ROUND(ROUND(AE271,0)*CX271,0)</f>
        <v/>
      </c>
      <c r="DG271">
        <f>ROUND(ROUND(AF271*AJ271,0)*CX271,0)</f>
        <v/>
      </c>
      <c r="DH271">
        <f>ROUND(ROUND(AG271*AK271,0)*CX271,0)</f>
        <v/>
      </c>
      <c r="DI271">
        <f>ROUND(ROUND(AH271,0)*CX271,0)</f>
        <v/>
      </c>
      <c r="DJ271">
        <f>DG271</f>
        <v/>
      </c>
      <c r="DK271" t="n">
        <v>0</v>
      </c>
      <c r="DL271" t="inlineStr"/>
      <c r="DM271" t="n">
        <v>0</v>
      </c>
      <c r="DN271" t="inlineStr"/>
      <c r="DO271" t="n">
        <v>0</v>
      </c>
    </row>
    <row r="272">
      <c r="A272">
        <f>ROW(Source!A942)</f>
        <v/>
      </c>
      <c r="B272" t="n">
        <v>78862477</v>
      </c>
      <c r="C272" t="n">
        <v>78864968</v>
      </c>
      <c r="D272" t="n">
        <v>29174913</v>
      </c>
      <c r="E272" t="n">
        <v>1</v>
      </c>
      <c r="F272" t="n">
        <v>1</v>
      </c>
      <c r="G272" t="n">
        <v>1</v>
      </c>
      <c r="H272" t="n">
        <v>2</v>
      </c>
      <c r="I272" t="inlineStr">
        <is>
          <t>400001</t>
        </is>
      </c>
      <c r="J272" t="inlineStr">
        <is>
          <t>ТСЭМ Московской обл., 400001, приказ Минстроя России №675/пр от 28.02.2017 № 264/пр</t>
        </is>
      </c>
      <c r="K272" t="inlineStr">
        <is>
          <t>Автомобили бортовые, грузоподъемность до 5 т</t>
        </is>
      </c>
      <c r="L272" t="n">
        <v>1368</v>
      </c>
      <c r="N272" t="n">
        <v>1011</v>
      </c>
      <c r="O272" t="inlineStr">
        <is>
          <t>маш.-ч</t>
        </is>
      </c>
      <c r="P272" t="inlineStr">
        <is>
          <t>маш.-ч</t>
        </is>
      </c>
      <c r="Q272" t="n">
        <v>1</v>
      </c>
      <c r="W272" t="n">
        <v>0</v>
      </c>
      <c r="X272" t="n">
        <v>1230759911</v>
      </c>
      <c r="Y272">
        <f>AT272</f>
        <v/>
      </c>
      <c r="AA272" t="n">
        <v>0</v>
      </c>
      <c r="AB272" t="n">
        <v>2177.51</v>
      </c>
      <c r="AC272" t="n">
        <v>606.1</v>
      </c>
      <c r="AD272" t="n">
        <v>0</v>
      </c>
      <c r="AE272" t="n">
        <v>0</v>
      </c>
      <c r="AF272" t="n">
        <v>87.17</v>
      </c>
      <c r="AG272" t="n">
        <v>11.6</v>
      </c>
      <c r="AH272" t="n">
        <v>0</v>
      </c>
      <c r="AI272" t="n">
        <v>1</v>
      </c>
      <c r="AJ272" t="n">
        <v>24.98</v>
      </c>
      <c r="AK272" t="n">
        <v>52.25</v>
      </c>
      <c r="AL272" t="n">
        <v>1</v>
      </c>
      <c r="AM272" t="n">
        <v>2</v>
      </c>
      <c r="AN272" t="n">
        <v>0</v>
      </c>
      <c r="AO272" t="n">
        <v>1</v>
      </c>
      <c r="AP272" t="n">
        <v>1</v>
      </c>
      <c r="AQ272" t="n">
        <v>0</v>
      </c>
      <c r="AR272" t="n">
        <v>0</v>
      </c>
      <c r="AS272" t="inlineStr"/>
      <c r="AT272" t="n">
        <v>0.6</v>
      </c>
      <c r="AU272" t="inlineStr"/>
      <c r="AV272" t="n">
        <v>0</v>
      </c>
      <c r="AW272" t="n">
        <v>2</v>
      </c>
      <c r="AX272" t="n">
        <v>78864988</v>
      </c>
      <c r="AY272" t="n">
        <v>1</v>
      </c>
      <c r="AZ272" t="n">
        <v>0</v>
      </c>
      <c r="BA272" t="n">
        <v>270</v>
      </c>
      <c r="BB272" t="n">
        <v>0</v>
      </c>
      <c r="BC272" t="n">
        <v>0</v>
      </c>
      <c r="BD272" t="n">
        <v>0</v>
      </c>
      <c r="BE272" t="n">
        <v>0</v>
      </c>
      <c r="BF272" t="n">
        <v>0</v>
      </c>
      <c r="BG272" t="n">
        <v>0</v>
      </c>
      <c r="BH272" t="n">
        <v>0</v>
      </c>
      <c r="BI272" t="n">
        <v>0</v>
      </c>
      <c r="BJ272" t="n">
        <v>0</v>
      </c>
      <c r="BK272" t="n">
        <v>0</v>
      </c>
      <c r="BL272" t="n">
        <v>0</v>
      </c>
      <c r="BM272" t="n">
        <v>0</v>
      </c>
      <c r="BN272" t="n">
        <v>0</v>
      </c>
      <c r="BO272" t="n">
        <v>0</v>
      </c>
      <c r="BP272" t="n">
        <v>0</v>
      </c>
      <c r="BQ272" t="n">
        <v>0</v>
      </c>
      <c r="BR272" t="n">
        <v>0</v>
      </c>
      <c r="BS272" t="n">
        <v>0</v>
      </c>
      <c r="BT272" t="n">
        <v>0</v>
      </c>
      <c r="BU272" t="n">
        <v>0</v>
      </c>
      <c r="BV272" t="n">
        <v>0</v>
      </c>
      <c r="BW272" t="n">
        <v>0</v>
      </c>
      <c r="CV272" t="n">
        <v>0</v>
      </c>
      <c r="CW272">
        <f>ROUND(Y272*Source!I942*DO272,7)</f>
        <v/>
      </c>
      <c r="CX272">
        <f>ROUND(Y272*Source!I942,7)</f>
        <v/>
      </c>
      <c r="CY272">
        <f>AB272</f>
        <v/>
      </c>
      <c r="CZ272">
        <f>AF272</f>
        <v/>
      </c>
      <c r="DA272">
        <f>AJ272</f>
        <v/>
      </c>
      <c r="DB272">
        <f>ROUND(ROUND(AT272*CZ272,2),2)</f>
        <v/>
      </c>
      <c r="DC272">
        <f>ROUND(ROUND(AT272*AG272,2),2)</f>
        <v/>
      </c>
      <c r="DD272" t="inlineStr"/>
      <c r="DE272" t="inlineStr"/>
      <c r="DF272">
        <f>ROUND(ROUND(AE272,0)*CX272,0)</f>
        <v/>
      </c>
      <c r="DG272">
        <f>ROUND(ROUND(AF272*AJ272,0)*CX272,0)</f>
        <v/>
      </c>
      <c r="DH272">
        <f>ROUND(ROUND(AG272*AK272,0)*CX272,0)</f>
        <v/>
      </c>
      <c r="DI272">
        <f>ROUND(ROUND(AH272,0)*CX272,0)</f>
        <v/>
      </c>
      <c r="DJ272">
        <f>DG272</f>
        <v/>
      </c>
      <c r="DK272" t="n">
        <v>0</v>
      </c>
      <c r="DL272" t="inlineStr"/>
      <c r="DM272" t="n">
        <v>0</v>
      </c>
      <c r="DN272" t="inlineStr"/>
      <c r="DO272" t="n">
        <v>0</v>
      </c>
    </row>
    <row r="273">
      <c r="A273">
        <f>ROW(Source!A942)</f>
        <v/>
      </c>
      <c r="B273" t="n">
        <v>78862477</v>
      </c>
      <c r="C273" t="n">
        <v>78864968</v>
      </c>
      <c r="D273" t="n">
        <v>29107441</v>
      </c>
      <c r="E273" t="n">
        <v>1</v>
      </c>
      <c r="F273" t="n">
        <v>1</v>
      </c>
      <c r="G273" t="n">
        <v>1</v>
      </c>
      <c r="H273" t="n">
        <v>3</v>
      </c>
      <c r="I273" t="inlineStr">
        <is>
          <t>101-0324</t>
        </is>
      </c>
      <c r="J273" t="inlineStr">
        <is>
          <t>ТССЦ Московской обл., 101-0324, приказ Минстроя России №675/пр от 28.02.2017 № 254/пр</t>
        </is>
      </c>
      <c r="K273" t="inlineStr">
        <is>
          <t>Кислород технический газообразный</t>
        </is>
      </c>
      <c r="L273" t="n">
        <v>1339</v>
      </c>
      <c r="N273" t="n">
        <v>1007</v>
      </c>
      <c r="O273" t="inlineStr">
        <is>
          <t>м3</t>
        </is>
      </c>
      <c r="P273" t="inlineStr">
        <is>
          <t>м3</t>
        </is>
      </c>
      <c r="Q273" t="n">
        <v>1</v>
      </c>
      <c r="W273" t="n">
        <v>0</v>
      </c>
      <c r="X273" t="n">
        <v>-756465305</v>
      </c>
      <c r="Y273">
        <f>AT273</f>
        <v/>
      </c>
      <c r="AA273" t="n">
        <v>111.08</v>
      </c>
      <c r="AB273" t="n">
        <v>0</v>
      </c>
      <c r="AC273" t="n">
        <v>0</v>
      </c>
      <c r="AD273" t="n">
        <v>0</v>
      </c>
      <c r="AE273" t="n">
        <v>6.23</v>
      </c>
      <c r="AF273" t="n">
        <v>0</v>
      </c>
      <c r="AG273" t="n">
        <v>0</v>
      </c>
      <c r="AH273" t="n">
        <v>0</v>
      </c>
      <c r="AI273" t="n">
        <v>17.83</v>
      </c>
      <c r="AJ273" t="n">
        <v>1</v>
      </c>
      <c r="AK273" t="n">
        <v>1</v>
      </c>
      <c r="AL273" t="n">
        <v>1</v>
      </c>
      <c r="AM273" t="n">
        <v>2</v>
      </c>
      <c r="AN273" t="n">
        <v>0</v>
      </c>
      <c r="AO273" t="n">
        <v>1</v>
      </c>
      <c r="AP273" t="n">
        <v>1</v>
      </c>
      <c r="AQ273" t="n">
        <v>0</v>
      </c>
      <c r="AR273" t="n">
        <v>0</v>
      </c>
      <c r="AS273" t="inlineStr"/>
      <c r="AT273" t="n">
        <v>0.48</v>
      </c>
      <c r="AU273" t="inlineStr"/>
      <c r="AV273" t="n">
        <v>0</v>
      </c>
      <c r="AW273" t="n">
        <v>2</v>
      </c>
      <c r="AX273" t="n">
        <v>78864989</v>
      </c>
      <c r="AY273" t="n">
        <v>1</v>
      </c>
      <c r="AZ273" t="n">
        <v>0</v>
      </c>
      <c r="BA273" t="n">
        <v>271</v>
      </c>
      <c r="BB273" t="n">
        <v>0</v>
      </c>
      <c r="BC273" t="n">
        <v>0</v>
      </c>
      <c r="BD273" t="n">
        <v>0</v>
      </c>
      <c r="BE273" t="n">
        <v>0</v>
      </c>
      <c r="BF273" t="n">
        <v>0</v>
      </c>
      <c r="BG273" t="n">
        <v>0</v>
      </c>
      <c r="BH273" t="n">
        <v>0</v>
      </c>
      <c r="BI273" t="n">
        <v>0</v>
      </c>
      <c r="BJ273" t="n">
        <v>0</v>
      </c>
      <c r="BK273" t="n">
        <v>0</v>
      </c>
      <c r="BL273" t="n">
        <v>0</v>
      </c>
      <c r="BM273" t="n">
        <v>0</v>
      </c>
      <c r="BN273" t="n">
        <v>0</v>
      </c>
      <c r="BO273" t="n">
        <v>0</v>
      </c>
      <c r="BP273" t="n">
        <v>0</v>
      </c>
      <c r="BQ273" t="n">
        <v>0</v>
      </c>
      <c r="BR273" t="n">
        <v>0</v>
      </c>
      <c r="BS273" t="n">
        <v>0</v>
      </c>
      <c r="BT273" t="n">
        <v>0</v>
      </c>
      <c r="BU273" t="n">
        <v>0</v>
      </c>
      <c r="BV273" t="n">
        <v>0</v>
      </c>
      <c r="BW273" t="n">
        <v>0</v>
      </c>
      <c r="CV273" t="n">
        <v>0</v>
      </c>
      <c r="CW273" t="n">
        <v>0</v>
      </c>
      <c r="CX273">
        <f>ROUND(Y273*Source!I942,7)</f>
        <v/>
      </c>
      <c r="CY273">
        <f>AA273</f>
        <v/>
      </c>
      <c r="CZ273">
        <f>AE273</f>
        <v/>
      </c>
      <c r="DA273">
        <f>AI273</f>
        <v/>
      </c>
      <c r="DB273">
        <f>ROUND(ROUND(AT273*CZ273,2),2)</f>
        <v/>
      </c>
      <c r="DC273">
        <f>ROUND(ROUND(AT273*AG273,2),2)</f>
        <v/>
      </c>
      <c r="DD273" t="inlineStr"/>
      <c r="DE273" t="inlineStr"/>
      <c r="DF273">
        <f>ROUND(ROUND(AE273*AI273,0)*CX273,0)</f>
        <v/>
      </c>
      <c r="DG273">
        <f>ROUND(ROUND(AF273,0)*CX273,0)</f>
        <v/>
      </c>
      <c r="DH273">
        <f>ROUND(ROUND(AG273,0)*CX273,0)</f>
        <v/>
      </c>
      <c r="DI273">
        <f>ROUND(ROUND(AH273,0)*CX273,0)</f>
        <v/>
      </c>
      <c r="DJ273">
        <f>DF273</f>
        <v/>
      </c>
      <c r="DK273" t="n">
        <v>0</v>
      </c>
      <c r="DL273" t="inlineStr"/>
      <c r="DM273" t="n">
        <v>0</v>
      </c>
      <c r="DN273" t="inlineStr"/>
      <c r="DO273" t="n">
        <v>0</v>
      </c>
    </row>
    <row r="274">
      <c r="A274">
        <f>ROW(Source!A942)</f>
        <v/>
      </c>
      <c r="B274" t="n">
        <v>78862477</v>
      </c>
      <c r="C274" t="n">
        <v>78864968</v>
      </c>
      <c r="D274" t="n">
        <v>29107430</v>
      </c>
      <c r="E274" t="n">
        <v>1</v>
      </c>
      <c r="F274" t="n">
        <v>1</v>
      </c>
      <c r="G274" t="n">
        <v>1</v>
      </c>
      <c r="H274" t="n">
        <v>3</v>
      </c>
      <c r="I274" t="inlineStr">
        <is>
          <t>101-1602</t>
        </is>
      </c>
      <c r="J274" t="inlineStr">
        <is>
          <t>ТССЦ Московской обл., 101-1602, приказ Минстроя России №675/пр от 28.02.2017 № 254/пр</t>
        </is>
      </c>
      <c r="K274" t="inlineStr">
        <is>
          <t>Ацетилен газообразный технический</t>
        </is>
      </c>
      <c r="L274" t="n">
        <v>1339</v>
      </c>
      <c r="N274" t="n">
        <v>1007</v>
      </c>
      <c r="O274" t="inlineStr">
        <is>
          <t>м3</t>
        </is>
      </c>
      <c r="P274" t="inlineStr">
        <is>
          <t>м3</t>
        </is>
      </c>
      <c r="Q274" t="n">
        <v>1</v>
      </c>
      <c r="W274" t="n">
        <v>0</v>
      </c>
      <c r="X274" t="n">
        <v>-203673795</v>
      </c>
      <c r="Y274">
        <f>AT274</f>
        <v/>
      </c>
      <c r="AA274" t="n">
        <v>618.53</v>
      </c>
      <c r="AB274" t="n">
        <v>0</v>
      </c>
      <c r="AC274" t="n">
        <v>0</v>
      </c>
      <c r="AD274" t="n">
        <v>0</v>
      </c>
      <c r="AE274" t="n">
        <v>38.49</v>
      </c>
      <c r="AF274" t="n">
        <v>0</v>
      </c>
      <c r="AG274" t="n">
        <v>0</v>
      </c>
      <c r="AH274" t="n">
        <v>0</v>
      </c>
      <c r="AI274" t="n">
        <v>16.07</v>
      </c>
      <c r="AJ274" t="n">
        <v>1</v>
      </c>
      <c r="AK274" t="n">
        <v>1</v>
      </c>
      <c r="AL274" t="n">
        <v>1</v>
      </c>
      <c r="AM274" t="n">
        <v>2</v>
      </c>
      <c r="AN274" t="n">
        <v>0</v>
      </c>
      <c r="AO274" t="n">
        <v>1</v>
      </c>
      <c r="AP274" t="n">
        <v>1</v>
      </c>
      <c r="AQ274" t="n">
        <v>0</v>
      </c>
      <c r="AR274" t="n">
        <v>0</v>
      </c>
      <c r="AS274" t="inlineStr"/>
      <c r="AT274" t="n">
        <v>0.21</v>
      </c>
      <c r="AU274" t="inlineStr"/>
      <c r="AV274" t="n">
        <v>0</v>
      </c>
      <c r="AW274" t="n">
        <v>2</v>
      </c>
      <c r="AX274" t="n">
        <v>78864990</v>
      </c>
      <c r="AY274" t="n">
        <v>1</v>
      </c>
      <c r="AZ274" t="n">
        <v>0</v>
      </c>
      <c r="BA274" t="n">
        <v>272</v>
      </c>
      <c r="BB274" t="n">
        <v>0</v>
      </c>
      <c r="BC274" t="n">
        <v>0</v>
      </c>
      <c r="BD274" t="n">
        <v>0</v>
      </c>
      <c r="BE274" t="n">
        <v>0</v>
      </c>
      <c r="BF274" t="n">
        <v>0</v>
      </c>
      <c r="BG274" t="n">
        <v>0</v>
      </c>
      <c r="BH274" t="n">
        <v>0</v>
      </c>
      <c r="BI274" t="n">
        <v>0</v>
      </c>
      <c r="BJ274" t="n">
        <v>0</v>
      </c>
      <c r="BK274" t="n">
        <v>0</v>
      </c>
      <c r="BL274" t="n">
        <v>0</v>
      </c>
      <c r="BM274" t="n">
        <v>0</v>
      </c>
      <c r="BN274" t="n">
        <v>0</v>
      </c>
      <c r="BO274" t="n">
        <v>0</v>
      </c>
      <c r="BP274" t="n">
        <v>0</v>
      </c>
      <c r="BQ274" t="n">
        <v>0</v>
      </c>
      <c r="BR274" t="n">
        <v>0</v>
      </c>
      <c r="BS274" t="n">
        <v>0</v>
      </c>
      <c r="BT274" t="n">
        <v>0</v>
      </c>
      <c r="BU274" t="n">
        <v>0</v>
      </c>
      <c r="BV274" t="n">
        <v>0</v>
      </c>
      <c r="BW274" t="n">
        <v>0</v>
      </c>
      <c r="CV274" t="n">
        <v>0</v>
      </c>
      <c r="CW274" t="n">
        <v>0</v>
      </c>
      <c r="CX274">
        <f>ROUND(Y274*Source!I942,7)</f>
        <v/>
      </c>
      <c r="CY274">
        <f>AA274</f>
        <v/>
      </c>
      <c r="CZ274">
        <f>AE274</f>
        <v/>
      </c>
      <c r="DA274">
        <f>AI274</f>
        <v/>
      </c>
      <c r="DB274">
        <f>ROUND(ROUND(AT274*CZ274,2),2)</f>
        <v/>
      </c>
      <c r="DC274">
        <f>ROUND(ROUND(AT274*AG274,2),2)</f>
        <v/>
      </c>
      <c r="DD274" t="inlineStr"/>
      <c r="DE274" t="inlineStr"/>
      <c r="DF274">
        <f>ROUND(ROUND(AE274*AI274,0)*CX274,0)</f>
        <v/>
      </c>
      <c r="DG274">
        <f>ROUND(ROUND(AF274,0)*CX274,0)</f>
        <v/>
      </c>
      <c r="DH274">
        <f>ROUND(ROUND(AG274,0)*CX274,0)</f>
        <v/>
      </c>
      <c r="DI274">
        <f>ROUND(ROUND(AH274,0)*CX274,0)</f>
        <v/>
      </c>
      <c r="DJ274">
        <f>DF274</f>
        <v/>
      </c>
      <c r="DK274" t="n">
        <v>0</v>
      </c>
      <c r="DL274" t="inlineStr"/>
      <c r="DM274" t="n">
        <v>0</v>
      </c>
      <c r="DN274" t="inlineStr"/>
      <c r="DO274" t="n">
        <v>0</v>
      </c>
    </row>
    <row r="275">
      <c r="A275">
        <f>ROW(Source!A942)</f>
        <v/>
      </c>
      <c r="B275" t="n">
        <v>78862477</v>
      </c>
      <c r="C275" t="n">
        <v>78864968</v>
      </c>
      <c r="D275" t="n">
        <v>29117360</v>
      </c>
      <c r="E275" t="n">
        <v>1</v>
      </c>
      <c r="F275" t="n">
        <v>1</v>
      </c>
      <c r="G275" t="n">
        <v>1</v>
      </c>
      <c r="H275" t="n">
        <v>3</v>
      </c>
      <c r="I275" t="inlineStr">
        <is>
          <t>103-1456</t>
        </is>
      </c>
      <c r="J275" t="inlineStr">
        <is>
          <t>ТССЦ Московской обл., 103-1456, приказ Минстроя России №675/пр от 28.02.2017 № 254/пр</t>
        </is>
      </c>
      <c r="K275" t="inlineStr">
        <is>
          <t>Трубы металлополимерные многослойные для холодного водоснабжения, давлением 1 МПа (10 кгс/см2), для температуры до 30 градусов С, диаметром 20 мм</t>
        </is>
      </c>
      <c r="L275" t="n">
        <v>1301</v>
      </c>
      <c r="N275" t="n">
        <v>1003</v>
      </c>
      <c r="O275" t="inlineStr">
        <is>
          <t>м</t>
        </is>
      </c>
      <c r="P275" t="inlineStr">
        <is>
          <t>м</t>
        </is>
      </c>
      <c r="Q275" t="n">
        <v>1</v>
      </c>
      <c r="W275" t="n">
        <v>0</v>
      </c>
      <c r="X275" t="n">
        <v>2059370813</v>
      </c>
      <c r="Y275">
        <f>AT275</f>
        <v/>
      </c>
      <c r="AA275" t="n">
        <v>161.63</v>
      </c>
      <c r="AB275" t="n">
        <v>0</v>
      </c>
      <c r="AC275" t="n">
        <v>0</v>
      </c>
      <c r="AD275" t="n">
        <v>0</v>
      </c>
      <c r="AE275" t="n">
        <v>21.1</v>
      </c>
      <c r="AF275" t="n">
        <v>0</v>
      </c>
      <c r="AG275" t="n">
        <v>0</v>
      </c>
      <c r="AH275" t="n">
        <v>0</v>
      </c>
      <c r="AI275" t="n">
        <v>7.66</v>
      </c>
      <c r="AJ275" t="n">
        <v>1</v>
      </c>
      <c r="AK275" t="n">
        <v>1</v>
      </c>
      <c r="AL275" t="n">
        <v>1</v>
      </c>
      <c r="AM275" t="n">
        <v>2</v>
      </c>
      <c r="AN275" t="n">
        <v>0</v>
      </c>
      <c r="AO275" t="n">
        <v>1</v>
      </c>
      <c r="AP275" t="n">
        <v>1</v>
      </c>
      <c r="AQ275" t="n">
        <v>0</v>
      </c>
      <c r="AR275" t="n">
        <v>0</v>
      </c>
      <c r="AS275" t="inlineStr"/>
      <c r="AT275" t="n">
        <v>95.8</v>
      </c>
      <c r="AU275" t="inlineStr"/>
      <c r="AV275" t="n">
        <v>0</v>
      </c>
      <c r="AW275" t="n">
        <v>2</v>
      </c>
      <c r="AX275" t="n">
        <v>78864991</v>
      </c>
      <c r="AY275" t="n">
        <v>1</v>
      </c>
      <c r="AZ275" t="n">
        <v>0</v>
      </c>
      <c r="BA275" t="n">
        <v>273</v>
      </c>
      <c r="BB275" t="n">
        <v>0</v>
      </c>
      <c r="BC275" t="n">
        <v>0</v>
      </c>
      <c r="BD275" t="n">
        <v>0</v>
      </c>
      <c r="BE275" t="n">
        <v>0</v>
      </c>
      <c r="BF275" t="n">
        <v>0</v>
      </c>
      <c r="BG275" t="n">
        <v>0</v>
      </c>
      <c r="BH275" t="n">
        <v>0</v>
      </c>
      <c r="BI275" t="n">
        <v>0</v>
      </c>
      <c r="BJ275" t="n">
        <v>0</v>
      </c>
      <c r="BK275" t="n">
        <v>0</v>
      </c>
      <c r="BL275" t="n">
        <v>0</v>
      </c>
      <c r="BM275" t="n">
        <v>0</v>
      </c>
      <c r="BN275" t="n">
        <v>0</v>
      </c>
      <c r="BO275" t="n">
        <v>0</v>
      </c>
      <c r="BP275" t="n">
        <v>0</v>
      </c>
      <c r="BQ275" t="n">
        <v>0</v>
      </c>
      <c r="BR275" t="n">
        <v>0</v>
      </c>
      <c r="BS275" t="n">
        <v>0</v>
      </c>
      <c r="BT275" t="n">
        <v>0</v>
      </c>
      <c r="BU275" t="n">
        <v>0</v>
      </c>
      <c r="BV275" t="n">
        <v>0</v>
      </c>
      <c r="BW275" t="n">
        <v>0</v>
      </c>
      <c r="CV275" t="n">
        <v>0</v>
      </c>
      <c r="CW275" t="n">
        <v>0</v>
      </c>
      <c r="CX275">
        <f>ROUND(Y275*Source!I942,7)</f>
        <v/>
      </c>
      <c r="CY275">
        <f>AA275</f>
        <v/>
      </c>
      <c r="CZ275">
        <f>AE275</f>
        <v/>
      </c>
      <c r="DA275">
        <f>AI275</f>
        <v/>
      </c>
      <c r="DB275">
        <f>ROUND(ROUND(AT275*CZ275,2),2)</f>
        <v/>
      </c>
      <c r="DC275">
        <f>ROUND(ROUND(AT275*AG275,2),2)</f>
        <v/>
      </c>
      <c r="DD275" t="inlineStr"/>
      <c r="DE275" t="inlineStr"/>
      <c r="DF275">
        <f>ROUND(ROUND(AE275*AI275,0)*CX275,0)</f>
        <v/>
      </c>
      <c r="DG275">
        <f>ROUND(ROUND(AF275,0)*CX275,0)</f>
        <v/>
      </c>
      <c r="DH275">
        <f>ROUND(ROUND(AG275,0)*CX275,0)</f>
        <v/>
      </c>
      <c r="DI275">
        <f>ROUND(ROUND(AH275,0)*CX275,0)</f>
        <v/>
      </c>
      <c r="DJ275">
        <f>DF275</f>
        <v/>
      </c>
      <c r="DK275" t="n">
        <v>0</v>
      </c>
      <c r="DL275" t="inlineStr"/>
      <c r="DM275" t="n">
        <v>0</v>
      </c>
      <c r="DN275" t="inlineStr"/>
      <c r="DO275" t="n">
        <v>0</v>
      </c>
    </row>
    <row r="276">
      <c r="A276">
        <f>ROW(Source!A942)</f>
        <v/>
      </c>
      <c r="B276" t="n">
        <v>78862477</v>
      </c>
      <c r="C276" t="n">
        <v>78864968</v>
      </c>
      <c r="D276" t="n">
        <v>29140635</v>
      </c>
      <c r="E276" t="n">
        <v>1</v>
      </c>
      <c r="F276" t="n">
        <v>1</v>
      </c>
      <c r="G276" t="n">
        <v>1</v>
      </c>
      <c r="H276" t="n">
        <v>3</v>
      </c>
      <c r="I276" t="inlineStr">
        <is>
          <t>301-1380</t>
        </is>
      </c>
      <c r="J276" t="inlineStr">
        <is>
          <t>ТССЦ Московской обл., 301-1380, приказ Минстроя России №675/пр от 28.02.2017 № 256/пр</t>
        </is>
      </c>
      <c r="K276" t="inlineStr">
        <is>
          <t>Трубки защитные гофрированные</t>
        </is>
      </c>
      <c r="L276" t="n">
        <v>1301</v>
      </c>
      <c r="N276" t="n">
        <v>1003</v>
      </c>
      <c r="O276" t="inlineStr">
        <is>
          <t>м</t>
        </is>
      </c>
      <c r="P276" t="inlineStr">
        <is>
          <t>м</t>
        </is>
      </c>
      <c r="Q276" t="n">
        <v>1</v>
      </c>
      <c r="W276" t="n">
        <v>0</v>
      </c>
      <c r="X276" t="n">
        <v>-1225716149</v>
      </c>
      <c r="Y276">
        <f>AT276</f>
        <v/>
      </c>
      <c r="AA276" t="n">
        <v>17.99</v>
      </c>
      <c r="AB276" t="n">
        <v>0</v>
      </c>
      <c r="AC276" t="n">
        <v>0</v>
      </c>
      <c r="AD276" t="n">
        <v>0</v>
      </c>
      <c r="AE276" t="n">
        <v>9.52</v>
      </c>
      <c r="AF276" t="n">
        <v>0</v>
      </c>
      <c r="AG276" t="n">
        <v>0</v>
      </c>
      <c r="AH276" t="n">
        <v>0</v>
      </c>
      <c r="AI276" t="n">
        <v>1.89</v>
      </c>
      <c r="AJ276" t="n">
        <v>1</v>
      </c>
      <c r="AK276" t="n">
        <v>1</v>
      </c>
      <c r="AL276" t="n">
        <v>1</v>
      </c>
      <c r="AM276" t="n">
        <v>2</v>
      </c>
      <c r="AN276" t="n">
        <v>0</v>
      </c>
      <c r="AO276" t="n">
        <v>1</v>
      </c>
      <c r="AP276" t="n">
        <v>1</v>
      </c>
      <c r="AQ276" t="n">
        <v>0</v>
      </c>
      <c r="AR276" t="n">
        <v>0</v>
      </c>
      <c r="AS276" t="inlineStr"/>
      <c r="AT276" t="n">
        <v>11</v>
      </c>
      <c r="AU276" t="inlineStr"/>
      <c r="AV276" t="n">
        <v>0</v>
      </c>
      <c r="AW276" t="n">
        <v>2</v>
      </c>
      <c r="AX276" t="n">
        <v>78864993</v>
      </c>
      <c r="AY276" t="n">
        <v>1</v>
      </c>
      <c r="AZ276" t="n">
        <v>0</v>
      </c>
      <c r="BA276" t="n">
        <v>275</v>
      </c>
      <c r="BB276" t="n">
        <v>0</v>
      </c>
      <c r="BC276" t="n">
        <v>0</v>
      </c>
      <c r="BD276" t="n">
        <v>0</v>
      </c>
      <c r="BE276" t="n">
        <v>0</v>
      </c>
      <c r="BF276" t="n">
        <v>0</v>
      </c>
      <c r="BG276" t="n">
        <v>0</v>
      </c>
      <c r="BH276" t="n">
        <v>0</v>
      </c>
      <c r="BI276" t="n">
        <v>0</v>
      </c>
      <c r="BJ276" t="n">
        <v>0</v>
      </c>
      <c r="BK276" t="n">
        <v>0</v>
      </c>
      <c r="BL276" t="n">
        <v>0</v>
      </c>
      <c r="BM276" t="n">
        <v>0</v>
      </c>
      <c r="BN276" t="n">
        <v>0</v>
      </c>
      <c r="BO276" t="n">
        <v>0</v>
      </c>
      <c r="BP276" t="n">
        <v>0</v>
      </c>
      <c r="BQ276" t="n">
        <v>0</v>
      </c>
      <c r="BR276" t="n">
        <v>0</v>
      </c>
      <c r="BS276" t="n">
        <v>0</v>
      </c>
      <c r="BT276" t="n">
        <v>0</v>
      </c>
      <c r="BU276" t="n">
        <v>0</v>
      </c>
      <c r="BV276" t="n">
        <v>0</v>
      </c>
      <c r="BW276" t="n">
        <v>0</v>
      </c>
      <c r="CV276" t="n">
        <v>0</v>
      </c>
      <c r="CW276" t="n">
        <v>0</v>
      </c>
      <c r="CX276">
        <f>ROUND(Y276*Source!I942,7)</f>
        <v/>
      </c>
      <c r="CY276">
        <f>AA276</f>
        <v/>
      </c>
      <c r="CZ276">
        <f>AE276</f>
        <v/>
      </c>
      <c r="DA276">
        <f>AI276</f>
        <v/>
      </c>
      <c r="DB276">
        <f>ROUND(ROUND(AT276*CZ276,2),2)</f>
        <v/>
      </c>
      <c r="DC276">
        <f>ROUND(ROUND(AT276*AG276,2),2)</f>
        <v/>
      </c>
      <c r="DD276" t="inlineStr"/>
      <c r="DE276" t="inlineStr"/>
      <c r="DF276">
        <f>ROUND(ROUND(AE276*AI276,0)*CX276,0)</f>
        <v/>
      </c>
      <c r="DG276">
        <f>ROUND(ROUND(AF276,0)*CX276,0)</f>
        <v/>
      </c>
      <c r="DH276">
        <f>ROUND(ROUND(AG276,0)*CX276,0)</f>
        <v/>
      </c>
      <c r="DI276">
        <f>ROUND(ROUND(AH276,0)*CX276,0)</f>
        <v/>
      </c>
      <c r="DJ276">
        <f>DF276</f>
        <v/>
      </c>
      <c r="DK276" t="n">
        <v>0</v>
      </c>
      <c r="DL276" t="inlineStr"/>
      <c r="DM276" t="n">
        <v>0</v>
      </c>
      <c r="DN276" t="inlineStr"/>
      <c r="DO276" t="n">
        <v>0</v>
      </c>
    </row>
    <row r="277">
      <c r="A277">
        <f>ROW(Source!A942)</f>
        <v/>
      </c>
      <c r="B277" t="n">
        <v>78862477</v>
      </c>
      <c r="C277" t="n">
        <v>78864968</v>
      </c>
      <c r="D277" t="n">
        <v>29149245</v>
      </c>
      <c r="E277" t="n">
        <v>1</v>
      </c>
      <c r="F277" t="n">
        <v>1</v>
      </c>
      <c r="G277" t="n">
        <v>1</v>
      </c>
      <c r="H277" t="n">
        <v>3</v>
      </c>
      <c r="I277" t="inlineStr">
        <is>
          <t>405-0254</t>
        </is>
      </c>
      <c r="J277" t="inlineStr">
        <is>
          <t>ТССЦ Московской обл., 405-0254, приказ Минстроя России №675/пр от 28.02.2017 № 257/пр</t>
        </is>
      </c>
      <c r="K277" t="inlineStr">
        <is>
          <t>Известь строительная негашеная хлорная, марки А</t>
        </is>
      </c>
      <c r="L277" t="n">
        <v>1348</v>
      </c>
      <c r="N277" t="n">
        <v>1009</v>
      </c>
      <c r="O277" t="inlineStr">
        <is>
          <t>т</t>
        </is>
      </c>
      <c r="P277" t="inlineStr">
        <is>
          <t>т</t>
        </is>
      </c>
      <c r="Q277" t="n">
        <v>1000</v>
      </c>
      <c r="W277" t="n">
        <v>0</v>
      </c>
      <c r="X277" t="n">
        <v>469989087</v>
      </c>
      <c r="Y277">
        <f>AT277</f>
        <v/>
      </c>
      <c r="AA277" t="n">
        <v>7858.02</v>
      </c>
      <c r="AB277" t="n">
        <v>0</v>
      </c>
      <c r="AC277" t="n">
        <v>0</v>
      </c>
      <c r="AD277" t="n">
        <v>0</v>
      </c>
      <c r="AE277" t="n">
        <v>2147</v>
      </c>
      <c r="AF277" t="n">
        <v>0</v>
      </c>
      <c r="AG277" t="n">
        <v>0</v>
      </c>
      <c r="AH277" t="n">
        <v>0</v>
      </c>
      <c r="AI277" t="n">
        <v>3.66</v>
      </c>
      <c r="AJ277" t="n">
        <v>1</v>
      </c>
      <c r="AK277" t="n">
        <v>1</v>
      </c>
      <c r="AL277" t="n">
        <v>1</v>
      </c>
      <c r="AM277" t="n">
        <v>2</v>
      </c>
      <c r="AN277" t="n">
        <v>0</v>
      </c>
      <c r="AO277" t="n">
        <v>1</v>
      </c>
      <c r="AP277" t="n">
        <v>1</v>
      </c>
      <c r="AQ277" t="n">
        <v>0</v>
      </c>
      <c r="AR277" t="n">
        <v>0</v>
      </c>
      <c r="AS277" t="inlineStr"/>
      <c r="AT277" t="n">
        <v>0.0016</v>
      </c>
      <c r="AU277" t="inlineStr"/>
      <c r="AV277" t="n">
        <v>0</v>
      </c>
      <c r="AW277" t="n">
        <v>2</v>
      </c>
      <c r="AX277" t="n">
        <v>78864996</v>
      </c>
      <c r="AY277" t="n">
        <v>1</v>
      </c>
      <c r="AZ277" t="n">
        <v>0</v>
      </c>
      <c r="BA277" t="n">
        <v>278</v>
      </c>
      <c r="BB277" t="n">
        <v>0</v>
      </c>
      <c r="BC277" t="n">
        <v>0</v>
      </c>
      <c r="BD277" t="n">
        <v>0</v>
      </c>
      <c r="BE277" t="n">
        <v>0</v>
      </c>
      <c r="BF277" t="n">
        <v>0</v>
      </c>
      <c r="BG277" t="n">
        <v>0</v>
      </c>
      <c r="BH277" t="n">
        <v>0</v>
      </c>
      <c r="BI277" t="n">
        <v>0</v>
      </c>
      <c r="BJ277" t="n">
        <v>0</v>
      </c>
      <c r="BK277" t="n">
        <v>0</v>
      </c>
      <c r="BL277" t="n">
        <v>0</v>
      </c>
      <c r="BM277" t="n">
        <v>0</v>
      </c>
      <c r="BN277" t="n">
        <v>0</v>
      </c>
      <c r="BO277" t="n">
        <v>0</v>
      </c>
      <c r="BP277" t="n">
        <v>0</v>
      </c>
      <c r="BQ277" t="n">
        <v>0</v>
      </c>
      <c r="BR277" t="n">
        <v>0</v>
      </c>
      <c r="BS277" t="n">
        <v>0</v>
      </c>
      <c r="BT277" t="n">
        <v>0</v>
      </c>
      <c r="BU277" t="n">
        <v>0</v>
      </c>
      <c r="BV277" t="n">
        <v>0</v>
      </c>
      <c r="BW277" t="n">
        <v>0</v>
      </c>
      <c r="CV277" t="n">
        <v>0</v>
      </c>
      <c r="CW277" t="n">
        <v>0</v>
      </c>
      <c r="CX277">
        <f>ROUND(Y277*Source!I942,7)</f>
        <v/>
      </c>
      <c r="CY277">
        <f>AA277</f>
        <v/>
      </c>
      <c r="CZ277">
        <f>AE277</f>
        <v/>
      </c>
      <c r="DA277">
        <f>AI277</f>
        <v/>
      </c>
      <c r="DB277">
        <f>ROUND(ROUND(AT277*CZ277,2),2)</f>
        <v/>
      </c>
      <c r="DC277">
        <f>ROUND(ROUND(AT277*AG277,2),2)</f>
        <v/>
      </c>
      <c r="DD277" t="inlineStr"/>
      <c r="DE277" t="inlineStr"/>
      <c r="DF277">
        <f>ROUND(ROUND(AE277*AI277,0)*CX277,0)</f>
        <v/>
      </c>
      <c r="DG277">
        <f>ROUND(ROUND(AF277,0)*CX277,0)</f>
        <v/>
      </c>
      <c r="DH277">
        <f>ROUND(ROUND(AG277,0)*CX277,0)</f>
        <v/>
      </c>
      <c r="DI277">
        <f>ROUND(ROUND(AH277,0)*CX277,0)</f>
        <v/>
      </c>
      <c r="DJ277">
        <f>DF277</f>
        <v/>
      </c>
      <c r="DK277" t="n">
        <v>0</v>
      </c>
      <c r="DL277" t="inlineStr"/>
      <c r="DM277" t="n">
        <v>0</v>
      </c>
      <c r="DN277" t="inlineStr"/>
      <c r="DO277" t="n">
        <v>0</v>
      </c>
    </row>
    <row r="278">
      <c r="A278">
        <f>ROW(Source!A942)</f>
        <v/>
      </c>
      <c r="B278" t="n">
        <v>78862477</v>
      </c>
      <c r="C278" t="n">
        <v>78864968</v>
      </c>
      <c r="D278" t="n">
        <v>29150040</v>
      </c>
      <c r="E278" t="n">
        <v>1</v>
      </c>
      <c r="F278" t="n">
        <v>1</v>
      </c>
      <c r="G278" t="n">
        <v>1</v>
      </c>
      <c r="H278" t="n">
        <v>3</v>
      </c>
      <c r="I278" t="inlineStr">
        <is>
          <t>411-0001</t>
        </is>
      </c>
      <c r="J278" t="inlineStr">
        <is>
          <t>ТССЦ Московской обл., 411-0001, приказ Минстроя России №675/пр от 28.02.2017 № 257/пр</t>
        </is>
      </c>
      <c r="K278" t="inlineStr">
        <is>
          <t>Вода</t>
        </is>
      </c>
      <c r="L278" t="n">
        <v>1339</v>
      </c>
      <c r="N278" t="n">
        <v>1007</v>
      </c>
      <c r="O278" t="inlineStr">
        <is>
          <t>м3</t>
        </is>
      </c>
      <c r="P278" t="inlineStr">
        <is>
          <t>м3</t>
        </is>
      </c>
      <c r="Q278" t="n">
        <v>1</v>
      </c>
      <c r="W278" t="n">
        <v>0</v>
      </c>
      <c r="X278" t="n">
        <v>619799737</v>
      </c>
      <c r="Y278">
        <f>AT278</f>
        <v/>
      </c>
      <c r="AA278" t="n">
        <v>31.28</v>
      </c>
      <c r="AB278" t="n">
        <v>0</v>
      </c>
      <c r="AC278" t="n">
        <v>0</v>
      </c>
      <c r="AD278" t="n">
        <v>0</v>
      </c>
      <c r="AE278" t="n">
        <v>2.44</v>
      </c>
      <c r="AF278" t="n">
        <v>0</v>
      </c>
      <c r="AG278" t="n">
        <v>0</v>
      </c>
      <c r="AH278" t="n">
        <v>0</v>
      </c>
      <c r="AI278" t="n">
        <v>12.82</v>
      </c>
      <c r="AJ278" t="n">
        <v>1</v>
      </c>
      <c r="AK278" t="n">
        <v>1</v>
      </c>
      <c r="AL278" t="n">
        <v>1</v>
      </c>
      <c r="AM278" t="n">
        <v>2</v>
      </c>
      <c r="AN278" t="n">
        <v>0</v>
      </c>
      <c r="AO278" t="n">
        <v>1</v>
      </c>
      <c r="AP278" t="n">
        <v>1</v>
      </c>
      <c r="AQ278" t="n">
        <v>0</v>
      </c>
      <c r="AR278" t="n">
        <v>0</v>
      </c>
      <c r="AS278" t="inlineStr"/>
      <c r="AT278" t="n">
        <v>0.47</v>
      </c>
      <c r="AU278" t="inlineStr"/>
      <c r="AV278" t="n">
        <v>0</v>
      </c>
      <c r="AW278" t="n">
        <v>2</v>
      </c>
      <c r="AX278" t="n">
        <v>78864997</v>
      </c>
      <c r="AY278" t="n">
        <v>1</v>
      </c>
      <c r="AZ278" t="n">
        <v>0</v>
      </c>
      <c r="BA278" t="n">
        <v>279</v>
      </c>
      <c r="BB278" t="n">
        <v>0</v>
      </c>
      <c r="BC278" t="n">
        <v>0</v>
      </c>
      <c r="BD278" t="n">
        <v>0</v>
      </c>
      <c r="BE278" t="n">
        <v>0</v>
      </c>
      <c r="BF278" t="n">
        <v>0</v>
      </c>
      <c r="BG278" t="n">
        <v>0</v>
      </c>
      <c r="BH278" t="n">
        <v>0</v>
      </c>
      <c r="BI278" t="n">
        <v>0</v>
      </c>
      <c r="BJ278" t="n">
        <v>0</v>
      </c>
      <c r="BK278" t="n">
        <v>0</v>
      </c>
      <c r="BL278" t="n">
        <v>0</v>
      </c>
      <c r="BM278" t="n">
        <v>0</v>
      </c>
      <c r="BN278" t="n">
        <v>0</v>
      </c>
      <c r="BO278" t="n">
        <v>0</v>
      </c>
      <c r="BP278" t="n">
        <v>0</v>
      </c>
      <c r="BQ278" t="n">
        <v>0</v>
      </c>
      <c r="BR278" t="n">
        <v>0</v>
      </c>
      <c r="BS278" t="n">
        <v>0</v>
      </c>
      <c r="BT278" t="n">
        <v>0</v>
      </c>
      <c r="BU278" t="n">
        <v>0</v>
      </c>
      <c r="BV278" t="n">
        <v>0</v>
      </c>
      <c r="BW278" t="n">
        <v>0</v>
      </c>
      <c r="CV278" t="n">
        <v>0</v>
      </c>
      <c r="CW278" t="n">
        <v>0</v>
      </c>
      <c r="CX278">
        <f>ROUND(Y278*Source!I942,7)</f>
        <v/>
      </c>
      <c r="CY278">
        <f>AA278</f>
        <v/>
      </c>
      <c r="CZ278">
        <f>AE278</f>
        <v/>
      </c>
      <c r="DA278">
        <f>AI278</f>
        <v/>
      </c>
      <c r="DB278">
        <f>ROUND(ROUND(AT278*CZ278,2),2)</f>
        <v/>
      </c>
      <c r="DC278">
        <f>ROUND(ROUND(AT278*AG278,2),2)</f>
        <v/>
      </c>
      <c r="DD278" t="inlineStr"/>
      <c r="DE278" t="inlineStr"/>
      <c r="DF278">
        <f>ROUND(ROUND(AE278*AI278,0)*CX278,0)</f>
        <v/>
      </c>
      <c r="DG278">
        <f>ROUND(ROUND(AF278,0)*CX278,0)</f>
        <v/>
      </c>
      <c r="DH278">
        <f>ROUND(ROUND(AG278,0)*CX278,0)</f>
        <v/>
      </c>
      <c r="DI278">
        <f>ROUND(ROUND(AH278,0)*CX278,0)</f>
        <v/>
      </c>
      <c r="DJ278">
        <f>DF278</f>
        <v/>
      </c>
      <c r="DK278" t="n">
        <v>0</v>
      </c>
      <c r="DL278" t="inlineStr"/>
      <c r="DM278" t="n">
        <v>0</v>
      </c>
      <c r="DN278" t="inlineStr"/>
      <c r="DO278" t="n">
        <v>0</v>
      </c>
    </row>
    <row r="279">
      <c r="A279">
        <f>ROW(Source!A942)</f>
        <v/>
      </c>
      <c r="B279" t="n">
        <v>78862477</v>
      </c>
      <c r="C279" t="n">
        <v>78864968</v>
      </c>
      <c r="D279" t="n">
        <v>29159176</v>
      </c>
      <c r="E279" t="n">
        <v>1</v>
      </c>
      <c r="F279" t="n">
        <v>1</v>
      </c>
      <c r="G279" t="n">
        <v>1</v>
      </c>
      <c r="H279" t="n">
        <v>3</v>
      </c>
      <c r="I279" t="inlineStr">
        <is>
          <t>507-5016</t>
        </is>
      </c>
      <c r="J279" t="inlineStr">
        <is>
          <t>ТССЦ Московской обл., 507-5016, приказ Минстроя России №675/пр от 28.02.2017 № 258/пр</t>
        </is>
      </c>
      <c r="K279" t="inlineStr">
        <is>
          <t>Муфта полипропиленовая комбинированная, с внутренней резьбой диаметром 20х1/2"</t>
        </is>
      </c>
      <c r="L279" t="n">
        <v>1358</v>
      </c>
      <c r="N279" t="n">
        <v>1010</v>
      </c>
      <c r="O279" t="inlineStr">
        <is>
          <t>10 шт.</t>
        </is>
      </c>
      <c r="P279" t="inlineStr">
        <is>
          <t>10 шт.</t>
        </is>
      </c>
      <c r="Q279" t="n">
        <v>10</v>
      </c>
      <c r="W279" t="n">
        <v>0</v>
      </c>
      <c r="X279" t="n">
        <v>153523957</v>
      </c>
      <c r="Y279">
        <f>AT279</f>
        <v/>
      </c>
      <c r="AA279" t="n">
        <v>342.9</v>
      </c>
      <c r="AB279" t="n">
        <v>0</v>
      </c>
      <c r="AC279" t="n">
        <v>0</v>
      </c>
      <c r="AD279" t="n">
        <v>0</v>
      </c>
      <c r="AE279" t="n">
        <v>63.5</v>
      </c>
      <c r="AF279" t="n">
        <v>0</v>
      </c>
      <c r="AG279" t="n">
        <v>0</v>
      </c>
      <c r="AH279" t="n">
        <v>0</v>
      </c>
      <c r="AI279" t="n">
        <v>5.4</v>
      </c>
      <c r="AJ279" t="n">
        <v>1</v>
      </c>
      <c r="AK279" t="n">
        <v>1</v>
      </c>
      <c r="AL279" t="n">
        <v>1</v>
      </c>
      <c r="AM279" t="n">
        <v>0</v>
      </c>
      <c r="AN279" t="n">
        <v>0</v>
      </c>
      <c r="AO279" t="n">
        <v>0</v>
      </c>
      <c r="AP279" t="n">
        <v>1</v>
      </c>
      <c r="AQ279" t="n">
        <v>0</v>
      </c>
      <c r="AR279" t="n">
        <v>0</v>
      </c>
      <c r="AS279" t="inlineStr"/>
      <c r="AT279" t="n">
        <v>40</v>
      </c>
      <c r="AU279" t="inlineStr"/>
      <c r="AV279" t="n">
        <v>0</v>
      </c>
      <c r="AW279" t="n">
        <v>1</v>
      </c>
      <c r="AX279" t="n">
        <v>-1</v>
      </c>
      <c r="AY279" t="n">
        <v>0</v>
      </c>
      <c r="AZ279" t="n">
        <v>0</v>
      </c>
      <c r="BA279" t="inlineStr"/>
      <c r="BB279" t="n">
        <v>0</v>
      </c>
      <c r="BC279" t="n">
        <v>0</v>
      </c>
      <c r="BD279" t="n">
        <v>0</v>
      </c>
      <c r="BE279" t="n">
        <v>0</v>
      </c>
      <c r="BF279" t="n">
        <v>0</v>
      </c>
      <c r="BG279" t="n">
        <v>0</v>
      </c>
      <c r="BH279" t="n">
        <v>0</v>
      </c>
      <c r="BI279" t="n">
        <v>0</v>
      </c>
      <c r="BJ279" t="n">
        <v>0</v>
      </c>
      <c r="BK279" t="n">
        <v>0</v>
      </c>
      <c r="BL279" t="n">
        <v>0</v>
      </c>
      <c r="BM279" t="n">
        <v>0</v>
      </c>
      <c r="BN279" t="n">
        <v>0</v>
      </c>
      <c r="BO279" t="n">
        <v>0</v>
      </c>
      <c r="BP279" t="n">
        <v>0</v>
      </c>
      <c r="BQ279" t="n">
        <v>0</v>
      </c>
      <c r="BR279" t="n">
        <v>0</v>
      </c>
      <c r="BS279" t="n">
        <v>0</v>
      </c>
      <c r="BT279" t="n">
        <v>0</v>
      </c>
      <c r="BU279" t="n">
        <v>0</v>
      </c>
      <c r="BV279" t="n">
        <v>0</v>
      </c>
      <c r="BW279" t="n">
        <v>0</v>
      </c>
      <c r="CV279" t="n">
        <v>0</v>
      </c>
      <c r="CW279" t="n">
        <v>0</v>
      </c>
      <c r="CX279">
        <f>ROUND(Y279*Source!I942,7)</f>
        <v/>
      </c>
      <c r="CY279">
        <f>AA279</f>
        <v/>
      </c>
      <c r="CZ279">
        <f>AE279</f>
        <v/>
      </c>
      <c r="DA279">
        <f>AI279</f>
        <v/>
      </c>
      <c r="DB279">
        <f>ROUND(ROUND(AT279*CZ279,2),2)</f>
        <v/>
      </c>
      <c r="DC279">
        <f>ROUND(ROUND(AT279*AG279,2),2)</f>
        <v/>
      </c>
      <c r="DD279" t="inlineStr"/>
      <c r="DE279" t="inlineStr"/>
      <c r="DF279">
        <f>ROUND(ROUND(AE279*AI279,0)*CX279,0)</f>
        <v/>
      </c>
      <c r="DG279">
        <f>ROUND(ROUND(AF279,0)*CX279,0)</f>
        <v/>
      </c>
      <c r="DH279">
        <f>ROUND(ROUND(AG279,0)*CX279,0)</f>
        <v/>
      </c>
      <c r="DI279">
        <f>ROUND(ROUND(AH279,0)*CX279,0)</f>
        <v/>
      </c>
      <c r="DJ279">
        <f>DF279</f>
        <v/>
      </c>
      <c r="DK279" t="n">
        <v>0</v>
      </c>
      <c r="DL279" t="inlineStr"/>
      <c r="DM279" t="n">
        <v>0</v>
      </c>
      <c r="DN279" t="inlineStr"/>
      <c r="DO279" t="n">
        <v>0</v>
      </c>
    </row>
    <row r="280">
      <c r="A280">
        <f>ROW(Source!A982)</f>
        <v/>
      </c>
      <c r="B280" t="n">
        <v>78862477</v>
      </c>
      <c r="C280" t="n">
        <v>78865067</v>
      </c>
      <c r="D280" t="n">
        <v>18409850</v>
      </c>
      <c r="E280" t="n">
        <v>1</v>
      </c>
      <c r="F280" t="n">
        <v>1</v>
      </c>
      <c r="G280" t="n">
        <v>1</v>
      </c>
      <c r="H280" t="n">
        <v>1</v>
      </c>
      <c r="I280" t="inlineStr">
        <is>
          <t>1-1035-90</t>
        </is>
      </c>
      <c r="J280" t="inlineStr"/>
      <c r="K280" t="inlineStr">
        <is>
          <t>Рабочий строитель среднего разряда 3,5</t>
        </is>
      </c>
      <c r="L280" t="n">
        <v>1369</v>
      </c>
      <c r="N280" t="n">
        <v>1013</v>
      </c>
      <c r="O280" t="inlineStr">
        <is>
          <t>чел.-ч</t>
        </is>
      </c>
      <c r="P280" t="inlineStr">
        <is>
          <t>чел.-ч</t>
        </is>
      </c>
      <c r="Q280" t="n">
        <v>1</v>
      </c>
      <c r="W280" t="n">
        <v>0</v>
      </c>
      <c r="X280" t="n">
        <v>855544366</v>
      </c>
      <c r="Y280">
        <f>AT280</f>
        <v/>
      </c>
      <c r="AA280" t="n">
        <v>0</v>
      </c>
      <c r="AB280" t="n">
        <v>0</v>
      </c>
      <c r="AC280" t="n">
        <v>0</v>
      </c>
      <c r="AD280" t="n">
        <v>9.07</v>
      </c>
      <c r="AE280" t="n">
        <v>0</v>
      </c>
      <c r="AF280" t="n">
        <v>0</v>
      </c>
      <c r="AG280" t="n">
        <v>0</v>
      </c>
      <c r="AH280" t="n">
        <v>9.07</v>
      </c>
      <c r="AI280" t="n">
        <v>1</v>
      </c>
      <c r="AJ280" t="n">
        <v>1</v>
      </c>
      <c r="AK280" t="n">
        <v>1</v>
      </c>
      <c r="AL280" t="n">
        <v>1</v>
      </c>
      <c r="AM280" t="n">
        <v>-2</v>
      </c>
      <c r="AN280" t="n">
        <v>0</v>
      </c>
      <c r="AO280" t="n">
        <v>1</v>
      </c>
      <c r="AP280" t="n">
        <v>0</v>
      </c>
      <c r="AQ280" t="n">
        <v>0</v>
      </c>
      <c r="AR280" t="n">
        <v>0</v>
      </c>
      <c r="AS280" t="inlineStr"/>
      <c r="AT280" t="n">
        <v>4.8</v>
      </c>
      <c r="AU280" t="inlineStr"/>
      <c r="AV280" t="n">
        <v>1</v>
      </c>
      <c r="AW280" t="n">
        <v>2</v>
      </c>
      <c r="AX280" t="n">
        <v>78865068</v>
      </c>
      <c r="AY280" t="n">
        <v>1</v>
      </c>
      <c r="AZ280" t="n">
        <v>0</v>
      </c>
      <c r="BA280" t="n">
        <v>280</v>
      </c>
      <c r="BB280" t="n">
        <v>0</v>
      </c>
      <c r="BC280" t="n">
        <v>0</v>
      </c>
      <c r="BD280" t="n">
        <v>0</v>
      </c>
      <c r="BE280" t="n">
        <v>0</v>
      </c>
      <c r="BF280" t="n">
        <v>0</v>
      </c>
      <c r="BG280" t="n">
        <v>0</v>
      </c>
      <c r="BH280" t="n">
        <v>0</v>
      </c>
      <c r="BI280" t="n">
        <v>0</v>
      </c>
      <c r="BJ280" t="n">
        <v>0</v>
      </c>
      <c r="BK280" t="n">
        <v>0</v>
      </c>
      <c r="BL280" t="n">
        <v>0</v>
      </c>
      <c r="BM280" t="n">
        <v>0</v>
      </c>
      <c r="BN280" t="n">
        <v>0</v>
      </c>
      <c r="BO280" t="n">
        <v>0</v>
      </c>
      <c r="BP280" t="n">
        <v>0</v>
      </c>
      <c r="BQ280" t="n">
        <v>0</v>
      </c>
      <c r="BR280" t="n">
        <v>0</v>
      </c>
      <c r="BS280" t="n">
        <v>0</v>
      </c>
      <c r="BT280" t="n">
        <v>0</v>
      </c>
      <c r="BU280" t="n">
        <v>0</v>
      </c>
      <c r="BV280" t="n">
        <v>0</v>
      </c>
      <c r="BW280" t="n">
        <v>0</v>
      </c>
      <c r="CU280">
        <f>ROUND(AT280*Source!I982*AH280*AL280,0)</f>
        <v/>
      </c>
      <c r="CV280">
        <f>ROUND(Y280*Source!I982,7)</f>
        <v/>
      </c>
      <c r="CW280" t="n">
        <v>0</v>
      </c>
      <c r="CX280">
        <f>ROUND(Y280*Source!I982,7)</f>
        <v/>
      </c>
      <c r="CY280">
        <f>AD280</f>
        <v/>
      </c>
      <c r="CZ280">
        <f>AH280</f>
        <v/>
      </c>
      <c r="DA280">
        <f>AL280</f>
        <v/>
      </c>
      <c r="DB280">
        <f>ROUND(ROUND(AT280*CZ280,2),2)</f>
        <v/>
      </c>
      <c r="DC280">
        <f>ROUND(ROUND(AT280*AG280,2),2)</f>
        <v/>
      </c>
      <c r="DD280" t="inlineStr"/>
      <c r="DE280" t="inlineStr"/>
      <c r="DF280">
        <f>ROUND(ROUND(AE280,0)*CX280,0)</f>
        <v/>
      </c>
      <c r="DG280">
        <f>ROUND(ROUND(AF280,0)*CX280,0)</f>
        <v/>
      </c>
      <c r="DH280">
        <f>ROUND(ROUND(AG280,0)*CX280,0)</f>
        <v/>
      </c>
      <c r="DI280">
        <f>ROUND(ROUND(AH280,0)*CX280,0)</f>
        <v/>
      </c>
      <c r="DJ280">
        <f>DI280</f>
        <v/>
      </c>
      <c r="DK280" t="n">
        <v>0</v>
      </c>
      <c r="DL280" t="inlineStr"/>
      <c r="DM280" t="n">
        <v>0</v>
      </c>
      <c r="DN280" t="inlineStr"/>
      <c r="DO280" t="n">
        <v>0</v>
      </c>
    </row>
    <row r="281">
      <c r="A281">
        <f>ROW(Source!A982)</f>
        <v/>
      </c>
      <c r="B281" t="n">
        <v>78862477</v>
      </c>
      <c r="C281" t="n">
        <v>78865067</v>
      </c>
      <c r="D281" t="n">
        <v>121548</v>
      </c>
      <c r="E281" t="n">
        <v>1</v>
      </c>
      <c r="F281" t="n">
        <v>1</v>
      </c>
      <c r="G281" t="n">
        <v>1</v>
      </c>
      <c r="H281" t="n">
        <v>1</v>
      </c>
      <c r="I281" t="inlineStr">
        <is>
          <t>2</t>
        </is>
      </c>
      <c r="J281" t="inlineStr"/>
      <c r="K281" t="inlineStr">
        <is>
          <t>Затраты труда машинистов</t>
        </is>
      </c>
      <c r="L281" t="n">
        <v>608254</v>
      </c>
      <c r="N281" t="n">
        <v>1013</v>
      </c>
      <c r="O281" t="inlineStr">
        <is>
          <t>чел.час</t>
        </is>
      </c>
      <c r="P281" t="inlineStr">
        <is>
          <t>чел.час</t>
        </is>
      </c>
      <c r="Q281" t="n">
        <v>1</v>
      </c>
      <c r="W281" t="n">
        <v>0</v>
      </c>
      <c r="X281" t="n">
        <v>-185737400</v>
      </c>
      <c r="Y281">
        <f>AT281</f>
        <v/>
      </c>
      <c r="AA281" t="n">
        <v>0</v>
      </c>
      <c r="AB281" t="n">
        <v>0</v>
      </c>
      <c r="AC281" t="n">
        <v>0</v>
      </c>
      <c r="AD281" t="n">
        <v>0</v>
      </c>
      <c r="AE281" t="n">
        <v>0</v>
      </c>
      <c r="AF281" t="n">
        <v>0</v>
      </c>
      <c r="AG281" t="n">
        <v>0</v>
      </c>
      <c r="AH281" t="n">
        <v>0</v>
      </c>
      <c r="AI281" t="n">
        <v>1</v>
      </c>
      <c r="AJ281" t="n">
        <v>1</v>
      </c>
      <c r="AK281" t="n">
        <v>1</v>
      </c>
      <c r="AL281" t="n">
        <v>1</v>
      </c>
      <c r="AM281" t="n">
        <v>-2</v>
      </c>
      <c r="AN281" t="n">
        <v>0</v>
      </c>
      <c r="AO281" t="n">
        <v>1</v>
      </c>
      <c r="AP281" t="n">
        <v>0</v>
      </c>
      <c r="AQ281" t="n">
        <v>0</v>
      </c>
      <c r="AR281" t="n">
        <v>0</v>
      </c>
      <c r="AS281" t="inlineStr"/>
      <c r="AT281" t="n">
        <v>2.61</v>
      </c>
      <c r="AU281" t="inlineStr"/>
      <c r="AV281" t="n">
        <v>2</v>
      </c>
      <c r="AW281" t="n">
        <v>2</v>
      </c>
      <c r="AX281" t="n">
        <v>78865069</v>
      </c>
      <c r="AY281" t="n">
        <v>1</v>
      </c>
      <c r="AZ281" t="n">
        <v>0</v>
      </c>
      <c r="BA281" t="n">
        <v>281</v>
      </c>
      <c r="BB281" t="n">
        <v>0</v>
      </c>
      <c r="BC281" t="n">
        <v>0</v>
      </c>
      <c r="BD281" t="n">
        <v>0</v>
      </c>
      <c r="BE281" t="n">
        <v>0</v>
      </c>
      <c r="BF281" t="n">
        <v>0</v>
      </c>
      <c r="BG281" t="n">
        <v>0</v>
      </c>
      <c r="BH281" t="n">
        <v>0</v>
      </c>
      <c r="BI281" t="n">
        <v>0</v>
      </c>
      <c r="BJ281" t="n">
        <v>0</v>
      </c>
      <c r="BK281" t="n">
        <v>0</v>
      </c>
      <c r="BL281" t="n">
        <v>0</v>
      </c>
      <c r="BM281" t="n">
        <v>0</v>
      </c>
      <c r="BN281" t="n">
        <v>0</v>
      </c>
      <c r="BO281" t="n">
        <v>0</v>
      </c>
      <c r="BP281" t="n">
        <v>0</v>
      </c>
      <c r="BQ281" t="n">
        <v>0</v>
      </c>
      <c r="BR281" t="n">
        <v>0</v>
      </c>
      <c r="BS281" t="n">
        <v>0</v>
      </c>
      <c r="BT281" t="n">
        <v>0</v>
      </c>
      <c r="BU281" t="n">
        <v>0</v>
      </c>
      <c r="BV281" t="n">
        <v>0</v>
      </c>
      <c r="BW281" t="n">
        <v>0</v>
      </c>
      <c r="CV281" t="n">
        <v>0</v>
      </c>
      <c r="CW281" t="n">
        <v>0</v>
      </c>
      <c r="CX281">
        <f>ROUND(Y281*Source!I982,7)</f>
        <v/>
      </c>
      <c r="CY281">
        <f>AD281</f>
        <v/>
      </c>
      <c r="CZ281">
        <f>AH281</f>
        <v/>
      </c>
      <c r="DA281">
        <f>AL281</f>
        <v/>
      </c>
      <c r="DB281">
        <f>ROUND(ROUND(AT281*CZ281,2),2)</f>
        <v/>
      </c>
      <c r="DC281">
        <f>ROUND(ROUND(AT281*AG281,2),2)</f>
        <v/>
      </c>
      <c r="DD281" t="inlineStr"/>
      <c r="DE281" t="inlineStr"/>
      <c r="DF281">
        <f>ROUND(ROUND(AE281,0)*CX281,0)</f>
        <v/>
      </c>
      <c r="DG281">
        <f>ROUND(ROUND(AF281,0)*CX281,0)</f>
        <v/>
      </c>
      <c r="DH281">
        <f>ROUND(ROUND(AG281,0)*CX281,0)</f>
        <v/>
      </c>
      <c r="DI281">
        <f>ROUND(ROUND(AH281,0)*CX281,0)</f>
        <v/>
      </c>
      <c r="DJ281">
        <f>DI281</f>
        <v/>
      </c>
      <c r="DK281" t="n">
        <v>0</v>
      </c>
      <c r="DL281" t="inlineStr"/>
      <c r="DM281" t="n">
        <v>0</v>
      </c>
      <c r="DN281" t="inlineStr"/>
      <c r="DO281" t="n">
        <v>0</v>
      </c>
    </row>
    <row r="282">
      <c r="A282">
        <f>ROW(Source!A982)</f>
        <v/>
      </c>
      <c r="B282" t="n">
        <v>78862477</v>
      </c>
      <c r="C282" t="n">
        <v>78865067</v>
      </c>
      <c r="D282" t="n">
        <v>29172379</v>
      </c>
      <c r="E282" t="n">
        <v>1</v>
      </c>
      <c r="F282" t="n">
        <v>1</v>
      </c>
      <c r="G282" t="n">
        <v>1</v>
      </c>
      <c r="H282" t="n">
        <v>2</v>
      </c>
      <c r="I282" t="inlineStr">
        <is>
          <t>021141</t>
        </is>
      </c>
      <c r="J282" t="inlineStr">
        <is>
          <t>ТСЭМ Московской обл., 021141, приказ Минстроя России №675/пр от 28.02.2017 № 264/пр</t>
        </is>
      </c>
      <c r="K282" t="inlineStr">
        <is>
          <t>Краны на автомобильном ходу при работе на других видах строительства 10 т</t>
        </is>
      </c>
      <c r="L282" t="n">
        <v>1368</v>
      </c>
      <c r="N282" t="n">
        <v>1011</v>
      </c>
      <c r="O282" t="inlineStr">
        <is>
          <t>маш.-ч</t>
        </is>
      </c>
      <c r="P282" t="inlineStr">
        <is>
          <t>маш.-ч</t>
        </is>
      </c>
      <c r="Q282" t="n">
        <v>1</v>
      </c>
      <c r="W282" t="n">
        <v>0</v>
      </c>
      <c r="X282" t="n">
        <v>1106923569</v>
      </c>
      <c r="Y282">
        <f>AT282</f>
        <v/>
      </c>
      <c r="AA282" t="n">
        <v>0</v>
      </c>
      <c r="AB282" t="n">
        <v>1490.72</v>
      </c>
      <c r="AC282" t="n">
        <v>705.38</v>
      </c>
      <c r="AD282" t="n">
        <v>0</v>
      </c>
      <c r="AE282" t="n">
        <v>0</v>
      </c>
      <c r="AF282" t="n">
        <v>112</v>
      </c>
      <c r="AG282" t="n">
        <v>13.5</v>
      </c>
      <c r="AH282" t="n">
        <v>0</v>
      </c>
      <c r="AI282" t="n">
        <v>1</v>
      </c>
      <c r="AJ282" t="n">
        <v>13.31</v>
      </c>
      <c r="AK282" t="n">
        <v>52.25</v>
      </c>
      <c r="AL282" t="n">
        <v>1</v>
      </c>
      <c r="AM282" t="n">
        <v>2</v>
      </c>
      <c r="AN282" t="n">
        <v>0</v>
      </c>
      <c r="AO282" t="n">
        <v>1</v>
      </c>
      <c r="AP282" t="n">
        <v>0</v>
      </c>
      <c r="AQ282" t="n">
        <v>0</v>
      </c>
      <c r="AR282" t="n">
        <v>0</v>
      </c>
      <c r="AS282" t="inlineStr"/>
      <c r="AT282" t="n">
        <v>0.01</v>
      </c>
      <c r="AU282" t="inlineStr"/>
      <c r="AV282" t="n">
        <v>0</v>
      </c>
      <c r="AW282" t="n">
        <v>2</v>
      </c>
      <c r="AX282" t="n">
        <v>78865070</v>
      </c>
      <c r="AY282" t="n">
        <v>1</v>
      </c>
      <c r="AZ282" t="n">
        <v>0</v>
      </c>
      <c r="BA282" t="n">
        <v>282</v>
      </c>
      <c r="BB282" t="n">
        <v>0</v>
      </c>
      <c r="BC282" t="n">
        <v>0</v>
      </c>
      <c r="BD282" t="n">
        <v>0</v>
      </c>
      <c r="BE282" t="n">
        <v>0</v>
      </c>
      <c r="BF282" t="n">
        <v>0</v>
      </c>
      <c r="BG282" t="n">
        <v>0</v>
      </c>
      <c r="BH282" t="n">
        <v>0</v>
      </c>
      <c r="BI282" t="n">
        <v>0</v>
      </c>
      <c r="BJ282" t="n">
        <v>0</v>
      </c>
      <c r="BK282" t="n">
        <v>0</v>
      </c>
      <c r="BL282" t="n">
        <v>0</v>
      </c>
      <c r="BM282" t="n">
        <v>0</v>
      </c>
      <c r="BN282" t="n">
        <v>0</v>
      </c>
      <c r="BO282" t="n">
        <v>0</v>
      </c>
      <c r="BP282" t="n">
        <v>0</v>
      </c>
      <c r="BQ282" t="n">
        <v>0</v>
      </c>
      <c r="BR282" t="n">
        <v>0</v>
      </c>
      <c r="BS282" t="n">
        <v>0</v>
      </c>
      <c r="BT282" t="n">
        <v>0</v>
      </c>
      <c r="BU282" t="n">
        <v>0</v>
      </c>
      <c r="BV282" t="n">
        <v>0</v>
      </c>
      <c r="BW282" t="n">
        <v>0</v>
      </c>
      <c r="CV282" t="n">
        <v>0</v>
      </c>
      <c r="CW282">
        <f>ROUND(Y282*Source!I982*DO282,7)</f>
        <v/>
      </c>
      <c r="CX282">
        <f>ROUND(Y282*Source!I982,7)</f>
        <v/>
      </c>
      <c r="CY282">
        <f>AB282</f>
        <v/>
      </c>
      <c r="CZ282">
        <f>AF282</f>
        <v/>
      </c>
      <c r="DA282">
        <f>AJ282</f>
        <v/>
      </c>
      <c r="DB282">
        <f>ROUND(ROUND(AT282*CZ282,2),2)</f>
        <v/>
      </c>
      <c r="DC282">
        <f>ROUND(ROUND(AT282*AG282,2),2)</f>
        <v/>
      </c>
      <c r="DD282" t="inlineStr"/>
      <c r="DE282" t="inlineStr"/>
      <c r="DF282">
        <f>ROUND(ROUND(AE282,0)*CX282,0)</f>
        <v/>
      </c>
      <c r="DG282">
        <f>ROUND(ROUND(AF282*AJ282,0)*CX282,0)</f>
        <v/>
      </c>
      <c r="DH282">
        <f>ROUND(ROUND(AG282*AK282,0)*CX282,0)</f>
        <v/>
      </c>
      <c r="DI282">
        <f>ROUND(ROUND(AH282,0)*CX282,0)</f>
        <v/>
      </c>
      <c r="DJ282">
        <f>DG282</f>
        <v/>
      </c>
      <c r="DK282" t="n">
        <v>0</v>
      </c>
      <c r="DL282" t="inlineStr"/>
      <c r="DM282" t="n">
        <v>0</v>
      </c>
      <c r="DN282" t="inlineStr"/>
      <c r="DO282" t="n">
        <v>0</v>
      </c>
    </row>
    <row r="283">
      <c r="A283">
        <f>ROW(Source!A982)</f>
        <v/>
      </c>
      <c r="B283" t="n">
        <v>78862477</v>
      </c>
      <c r="C283" t="n">
        <v>78865067</v>
      </c>
      <c r="D283" t="n">
        <v>29172951</v>
      </c>
      <c r="E283" t="n">
        <v>1</v>
      </c>
      <c r="F283" t="n">
        <v>1</v>
      </c>
      <c r="G283" t="n">
        <v>1</v>
      </c>
      <c r="H283" t="n">
        <v>2</v>
      </c>
      <c r="I283" t="inlineStr">
        <is>
          <t>081600</t>
        </is>
      </c>
      <c r="J283" t="inlineStr">
        <is>
          <t>ТСЭМ Московской обл., 081600, приказ Минстроя России №675/пр от 28.02.2017 № 264/пр</t>
        </is>
      </c>
      <c r="K283" t="inlineStr">
        <is>
          <t>Агрегаты для сварки полиэтиленовых труб</t>
        </is>
      </c>
      <c r="L283" t="n">
        <v>1368</v>
      </c>
      <c r="N283" t="n">
        <v>1011</v>
      </c>
      <c r="O283" t="inlineStr">
        <is>
          <t>маш.-ч</t>
        </is>
      </c>
      <c r="P283" t="inlineStr">
        <is>
          <t>маш.-ч</t>
        </is>
      </c>
      <c r="Q283" t="n">
        <v>1</v>
      </c>
      <c r="W283" t="n">
        <v>0</v>
      </c>
      <c r="X283" t="n">
        <v>1994325455</v>
      </c>
      <c r="Y283">
        <f>AT283</f>
        <v/>
      </c>
      <c r="AA283" t="n">
        <v>0</v>
      </c>
      <c r="AB283" t="n">
        <v>1193.19</v>
      </c>
      <c r="AC283" t="n">
        <v>705.38</v>
      </c>
      <c r="AD283" t="n">
        <v>0</v>
      </c>
      <c r="AE283" t="n">
        <v>0</v>
      </c>
      <c r="AF283" t="n">
        <v>100.1</v>
      </c>
      <c r="AG283" t="n">
        <v>13.5</v>
      </c>
      <c r="AH283" t="n">
        <v>0</v>
      </c>
      <c r="AI283" t="n">
        <v>1</v>
      </c>
      <c r="AJ283" t="n">
        <v>11.92</v>
      </c>
      <c r="AK283" t="n">
        <v>52.25</v>
      </c>
      <c r="AL283" t="n">
        <v>1</v>
      </c>
      <c r="AM283" t="n">
        <v>2</v>
      </c>
      <c r="AN283" t="n">
        <v>0</v>
      </c>
      <c r="AO283" t="n">
        <v>1</v>
      </c>
      <c r="AP283" t="n">
        <v>0</v>
      </c>
      <c r="AQ283" t="n">
        <v>0</v>
      </c>
      <c r="AR283" t="n">
        <v>0</v>
      </c>
      <c r="AS283" t="inlineStr"/>
      <c r="AT283" t="n">
        <v>2.6</v>
      </c>
      <c r="AU283" t="inlineStr"/>
      <c r="AV283" t="n">
        <v>0</v>
      </c>
      <c r="AW283" t="n">
        <v>2</v>
      </c>
      <c r="AX283" t="n">
        <v>78865071</v>
      </c>
      <c r="AY283" t="n">
        <v>1</v>
      </c>
      <c r="AZ283" t="n">
        <v>0</v>
      </c>
      <c r="BA283" t="n">
        <v>283</v>
      </c>
      <c r="BB283" t="n">
        <v>0</v>
      </c>
      <c r="BC283" t="n">
        <v>0</v>
      </c>
      <c r="BD283" t="n">
        <v>0</v>
      </c>
      <c r="BE283" t="n">
        <v>0</v>
      </c>
      <c r="BF283" t="n">
        <v>0</v>
      </c>
      <c r="BG283" t="n">
        <v>0</v>
      </c>
      <c r="BH283" t="n">
        <v>0</v>
      </c>
      <c r="BI283" t="n">
        <v>0</v>
      </c>
      <c r="BJ283" t="n">
        <v>0</v>
      </c>
      <c r="BK283" t="n">
        <v>0</v>
      </c>
      <c r="BL283" t="n">
        <v>0</v>
      </c>
      <c r="BM283" t="n">
        <v>0</v>
      </c>
      <c r="BN283" t="n">
        <v>0</v>
      </c>
      <c r="BO283" t="n">
        <v>0</v>
      </c>
      <c r="BP283" t="n">
        <v>0</v>
      </c>
      <c r="BQ283" t="n">
        <v>0</v>
      </c>
      <c r="BR283" t="n">
        <v>0</v>
      </c>
      <c r="BS283" t="n">
        <v>0</v>
      </c>
      <c r="BT283" t="n">
        <v>0</v>
      </c>
      <c r="BU283" t="n">
        <v>0</v>
      </c>
      <c r="BV283" t="n">
        <v>0</v>
      </c>
      <c r="BW283" t="n">
        <v>0</v>
      </c>
      <c r="CV283" t="n">
        <v>0</v>
      </c>
      <c r="CW283">
        <f>ROUND(Y283*Source!I982*DO283,7)</f>
        <v/>
      </c>
      <c r="CX283">
        <f>ROUND(Y283*Source!I982,7)</f>
        <v/>
      </c>
      <c r="CY283">
        <f>AB283</f>
        <v/>
      </c>
      <c r="CZ283">
        <f>AF283</f>
        <v/>
      </c>
      <c r="DA283">
        <f>AJ283</f>
        <v/>
      </c>
      <c r="DB283">
        <f>ROUND(ROUND(AT283*CZ283,2),2)</f>
        <v/>
      </c>
      <c r="DC283">
        <f>ROUND(ROUND(AT283*AG283,2),2)</f>
        <v/>
      </c>
      <c r="DD283" t="inlineStr"/>
      <c r="DE283" t="inlineStr"/>
      <c r="DF283">
        <f>ROUND(ROUND(AE283,0)*CX283,0)</f>
        <v/>
      </c>
      <c r="DG283">
        <f>ROUND(ROUND(AF283*AJ283,0)*CX283,0)</f>
        <v/>
      </c>
      <c r="DH283">
        <f>ROUND(ROUND(AG283*AK283,0)*CX283,0)</f>
        <v/>
      </c>
      <c r="DI283">
        <f>ROUND(ROUND(AH283,0)*CX283,0)</f>
        <v/>
      </c>
      <c r="DJ283">
        <f>DG283</f>
        <v/>
      </c>
      <c r="DK283" t="n">
        <v>0</v>
      </c>
      <c r="DL283" t="inlineStr"/>
      <c r="DM283" t="n">
        <v>0</v>
      </c>
      <c r="DN283" t="inlineStr"/>
      <c r="DO283" t="n">
        <v>0</v>
      </c>
    </row>
    <row r="284">
      <c r="A284">
        <f>ROW(Source!A982)</f>
        <v/>
      </c>
      <c r="B284" t="n">
        <v>78862477</v>
      </c>
      <c r="C284" t="n">
        <v>78865067</v>
      </c>
      <c r="D284" t="n">
        <v>29174913</v>
      </c>
      <c r="E284" t="n">
        <v>1</v>
      </c>
      <c r="F284" t="n">
        <v>1</v>
      </c>
      <c r="G284" t="n">
        <v>1</v>
      </c>
      <c r="H284" t="n">
        <v>2</v>
      </c>
      <c r="I284" t="inlineStr">
        <is>
          <t>400001</t>
        </is>
      </c>
      <c r="J284" t="inlineStr">
        <is>
          <t>ТСЭМ Московской обл., 400001, приказ Минстроя России №675/пр от 28.02.2017 № 264/пр</t>
        </is>
      </c>
      <c r="K284" t="inlineStr">
        <is>
          <t>Автомобили бортовые, грузоподъемность до 5 т</t>
        </is>
      </c>
      <c r="L284" t="n">
        <v>1368</v>
      </c>
      <c r="N284" t="n">
        <v>1011</v>
      </c>
      <c r="O284" t="inlineStr">
        <is>
          <t>маш.-ч</t>
        </is>
      </c>
      <c r="P284" t="inlineStr">
        <is>
          <t>маш.-ч</t>
        </is>
      </c>
      <c r="Q284" t="n">
        <v>1</v>
      </c>
      <c r="W284" t="n">
        <v>0</v>
      </c>
      <c r="X284" t="n">
        <v>1230759911</v>
      </c>
      <c r="Y284">
        <f>AT284</f>
        <v/>
      </c>
      <c r="AA284" t="n">
        <v>0</v>
      </c>
      <c r="AB284" t="n">
        <v>2177.51</v>
      </c>
      <c r="AC284" t="n">
        <v>606.1</v>
      </c>
      <c r="AD284" t="n">
        <v>0</v>
      </c>
      <c r="AE284" t="n">
        <v>0</v>
      </c>
      <c r="AF284" t="n">
        <v>87.17</v>
      </c>
      <c r="AG284" t="n">
        <v>11.6</v>
      </c>
      <c r="AH284" t="n">
        <v>0</v>
      </c>
      <c r="AI284" t="n">
        <v>1</v>
      </c>
      <c r="AJ284" t="n">
        <v>24.98</v>
      </c>
      <c r="AK284" t="n">
        <v>52.25</v>
      </c>
      <c r="AL284" t="n">
        <v>1</v>
      </c>
      <c r="AM284" t="n">
        <v>2</v>
      </c>
      <c r="AN284" t="n">
        <v>0</v>
      </c>
      <c r="AO284" t="n">
        <v>1</v>
      </c>
      <c r="AP284" t="n">
        <v>0</v>
      </c>
      <c r="AQ284" t="n">
        <v>0</v>
      </c>
      <c r="AR284" t="n">
        <v>0</v>
      </c>
      <c r="AS284" t="inlineStr"/>
      <c r="AT284" t="n">
        <v>0.01</v>
      </c>
      <c r="AU284" t="inlineStr"/>
      <c r="AV284" t="n">
        <v>0</v>
      </c>
      <c r="AW284" t="n">
        <v>2</v>
      </c>
      <c r="AX284" t="n">
        <v>78865072</v>
      </c>
      <c r="AY284" t="n">
        <v>1</v>
      </c>
      <c r="AZ284" t="n">
        <v>0</v>
      </c>
      <c r="BA284" t="n">
        <v>284</v>
      </c>
      <c r="BB284" t="n">
        <v>0</v>
      </c>
      <c r="BC284" t="n">
        <v>0</v>
      </c>
      <c r="BD284" t="n">
        <v>0</v>
      </c>
      <c r="BE284" t="n">
        <v>0</v>
      </c>
      <c r="BF284" t="n">
        <v>0</v>
      </c>
      <c r="BG284" t="n">
        <v>0</v>
      </c>
      <c r="BH284" t="n">
        <v>0</v>
      </c>
      <c r="BI284" t="n">
        <v>0</v>
      </c>
      <c r="BJ284" t="n">
        <v>0</v>
      </c>
      <c r="BK284" t="n">
        <v>0</v>
      </c>
      <c r="BL284" t="n">
        <v>0</v>
      </c>
      <c r="BM284" t="n">
        <v>0</v>
      </c>
      <c r="BN284" t="n">
        <v>0</v>
      </c>
      <c r="BO284" t="n">
        <v>0</v>
      </c>
      <c r="BP284" t="n">
        <v>0</v>
      </c>
      <c r="BQ284" t="n">
        <v>0</v>
      </c>
      <c r="BR284" t="n">
        <v>0</v>
      </c>
      <c r="BS284" t="n">
        <v>0</v>
      </c>
      <c r="BT284" t="n">
        <v>0</v>
      </c>
      <c r="BU284" t="n">
        <v>0</v>
      </c>
      <c r="BV284" t="n">
        <v>0</v>
      </c>
      <c r="BW284" t="n">
        <v>0</v>
      </c>
      <c r="CV284" t="n">
        <v>0</v>
      </c>
      <c r="CW284">
        <f>ROUND(Y284*Source!I982*DO284,7)</f>
        <v/>
      </c>
      <c r="CX284">
        <f>ROUND(Y284*Source!I982,7)</f>
        <v/>
      </c>
      <c r="CY284">
        <f>AB284</f>
        <v/>
      </c>
      <c r="CZ284">
        <f>AF284</f>
        <v/>
      </c>
      <c r="DA284">
        <f>AJ284</f>
        <v/>
      </c>
      <c r="DB284">
        <f>ROUND(ROUND(AT284*CZ284,2),2)</f>
        <v/>
      </c>
      <c r="DC284">
        <f>ROUND(ROUND(AT284*AG284,2),2)</f>
        <v/>
      </c>
      <c r="DD284" t="inlineStr"/>
      <c r="DE284" t="inlineStr"/>
      <c r="DF284">
        <f>ROUND(ROUND(AE284,0)*CX284,0)</f>
        <v/>
      </c>
      <c r="DG284">
        <f>ROUND(ROUND(AF284*AJ284,0)*CX284,0)</f>
        <v/>
      </c>
      <c r="DH284">
        <f>ROUND(ROUND(AG284*AK284,0)*CX284,0)</f>
        <v/>
      </c>
      <c r="DI284">
        <f>ROUND(ROUND(AH284,0)*CX284,0)</f>
        <v/>
      </c>
      <c r="DJ284">
        <f>DG284</f>
        <v/>
      </c>
      <c r="DK284" t="n">
        <v>0</v>
      </c>
      <c r="DL284" t="inlineStr"/>
      <c r="DM284" t="n">
        <v>0</v>
      </c>
      <c r="DN284" t="inlineStr"/>
      <c r="DO284" t="n">
        <v>0</v>
      </c>
    </row>
    <row r="285">
      <c r="A285">
        <f>ROW(Source!A982)</f>
        <v/>
      </c>
      <c r="B285" t="n">
        <v>78862477</v>
      </c>
      <c r="C285" t="n">
        <v>78865067</v>
      </c>
      <c r="D285" t="n">
        <v>29159469</v>
      </c>
      <c r="E285" t="n">
        <v>1</v>
      </c>
      <c r="F285" t="n">
        <v>1</v>
      </c>
      <c r="G285" t="n">
        <v>1</v>
      </c>
      <c r="H285" t="n">
        <v>3</v>
      </c>
      <c r="I285" t="inlineStr">
        <is>
          <t>507-0775</t>
        </is>
      </c>
      <c r="J285" t="inlineStr">
        <is>
          <t>ТССЦ Московской обл., 507-0775, приказ Минстроя России №675/пр от 28.02.2017 № 258/пр</t>
        </is>
      </c>
      <c r="K285" t="inlineStr">
        <is>
          <t>Соединительная арматура трубопроводов, переход диаметром 90х75 мм</t>
        </is>
      </c>
      <c r="L285" t="n">
        <v>1358</v>
      </c>
      <c r="N285" t="n">
        <v>1010</v>
      </c>
      <c r="O285" t="inlineStr">
        <is>
          <t>10 шт.</t>
        </is>
      </c>
      <c r="P285" t="inlineStr">
        <is>
          <t>10 шт.</t>
        </is>
      </c>
      <c r="Q285" t="n">
        <v>10</v>
      </c>
      <c r="W285" t="n">
        <v>0</v>
      </c>
      <c r="X285" t="n">
        <v>-439663804</v>
      </c>
      <c r="Y285">
        <f>AT285</f>
        <v/>
      </c>
      <c r="AA285" t="n">
        <v>1499.93</v>
      </c>
      <c r="AB285" t="n">
        <v>0</v>
      </c>
      <c r="AC285" t="n">
        <v>0</v>
      </c>
      <c r="AD285" t="n">
        <v>0</v>
      </c>
      <c r="AE285" t="n">
        <v>82.55</v>
      </c>
      <c r="AF285" t="n">
        <v>0</v>
      </c>
      <c r="AG285" t="n">
        <v>0</v>
      </c>
      <c r="AH285" t="n">
        <v>0</v>
      </c>
      <c r="AI285" t="n">
        <v>18.17</v>
      </c>
      <c r="AJ285" t="n">
        <v>1</v>
      </c>
      <c r="AK285" t="n">
        <v>1</v>
      </c>
      <c r="AL285" t="n">
        <v>1</v>
      </c>
      <c r="AM285" t="n">
        <v>2</v>
      </c>
      <c r="AN285" t="n">
        <v>0</v>
      </c>
      <c r="AO285" t="n">
        <v>1</v>
      </c>
      <c r="AP285" t="n">
        <v>0</v>
      </c>
      <c r="AQ285" t="n">
        <v>0</v>
      </c>
      <c r="AR285" t="n">
        <v>0</v>
      </c>
      <c r="AS285" t="inlineStr"/>
      <c r="AT285" t="n">
        <v>1</v>
      </c>
      <c r="AU285" t="inlineStr"/>
      <c r="AV285" t="n">
        <v>0</v>
      </c>
      <c r="AW285" t="n">
        <v>2</v>
      </c>
      <c r="AX285" t="n">
        <v>78865073</v>
      </c>
      <c r="AY285" t="n">
        <v>1</v>
      </c>
      <c r="AZ285" t="n">
        <v>0</v>
      </c>
      <c r="BA285" t="n">
        <v>285</v>
      </c>
      <c r="BB285" t="n">
        <v>0</v>
      </c>
      <c r="BC285" t="n">
        <v>0</v>
      </c>
      <c r="BD285" t="n">
        <v>0</v>
      </c>
      <c r="BE285" t="n">
        <v>0</v>
      </c>
      <c r="BF285" t="n">
        <v>0</v>
      </c>
      <c r="BG285" t="n">
        <v>0</v>
      </c>
      <c r="BH285" t="n">
        <v>0</v>
      </c>
      <c r="BI285" t="n">
        <v>0</v>
      </c>
      <c r="BJ285" t="n">
        <v>0</v>
      </c>
      <c r="BK285" t="n">
        <v>0</v>
      </c>
      <c r="BL285" t="n">
        <v>0</v>
      </c>
      <c r="BM285" t="n">
        <v>0</v>
      </c>
      <c r="BN285" t="n">
        <v>0</v>
      </c>
      <c r="BO285" t="n">
        <v>0</v>
      </c>
      <c r="BP285" t="n">
        <v>0</v>
      </c>
      <c r="BQ285" t="n">
        <v>0</v>
      </c>
      <c r="BR285" t="n">
        <v>0</v>
      </c>
      <c r="BS285" t="n">
        <v>0</v>
      </c>
      <c r="BT285" t="n">
        <v>0</v>
      </c>
      <c r="BU285" t="n">
        <v>0</v>
      </c>
      <c r="BV285" t="n">
        <v>0</v>
      </c>
      <c r="BW285" t="n">
        <v>0</v>
      </c>
      <c r="CV285" t="n">
        <v>0</v>
      </c>
      <c r="CW285" t="n">
        <v>0</v>
      </c>
      <c r="CX285">
        <f>ROUND(Y285*Source!I982,7)</f>
        <v/>
      </c>
      <c r="CY285">
        <f>AA285</f>
        <v/>
      </c>
      <c r="CZ285">
        <f>AE285</f>
        <v/>
      </c>
      <c r="DA285">
        <f>AI285</f>
        <v/>
      </c>
      <c r="DB285">
        <f>ROUND(ROUND(AT285*CZ285,2),2)</f>
        <v/>
      </c>
      <c r="DC285">
        <f>ROUND(ROUND(AT285*AG285,2),2)</f>
        <v/>
      </c>
      <c r="DD285" t="inlineStr"/>
      <c r="DE285" t="inlineStr"/>
      <c r="DF285">
        <f>ROUND(ROUND(AE285*AI285,0)*CX285,0)</f>
        <v/>
      </c>
      <c r="DG285">
        <f>ROUND(ROUND(AF285,0)*CX285,0)</f>
        <v/>
      </c>
      <c r="DH285">
        <f>ROUND(ROUND(AG285,0)*CX285,0)</f>
        <v/>
      </c>
      <c r="DI285">
        <f>ROUND(ROUND(AH285,0)*CX285,0)</f>
        <v/>
      </c>
      <c r="DJ285">
        <f>DF285</f>
        <v/>
      </c>
      <c r="DK285" t="n">
        <v>0</v>
      </c>
      <c r="DL285" t="inlineStr"/>
      <c r="DM285" t="n">
        <v>0</v>
      </c>
      <c r="DN285" t="inlineStr"/>
      <c r="DO285" t="n">
        <v>0</v>
      </c>
    </row>
    <row r="286">
      <c r="A286">
        <f>ROW(Source!A982)</f>
        <v/>
      </c>
      <c r="B286" t="n">
        <v>78862477</v>
      </c>
      <c r="C286" t="n">
        <v>78865067</v>
      </c>
      <c r="D286" t="n">
        <v>29159607</v>
      </c>
      <c r="E286" t="n">
        <v>1</v>
      </c>
      <c r="F286" t="n">
        <v>1</v>
      </c>
      <c r="G286" t="n">
        <v>1</v>
      </c>
      <c r="H286" t="n">
        <v>3</v>
      </c>
      <c r="I286" t="inlineStr">
        <is>
          <t>507-3839</t>
        </is>
      </c>
      <c r="J286" t="inlineStr">
        <is>
          <t>ТССЦ Московской обл., 507-3839, приказ Минстроя России №675/пр от 28.02.2017 № 258/пр</t>
        </is>
      </c>
      <c r="K286" t="inlineStr">
        <is>
          <t>Отвод сварной полиэтиленовый 45° к напорным трубам (ТУ 2248-006-75245920) ПЭ 100 PN10, диаметр 125 мм</t>
        </is>
      </c>
      <c r="L286" t="n">
        <v>1354</v>
      </c>
      <c r="N286" t="n">
        <v>1010</v>
      </c>
      <c r="O286" t="inlineStr">
        <is>
          <t>шт.</t>
        </is>
      </c>
      <c r="P286" t="inlineStr">
        <is>
          <t>шт.</t>
        </is>
      </c>
      <c r="Q286" t="n">
        <v>1</v>
      </c>
      <c r="W286" t="n">
        <v>0</v>
      </c>
      <c r="X286" t="n">
        <v>752956460</v>
      </c>
      <c r="Y286">
        <f>AT286</f>
        <v/>
      </c>
      <c r="AA286" t="n">
        <v>608.53</v>
      </c>
      <c r="AB286" t="n">
        <v>0</v>
      </c>
      <c r="AC286" t="n">
        <v>0</v>
      </c>
      <c r="AD286" t="n">
        <v>0</v>
      </c>
      <c r="AE286" t="n">
        <v>195.67</v>
      </c>
      <c r="AF286" t="n">
        <v>0</v>
      </c>
      <c r="AG286" t="n">
        <v>0</v>
      </c>
      <c r="AH286" t="n">
        <v>0</v>
      </c>
      <c r="AI286" t="n">
        <v>3.11</v>
      </c>
      <c r="AJ286" t="n">
        <v>1</v>
      </c>
      <c r="AK286" t="n">
        <v>1</v>
      </c>
      <c r="AL286" t="n">
        <v>1</v>
      </c>
      <c r="AM286" t="n">
        <v>0</v>
      </c>
      <c r="AN286" t="n">
        <v>0</v>
      </c>
      <c r="AO286" t="n">
        <v>0</v>
      </c>
      <c r="AP286" t="n">
        <v>0</v>
      </c>
      <c r="AQ286" t="n">
        <v>0</v>
      </c>
      <c r="AR286" t="n">
        <v>0</v>
      </c>
      <c r="AS286" t="inlineStr"/>
      <c r="AT286" t="n">
        <v>10</v>
      </c>
      <c r="AU286" t="inlineStr"/>
      <c r="AV286" t="n">
        <v>0</v>
      </c>
      <c r="AW286" t="n">
        <v>1</v>
      </c>
      <c r="AX286" t="n">
        <v>-1</v>
      </c>
      <c r="AY286" t="n">
        <v>0</v>
      </c>
      <c r="AZ286" t="n">
        <v>0</v>
      </c>
      <c r="BA286" t="inlineStr"/>
      <c r="BB286" t="n">
        <v>0</v>
      </c>
      <c r="BC286" t="n">
        <v>0</v>
      </c>
      <c r="BD286" t="n">
        <v>0</v>
      </c>
      <c r="BE286" t="n">
        <v>0</v>
      </c>
      <c r="BF286" t="n">
        <v>0</v>
      </c>
      <c r="BG286" t="n">
        <v>0</v>
      </c>
      <c r="BH286" t="n">
        <v>0</v>
      </c>
      <c r="BI286" t="n">
        <v>0</v>
      </c>
      <c r="BJ286" t="n">
        <v>0</v>
      </c>
      <c r="BK286" t="n">
        <v>0</v>
      </c>
      <c r="BL286" t="n">
        <v>0</v>
      </c>
      <c r="BM286" t="n">
        <v>0</v>
      </c>
      <c r="BN286" t="n">
        <v>0</v>
      </c>
      <c r="BO286" t="n">
        <v>0</v>
      </c>
      <c r="BP286" t="n">
        <v>0</v>
      </c>
      <c r="BQ286" t="n">
        <v>0</v>
      </c>
      <c r="BR286" t="n">
        <v>0</v>
      </c>
      <c r="BS286" t="n">
        <v>0</v>
      </c>
      <c r="BT286" t="n">
        <v>0</v>
      </c>
      <c r="BU286" t="n">
        <v>0</v>
      </c>
      <c r="BV286" t="n">
        <v>0</v>
      </c>
      <c r="BW286" t="n">
        <v>0</v>
      </c>
      <c r="CV286" t="n">
        <v>0</v>
      </c>
      <c r="CW286" t="n">
        <v>0</v>
      </c>
      <c r="CX286">
        <f>ROUND(Y286*Source!I982,7)</f>
        <v/>
      </c>
      <c r="CY286">
        <f>AA286</f>
        <v/>
      </c>
      <c r="CZ286">
        <f>AE286</f>
        <v/>
      </c>
      <c r="DA286">
        <f>AI286</f>
        <v/>
      </c>
      <c r="DB286">
        <f>ROUND(ROUND(AT286*CZ286,2),2)</f>
        <v/>
      </c>
      <c r="DC286">
        <f>ROUND(ROUND(AT286*AG286,2),2)</f>
        <v/>
      </c>
      <c r="DD286" t="inlineStr"/>
      <c r="DE286" t="inlineStr"/>
      <c r="DF286">
        <f>ROUND(ROUND(AE286*AI286,0)*CX286,0)</f>
        <v/>
      </c>
      <c r="DG286">
        <f>ROUND(ROUND(AF286,0)*CX286,0)</f>
        <v/>
      </c>
      <c r="DH286">
        <f>ROUND(ROUND(AG286,0)*CX286,0)</f>
        <v/>
      </c>
      <c r="DI286">
        <f>ROUND(ROUND(AH286,0)*CX286,0)</f>
        <v/>
      </c>
      <c r="DJ286">
        <f>DF286</f>
        <v/>
      </c>
      <c r="DK286" t="n">
        <v>0</v>
      </c>
      <c r="DL286" t="inlineStr"/>
      <c r="DM286" t="n">
        <v>0</v>
      </c>
      <c r="DN286" t="inlineStr"/>
      <c r="DO286" t="n">
        <v>0</v>
      </c>
    </row>
    <row r="287">
      <c r="A287">
        <f>ROW(Source!A1022)</f>
        <v/>
      </c>
      <c r="B287" t="n">
        <v>78862477</v>
      </c>
      <c r="C287" t="n">
        <v>78865147</v>
      </c>
      <c r="D287" t="n">
        <v>18411117</v>
      </c>
      <c r="E287" t="n">
        <v>1</v>
      </c>
      <c r="F287" t="n">
        <v>1</v>
      </c>
      <c r="G287" t="n">
        <v>1</v>
      </c>
      <c r="H287" t="n">
        <v>1</v>
      </c>
      <c r="I287" t="inlineStr">
        <is>
          <t>1-1040-90</t>
        </is>
      </c>
      <c r="J287" t="inlineStr"/>
      <c r="K287" t="inlineStr">
        <is>
          <t>Рабочий строитель среднего разряда 4</t>
        </is>
      </c>
      <c r="L287" t="n">
        <v>1369</v>
      </c>
      <c r="N287" t="n">
        <v>1013</v>
      </c>
      <c r="O287" t="inlineStr">
        <is>
          <t>чел.-ч</t>
        </is>
      </c>
      <c r="P287" t="inlineStr">
        <is>
          <t>чел.-ч</t>
        </is>
      </c>
      <c r="Q287" t="n">
        <v>1</v>
      </c>
      <c r="W287" t="n">
        <v>0</v>
      </c>
      <c r="X287" t="n">
        <v>-1739886638</v>
      </c>
      <c r="Y287">
        <f>AT287</f>
        <v/>
      </c>
      <c r="AA287" t="n">
        <v>0</v>
      </c>
      <c r="AB287" t="n">
        <v>0</v>
      </c>
      <c r="AC287" t="n">
        <v>0</v>
      </c>
      <c r="AD287" t="n">
        <v>9.619999999999999</v>
      </c>
      <c r="AE287" t="n">
        <v>0</v>
      </c>
      <c r="AF287" t="n">
        <v>0</v>
      </c>
      <c r="AG287" t="n">
        <v>0</v>
      </c>
      <c r="AH287" t="n">
        <v>9.619999999999999</v>
      </c>
      <c r="AI287" t="n">
        <v>1</v>
      </c>
      <c r="AJ287" t="n">
        <v>1</v>
      </c>
      <c r="AK287" t="n">
        <v>1</v>
      </c>
      <c r="AL287" t="n">
        <v>1</v>
      </c>
      <c r="AM287" t="n">
        <v>-2</v>
      </c>
      <c r="AN287" t="n">
        <v>0</v>
      </c>
      <c r="AO287" t="n">
        <v>1</v>
      </c>
      <c r="AP287" t="n">
        <v>1</v>
      </c>
      <c r="AQ287" t="n">
        <v>0</v>
      </c>
      <c r="AR287" t="n">
        <v>0</v>
      </c>
      <c r="AS287" t="inlineStr"/>
      <c r="AT287" t="n">
        <v>155</v>
      </c>
      <c r="AU287" t="inlineStr"/>
      <c r="AV287" t="n">
        <v>1</v>
      </c>
      <c r="AW287" t="n">
        <v>2</v>
      </c>
      <c r="AX287" t="n">
        <v>78865162</v>
      </c>
      <c r="AY287" t="n">
        <v>1</v>
      </c>
      <c r="AZ287" t="n">
        <v>0</v>
      </c>
      <c r="BA287" t="n">
        <v>286</v>
      </c>
      <c r="BB287" t="n">
        <v>0</v>
      </c>
      <c r="BC287" t="n">
        <v>0</v>
      </c>
      <c r="BD287" t="n">
        <v>0</v>
      </c>
      <c r="BE287" t="n">
        <v>0</v>
      </c>
      <c r="BF287" t="n">
        <v>0</v>
      </c>
      <c r="BG287" t="n">
        <v>0</v>
      </c>
      <c r="BH287" t="n">
        <v>0</v>
      </c>
      <c r="BI287" t="n">
        <v>0</v>
      </c>
      <c r="BJ287" t="n">
        <v>0</v>
      </c>
      <c r="BK287" t="n">
        <v>0</v>
      </c>
      <c r="BL287" t="n">
        <v>0</v>
      </c>
      <c r="BM287" t="n">
        <v>0</v>
      </c>
      <c r="BN287" t="n">
        <v>0</v>
      </c>
      <c r="BO287" t="n">
        <v>0</v>
      </c>
      <c r="BP287" t="n">
        <v>0</v>
      </c>
      <c r="BQ287" t="n">
        <v>0</v>
      </c>
      <c r="BR287" t="n">
        <v>0</v>
      </c>
      <c r="BS287" t="n">
        <v>0</v>
      </c>
      <c r="BT287" t="n">
        <v>0</v>
      </c>
      <c r="BU287" t="n">
        <v>0</v>
      </c>
      <c r="BV287" t="n">
        <v>0</v>
      </c>
      <c r="BW287" t="n">
        <v>0</v>
      </c>
      <c r="CU287">
        <f>ROUND(AT287*Source!I1022*AH287*AL287,0)</f>
        <v/>
      </c>
      <c r="CV287">
        <f>ROUND(Y287*Source!I1022,7)</f>
        <v/>
      </c>
      <c r="CW287" t="n">
        <v>0</v>
      </c>
      <c r="CX287">
        <f>ROUND(Y287*Source!I1022,7)</f>
        <v/>
      </c>
      <c r="CY287">
        <f>AD287</f>
        <v/>
      </c>
      <c r="CZ287">
        <f>AH287</f>
        <v/>
      </c>
      <c r="DA287">
        <f>AL287</f>
        <v/>
      </c>
      <c r="DB287">
        <f>ROUND(ROUND(AT287*CZ287,2),2)</f>
        <v/>
      </c>
      <c r="DC287">
        <f>ROUND(ROUND(AT287*AG287,2),2)</f>
        <v/>
      </c>
      <c r="DD287" t="inlineStr"/>
      <c r="DE287" t="inlineStr"/>
      <c r="DF287">
        <f>ROUND(ROUND(AE287,0)*CX287,0)</f>
        <v/>
      </c>
      <c r="DG287">
        <f>ROUND(ROUND(AF287,0)*CX287,0)</f>
        <v/>
      </c>
      <c r="DH287">
        <f>ROUND(ROUND(AG287,0)*CX287,0)</f>
        <v/>
      </c>
      <c r="DI287">
        <f>ROUND(ROUND(AH287,0)*CX287,0)</f>
        <v/>
      </c>
      <c r="DJ287">
        <f>DI287</f>
        <v/>
      </c>
      <c r="DK287" t="n">
        <v>0</v>
      </c>
      <c r="DL287" t="inlineStr"/>
      <c r="DM287" t="n">
        <v>0</v>
      </c>
      <c r="DN287" t="inlineStr"/>
      <c r="DO287" t="n">
        <v>0</v>
      </c>
    </row>
    <row r="288">
      <c r="A288">
        <f>ROW(Source!A1022)</f>
        <v/>
      </c>
      <c r="B288" t="n">
        <v>78862477</v>
      </c>
      <c r="C288" t="n">
        <v>78865147</v>
      </c>
      <c r="D288" t="n">
        <v>29172659</v>
      </c>
      <c r="E288" t="n">
        <v>1</v>
      </c>
      <c r="F288" t="n">
        <v>1</v>
      </c>
      <c r="G288" t="n">
        <v>1</v>
      </c>
      <c r="H288" t="n">
        <v>2</v>
      </c>
      <c r="I288" t="inlineStr">
        <is>
          <t>040504</t>
        </is>
      </c>
      <c r="J288" t="inlineStr">
        <is>
          <t>ТСЭМ Московской обл., 040504, приказ Минстроя России №675/пр от 28.02.2017 № 264/пр</t>
        </is>
      </c>
      <c r="K288" t="inlineStr">
        <is>
          <t>Аппарат для газовой сварки и резки</t>
        </is>
      </c>
      <c r="L288" t="n">
        <v>1368</v>
      </c>
      <c r="N288" t="n">
        <v>1011</v>
      </c>
      <c r="O288" t="inlineStr">
        <is>
          <t>маш.-ч</t>
        </is>
      </c>
      <c r="P288" t="inlineStr">
        <is>
          <t>маш.-ч</t>
        </is>
      </c>
      <c r="Q288" t="n">
        <v>1</v>
      </c>
      <c r="W288" t="n">
        <v>0</v>
      </c>
      <c r="X288" t="n">
        <v>1514068676</v>
      </c>
      <c r="Y288">
        <f>AT288</f>
        <v/>
      </c>
      <c r="AA288" t="n">
        <v>0</v>
      </c>
      <c r="AB288" t="n">
        <v>9.76</v>
      </c>
      <c r="AC288" t="n">
        <v>0</v>
      </c>
      <c r="AD288" t="n">
        <v>0</v>
      </c>
      <c r="AE288" t="n">
        <v>0</v>
      </c>
      <c r="AF288" t="n">
        <v>1.2</v>
      </c>
      <c r="AG288" t="n">
        <v>0</v>
      </c>
      <c r="AH288" t="n">
        <v>0</v>
      </c>
      <c r="AI288" t="n">
        <v>1</v>
      </c>
      <c r="AJ288" t="n">
        <v>8.130000000000001</v>
      </c>
      <c r="AK288" t="n">
        <v>52.25</v>
      </c>
      <c r="AL288" t="n">
        <v>1</v>
      </c>
      <c r="AM288" t="n">
        <v>2</v>
      </c>
      <c r="AN288" t="n">
        <v>0</v>
      </c>
      <c r="AO288" t="n">
        <v>1</v>
      </c>
      <c r="AP288" t="n">
        <v>1</v>
      </c>
      <c r="AQ288" t="n">
        <v>0</v>
      </c>
      <c r="AR288" t="n">
        <v>0</v>
      </c>
      <c r="AS288" t="inlineStr"/>
      <c r="AT288" t="n">
        <v>2.82</v>
      </c>
      <c r="AU288" t="inlineStr"/>
      <c r="AV288" t="n">
        <v>0</v>
      </c>
      <c r="AW288" t="n">
        <v>2</v>
      </c>
      <c r="AX288" t="n">
        <v>78865163</v>
      </c>
      <c r="AY288" t="n">
        <v>1</v>
      </c>
      <c r="AZ288" t="n">
        <v>0</v>
      </c>
      <c r="BA288" t="n">
        <v>287</v>
      </c>
      <c r="BB288" t="n">
        <v>0</v>
      </c>
      <c r="BC288" t="n">
        <v>0</v>
      </c>
      <c r="BD288" t="n">
        <v>0</v>
      </c>
      <c r="BE288" t="n">
        <v>0</v>
      </c>
      <c r="BF288" t="n">
        <v>0</v>
      </c>
      <c r="BG288" t="n">
        <v>0</v>
      </c>
      <c r="BH288" t="n">
        <v>0</v>
      </c>
      <c r="BI288" t="n">
        <v>0</v>
      </c>
      <c r="BJ288" t="n">
        <v>0</v>
      </c>
      <c r="BK288" t="n">
        <v>0</v>
      </c>
      <c r="BL288" t="n">
        <v>0</v>
      </c>
      <c r="BM288" t="n">
        <v>0</v>
      </c>
      <c r="BN288" t="n">
        <v>0</v>
      </c>
      <c r="BO288" t="n">
        <v>0</v>
      </c>
      <c r="BP288" t="n">
        <v>0</v>
      </c>
      <c r="BQ288" t="n">
        <v>0</v>
      </c>
      <c r="BR288" t="n">
        <v>0</v>
      </c>
      <c r="BS288" t="n">
        <v>0</v>
      </c>
      <c r="BT288" t="n">
        <v>0</v>
      </c>
      <c r="BU288" t="n">
        <v>0</v>
      </c>
      <c r="BV288" t="n">
        <v>0</v>
      </c>
      <c r="BW288" t="n">
        <v>0</v>
      </c>
      <c r="CV288" t="n">
        <v>0</v>
      </c>
      <c r="CW288">
        <f>ROUND(Y288*Source!I1022*DO288,7)</f>
        <v/>
      </c>
      <c r="CX288">
        <f>ROUND(Y288*Source!I1022,7)</f>
        <v/>
      </c>
      <c r="CY288">
        <f>AB288</f>
        <v/>
      </c>
      <c r="CZ288">
        <f>AF288</f>
        <v/>
      </c>
      <c r="DA288">
        <f>AJ288</f>
        <v/>
      </c>
      <c r="DB288">
        <f>ROUND(ROUND(AT288*CZ288,2),2)</f>
        <v/>
      </c>
      <c r="DC288">
        <f>ROUND(ROUND(AT288*AG288,2),2)</f>
        <v/>
      </c>
      <c r="DD288" t="inlineStr"/>
      <c r="DE288" t="inlineStr"/>
      <c r="DF288">
        <f>ROUND(ROUND(AE288,0)*CX288,0)</f>
        <v/>
      </c>
      <c r="DG288">
        <f>ROUND(ROUND(AF288*AJ288,0)*CX288,0)</f>
        <v/>
      </c>
      <c r="DH288">
        <f>ROUND(ROUND(AG288*AK288,0)*CX288,0)</f>
        <v/>
      </c>
      <c r="DI288">
        <f>ROUND(ROUND(AH288,0)*CX288,0)</f>
        <v/>
      </c>
      <c r="DJ288">
        <f>DG288</f>
        <v/>
      </c>
      <c r="DK288" t="n">
        <v>0</v>
      </c>
      <c r="DL288" t="inlineStr"/>
      <c r="DM288" t="n">
        <v>0</v>
      </c>
      <c r="DN288" t="inlineStr"/>
      <c r="DO288" t="n">
        <v>0</v>
      </c>
    </row>
    <row r="289">
      <c r="A289">
        <f>ROW(Source!A1022)</f>
        <v/>
      </c>
      <c r="B289" t="n">
        <v>78862477</v>
      </c>
      <c r="C289" t="n">
        <v>78865147</v>
      </c>
      <c r="D289" t="n">
        <v>29174500</v>
      </c>
      <c r="E289" t="n">
        <v>1</v>
      </c>
      <c r="F289" t="n">
        <v>1</v>
      </c>
      <c r="G289" t="n">
        <v>1</v>
      </c>
      <c r="H289" t="n">
        <v>2</v>
      </c>
      <c r="I289" t="inlineStr">
        <is>
          <t>330206</t>
        </is>
      </c>
      <c r="J289" t="inlineStr">
        <is>
          <t>ТСЭМ Московской обл., 330206, приказ Минстроя России №675/пр от 28.02.2017 № 264/пр</t>
        </is>
      </c>
      <c r="K289" t="inlineStr">
        <is>
          <t>Дрели электрические</t>
        </is>
      </c>
      <c r="L289" t="n">
        <v>1368</v>
      </c>
      <c r="N289" t="n">
        <v>1011</v>
      </c>
      <c r="O289" t="inlineStr">
        <is>
          <t>маш.-ч</t>
        </is>
      </c>
      <c r="P289" t="inlineStr">
        <is>
          <t>маш.-ч</t>
        </is>
      </c>
      <c r="Q289" t="n">
        <v>1</v>
      </c>
      <c r="W289" t="n">
        <v>0</v>
      </c>
      <c r="X289" t="n">
        <v>-1867053656</v>
      </c>
      <c r="Y289">
        <f>AT289</f>
        <v/>
      </c>
      <c r="AA289" t="n">
        <v>0</v>
      </c>
      <c r="AB289" t="n">
        <v>8.390000000000001</v>
      </c>
      <c r="AC289" t="n">
        <v>0</v>
      </c>
      <c r="AD289" t="n">
        <v>0</v>
      </c>
      <c r="AE289" t="n">
        <v>0</v>
      </c>
      <c r="AF289" t="n">
        <v>1.95</v>
      </c>
      <c r="AG289" t="n">
        <v>0</v>
      </c>
      <c r="AH289" t="n">
        <v>0</v>
      </c>
      <c r="AI289" t="n">
        <v>1</v>
      </c>
      <c r="AJ289" t="n">
        <v>4.3</v>
      </c>
      <c r="AK289" t="n">
        <v>52.25</v>
      </c>
      <c r="AL289" t="n">
        <v>1</v>
      </c>
      <c r="AM289" t="n">
        <v>2</v>
      </c>
      <c r="AN289" t="n">
        <v>0</v>
      </c>
      <c r="AO289" t="n">
        <v>1</v>
      </c>
      <c r="AP289" t="n">
        <v>1</v>
      </c>
      <c r="AQ289" t="n">
        <v>0</v>
      </c>
      <c r="AR289" t="n">
        <v>0</v>
      </c>
      <c r="AS289" t="inlineStr"/>
      <c r="AT289" t="n">
        <v>4.56</v>
      </c>
      <c r="AU289" t="inlineStr"/>
      <c r="AV289" t="n">
        <v>0</v>
      </c>
      <c r="AW289" t="n">
        <v>2</v>
      </c>
      <c r="AX289" t="n">
        <v>78865164</v>
      </c>
      <c r="AY289" t="n">
        <v>1</v>
      </c>
      <c r="AZ289" t="n">
        <v>0</v>
      </c>
      <c r="BA289" t="n">
        <v>288</v>
      </c>
      <c r="BB289" t="n">
        <v>0</v>
      </c>
      <c r="BC289" t="n">
        <v>0</v>
      </c>
      <c r="BD289" t="n">
        <v>0</v>
      </c>
      <c r="BE289" t="n">
        <v>0</v>
      </c>
      <c r="BF289" t="n">
        <v>0</v>
      </c>
      <c r="BG289" t="n">
        <v>0</v>
      </c>
      <c r="BH289" t="n">
        <v>0</v>
      </c>
      <c r="BI289" t="n">
        <v>0</v>
      </c>
      <c r="BJ289" t="n">
        <v>0</v>
      </c>
      <c r="BK289" t="n">
        <v>0</v>
      </c>
      <c r="BL289" t="n">
        <v>0</v>
      </c>
      <c r="BM289" t="n">
        <v>0</v>
      </c>
      <c r="BN289" t="n">
        <v>0</v>
      </c>
      <c r="BO289" t="n">
        <v>0</v>
      </c>
      <c r="BP289" t="n">
        <v>0</v>
      </c>
      <c r="BQ289" t="n">
        <v>0</v>
      </c>
      <c r="BR289" t="n">
        <v>0</v>
      </c>
      <c r="BS289" t="n">
        <v>0</v>
      </c>
      <c r="BT289" t="n">
        <v>0</v>
      </c>
      <c r="BU289" t="n">
        <v>0</v>
      </c>
      <c r="BV289" t="n">
        <v>0</v>
      </c>
      <c r="BW289" t="n">
        <v>0</v>
      </c>
      <c r="CV289" t="n">
        <v>0</v>
      </c>
      <c r="CW289">
        <f>ROUND(Y289*Source!I1022*DO289,7)</f>
        <v/>
      </c>
      <c r="CX289">
        <f>ROUND(Y289*Source!I1022,7)</f>
        <v/>
      </c>
      <c r="CY289">
        <f>AB289</f>
        <v/>
      </c>
      <c r="CZ289">
        <f>AF289</f>
        <v/>
      </c>
      <c r="DA289">
        <f>AJ289</f>
        <v/>
      </c>
      <c r="DB289">
        <f>ROUND(ROUND(AT289*CZ289,2),2)</f>
        <v/>
      </c>
      <c r="DC289">
        <f>ROUND(ROUND(AT289*AG289,2),2)</f>
        <v/>
      </c>
      <c r="DD289" t="inlineStr"/>
      <c r="DE289" t="inlineStr"/>
      <c r="DF289">
        <f>ROUND(ROUND(AE289,0)*CX289,0)</f>
        <v/>
      </c>
      <c r="DG289">
        <f>ROUND(ROUND(AF289*AJ289,0)*CX289,0)</f>
        <v/>
      </c>
      <c r="DH289">
        <f>ROUND(ROUND(AG289*AK289,0)*CX289,0)</f>
        <v/>
      </c>
      <c r="DI289">
        <f>ROUND(ROUND(AH289,0)*CX289,0)</f>
        <v/>
      </c>
      <c r="DJ289">
        <f>DG289</f>
        <v/>
      </c>
      <c r="DK289" t="n">
        <v>0</v>
      </c>
      <c r="DL289" t="inlineStr"/>
      <c r="DM289" t="n">
        <v>0</v>
      </c>
      <c r="DN289" t="inlineStr"/>
      <c r="DO289" t="n">
        <v>0</v>
      </c>
    </row>
    <row r="290">
      <c r="A290">
        <f>ROW(Source!A1022)</f>
        <v/>
      </c>
      <c r="B290" t="n">
        <v>78862477</v>
      </c>
      <c r="C290" t="n">
        <v>78865147</v>
      </c>
      <c r="D290" t="n">
        <v>29174913</v>
      </c>
      <c r="E290" t="n">
        <v>1</v>
      </c>
      <c r="F290" t="n">
        <v>1</v>
      </c>
      <c r="G290" t="n">
        <v>1</v>
      </c>
      <c r="H290" t="n">
        <v>2</v>
      </c>
      <c r="I290" t="inlineStr">
        <is>
          <t>400001</t>
        </is>
      </c>
      <c r="J290" t="inlineStr">
        <is>
          <t>ТСЭМ Московской обл., 400001, приказ Минстроя России №675/пр от 28.02.2017 № 264/пр</t>
        </is>
      </c>
      <c r="K290" t="inlineStr">
        <is>
          <t>Автомобили бортовые, грузоподъемность до 5 т</t>
        </is>
      </c>
      <c r="L290" t="n">
        <v>1368</v>
      </c>
      <c r="N290" t="n">
        <v>1011</v>
      </c>
      <c r="O290" t="inlineStr">
        <is>
          <t>маш.-ч</t>
        </is>
      </c>
      <c r="P290" t="inlineStr">
        <is>
          <t>маш.-ч</t>
        </is>
      </c>
      <c r="Q290" t="n">
        <v>1</v>
      </c>
      <c r="W290" t="n">
        <v>0</v>
      </c>
      <c r="X290" t="n">
        <v>1230759911</v>
      </c>
      <c r="Y290">
        <f>AT290</f>
        <v/>
      </c>
      <c r="AA290" t="n">
        <v>0</v>
      </c>
      <c r="AB290" t="n">
        <v>2177.51</v>
      </c>
      <c r="AC290" t="n">
        <v>606.1</v>
      </c>
      <c r="AD290" t="n">
        <v>0</v>
      </c>
      <c r="AE290" t="n">
        <v>0</v>
      </c>
      <c r="AF290" t="n">
        <v>87.17</v>
      </c>
      <c r="AG290" t="n">
        <v>11.6</v>
      </c>
      <c r="AH290" t="n">
        <v>0</v>
      </c>
      <c r="AI290" t="n">
        <v>1</v>
      </c>
      <c r="AJ290" t="n">
        <v>24.98</v>
      </c>
      <c r="AK290" t="n">
        <v>52.25</v>
      </c>
      <c r="AL290" t="n">
        <v>1</v>
      </c>
      <c r="AM290" t="n">
        <v>2</v>
      </c>
      <c r="AN290" t="n">
        <v>0</v>
      </c>
      <c r="AO290" t="n">
        <v>1</v>
      </c>
      <c r="AP290" t="n">
        <v>1</v>
      </c>
      <c r="AQ290" t="n">
        <v>0</v>
      </c>
      <c r="AR290" t="n">
        <v>0</v>
      </c>
      <c r="AS290" t="inlineStr"/>
      <c r="AT290" t="n">
        <v>0.6</v>
      </c>
      <c r="AU290" t="inlineStr"/>
      <c r="AV290" t="n">
        <v>0</v>
      </c>
      <c r="AW290" t="n">
        <v>2</v>
      </c>
      <c r="AX290" t="n">
        <v>78865165</v>
      </c>
      <c r="AY290" t="n">
        <v>1</v>
      </c>
      <c r="AZ290" t="n">
        <v>0</v>
      </c>
      <c r="BA290" t="n">
        <v>289</v>
      </c>
      <c r="BB290" t="n">
        <v>0</v>
      </c>
      <c r="BC290" t="n">
        <v>0</v>
      </c>
      <c r="BD290" t="n">
        <v>0</v>
      </c>
      <c r="BE290" t="n">
        <v>0</v>
      </c>
      <c r="BF290" t="n">
        <v>0</v>
      </c>
      <c r="BG290" t="n">
        <v>0</v>
      </c>
      <c r="BH290" t="n">
        <v>0</v>
      </c>
      <c r="BI290" t="n">
        <v>0</v>
      </c>
      <c r="BJ290" t="n">
        <v>0</v>
      </c>
      <c r="BK290" t="n">
        <v>0</v>
      </c>
      <c r="BL290" t="n">
        <v>0</v>
      </c>
      <c r="BM290" t="n">
        <v>0</v>
      </c>
      <c r="BN290" t="n">
        <v>0</v>
      </c>
      <c r="BO290" t="n">
        <v>0</v>
      </c>
      <c r="BP290" t="n">
        <v>0</v>
      </c>
      <c r="BQ290" t="n">
        <v>0</v>
      </c>
      <c r="BR290" t="n">
        <v>0</v>
      </c>
      <c r="BS290" t="n">
        <v>0</v>
      </c>
      <c r="BT290" t="n">
        <v>0</v>
      </c>
      <c r="BU290" t="n">
        <v>0</v>
      </c>
      <c r="BV290" t="n">
        <v>0</v>
      </c>
      <c r="BW290" t="n">
        <v>0</v>
      </c>
      <c r="CV290" t="n">
        <v>0</v>
      </c>
      <c r="CW290">
        <f>ROUND(Y290*Source!I1022*DO290,7)</f>
        <v/>
      </c>
      <c r="CX290">
        <f>ROUND(Y290*Source!I1022,7)</f>
        <v/>
      </c>
      <c r="CY290">
        <f>AB290</f>
        <v/>
      </c>
      <c r="CZ290">
        <f>AF290</f>
        <v/>
      </c>
      <c r="DA290">
        <f>AJ290</f>
        <v/>
      </c>
      <c r="DB290">
        <f>ROUND(ROUND(AT290*CZ290,2),2)</f>
        <v/>
      </c>
      <c r="DC290">
        <f>ROUND(ROUND(AT290*AG290,2),2)</f>
        <v/>
      </c>
      <c r="DD290" t="inlineStr"/>
      <c r="DE290" t="inlineStr"/>
      <c r="DF290">
        <f>ROUND(ROUND(AE290,0)*CX290,0)</f>
        <v/>
      </c>
      <c r="DG290">
        <f>ROUND(ROUND(AF290*AJ290,0)*CX290,0)</f>
        <v/>
      </c>
      <c r="DH290">
        <f>ROUND(ROUND(AG290*AK290,0)*CX290,0)</f>
        <v/>
      </c>
      <c r="DI290">
        <f>ROUND(ROUND(AH290,0)*CX290,0)</f>
        <v/>
      </c>
      <c r="DJ290">
        <f>DG290</f>
        <v/>
      </c>
      <c r="DK290" t="n">
        <v>0</v>
      </c>
      <c r="DL290" t="inlineStr"/>
      <c r="DM290" t="n">
        <v>0</v>
      </c>
      <c r="DN290" t="inlineStr"/>
      <c r="DO290" t="n">
        <v>0</v>
      </c>
    </row>
    <row r="291">
      <c r="A291">
        <f>ROW(Source!A1022)</f>
        <v/>
      </c>
      <c r="B291" t="n">
        <v>78862477</v>
      </c>
      <c r="C291" t="n">
        <v>78865147</v>
      </c>
      <c r="D291" t="n">
        <v>29107441</v>
      </c>
      <c r="E291" t="n">
        <v>1</v>
      </c>
      <c r="F291" t="n">
        <v>1</v>
      </c>
      <c r="G291" t="n">
        <v>1</v>
      </c>
      <c r="H291" t="n">
        <v>3</v>
      </c>
      <c r="I291" t="inlineStr">
        <is>
          <t>101-0324</t>
        </is>
      </c>
      <c r="J291" t="inlineStr">
        <is>
          <t>ТССЦ Московской обл., 101-0324, приказ Минстроя России №675/пр от 28.02.2017 № 254/пр</t>
        </is>
      </c>
      <c r="K291" t="inlineStr">
        <is>
          <t>Кислород технический газообразный</t>
        </is>
      </c>
      <c r="L291" t="n">
        <v>1339</v>
      </c>
      <c r="N291" t="n">
        <v>1007</v>
      </c>
      <c r="O291" t="inlineStr">
        <is>
          <t>м3</t>
        </is>
      </c>
      <c r="P291" t="inlineStr">
        <is>
          <t>м3</t>
        </is>
      </c>
      <c r="Q291" t="n">
        <v>1</v>
      </c>
      <c r="W291" t="n">
        <v>0</v>
      </c>
      <c r="X291" t="n">
        <v>-756465305</v>
      </c>
      <c r="Y291">
        <f>AT291</f>
        <v/>
      </c>
      <c r="AA291" t="n">
        <v>111.08</v>
      </c>
      <c r="AB291" t="n">
        <v>0</v>
      </c>
      <c r="AC291" t="n">
        <v>0</v>
      </c>
      <c r="AD291" t="n">
        <v>0</v>
      </c>
      <c r="AE291" t="n">
        <v>6.23</v>
      </c>
      <c r="AF291" t="n">
        <v>0</v>
      </c>
      <c r="AG291" t="n">
        <v>0</v>
      </c>
      <c r="AH291" t="n">
        <v>0</v>
      </c>
      <c r="AI291" t="n">
        <v>17.83</v>
      </c>
      <c r="AJ291" t="n">
        <v>1</v>
      </c>
      <c r="AK291" t="n">
        <v>1</v>
      </c>
      <c r="AL291" t="n">
        <v>1</v>
      </c>
      <c r="AM291" t="n">
        <v>2</v>
      </c>
      <c r="AN291" t="n">
        <v>0</v>
      </c>
      <c r="AO291" t="n">
        <v>1</v>
      </c>
      <c r="AP291" t="n">
        <v>1</v>
      </c>
      <c r="AQ291" t="n">
        <v>0</v>
      </c>
      <c r="AR291" t="n">
        <v>0</v>
      </c>
      <c r="AS291" t="inlineStr"/>
      <c r="AT291" t="n">
        <v>0.48</v>
      </c>
      <c r="AU291" t="inlineStr"/>
      <c r="AV291" t="n">
        <v>0</v>
      </c>
      <c r="AW291" t="n">
        <v>2</v>
      </c>
      <c r="AX291" t="n">
        <v>78865166</v>
      </c>
      <c r="AY291" t="n">
        <v>1</v>
      </c>
      <c r="AZ291" t="n">
        <v>0</v>
      </c>
      <c r="BA291" t="n">
        <v>290</v>
      </c>
      <c r="BB291" t="n">
        <v>0</v>
      </c>
      <c r="BC291" t="n">
        <v>0</v>
      </c>
      <c r="BD291" t="n">
        <v>0</v>
      </c>
      <c r="BE291" t="n">
        <v>0</v>
      </c>
      <c r="BF291" t="n">
        <v>0</v>
      </c>
      <c r="BG291" t="n">
        <v>0</v>
      </c>
      <c r="BH291" t="n">
        <v>0</v>
      </c>
      <c r="BI291" t="n">
        <v>0</v>
      </c>
      <c r="BJ291" t="n">
        <v>0</v>
      </c>
      <c r="BK291" t="n">
        <v>0</v>
      </c>
      <c r="BL291" t="n">
        <v>0</v>
      </c>
      <c r="BM291" t="n">
        <v>0</v>
      </c>
      <c r="BN291" t="n">
        <v>0</v>
      </c>
      <c r="BO291" t="n">
        <v>0</v>
      </c>
      <c r="BP291" t="n">
        <v>0</v>
      </c>
      <c r="BQ291" t="n">
        <v>0</v>
      </c>
      <c r="BR291" t="n">
        <v>0</v>
      </c>
      <c r="BS291" t="n">
        <v>0</v>
      </c>
      <c r="BT291" t="n">
        <v>0</v>
      </c>
      <c r="BU291" t="n">
        <v>0</v>
      </c>
      <c r="BV291" t="n">
        <v>0</v>
      </c>
      <c r="BW291" t="n">
        <v>0</v>
      </c>
      <c r="CV291" t="n">
        <v>0</v>
      </c>
      <c r="CW291" t="n">
        <v>0</v>
      </c>
      <c r="CX291">
        <f>ROUND(Y291*Source!I1022,7)</f>
        <v/>
      </c>
      <c r="CY291">
        <f>AA291</f>
        <v/>
      </c>
      <c r="CZ291">
        <f>AE291</f>
        <v/>
      </c>
      <c r="DA291">
        <f>AI291</f>
        <v/>
      </c>
      <c r="DB291">
        <f>ROUND(ROUND(AT291*CZ291,2),2)</f>
        <v/>
      </c>
      <c r="DC291">
        <f>ROUND(ROUND(AT291*AG291,2),2)</f>
        <v/>
      </c>
      <c r="DD291" t="inlineStr"/>
      <c r="DE291" t="inlineStr"/>
      <c r="DF291">
        <f>ROUND(ROUND(AE291*AI291,0)*CX291,0)</f>
        <v/>
      </c>
      <c r="DG291">
        <f>ROUND(ROUND(AF291,0)*CX291,0)</f>
        <v/>
      </c>
      <c r="DH291">
        <f>ROUND(ROUND(AG291,0)*CX291,0)</f>
        <v/>
      </c>
      <c r="DI291">
        <f>ROUND(ROUND(AH291,0)*CX291,0)</f>
        <v/>
      </c>
      <c r="DJ291">
        <f>DF291</f>
        <v/>
      </c>
      <c r="DK291" t="n">
        <v>0</v>
      </c>
      <c r="DL291" t="inlineStr"/>
      <c r="DM291" t="n">
        <v>0</v>
      </c>
      <c r="DN291" t="inlineStr"/>
      <c r="DO291" t="n">
        <v>0</v>
      </c>
    </row>
    <row r="292">
      <c r="A292">
        <f>ROW(Source!A1022)</f>
        <v/>
      </c>
      <c r="B292" t="n">
        <v>78862477</v>
      </c>
      <c r="C292" t="n">
        <v>78865147</v>
      </c>
      <c r="D292" t="n">
        <v>29107430</v>
      </c>
      <c r="E292" t="n">
        <v>1</v>
      </c>
      <c r="F292" t="n">
        <v>1</v>
      </c>
      <c r="G292" t="n">
        <v>1</v>
      </c>
      <c r="H292" t="n">
        <v>3</v>
      </c>
      <c r="I292" t="inlineStr">
        <is>
          <t>101-1602</t>
        </is>
      </c>
      <c r="J292" t="inlineStr">
        <is>
          <t>ТССЦ Московской обл., 101-1602, приказ Минстроя России №675/пр от 28.02.2017 № 254/пр</t>
        </is>
      </c>
      <c r="K292" t="inlineStr">
        <is>
          <t>Ацетилен газообразный технический</t>
        </is>
      </c>
      <c r="L292" t="n">
        <v>1339</v>
      </c>
      <c r="N292" t="n">
        <v>1007</v>
      </c>
      <c r="O292" t="inlineStr">
        <is>
          <t>м3</t>
        </is>
      </c>
      <c r="P292" t="inlineStr">
        <is>
          <t>м3</t>
        </is>
      </c>
      <c r="Q292" t="n">
        <v>1</v>
      </c>
      <c r="W292" t="n">
        <v>0</v>
      </c>
      <c r="X292" t="n">
        <v>-203673795</v>
      </c>
      <c r="Y292">
        <f>AT292</f>
        <v/>
      </c>
      <c r="AA292" t="n">
        <v>618.53</v>
      </c>
      <c r="AB292" t="n">
        <v>0</v>
      </c>
      <c r="AC292" t="n">
        <v>0</v>
      </c>
      <c r="AD292" t="n">
        <v>0</v>
      </c>
      <c r="AE292" t="n">
        <v>38.49</v>
      </c>
      <c r="AF292" t="n">
        <v>0</v>
      </c>
      <c r="AG292" t="n">
        <v>0</v>
      </c>
      <c r="AH292" t="n">
        <v>0</v>
      </c>
      <c r="AI292" t="n">
        <v>16.07</v>
      </c>
      <c r="AJ292" t="n">
        <v>1</v>
      </c>
      <c r="AK292" t="n">
        <v>1</v>
      </c>
      <c r="AL292" t="n">
        <v>1</v>
      </c>
      <c r="AM292" t="n">
        <v>2</v>
      </c>
      <c r="AN292" t="n">
        <v>0</v>
      </c>
      <c r="AO292" t="n">
        <v>1</v>
      </c>
      <c r="AP292" t="n">
        <v>1</v>
      </c>
      <c r="AQ292" t="n">
        <v>0</v>
      </c>
      <c r="AR292" t="n">
        <v>0</v>
      </c>
      <c r="AS292" t="inlineStr"/>
      <c r="AT292" t="n">
        <v>0.21</v>
      </c>
      <c r="AU292" t="inlineStr"/>
      <c r="AV292" t="n">
        <v>0</v>
      </c>
      <c r="AW292" t="n">
        <v>2</v>
      </c>
      <c r="AX292" t="n">
        <v>78865167</v>
      </c>
      <c r="AY292" t="n">
        <v>1</v>
      </c>
      <c r="AZ292" t="n">
        <v>0</v>
      </c>
      <c r="BA292" t="n">
        <v>291</v>
      </c>
      <c r="BB292" t="n">
        <v>0</v>
      </c>
      <c r="BC292" t="n">
        <v>0</v>
      </c>
      <c r="BD292" t="n">
        <v>0</v>
      </c>
      <c r="BE292" t="n">
        <v>0</v>
      </c>
      <c r="BF292" t="n">
        <v>0</v>
      </c>
      <c r="BG292" t="n">
        <v>0</v>
      </c>
      <c r="BH292" t="n">
        <v>0</v>
      </c>
      <c r="BI292" t="n">
        <v>0</v>
      </c>
      <c r="BJ292" t="n">
        <v>0</v>
      </c>
      <c r="BK292" t="n">
        <v>0</v>
      </c>
      <c r="BL292" t="n">
        <v>0</v>
      </c>
      <c r="BM292" t="n">
        <v>0</v>
      </c>
      <c r="BN292" t="n">
        <v>0</v>
      </c>
      <c r="BO292" t="n">
        <v>0</v>
      </c>
      <c r="BP292" t="n">
        <v>0</v>
      </c>
      <c r="BQ292" t="n">
        <v>0</v>
      </c>
      <c r="BR292" t="n">
        <v>0</v>
      </c>
      <c r="BS292" t="n">
        <v>0</v>
      </c>
      <c r="BT292" t="n">
        <v>0</v>
      </c>
      <c r="BU292" t="n">
        <v>0</v>
      </c>
      <c r="BV292" t="n">
        <v>0</v>
      </c>
      <c r="BW292" t="n">
        <v>0</v>
      </c>
      <c r="CV292" t="n">
        <v>0</v>
      </c>
      <c r="CW292" t="n">
        <v>0</v>
      </c>
      <c r="CX292">
        <f>ROUND(Y292*Source!I1022,7)</f>
        <v/>
      </c>
      <c r="CY292">
        <f>AA292</f>
        <v/>
      </c>
      <c r="CZ292">
        <f>AE292</f>
        <v/>
      </c>
      <c r="DA292">
        <f>AI292</f>
        <v/>
      </c>
      <c r="DB292">
        <f>ROUND(ROUND(AT292*CZ292,2),2)</f>
        <v/>
      </c>
      <c r="DC292">
        <f>ROUND(ROUND(AT292*AG292,2),2)</f>
        <v/>
      </c>
      <c r="DD292" t="inlineStr"/>
      <c r="DE292" t="inlineStr"/>
      <c r="DF292">
        <f>ROUND(ROUND(AE292*AI292,0)*CX292,0)</f>
        <v/>
      </c>
      <c r="DG292">
        <f>ROUND(ROUND(AF292,0)*CX292,0)</f>
        <v/>
      </c>
      <c r="DH292">
        <f>ROUND(ROUND(AG292,0)*CX292,0)</f>
        <v/>
      </c>
      <c r="DI292">
        <f>ROUND(ROUND(AH292,0)*CX292,0)</f>
        <v/>
      </c>
      <c r="DJ292">
        <f>DF292</f>
        <v/>
      </c>
      <c r="DK292" t="n">
        <v>0</v>
      </c>
      <c r="DL292" t="inlineStr"/>
      <c r="DM292" t="n">
        <v>0</v>
      </c>
      <c r="DN292" t="inlineStr"/>
      <c r="DO292" t="n">
        <v>0</v>
      </c>
    </row>
    <row r="293">
      <c r="A293">
        <f>ROW(Source!A1022)</f>
        <v/>
      </c>
      <c r="B293" t="n">
        <v>78862477</v>
      </c>
      <c r="C293" t="n">
        <v>78865147</v>
      </c>
      <c r="D293" t="n">
        <v>29117360</v>
      </c>
      <c r="E293" t="n">
        <v>1</v>
      </c>
      <c r="F293" t="n">
        <v>1</v>
      </c>
      <c r="G293" t="n">
        <v>1</v>
      </c>
      <c r="H293" t="n">
        <v>3</v>
      </c>
      <c r="I293" t="inlineStr">
        <is>
          <t>103-1456</t>
        </is>
      </c>
      <c r="J293" t="inlineStr">
        <is>
          <t>ТССЦ Московской обл., 103-1456, приказ Минстроя России №675/пр от 28.02.2017 № 254/пр</t>
        </is>
      </c>
      <c r="K293" t="inlineStr">
        <is>
          <t>Трубы металлополимерные многослойные для холодного водоснабжения, давлением 1 МПа (10 кгс/см2), для температуры до 30 градусов С, диаметром 20 мм</t>
        </is>
      </c>
      <c r="L293" t="n">
        <v>1301</v>
      </c>
      <c r="N293" t="n">
        <v>1003</v>
      </c>
      <c r="O293" t="inlineStr">
        <is>
          <t>м</t>
        </is>
      </c>
      <c r="P293" t="inlineStr">
        <is>
          <t>м</t>
        </is>
      </c>
      <c r="Q293" t="n">
        <v>1</v>
      </c>
      <c r="W293" t="n">
        <v>0</v>
      </c>
      <c r="X293" t="n">
        <v>2059370813</v>
      </c>
      <c r="Y293">
        <f>AT293</f>
        <v/>
      </c>
      <c r="AA293" t="n">
        <v>161.63</v>
      </c>
      <c r="AB293" t="n">
        <v>0</v>
      </c>
      <c r="AC293" t="n">
        <v>0</v>
      </c>
      <c r="AD293" t="n">
        <v>0</v>
      </c>
      <c r="AE293" t="n">
        <v>21.1</v>
      </c>
      <c r="AF293" t="n">
        <v>0</v>
      </c>
      <c r="AG293" t="n">
        <v>0</v>
      </c>
      <c r="AH293" t="n">
        <v>0</v>
      </c>
      <c r="AI293" t="n">
        <v>7.66</v>
      </c>
      <c r="AJ293" t="n">
        <v>1</v>
      </c>
      <c r="AK293" t="n">
        <v>1</v>
      </c>
      <c r="AL293" t="n">
        <v>1</v>
      </c>
      <c r="AM293" t="n">
        <v>2</v>
      </c>
      <c r="AN293" t="n">
        <v>0</v>
      </c>
      <c r="AO293" t="n">
        <v>1</v>
      </c>
      <c r="AP293" t="n">
        <v>1</v>
      </c>
      <c r="AQ293" t="n">
        <v>0</v>
      </c>
      <c r="AR293" t="n">
        <v>0</v>
      </c>
      <c r="AS293" t="inlineStr"/>
      <c r="AT293" t="n">
        <v>95.8</v>
      </c>
      <c r="AU293" t="inlineStr"/>
      <c r="AV293" t="n">
        <v>0</v>
      </c>
      <c r="AW293" t="n">
        <v>2</v>
      </c>
      <c r="AX293" t="n">
        <v>78865168</v>
      </c>
      <c r="AY293" t="n">
        <v>1</v>
      </c>
      <c r="AZ293" t="n">
        <v>0</v>
      </c>
      <c r="BA293" t="n">
        <v>292</v>
      </c>
      <c r="BB293" t="n">
        <v>0</v>
      </c>
      <c r="BC293" t="n">
        <v>0</v>
      </c>
      <c r="BD293" t="n">
        <v>0</v>
      </c>
      <c r="BE293" t="n">
        <v>0</v>
      </c>
      <c r="BF293" t="n">
        <v>0</v>
      </c>
      <c r="BG293" t="n">
        <v>0</v>
      </c>
      <c r="BH293" t="n">
        <v>0</v>
      </c>
      <c r="BI293" t="n">
        <v>0</v>
      </c>
      <c r="BJ293" t="n">
        <v>0</v>
      </c>
      <c r="BK293" t="n">
        <v>0</v>
      </c>
      <c r="BL293" t="n">
        <v>0</v>
      </c>
      <c r="BM293" t="n">
        <v>0</v>
      </c>
      <c r="BN293" t="n">
        <v>0</v>
      </c>
      <c r="BO293" t="n">
        <v>0</v>
      </c>
      <c r="BP293" t="n">
        <v>0</v>
      </c>
      <c r="BQ293" t="n">
        <v>0</v>
      </c>
      <c r="BR293" t="n">
        <v>0</v>
      </c>
      <c r="BS293" t="n">
        <v>0</v>
      </c>
      <c r="BT293" t="n">
        <v>0</v>
      </c>
      <c r="BU293" t="n">
        <v>0</v>
      </c>
      <c r="BV293" t="n">
        <v>0</v>
      </c>
      <c r="BW293" t="n">
        <v>0</v>
      </c>
      <c r="CV293" t="n">
        <v>0</v>
      </c>
      <c r="CW293" t="n">
        <v>0</v>
      </c>
      <c r="CX293">
        <f>ROUND(Y293*Source!I1022,7)</f>
        <v/>
      </c>
      <c r="CY293">
        <f>AA293</f>
        <v/>
      </c>
      <c r="CZ293">
        <f>AE293</f>
        <v/>
      </c>
      <c r="DA293">
        <f>AI293</f>
        <v/>
      </c>
      <c r="DB293">
        <f>ROUND(ROUND(AT293*CZ293,2),2)</f>
        <v/>
      </c>
      <c r="DC293">
        <f>ROUND(ROUND(AT293*AG293,2),2)</f>
        <v/>
      </c>
      <c r="DD293" t="inlineStr"/>
      <c r="DE293" t="inlineStr"/>
      <c r="DF293">
        <f>ROUND(ROUND(AE293*AI293,0)*CX293,0)</f>
        <v/>
      </c>
      <c r="DG293">
        <f>ROUND(ROUND(AF293,0)*CX293,0)</f>
        <v/>
      </c>
      <c r="DH293">
        <f>ROUND(ROUND(AG293,0)*CX293,0)</f>
        <v/>
      </c>
      <c r="DI293">
        <f>ROUND(ROUND(AH293,0)*CX293,0)</f>
        <v/>
      </c>
      <c r="DJ293">
        <f>DF293</f>
        <v/>
      </c>
      <c r="DK293" t="n">
        <v>0</v>
      </c>
      <c r="DL293" t="inlineStr"/>
      <c r="DM293" t="n">
        <v>0</v>
      </c>
      <c r="DN293" t="inlineStr"/>
      <c r="DO293" t="n">
        <v>0</v>
      </c>
    </row>
    <row r="294">
      <c r="A294">
        <f>ROW(Source!A1022)</f>
        <v/>
      </c>
      <c r="B294" t="n">
        <v>78862477</v>
      </c>
      <c r="C294" t="n">
        <v>78865147</v>
      </c>
      <c r="D294" t="n">
        <v>29140635</v>
      </c>
      <c r="E294" t="n">
        <v>1</v>
      </c>
      <c r="F294" t="n">
        <v>1</v>
      </c>
      <c r="G294" t="n">
        <v>1</v>
      </c>
      <c r="H294" t="n">
        <v>3</v>
      </c>
      <c r="I294" t="inlineStr">
        <is>
          <t>301-1380</t>
        </is>
      </c>
      <c r="J294" t="inlineStr">
        <is>
          <t>ТССЦ Московской обл., 301-1380, приказ Минстроя России №675/пр от 28.02.2017 № 256/пр</t>
        </is>
      </c>
      <c r="K294" t="inlineStr">
        <is>
          <t>Трубки защитные гофрированные</t>
        </is>
      </c>
      <c r="L294" t="n">
        <v>1301</v>
      </c>
      <c r="N294" t="n">
        <v>1003</v>
      </c>
      <c r="O294" t="inlineStr">
        <is>
          <t>м</t>
        </is>
      </c>
      <c r="P294" t="inlineStr">
        <is>
          <t>м</t>
        </is>
      </c>
      <c r="Q294" t="n">
        <v>1</v>
      </c>
      <c r="W294" t="n">
        <v>0</v>
      </c>
      <c r="X294" t="n">
        <v>-1225716149</v>
      </c>
      <c r="Y294">
        <f>AT294</f>
        <v/>
      </c>
      <c r="AA294" t="n">
        <v>17.99</v>
      </c>
      <c r="AB294" t="n">
        <v>0</v>
      </c>
      <c r="AC294" t="n">
        <v>0</v>
      </c>
      <c r="AD294" t="n">
        <v>0</v>
      </c>
      <c r="AE294" t="n">
        <v>9.52</v>
      </c>
      <c r="AF294" t="n">
        <v>0</v>
      </c>
      <c r="AG294" t="n">
        <v>0</v>
      </c>
      <c r="AH294" t="n">
        <v>0</v>
      </c>
      <c r="AI294" t="n">
        <v>1.89</v>
      </c>
      <c r="AJ294" t="n">
        <v>1</v>
      </c>
      <c r="AK294" t="n">
        <v>1</v>
      </c>
      <c r="AL294" t="n">
        <v>1</v>
      </c>
      <c r="AM294" t="n">
        <v>2</v>
      </c>
      <c r="AN294" t="n">
        <v>0</v>
      </c>
      <c r="AO294" t="n">
        <v>1</v>
      </c>
      <c r="AP294" t="n">
        <v>1</v>
      </c>
      <c r="AQ294" t="n">
        <v>0</v>
      </c>
      <c r="AR294" t="n">
        <v>0</v>
      </c>
      <c r="AS294" t="inlineStr"/>
      <c r="AT294" t="n">
        <v>11</v>
      </c>
      <c r="AU294" t="inlineStr"/>
      <c r="AV294" t="n">
        <v>0</v>
      </c>
      <c r="AW294" t="n">
        <v>2</v>
      </c>
      <c r="AX294" t="n">
        <v>78865170</v>
      </c>
      <c r="AY294" t="n">
        <v>1</v>
      </c>
      <c r="AZ294" t="n">
        <v>0</v>
      </c>
      <c r="BA294" t="n">
        <v>294</v>
      </c>
      <c r="BB294" t="n">
        <v>0</v>
      </c>
      <c r="BC294" t="n">
        <v>0</v>
      </c>
      <c r="BD294" t="n">
        <v>0</v>
      </c>
      <c r="BE294" t="n">
        <v>0</v>
      </c>
      <c r="BF294" t="n">
        <v>0</v>
      </c>
      <c r="BG294" t="n">
        <v>0</v>
      </c>
      <c r="BH294" t="n">
        <v>0</v>
      </c>
      <c r="BI294" t="n">
        <v>0</v>
      </c>
      <c r="BJ294" t="n">
        <v>0</v>
      </c>
      <c r="BK294" t="n">
        <v>0</v>
      </c>
      <c r="BL294" t="n">
        <v>0</v>
      </c>
      <c r="BM294" t="n">
        <v>0</v>
      </c>
      <c r="BN294" t="n">
        <v>0</v>
      </c>
      <c r="BO294" t="n">
        <v>0</v>
      </c>
      <c r="BP294" t="n">
        <v>0</v>
      </c>
      <c r="BQ294" t="n">
        <v>0</v>
      </c>
      <c r="BR294" t="n">
        <v>0</v>
      </c>
      <c r="BS294" t="n">
        <v>0</v>
      </c>
      <c r="BT294" t="n">
        <v>0</v>
      </c>
      <c r="BU294" t="n">
        <v>0</v>
      </c>
      <c r="BV294" t="n">
        <v>0</v>
      </c>
      <c r="BW294" t="n">
        <v>0</v>
      </c>
      <c r="CV294" t="n">
        <v>0</v>
      </c>
      <c r="CW294" t="n">
        <v>0</v>
      </c>
      <c r="CX294">
        <f>ROUND(Y294*Source!I1022,7)</f>
        <v/>
      </c>
      <c r="CY294">
        <f>AA294</f>
        <v/>
      </c>
      <c r="CZ294">
        <f>AE294</f>
        <v/>
      </c>
      <c r="DA294">
        <f>AI294</f>
        <v/>
      </c>
      <c r="DB294">
        <f>ROUND(ROUND(AT294*CZ294,2),2)</f>
        <v/>
      </c>
      <c r="DC294">
        <f>ROUND(ROUND(AT294*AG294,2),2)</f>
        <v/>
      </c>
      <c r="DD294" t="inlineStr"/>
      <c r="DE294" t="inlineStr"/>
      <c r="DF294">
        <f>ROUND(ROUND(AE294*AI294,0)*CX294,0)</f>
        <v/>
      </c>
      <c r="DG294">
        <f>ROUND(ROUND(AF294,0)*CX294,0)</f>
        <v/>
      </c>
      <c r="DH294">
        <f>ROUND(ROUND(AG294,0)*CX294,0)</f>
        <v/>
      </c>
      <c r="DI294">
        <f>ROUND(ROUND(AH294,0)*CX294,0)</f>
        <v/>
      </c>
      <c r="DJ294">
        <f>DF294</f>
        <v/>
      </c>
      <c r="DK294" t="n">
        <v>0</v>
      </c>
      <c r="DL294" t="inlineStr"/>
      <c r="DM294" t="n">
        <v>0</v>
      </c>
      <c r="DN294" t="inlineStr"/>
      <c r="DO294" t="n">
        <v>0</v>
      </c>
    </row>
    <row r="295">
      <c r="A295">
        <f>ROW(Source!A1022)</f>
        <v/>
      </c>
      <c r="B295" t="n">
        <v>78862477</v>
      </c>
      <c r="C295" t="n">
        <v>78865147</v>
      </c>
      <c r="D295" t="n">
        <v>29143381</v>
      </c>
      <c r="E295" t="n">
        <v>1</v>
      </c>
      <c r="F295" t="n">
        <v>1</v>
      </c>
      <c r="G295" t="n">
        <v>1</v>
      </c>
      <c r="H295" t="n">
        <v>3</v>
      </c>
      <c r="I295" t="inlineStr">
        <is>
          <t>302-0065</t>
        </is>
      </c>
      <c r="J295" t="inlineStr">
        <is>
          <t>ТССЦ Московской обл., 302-0065, приказ Минстроя России №675/пр от 28.02.2017 № 256/пр</t>
        </is>
      </c>
      <c r="K295" t="inlineStr">
        <is>
          <t>Кран шаровый муфтовый Valtec для воды диаметром 32 мм, тип в/в</t>
        </is>
      </c>
      <c r="L295" t="n">
        <v>1354</v>
      </c>
      <c r="N295" t="n">
        <v>1010</v>
      </c>
      <c r="O295" t="inlineStr">
        <is>
          <t>шт.</t>
        </is>
      </c>
      <c r="P295" t="inlineStr">
        <is>
          <t>шт.</t>
        </is>
      </c>
      <c r="Q295" t="n">
        <v>1</v>
      </c>
      <c r="W295" t="n">
        <v>0</v>
      </c>
      <c r="X295" t="n">
        <v>535473645</v>
      </c>
      <c r="Y295">
        <f>AT295</f>
        <v/>
      </c>
      <c r="AA295" t="n">
        <v>1520.76</v>
      </c>
      <c r="AB295" t="n">
        <v>0</v>
      </c>
      <c r="AC295" t="n">
        <v>0</v>
      </c>
      <c r="AD295" t="n">
        <v>0</v>
      </c>
      <c r="AE295" t="n">
        <v>106.72</v>
      </c>
      <c r="AF295" t="n">
        <v>0</v>
      </c>
      <c r="AG295" t="n">
        <v>0</v>
      </c>
      <c r="AH295" t="n">
        <v>0</v>
      </c>
      <c r="AI295" t="n">
        <v>14.25</v>
      </c>
      <c r="AJ295" t="n">
        <v>1</v>
      </c>
      <c r="AK295" t="n">
        <v>1</v>
      </c>
      <c r="AL295" t="n">
        <v>1</v>
      </c>
      <c r="AM295" t="n">
        <v>0</v>
      </c>
      <c r="AN295" t="n">
        <v>0</v>
      </c>
      <c r="AO295" t="n">
        <v>0</v>
      </c>
      <c r="AP295" t="n">
        <v>1</v>
      </c>
      <c r="AQ295" t="n">
        <v>0</v>
      </c>
      <c r="AR295" t="n">
        <v>0</v>
      </c>
      <c r="AS295" t="inlineStr"/>
      <c r="AT295" t="n">
        <v>50</v>
      </c>
      <c r="AU295" t="inlineStr"/>
      <c r="AV295" t="n">
        <v>0</v>
      </c>
      <c r="AW295" t="n">
        <v>1</v>
      </c>
      <c r="AX295" t="n">
        <v>-1</v>
      </c>
      <c r="AY295" t="n">
        <v>0</v>
      </c>
      <c r="AZ295" t="n">
        <v>0</v>
      </c>
      <c r="BA295" t="inlineStr"/>
      <c r="BB295" t="n">
        <v>0</v>
      </c>
      <c r="BC295" t="n">
        <v>0</v>
      </c>
      <c r="BD295" t="n">
        <v>0</v>
      </c>
      <c r="BE295" t="n">
        <v>0</v>
      </c>
      <c r="BF295" t="n">
        <v>0</v>
      </c>
      <c r="BG295" t="n">
        <v>0</v>
      </c>
      <c r="BH295" t="n">
        <v>0</v>
      </c>
      <c r="BI295" t="n">
        <v>0</v>
      </c>
      <c r="BJ295" t="n">
        <v>0</v>
      </c>
      <c r="BK295" t="n">
        <v>0</v>
      </c>
      <c r="BL295" t="n">
        <v>0</v>
      </c>
      <c r="BM295" t="n">
        <v>0</v>
      </c>
      <c r="BN295" t="n">
        <v>0</v>
      </c>
      <c r="BO295" t="n">
        <v>0</v>
      </c>
      <c r="BP295" t="n">
        <v>0</v>
      </c>
      <c r="BQ295" t="n">
        <v>0</v>
      </c>
      <c r="BR295" t="n">
        <v>0</v>
      </c>
      <c r="BS295" t="n">
        <v>0</v>
      </c>
      <c r="BT295" t="n">
        <v>0</v>
      </c>
      <c r="BU295" t="n">
        <v>0</v>
      </c>
      <c r="BV295" t="n">
        <v>0</v>
      </c>
      <c r="BW295" t="n">
        <v>0</v>
      </c>
      <c r="CV295" t="n">
        <v>0</v>
      </c>
      <c r="CW295" t="n">
        <v>0</v>
      </c>
      <c r="CX295">
        <f>ROUND(Y295*Source!I1022,7)</f>
        <v/>
      </c>
      <c r="CY295">
        <f>AA295</f>
        <v/>
      </c>
      <c r="CZ295">
        <f>AE295</f>
        <v/>
      </c>
      <c r="DA295">
        <f>AI295</f>
        <v/>
      </c>
      <c r="DB295">
        <f>ROUND(ROUND(AT295*CZ295,2),2)</f>
        <v/>
      </c>
      <c r="DC295">
        <f>ROUND(ROUND(AT295*AG295,2),2)</f>
        <v/>
      </c>
      <c r="DD295" t="inlineStr"/>
      <c r="DE295" t="inlineStr"/>
      <c r="DF295">
        <f>ROUND(ROUND(AE295*AI295,0)*CX295,0)</f>
        <v/>
      </c>
      <c r="DG295">
        <f>ROUND(ROUND(AF295,0)*CX295,0)</f>
        <v/>
      </c>
      <c r="DH295">
        <f>ROUND(ROUND(AG295,0)*CX295,0)</f>
        <v/>
      </c>
      <c r="DI295">
        <f>ROUND(ROUND(AH295,0)*CX295,0)</f>
        <v/>
      </c>
      <c r="DJ295">
        <f>DF295</f>
        <v/>
      </c>
      <c r="DK295" t="n">
        <v>0</v>
      </c>
      <c r="DL295" t="inlineStr"/>
      <c r="DM295" t="n">
        <v>0</v>
      </c>
      <c r="DN295" t="inlineStr"/>
      <c r="DO295" t="n">
        <v>0</v>
      </c>
    </row>
    <row r="296">
      <c r="A296">
        <f>ROW(Source!A1022)</f>
        <v/>
      </c>
      <c r="B296" t="n">
        <v>78862477</v>
      </c>
      <c r="C296" t="n">
        <v>78865147</v>
      </c>
      <c r="D296" t="n">
        <v>29143384</v>
      </c>
      <c r="E296" t="n">
        <v>1</v>
      </c>
      <c r="F296" t="n">
        <v>1</v>
      </c>
      <c r="G296" t="n">
        <v>1</v>
      </c>
      <c r="H296" t="n">
        <v>3</v>
      </c>
      <c r="I296" t="inlineStr">
        <is>
          <t>302-0068</t>
        </is>
      </c>
      <c r="J296" t="inlineStr">
        <is>
          <t>ТССЦ Московской обл., 302-0068, приказ Минстроя России №675/пр от 28.02.2017 № 256/пр</t>
        </is>
      </c>
      <c r="K296" t="inlineStr">
        <is>
          <t>Кран шаровый муфтовый Valtec для воды диаметром 15 мм, тип в/н</t>
        </is>
      </c>
      <c r="L296" t="n">
        <v>1354</v>
      </c>
      <c r="N296" t="n">
        <v>1010</v>
      </c>
      <c r="O296" t="inlineStr">
        <is>
          <t>шт.</t>
        </is>
      </c>
      <c r="P296" t="inlineStr">
        <is>
          <t>шт.</t>
        </is>
      </c>
      <c r="Q296" t="n">
        <v>1</v>
      </c>
      <c r="W296" t="n">
        <v>0</v>
      </c>
      <c r="X296" t="n">
        <v>-22704264</v>
      </c>
      <c r="Y296">
        <f>AT296</f>
        <v/>
      </c>
      <c r="AA296" t="n">
        <v>414.14</v>
      </c>
      <c r="AB296" t="n">
        <v>0</v>
      </c>
      <c r="AC296" t="n">
        <v>0</v>
      </c>
      <c r="AD296" t="n">
        <v>0</v>
      </c>
      <c r="AE296" t="n">
        <v>33.78</v>
      </c>
      <c r="AF296" t="n">
        <v>0</v>
      </c>
      <c r="AG296" t="n">
        <v>0</v>
      </c>
      <c r="AH296" t="n">
        <v>0</v>
      </c>
      <c r="AI296" t="n">
        <v>12.26</v>
      </c>
      <c r="AJ296" t="n">
        <v>1</v>
      </c>
      <c r="AK296" t="n">
        <v>1</v>
      </c>
      <c r="AL296" t="n">
        <v>1</v>
      </c>
      <c r="AM296" t="n">
        <v>0</v>
      </c>
      <c r="AN296" t="n">
        <v>0</v>
      </c>
      <c r="AO296" t="n">
        <v>0</v>
      </c>
      <c r="AP296" t="n">
        <v>1</v>
      </c>
      <c r="AQ296" t="n">
        <v>0</v>
      </c>
      <c r="AR296" t="n">
        <v>0</v>
      </c>
      <c r="AS296" t="inlineStr"/>
      <c r="AT296" t="n">
        <v>50</v>
      </c>
      <c r="AU296" t="inlineStr"/>
      <c r="AV296" t="n">
        <v>0</v>
      </c>
      <c r="AW296" t="n">
        <v>1</v>
      </c>
      <c r="AX296" t="n">
        <v>-1</v>
      </c>
      <c r="AY296" t="n">
        <v>0</v>
      </c>
      <c r="AZ296" t="n">
        <v>0</v>
      </c>
      <c r="BA296" t="inlineStr"/>
      <c r="BB296" t="n">
        <v>0</v>
      </c>
      <c r="BC296" t="n">
        <v>0</v>
      </c>
      <c r="BD296" t="n">
        <v>0</v>
      </c>
      <c r="BE296" t="n">
        <v>0</v>
      </c>
      <c r="BF296" t="n">
        <v>0</v>
      </c>
      <c r="BG296" t="n">
        <v>0</v>
      </c>
      <c r="BH296" t="n">
        <v>0</v>
      </c>
      <c r="BI296" t="n">
        <v>0</v>
      </c>
      <c r="BJ296" t="n">
        <v>0</v>
      </c>
      <c r="BK296" t="n">
        <v>0</v>
      </c>
      <c r="BL296" t="n">
        <v>0</v>
      </c>
      <c r="BM296" t="n">
        <v>0</v>
      </c>
      <c r="BN296" t="n">
        <v>0</v>
      </c>
      <c r="BO296" t="n">
        <v>0</v>
      </c>
      <c r="BP296" t="n">
        <v>0</v>
      </c>
      <c r="BQ296" t="n">
        <v>0</v>
      </c>
      <c r="BR296" t="n">
        <v>0</v>
      </c>
      <c r="BS296" t="n">
        <v>0</v>
      </c>
      <c r="BT296" t="n">
        <v>0</v>
      </c>
      <c r="BU296" t="n">
        <v>0</v>
      </c>
      <c r="BV296" t="n">
        <v>0</v>
      </c>
      <c r="BW296" t="n">
        <v>0</v>
      </c>
      <c r="CV296" t="n">
        <v>0</v>
      </c>
      <c r="CW296" t="n">
        <v>0</v>
      </c>
      <c r="CX296">
        <f>ROUND(Y296*Source!I1022,7)</f>
        <v/>
      </c>
      <c r="CY296">
        <f>AA296</f>
        <v/>
      </c>
      <c r="CZ296">
        <f>AE296</f>
        <v/>
      </c>
      <c r="DA296">
        <f>AI296</f>
        <v/>
      </c>
      <c r="DB296">
        <f>ROUND(ROUND(AT296*CZ296,2),2)</f>
        <v/>
      </c>
      <c r="DC296">
        <f>ROUND(ROUND(AT296*AG296,2),2)</f>
        <v/>
      </c>
      <c r="DD296" t="inlineStr"/>
      <c r="DE296" t="inlineStr"/>
      <c r="DF296">
        <f>ROUND(ROUND(AE296*AI296,0)*CX296,0)</f>
        <v/>
      </c>
      <c r="DG296">
        <f>ROUND(ROUND(AF296,0)*CX296,0)</f>
        <v/>
      </c>
      <c r="DH296">
        <f>ROUND(ROUND(AG296,0)*CX296,0)</f>
        <v/>
      </c>
      <c r="DI296">
        <f>ROUND(ROUND(AH296,0)*CX296,0)</f>
        <v/>
      </c>
      <c r="DJ296">
        <f>DF296</f>
        <v/>
      </c>
      <c r="DK296" t="n">
        <v>0</v>
      </c>
      <c r="DL296" t="inlineStr"/>
      <c r="DM296" t="n">
        <v>0</v>
      </c>
      <c r="DN296" t="inlineStr"/>
      <c r="DO296" t="n">
        <v>0</v>
      </c>
    </row>
    <row r="297">
      <c r="A297">
        <f>ROW(Source!A1022)</f>
        <v/>
      </c>
      <c r="B297" t="n">
        <v>78862477</v>
      </c>
      <c r="C297" t="n">
        <v>78865147</v>
      </c>
      <c r="D297" t="n">
        <v>29149245</v>
      </c>
      <c r="E297" t="n">
        <v>1</v>
      </c>
      <c r="F297" t="n">
        <v>1</v>
      </c>
      <c r="G297" t="n">
        <v>1</v>
      </c>
      <c r="H297" t="n">
        <v>3</v>
      </c>
      <c r="I297" t="inlineStr">
        <is>
          <t>405-0254</t>
        </is>
      </c>
      <c r="J297" t="inlineStr">
        <is>
          <t>ТССЦ Московской обл., 405-0254, приказ Минстроя России №675/пр от 28.02.2017 № 257/пр</t>
        </is>
      </c>
      <c r="K297" t="inlineStr">
        <is>
          <t>Известь строительная негашеная хлорная, марки А</t>
        </is>
      </c>
      <c r="L297" t="n">
        <v>1348</v>
      </c>
      <c r="N297" t="n">
        <v>1009</v>
      </c>
      <c r="O297" t="inlineStr">
        <is>
          <t>т</t>
        </is>
      </c>
      <c r="P297" t="inlineStr">
        <is>
          <t>т</t>
        </is>
      </c>
      <c r="Q297" t="n">
        <v>1000</v>
      </c>
      <c r="W297" t="n">
        <v>0</v>
      </c>
      <c r="X297" t="n">
        <v>469989087</v>
      </c>
      <c r="Y297">
        <f>AT297</f>
        <v/>
      </c>
      <c r="AA297" t="n">
        <v>7858.02</v>
      </c>
      <c r="AB297" t="n">
        <v>0</v>
      </c>
      <c r="AC297" t="n">
        <v>0</v>
      </c>
      <c r="AD297" t="n">
        <v>0</v>
      </c>
      <c r="AE297" t="n">
        <v>2147</v>
      </c>
      <c r="AF297" t="n">
        <v>0</v>
      </c>
      <c r="AG297" t="n">
        <v>0</v>
      </c>
      <c r="AH297" t="n">
        <v>0</v>
      </c>
      <c r="AI297" t="n">
        <v>3.66</v>
      </c>
      <c r="AJ297" t="n">
        <v>1</v>
      </c>
      <c r="AK297" t="n">
        <v>1</v>
      </c>
      <c r="AL297" t="n">
        <v>1</v>
      </c>
      <c r="AM297" t="n">
        <v>2</v>
      </c>
      <c r="AN297" t="n">
        <v>0</v>
      </c>
      <c r="AO297" t="n">
        <v>1</v>
      </c>
      <c r="AP297" t="n">
        <v>1</v>
      </c>
      <c r="AQ297" t="n">
        <v>0</v>
      </c>
      <c r="AR297" t="n">
        <v>0</v>
      </c>
      <c r="AS297" t="inlineStr"/>
      <c r="AT297" t="n">
        <v>0.0016</v>
      </c>
      <c r="AU297" t="inlineStr"/>
      <c r="AV297" t="n">
        <v>0</v>
      </c>
      <c r="AW297" t="n">
        <v>2</v>
      </c>
      <c r="AX297" t="n">
        <v>78865173</v>
      </c>
      <c r="AY297" t="n">
        <v>1</v>
      </c>
      <c r="AZ297" t="n">
        <v>0</v>
      </c>
      <c r="BA297" t="n">
        <v>297</v>
      </c>
      <c r="BB297" t="n">
        <v>0</v>
      </c>
      <c r="BC297" t="n">
        <v>0</v>
      </c>
      <c r="BD297" t="n">
        <v>0</v>
      </c>
      <c r="BE297" t="n">
        <v>0</v>
      </c>
      <c r="BF297" t="n">
        <v>0</v>
      </c>
      <c r="BG297" t="n">
        <v>0</v>
      </c>
      <c r="BH297" t="n">
        <v>0</v>
      </c>
      <c r="BI297" t="n">
        <v>0</v>
      </c>
      <c r="BJ297" t="n">
        <v>0</v>
      </c>
      <c r="BK297" t="n">
        <v>0</v>
      </c>
      <c r="BL297" t="n">
        <v>0</v>
      </c>
      <c r="BM297" t="n">
        <v>0</v>
      </c>
      <c r="BN297" t="n">
        <v>0</v>
      </c>
      <c r="BO297" t="n">
        <v>0</v>
      </c>
      <c r="BP297" t="n">
        <v>0</v>
      </c>
      <c r="BQ297" t="n">
        <v>0</v>
      </c>
      <c r="BR297" t="n">
        <v>0</v>
      </c>
      <c r="BS297" t="n">
        <v>0</v>
      </c>
      <c r="BT297" t="n">
        <v>0</v>
      </c>
      <c r="BU297" t="n">
        <v>0</v>
      </c>
      <c r="BV297" t="n">
        <v>0</v>
      </c>
      <c r="BW297" t="n">
        <v>0</v>
      </c>
      <c r="CV297" t="n">
        <v>0</v>
      </c>
      <c r="CW297" t="n">
        <v>0</v>
      </c>
      <c r="CX297">
        <f>ROUND(Y297*Source!I1022,7)</f>
        <v/>
      </c>
      <c r="CY297">
        <f>AA297</f>
        <v/>
      </c>
      <c r="CZ297">
        <f>AE297</f>
        <v/>
      </c>
      <c r="DA297">
        <f>AI297</f>
        <v/>
      </c>
      <c r="DB297">
        <f>ROUND(ROUND(AT297*CZ297,2),2)</f>
        <v/>
      </c>
      <c r="DC297">
        <f>ROUND(ROUND(AT297*AG297,2),2)</f>
        <v/>
      </c>
      <c r="DD297" t="inlineStr"/>
      <c r="DE297" t="inlineStr"/>
      <c r="DF297">
        <f>ROUND(ROUND(AE297*AI297,0)*CX297,0)</f>
        <v/>
      </c>
      <c r="DG297">
        <f>ROUND(ROUND(AF297,0)*CX297,0)</f>
        <v/>
      </c>
      <c r="DH297">
        <f>ROUND(ROUND(AG297,0)*CX297,0)</f>
        <v/>
      </c>
      <c r="DI297">
        <f>ROUND(ROUND(AH297,0)*CX297,0)</f>
        <v/>
      </c>
      <c r="DJ297">
        <f>DF297</f>
        <v/>
      </c>
      <c r="DK297" t="n">
        <v>0</v>
      </c>
      <c r="DL297" t="inlineStr"/>
      <c r="DM297" t="n">
        <v>0</v>
      </c>
      <c r="DN297" t="inlineStr"/>
      <c r="DO297" t="n">
        <v>0</v>
      </c>
    </row>
    <row r="298">
      <c r="A298">
        <f>ROW(Source!A1022)</f>
        <v/>
      </c>
      <c r="B298" t="n">
        <v>78862477</v>
      </c>
      <c r="C298" t="n">
        <v>78865147</v>
      </c>
      <c r="D298" t="n">
        <v>29150040</v>
      </c>
      <c r="E298" t="n">
        <v>1</v>
      </c>
      <c r="F298" t="n">
        <v>1</v>
      </c>
      <c r="G298" t="n">
        <v>1</v>
      </c>
      <c r="H298" t="n">
        <v>3</v>
      </c>
      <c r="I298" t="inlineStr">
        <is>
          <t>411-0001</t>
        </is>
      </c>
      <c r="J298" t="inlineStr">
        <is>
          <t>ТССЦ Московской обл., 411-0001, приказ Минстроя России №675/пр от 28.02.2017 № 257/пр</t>
        </is>
      </c>
      <c r="K298" t="inlineStr">
        <is>
          <t>Вода</t>
        </is>
      </c>
      <c r="L298" t="n">
        <v>1339</v>
      </c>
      <c r="N298" t="n">
        <v>1007</v>
      </c>
      <c r="O298" t="inlineStr">
        <is>
          <t>м3</t>
        </is>
      </c>
      <c r="P298" t="inlineStr">
        <is>
          <t>м3</t>
        </is>
      </c>
      <c r="Q298" t="n">
        <v>1</v>
      </c>
      <c r="W298" t="n">
        <v>0</v>
      </c>
      <c r="X298" t="n">
        <v>619799737</v>
      </c>
      <c r="Y298">
        <f>AT298</f>
        <v/>
      </c>
      <c r="AA298" t="n">
        <v>31.28</v>
      </c>
      <c r="AB298" t="n">
        <v>0</v>
      </c>
      <c r="AC298" t="n">
        <v>0</v>
      </c>
      <c r="AD298" t="n">
        <v>0</v>
      </c>
      <c r="AE298" t="n">
        <v>2.44</v>
      </c>
      <c r="AF298" t="n">
        <v>0</v>
      </c>
      <c r="AG298" t="n">
        <v>0</v>
      </c>
      <c r="AH298" t="n">
        <v>0</v>
      </c>
      <c r="AI298" t="n">
        <v>12.82</v>
      </c>
      <c r="AJ298" t="n">
        <v>1</v>
      </c>
      <c r="AK298" t="n">
        <v>1</v>
      </c>
      <c r="AL298" t="n">
        <v>1</v>
      </c>
      <c r="AM298" t="n">
        <v>2</v>
      </c>
      <c r="AN298" t="n">
        <v>0</v>
      </c>
      <c r="AO298" t="n">
        <v>1</v>
      </c>
      <c r="AP298" t="n">
        <v>1</v>
      </c>
      <c r="AQ298" t="n">
        <v>0</v>
      </c>
      <c r="AR298" t="n">
        <v>0</v>
      </c>
      <c r="AS298" t="inlineStr"/>
      <c r="AT298" t="n">
        <v>0.47</v>
      </c>
      <c r="AU298" t="inlineStr"/>
      <c r="AV298" t="n">
        <v>0</v>
      </c>
      <c r="AW298" t="n">
        <v>2</v>
      </c>
      <c r="AX298" t="n">
        <v>78865174</v>
      </c>
      <c r="AY298" t="n">
        <v>1</v>
      </c>
      <c r="AZ298" t="n">
        <v>0</v>
      </c>
      <c r="BA298" t="n">
        <v>298</v>
      </c>
      <c r="BB298" t="n">
        <v>0</v>
      </c>
      <c r="BC298" t="n">
        <v>0</v>
      </c>
      <c r="BD298" t="n">
        <v>0</v>
      </c>
      <c r="BE298" t="n">
        <v>0</v>
      </c>
      <c r="BF298" t="n">
        <v>0</v>
      </c>
      <c r="BG298" t="n">
        <v>0</v>
      </c>
      <c r="BH298" t="n">
        <v>0</v>
      </c>
      <c r="BI298" t="n">
        <v>0</v>
      </c>
      <c r="BJ298" t="n">
        <v>0</v>
      </c>
      <c r="BK298" t="n">
        <v>0</v>
      </c>
      <c r="BL298" t="n">
        <v>0</v>
      </c>
      <c r="BM298" t="n">
        <v>0</v>
      </c>
      <c r="BN298" t="n">
        <v>0</v>
      </c>
      <c r="BO298" t="n">
        <v>0</v>
      </c>
      <c r="BP298" t="n">
        <v>0</v>
      </c>
      <c r="BQ298" t="n">
        <v>0</v>
      </c>
      <c r="BR298" t="n">
        <v>0</v>
      </c>
      <c r="BS298" t="n">
        <v>0</v>
      </c>
      <c r="BT298" t="n">
        <v>0</v>
      </c>
      <c r="BU298" t="n">
        <v>0</v>
      </c>
      <c r="BV298" t="n">
        <v>0</v>
      </c>
      <c r="BW298" t="n">
        <v>0</v>
      </c>
      <c r="CV298" t="n">
        <v>0</v>
      </c>
      <c r="CW298" t="n">
        <v>0</v>
      </c>
      <c r="CX298">
        <f>ROUND(Y298*Source!I1022,7)</f>
        <v/>
      </c>
      <c r="CY298">
        <f>AA298</f>
        <v/>
      </c>
      <c r="CZ298">
        <f>AE298</f>
        <v/>
      </c>
      <c r="DA298">
        <f>AI298</f>
        <v/>
      </c>
      <c r="DB298">
        <f>ROUND(ROUND(AT298*CZ298,2),2)</f>
        <v/>
      </c>
      <c r="DC298">
        <f>ROUND(ROUND(AT298*AG298,2),2)</f>
        <v/>
      </c>
      <c r="DD298" t="inlineStr"/>
      <c r="DE298" t="inlineStr"/>
      <c r="DF298">
        <f>ROUND(ROUND(AE298*AI298,0)*CX298,0)</f>
        <v/>
      </c>
      <c r="DG298">
        <f>ROUND(ROUND(AF298,0)*CX298,0)</f>
        <v/>
      </c>
      <c r="DH298">
        <f>ROUND(ROUND(AG298,0)*CX298,0)</f>
        <v/>
      </c>
      <c r="DI298">
        <f>ROUND(ROUND(AH298,0)*CX298,0)</f>
        <v/>
      </c>
      <c r="DJ298">
        <f>DF298</f>
        <v/>
      </c>
      <c r="DK298" t="n">
        <v>0</v>
      </c>
      <c r="DL298" t="inlineStr"/>
      <c r="DM298" t="n">
        <v>0</v>
      </c>
      <c r="DN298" t="inlineStr"/>
      <c r="DO298" t="n">
        <v>0</v>
      </c>
    </row>
    <row r="299">
      <c r="A299">
        <f>ROW(Source!A1022)</f>
        <v/>
      </c>
      <c r="B299" t="n">
        <v>78862477</v>
      </c>
      <c r="C299" t="n">
        <v>78865147</v>
      </c>
      <c r="D299" t="n">
        <v>29159179</v>
      </c>
      <c r="E299" t="n">
        <v>1</v>
      </c>
      <c r="F299" t="n">
        <v>1</v>
      </c>
      <c r="G299" t="n">
        <v>1</v>
      </c>
      <c r="H299" t="n">
        <v>3</v>
      </c>
      <c r="I299" t="inlineStr">
        <is>
          <t>507-5019</t>
        </is>
      </c>
      <c r="J299" t="inlineStr">
        <is>
          <t>ТССЦ Московской обл., 507-5019, приказ Минстроя России №675/пр от 28.02.2017 № 258/пр</t>
        </is>
      </c>
      <c r="K299" t="inlineStr">
        <is>
          <t>Муфта полипропиленовая комбинированная, с внутренней резьбой диаметром 25х1/2"</t>
        </is>
      </c>
      <c r="L299" t="n">
        <v>1358</v>
      </c>
      <c r="N299" t="n">
        <v>1010</v>
      </c>
      <c r="O299" t="inlineStr">
        <is>
          <t>10 шт.</t>
        </is>
      </c>
      <c r="P299" t="inlineStr">
        <is>
          <t>10 шт.</t>
        </is>
      </c>
      <c r="Q299" t="n">
        <v>10</v>
      </c>
      <c r="W299" t="n">
        <v>0</v>
      </c>
      <c r="X299" t="n">
        <v>-919061291</v>
      </c>
      <c r="Y299">
        <f>AT299</f>
        <v/>
      </c>
      <c r="AA299" t="n">
        <v>425.74</v>
      </c>
      <c r="AB299" t="n">
        <v>0</v>
      </c>
      <c r="AC299" t="n">
        <v>0</v>
      </c>
      <c r="AD299" t="n">
        <v>0</v>
      </c>
      <c r="AE299" t="n">
        <v>74.3</v>
      </c>
      <c r="AF299" t="n">
        <v>0</v>
      </c>
      <c r="AG299" t="n">
        <v>0</v>
      </c>
      <c r="AH299" t="n">
        <v>0</v>
      </c>
      <c r="AI299" t="n">
        <v>5.73</v>
      </c>
      <c r="AJ299" t="n">
        <v>1</v>
      </c>
      <c r="AK299" t="n">
        <v>1</v>
      </c>
      <c r="AL299" t="n">
        <v>1</v>
      </c>
      <c r="AM299" t="n">
        <v>0</v>
      </c>
      <c r="AN299" t="n">
        <v>0</v>
      </c>
      <c r="AO299" t="n">
        <v>0</v>
      </c>
      <c r="AP299" t="n">
        <v>0</v>
      </c>
      <c r="AQ299" t="n">
        <v>0</v>
      </c>
      <c r="AR299" t="n">
        <v>0</v>
      </c>
      <c r="AS299" t="inlineStr"/>
      <c r="AT299" t="n">
        <v>5</v>
      </c>
      <c r="AU299" t="inlineStr"/>
      <c r="AV299" t="n">
        <v>0</v>
      </c>
      <c r="AW299" t="n">
        <v>1</v>
      </c>
      <c r="AX299" t="n">
        <v>-1</v>
      </c>
      <c r="AY299" t="n">
        <v>0</v>
      </c>
      <c r="AZ299" t="n">
        <v>0</v>
      </c>
      <c r="BA299" t="inlineStr"/>
      <c r="BB299" t="n">
        <v>0</v>
      </c>
      <c r="BC299" t="n">
        <v>0</v>
      </c>
      <c r="BD299" t="n">
        <v>0</v>
      </c>
      <c r="BE299" t="n">
        <v>0</v>
      </c>
      <c r="BF299" t="n">
        <v>0</v>
      </c>
      <c r="BG299" t="n">
        <v>0</v>
      </c>
      <c r="BH299" t="n">
        <v>0</v>
      </c>
      <c r="BI299" t="n">
        <v>0</v>
      </c>
      <c r="BJ299" t="n">
        <v>0</v>
      </c>
      <c r="BK299" t="n">
        <v>0</v>
      </c>
      <c r="BL299" t="n">
        <v>0</v>
      </c>
      <c r="BM299" t="n">
        <v>0</v>
      </c>
      <c r="BN299" t="n">
        <v>0</v>
      </c>
      <c r="BO299" t="n">
        <v>0</v>
      </c>
      <c r="BP299" t="n">
        <v>0</v>
      </c>
      <c r="BQ299" t="n">
        <v>0</v>
      </c>
      <c r="BR299" t="n">
        <v>0</v>
      </c>
      <c r="BS299" t="n">
        <v>0</v>
      </c>
      <c r="BT299" t="n">
        <v>0</v>
      </c>
      <c r="BU299" t="n">
        <v>0</v>
      </c>
      <c r="BV299" t="n">
        <v>0</v>
      </c>
      <c r="BW299" t="n">
        <v>0</v>
      </c>
      <c r="CV299" t="n">
        <v>0</v>
      </c>
      <c r="CW299" t="n">
        <v>0</v>
      </c>
      <c r="CX299">
        <f>ROUND(Y299*Source!I1022,7)</f>
        <v/>
      </c>
      <c r="CY299">
        <f>AA299</f>
        <v/>
      </c>
      <c r="CZ299">
        <f>AE299</f>
        <v/>
      </c>
      <c r="DA299">
        <f>AI299</f>
        <v/>
      </c>
      <c r="DB299">
        <f>ROUND(ROUND(AT299*CZ299,2),2)</f>
        <v/>
      </c>
      <c r="DC299">
        <f>ROUND(ROUND(AT299*AG299,2),2)</f>
        <v/>
      </c>
      <c r="DD299" t="inlineStr"/>
      <c r="DE299" t="inlineStr"/>
      <c r="DF299">
        <f>ROUND(ROUND(AE299*AI299,0)*CX299,0)</f>
        <v/>
      </c>
      <c r="DG299">
        <f>ROUND(ROUND(AF299,0)*CX299,0)</f>
        <v/>
      </c>
      <c r="DH299">
        <f>ROUND(ROUND(AG299,0)*CX299,0)</f>
        <v/>
      </c>
      <c r="DI299">
        <f>ROUND(ROUND(AH299,0)*CX299,0)</f>
        <v/>
      </c>
      <c r="DJ299">
        <f>DF299</f>
        <v/>
      </c>
      <c r="DK299" t="n">
        <v>0</v>
      </c>
      <c r="DL299" t="inlineStr"/>
      <c r="DM299" t="n">
        <v>0</v>
      </c>
      <c r="DN299" t="inlineStr"/>
      <c r="DO299" t="n">
        <v>0</v>
      </c>
    </row>
    <row r="300">
      <c r="A300">
        <f>ROW(Source!A1022)</f>
        <v/>
      </c>
      <c r="B300" t="n">
        <v>78862477</v>
      </c>
      <c r="C300" t="n">
        <v>78865147</v>
      </c>
      <c r="D300" t="n">
        <v>29159182</v>
      </c>
      <c r="E300" t="n">
        <v>1</v>
      </c>
      <c r="F300" t="n">
        <v>1</v>
      </c>
      <c r="G300" t="n">
        <v>1</v>
      </c>
      <c r="H300" t="n">
        <v>3</v>
      </c>
      <c r="I300" t="inlineStr">
        <is>
          <t>507-5022</t>
        </is>
      </c>
      <c r="J300" t="inlineStr">
        <is>
          <t>ТССЦ Московской обл., 507-5022, приказ Минстроя России №675/пр от 28.02.2017 № 258/пр</t>
        </is>
      </c>
      <c r="K300" t="inlineStr">
        <is>
          <t>Муфта полипропиленовая комбинированная, с внутренней резьбой диаметром 32 мм</t>
        </is>
      </c>
      <c r="L300" t="n">
        <v>1358</v>
      </c>
      <c r="N300" t="n">
        <v>1010</v>
      </c>
      <c r="O300" t="inlineStr">
        <is>
          <t>10 шт.</t>
        </is>
      </c>
      <c r="P300" t="inlineStr">
        <is>
          <t>10 шт.</t>
        </is>
      </c>
      <c r="Q300" t="n">
        <v>10</v>
      </c>
      <c r="W300" t="n">
        <v>0</v>
      </c>
      <c r="X300" t="n">
        <v>930333682</v>
      </c>
      <c r="Y300">
        <f>AT300</f>
        <v/>
      </c>
      <c r="AA300" t="n">
        <v>556.51</v>
      </c>
      <c r="AB300" t="n">
        <v>0</v>
      </c>
      <c r="AC300" t="n">
        <v>0</v>
      </c>
      <c r="AD300" t="n">
        <v>0</v>
      </c>
      <c r="AE300" t="n">
        <v>74.8</v>
      </c>
      <c r="AF300" t="n">
        <v>0</v>
      </c>
      <c r="AG300" t="n">
        <v>0</v>
      </c>
      <c r="AH300" t="n">
        <v>0</v>
      </c>
      <c r="AI300" t="n">
        <v>7.44</v>
      </c>
      <c r="AJ300" t="n">
        <v>1</v>
      </c>
      <c r="AK300" t="n">
        <v>1</v>
      </c>
      <c r="AL300" t="n">
        <v>1</v>
      </c>
      <c r="AM300" t="n">
        <v>0</v>
      </c>
      <c r="AN300" t="n">
        <v>0</v>
      </c>
      <c r="AO300" t="n">
        <v>0</v>
      </c>
      <c r="AP300" t="n">
        <v>1</v>
      </c>
      <c r="AQ300" t="n">
        <v>0</v>
      </c>
      <c r="AR300" t="n">
        <v>0</v>
      </c>
      <c r="AS300" t="inlineStr"/>
      <c r="AT300" t="n">
        <v>10</v>
      </c>
      <c r="AU300" t="inlineStr"/>
      <c r="AV300" t="n">
        <v>0</v>
      </c>
      <c r="AW300" t="n">
        <v>1</v>
      </c>
      <c r="AX300" t="n">
        <v>-1</v>
      </c>
      <c r="AY300" t="n">
        <v>0</v>
      </c>
      <c r="AZ300" t="n">
        <v>0</v>
      </c>
      <c r="BA300" t="inlineStr"/>
      <c r="BB300" t="n">
        <v>0</v>
      </c>
      <c r="BC300" t="n">
        <v>0</v>
      </c>
      <c r="BD300" t="n">
        <v>0</v>
      </c>
      <c r="BE300" t="n">
        <v>0</v>
      </c>
      <c r="BF300" t="n">
        <v>0</v>
      </c>
      <c r="BG300" t="n">
        <v>0</v>
      </c>
      <c r="BH300" t="n">
        <v>0</v>
      </c>
      <c r="BI300" t="n">
        <v>0</v>
      </c>
      <c r="BJ300" t="n">
        <v>0</v>
      </c>
      <c r="BK300" t="n">
        <v>0</v>
      </c>
      <c r="BL300" t="n">
        <v>0</v>
      </c>
      <c r="BM300" t="n">
        <v>0</v>
      </c>
      <c r="BN300" t="n">
        <v>0</v>
      </c>
      <c r="BO300" t="n">
        <v>0</v>
      </c>
      <c r="BP300" t="n">
        <v>0</v>
      </c>
      <c r="BQ300" t="n">
        <v>0</v>
      </c>
      <c r="BR300" t="n">
        <v>0</v>
      </c>
      <c r="BS300" t="n">
        <v>0</v>
      </c>
      <c r="BT300" t="n">
        <v>0</v>
      </c>
      <c r="BU300" t="n">
        <v>0</v>
      </c>
      <c r="BV300" t="n">
        <v>0</v>
      </c>
      <c r="BW300" t="n">
        <v>0</v>
      </c>
      <c r="CV300" t="n">
        <v>0</v>
      </c>
      <c r="CW300" t="n">
        <v>0</v>
      </c>
      <c r="CX300">
        <f>ROUND(Y300*Source!I1022,7)</f>
        <v/>
      </c>
      <c r="CY300">
        <f>AA300</f>
        <v/>
      </c>
      <c r="CZ300">
        <f>AE300</f>
        <v/>
      </c>
      <c r="DA300">
        <f>AI300</f>
        <v/>
      </c>
      <c r="DB300">
        <f>ROUND(ROUND(AT300*CZ300,2),2)</f>
        <v/>
      </c>
      <c r="DC300">
        <f>ROUND(ROUND(AT300*AG300,2),2)</f>
        <v/>
      </c>
      <c r="DD300" t="inlineStr"/>
      <c r="DE300" t="inlineStr"/>
      <c r="DF300">
        <f>ROUND(ROUND(AE300*AI300,0)*CX300,0)</f>
        <v/>
      </c>
      <c r="DG300">
        <f>ROUND(ROUND(AF300,0)*CX300,0)</f>
        <v/>
      </c>
      <c r="DH300">
        <f>ROUND(ROUND(AG300,0)*CX300,0)</f>
        <v/>
      </c>
      <c r="DI300">
        <f>ROUND(ROUND(AH300,0)*CX300,0)</f>
        <v/>
      </c>
      <c r="DJ300">
        <f>DF300</f>
        <v/>
      </c>
      <c r="DK300" t="n">
        <v>0</v>
      </c>
      <c r="DL300" t="inlineStr"/>
      <c r="DM300" t="n">
        <v>0</v>
      </c>
      <c r="DN300" t="inlineStr"/>
      <c r="DO300" t="n">
        <v>0</v>
      </c>
    </row>
    <row r="301">
      <c r="A301">
        <f>ROW(Source!A1027)</f>
        <v/>
      </c>
      <c r="B301" t="n">
        <v>78862477</v>
      </c>
      <c r="C301" t="n">
        <v>78865183</v>
      </c>
      <c r="D301" t="n">
        <v>18410280</v>
      </c>
      <c r="E301" t="n">
        <v>1</v>
      </c>
      <c r="F301" t="n">
        <v>1</v>
      </c>
      <c r="G301" t="n">
        <v>1</v>
      </c>
      <c r="H301" t="n">
        <v>1</v>
      </c>
      <c r="I301" t="inlineStr">
        <is>
          <t>1-1039-90</t>
        </is>
      </c>
      <c r="J301" t="inlineStr"/>
      <c r="K301" t="inlineStr">
        <is>
          <t>Рабочий строитель среднего разряда 3,9</t>
        </is>
      </c>
      <c r="L301" t="n">
        <v>1369</v>
      </c>
      <c r="N301" t="n">
        <v>1013</v>
      </c>
      <c r="O301" t="inlineStr">
        <is>
          <t>чел.-ч</t>
        </is>
      </c>
      <c r="P301" t="inlineStr">
        <is>
          <t>чел.-ч</t>
        </is>
      </c>
      <c r="Q301" t="n">
        <v>1</v>
      </c>
      <c r="W301" t="n">
        <v>0</v>
      </c>
      <c r="X301" t="n">
        <v>-464685602</v>
      </c>
      <c r="Y301">
        <f>AT301</f>
        <v/>
      </c>
      <c r="AA301" t="n">
        <v>0</v>
      </c>
      <c r="AB301" t="n">
        <v>0</v>
      </c>
      <c r="AC301" t="n">
        <v>0</v>
      </c>
      <c r="AD301" t="n">
        <v>9.51</v>
      </c>
      <c r="AE301" t="n">
        <v>0</v>
      </c>
      <c r="AF301" t="n">
        <v>0</v>
      </c>
      <c r="AG301" t="n">
        <v>0</v>
      </c>
      <c r="AH301" t="n">
        <v>9.51</v>
      </c>
      <c r="AI301" t="n">
        <v>1</v>
      </c>
      <c r="AJ301" t="n">
        <v>1</v>
      </c>
      <c r="AK301" t="n">
        <v>1</v>
      </c>
      <c r="AL301" t="n">
        <v>1</v>
      </c>
      <c r="AM301" t="n">
        <v>-2</v>
      </c>
      <c r="AN301" t="n">
        <v>0</v>
      </c>
      <c r="AO301" t="n">
        <v>1</v>
      </c>
      <c r="AP301" t="n">
        <v>0</v>
      </c>
      <c r="AQ301" t="n">
        <v>0</v>
      </c>
      <c r="AR301" t="n">
        <v>0</v>
      </c>
      <c r="AS301" t="inlineStr"/>
      <c r="AT301" t="n">
        <v>71</v>
      </c>
      <c r="AU301" t="inlineStr"/>
      <c r="AV301" t="n">
        <v>1</v>
      </c>
      <c r="AW301" t="n">
        <v>2</v>
      </c>
      <c r="AX301" t="n">
        <v>78865192</v>
      </c>
      <c r="AY301" t="n">
        <v>1</v>
      </c>
      <c r="AZ301" t="n">
        <v>0</v>
      </c>
      <c r="BA301" t="n">
        <v>299</v>
      </c>
      <c r="BB301" t="n">
        <v>0</v>
      </c>
      <c r="BC301" t="n">
        <v>0</v>
      </c>
      <c r="BD301" t="n">
        <v>0</v>
      </c>
      <c r="BE301" t="n">
        <v>0</v>
      </c>
      <c r="BF301" t="n">
        <v>0</v>
      </c>
      <c r="BG301" t="n">
        <v>0</v>
      </c>
      <c r="BH301" t="n">
        <v>0</v>
      </c>
      <c r="BI301" t="n">
        <v>0</v>
      </c>
      <c r="BJ301" t="n">
        <v>0</v>
      </c>
      <c r="BK301" t="n">
        <v>0</v>
      </c>
      <c r="BL301" t="n">
        <v>0</v>
      </c>
      <c r="BM301" t="n">
        <v>0</v>
      </c>
      <c r="BN301" t="n">
        <v>0</v>
      </c>
      <c r="BO301" t="n">
        <v>0</v>
      </c>
      <c r="BP301" t="n">
        <v>0</v>
      </c>
      <c r="BQ301" t="n">
        <v>0</v>
      </c>
      <c r="BR301" t="n">
        <v>0</v>
      </c>
      <c r="BS301" t="n">
        <v>0</v>
      </c>
      <c r="BT301" t="n">
        <v>0</v>
      </c>
      <c r="BU301" t="n">
        <v>0</v>
      </c>
      <c r="BV301" t="n">
        <v>0</v>
      </c>
      <c r="BW301" t="n">
        <v>0</v>
      </c>
      <c r="CU301">
        <f>ROUND(AT301*Source!I1027*AH301*AL301,0)</f>
        <v/>
      </c>
      <c r="CV301">
        <f>ROUND(Y301*Source!I1027,7)</f>
        <v/>
      </c>
      <c r="CW301" t="n">
        <v>0</v>
      </c>
      <c r="CX301">
        <f>ROUND(Y301*Source!I1027,7)</f>
        <v/>
      </c>
      <c r="CY301">
        <f>AD301</f>
        <v/>
      </c>
      <c r="CZ301">
        <f>AH301</f>
        <v/>
      </c>
      <c r="DA301">
        <f>AL301</f>
        <v/>
      </c>
      <c r="DB301">
        <f>ROUND(ROUND(AT301*CZ301,2),2)</f>
        <v/>
      </c>
      <c r="DC301">
        <f>ROUND(ROUND(AT301*AG301,2),2)</f>
        <v/>
      </c>
      <c r="DD301" t="inlineStr"/>
      <c r="DE301" t="inlineStr"/>
      <c r="DF301">
        <f>ROUND(ROUND(AE301,0)*CX301,0)</f>
        <v/>
      </c>
      <c r="DG301">
        <f>ROUND(ROUND(AF301,0)*CX301,0)</f>
        <v/>
      </c>
      <c r="DH301">
        <f>ROUND(ROUND(AG301,0)*CX301,0)</f>
        <v/>
      </c>
      <c r="DI301">
        <f>ROUND(ROUND(AH301,0)*CX301,0)</f>
        <v/>
      </c>
      <c r="DJ301">
        <f>DI301</f>
        <v/>
      </c>
      <c r="DK301" t="n">
        <v>0</v>
      </c>
      <c r="DL301" t="inlineStr"/>
      <c r="DM301" t="n">
        <v>0</v>
      </c>
      <c r="DN301" t="inlineStr"/>
      <c r="DO301" t="n">
        <v>0</v>
      </c>
    </row>
    <row r="302">
      <c r="A302">
        <f>ROW(Source!A1027)</f>
        <v/>
      </c>
      <c r="B302" t="n">
        <v>78862477</v>
      </c>
      <c r="C302" t="n">
        <v>78865183</v>
      </c>
      <c r="D302" t="n">
        <v>121548</v>
      </c>
      <c r="E302" t="n">
        <v>1</v>
      </c>
      <c r="F302" t="n">
        <v>1</v>
      </c>
      <c r="G302" t="n">
        <v>1</v>
      </c>
      <c r="H302" t="n">
        <v>1</v>
      </c>
      <c r="I302" t="inlineStr">
        <is>
          <t>2</t>
        </is>
      </c>
      <c r="J302" t="inlineStr"/>
      <c r="K302" t="inlineStr">
        <is>
          <t>Затраты труда машинистов</t>
        </is>
      </c>
      <c r="L302" t="n">
        <v>608254</v>
      </c>
      <c r="N302" t="n">
        <v>1013</v>
      </c>
      <c r="O302" t="inlineStr">
        <is>
          <t>чел.час</t>
        </is>
      </c>
      <c r="P302" t="inlineStr">
        <is>
          <t>чел.час</t>
        </is>
      </c>
      <c r="Q302" t="n">
        <v>1</v>
      </c>
      <c r="W302" t="n">
        <v>0</v>
      </c>
      <c r="X302" t="n">
        <v>-185737400</v>
      </c>
      <c r="Y302">
        <f>AT302</f>
        <v/>
      </c>
      <c r="AA302" t="n">
        <v>0</v>
      </c>
      <c r="AB302" t="n">
        <v>0</v>
      </c>
      <c r="AC302" t="n">
        <v>0</v>
      </c>
      <c r="AD302" t="n">
        <v>0</v>
      </c>
      <c r="AE302" t="n">
        <v>0</v>
      </c>
      <c r="AF302" t="n">
        <v>0</v>
      </c>
      <c r="AG302" t="n">
        <v>0</v>
      </c>
      <c r="AH302" t="n">
        <v>0</v>
      </c>
      <c r="AI302" t="n">
        <v>1</v>
      </c>
      <c r="AJ302" t="n">
        <v>1</v>
      </c>
      <c r="AK302" t="n">
        <v>1</v>
      </c>
      <c r="AL302" t="n">
        <v>1</v>
      </c>
      <c r="AM302" t="n">
        <v>-2</v>
      </c>
      <c r="AN302" t="n">
        <v>0</v>
      </c>
      <c r="AO302" t="n">
        <v>1</v>
      </c>
      <c r="AP302" t="n">
        <v>0</v>
      </c>
      <c r="AQ302" t="n">
        <v>0</v>
      </c>
      <c r="AR302" t="n">
        <v>0</v>
      </c>
      <c r="AS302" t="inlineStr"/>
      <c r="AT302" t="n">
        <v>0.11</v>
      </c>
      <c r="AU302" t="inlineStr"/>
      <c r="AV302" t="n">
        <v>2</v>
      </c>
      <c r="AW302" t="n">
        <v>2</v>
      </c>
      <c r="AX302" t="n">
        <v>78865193</v>
      </c>
      <c r="AY302" t="n">
        <v>1</v>
      </c>
      <c r="AZ302" t="n">
        <v>0</v>
      </c>
      <c r="BA302" t="n">
        <v>300</v>
      </c>
      <c r="BB302" t="n">
        <v>0</v>
      </c>
      <c r="BC302" t="n">
        <v>0</v>
      </c>
      <c r="BD302" t="n">
        <v>0</v>
      </c>
      <c r="BE302" t="n">
        <v>0</v>
      </c>
      <c r="BF302" t="n">
        <v>0</v>
      </c>
      <c r="BG302" t="n">
        <v>0</v>
      </c>
      <c r="BH302" t="n">
        <v>0</v>
      </c>
      <c r="BI302" t="n">
        <v>0</v>
      </c>
      <c r="BJ302" t="n">
        <v>0</v>
      </c>
      <c r="BK302" t="n">
        <v>0</v>
      </c>
      <c r="BL302" t="n">
        <v>0</v>
      </c>
      <c r="BM302" t="n">
        <v>0</v>
      </c>
      <c r="BN302" t="n">
        <v>0</v>
      </c>
      <c r="BO302" t="n">
        <v>0</v>
      </c>
      <c r="BP302" t="n">
        <v>0</v>
      </c>
      <c r="BQ302" t="n">
        <v>0</v>
      </c>
      <c r="BR302" t="n">
        <v>0</v>
      </c>
      <c r="BS302" t="n">
        <v>0</v>
      </c>
      <c r="BT302" t="n">
        <v>0</v>
      </c>
      <c r="BU302" t="n">
        <v>0</v>
      </c>
      <c r="BV302" t="n">
        <v>0</v>
      </c>
      <c r="BW302" t="n">
        <v>0</v>
      </c>
      <c r="CV302" t="n">
        <v>0</v>
      </c>
      <c r="CW302" t="n">
        <v>0</v>
      </c>
      <c r="CX302">
        <f>ROUND(Y302*Source!I1027,7)</f>
        <v/>
      </c>
      <c r="CY302">
        <f>AD302</f>
        <v/>
      </c>
      <c r="CZ302">
        <f>AH302</f>
        <v/>
      </c>
      <c r="DA302">
        <f>AL302</f>
        <v/>
      </c>
      <c r="DB302">
        <f>ROUND(ROUND(AT302*CZ302,2),2)</f>
        <v/>
      </c>
      <c r="DC302">
        <f>ROUND(ROUND(AT302*AG302,2),2)</f>
        <v/>
      </c>
      <c r="DD302" t="inlineStr"/>
      <c r="DE302" t="inlineStr"/>
      <c r="DF302">
        <f>ROUND(ROUND(AE302,0)*CX302,0)</f>
        <v/>
      </c>
      <c r="DG302">
        <f>ROUND(ROUND(AF302,0)*CX302,0)</f>
        <v/>
      </c>
      <c r="DH302">
        <f>ROUND(ROUND(AG302,0)*CX302,0)</f>
        <v/>
      </c>
      <c r="DI302">
        <f>ROUND(ROUND(AH302,0)*CX302,0)</f>
        <v/>
      </c>
      <c r="DJ302">
        <f>DI302</f>
        <v/>
      </c>
      <c r="DK302" t="n">
        <v>0</v>
      </c>
      <c r="DL302" t="inlineStr"/>
      <c r="DM302" t="n">
        <v>0</v>
      </c>
      <c r="DN302" t="inlineStr"/>
      <c r="DO302" t="n">
        <v>0</v>
      </c>
    </row>
    <row r="303">
      <c r="A303">
        <f>ROW(Source!A1027)</f>
        <v/>
      </c>
      <c r="B303" t="n">
        <v>78862477</v>
      </c>
      <c r="C303" t="n">
        <v>78865183</v>
      </c>
      <c r="D303" t="n">
        <v>29172556</v>
      </c>
      <c r="E303" t="n">
        <v>1</v>
      </c>
      <c r="F303" t="n">
        <v>1</v>
      </c>
      <c r="G303" t="n">
        <v>1</v>
      </c>
      <c r="H303" t="n">
        <v>2</v>
      </c>
      <c r="I303" t="inlineStr">
        <is>
          <t>030954</t>
        </is>
      </c>
      <c r="J303" t="inlineStr">
        <is>
          <t>ТСЭМ Московской обл., 030954, приказ Минстроя России №675/пр от 28.02.2017 № 264/пр</t>
        </is>
      </c>
      <c r="K303" t="inlineStr">
        <is>
          <t>Подъемники грузоподъемностью до 500 кг одномачтовые, высота подъема 45 м</t>
        </is>
      </c>
      <c r="L303" t="n">
        <v>1368</v>
      </c>
      <c r="N303" t="n">
        <v>1011</v>
      </c>
      <c r="O303" t="inlineStr">
        <is>
          <t>маш.-ч</t>
        </is>
      </c>
      <c r="P303" t="inlineStr">
        <is>
          <t>маш.-ч</t>
        </is>
      </c>
      <c r="Q303" t="n">
        <v>1</v>
      </c>
      <c r="W303" t="n">
        <v>0</v>
      </c>
      <c r="X303" t="n">
        <v>344519037</v>
      </c>
      <c r="Y303">
        <f>AT303</f>
        <v/>
      </c>
      <c r="AA303" t="n">
        <v>0</v>
      </c>
      <c r="AB303" t="n">
        <v>728.98</v>
      </c>
      <c r="AC303" t="n">
        <v>705.38</v>
      </c>
      <c r="AD303" t="n">
        <v>0</v>
      </c>
      <c r="AE303" t="n">
        <v>0</v>
      </c>
      <c r="AF303" t="n">
        <v>31.26</v>
      </c>
      <c r="AG303" t="n">
        <v>13.5</v>
      </c>
      <c r="AH303" t="n">
        <v>0</v>
      </c>
      <c r="AI303" t="n">
        <v>1</v>
      </c>
      <c r="AJ303" t="n">
        <v>23.32</v>
      </c>
      <c r="AK303" t="n">
        <v>52.25</v>
      </c>
      <c r="AL303" t="n">
        <v>1</v>
      </c>
      <c r="AM303" t="n">
        <v>2</v>
      </c>
      <c r="AN303" t="n">
        <v>0</v>
      </c>
      <c r="AO303" t="n">
        <v>1</v>
      </c>
      <c r="AP303" t="n">
        <v>0</v>
      </c>
      <c r="AQ303" t="n">
        <v>0</v>
      </c>
      <c r="AR303" t="n">
        <v>0</v>
      </c>
      <c r="AS303" t="inlineStr"/>
      <c r="AT303" t="n">
        <v>0.11</v>
      </c>
      <c r="AU303" t="inlineStr"/>
      <c r="AV303" t="n">
        <v>0</v>
      </c>
      <c r="AW303" t="n">
        <v>2</v>
      </c>
      <c r="AX303" t="n">
        <v>78865194</v>
      </c>
      <c r="AY303" t="n">
        <v>1</v>
      </c>
      <c r="AZ303" t="n">
        <v>0</v>
      </c>
      <c r="BA303" t="n">
        <v>301</v>
      </c>
      <c r="BB303" t="n">
        <v>0</v>
      </c>
      <c r="BC303" t="n">
        <v>0</v>
      </c>
      <c r="BD303" t="n">
        <v>0</v>
      </c>
      <c r="BE303" t="n">
        <v>0</v>
      </c>
      <c r="BF303" t="n">
        <v>0</v>
      </c>
      <c r="BG303" t="n">
        <v>0</v>
      </c>
      <c r="BH303" t="n">
        <v>0</v>
      </c>
      <c r="BI303" t="n">
        <v>0</v>
      </c>
      <c r="BJ303" t="n">
        <v>0</v>
      </c>
      <c r="BK303" t="n">
        <v>0</v>
      </c>
      <c r="BL303" t="n">
        <v>0</v>
      </c>
      <c r="BM303" t="n">
        <v>0</v>
      </c>
      <c r="BN303" t="n">
        <v>0</v>
      </c>
      <c r="BO303" t="n">
        <v>0</v>
      </c>
      <c r="BP303" t="n">
        <v>0</v>
      </c>
      <c r="BQ303" t="n">
        <v>0</v>
      </c>
      <c r="BR303" t="n">
        <v>0</v>
      </c>
      <c r="BS303" t="n">
        <v>0</v>
      </c>
      <c r="BT303" t="n">
        <v>0</v>
      </c>
      <c r="BU303" t="n">
        <v>0</v>
      </c>
      <c r="BV303" t="n">
        <v>0</v>
      </c>
      <c r="BW303" t="n">
        <v>0</v>
      </c>
      <c r="CV303" t="n">
        <v>0</v>
      </c>
      <c r="CW303">
        <f>ROUND(Y303*Source!I1027*DO303,7)</f>
        <v/>
      </c>
      <c r="CX303">
        <f>ROUND(Y303*Source!I1027,7)</f>
        <v/>
      </c>
      <c r="CY303">
        <f>AB303</f>
        <v/>
      </c>
      <c r="CZ303">
        <f>AF303</f>
        <v/>
      </c>
      <c r="DA303">
        <f>AJ303</f>
        <v/>
      </c>
      <c r="DB303">
        <f>ROUND(ROUND(AT303*CZ303,2),2)</f>
        <v/>
      </c>
      <c r="DC303">
        <f>ROUND(ROUND(AT303*AG303,2),2)</f>
        <v/>
      </c>
      <c r="DD303" t="inlineStr"/>
      <c r="DE303" t="inlineStr"/>
      <c r="DF303">
        <f>ROUND(ROUND(AE303,0)*CX303,0)</f>
        <v/>
      </c>
      <c r="DG303">
        <f>ROUND(ROUND(AF303*AJ303,0)*CX303,0)</f>
        <v/>
      </c>
      <c r="DH303">
        <f>ROUND(ROUND(AG303*AK303,0)*CX303,0)</f>
        <v/>
      </c>
      <c r="DI303">
        <f>ROUND(ROUND(AH303,0)*CX303,0)</f>
        <v/>
      </c>
      <c r="DJ303">
        <f>DG303</f>
        <v/>
      </c>
      <c r="DK303" t="n">
        <v>0</v>
      </c>
      <c r="DL303" t="inlineStr"/>
      <c r="DM303" t="n">
        <v>0</v>
      </c>
      <c r="DN303" t="inlineStr"/>
      <c r="DO303" t="n">
        <v>0</v>
      </c>
    </row>
    <row r="304">
      <c r="A304">
        <f>ROW(Source!A1027)</f>
        <v/>
      </c>
      <c r="B304" t="n">
        <v>78862477</v>
      </c>
      <c r="C304" t="n">
        <v>78865183</v>
      </c>
      <c r="D304" t="n">
        <v>29110398</v>
      </c>
      <c r="E304" t="n">
        <v>1</v>
      </c>
      <c r="F304" t="n">
        <v>1</v>
      </c>
      <c r="G304" t="n">
        <v>1</v>
      </c>
      <c r="H304" t="n">
        <v>3</v>
      </c>
      <c r="I304" t="inlineStr">
        <is>
          <t>101-0388</t>
        </is>
      </c>
      <c r="J304" t="inlineStr">
        <is>
          <t>ТССЦ Московской обл., 101-0388, приказ Минстроя России №675/пр от 28.02.2017 № 254/пр</t>
        </is>
      </c>
      <c r="K304" t="inlineStr">
        <is>
          <t>Краски масляные земляные марки МА-0115 мумия, сурик железный</t>
        </is>
      </c>
      <c r="L304" t="n">
        <v>1348</v>
      </c>
      <c r="N304" t="n">
        <v>1009</v>
      </c>
      <c r="O304" t="inlineStr">
        <is>
          <t>т</t>
        </is>
      </c>
      <c r="P304" t="inlineStr">
        <is>
          <t>т</t>
        </is>
      </c>
      <c r="Q304" t="n">
        <v>1000</v>
      </c>
      <c r="W304" t="n">
        <v>0</v>
      </c>
      <c r="X304" t="n">
        <v>1625292450</v>
      </c>
      <c r="Y304">
        <f>AT304</f>
        <v/>
      </c>
      <c r="AA304" t="n">
        <v>76804.47</v>
      </c>
      <c r="AB304" t="n">
        <v>0</v>
      </c>
      <c r="AC304" t="n">
        <v>0</v>
      </c>
      <c r="AD304" t="n">
        <v>0</v>
      </c>
      <c r="AE304" t="n">
        <v>15118.99</v>
      </c>
      <c r="AF304" t="n">
        <v>0</v>
      </c>
      <c r="AG304" t="n">
        <v>0</v>
      </c>
      <c r="AH304" t="n">
        <v>0</v>
      </c>
      <c r="AI304" t="n">
        <v>5.08</v>
      </c>
      <c r="AJ304" t="n">
        <v>1</v>
      </c>
      <c r="AK304" t="n">
        <v>1</v>
      </c>
      <c r="AL304" t="n">
        <v>1</v>
      </c>
      <c r="AM304" t="n">
        <v>2</v>
      </c>
      <c r="AN304" t="n">
        <v>0</v>
      </c>
      <c r="AO304" t="n">
        <v>1</v>
      </c>
      <c r="AP304" t="n">
        <v>0</v>
      </c>
      <c r="AQ304" t="n">
        <v>0</v>
      </c>
      <c r="AR304" t="n">
        <v>0</v>
      </c>
      <c r="AS304" t="inlineStr"/>
      <c r="AT304" t="n">
        <v>0.0013</v>
      </c>
      <c r="AU304" t="inlineStr"/>
      <c r="AV304" t="n">
        <v>0</v>
      </c>
      <c r="AW304" t="n">
        <v>2</v>
      </c>
      <c r="AX304" t="n">
        <v>78865195</v>
      </c>
      <c r="AY304" t="n">
        <v>1</v>
      </c>
      <c r="AZ304" t="n">
        <v>0</v>
      </c>
      <c r="BA304" t="n">
        <v>302</v>
      </c>
      <c r="BB304" t="n">
        <v>0</v>
      </c>
      <c r="BC304" t="n">
        <v>0</v>
      </c>
      <c r="BD304" t="n">
        <v>0</v>
      </c>
      <c r="BE304" t="n">
        <v>0</v>
      </c>
      <c r="BF304" t="n">
        <v>0</v>
      </c>
      <c r="BG304" t="n">
        <v>0</v>
      </c>
      <c r="BH304" t="n">
        <v>0</v>
      </c>
      <c r="BI304" t="n">
        <v>0</v>
      </c>
      <c r="BJ304" t="n">
        <v>0</v>
      </c>
      <c r="BK304" t="n">
        <v>0</v>
      </c>
      <c r="BL304" t="n">
        <v>0</v>
      </c>
      <c r="BM304" t="n">
        <v>0</v>
      </c>
      <c r="BN304" t="n">
        <v>0</v>
      </c>
      <c r="BO304" t="n">
        <v>0</v>
      </c>
      <c r="BP304" t="n">
        <v>0</v>
      </c>
      <c r="BQ304" t="n">
        <v>0</v>
      </c>
      <c r="BR304" t="n">
        <v>0</v>
      </c>
      <c r="BS304" t="n">
        <v>0</v>
      </c>
      <c r="BT304" t="n">
        <v>0</v>
      </c>
      <c r="BU304" t="n">
        <v>0</v>
      </c>
      <c r="BV304" t="n">
        <v>0</v>
      </c>
      <c r="BW304" t="n">
        <v>0</v>
      </c>
      <c r="CV304" t="n">
        <v>0</v>
      </c>
      <c r="CW304" t="n">
        <v>0</v>
      </c>
      <c r="CX304">
        <f>ROUND(Y304*Source!I1027,7)</f>
        <v/>
      </c>
      <c r="CY304">
        <f>AA304</f>
        <v/>
      </c>
      <c r="CZ304">
        <f>AE304</f>
        <v/>
      </c>
      <c r="DA304">
        <f>AI304</f>
        <v/>
      </c>
      <c r="DB304">
        <f>ROUND(ROUND(AT304*CZ304,2),2)</f>
        <v/>
      </c>
      <c r="DC304">
        <f>ROUND(ROUND(AT304*AG304,2),2)</f>
        <v/>
      </c>
      <c r="DD304" t="inlineStr"/>
      <c r="DE304" t="inlineStr"/>
      <c r="DF304">
        <f>ROUND(ROUND(AE304*AI304,0)*CX304,0)</f>
        <v/>
      </c>
      <c r="DG304">
        <f>ROUND(ROUND(AF304,0)*CX304,0)</f>
        <v/>
      </c>
      <c r="DH304">
        <f>ROUND(ROUND(AG304,0)*CX304,0)</f>
        <v/>
      </c>
      <c r="DI304">
        <f>ROUND(ROUND(AH304,0)*CX304,0)</f>
        <v/>
      </c>
      <c r="DJ304">
        <f>DF304</f>
        <v/>
      </c>
      <c r="DK304" t="n">
        <v>0</v>
      </c>
      <c r="DL304" t="inlineStr"/>
      <c r="DM304" t="n">
        <v>0</v>
      </c>
      <c r="DN304" t="inlineStr"/>
      <c r="DO304" t="n">
        <v>0</v>
      </c>
    </row>
    <row r="305">
      <c r="A305">
        <f>ROW(Source!A1027)</f>
        <v/>
      </c>
      <c r="B305" t="n">
        <v>78862477</v>
      </c>
      <c r="C305" t="n">
        <v>78865183</v>
      </c>
      <c r="D305" t="n">
        <v>29110573</v>
      </c>
      <c r="E305" t="n">
        <v>1</v>
      </c>
      <c r="F305" t="n">
        <v>1</v>
      </c>
      <c r="G305" t="n">
        <v>1</v>
      </c>
      <c r="H305" t="n">
        <v>3</v>
      </c>
      <c r="I305" t="inlineStr">
        <is>
          <t>101-0628</t>
        </is>
      </c>
      <c r="J305" t="inlineStr">
        <is>
          <t>ТССЦ Московской обл., 101-0628, приказ Минстроя России №675/пр от 28.02.2017 № 254/пр</t>
        </is>
      </c>
      <c r="K305" t="inlineStr">
        <is>
          <t>Олифа комбинированная, марки К-3</t>
        </is>
      </c>
      <c r="L305" t="n">
        <v>1348</v>
      </c>
      <c r="N305" t="n">
        <v>1009</v>
      </c>
      <c r="O305" t="inlineStr">
        <is>
          <t>т</t>
        </is>
      </c>
      <c r="P305" t="inlineStr">
        <is>
          <t>т</t>
        </is>
      </c>
      <c r="Q305" t="n">
        <v>1000</v>
      </c>
      <c r="W305" t="n">
        <v>0</v>
      </c>
      <c r="X305" t="n">
        <v>24062879</v>
      </c>
      <c r="Y305">
        <f>AT305</f>
        <v/>
      </c>
      <c r="AA305" t="n">
        <v>87631.5</v>
      </c>
      <c r="AB305" t="n">
        <v>0</v>
      </c>
      <c r="AC305" t="n">
        <v>0</v>
      </c>
      <c r="AD305" t="n">
        <v>0</v>
      </c>
      <c r="AE305" t="n">
        <v>16950</v>
      </c>
      <c r="AF305" t="n">
        <v>0</v>
      </c>
      <c r="AG305" t="n">
        <v>0</v>
      </c>
      <c r="AH305" t="n">
        <v>0</v>
      </c>
      <c r="AI305" t="n">
        <v>5.17</v>
      </c>
      <c r="AJ305" t="n">
        <v>1</v>
      </c>
      <c r="AK305" t="n">
        <v>1</v>
      </c>
      <c r="AL305" t="n">
        <v>1</v>
      </c>
      <c r="AM305" t="n">
        <v>2</v>
      </c>
      <c r="AN305" t="n">
        <v>0</v>
      </c>
      <c r="AO305" t="n">
        <v>1</v>
      </c>
      <c r="AP305" t="n">
        <v>0</v>
      </c>
      <c r="AQ305" t="n">
        <v>0</v>
      </c>
      <c r="AR305" t="n">
        <v>0</v>
      </c>
      <c r="AS305" t="inlineStr"/>
      <c r="AT305" t="n">
        <v>0.0024</v>
      </c>
      <c r="AU305" t="inlineStr"/>
      <c r="AV305" t="n">
        <v>0</v>
      </c>
      <c r="AW305" t="n">
        <v>2</v>
      </c>
      <c r="AX305" t="n">
        <v>78865196</v>
      </c>
      <c r="AY305" t="n">
        <v>1</v>
      </c>
      <c r="AZ305" t="n">
        <v>0</v>
      </c>
      <c r="BA305" t="n">
        <v>303</v>
      </c>
      <c r="BB305" t="n">
        <v>0</v>
      </c>
      <c r="BC305" t="n">
        <v>0</v>
      </c>
      <c r="BD305" t="n">
        <v>0</v>
      </c>
      <c r="BE305" t="n">
        <v>0</v>
      </c>
      <c r="BF305" t="n">
        <v>0</v>
      </c>
      <c r="BG305" t="n">
        <v>0</v>
      </c>
      <c r="BH305" t="n">
        <v>0</v>
      </c>
      <c r="BI305" t="n">
        <v>0</v>
      </c>
      <c r="BJ305" t="n">
        <v>0</v>
      </c>
      <c r="BK305" t="n">
        <v>0</v>
      </c>
      <c r="BL305" t="n">
        <v>0</v>
      </c>
      <c r="BM305" t="n">
        <v>0</v>
      </c>
      <c r="BN305" t="n">
        <v>0</v>
      </c>
      <c r="BO305" t="n">
        <v>0</v>
      </c>
      <c r="BP305" t="n">
        <v>0</v>
      </c>
      <c r="BQ305" t="n">
        <v>0</v>
      </c>
      <c r="BR305" t="n">
        <v>0</v>
      </c>
      <c r="BS305" t="n">
        <v>0</v>
      </c>
      <c r="BT305" t="n">
        <v>0</v>
      </c>
      <c r="BU305" t="n">
        <v>0</v>
      </c>
      <c r="BV305" t="n">
        <v>0</v>
      </c>
      <c r="BW305" t="n">
        <v>0</v>
      </c>
      <c r="CV305" t="n">
        <v>0</v>
      </c>
      <c r="CW305" t="n">
        <v>0</v>
      </c>
      <c r="CX305">
        <f>ROUND(Y305*Source!I1027,7)</f>
        <v/>
      </c>
      <c r="CY305">
        <f>AA305</f>
        <v/>
      </c>
      <c r="CZ305">
        <f>AE305</f>
        <v/>
      </c>
      <c r="DA305">
        <f>AI305</f>
        <v/>
      </c>
      <c r="DB305">
        <f>ROUND(ROUND(AT305*CZ305,2),2)</f>
        <v/>
      </c>
      <c r="DC305">
        <f>ROUND(ROUND(AT305*AG305,2),2)</f>
        <v/>
      </c>
      <c r="DD305" t="inlineStr"/>
      <c r="DE305" t="inlineStr"/>
      <c r="DF305">
        <f>ROUND(ROUND(AE305*AI305,0)*CX305,0)</f>
        <v/>
      </c>
      <c r="DG305">
        <f>ROUND(ROUND(AF305,0)*CX305,0)</f>
        <v/>
      </c>
      <c r="DH305">
        <f>ROUND(ROUND(AG305,0)*CX305,0)</f>
        <v/>
      </c>
      <c r="DI305">
        <f>ROUND(ROUND(AH305,0)*CX305,0)</f>
        <v/>
      </c>
      <c r="DJ305">
        <f>DF305</f>
        <v/>
      </c>
      <c r="DK305" t="n">
        <v>0</v>
      </c>
      <c r="DL305" t="inlineStr"/>
      <c r="DM305" t="n">
        <v>0</v>
      </c>
      <c r="DN305" t="inlineStr"/>
      <c r="DO305" t="n">
        <v>0</v>
      </c>
    </row>
    <row r="306">
      <c r="A306">
        <f>ROW(Source!A1027)</f>
        <v/>
      </c>
      <c r="B306" t="n">
        <v>78862477</v>
      </c>
      <c r="C306" t="n">
        <v>78865183</v>
      </c>
      <c r="D306" t="n">
        <v>29107963</v>
      </c>
      <c r="E306" t="n">
        <v>1</v>
      </c>
      <c r="F306" t="n">
        <v>1</v>
      </c>
      <c r="G306" t="n">
        <v>1</v>
      </c>
      <c r="H306" t="n">
        <v>3</v>
      </c>
      <c r="I306" t="inlineStr">
        <is>
          <t>101-1669</t>
        </is>
      </c>
      <c r="J306" t="inlineStr">
        <is>
          <t>ТССЦ Московской обл., 101-1669, приказ Минстроя России №675/пр от 28.02.2017 № 254/пр</t>
        </is>
      </c>
      <c r="K306" t="inlineStr">
        <is>
          <t>Очес льняной</t>
        </is>
      </c>
      <c r="L306" t="n">
        <v>1346</v>
      </c>
      <c r="N306" t="n">
        <v>1009</v>
      </c>
      <c r="O306" t="inlineStr">
        <is>
          <t>кг</t>
        </is>
      </c>
      <c r="P306" t="inlineStr">
        <is>
          <t>кг</t>
        </is>
      </c>
      <c r="Q306" t="n">
        <v>1</v>
      </c>
      <c r="W306" t="n">
        <v>0</v>
      </c>
      <c r="X306" t="n">
        <v>-2113933962</v>
      </c>
      <c r="Y306">
        <f>AT306</f>
        <v/>
      </c>
      <c r="AA306" t="n">
        <v>590.67</v>
      </c>
      <c r="AB306" t="n">
        <v>0</v>
      </c>
      <c r="AC306" t="n">
        <v>0</v>
      </c>
      <c r="AD306" t="n">
        <v>0</v>
      </c>
      <c r="AE306" t="n">
        <v>37.29</v>
      </c>
      <c r="AF306" t="n">
        <v>0</v>
      </c>
      <c r="AG306" t="n">
        <v>0</v>
      </c>
      <c r="AH306" t="n">
        <v>0</v>
      </c>
      <c r="AI306" t="n">
        <v>15.84</v>
      </c>
      <c r="AJ306" t="n">
        <v>1</v>
      </c>
      <c r="AK306" t="n">
        <v>1</v>
      </c>
      <c r="AL306" t="n">
        <v>1</v>
      </c>
      <c r="AM306" t="n">
        <v>2</v>
      </c>
      <c r="AN306" t="n">
        <v>0</v>
      </c>
      <c r="AO306" t="n">
        <v>1</v>
      </c>
      <c r="AP306" t="n">
        <v>0</v>
      </c>
      <c r="AQ306" t="n">
        <v>0</v>
      </c>
      <c r="AR306" t="n">
        <v>0</v>
      </c>
      <c r="AS306" t="inlineStr"/>
      <c r="AT306" t="n">
        <v>0.5600000000000001</v>
      </c>
      <c r="AU306" t="inlineStr"/>
      <c r="AV306" t="n">
        <v>0</v>
      </c>
      <c r="AW306" t="n">
        <v>2</v>
      </c>
      <c r="AX306" t="n">
        <v>78865197</v>
      </c>
      <c r="AY306" t="n">
        <v>1</v>
      </c>
      <c r="AZ306" t="n">
        <v>0</v>
      </c>
      <c r="BA306" t="n">
        <v>304</v>
      </c>
      <c r="BB306" t="n">
        <v>0</v>
      </c>
      <c r="BC306" t="n">
        <v>0</v>
      </c>
      <c r="BD306" t="n">
        <v>0</v>
      </c>
      <c r="BE306" t="n">
        <v>0</v>
      </c>
      <c r="BF306" t="n">
        <v>0</v>
      </c>
      <c r="BG306" t="n">
        <v>0</v>
      </c>
      <c r="BH306" t="n">
        <v>0</v>
      </c>
      <c r="BI306" t="n">
        <v>0</v>
      </c>
      <c r="BJ306" t="n">
        <v>0</v>
      </c>
      <c r="BK306" t="n">
        <v>0</v>
      </c>
      <c r="BL306" t="n">
        <v>0</v>
      </c>
      <c r="BM306" t="n">
        <v>0</v>
      </c>
      <c r="BN306" t="n">
        <v>0</v>
      </c>
      <c r="BO306" t="n">
        <v>0</v>
      </c>
      <c r="BP306" t="n">
        <v>0</v>
      </c>
      <c r="BQ306" t="n">
        <v>0</v>
      </c>
      <c r="BR306" t="n">
        <v>0</v>
      </c>
      <c r="BS306" t="n">
        <v>0</v>
      </c>
      <c r="BT306" t="n">
        <v>0</v>
      </c>
      <c r="BU306" t="n">
        <v>0</v>
      </c>
      <c r="BV306" t="n">
        <v>0</v>
      </c>
      <c r="BW306" t="n">
        <v>0</v>
      </c>
      <c r="CV306" t="n">
        <v>0</v>
      </c>
      <c r="CW306" t="n">
        <v>0</v>
      </c>
      <c r="CX306">
        <f>ROUND(Y306*Source!I1027,7)</f>
        <v/>
      </c>
      <c r="CY306">
        <f>AA306</f>
        <v/>
      </c>
      <c r="CZ306">
        <f>AE306</f>
        <v/>
      </c>
      <c r="DA306">
        <f>AI306</f>
        <v/>
      </c>
      <c r="DB306">
        <f>ROUND(ROUND(AT306*CZ306,2),2)</f>
        <v/>
      </c>
      <c r="DC306">
        <f>ROUND(ROUND(AT306*AG306,2),2)</f>
        <v/>
      </c>
      <c r="DD306" t="inlineStr"/>
      <c r="DE306" t="inlineStr"/>
      <c r="DF306">
        <f>ROUND(ROUND(AE306*AI306,0)*CX306,0)</f>
        <v/>
      </c>
      <c r="DG306">
        <f>ROUND(ROUND(AF306,0)*CX306,0)</f>
        <v/>
      </c>
      <c r="DH306">
        <f>ROUND(ROUND(AG306,0)*CX306,0)</f>
        <v/>
      </c>
      <c r="DI306">
        <f>ROUND(ROUND(AH306,0)*CX306,0)</f>
        <v/>
      </c>
      <c r="DJ306">
        <f>DF306</f>
        <v/>
      </c>
      <c r="DK306" t="n">
        <v>0</v>
      </c>
      <c r="DL306" t="inlineStr"/>
      <c r="DM306" t="n">
        <v>0</v>
      </c>
      <c r="DN306" t="inlineStr"/>
      <c r="DO306" t="n">
        <v>0</v>
      </c>
    </row>
    <row r="307">
      <c r="A307">
        <f>ROW(Source!A1027)</f>
        <v/>
      </c>
      <c r="B307" t="n">
        <v>78862477</v>
      </c>
      <c r="C307" t="n">
        <v>78865183</v>
      </c>
      <c r="D307" t="n">
        <v>29144224</v>
      </c>
      <c r="E307" t="n">
        <v>1</v>
      </c>
      <c r="F307" t="n">
        <v>1</v>
      </c>
      <c r="G307" t="n">
        <v>1</v>
      </c>
      <c r="H307" t="n">
        <v>3</v>
      </c>
      <c r="I307" t="inlineStr">
        <is>
          <t>302-1241</t>
        </is>
      </c>
      <c r="J307" t="inlineStr">
        <is>
          <t>ТССЦ Московской обл., 302-1241, приказ Минстроя России №675/пр от 28.02.2017 № 256/пр</t>
        </is>
      </c>
      <c r="K307" t="inlineStr">
        <is>
          <t>Сгоны стальные с муфтой и контргайкой, диаметром 50 мм</t>
        </is>
      </c>
      <c r="L307" t="n">
        <v>1354</v>
      </c>
      <c r="N307" t="n">
        <v>1010</v>
      </c>
      <c r="O307" t="inlineStr">
        <is>
          <t>шт.</t>
        </is>
      </c>
      <c r="P307" t="inlineStr">
        <is>
          <t>шт.</t>
        </is>
      </c>
      <c r="Q307" t="n">
        <v>1</v>
      </c>
      <c r="W307" t="n">
        <v>1</v>
      </c>
      <c r="X307" t="n">
        <v>-1108176549</v>
      </c>
      <c r="Y307">
        <f>AT307</f>
        <v/>
      </c>
      <c r="AA307" t="n">
        <v>391.55</v>
      </c>
      <c r="AB307" t="n">
        <v>0</v>
      </c>
      <c r="AC307" t="n">
        <v>0</v>
      </c>
      <c r="AD307" t="n">
        <v>0</v>
      </c>
      <c r="AE307" t="n">
        <v>28.58</v>
      </c>
      <c r="AF307" t="n">
        <v>0</v>
      </c>
      <c r="AG307" t="n">
        <v>0</v>
      </c>
      <c r="AH307" t="n">
        <v>0</v>
      </c>
      <c r="AI307" t="n">
        <v>13.7</v>
      </c>
      <c r="AJ307" t="n">
        <v>1</v>
      </c>
      <c r="AK307" t="n">
        <v>1</v>
      </c>
      <c r="AL307" t="n">
        <v>1</v>
      </c>
      <c r="AM307" t="n">
        <v>2</v>
      </c>
      <c r="AN307" t="n">
        <v>0</v>
      </c>
      <c r="AO307" t="n">
        <v>1</v>
      </c>
      <c r="AP307" t="n">
        <v>0</v>
      </c>
      <c r="AQ307" t="n">
        <v>0</v>
      </c>
      <c r="AR307" t="n">
        <v>0</v>
      </c>
      <c r="AS307" t="inlineStr"/>
      <c r="AT307" t="n">
        <v>-100</v>
      </c>
      <c r="AU307" t="inlineStr"/>
      <c r="AV307" t="n">
        <v>0</v>
      </c>
      <c r="AW307" t="n">
        <v>2</v>
      </c>
      <c r="AX307" t="n">
        <v>78865198</v>
      </c>
      <c r="AY307" t="n">
        <v>1</v>
      </c>
      <c r="AZ307" t="n">
        <v>6144</v>
      </c>
      <c r="BA307" t="n">
        <v>305</v>
      </c>
      <c r="BB307" t="n">
        <v>0</v>
      </c>
      <c r="BC307" t="n">
        <v>0</v>
      </c>
      <c r="BD307" t="n">
        <v>0</v>
      </c>
      <c r="BE307" t="n">
        <v>0</v>
      </c>
      <c r="BF307" t="n">
        <v>0</v>
      </c>
      <c r="BG307" t="n">
        <v>0</v>
      </c>
      <c r="BH307" t="n">
        <v>0</v>
      </c>
      <c r="BI307" t="n">
        <v>0</v>
      </c>
      <c r="BJ307" t="n">
        <v>0</v>
      </c>
      <c r="BK307" t="n">
        <v>0</v>
      </c>
      <c r="BL307" t="n">
        <v>0</v>
      </c>
      <c r="BM307" t="n">
        <v>0</v>
      </c>
      <c r="BN307" t="n">
        <v>0</v>
      </c>
      <c r="BO307" t="n">
        <v>0</v>
      </c>
      <c r="BP307" t="n">
        <v>0</v>
      </c>
      <c r="BQ307" t="n">
        <v>0</v>
      </c>
      <c r="BR307" t="n">
        <v>0</v>
      </c>
      <c r="BS307" t="n">
        <v>0</v>
      </c>
      <c r="BT307" t="n">
        <v>0</v>
      </c>
      <c r="BU307" t="n">
        <v>0</v>
      </c>
      <c r="BV307" t="n">
        <v>0</v>
      </c>
      <c r="BW307" t="n">
        <v>0</v>
      </c>
      <c r="CV307" t="n">
        <v>0</v>
      </c>
      <c r="CW307" t="n">
        <v>0</v>
      </c>
      <c r="CX307">
        <f>ROUND(Y307*Source!I1027,7)</f>
        <v/>
      </c>
      <c r="CY307">
        <f>AA307</f>
        <v/>
      </c>
      <c r="CZ307">
        <f>AE307</f>
        <v/>
      </c>
      <c r="DA307">
        <f>AI307</f>
        <v/>
      </c>
      <c r="DB307">
        <f>ROUND(ROUND(AT307*CZ307,2),2)</f>
        <v/>
      </c>
      <c r="DC307">
        <f>ROUND(ROUND(AT307*AG307,2),2)</f>
        <v/>
      </c>
      <c r="DD307" t="inlineStr"/>
      <c r="DE307" t="inlineStr"/>
      <c r="DF307">
        <f>ROUND(ROUND(AE307*AI307,0)*CX307,0)</f>
        <v/>
      </c>
      <c r="DG307">
        <f>ROUND(ROUND(AF307,0)*CX307,0)</f>
        <v/>
      </c>
      <c r="DH307">
        <f>ROUND(ROUND(AG307,0)*CX307,0)</f>
        <v/>
      </c>
      <c r="DI307">
        <f>ROUND(ROUND(AH307,0)*CX307,0)</f>
        <v/>
      </c>
      <c r="DJ307">
        <f>DF307</f>
        <v/>
      </c>
      <c r="DK307" t="n">
        <v>0</v>
      </c>
      <c r="DL307" t="inlineStr"/>
      <c r="DM307" t="n">
        <v>0</v>
      </c>
      <c r="DN307" t="inlineStr"/>
      <c r="DO307" t="n">
        <v>0</v>
      </c>
    </row>
    <row r="308">
      <c r="A308">
        <f>ROW(Source!A1027)</f>
        <v/>
      </c>
      <c r="B308" t="n">
        <v>78862477</v>
      </c>
      <c r="C308" t="n">
        <v>78865183</v>
      </c>
      <c r="D308" t="n">
        <v>38120439</v>
      </c>
      <c r="E308" t="n">
        <v>1</v>
      </c>
      <c r="F308" t="n">
        <v>1</v>
      </c>
      <c r="G308" t="n">
        <v>1</v>
      </c>
      <c r="H308" t="n">
        <v>3</v>
      </c>
      <c r="I308" t="inlineStr">
        <is>
          <t>507-4994</t>
        </is>
      </c>
      <c r="J308" t="inlineStr">
        <is>
          <t>ТССЦ Московской обл., 507-4994, приказ Минстроя России №675/пр от 28.02.2017 № 258/пр</t>
        </is>
      </c>
      <c r="K308" t="inlineStr">
        <is>
          <t>Муфты стальные прямые диаметром 50 мм</t>
        </is>
      </c>
      <c r="L308" t="n">
        <v>1358</v>
      </c>
      <c r="N308" t="n">
        <v>1010</v>
      </c>
      <c r="O308" t="inlineStr">
        <is>
          <t>10 шт.</t>
        </is>
      </c>
      <c r="P308" t="inlineStr">
        <is>
          <t>10 шт.</t>
        </is>
      </c>
      <c r="Q308" t="n">
        <v>10</v>
      </c>
      <c r="W308" t="n">
        <v>0</v>
      </c>
      <c r="X308" t="n">
        <v>-506320507</v>
      </c>
      <c r="Y308">
        <f>AT308</f>
        <v/>
      </c>
      <c r="AA308" t="n">
        <v>1344.1</v>
      </c>
      <c r="AB308" t="n">
        <v>0</v>
      </c>
      <c r="AC308" t="n">
        <v>0</v>
      </c>
      <c r="AD308" t="n">
        <v>0</v>
      </c>
      <c r="AE308" t="n">
        <v>205.52</v>
      </c>
      <c r="AF308" t="n">
        <v>0</v>
      </c>
      <c r="AG308" t="n">
        <v>0</v>
      </c>
      <c r="AH308" t="n">
        <v>0</v>
      </c>
      <c r="AI308" t="n">
        <v>6.54</v>
      </c>
      <c r="AJ308" t="n">
        <v>1</v>
      </c>
      <c r="AK308" t="n">
        <v>1</v>
      </c>
      <c r="AL308" t="n">
        <v>1</v>
      </c>
      <c r="AM308" t="n">
        <v>0</v>
      </c>
      <c r="AN308" t="n">
        <v>0</v>
      </c>
      <c r="AO308" t="n">
        <v>0</v>
      </c>
      <c r="AP308" t="n">
        <v>0</v>
      </c>
      <c r="AQ308" t="n">
        <v>0</v>
      </c>
      <c r="AR308" t="n">
        <v>0</v>
      </c>
      <c r="AS308" t="inlineStr"/>
      <c r="AT308" t="n">
        <v>100</v>
      </c>
      <c r="AU308" t="inlineStr"/>
      <c r="AV308" t="n">
        <v>0</v>
      </c>
      <c r="AW308" t="n">
        <v>1</v>
      </c>
      <c r="AX308" t="n">
        <v>-1</v>
      </c>
      <c r="AY308" t="n">
        <v>0</v>
      </c>
      <c r="AZ308" t="n">
        <v>0</v>
      </c>
      <c r="BA308" t="inlineStr"/>
      <c r="BB308" t="n">
        <v>0</v>
      </c>
      <c r="BC308" t="n">
        <v>0</v>
      </c>
      <c r="BD308" t="n">
        <v>0</v>
      </c>
      <c r="BE308" t="n">
        <v>0</v>
      </c>
      <c r="BF308" t="n">
        <v>0</v>
      </c>
      <c r="BG308" t="n">
        <v>0</v>
      </c>
      <c r="BH308" t="n">
        <v>0</v>
      </c>
      <c r="BI308" t="n">
        <v>0</v>
      </c>
      <c r="BJ308" t="n">
        <v>0</v>
      </c>
      <c r="BK308" t="n">
        <v>0</v>
      </c>
      <c r="BL308" t="n">
        <v>0</v>
      </c>
      <c r="BM308" t="n">
        <v>0</v>
      </c>
      <c r="BN308" t="n">
        <v>0</v>
      </c>
      <c r="BO308" t="n">
        <v>0</v>
      </c>
      <c r="BP308" t="n">
        <v>0</v>
      </c>
      <c r="BQ308" t="n">
        <v>0</v>
      </c>
      <c r="BR308" t="n">
        <v>0</v>
      </c>
      <c r="BS308" t="n">
        <v>0</v>
      </c>
      <c r="BT308" t="n">
        <v>0</v>
      </c>
      <c r="BU308" t="n">
        <v>0</v>
      </c>
      <c r="BV308" t="n">
        <v>0</v>
      </c>
      <c r="BW308" t="n">
        <v>0</v>
      </c>
      <c r="CV308" t="n">
        <v>0</v>
      </c>
      <c r="CW308" t="n">
        <v>0</v>
      </c>
      <c r="CX308">
        <f>ROUND(Y308*Source!I1027,7)</f>
        <v/>
      </c>
      <c r="CY308">
        <f>AA308</f>
        <v/>
      </c>
      <c r="CZ308">
        <f>AE308</f>
        <v/>
      </c>
      <c r="DA308">
        <f>AI308</f>
        <v/>
      </c>
      <c r="DB308">
        <f>ROUND(ROUND(AT308*CZ308,2),2)</f>
        <v/>
      </c>
      <c r="DC308">
        <f>ROUND(ROUND(AT308*AG308,2),2)</f>
        <v/>
      </c>
      <c r="DD308" t="inlineStr"/>
      <c r="DE308" t="inlineStr"/>
      <c r="DF308">
        <f>ROUND(ROUND(AE308*AI308,0)*CX308,0)</f>
        <v/>
      </c>
      <c r="DG308">
        <f>ROUND(ROUND(AF308,0)*CX308,0)</f>
        <v/>
      </c>
      <c r="DH308">
        <f>ROUND(ROUND(AG308,0)*CX308,0)</f>
        <v/>
      </c>
      <c r="DI308">
        <f>ROUND(ROUND(AH308,0)*CX308,0)</f>
        <v/>
      </c>
      <c r="DJ308">
        <f>DF308</f>
        <v/>
      </c>
      <c r="DK308" t="n">
        <v>0</v>
      </c>
      <c r="DL308" t="inlineStr"/>
      <c r="DM308" t="n">
        <v>0</v>
      </c>
      <c r="DN308" t="inlineStr"/>
      <c r="DO308" t="n">
        <v>0</v>
      </c>
    </row>
    <row r="309">
      <c r="A309">
        <f>ROW(Source!A1068)</f>
        <v/>
      </c>
      <c r="B309" t="n">
        <v>78862477</v>
      </c>
      <c r="C309" t="n">
        <v>78865264</v>
      </c>
      <c r="D309" t="n">
        <v>18411117</v>
      </c>
      <c r="E309" t="n">
        <v>1</v>
      </c>
      <c r="F309" t="n">
        <v>1</v>
      </c>
      <c r="G309" t="n">
        <v>1</v>
      </c>
      <c r="H309" t="n">
        <v>1</v>
      </c>
      <c r="I309" t="inlineStr">
        <is>
          <t>1-1040-90</t>
        </is>
      </c>
      <c r="J309" t="inlineStr"/>
      <c r="K309" t="inlineStr">
        <is>
          <t>Рабочий строитель среднего разряда 4</t>
        </is>
      </c>
      <c r="L309" t="n">
        <v>1369</v>
      </c>
      <c r="N309" t="n">
        <v>1013</v>
      </c>
      <c r="O309" t="inlineStr">
        <is>
          <t>чел.-ч</t>
        </is>
      </c>
      <c r="P309" t="inlineStr">
        <is>
          <t>чел.-ч</t>
        </is>
      </c>
      <c r="Q309" t="n">
        <v>1</v>
      </c>
      <c r="W309" t="n">
        <v>0</v>
      </c>
      <c r="X309" t="n">
        <v>-1739886638</v>
      </c>
      <c r="Y309">
        <f>AT309</f>
        <v/>
      </c>
      <c r="AA309" t="n">
        <v>0</v>
      </c>
      <c r="AB309" t="n">
        <v>0</v>
      </c>
      <c r="AC309" t="n">
        <v>0</v>
      </c>
      <c r="AD309" t="n">
        <v>9.619999999999999</v>
      </c>
      <c r="AE309" t="n">
        <v>0</v>
      </c>
      <c r="AF309" t="n">
        <v>0</v>
      </c>
      <c r="AG309" t="n">
        <v>0</v>
      </c>
      <c r="AH309" t="n">
        <v>9.619999999999999</v>
      </c>
      <c r="AI309" t="n">
        <v>1</v>
      </c>
      <c r="AJ309" t="n">
        <v>1</v>
      </c>
      <c r="AK309" t="n">
        <v>1</v>
      </c>
      <c r="AL309" t="n">
        <v>1</v>
      </c>
      <c r="AM309" t="n">
        <v>-2</v>
      </c>
      <c r="AN309" t="n">
        <v>0</v>
      </c>
      <c r="AO309" t="n">
        <v>1</v>
      </c>
      <c r="AP309" t="n">
        <v>1</v>
      </c>
      <c r="AQ309" t="n">
        <v>0</v>
      </c>
      <c r="AR309" t="n">
        <v>0</v>
      </c>
      <c r="AS309" t="inlineStr"/>
      <c r="AT309" t="n">
        <v>155</v>
      </c>
      <c r="AU309" t="inlineStr"/>
      <c r="AV309" t="n">
        <v>1</v>
      </c>
      <c r="AW309" t="n">
        <v>2</v>
      </c>
      <c r="AX309" t="n">
        <v>78865276</v>
      </c>
      <c r="AY309" t="n">
        <v>1</v>
      </c>
      <c r="AZ309" t="n">
        <v>0</v>
      </c>
      <c r="BA309" t="n">
        <v>306</v>
      </c>
      <c r="BB309" t="n">
        <v>0</v>
      </c>
      <c r="BC309" t="n">
        <v>0</v>
      </c>
      <c r="BD309" t="n">
        <v>0</v>
      </c>
      <c r="BE309" t="n">
        <v>0</v>
      </c>
      <c r="BF309" t="n">
        <v>0</v>
      </c>
      <c r="BG309" t="n">
        <v>0</v>
      </c>
      <c r="BH309" t="n">
        <v>0</v>
      </c>
      <c r="BI309" t="n">
        <v>0</v>
      </c>
      <c r="BJ309" t="n">
        <v>0</v>
      </c>
      <c r="BK309" t="n">
        <v>0</v>
      </c>
      <c r="BL309" t="n">
        <v>0</v>
      </c>
      <c r="BM309" t="n">
        <v>0</v>
      </c>
      <c r="BN309" t="n">
        <v>0</v>
      </c>
      <c r="BO309" t="n">
        <v>0</v>
      </c>
      <c r="BP309" t="n">
        <v>0</v>
      </c>
      <c r="BQ309" t="n">
        <v>0</v>
      </c>
      <c r="BR309" t="n">
        <v>0</v>
      </c>
      <c r="BS309" t="n">
        <v>0</v>
      </c>
      <c r="BT309" t="n">
        <v>0</v>
      </c>
      <c r="BU309" t="n">
        <v>0</v>
      </c>
      <c r="BV309" t="n">
        <v>0</v>
      </c>
      <c r="BW309" t="n">
        <v>0</v>
      </c>
      <c r="CU309">
        <f>ROUND(AT309*Source!I1068*AH309*AL309,0)</f>
        <v/>
      </c>
      <c r="CV309">
        <f>ROUND(Y309*Source!I1068,7)</f>
        <v/>
      </c>
      <c r="CW309" t="n">
        <v>0</v>
      </c>
      <c r="CX309">
        <f>ROUND(Y309*Source!I1068,7)</f>
        <v/>
      </c>
      <c r="CY309">
        <f>AD309</f>
        <v/>
      </c>
      <c r="CZ309">
        <f>AH309</f>
        <v/>
      </c>
      <c r="DA309">
        <f>AL309</f>
        <v/>
      </c>
      <c r="DB309">
        <f>ROUND(ROUND(AT309*CZ309,2),2)</f>
        <v/>
      </c>
      <c r="DC309">
        <f>ROUND(ROUND(AT309*AG309,2),2)</f>
        <v/>
      </c>
      <c r="DD309" t="inlineStr"/>
      <c r="DE309" t="inlineStr"/>
      <c r="DF309">
        <f>ROUND(ROUND(AE309,0)*CX309,0)</f>
        <v/>
      </c>
      <c r="DG309">
        <f>ROUND(ROUND(AF309,0)*CX309,0)</f>
        <v/>
      </c>
      <c r="DH309">
        <f>ROUND(ROUND(AG309,0)*CX309,0)</f>
        <v/>
      </c>
      <c r="DI309">
        <f>ROUND(ROUND(AH309,0)*CX309,0)</f>
        <v/>
      </c>
      <c r="DJ309">
        <f>DI309</f>
        <v/>
      </c>
      <c r="DK309" t="n">
        <v>0</v>
      </c>
      <c r="DL309" t="inlineStr"/>
      <c r="DM309" t="n">
        <v>0</v>
      </c>
      <c r="DN309" t="inlineStr"/>
      <c r="DO309" t="n">
        <v>0</v>
      </c>
    </row>
    <row r="310">
      <c r="A310">
        <f>ROW(Source!A1068)</f>
        <v/>
      </c>
      <c r="B310" t="n">
        <v>78862477</v>
      </c>
      <c r="C310" t="n">
        <v>78865264</v>
      </c>
      <c r="D310" t="n">
        <v>29172659</v>
      </c>
      <c r="E310" t="n">
        <v>1</v>
      </c>
      <c r="F310" t="n">
        <v>1</v>
      </c>
      <c r="G310" t="n">
        <v>1</v>
      </c>
      <c r="H310" t="n">
        <v>2</v>
      </c>
      <c r="I310" t="inlineStr">
        <is>
          <t>040504</t>
        </is>
      </c>
      <c r="J310" t="inlineStr">
        <is>
          <t>ТСЭМ Московской обл., 040504, приказ Минстроя России №675/пр от 28.02.2017 № 264/пр</t>
        </is>
      </c>
      <c r="K310" t="inlineStr">
        <is>
          <t>Аппарат для газовой сварки и резки</t>
        </is>
      </c>
      <c r="L310" t="n">
        <v>1368</v>
      </c>
      <c r="N310" t="n">
        <v>1011</v>
      </c>
      <c r="O310" t="inlineStr">
        <is>
          <t>маш.-ч</t>
        </is>
      </c>
      <c r="P310" t="inlineStr">
        <is>
          <t>маш.-ч</t>
        </is>
      </c>
      <c r="Q310" t="n">
        <v>1</v>
      </c>
      <c r="W310" t="n">
        <v>0</v>
      </c>
      <c r="X310" t="n">
        <v>1514068676</v>
      </c>
      <c r="Y310">
        <f>AT310</f>
        <v/>
      </c>
      <c r="AA310" t="n">
        <v>0</v>
      </c>
      <c r="AB310" t="n">
        <v>9.76</v>
      </c>
      <c r="AC310" t="n">
        <v>0</v>
      </c>
      <c r="AD310" t="n">
        <v>0</v>
      </c>
      <c r="AE310" t="n">
        <v>0</v>
      </c>
      <c r="AF310" t="n">
        <v>1.2</v>
      </c>
      <c r="AG310" t="n">
        <v>0</v>
      </c>
      <c r="AH310" t="n">
        <v>0</v>
      </c>
      <c r="AI310" t="n">
        <v>1</v>
      </c>
      <c r="AJ310" t="n">
        <v>8.130000000000001</v>
      </c>
      <c r="AK310" t="n">
        <v>52.25</v>
      </c>
      <c r="AL310" t="n">
        <v>1</v>
      </c>
      <c r="AM310" t="n">
        <v>2</v>
      </c>
      <c r="AN310" t="n">
        <v>0</v>
      </c>
      <c r="AO310" t="n">
        <v>1</v>
      </c>
      <c r="AP310" t="n">
        <v>1</v>
      </c>
      <c r="AQ310" t="n">
        <v>0</v>
      </c>
      <c r="AR310" t="n">
        <v>0</v>
      </c>
      <c r="AS310" t="inlineStr"/>
      <c r="AT310" t="n">
        <v>2.82</v>
      </c>
      <c r="AU310" t="inlineStr"/>
      <c r="AV310" t="n">
        <v>0</v>
      </c>
      <c r="AW310" t="n">
        <v>2</v>
      </c>
      <c r="AX310" t="n">
        <v>78865277</v>
      </c>
      <c r="AY310" t="n">
        <v>1</v>
      </c>
      <c r="AZ310" t="n">
        <v>0</v>
      </c>
      <c r="BA310" t="n">
        <v>307</v>
      </c>
      <c r="BB310" t="n">
        <v>0</v>
      </c>
      <c r="BC310" t="n">
        <v>0</v>
      </c>
      <c r="BD310" t="n">
        <v>0</v>
      </c>
      <c r="BE310" t="n">
        <v>0</v>
      </c>
      <c r="BF310" t="n">
        <v>0</v>
      </c>
      <c r="BG310" t="n">
        <v>0</v>
      </c>
      <c r="BH310" t="n">
        <v>0</v>
      </c>
      <c r="BI310" t="n">
        <v>0</v>
      </c>
      <c r="BJ310" t="n">
        <v>0</v>
      </c>
      <c r="BK310" t="n">
        <v>0</v>
      </c>
      <c r="BL310" t="n">
        <v>0</v>
      </c>
      <c r="BM310" t="n">
        <v>0</v>
      </c>
      <c r="BN310" t="n">
        <v>0</v>
      </c>
      <c r="BO310" t="n">
        <v>0</v>
      </c>
      <c r="BP310" t="n">
        <v>0</v>
      </c>
      <c r="BQ310" t="n">
        <v>0</v>
      </c>
      <c r="BR310" t="n">
        <v>0</v>
      </c>
      <c r="BS310" t="n">
        <v>0</v>
      </c>
      <c r="BT310" t="n">
        <v>0</v>
      </c>
      <c r="BU310" t="n">
        <v>0</v>
      </c>
      <c r="BV310" t="n">
        <v>0</v>
      </c>
      <c r="BW310" t="n">
        <v>0</v>
      </c>
      <c r="CV310" t="n">
        <v>0</v>
      </c>
      <c r="CW310">
        <f>ROUND(Y310*Source!I1068*DO310,7)</f>
        <v/>
      </c>
      <c r="CX310">
        <f>ROUND(Y310*Source!I1068,7)</f>
        <v/>
      </c>
      <c r="CY310">
        <f>AB310</f>
        <v/>
      </c>
      <c r="CZ310">
        <f>AF310</f>
        <v/>
      </c>
      <c r="DA310">
        <f>AJ310</f>
        <v/>
      </c>
      <c r="DB310">
        <f>ROUND(ROUND(AT310*CZ310,2),2)</f>
        <v/>
      </c>
      <c r="DC310">
        <f>ROUND(ROUND(AT310*AG310,2),2)</f>
        <v/>
      </c>
      <c r="DD310" t="inlineStr"/>
      <c r="DE310" t="inlineStr"/>
      <c r="DF310">
        <f>ROUND(ROUND(AE310,0)*CX310,0)</f>
        <v/>
      </c>
      <c r="DG310">
        <f>ROUND(ROUND(AF310*AJ310,0)*CX310,0)</f>
        <v/>
      </c>
      <c r="DH310">
        <f>ROUND(ROUND(AG310*AK310,0)*CX310,0)</f>
        <v/>
      </c>
      <c r="DI310">
        <f>ROUND(ROUND(AH310,0)*CX310,0)</f>
        <v/>
      </c>
      <c r="DJ310">
        <f>DG310</f>
        <v/>
      </c>
      <c r="DK310" t="n">
        <v>0</v>
      </c>
      <c r="DL310" t="inlineStr"/>
      <c r="DM310" t="n">
        <v>0</v>
      </c>
      <c r="DN310" t="inlineStr"/>
      <c r="DO310" t="n">
        <v>0</v>
      </c>
    </row>
    <row r="311">
      <c r="A311">
        <f>ROW(Source!A1068)</f>
        <v/>
      </c>
      <c r="B311" t="n">
        <v>78862477</v>
      </c>
      <c r="C311" t="n">
        <v>78865264</v>
      </c>
      <c r="D311" t="n">
        <v>29174500</v>
      </c>
      <c r="E311" t="n">
        <v>1</v>
      </c>
      <c r="F311" t="n">
        <v>1</v>
      </c>
      <c r="G311" t="n">
        <v>1</v>
      </c>
      <c r="H311" t="n">
        <v>2</v>
      </c>
      <c r="I311" t="inlineStr">
        <is>
          <t>330206</t>
        </is>
      </c>
      <c r="J311" t="inlineStr">
        <is>
          <t>ТСЭМ Московской обл., 330206, приказ Минстроя России №675/пр от 28.02.2017 № 264/пр</t>
        </is>
      </c>
      <c r="K311" t="inlineStr">
        <is>
          <t>Дрели электрические</t>
        </is>
      </c>
      <c r="L311" t="n">
        <v>1368</v>
      </c>
      <c r="N311" t="n">
        <v>1011</v>
      </c>
      <c r="O311" t="inlineStr">
        <is>
          <t>маш.-ч</t>
        </is>
      </c>
      <c r="P311" t="inlineStr">
        <is>
          <t>маш.-ч</t>
        </is>
      </c>
      <c r="Q311" t="n">
        <v>1</v>
      </c>
      <c r="W311" t="n">
        <v>0</v>
      </c>
      <c r="X311" t="n">
        <v>-1867053656</v>
      </c>
      <c r="Y311">
        <f>AT311</f>
        <v/>
      </c>
      <c r="AA311" t="n">
        <v>0</v>
      </c>
      <c r="AB311" t="n">
        <v>8.390000000000001</v>
      </c>
      <c r="AC311" t="n">
        <v>0</v>
      </c>
      <c r="AD311" t="n">
        <v>0</v>
      </c>
      <c r="AE311" t="n">
        <v>0</v>
      </c>
      <c r="AF311" t="n">
        <v>1.95</v>
      </c>
      <c r="AG311" t="n">
        <v>0</v>
      </c>
      <c r="AH311" t="n">
        <v>0</v>
      </c>
      <c r="AI311" t="n">
        <v>1</v>
      </c>
      <c r="AJ311" t="n">
        <v>4.3</v>
      </c>
      <c r="AK311" t="n">
        <v>52.25</v>
      </c>
      <c r="AL311" t="n">
        <v>1</v>
      </c>
      <c r="AM311" t="n">
        <v>2</v>
      </c>
      <c r="AN311" t="n">
        <v>0</v>
      </c>
      <c r="AO311" t="n">
        <v>1</v>
      </c>
      <c r="AP311" t="n">
        <v>1</v>
      </c>
      <c r="AQ311" t="n">
        <v>0</v>
      </c>
      <c r="AR311" t="n">
        <v>0</v>
      </c>
      <c r="AS311" t="inlineStr"/>
      <c r="AT311" t="n">
        <v>4.56</v>
      </c>
      <c r="AU311" t="inlineStr"/>
      <c r="AV311" t="n">
        <v>0</v>
      </c>
      <c r="AW311" t="n">
        <v>2</v>
      </c>
      <c r="AX311" t="n">
        <v>78865278</v>
      </c>
      <c r="AY311" t="n">
        <v>1</v>
      </c>
      <c r="AZ311" t="n">
        <v>0</v>
      </c>
      <c r="BA311" t="n">
        <v>308</v>
      </c>
      <c r="BB311" t="n">
        <v>0</v>
      </c>
      <c r="BC311" t="n">
        <v>0</v>
      </c>
      <c r="BD311" t="n">
        <v>0</v>
      </c>
      <c r="BE311" t="n">
        <v>0</v>
      </c>
      <c r="BF311" t="n">
        <v>0</v>
      </c>
      <c r="BG311" t="n">
        <v>0</v>
      </c>
      <c r="BH311" t="n">
        <v>0</v>
      </c>
      <c r="BI311" t="n">
        <v>0</v>
      </c>
      <c r="BJ311" t="n">
        <v>0</v>
      </c>
      <c r="BK311" t="n">
        <v>0</v>
      </c>
      <c r="BL311" t="n">
        <v>0</v>
      </c>
      <c r="BM311" t="n">
        <v>0</v>
      </c>
      <c r="BN311" t="n">
        <v>0</v>
      </c>
      <c r="BO311" t="n">
        <v>0</v>
      </c>
      <c r="BP311" t="n">
        <v>0</v>
      </c>
      <c r="BQ311" t="n">
        <v>0</v>
      </c>
      <c r="BR311" t="n">
        <v>0</v>
      </c>
      <c r="BS311" t="n">
        <v>0</v>
      </c>
      <c r="BT311" t="n">
        <v>0</v>
      </c>
      <c r="BU311" t="n">
        <v>0</v>
      </c>
      <c r="BV311" t="n">
        <v>0</v>
      </c>
      <c r="BW311" t="n">
        <v>0</v>
      </c>
      <c r="CV311" t="n">
        <v>0</v>
      </c>
      <c r="CW311">
        <f>ROUND(Y311*Source!I1068*DO311,7)</f>
        <v/>
      </c>
      <c r="CX311">
        <f>ROUND(Y311*Source!I1068,7)</f>
        <v/>
      </c>
      <c r="CY311">
        <f>AB311</f>
        <v/>
      </c>
      <c r="CZ311">
        <f>AF311</f>
        <v/>
      </c>
      <c r="DA311">
        <f>AJ311</f>
        <v/>
      </c>
      <c r="DB311">
        <f>ROUND(ROUND(AT311*CZ311,2),2)</f>
        <v/>
      </c>
      <c r="DC311">
        <f>ROUND(ROUND(AT311*AG311,2),2)</f>
        <v/>
      </c>
      <c r="DD311" t="inlineStr"/>
      <c r="DE311" t="inlineStr"/>
      <c r="DF311">
        <f>ROUND(ROUND(AE311,0)*CX311,0)</f>
        <v/>
      </c>
      <c r="DG311">
        <f>ROUND(ROUND(AF311*AJ311,0)*CX311,0)</f>
        <v/>
      </c>
      <c r="DH311">
        <f>ROUND(ROUND(AG311*AK311,0)*CX311,0)</f>
        <v/>
      </c>
      <c r="DI311">
        <f>ROUND(ROUND(AH311,0)*CX311,0)</f>
        <v/>
      </c>
      <c r="DJ311">
        <f>DG311</f>
        <v/>
      </c>
      <c r="DK311" t="n">
        <v>0</v>
      </c>
      <c r="DL311" t="inlineStr"/>
      <c r="DM311" t="n">
        <v>0</v>
      </c>
      <c r="DN311" t="inlineStr"/>
      <c r="DO311" t="n">
        <v>0</v>
      </c>
    </row>
    <row r="312">
      <c r="A312">
        <f>ROW(Source!A1068)</f>
        <v/>
      </c>
      <c r="B312" t="n">
        <v>78862477</v>
      </c>
      <c r="C312" t="n">
        <v>78865264</v>
      </c>
      <c r="D312" t="n">
        <v>29174913</v>
      </c>
      <c r="E312" t="n">
        <v>1</v>
      </c>
      <c r="F312" t="n">
        <v>1</v>
      </c>
      <c r="G312" t="n">
        <v>1</v>
      </c>
      <c r="H312" t="n">
        <v>2</v>
      </c>
      <c r="I312" t="inlineStr">
        <is>
          <t>400001</t>
        </is>
      </c>
      <c r="J312" t="inlineStr">
        <is>
          <t>ТСЭМ Московской обл., 400001, приказ Минстроя России №675/пр от 28.02.2017 № 264/пр</t>
        </is>
      </c>
      <c r="K312" t="inlineStr">
        <is>
          <t>Автомобили бортовые, грузоподъемность до 5 т</t>
        </is>
      </c>
      <c r="L312" t="n">
        <v>1368</v>
      </c>
      <c r="N312" t="n">
        <v>1011</v>
      </c>
      <c r="O312" t="inlineStr">
        <is>
          <t>маш.-ч</t>
        </is>
      </c>
      <c r="P312" t="inlineStr">
        <is>
          <t>маш.-ч</t>
        </is>
      </c>
      <c r="Q312" t="n">
        <v>1</v>
      </c>
      <c r="W312" t="n">
        <v>0</v>
      </c>
      <c r="X312" t="n">
        <v>1230759911</v>
      </c>
      <c r="Y312">
        <f>AT312</f>
        <v/>
      </c>
      <c r="AA312" t="n">
        <v>0</v>
      </c>
      <c r="AB312" t="n">
        <v>2177.51</v>
      </c>
      <c r="AC312" t="n">
        <v>606.1</v>
      </c>
      <c r="AD312" t="n">
        <v>0</v>
      </c>
      <c r="AE312" t="n">
        <v>0</v>
      </c>
      <c r="AF312" t="n">
        <v>87.17</v>
      </c>
      <c r="AG312" t="n">
        <v>11.6</v>
      </c>
      <c r="AH312" t="n">
        <v>0</v>
      </c>
      <c r="AI312" t="n">
        <v>1</v>
      </c>
      <c r="AJ312" t="n">
        <v>24.98</v>
      </c>
      <c r="AK312" t="n">
        <v>52.25</v>
      </c>
      <c r="AL312" t="n">
        <v>1</v>
      </c>
      <c r="AM312" t="n">
        <v>2</v>
      </c>
      <c r="AN312" t="n">
        <v>0</v>
      </c>
      <c r="AO312" t="n">
        <v>1</v>
      </c>
      <c r="AP312" t="n">
        <v>1</v>
      </c>
      <c r="AQ312" t="n">
        <v>0</v>
      </c>
      <c r="AR312" t="n">
        <v>0</v>
      </c>
      <c r="AS312" t="inlineStr"/>
      <c r="AT312" t="n">
        <v>0.6</v>
      </c>
      <c r="AU312" t="inlineStr"/>
      <c r="AV312" t="n">
        <v>0</v>
      </c>
      <c r="AW312" t="n">
        <v>2</v>
      </c>
      <c r="AX312" t="n">
        <v>78865279</v>
      </c>
      <c r="AY312" t="n">
        <v>1</v>
      </c>
      <c r="AZ312" t="n">
        <v>0</v>
      </c>
      <c r="BA312" t="n">
        <v>309</v>
      </c>
      <c r="BB312" t="n">
        <v>0</v>
      </c>
      <c r="BC312" t="n">
        <v>0</v>
      </c>
      <c r="BD312" t="n">
        <v>0</v>
      </c>
      <c r="BE312" t="n">
        <v>0</v>
      </c>
      <c r="BF312" t="n">
        <v>0</v>
      </c>
      <c r="BG312" t="n">
        <v>0</v>
      </c>
      <c r="BH312" t="n">
        <v>0</v>
      </c>
      <c r="BI312" t="n">
        <v>0</v>
      </c>
      <c r="BJ312" t="n">
        <v>0</v>
      </c>
      <c r="BK312" t="n">
        <v>0</v>
      </c>
      <c r="BL312" t="n">
        <v>0</v>
      </c>
      <c r="BM312" t="n">
        <v>0</v>
      </c>
      <c r="BN312" t="n">
        <v>0</v>
      </c>
      <c r="BO312" t="n">
        <v>0</v>
      </c>
      <c r="BP312" t="n">
        <v>0</v>
      </c>
      <c r="BQ312" t="n">
        <v>0</v>
      </c>
      <c r="BR312" t="n">
        <v>0</v>
      </c>
      <c r="BS312" t="n">
        <v>0</v>
      </c>
      <c r="BT312" t="n">
        <v>0</v>
      </c>
      <c r="BU312" t="n">
        <v>0</v>
      </c>
      <c r="BV312" t="n">
        <v>0</v>
      </c>
      <c r="BW312" t="n">
        <v>0</v>
      </c>
      <c r="CV312" t="n">
        <v>0</v>
      </c>
      <c r="CW312">
        <f>ROUND(Y312*Source!I1068*DO312,7)</f>
        <v/>
      </c>
      <c r="CX312">
        <f>ROUND(Y312*Source!I1068,7)</f>
        <v/>
      </c>
      <c r="CY312">
        <f>AB312</f>
        <v/>
      </c>
      <c r="CZ312">
        <f>AF312</f>
        <v/>
      </c>
      <c r="DA312">
        <f>AJ312</f>
        <v/>
      </c>
      <c r="DB312">
        <f>ROUND(ROUND(AT312*CZ312,2),2)</f>
        <v/>
      </c>
      <c r="DC312">
        <f>ROUND(ROUND(AT312*AG312,2),2)</f>
        <v/>
      </c>
      <c r="DD312" t="inlineStr"/>
      <c r="DE312" t="inlineStr"/>
      <c r="DF312">
        <f>ROUND(ROUND(AE312,0)*CX312,0)</f>
        <v/>
      </c>
      <c r="DG312">
        <f>ROUND(ROUND(AF312*AJ312,0)*CX312,0)</f>
        <v/>
      </c>
      <c r="DH312">
        <f>ROUND(ROUND(AG312*AK312,0)*CX312,0)</f>
        <v/>
      </c>
      <c r="DI312">
        <f>ROUND(ROUND(AH312,0)*CX312,0)</f>
        <v/>
      </c>
      <c r="DJ312">
        <f>DG312</f>
        <v/>
      </c>
      <c r="DK312" t="n">
        <v>0</v>
      </c>
      <c r="DL312" t="inlineStr"/>
      <c r="DM312" t="n">
        <v>0</v>
      </c>
      <c r="DN312" t="inlineStr"/>
      <c r="DO312" t="n">
        <v>0</v>
      </c>
    </row>
    <row r="313">
      <c r="A313">
        <f>ROW(Source!A1068)</f>
        <v/>
      </c>
      <c r="B313" t="n">
        <v>78862477</v>
      </c>
      <c r="C313" t="n">
        <v>78865264</v>
      </c>
      <c r="D313" t="n">
        <v>29107441</v>
      </c>
      <c r="E313" t="n">
        <v>1</v>
      </c>
      <c r="F313" t="n">
        <v>1</v>
      </c>
      <c r="G313" t="n">
        <v>1</v>
      </c>
      <c r="H313" t="n">
        <v>3</v>
      </c>
      <c r="I313" t="inlineStr">
        <is>
          <t>101-0324</t>
        </is>
      </c>
      <c r="J313" t="inlineStr">
        <is>
          <t>ТССЦ Московской обл., 101-0324, приказ Минстроя России №675/пр от 28.02.2017 № 254/пр</t>
        </is>
      </c>
      <c r="K313" t="inlineStr">
        <is>
          <t>Кислород технический газообразный</t>
        </is>
      </c>
      <c r="L313" t="n">
        <v>1339</v>
      </c>
      <c r="N313" t="n">
        <v>1007</v>
      </c>
      <c r="O313" t="inlineStr">
        <is>
          <t>м3</t>
        </is>
      </c>
      <c r="P313" t="inlineStr">
        <is>
          <t>м3</t>
        </is>
      </c>
      <c r="Q313" t="n">
        <v>1</v>
      </c>
      <c r="W313" t="n">
        <v>0</v>
      </c>
      <c r="X313" t="n">
        <v>-756465305</v>
      </c>
      <c r="Y313">
        <f>AT313</f>
        <v/>
      </c>
      <c r="AA313" t="n">
        <v>111.08</v>
      </c>
      <c r="AB313" t="n">
        <v>0</v>
      </c>
      <c r="AC313" t="n">
        <v>0</v>
      </c>
      <c r="AD313" t="n">
        <v>0</v>
      </c>
      <c r="AE313" t="n">
        <v>6.23</v>
      </c>
      <c r="AF313" t="n">
        <v>0</v>
      </c>
      <c r="AG313" t="n">
        <v>0</v>
      </c>
      <c r="AH313" t="n">
        <v>0</v>
      </c>
      <c r="AI313" t="n">
        <v>17.83</v>
      </c>
      <c r="AJ313" t="n">
        <v>1</v>
      </c>
      <c r="AK313" t="n">
        <v>1</v>
      </c>
      <c r="AL313" t="n">
        <v>1</v>
      </c>
      <c r="AM313" t="n">
        <v>2</v>
      </c>
      <c r="AN313" t="n">
        <v>0</v>
      </c>
      <c r="AO313" t="n">
        <v>1</v>
      </c>
      <c r="AP313" t="n">
        <v>1</v>
      </c>
      <c r="AQ313" t="n">
        <v>0</v>
      </c>
      <c r="AR313" t="n">
        <v>0</v>
      </c>
      <c r="AS313" t="inlineStr"/>
      <c r="AT313" t="n">
        <v>0.48</v>
      </c>
      <c r="AU313" t="inlineStr"/>
      <c r="AV313" t="n">
        <v>0</v>
      </c>
      <c r="AW313" t="n">
        <v>2</v>
      </c>
      <c r="AX313" t="n">
        <v>78865280</v>
      </c>
      <c r="AY313" t="n">
        <v>1</v>
      </c>
      <c r="AZ313" t="n">
        <v>0</v>
      </c>
      <c r="BA313" t="n">
        <v>310</v>
      </c>
      <c r="BB313" t="n">
        <v>0</v>
      </c>
      <c r="BC313" t="n">
        <v>0</v>
      </c>
      <c r="BD313" t="n">
        <v>0</v>
      </c>
      <c r="BE313" t="n">
        <v>0</v>
      </c>
      <c r="BF313" t="n">
        <v>0</v>
      </c>
      <c r="BG313" t="n">
        <v>0</v>
      </c>
      <c r="BH313" t="n">
        <v>0</v>
      </c>
      <c r="BI313" t="n">
        <v>0</v>
      </c>
      <c r="BJ313" t="n">
        <v>0</v>
      </c>
      <c r="BK313" t="n">
        <v>0</v>
      </c>
      <c r="BL313" t="n">
        <v>0</v>
      </c>
      <c r="BM313" t="n">
        <v>0</v>
      </c>
      <c r="BN313" t="n">
        <v>0</v>
      </c>
      <c r="BO313" t="n">
        <v>0</v>
      </c>
      <c r="BP313" t="n">
        <v>0</v>
      </c>
      <c r="BQ313" t="n">
        <v>0</v>
      </c>
      <c r="BR313" t="n">
        <v>0</v>
      </c>
      <c r="BS313" t="n">
        <v>0</v>
      </c>
      <c r="BT313" t="n">
        <v>0</v>
      </c>
      <c r="BU313" t="n">
        <v>0</v>
      </c>
      <c r="BV313" t="n">
        <v>0</v>
      </c>
      <c r="BW313" t="n">
        <v>0</v>
      </c>
      <c r="CV313" t="n">
        <v>0</v>
      </c>
      <c r="CW313" t="n">
        <v>0</v>
      </c>
      <c r="CX313">
        <f>ROUND(Y313*Source!I1068,7)</f>
        <v/>
      </c>
      <c r="CY313">
        <f>AA313</f>
        <v/>
      </c>
      <c r="CZ313">
        <f>AE313</f>
        <v/>
      </c>
      <c r="DA313">
        <f>AI313</f>
        <v/>
      </c>
      <c r="DB313">
        <f>ROUND(ROUND(AT313*CZ313,2),2)</f>
        <v/>
      </c>
      <c r="DC313">
        <f>ROUND(ROUND(AT313*AG313,2),2)</f>
        <v/>
      </c>
      <c r="DD313" t="inlineStr"/>
      <c r="DE313" t="inlineStr"/>
      <c r="DF313">
        <f>ROUND(ROUND(AE313*AI313,0)*CX313,0)</f>
        <v/>
      </c>
      <c r="DG313">
        <f>ROUND(ROUND(AF313,0)*CX313,0)</f>
        <v/>
      </c>
      <c r="DH313">
        <f>ROUND(ROUND(AG313,0)*CX313,0)</f>
        <v/>
      </c>
      <c r="DI313">
        <f>ROUND(ROUND(AH313,0)*CX313,0)</f>
        <v/>
      </c>
      <c r="DJ313">
        <f>DF313</f>
        <v/>
      </c>
      <c r="DK313" t="n">
        <v>0</v>
      </c>
      <c r="DL313" t="inlineStr"/>
      <c r="DM313" t="n">
        <v>0</v>
      </c>
      <c r="DN313" t="inlineStr"/>
      <c r="DO313" t="n">
        <v>0</v>
      </c>
    </row>
    <row r="314">
      <c r="A314">
        <f>ROW(Source!A1068)</f>
        <v/>
      </c>
      <c r="B314" t="n">
        <v>78862477</v>
      </c>
      <c r="C314" t="n">
        <v>78865264</v>
      </c>
      <c r="D314" t="n">
        <v>29107430</v>
      </c>
      <c r="E314" t="n">
        <v>1</v>
      </c>
      <c r="F314" t="n">
        <v>1</v>
      </c>
      <c r="G314" t="n">
        <v>1</v>
      </c>
      <c r="H314" t="n">
        <v>3</v>
      </c>
      <c r="I314" t="inlineStr">
        <is>
          <t>101-1602</t>
        </is>
      </c>
      <c r="J314" t="inlineStr">
        <is>
          <t>ТССЦ Московской обл., 101-1602, приказ Минстроя России №675/пр от 28.02.2017 № 254/пр</t>
        </is>
      </c>
      <c r="K314" t="inlineStr">
        <is>
          <t>Ацетилен газообразный технический</t>
        </is>
      </c>
      <c r="L314" t="n">
        <v>1339</v>
      </c>
      <c r="N314" t="n">
        <v>1007</v>
      </c>
      <c r="O314" t="inlineStr">
        <is>
          <t>м3</t>
        </is>
      </c>
      <c r="P314" t="inlineStr">
        <is>
          <t>м3</t>
        </is>
      </c>
      <c r="Q314" t="n">
        <v>1</v>
      </c>
      <c r="W314" t="n">
        <v>0</v>
      </c>
      <c r="X314" t="n">
        <v>-203673795</v>
      </c>
      <c r="Y314">
        <f>AT314</f>
        <v/>
      </c>
      <c r="AA314" t="n">
        <v>618.53</v>
      </c>
      <c r="AB314" t="n">
        <v>0</v>
      </c>
      <c r="AC314" t="n">
        <v>0</v>
      </c>
      <c r="AD314" t="n">
        <v>0</v>
      </c>
      <c r="AE314" t="n">
        <v>38.49</v>
      </c>
      <c r="AF314" t="n">
        <v>0</v>
      </c>
      <c r="AG314" t="n">
        <v>0</v>
      </c>
      <c r="AH314" t="n">
        <v>0</v>
      </c>
      <c r="AI314" t="n">
        <v>16.07</v>
      </c>
      <c r="AJ314" t="n">
        <v>1</v>
      </c>
      <c r="AK314" t="n">
        <v>1</v>
      </c>
      <c r="AL314" t="n">
        <v>1</v>
      </c>
      <c r="AM314" t="n">
        <v>2</v>
      </c>
      <c r="AN314" t="n">
        <v>0</v>
      </c>
      <c r="AO314" t="n">
        <v>1</v>
      </c>
      <c r="AP314" t="n">
        <v>1</v>
      </c>
      <c r="AQ314" t="n">
        <v>0</v>
      </c>
      <c r="AR314" t="n">
        <v>0</v>
      </c>
      <c r="AS314" t="inlineStr"/>
      <c r="AT314" t="n">
        <v>0.21</v>
      </c>
      <c r="AU314" t="inlineStr"/>
      <c r="AV314" t="n">
        <v>0</v>
      </c>
      <c r="AW314" t="n">
        <v>2</v>
      </c>
      <c r="AX314" t="n">
        <v>78865281</v>
      </c>
      <c r="AY314" t="n">
        <v>1</v>
      </c>
      <c r="AZ314" t="n">
        <v>0</v>
      </c>
      <c r="BA314" t="n">
        <v>311</v>
      </c>
      <c r="BB314" t="n">
        <v>0</v>
      </c>
      <c r="BC314" t="n">
        <v>0</v>
      </c>
      <c r="BD314" t="n">
        <v>0</v>
      </c>
      <c r="BE314" t="n">
        <v>0</v>
      </c>
      <c r="BF314" t="n">
        <v>0</v>
      </c>
      <c r="BG314" t="n">
        <v>0</v>
      </c>
      <c r="BH314" t="n">
        <v>0</v>
      </c>
      <c r="BI314" t="n">
        <v>0</v>
      </c>
      <c r="BJ314" t="n">
        <v>0</v>
      </c>
      <c r="BK314" t="n">
        <v>0</v>
      </c>
      <c r="BL314" t="n">
        <v>0</v>
      </c>
      <c r="BM314" t="n">
        <v>0</v>
      </c>
      <c r="BN314" t="n">
        <v>0</v>
      </c>
      <c r="BO314" t="n">
        <v>0</v>
      </c>
      <c r="BP314" t="n">
        <v>0</v>
      </c>
      <c r="BQ314" t="n">
        <v>0</v>
      </c>
      <c r="BR314" t="n">
        <v>0</v>
      </c>
      <c r="BS314" t="n">
        <v>0</v>
      </c>
      <c r="BT314" t="n">
        <v>0</v>
      </c>
      <c r="BU314" t="n">
        <v>0</v>
      </c>
      <c r="BV314" t="n">
        <v>0</v>
      </c>
      <c r="BW314" t="n">
        <v>0</v>
      </c>
      <c r="CV314" t="n">
        <v>0</v>
      </c>
      <c r="CW314" t="n">
        <v>0</v>
      </c>
      <c r="CX314">
        <f>ROUND(Y314*Source!I1068,7)</f>
        <v/>
      </c>
      <c r="CY314">
        <f>AA314</f>
        <v/>
      </c>
      <c r="CZ314">
        <f>AE314</f>
        <v/>
      </c>
      <c r="DA314">
        <f>AI314</f>
        <v/>
      </c>
      <c r="DB314">
        <f>ROUND(ROUND(AT314*CZ314,2),2)</f>
        <v/>
      </c>
      <c r="DC314">
        <f>ROUND(ROUND(AT314*AG314,2),2)</f>
        <v/>
      </c>
      <c r="DD314" t="inlineStr"/>
      <c r="DE314" t="inlineStr"/>
      <c r="DF314">
        <f>ROUND(ROUND(AE314*AI314,0)*CX314,0)</f>
        <v/>
      </c>
      <c r="DG314">
        <f>ROUND(ROUND(AF314,0)*CX314,0)</f>
        <v/>
      </c>
      <c r="DH314">
        <f>ROUND(ROUND(AG314,0)*CX314,0)</f>
        <v/>
      </c>
      <c r="DI314">
        <f>ROUND(ROUND(AH314,0)*CX314,0)</f>
        <v/>
      </c>
      <c r="DJ314">
        <f>DF314</f>
        <v/>
      </c>
      <c r="DK314" t="n">
        <v>0</v>
      </c>
      <c r="DL314" t="inlineStr"/>
      <c r="DM314" t="n">
        <v>0</v>
      </c>
      <c r="DN314" t="inlineStr"/>
      <c r="DO314" t="n">
        <v>0</v>
      </c>
    </row>
    <row r="315">
      <c r="A315">
        <f>ROW(Source!A1068)</f>
        <v/>
      </c>
      <c r="B315" t="n">
        <v>78862477</v>
      </c>
      <c r="C315" t="n">
        <v>78865264</v>
      </c>
      <c r="D315" t="n">
        <v>29117360</v>
      </c>
      <c r="E315" t="n">
        <v>1</v>
      </c>
      <c r="F315" t="n">
        <v>1</v>
      </c>
      <c r="G315" t="n">
        <v>1</v>
      </c>
      <c r="H315" t="n">
        <v>3</v>
      </c>
      <c r="I315" t="inlineStr">
        <is>
          <t>103-1456</t>
        </is>
      </c>
      <c r="J315" t="inlineStr">
        <is>
          <t>ТССЦ Московской обл., 103-1456, приказ Минстроя России №675/пр от 28.02.2017 № 254/пр</t>
        </is>
      </c>
      <c r="K315" t="inlineStr">
        <is>
          <t>Трубы металлополимерные многослойные для холодного водоснабжения, давлением 1 МПа (10 кгс/см2), для температуры до 30 градусов С, диаметром 20 мм</t>
        </is>
      </c>
      <c r="L315" t="n">
        <v>1301</v>
      </c>
      <c r="N315" t="n">
        <v>1003</v>
      </c>
      <c r="O315" t="inlineStr">
        <is>
          <t>м</t>
        </is>
      </c>
      <c r="P315" t="inlineStr">
        <is>
          <t>м</t>
        </is>
      </c>
      <c r="Q315" t="n">
        <v>1</v>
      </c>
      <c r="W315" t="n">
        <v>0</v>
      </c>
      <c r="X315" t="n">
        <v>2059370813</v>
      </c>
      <c r="Y315">
        <f>AT315</f>
        <v/>
      </c>
      <c r="AA315" t="n">
        <v>161.63</v>
      </c>
      <c r="AB315" t="n">
        <v>0</v>
      </c>
      <c r="AC315" t="n">
        <v>0</v>
      </c>
      <c r="AD315" t="n">
        <v>0</v>
      </c>
      <c r="AE315" t="n">
        <v>21.1</v>
      </c>
      <c r="AF315" t="n">
        <v>0</v>
      </c>
      <c r="AG315" t="n">
        <v>0</v>
      </c>
      <c r="AH315" t="n">
        <v>0</v>
      </c>
      <c r="AI315" t="n">
        <v>7.66</v>
      </c>
      <c r="AJ315" t="n">
        <v>1</v>
      </c>
      <c r="AK315" t="n">
        <v>1</v>
      </c>
      <c r="AL315" t="n">
        <v>1</v>
      </c>
      <c r="AM315" t="n">
        <v>2</v>
      </c>
      <c r="AN315" t="n">
        <v>0</v>
      </c>
      <c r="AO315" t="n">
        <v>1</v>
      </c>
      <c r="AP315" t="n">
        <v>1</v>
      </c>
      <c r="AQ315" t="n">
        <v>0</v>
      </c>
      <c r="AR315" t="n">
        <v>0</v>
      </c>
      <c r="AS315" t="inlineStr"/>
      <c r="AT315" t="n">
        <v>95.8</v>
      </c>
      <c r="AU315" t="inlineStr"/>
      <c r="AV315" t="n">
        <v>0</v>
      </c>
      <c r="AW315" t="n">
        <v>2</v>
      </c>
      <c r="AX315" t="n">
        <v>78865282</v>
      </c>
      <c r="AY315" t="n">
        <v>1</v>
      </c>
      <c r="AZ315" t="n">
        <v>0</v>
      </c>
      <c r="BA315" t="n">
        <v>312</v>
      </c>
      <c r="BB315" t="n">
        <v>0</v>
      </c>
      <c r="BC315" t="n">
        <v>0</v>
      </c>
      <c r="BD315" t="n">
        <v>0</v>
      </c>
      <c r="BE315" t="n">
        <v>0</v>
      </c>
      <c r="BF315" t="n">
        <v>0</v>
      </c>
      <c r="BG315" t="n">
        <v>0</v>
      </c>
      <c r="BH315" t="n">
        <v>0</v>
      </c>
      <c r="BI315" t="n">
        <v>0</v>
      </c>
      <c r="BJ315" t="n">
        <v>0</v>
      </c>
      <c r="BK315" t="n">
        <v>0</v>
      </c>
      <c r="BL315" t="n">
        <v>0</v>
      </c>
      <c r="BM315" t="n">
        <v>0</v>
      </c>
      <c r="BN315" t="n">
        <v>0</v>
      </c>
      <c r="BO315" t="n">
        <v>0</v>
      </c>
      <c r="BP315" t="n">
        <v>0</v>
      </c>
      <c r="BQ315" t="n">
        <v>0</v>
      </c>
      <c r="BR315" t="n">
        <v>0</v>
      </c>
      <c r="BS315" t="n">
        <v>0</v>
      </c>
      <c r="BT315" t="n">
        <v>0</v>
      </c>
      <c r="BU315" t="n">
        <v>0</v>
      </c>
      <c r="BV315" t="n">
        <v>0</v>
      </c>
      <c r="BW315" t="n">
        <v>0</v>
      </c>
      <c r="CV315" t="n">
        <v>0</v>
      </c>
      <c r="CW315" t="n">
        <v>0</v>
      </c>
      <c r="CX315">
        <f>ROUND(Y315*Source!I1068,7)</f>
        <v/>
      </c>
      <c r="CY315">
        <f>AA315</f>
        <v/>
      </c>
      <c r="CZ315">
        <f>AE315</f>
        <v/>
      </c>
      <c r="DA315">
        <f>AI315</f>
        <v/>
      </c>
      <c r="DB315">
        <f>ROUND(ROUND(AT315*CZ315,2),2)</f>
        <v/>
      </c>
      <c r="DC315">
        <f>ROUND(ROUND(AT315*AG315,2),2)</f>
        <v/>
      </c>
      <c r="DD315" t="inlineStr"/>
      <c r="DE315" t="inlineStr"/>
      <c r="DF315">
        <f>ROUND(ROUND(AE315*AI315,0)*CX315,0)</f>
        <v/>
      </c>
      <c r="DG315">
        <f>ROUND(ROUND(AF315,0)*CX315,0)</f>
        <v/>
      </c>
      <c r="DH315">
        <f>ROUND(ROUND(AG315,0)*CX315,0)</f>
        <v/>
      </c>
      <c r="DI315">
        <f>ROUND(ROUND(AH315,0)*CX315,0)</f>
        <v/>
      </c>
      <c r="DJ315">
        <f>DF315</f>
        <v/>
      </c>
      <c r="DK315" t="n">
        <v>0</v>
      </c>
      <c r="DL315" t="inlineStr"/>
      <c r="DM315" t="n">
        <v>0</v>
      </c>
      <c r="DN315" t="inlineStr"/>
      <c r="DO315" t="n">
        <v>0</v>
      </c>
    </row>
    <row r="316">
      <c r="A316">
        <f>ROW(Source!A1068)</f>
        <v/>
      </c>
      <c r="B316" t="n">
        <v>78862477</v>
      </c>
      <c r="C316" t="n">
        <v>78865264</v>
      </c>
      <c r="D316" t="n">
        <v>29140635</v>
      </c>
      <c r="E316" t="n">
        <v>1</v>
      </c>
      <c r="F316" t="n">
        <v>1</v>
      </c>
      <c r="G316" t="n">
        <v>1</v>
      </c>
      <c r="H316" t="n">
        <v>3</v>
      </c>
      <c r="I316" t="inlineStr">
        <is>
          <t>301-1380</t>
        </is>
      </c>
      <c r="J316" t="inlineStr">
        <is>
          <t>ТССЦ Московской обл., 301-1380, приказ Минстроя России №675/пр от 28.02.2017 № 256/пр</t>
        </is>
      </c>
      <c r="K316" t="inlineStr">
        <is>
          <t>Трубки защитные гофрированные</t>
        </is>
      </c>
      <c r="L316" t="n">
        <v>1301</v>
      </c>
      <c r="N316" t="n">
        <v>1003</v>
      </c>
      <c r="O316" t="inlineStr">
        <is>
          <t>м</t>
        </is>
      </c>
      <c r="P316" t="inlineStr">
        <is>
          <t>м</t>
        </is>
      </c>
      <c r="Q316" t="n">
        <v>1</v>
      </c>
      <c r="W316" t="n">
        <v>0</v>
      </c>
      <c r="X316" t="n">
        <v>-1225716149</v>
      </c>
      <c r="Y316">
        <f>AT316</f>
        <v/>
      </c>
      <c r="AA316" t="n">
        <v>17.99</v>
      </c>
      <c r="AB316" t="n">
        <v>0</v>
      </c>
      <c r="AC316" t="n">
        <v>0</v>
      </c>
      <c r="AD316" t="n">
        <v>0</v>
      </c>
      <c r="AE316" t="n">
        <v>9.52</v>
      </c>
      <c r="AF316" t="n">
        <v>0</v>
      </c>
      <c r="AG316" t="n">
        <v>0</v>
      </c>
      <c r="AH316" t="n">
        <v>0</v>
      </c>
      <c r="AI316" t="n">
        <v>1.89</v>
      </c>
      <c r="AJ316" t="n">
        <v>1</v>
      </c>
      <c r="AK316" t="n">
        <v>1</v>
      </c>
      <c r="AL316" t="n">
        <v>1</v>
      </c>
      <c r="AM316" t="n">
        <v>2</v>
      </c>
      <c r="AN316" t="n">
        <v>0</v>
      </c>
      <c r="AO316" t="n">
        <v>1</v>
      </c>
      <c r="AP316" t="n">
        <v>1</v>
      </c>
      <c r="AQ316" t="n">
        <v>0</v>
      </c>
      <c r="AR316" t="n">
        <v>0</v>
      </c>
      <c r="AS316" t="inlineStr"/>
      <c r="AT316" t="n">
        <v>11</v>
      </c>
      <c r="AU316" t="inlineStr"/>
      <c r="AV316" t="n">
        <v>0</v>
      </c>
      <c r="AW316" t="n">
        <v>2</v>
      </c>
      <c r="AX316" t="n">
        <v>78865284</v>
      </c>
      <c r="AY316" t="n">
        <v>1</v>
      </c>
      <c r="AZ316" t="n">
        <v>0</v>
      </c>
      <c r="BA316" t="n">
        <v>314</v>
      </c>
      <c r="BB316" t="n">
        <v>0</v>
      </c>
      <c r="BC316" t="n">
        <v>0</v>
      </c>
      <c r="BD316" t="n">
        <v>0</v>
      </c>
      <c r="BE316" t="n">
        <v>0</v>
      </c>
      <c r="BF316" t="n">
        <v>0</v>
      </c>
      <c r="BG316" t="n">
        <v>0</v>
      </c>
      <c r="BH316" t="n">
        <v>0</v>
      </c>
      <c r="BI316" t="n">
        <v>0</v>
      </c>
      <c r="BJ316" t="n">
        <v>0</v>
      </c>
      <c r="BK316" t="n">
        <v>0</v>
      </c>
      <c r="BL316" t="n">
        <v>0</v>
      </c>
      <c r="BM316" t="n">
        <v>0</v>
      </c>
      <c r="BN316" t="n">
        <v>0</v>
      </c>
      <c r="BO316" t="n">
        <v>0</v>
      </c>
      <c r="BP316" t="n">
        <v>0</v>
      </c>
      <c r="BQ316" t="n">
        <v>0</v>
      </c>
      <c r="BR316" t="n">
        <v>0</v>
      </c>
      <c r="BS316" t="n">
        <v>0</v>
      </c>
      <c r="BT316" t="n">
        <v>0</v>
      </c>
      <c r="BU316" t="n">
        <v>0</v>
      </c>
      <c r="BV316" t="n">
        <v>0</v>
      </c>
      <c r="BW316" t="n">
        <v>0</v>
      </c>
      <c r="CV316" t="n">
        <v>0</v>
      </c>
      <c r="CW316" t="n">
        <v>0</v>
      </c>
      <c r="CX316">
        <f>ROUND(Y316*Source!I1068,7)</f>
        <v/>
      </c>
      <c r="CY316">
        <f>AA316</f>
        <v/>
      </c>
      <c r="CZ316">
        <f>AE316</f>
        <v/>
      </c>
      <c r="DA316">
        <f>AI316</f>
        <v/>
      </c>
      <c r="DB316">
        <f>ROUND(ROUND(AT316*CZ316,2),2)</f>
        <v/>
      </c>
      <c r="DC316">
        <f>ROUND(ROUND(AT316*AG316,2),2)</f>
        <v/>
      </c>
      <c r="DD316" t="inlineStr"/>
      <c r="DE316" t="inlineStr"/>
      <c r="DF316">
        <f>ROUND(ROUND(AE316*AI316,0)*CX316,0)</f>
        <v/>
      </c>
      <c r="DG316">
        <f>ROUND(ROUND(AF316,0)*CX316,0)</f>
        <v/>
      </c>
      <c r="DH316">
        <f>ROUND(ROUND(AG316,0)*CX316,0)</f>
        <v/>
      </c>
      <c r="DI316">
        <f>ROUND(ROUND(AH316,0)*CX316,0)</f>
        <v/>
      </c>
      <c r="DJ316">
        <f>DF316</f>
        <v/>
      </c>
      <c r="DK316" t="n">
        <v>0</v>
      </c>
      <c r="DL316" t="inlineStr"/>
      <c r="DM316" t="n">
        <v>0</v>
      </c>
      <c r="DN316" t="inlineStr"/>
      <c r="DO316" t="n">
        <v>0</v>
      </c>
    </row>
    <row r="317">
      <c r="A317">
        <f>ROW(Source!A1068)</f>
        <v/>
      </c>
      <c r="B317" t="n">
        <v>78862477</v>
      </c>
      <c r="C317" t="n">
        <v>78865264</v>
      </c>
      <c r="D317" t="n">
        <v>29143379</v>
      </c>
      <c r="E317" t="n">
        <v>1</v>
      </c>
      <c r="F317" t="n">
        <v>1</v>
      </c>
      <c r="G317" t="n">
        <v>1</v>
      </c>
      <c r="H317" t="n">
        <v>3</v>
      </c>
      <c r="I317" t="inlineStr">
        <is>
          <t>302-0063</t>
        </is>
      </c>
      <c r="J317" t="inlineStr">
        <is>
          <t>ТССЦ Московской обл., 302-0063, приказ Минстроя России №675/пр от 28.02.2017 № 256/пр</t>
        </is>
      </c>
      <c r="K317" t="inlineStr">
        <is>
          <t>Кран шаровый муфтовый Valtec для воды диаметром 20 мм, тип в/в</t>
        </is>
      </c>
      <c r="L317" t="n">
        <v>1354</v>
      </c>
      <c r="N317" t="n">
        <v>1010</v>
      </c>
      <c r="O317" t="inlineStr">
        <is>
          <t>шт.</t>
        </is>
      </c>
      <c r="P317" t="inlineStr">
        <is>
          <t>шт.</t>
        </is>
      </c>
      <c r="Q317" t="n">
        <v>1</v>
      </c>
      <c r="W317" t="n">
        <v>0</v>
      </c>
      <c r="X317" t="n">
        <v>1037232740</v>
      </c>
      <c r="Y317">
        <f>AT317</f>
        <v/>
      </c>
      <c r="AA317" t="n">
        <v>585.1</v>
      </c>
      <c r="AB317" t="n">
        <v>0</v>
      </c>
      <c r="AC317" t="n">
        <v>0</v>
      </c>
      <c r="AD317" t="n">
        <v>0</v>
      </c>
      <c r="AE317" t="n">
        <v>42.46</v>
      </c>
      <c r="AF317" t="n">
        <v>0</v>
      </c>
      <c r="AG317" t="n">
        <v>0</v>
      </c>
      <c r="AH317" t="n">
        <v>0</v>
      </c>
      <c r="AI317" t="n">
        <v>13.78</v>
      </c>
      <c r="AJ317" t="n">
        <v>1</v>
      </c>
      <c r="AK317" t="n">
        <v>1</v>
      </c>
      <c r="AL317" t="n">
        <v>1</v>
      </c>
      <c r="AM317" t="n">
        <v>0</v>
      </c>
      <c r="AN317" t="n">
        <v>0</v>
      </c>
      <c r="AO317" t="n">
        <v>0</v>
      </c>
      <c r="AP317" t="n">
        <v>1</v>
      </c>
      <c r="AQ317" t="n">
        <v>0</v>
      </c>
      <c r="AR317" t="n">
        <v>0</v>
      </c>
      <c r="AS317" t="inlineStr"/>
      <c r="AT317" t="n">
        <v>20</v>
      </c>
      <c r="AU317" t="inlineStr"/>
      <c r="AV317" t="n">
        <v>0</v>
      </c>
      <c r="AW317" t="n">
        <v>1</v>
      </c>
      <c r="AX317" t="n">
        <v>-1</v>
      </c>
      <c r="AY317" t="n">
        <v>0</v>
      </c>
      <c r="AZ317" t="n">
        <v>0</v>
      </c>
      <c r="BA317" t="inlineStr"/>
      <c r="BB317" t="n">
        <v>0</v>
      </c>
      <c r="BC317" t="n">
        <v>0</v>
      </c>
      <c r="BD317" t="n">
        <v>0</v>
      </c>
      <c r="BE317" t="n">
        <v>0</v>
      </c>
      <c r="BF317" t="n">
        <v>0</v>
      </c>
      <c r="BG317" t="n">
        <v>0</v>
      </c>
      <c r="BH317" t="n">
        <v>0</v>
      </c>
      <c r="BI317" t="n">
        <v>0</v>
      </c>
      <c r="BJ317" t="n">
        <v>0</v>
      </c>
      <c r="BK317" t="n">
        <v>0</v>
      </c>
      <c r="BL317" t="n">
        <v>0</v>
      </c>
      <c r="BM317" t="n">
        <v>0</v>
      </c>
      <c r="BN317" t="n">
        <v>0</v>
      </c>
      <c r="BO317" t="n">
        <v>0</v>
      </c>
      <c r="BP317" t="n">
        <v>0</v>
      </c>
      <c r="BQ317" t="n">
        <v>0</v>
      </c>
      <c r="BR317" t="n">
        <v>0</v>
      </c>
      <c r="BS317" t="n">
        <v>0</v>
      </c>
      <c r="BT317" t="n">
        <v>0</v>
      </c>
      <c r="BU317" t="n">
        <v>0</v>
      </c>
      <c r="BV317" t="n">
        <v>0</v>
      </c>
      <c r="BW317" t="n">
        <v>0</v>
      </c>
      <c r="CV317" t="n">
        <v>0</v>
      </c>
      <c r="CW317" t="n">
        <v>0</v>
      </c>
      <c r="CX317">
        <f>ROUND(Y317*Source!I1068,7)</f>
        <v/>
      </c>
      <c r="CY317">
        <f>AA317</f>
        <v/>
      </c>
      <c r="CZ317">
        <f>AE317</f>
        <v/>
      </c>
      <c r="DA317">
        <f>AI317</f>
        <v/>
      </c>
      <c r="DB317">
        <f>ROUND(ROUND(AT317*CZ317,2),2)</f>
        <v/>
      </c>
      <c r="DC317">
        <f>ROUND(ROUND(AT317*AG317,2),2)</f>
        <v/>
      </c>
      <c r="DD317" t="inlineStr"/>
      <c r="DE317" t="inlineStr"/>
      <c r="DF317">
        <f>ROUND(ROUND(AE317*AI317,0)*CX317,0)</f>
        <v/>
      </c>
      <c r="DG317">
        <f>ROUND(ROUND(AF317,0)*CX317,0)</f>
        <v/>
      </c>
      <c r="DH317">
        <f>ROUND(ROUND(AG317,0)*CX317,0)</f>
        <v/>
      </c>
      <c r="DI317">
        <f>ROUND(ROUND(AH317,0)*CX317,0)</f>
        <v/>
      </c>
      <c r="DJ317">
        <f>DF317</f>
        <v/>
      </c>
      <c r="DK317" t="n">
        <v>0</v>
      </c>
      <c r="DL317" t="inlineStr"/>
      <c r="DM317" t="n">
        <v>0</v>
      </c>
      <c r="DN317" t="inlineStr"/>
      <c r="DO317" t="n">
        <v>0</v>
      </c>
    </row>
    <row r="318">
      <c r="A318">
        <f>ROW(Source!A1068)</f>
        <v/>
      </c>
      <c r="B318" t="n">
        <v>78862477</v>
      </c>
      <c r="C318" t="n">
        <v>78865264</v>
      </c>
      <c r="D318" t="n">
        <v>29149245</v>
      </c>
      <c r="E318" t="n">
        <v>1</v>
      </c>
      <c r="F318" t="n">
        <v>1</v>
      </c>
      <c r="G318" t="n">
        <v>1</v>
      </c>
      <c r="H318" t="n">
        <v>3</v>
      </c>
      <c r="I318" t="inlineStr">
        <is>
          <t>405-0254</t>
        </is>
      </c>
      <c r="J318" t="inlineStr">
        <is>
          <t>ТССЦ Московской обл., 405-0254, приказ Минстроя России №675/пр от 28.02.2017 № 257/пр</t>
        </is>
      </c>
      <c r="K318" t="inlineStr">
        <is>
          <t>Известь строительная негашеная хлорная, марки А</t>
        </is>
      </c>
      <c r="L318" t="n">
        <v>1348</v>
      </c>
      <c r="N318" t="n">
        <v>1009</v>
      </c>
      <c r="O318" t="inlineStr">
        <is>
          <t>т</t>
        </is>
      </c>
      <c r="P318" t="inlineStr">
        <is>
          <t>т</t>
        </is>
      </c>
      <c r="Q318" t="n">
        <v>1000</v>
      </c>
      <c r="W318" t="n">
        <v>0</v>
      </c>
      <c r="X318" t="n">
        <v>469989087</v>
      </c>
      <c r="Y318">
        <f>AT318</f>
        <v/>
      </c>
      <c r="AA318" t="n">
        <v>7858.02</v>
      </c>
      <c r="AB318" t="n">
        <v>0</v>
      </c>
      <c r="AC318" t="n">
        <v>0</v>
      </c>
      <c r="AD318" t="n">
        <v>0</v>
      </c>
      <c r="AE318" t="n">
        <v>2147</v>
      </c>
      <c r="AF318" t="n">
        <v>0</v>
      </c>
      <c r="AG318" t="n">
        <v>0</v>
      </c>
      <c r="AH318" t="n">
        <v>0</v>
      </c>
      <c r="AI318" t="n">
        <v>3.66</v>
      </c>
      <c r="AJ318" t="n">
        <v>1</v>
      </c>
      <c r="AK318" t="n">
        <v>1</v>
      </c>
      <c r="AL318" t="n">
        <v>1</v>
      </c>
      <c r="AM318" t="n">
        <v>2</v>
      </c>
      <c r="AN318" t="n">
        <v>0</v>
      </c>
      <c r="AO318" t="n">
        <v>1</v>
      </c>
      <c r="AP318" t="n">
        <v>1</v>
      </c>
      <c r="AQ318" t="n">
        <v>0</v>
      </c>
      <c r="AR318" t="n">
        <v>0</v>
      </c>
      <c r="AS318" t="inlineStr"/>
      <c r="AT318" t="n">
        <v>0.0016</v>
      </c>
      <c r="AU318" t="inlineStr"/>
      <c r="AV318" t="n">
        <v>0</v>
      </c>
      <c r="AW318" t="n">
        <v>2</v>
      </c>
      <c r="AX318" t="n">
        <v>78865287</v>
      </c>
      <c r="AY318" t="n">
        <v>1</v>
      </c>
      <c r="AZ318" t="n">
        <v>0</v>
      </c>
      <c r="BA318" t="n">
        <v>317</v>
      </c>
      <c r="BB318" t="n">
        <v>0</v>
      </c>
      <c r="BC318" t="n">
        <v>0</v>
      </c>
      <c r="BD318" t="n">
        <v>0</v>
      </c>
      <c r="BE318" t="n">
        <v>0</v>
      </c>
      <c r="BF318" t="n">
        <v>0</v>
      </c>
      <c r="BG318" t="n">
        <v>0</v>
      </c>
      <c r="BH318" t="n">
        <v>0</v>
      </c>
      <c r="BI318" t="n">
        <v>0</v>
      </c>
      <c r="BJ318" t="n">
        <v>0</v>
      </c>
      <c r="BK318" t="n">
        <v>0</v>
      </c>
      <c r="BL318" t="n">
        <v>0</v>
      </c>
      <c r="BM318" t="n">
        <v>0</v>
      </c>
      <c r="BN318" t="n">
        <v>0</v>
      </c>
      <c r="BO318" t="n">
        <v>0</v>
      </c>
      <c r="BP318" t="n">
        <v>0</v>
      </c>
      <c r="BQ318" t="n">
        <v>0</v>
      </c>
      <c r="BR318" t="n">
        <v>0</v>
      </c>
      <c r="BS318" t="n">
        <v>0</v>
      </c>
      <c r="BT318" t="n">
        <v>0</v>
      </c>
      <c r="BU318" t="n">
        <v>0</v>
      </c>
      <c r="BV318" t="n">
        <v>0</v>
      </c>
      <c r="BW318" t="n">
        <v>0</v>
      </c>
      <c r="CV318" t="n">
        <v>0</v>
      </c>
      <c r="CW318" t="n">
        <v>0</v>
      </c>
      <c r="CX318">
        <f>ROUND(Y318*Source!I1068,7)</f>
        <v/>
      </c>
      <c r="CY318">
        <f>AA318</f>
        <v/>
      </c>
      <c r="CZ318">
        <f>AE318</f>
        <v/>
      </c>
      <c r="DA318">
        <f>AI318</f>
        <v/>
      </c>
      <c r="DB318">
        <f>ROUND(ROUND(AT318*CZ318,2),2)</f>
        <v/>
      </c>
      <c r="DC318">
        <f>ROUND(ROUND(AT318*AG318,2),2)</f>
        <v/>
      </c>
      <c r="DD318" t="inlineStr"/>
      <c r="DE318" t="inlineStr"/>
      <c r="DF318">
        <f>ROUND(ROUND(AE318*AI318,0)*CX318,0)</f>
        <v/>
      </c>
      <c r="DG318">
        <f>ROUND(ROUND(AF318,0)*CX318,0)</f>
        <v/>
      </c>
      <c r="DH318">
        <f>ROUND(ROUND(AG318,0)*CX318,0)</f>
        <v/>
      </c>
      <c r="DI318">
        <f>ROUND(ROUND(AH318,0)*CX318,0)</f>
        <v/>
      </c>
      <c r="DJ318">
        <f>DF318</f>
        <v/>
      </c>
      <c r="DK318" t="n">
        <v>0</v>
      </c>
      <c r="DL318" t="inlineStr"/>
      <c r="DM318" t="n">
        <v>0</v>
      </c>
      <c r="DN318" t="inlineStr"/>
      <c r="DO318" t="n">
        <v>0</v>
      </c>
    </row>
    <row r="319">
      <c r="A319">
        <f>ROW(Source!A1068)</f>
        <v/>
      </c>
      <c r="B319" t="n">
        <v>78862477</v>
      </c>
      <c r="C319" t="n">
        <v>78865264</v>
      </c>
      <c r="D319" t="n">
        <v>29150040</v>
      </c>
      <c r="E319" t="n">
        <v>1</v>
      </c>
      <c r="F319" t="n">
        <v>1</v>
      </c>
      <c r="G319" t="n">
        <v>1</v>
      </c>
      <c r="H319" t="n">
        <v>3</v>
      </c>
      <c r="I319" t="inlineStr">
        <is>
          <t>411-0001</t>
        </is>
      </c>
      <c r="J319" t="inlineStr">
        <is>
          <t>ТССЦ Московской обл., 411-0001, приказ Минстроя России №675/пр от 28.02.2017 № 257/пр</t>
        </is>
      </c>
      <c r="K319" t="inlineStr">
        <is>
          <t>Вода</t>
        </is>
      </c>
      <c r="L319" t="n">
        <v>1339</v>
      </c>
      <c r="N319" t="n">
        <v>1007</v>
      </c>
      <c r="O319" t="inlineStr">
        <is>
          <t>м3</t>
        </is>
      </c>
      <c r="P319" t="inlineStr">
        <is>
          <t>м3</t>
        </is>
      </c>
      <c r="Q319" t="n">
        <v>1</v>
      </c>
      <c r="W319" t="n">
        <v>0</v>
      </c>
      <c r="X319" t="n">
        <v>619799737</v>
      </c>
      <c r="Y319">
        <f>AT319</f>
        <v/>
      </c>
      <c r="AA319" t="n">
        <v>31.28</v>
      </c>
      <c r="AB319" t="n">
        <v>0</v>
      </c>
      <c r="AC319" t="n">
        <v>0</v>
      </c>
      <c r="AD319" t="n">
        <v>0</v>
      </c>
      <c r="AE319" t="n">
        <v>2.44</v>
      </c>
      <c r="AF319" t="n">
        <v>0</v>
      </c>
      <c r="AG319" t="n">
        <v>0</v>
      </c>
      <c r="AH319" t="n">
        <v>0</v>
      </c>
      <c r="AI319" t="n">
        <v>12.82</v>
      </c>
      <c r="AJ319" t="n">
        <v>1</v>
      </c>
      <c r="AK319" t="n">
        <v>1</v>
      </c>
      <c r="AL319" t="n">
        <v>1</v>
      </c>
      <c r="AM319" t="n">
        <v>2</v>
      </c>
      <c r="AN319" t="n">
        <v>0</v>
      </c>
      <c r="AO319" t="n">
        <v>1</v>
      </c>
      <c r="AP319" t="n">
        <v>1</v>
      </c>
      <c r="AQ319" t="n">
        <v>0</v>
      </c>
      <c r="AR319" t="n">
        <v>0</v>
      </c>
      <c r="AS319" t="inlineStr"/>
      <c r="AT319" t="n">
        <v>0.47</v>
      </c>
      <c r="AU319" t="inlineStr"/>
      <c r="AV319" t="n">
        <v>0</v>
      </c>
      <c r="AW319" t="n">
        <v>2</v>
      </c>
      <c r="AX319" t="n">
        <v>78865288</v>
      </c>
      <c r="AY319" t="n">
        <v>1</v>
      </c>
      <c r="AZ319" t="n">
        <v>0</v>
      </c>
      <c r="BA319" t="n">
        <v>318</v>
      </c>
      <c r="BB319" t="n">
        <v>0</v>
      </c>
      <c r="BC319" t="n">
        <v>0</v>
      </c>
      <c r="BD319" t="n">
        <v>0</v>
      </c>
      <c r="BE319" t="n">
        <v>0</v>
      </c>
      <c r="BF319" t="n">
        <v>0</v>
      </c>
      <c r="BG319" t="n">
        <v>0</v>
      </c>
      <c r="BH319" t="n">
        <v>0</v>
      </c>
      <c r="BI319" t="n">
        <v>0</v>
      </c>
      <c r="BJ319" t="n">
        <v>0</v>
      </c>
      <c r="BK319" t="n">
        <v>0</v>
      </c>
      <c r="BL319" t="n">
        <v>0</v>
      </c>
      <c r="BM319" t="n">
        <v>0</v>
      </c>
      <c r="BN319" t="n">
        <v>0</v>
      </c>
      <c r="BO319" t="n">
        <v>0</v>
      </c>
      <c r="BP319" t="n">
        <v>0</v>
      </c>
      <c r="BQ319" t="n">
        <v>0</v>
      </c>
      <c r="BR319" t="n">
        <v>0</v>
      </c>
      <c r="BS319" t="n">
        <v>0</v>
      </c>
      <c r="BT319" t="n">
        <v>0</v>
      </c>
      <c r="BU319" t="n">
        <v>0</v>
      </c>
      <c r="BV319" t="n">
        <v>0</v>
      </c>
      <c r="BW319" t="n">
        <v>0</v>
      </c>
      <c r="CV319" t="n">
        <v>0</v>
      </c>
      <c r="CW319" t="n">
        <v>0</v>
      </c>
      <c r="CX319">
        <f>ROUND(Y319*Source!I1068,7)</f>
        <v/>
      </c>
      <c r="CY319">
        <f>AA319</f>
        <v/>
      </c>
      <c r="CZ319">
        <f>AE319</f>
        <v/>
      </c>
      <c r="DA319">
        <f>AI319</f>
        <v/>
      </c>
      <c r="DB319">
        <f>ROUND(ROUND(AT319*CZ319,2),2)</f>
        <v/>
      </c>
      <c r="DC319">
        <f>ROUND(ROUND(AT319*AG319,2),2)</f>
        <v/>
      </c>
      <c r="DD319" t="inlineStr"/>
      <c r="DE319" t="inlineStr"/>
      <c r="DF319">
        <f>ROUND(ROUND(AE319*AI319,0)*CX319,0)</f>
        <v/>
      </c>
      <c r="DG319">
        <f>ROUND(ROUND(AF319,0)*CX319,0)</f>
        <v/>
      </c>
      <c r="DH319">
        <f>ROUND(ROUND(AG319,0)*CX319,0)</f>
        <v/>
      </c>
      <c r="DI319">
        <f>ROUND(ROUND(AH319,0)*CX319,0)</f>
        <v/>
      </c>
      <c r="DJ319">
        <f>DF319</f>
        <v/>
      </c>
      <c r="DK319" t="n">
        <v>0</v>
      </c>
      <c r="DL319" t="inlineStr"/>
      <c r="DM319" t="n">
        <v>0</v>
      </c>
      <c r="DN319" t="inlineStr"/>
      <c r="DO319" t="n">
        <v>0</v>
      </c>
    </row>
    <row r="320">
      <c r="A320">
        <f>ROW(Source!A1068)</f>
        <v/>
      </c>
      <c r="B320" t="n">
        <v>78862477</v>
      </c>
      <c r="C320" t="n">
        <v>78865264</v>
      </c>
      <c r="D320" t="n">
        <v>29159176</v>
      </c>
      <c r="E320" t="n">
        <v>1</v>
      </c>
      <c r="F320" t="n">
        <v>1</v>
      </c>
      <c r="G320" t="n">
        <v>1</v>
      </c>
      <c r="H320" t="n">
        <v>3</v>
      </c>
      <c r="I320" t="inlineStr">
        <is>
          <t>507-5016</t>
        </is>
      </c>
      <c r="J320" t="inlineStr">
        <is>
          <t>ТССЦ Московской обл., 507-5016, приказ Минстроя России №675/пр от 28.02.2017 № 258/пр</t>
        </is>
      </c>
      <c r="K320" t="inlineStr">
        <is>
          <t>Муфта полипропиленовая комбинированная, с внутренней резьбой диаметром 20х1/2"</t>
        </is>
      </c>
      <c r="L320" t="n">
        <v>1358</v>
      </c>
      <c r="N320" t="n">
        <v>1010</v>
      </c>
      <c r="O320" t="inlineStr">
        <is>
          <t>10 шт.</t>
        </is>
      </c>
      <c r="P320" t="inlineStr">
        <is>
          <t>10 шт.</t>
        </is>
      </c>
      <c r="Q320" t="n">
        <v>10</v>
      </c>
      <c r="W320" t="n">
        <v>0</v>
      </c>
      <c r="X320" t="n">
        <v>153523957</v>
      </c>
      <c r="Y320">
        <f>AT320</f>
        <v/>
      </c>
      <c r="AA320" t="n">
        <v>342.9</v>
      </c>
      <c r="AB320" t="n">
        <v>0</v>
      </c>
      <c r="AC320" t="n">
        <v>0</v>
      </c>
      <c r="AD320" t="n">
        <v>0</v>
      </c>
      <c r="AE320" t="n">
        <v>63.5</v>
      </c>
      <c r="AF320" t="n">
        <v>0</v>
      </c>
      <c r="AG320" t="n">
        <v>0</v>
      </c>
      <c r="AH320" t="n">
        <v>0</v>
      </c>
      <c r="AI320" t="n">
        <v>5.4</v>
      </c>
      <c r="AJ320" t="n">
        <v>1</v>
      </c>
      <c r="AK320" t="n">
        <v>1</v>
      </c>
      <c r="AL320" t="n">
        <v>1</v>
      </c>
      <c r="AM320" t="n">
        <v>0</v>
      </c>
      <c r="AN320" t="n">
        <v>0</v>
      </c>
      <c r="AO320" t="n">
        <v>0</v>
      </c>
      <c r="AP320" t="n">
        <v>1</v>
      </c>
      <c r="AQ320" t="n">
        <v>0</v>
      </c>
      <c r="AR320" t="n">
        <v>0</v>
      </c>
      <c r="AS320" t="inlineStr"/>
      <c r="AT320" t="n">
        <v>40</v>
      </c>
      <c r="AU320" t="inlineStr"/>
      <c r="AV320" t="n">
        <v>0</v>
      </c>
      <c r="AW320" t="n">
        <v>1</v>
      </c>
      <c r="AX320" t="n">
        <v>-1</v>
      </c>
      <c r="AY320" t="n">
        <v>0</v>
      </c>
      <c r="AZ320" t="n">
        <v>0</v>
      </c>
      <c r="BA320" t="inlineStr"/>
      <c r="BB320" t="n">
        <v>0</v>
      </c>
      <c r="BC320" t="n">
        <v>0</v>
      </c>
      <c r="BD320" t="n">
        <v>0</v>
      </c>
      <c r="BE320" t="n">
        <v>0</v>
      </c>
      <c r="BF320" t="n">
        <v>0</v>
      </c>
      <c r="BG320" t="n">
        <v>0</v>
      </c>
      <c r="BH320" t="n">
        <v>0</v>
      </c>
      <c r="BI320" t="n">
        <v>0</v>
      </c>
      <c r="BJ320" t="n">
        <v>0</v>
      </c>
      <c r="BK320" t="n">
        <v>0</v>
      </c>
      <c r="BL320" t="n">
        <v>0</v>
      </c>
      <c r="BM320" t="n">
        <v>0</v>
      </c>
      <c r="BN320" t="n">
        <v>0</v>
      </c>
      <c r="BO320" t="n">
        <v>0</v>
      </c>
      <c r="BP320" t="n">
        <v>0</v>
      </c>
      <c r="BQ320" t="n">
        <v>0</v>
      </c>
      <c r="BR320" t="n">
        <v>0</v>
      </c>
      <c r="BS320" t="n">
        <v>0</v>
      </c>
      <c r="BT320" t="n">
        <v>0</v>
      </c>
      <c r="BU320" t="n">
        <v>0</v>
      </c>
      <c r="BV320" t="n">
        <v>0</v>
      </c>
      <c r="BW320" t="n">
        <v>0</v>
      </c>
      <c r="CV320" t="n">
        <v>0</v>
      </c>
      <c r="CW320" t="n">
        <v>0</v>
      </c>
      <c r="CX320">
        <f>ROUND(Y320*Source!I1068,7)</f>
        <v/>
      </c>
      <c r="CY320">
        <f>AA320</f>
        <v/>
      </c>
      <c r="CZ320">
        <f>AE320</f>
        <v/>
      </c>
      <c r="DA320">
        <f>AI320</f>
        <v/>
      </c>
      <c r="DB320">
        <f>ROUND(ROUND(AT320*CZ320,2),2)</f>
        <v/>
      </c>
      <c r="DC320">
        <f>ROUND(ROUND(AT320*AG320,2),2)</f>
        <v/>
      </c>
      <c r="DD320" t="inlineStr"/>
      <c r="DE320" t="inlineStr"/>
      <c r="DF320">
        <f>ROUND(ROUND(AE320*AI320,0)*CX320,0)</f>
        <v/>
      </c>
      <c r="DG320">
        <f>ROUND(ROUND(AF320,0)*CX320,0)</f>
        <v/>
      </c>
      <c r="DH320">
        <f>ROUND(ROUND(AG320,0)*CX320,0)</f>
        <v/>
      </c>
      <c r="DI320">
        <f>ROUND(ROUND(AH320,0)*CX320,0)</f>
        <v/>
      </c>
      <c r="DJ320">
        <f>DF320</f>
        <v/>
      </c>
      <c r="DK320" t="n">
        <v>0</v>
      </c>
      <c r="DL320" t="inlineStr"/>
      <c r="DM320" t="n">
        <v>0</v>
      </c>
      <c r="DN320" t="inlineStr"/>
      <c r="DO320" t="n">
        <v>0</v>
      </c>
    </row>
    <row r="321">
      <c r="A321">
        <f>ROW(Source!A1071)</f>
        <v/>
      </c>
      <c r="B321" t="n">
        <v>78862477</v>
      </c>
      <c r="C321" t="n">
        <v>78865310</v>
      </c>
      <c r="D321" t="n">
        <v>18410280</v>
      </c>
      <c r="E321" t="n">
        <v>1</v>
      </c>
      <c r="F321" t="n">
        <v>1</v>
      </c>
      <c r="G321" t="n">
        <v>1</v>
      </c>
      <c r="H321" t="n">
        <v>1</v>
      </c>
      <c r="I321" t="inlineStr">
        <is>
          <t>1-1039-90</t>
        </is>
      </c>
      <c r="J321" t="inlineStr"/>
      <c r="K321" t="inlineStr">
        <is>
          <t>Рабочий строитель среднего разряда 3,9</t>
        </is>
      </c>
      <c r="L321" t="n">
        <v>1369</v>
      </c>
      <c r="N321" t="n">
        <v>1013</v>
      </c>
      <c r="O321" t="inlineStr">
        <is>
          <t>чел.-ч</t>
        </is>
      </c>
      <c r="P321" t="inlineStr">
        <is>
          <t>чел.-ч</t>
        </is>
      </c>
      <c r="Q321" t="n">
        <v>1</v>
      </c>
      <c r="W321" t="n">
        <v>0</v>
      </c>
      <c r="X321" t="n">
        <v>-464685602</v>
      </c>
      <c r="Y321">
        <f>AT321</f>
        <v/>
      </c>
      <c r="AA321" t="n">
        <v>0</v>
      </c>
      <c r="AB321" t="n">
        <v>0</v>
      </c>
      <c r="AC321" t="n">
        <v>0</v>
      </c>
      <c r="AD321" t="n">
        <v>9.51</v>
      </c>
      <c r="AE321" t="n">
        <v>0</v>
      </c>
      <c r="AF321" t="n">
        <v>0</v>
      </c>
      <c r="AG321" t="n">
        <v>0</v>
      </c>
      <c r="AH321" t="n">
        <v>9.51</v>
      </c>
      <c r="AI321" t="n">
        <v>1</v>
      </c>
      <c r="AJ321" t="n">
        <v>1</v>
      </c>
      <c r="AK321" t="n">
        <v>1</v>
      </c>
      <c r="AL321" t="n">
        <v>1</v>
      </c>
      <c r="AM321" t="n">
        <v>-2</v>
      </c>
      <c r="AN321" t="n">
        <v>0</v>
      </c>
      <c r="AO321" t="n">
        <v>1</v>
      </c>
      <c r="AP321" t="n">
        <v>0</v>
      </c>
      <c r="AQ321" t="n">
        <v>0</v>
      </c>
      <c r="AR321" t="n">
        <v>0</v>
      </c>
      <c r="AS321" t="inlineStr"/>
      <c r="AT321" t="n">
        <v>71</v>
      </c>
      <c r="AU321" t="inlineStr"/>
      <c r="AV321" t="n">
        <v>1</v>
      </c>
      <c r="AW321" t="n">
        <v>2</v>
      </c>
      <c r="AX321" t="n">
        <v>78865319</v>
      </c>
      <c r="AY321" t="n">
        <v>1</v>
      </c>
      <c r="AZ321" t="n">
        <v>0</v>
      </c>
      <c r="BA321" t="n">
        <v>319</v>
      </c>
      <c r="BB321" t="n">
        <v>0</v>
      </c>
      <c r="BC321" t="n">
        <v>0</v>
      </c>
      <c r="BD321" t="n">
        <v>0</v>
      </c>
      <c r="BE321" t="n">
        <v>0</v>
      </c>
      <c r="BF321" t="n">
        <v>0</v>
      </c>
      <c r="BG321" t="n">
        <v>0</v>
      </c>
      <c r="BH321" t="n">
        <v>0</v>
      </c>
      <c r="BI321" t="n">
        <v>0</v>
      </c>
      <c r="BJ321" t="n">
        <v>0</v>
      </c>
      <c r="BK321" t="n">
        <v>0</v>
      </c>
      <c r="BL321" t="n">
        <v>0</v>
      </c>
      <c r="BM321" t="n">
        <v>0</v>
      </c>
      <c r="BN321" t="n">
        <v>0</v>
      </c>
      <c r="BO321" t="n">
        <v>0</v>
      </c>
      <c r="BP321" t="n">
        <v>0</v>
      </c>
      <c r="BQ321" t="n">
        <v>0</v>
      </c>
      <c r="BR321" t="n">
        <v>0</v>
      </c>
      <c r="BS321" t="n">
        <v>0</v>
      </c>
      <c r="BT321" t="n">
        <v>0</v>
      </c>
      <c r="BU321" t="n">
        <v>0</v>
      </c>
      <c r="BV321" t="n">
        <v>0</v>
      </c>
      <c r="BW321" t="n">
        <v>0</v>
      </c>
      <c r="CU321">
        <f>ROUND(AT321*Source!I1071*AH321*AL321,0)</f>
        <v/>
      </c>
      <c r="CV321">
        <f>ROUND(Y321*Source!I1071,7)</f>
        <v/>
      </c>
      <c r="CW321" t="n">
        <v>0</v>
      </c>
      <c r="CX321">
        <f>ROUND(Y321*Source!I1071,7)</f>
        <v/>
      </c>
      <c r="CY321">
        <f>AD321</f>
        <v/>
      </c>
      <c r="CZ321">
        <f>AH321</f>
        <v/>
      </c>
      <c r="DA321">
        <f>AL321</f>
        <v/>
      </c>
      <c r="DB321">
        <f>ROUND(ROUND(AT321*CZ321,2),2)</f>
        <v/>
      </c>
      <c r="DC321">
        <f>ROUND(ROUND(AT321*AG321,2),2)</f>
        <v/>
      </c>
      <c r="DD321" t="inlineStr"/>
      <c r="DE321" t="inlineStr"/>
      <c r="DF321">
        <f>ROUND(ROUND(AE321,0)*CX321,0)</f>
        <v/>
      </c>
      <c r="DG321">
        <f>ROUND(ROUND(AF321,0)*CX321,0)</f>
        <v/>
      </c>
      <c r="DH321">
        <f>ROUND(ROUND(AG321,0)*CX321,0)</f>
        <v/>
      </c>
      <c r="DI321">
        <f>ROUND(ROUND(AH321,0)*CX321,0)</f>
        <v/>
      </c>
      <c r="DJ321">
        <f>DI321</f>
        <v/>
      </c>
      <c r="DK321" t="n">
        <v>0</v>
      </c>
      <c r="DL321" t="inlineStr"/>
      <c r="DM321" t="n">
        <v>0</v>
      </c>
      <c r="DN321" t="inlineStr"/>
      <c r="DO321" t="n">
        <v>0</v>
      </c>
    </row>
    <row r="322">
      <c r="A322">
        <f>ROW(Source!A1071)</f>
        <v/>
      </c>
      <c r="B322" t="n">
        <v>78862477</v>
      </c>
      <c r="C322" t="n">
        <v>78865310</v>
      </c>
      <c r="D322" t="n">
        <v>121548</v>
      </c>
      <c r="E322" t="n">
        <v>1</v>
      </c>
      <c r="F322" t="n">
        <v>1</v>
      </c>
      <c r="G322" t="n">
        <v>1</v>
      </c>
      <c r="H322" t="n">
        <v>1</v>
      </c>
      <c r="I322" t="inlineStr">
        <is>
          <t>2</t>
        </is>
      </c>
      <c r="J322" t="inlineStr"/>
      <c r="K322" t="inlineStr">
        <is>
          <t>Затраты труда машинистов</t>
        </is>
      </c>
      <c r="L322" t="n">
        <v>608254</v>
      </c>
      <c r="N322" t="n">
        <v>1013</v>
      </c>
      <c r="O322" t="inlineStr">
        <is>
          <t>чел.час</t>
        </is>
      </c>
      <c r="P322" t="inlineStr">
        <is>
          <t>чел.час</t>
        </is>
      </c>
      <c r="Q322" t="n">
        <v>1</v>
      </c>
      <c r="W322" t="n">
        <v>0</v>
      </c>
      <c r="X322" t="n">
        <v>-185737400</v>
      </c>
      <c r="Y322">
        <f>AT322</f>
        <v/>
      </c>
      <c r="AA322" t="n">
        <v>0</v>
      </c>
      <c r="AB322" t="n">
        <v>0</v>
      </c>
      <c r="AC322" t="n">
        <v>0</v>
      </c>
      <c r="AD322" t="n">
        <v>0</v>
      </c>
      <c r="AE322" t="n">
        <v>0</v>
      </c>
      <c r="AF322" t="n">
        <v>0</v>
      </c>
      <c r="AG322" t="n">
        <v>0</v>
      </c>
      <c r="AH322" t="n">
        <v>0</v>
      </c>
      <c r="AI322" t="n">
        <v>1</v>
      </c>
      <c r="AJ322" t="n">
        <v>1</v>
      </c>
      <c r="AK322" t="n">
        <v>1</v>
      </c>
      <c r="AL322" t="n">
        <v>1</v>
      </c>
      <c r="AM322" t="n">
        <v>-2</v>
      </c>
      <c r="AN322" t="n">
        <v>0</v>
      </c>
      <c r="AO322" t="n">
        <v>1</v>
      </c>
      <c r="AP322" t="n">
        <v>0</v>
      </c>
      <c r="AQ322" t="n">
        <v>0</v>
      </c>
      <c r="AR322" t="n">
        <v>0</v>
      </c>
      <c r="AS322" t="inlineStr"/>
      <c r="AT322" t="n">
        <v>0.11</v>
      </c>
      <c r="AU322" t="inlineStr"/>
      <c r="AV322" t="n">
        <v>2</v>
      </c>
      <c r="AW322" t="n">
        <v>2</v>
      </c>
      <c r="AX322" t="n">
        <v>78865320</v>
      </c>
      <c r="AY322" t="n">
        <v>1</v>
      </c>
      <c r="AZ322" t="n">
        <v>0</v>
      </c>
      <c r="BA322" t="n">
        <v>320</v>
      </c>
      <c r="BB322" t="n">
        <v>0</v>
      </c>
      <c r="BC322" t="n">
        <v>0</v>
      </c>
      <c r="BD322" t="n">
        <v>0</v>
      </c>
      <c r="BE322" t="n">
        <v>0</v>
      </c>
      <c r="BF322" t="n">
        <v>0</v>
      </c>
      <c r="BG322" t="n">
        <v>0</v>
      </c>
      <c r="BH322" t="n">
        <v>0</v>
      </c>
      <c r="BI322" t="n">
        <v>0</v>
      </c>
      <c r="BJ322" t="n">
        <v>0</v>
      </c>
      <c r="BK322" t="n">
        <v>0</v>
      </c>
      <c r="BL322" t="n">
        <v>0</v>
      </c>
      <c r="BM322" t="n">
        <v>0</v>
      </c>
      <c r="BN322" t="n">
        <v>0</v>
      </c>
      <c r="BO322" t="n">
        <v>0</v>
      </c>
      <c r="BP322" t="n">
        <v>0</v>
      </c>
      <c r="BQ322" t="n">
        <v>0</v>
      </c>
      <c r="BR322" t="n">
        <v>0</v>
      </c>
      <c r="BS322" t="n">
        <v>0</v>
      </c>
      <c r="BT322" t="n">
        <v>0</v>
      </c>
      <c r="BU322" t="n">
        <v>0</v>
      </c>
      <c r="BV322" t="n">
        <v>0</v>
      </c>
      <c r="BW322" t="n">
        <v>0</v>
      </c>
      <c r="CV322" t="n">
        <v>0</v>
      </c>
      <c r="CW322" t="n">
        <v>0</v>
      </c>
      <c r="CX322">
        <f>ROUND(Y322*Source!I1071,7)</f>
        <v/>
      </c>
      <c r="CY322">
        <f>AD322</f>
        <v/>
      </c>
      <c r="CZ322">
        <f>AH322</f>
        <v/>
      </c>
      <c r="DA322">
        <f>AL322</f>
        <v/>
      </c>
      <c r="DB322">
        <f>ROUND(ROUND(AT322*CZ322,2),2)</f>
        <v/>
      </c>
      <c r="DC322">
        <f>ROUND(ROUND(AT322*AG322,2),2)</f>
        <v/>
      </c>
      <c r="DD322" t="inlineStr"/>
      <c r="DE322" t="inlineStr"/>
      <c r="DF322">
        <f>ROUND(ROUND(AE322,0)*CX322,0)</f>
        <v/>
      </c>
      <c r="DG322">
        <f>ROUND(ROUND(AF322,0)*CX322,0)</f>
        <v/>
      </c>
      <c r="DH322">
        <f>ROUND(ROUND(AG322,0)*CX322,0)</f>
        <v/>
      </c>
      <c r="DI322">
        <f>ROUND(ROUND(AH322,0)*CX322,0)</f>
        <v/>
      </c>
      <c r="DJ322">
        <f>DI322</f>
        <v/>
      </c>
      <c r="DK322" t="n">
        <v>0</v>
      </c>
      <c r="DL322" t="inlineStr"/>
      <c r="DM322" t="n">
        <v>0</v>
      </c>
      <c r="DN322" t="inlineStr"/>
      <c r="DO322" t="n">
        <v>0</v>
      </c>
    </row>
    <row r="323">
      <c r="A323">
        <f>ROW(Source!A1071)</f>
        <v/>
      </c>
      <c r="B323" t="n">
        <v>78862477</v>
      </c>
      <c r="C323" t="n">
        <v>78865310</v>
      </c>
      <c r="D323" t="n">
        <v>29172556</v>
      </c>
      <c r="E323" t="n">
        <v>1</v>
      </c>
      <c r="F323" t="n">
        <v>1</v>
      </c>
      <c r="G323" t="n">
        <v>1</v>
      </c>
      <c r="H323" t="n">
        <v>2</v>
      </c>
      <c r="I323" t="inlineStr">
        <is>
          <t>030954</t>
        </is>
      </c>
      <c r="J323" t="inlineStr">
        <is>
          <t>ТСЭМ Московской обл., 030954, приказ Минстроя России №675/пр от 28.02.2017 № 264/пр</t>
        </is>
      </c>
      <c r="K323" t="inlineStr">
        <is>
          <t>Подъемники грузоподъемностью до 500 кг одномачтовые, высота подъема 45 м</t>
        </is>
      </c>
      <c r="L323" t="n">
        <v>1368</v>
      </c>
      <c r="N323" t="n">
        <v>1011</v>
      </c>
      <c r="O323" t="inlineStr">
        <is>
          <t>маш.-ч</t>
        </is>
      </c>
      <c r="P323" t="inlineStr">
        <is>
          <t>маш.-ч</t>
        </is>
      </c>
      <c r="Q323" t="n">
        <v>1</v>
      </c>
      <c r="W323" t="n">
        <v>0</v>
      </c>
      <c r="X323" t="n">
        <v>344519037</v>
      </c>
      <c r="Y323">
        <f>AT323</f>
        <v/>
      </c>
      <c r="AA323" t="n">
        <v>0</v>
      </c>
      <c r="AB323" t="n">
        <v>728.98</v>
      </c>
      <c r="AC323" t="n">
        <v>705.38</v>
      </c>
      <c r="AD323" t="n">
        <v>0</v>
      </c>
      <c r="AE323" t="n">
        <v>0</v>
      </c>
      <c r="AF323" t="n">
        <v>31.26</v>
      </c>
      <c r="AG323" t="n">
        <v>13.5</v>
      </c>
      <c r="AH323" t="n">
        <v>0</v>
      </c>
      <c r="AI323" t="n">
        <v>1</v>
      </c>
      <c r="AJ323" t="n">
        <v>23.32</v>
      </c>
      <c r="AK323" t="n">
        <v>52.25</v>
      </c>
      <c r="AL323" t="n">
        <v>1</v>
      </c>
      <c r="AM323" t="n">
        <v>2</v>
      </c>
      <c r="AN323" t="n">
        <v>0</v>
      </c>
      <c r="AO323" t="n">
        <v>1</v>
      </c>
      <c r="AP323" t="n">
        <v>0</v>
      </c>
      <c r="AQ323" t="n">
        <v>0</v>
      </c>
      <c r="AR323" t="n">
        <v>0</v>
      </c>
      <c r="AS323" t="inlineStr"/>
      <c r="AT323" t="n">
        <v>0.11</v>
      </c>
      <c r="AU323" t="inlineStr"/>
      <c r="AV323" t="n">
        <v>0</v>
      </c>
      <c r="AW323" t="n">
        <v>2</v>
      </c>
      <c r="AX323" t="n">
        <v>78865321</v>
      </c>
      <c r="AY323" t="n">
        <v>1</v>
      </c>
      <c r="AZ323" t="n">
        <v>0</v>
      </c>
      <c r="BA323" t="n">
        <v>321</v>
      </c>
      <c r="BB323" t="n">
        <v>0</v>
      </c>
      <c r="BC323" t="n">
        <v>0</v>
      </c>
      <c r="BD323" t="n">
        <v>0</v>
      </c>
      <c r="BE323" t="n">
        <v>0</v>
      </c>
      <c r="BF323" t="n">
        <v>0</v>
      </c>
      <c r="BG323" t="n">
        <v>0</v>
      </c>
      <c r="BH323" t="n">
        <v>0</v>
      </c>
      <c r="BI323" t="n">
        <v>0</v>
      </c>
      <c r="BJ323" t="n">
        <v>0</v>
      </c>
      <c r="BK323" t="n">
        <v>0</v>
      </c>
      <c r="BL323" t="n">
        <v>0</v>
      </c>
      <c r="BM323" t="n">
        <v>0</v>
      </c>
      <c r="BN323" t="n">
        <v>0</v>
      </c>
      <c r="BO323" t="n">
        <v>0</v>
      </c>
      <c r="BP323" t="n">
        <v>0</v>
      </c>
      <c r="BQ323" t="n">
        <v>0</v>
      </c>
      <c r="BR323" t="n">
        <v>0</v>
      </c>
      <c r="BS323" t="n">
        <v>0</v>
      </c>
      <c r="BT323" t="n">
        <v>0</v>
      </c>
      <c r="BU323" t="n">
        <v>0</v>
      </c>
      <c r="BV323" t="n">
        <v>0</v>
      </c>
      <c r="BW323" t="n">
        <v>0</v>
      </c>
      <c r="CV323" t="n">
        <v>0</v>
      </c>
      <c r="CW323">
        <f>ROUND(Y323*Source!I1071*DO323,7)</f>
        <v/>
      </c>
      <c r="CX323">
        <f>ROUND(Y323*Source!I1071,7)</f>
        <v/>
      </c>
      <c r="CY323">
        <f>AB323</f>
        <v/>
      </c>
      <c r="CZ323">
        <f>AF323</f>
        <v/>
      </c>
      <c r="DA323">
        <f>AJ323</f>
        <v/>
      </c>
      <c r="DB323">
        <f>ROUND(ROUND(AT323*CZ323,2),2)</f>
        <v/>
      </c>
      <c r="DC323">
        <f>ROUND(ROUND(AT323*AG323,2),2)</f>
        <v/>
      </c>
      <c r="DD323" t="inlineStr"/>
      <c r="DE323" t="inlineStr"/>
      <c r="DF323">
        <f>ROUND(ROUND(AE323,0)*CX323,0)</f>
        <v/>
      </c>
      <c r="DG323">
        <f>ROUND(ROUND(AF323*AJ323,0)*CX323,0)</f>
        <v/>
      </c>
      <c r="DH323">
        <f>ROUND(ROUND(AG323*AK323,0)*CX323,0)</f>
        <v/>
      </c>
      <c r="DI323">
        <f>ROUND(ROUND(AH323,0)*CX323,0)</f>
        <v/>
      </c>
      <c r="DJ323">
        <f>DG323</f>
        <v/>
      </c>
      <c r="DK323" t="n">
        <v>0</v>
      </c>
      <c r="DL323" t="inlineStr"/>
      <c r="DM323" t="n">
        <v>0</v>
      </c>
      <c r="DN323" t="inlineStr"/>
      <c r="DO323" t="n">
        <v>0</v>
      </c>
    </row>
    <row r="324">
      <c r="A324">
        <f>ROW(Source!A1071)</f>
        <v/>
      </c>
      <c r="B324" t="n">
        <v>78862477</v>
      </c>
      <c r="C324" t="n">
        <v>78865310</v>
      </c>
      <c r="D324" t="n">
        <v>29110398</v>
      </c>
      <c r="E324" t="n">
        <v>1</v>
      </c>
      <c r="F324" t="n">
        <v>1</v>
      </c>
      <c r="G324" t="n">
        <v>1</v>
      </c>
      <c r="H324" t="n">
        <v>3</v>
      </c>
      <c r="I324" t="inlineStr">
        <is>
          <t>101-0388</t>
        </is>
      </c>
      <c r="J324" t="inlineStr">
        <is>
          <t>ТССЦ Московской обл., 101-0388, приказ Минстроя России №675/пр от 28.02.2017 № 254/пр</t>
        </is>
      </c>
      <c r="K324" t="inlineStr">
        <is>
          <t>Краски масляные земляные марки МА-0115 мумия, сурик железный</t>
        </is>
      </c>
      <c r="L324" t="n">
        <v>1348</v>
      </c>
      <c r="N324" t="n">
        <v>1009</v>
      </c>
      <c r="O324" t="inlineStr">
        <is>
          <t>т</t>
        </is>
      </c>
      <c r="P324" t="inlineStr">
        <is>
          <t>т</t>
        </is>
      </c>
      <c r="Q324" t="n">
        <v>1000</v>
      </c>
      <c r="W324" t="n">
        <v>0</v>
      </c>
      <c r="X324" t="n">
        <v>1625292450</v>
      </c>
      <c r="Y324">
        <f>AT324</f>
        <v/>
      </c>
      <c r="AA324" t="n">
        <v>76804.47</v>
      </c>
      <c r="AB324" t="n">
        <v>0</v>
      </c>
      <c r="AC324" t="n">
        <v>0</v>
      </c>
      <c r="AD324" t="n">
        <v>0</v>
      </c>
      <c r="AE324" t="n">
        <v>15118.99</v>
      </c>
      <c r="AF324" t="n">
        <v>0</v>
      </c>
      <c r="AG324" t="n">
        <v>0</v>
      </c>
      <c r="AH324" t="n">
        <v>0</v>
      </c>
      <c r="AI324" t="n">
        <v>5.08</v>
      </c>
      <c r="AJ324" t="n">
        <v>1</v>
      </c>
      <c r="AK324" t="n">
        <v>1</v>
      </c>
      <c r="AL324" t="n">
        <v>1</v>
      </c>
      <c r="AM324" t="n">
        <v>2</v>
      </c>
      <c r="AN324" t="n">
        <v>0</v>
      </c>
      <c r="AO324" t="n">
        <v>1</v>
      </c>
      <c r="AP324" t="n">
        <v>0</v>
      </c>
      <c r="AQ324" t="n">
        <v>0</v>
      </c>
      <c r="AR324" t="n">
        <v>0</v>
      </c>
      <c r="AS324" t="inlineStr"/>
      <c r="AT324" t="n">
        <v>0.0013</v>
      </c>
      <c r="AU324" t="inlineStr"/>
      <c r="AV324" t="n">
        <v>0</v>
      </c>
      <c r="AW324" t="n">
        <v>2</v>
      </c>
      <c r="AX324" t="n">
        <v>78865322</v>
      </c>
      <c r="AY324" t="n">
        <v>1</v>
      </c>
      <c r="AZ324" t="n">
        <v>0</v>
      </c>
      <c r="BA324" t="n">
        <v>322</v>
      </c>
      <c r="BB324" t="n">
        <v>0</v>
      </c>
      <c r="BC324" t="n">
        <v>0</v>
      </c>
      <c r="BD324" t="n">
        <v>0</v>
      </c>
      <c r="BE324" t="n">
        <v>0</v>
      </c>
      <c r="BF324" t="n">
        <v>0</v>
      </c>
      <c r="BG324" t="n">
        <v>0</v>
      </c>
      <c r="BH324" t="n">
        <v>0</v>
      </c>
      <c r="BI324" t="n">
        <v>0</v>
      </c>
      <c r="BJ324" t="n">
        <v>0</v>
      </c>
      <c r="BK324" t="n">
        <v>0</v>
      </c>
      <c r="BL324" t="n">
        <v>0</v>
      </c>
      <c r="BM324" t="n">
        <v>0</v>
      </c>
      <c r="BN324" t="n">
        <v>0</v>
      </c>
      <c r="BO324" t="n">
        <v>0</v>
      </c>
      <c r="BP324" t="n">
        <v>0</v>
      </c>
      <c r="BQ324" t="n">
        <v>0</v>
      </c>
      <c r="BR324" t="n">
        <v>0</v>
      </c>
      <c r="BS324" t="n">
        <v>0</v>
      </c>
      <c r="BT324" t="n">
        <v>0</v>
      </c>
      <c r="BU324" t="n">
        <v>0</v>
      </c>
      <c r="BV324" t="n">
        <v>0</v>
      </c>
      <c r="BW324" t="n">
        <v>0</v>
      </c>
      <c r="CV324" t="n">
        <v>0</v>
      </c>
      <c r="CW324" t="n">
        <v>0</v>
      </c>
      <c r="CX324">
        <f>ROUND(Y324*Source!I1071,7)</f>
        <v/>
      </c>
      <c r="CY324">
        <f>AA324</f>
        <v/>
      </c>
      <c r="CZ324">
        <f>AE324</f>
        <v/>
      </c>
      <c r="DA324">
        <f>AI324</f>
        <v/>
      </c>
      <c r="DB324">
        <f>ROUND(ROUND(AT324*CZ324,2),2)</f>
        <v/>
      </c>
      <c r="DC324">
        <f>ROUND(ROUND(AT324*AG324,2),2)</f>
        <v/>
      </c>
      <c r="DD324" t="inlineStr"/>
      <c r="DE324" t="inlineStr"/>
      <c r="DF324">
        <f>ROUND(ROUND(AE324*AI324,0)*CX324,0)</f>
        <v/>
      </c>
      <c r="DG324">
        <f>ROUND(ROUND(AF324,0)*CX324,0)</f>
        <v/>
      </c>
      <c r="DH324">
        <f>ROUND(ROUND(AG324,0)*CX324,0)</f>
        <v/>
      </c>
      <c r="DI324">
        <f>ROUND(ROUND(AH324,0)*CX324,0)</f>
        <v/>
      </c>
      <c r="DJ324">
        <f>DF324</f>
        <v/>
      </c>
      <c r="DK324" t="n">
        <v>0</v>
      </c>
      <c r="DL324" t="inlineStr"/>
      <c r="DM324" t="n">
        <v>0</v>
      </c>
      <c r="DN324" t="inlineStr"/>
      <c r="DO324" t="n">
        <v>0</v>
      </c>
    </row>
    <row r="325">
      <c r="A325">
        <f>ROW(Source!A1071)</f>
        <v/>
      </c>
      <c r="B325" t="n">
        <v>78862477</v>
      </c>
      <c r="C325" t="n">
        <v>78865310</v>
      </c>
      <c r="D325" t="n">
        <v>29110573</v>
      </c>
      <c r="E325" t="n">
        <v>1</v>
      </c>
      <c r="F325" t="n">
        <v>1</v>
      </c>
      <c r="G325" t="n">
        <v>1</v>
      </c>
      <c r="H325" t="n">
        <v>3</v>
      </c>
      <c r="I325" t="inlineStr">
        <is>
          <t>101-0628</t>
        </is>
      </c>
      <c r="J325" t="inlineStr">
        <is>
          <t>ТССЦ Московской обл., 101-0628, приказ Минстроя России №675/пр от 28.02.2017 № 254/пр</t>
        </is>
      </c>
      <c r="K325" t="inlineStr">
        <is>
          <t>Олифа комбинированная, марки К-3</t>
        </is>
      </c>
      <c r="L325" t="n">
        <v>1348</v>
      </c>
      <c r="N325" t="n">
        <v>1009</v>
      </c>
      <c r="O325" t="inlineStr">
        <is>
          <t>т</t>
        </is>
      </c>
      <c r="P325" t="inlineStr">
        <is>
          <t>т</t>
        </is>
      </c>
      <c r="Q325" t="n">
        <v>1000</v>
      </c>
      <c r="W325" t="n">
        <v>0</v>
      </c>
      <c r="X325" t="n">
        <v>24062879</v>
      </c>
      <c r="Y325">
        <f>AT325</f>
        <v/>
      </c>
      <c r="AA325" t="n">
        <v>87631.5</v>
      </c>
      <c r="AB325" t="n">
        <v>0</v>
      </c>
      <c r="AC325" t="n">
        <v>0</v>
      </c>
      <c r="AD325" t="n">
        <v>0</v>
      </c>
      <c r="AE325" t="n">
        <v>16950</v>
      </c>
      <c r="AF325" t="n">
        <v>0</v>
      </c>
      <c r="AG325" t="n">
        <v>0</v>
      </c>
      <c r="AH325" t="n">
        <v>0</v>
      </c>
      <c r="AI325" t="n">
        <v>5.17</v>
      </c>
      <c r="AJ325" t="n">
        <v>1</v>
      </c>
      <c r="AK325" t="n">
        <v>1</v>
      </c>
      <c r="AL325" t="n">
        <v>1</v>
      </c>
      <c r="AM325" t="n">
        <v>2</v>
      </c>
      <c r="AN325" t="n">
        <v>0</v>
      </c>
      <c r="AO325" t="n">
        <v>1</v>
      </c>
      <c r="AP325" t="n">
        <v>0</v>
      </c>
      <c r="AQ325" t="n">
        <v>0</v>
      </c>
      <c r="AR325" t="n">
        <v>0</v>
      </c>
      <c r="AS325" t="inlineStr"/>
      <c r="AT325" t="n">
        <v>0.0024</v>
      </c>
      <c r="AU325" t="inlineStr"/>
      <c r="AV325" t="n">
        <v>0</v>
      </c>
      <c r="AW325" t="n">
        <v>2</v>
      </c>
      <c r="AX325" t="n">
        <v>78865323</v>
      </c>
      <c r="AY325" t="n">
        <v>1</v>
      </c>
      <c r="AZ325" t="n">
        <v>0</v>
      </c>
      <c r="BA325" t="n">
        <v>323</v>
      </c>
      <c r="BB325" t="n">
        <v>0</v>
      </c>
      <c r="BC325" t="n">
        <v>0</v>
      </c>
      <c r="BD325" t="n">
        <v>0</v>
      </c>
      <c r="BE325" t="n">
        <v>0</v>
      </c>
      <c r="BF325" t="n">
        <v>0</v>
      </c>
      <c r="BG325" t="n">
        <v>0</v>
      </c>
      <c r="BH325" t="n">
        <v>0</v>
      </c>
      <c r="BI325" t="n">
        <v>0</v>
      </c>
      <c r="BJ325" t="n">
        <v>0</v>
      </c>
      <c r="BK325" t="n">
        <v>0</v>
      </c>
      <c r="BL325" t="n">
        <v>0</v>
      </c>
      <c r="BM325" t="n">
        <v>0</v>
      </c>
      <c r="BN325" t="n">
        <v>0</v>
      </c>
      <c r="BO325" t="n">
        <v>0</v>
      </c>
      <c r="BP325" t="n">
        <v>0</v>
      </c>
      <c r="BQ325" t="n">
        <v>0</v>
      </c>
      <c r="BR325" t="n">
        <v>0</v>
      </c>
      <c r="BS325" t="n">
        <v>0</v>
      </c>
      <c r="BT325" t="n">
        <v>0</v>
      </c>
      <c r="BU325" t="n">
        <v>0</v>
      </c>
      <c r="BV325" t="n">
        <v>0</v>
      </c>
      <c r="BW325" t="n">
        <v>0</v>
      </c>
      <c r="CV325" t="n">
        <v>0</v>
      </c>
      <c r="CW325" t="n">
        <v>0</v>
      </c>
      <c r="CX325">
        <f>ROUND(Y325*Source!I1071,7)</f>
        <v/>
      </c>
      <c r="CY325">
        <f>AA325</f>
        <v/>
      </c>
      <c r="CZ325">
        <f>AE325</f>
        <v/>
      </c>
      <c r="DA325">
        <f>AI325</f>
        <v/>
      </c>
      <c r="DB325">
        <f>ROUND(ROUND(AT325*CZ325,2),2)</f>
        <v/>
      </c>
      <c r="DC325">
        <f>ROUND(ROUND(AT325*AG325,2),2)</f>
        <v/>
      </c>
      <c r="DD325" t="inlineStr"/>
      <c r="DE325" t="inlineStr"/>
      <c r="DF325">
        <f>ROUND(ROUND(AE325*AI325,0)*CX325,0)</f>
        <v/>
      </c>
      <c r="DG325">
        <f>ROUND(ROUND(AF325,0)*CX325,0)</f>
        <v/>
      </c>
      <c r="DH325">
        <f>ROUND(ROUND(AG325,0)*CX325,0)</f>
        <v/>
      </c>
      <c r="DI325">
        <f>ROUND(ROUND(AH325,0)*CX325,0)</f>
        <v/>
      </c>
      <c r="DJ325">
        <f>DF325</f>
        <v/>
      </c>
      <c r="DK325" t="n">
        <v>0</v>
      </c>
      <c r="DL325" t="inlineStr"/>
      <c r="DM325" t="n">
        <v>0</v>
      </c>
      <c r="DN325" t="inlineStr"/>
      <c r="DO325" t="n">
        <v>0</v>
      </c>
    </row>
    <row r="326">
      <c r="A326">
        <f>ROW(Source!A1071)</f>
        <v/>
      </c>
      <c r="B326" t="n">
        <v>78862477</v>
      </c>
      <c r="C326" t="n">
        <v>78865310</v>
      </c>
      <c r="D326" t="n">
        <v>29107963</v>
      </c>
      <c r="E326" t="n">
        <v>1</v>
      </c>
      <c r="F326" t="n">
        <v>1</v>
      </c>
      <c r="G326" t="n">
        <v>1</v>
      </c>
      <c r="H326" t="n">
        <v>3</v>
      </c>
      <c r="I326" t="inlineStr">
        <is>
          <t>101-1669</t>
        </is>
      </c>
      <c r="J326" t="inlineStr">
        <is>
          <t>ТССЦ Московской обл., 101-1669, приказ Минстроя России №675/пр от 28.02.2017 № 254/пр</t>
        </is>
      </c>
      <c r="K326" t="inlineStr">
        <is>
          <t>Очес льняной</t>
        </is>
      </c>
      <c r="L326" t="n">
        <v>1346</v>
      </c>
      <c r="N326" t="n">
        <v>1009</v>
      </c>
      <c r="O326" t="inlineStr">
        <is>
          <t>кг</t>
        </is>
      </c>
      <c r="P326" t="inlineStr">
        <is>
          <t>кг</t>
        </is>
      </c>
      <c r="Q326" t="n">
        <v>1</v>
      </c>
      <c r="W326" t="n">
        <v>0</v>
      </c>
      <c r="X326" t="n">
        <v>-2113933962</v>
      </c>
      <c r="Y326">
        <f>AT326</f>
        <v/>
      </c>
      <c r="AA326" t="n">
        <v>590.67</v>
      </c>
      <c r="AB326" t="n">
        <v>0</v>
      </c>
      <c r="AC326" t="n">
        <v>0</v>
      </c>
      <c r="AD326" t="n">
        <v>0</v>
      </c>
      <c r="AE326" t="n">
        <v>37.29</v>
      </c>
      <c r="AF326" t="n">
        <v>0</v>
      </c>
      <c r="AG326" t="n">
        <v>0</v>
      </c>
      <c r="AH326" t="n">
        <v>0</v>
      </c>
      <c r="AI326" t="n">
        <v>15.84</v>
      </c>
      <c r="AJ326" t="n">
        <v>1</v>
      </c>
      <c r="AK326" t="n">
        <v>1</v>
      </c>
      <c r="AL326" t="n">
        <v>1</v>
      </c>
      <c r="AM326" t="n">
        <v>2</v>
      </c>
      <c r="AN326" t="n">
        <v>0</v>
      </c>
      <c r="AO326" t="n">
        <v>1</v>
      </c>
      <c r="AP326" t="n">
        <v>0</v>
      </c>
      <c r="AQ326" t="n">
        <v>0</v>
      </c>
      <c r="AR326" t="n">
        <v>0</v>
      </c>
      <c r="AS326" t="inlineStr"/>
      <c r="AT326" t="n">
        <v>0.5600000000000001</v>
      </c>
      <c r="AU326" t="inlineStr"/>
      <c r="AV326" t="n">
        <v>0</v>
      </c>
      <c r="AW326" t="n">
        <v>2</v>
      </c>
      <c r="AX326" t="n">
        <v>78865324</v>
      </c>
      <c r="AY326" t="n">
        <v>1</v>
      </c>
      <c r="AZ326" t="n">
        <v>0</v>
      </c>
      <c r="BA326" t="n">
        <v>324</v>
      </c>
      <c r="BB326" t="n">
        <v>0</v>
      </c>
      <c r="BC326" t="n">
        <v>0</v>
      </c>
      <c r="BD326" t="n">
        <v>0</v>
      </c>
      <c r="BE326" t="n">
        <v>0</v>
      </c>
      <c r="BF326" t="n">
        <v>0</v>
      </c>
      <c r="BG326" t="n">
        <v>0</v>
      </c>
      <c r="BH326" t="n">
        <v>0</v>
      </c>
      <c r="BI326" t="n">
        <v>0</v>
      </c>
      <c r="BJ326" t="n">
        <v>0</v>
      </c>
      <c r="BK326" t="n">
        <v>0</v>
      </c>
      <c r="BL326" t="n">
        <v>0</v>
      </c>
      <c r="BM326" t="n">
        <v>0</v>
      </c>
      <c r="BN326" t="n">
        <v>0</v>
      </c>
      <c r="BO326" t="n">
        <v>0</v>
      </c>
      <c r="BP326" t="n">
        <v>0</v>
      </c>
      <c r="BQ326" t="n">
        <v>0</v>
      </c>
      <c r="BR326" t="n">
        <v>0</v>
      </c>
      <c r="BS326" t="n">
        <v>0</v>
      </c>
      <c r="BT326" t="n">
        <v>0</v>
      </c>
      <c r="BU326" t="n">
        <v>0</v>
      </c>
      <c r="BV326" t="n">
        <v>0</v>
      </c>
      <c r="BW326" t="n">
        <v>0</v>
      </c>
      <c r="CV326" t="n">
        <v>0</v>
      </c>
      <c r="CW326" t="n">
        <v>0</v>
      </c>
      <c r="CX326">
        <f>ROUND(Y326*Source!I1071,7)</f>
        <v/>
      </c>
      <c r="CY326">
        <f>AA326</f>
        <v/>
      </c>
      <c r="CZ326">
        <f>AE326</f>
        <v/>
      </c>
      <c r="DA326">
        <f>AI326</f>
        <v/>
      </c>
      <c r="DB326">
        <f>ROUND(ROUND(AT326*CZ326,2),2)</f>
        <v/>
      </c>
      <c r="DC326">
        <f>ROUND(ROUND(AT326*AG326,2),2)</f>
        <v/>
      </c>
      <c r="DD326" t="inlineStr"/>
      <c r="DE326" t="inlineStr"/>
      <c r="DF326">
        <f>ROUND(ROUND(AE326*AI326,0)*CX326,0)</f>
        <v/>
      </c>
      <c r="DG326">
        <f>ROUND(ROUND(AF326,0)*CX326,0)</f>
        <v/>
      </c>
      <c r="DH326">
        <f>ROUND(ROUND(AG326,0)*CX326,0)</f>
        <v/>
      </c>
      <c r="DI326">
        <f>ROUND(ROUND(AH326,0)*CX326,0)</f>
        <v/>
      </c>
      <c r="DJ326">
        <f>DF326</f>
        <v/>
      </c>
      <c r="DK326" t="n">
        <v>0</v>
      </c>
      <c r="DL326" t="inlineStr"/>
      <c r="DM326" t="n">
        <v>0</v>
      </c>
      <c r="DN326" t="inlineStr"/>
      <c r="DO326" t="n">
        <v>0</v>
      </c>
    </row>
    <row r="327">
      <c r="A327">
        <f>ROW(Source!A1071)</f>
        <v/>
      </c>
      <c r="B327" t="n">
        <v>78862477</v>
      </c>
      <c r="C327" t="n">
        <v>78865310</v>
      </c>
      <c r="D327" t="n">
        <v>29144224</v>
      </c>
      <c r="E327" t="n">
        <v>1</v>
      </c>
      <c r="F327" t="n">
        <v>1</v>
      </c>
      <c r="G327" t="n">
        <v>1</v>
      </c>
      <c r="H327" t="n">
        <v>3</v>
      </c>
      <c r="I327" t="inlineStr">
        <is>
          <t>302-1241</t>
        </is>
      </c>
      <c r="J327" t="inlineStr">
        <is>
          <t>ТССЦ Московской обл., 302-1241, приказ Минстроя России №675/пр от 28.02.2017 № 256/пр</t>
        </is>
      </c>
      <c r="K327" t="inlineStr">
        <is>
          <t>Сгоны стальные с муфтой и контргайкой, диаметром 50 мм</t>
        </is>
      </c>
      <c r="L327" t="n">
        <v>1354</v>
      </c>
      <c r="N327" t="n">
        <v>1010</v>
      </c>
      <c r="O327" t="inlineStr">
        <is>
          <t>шт.</t>
        </is>
      </c>
      <c r="P327" t="inlineStr">
        <is>
          <t>шт.</t>
        </is>
      </c>
      <c r="Q327" t="n">
        <v>1</v>
      </c>
      <c r="W327" t="n">
        <v>1</v>
      </c>
      <c r="X327" t="n">
        <v>-1108176549</v>
      </c>
      <c r="Y327">
        <f>AT327</f>
        <v/>
      </c>
      <c r="AA327" t="n">
        <v>391.55</v>
      </c>
      <c r="AB327" t="n">
        <v>0</v>
      </c>
      <c r="AC327" t="n">
        <v>0</v>
      </c>
      <c r="AD327" t="n">
        <v>0</v>
      </c>
      <c r="AE327" t="n">
        <v>28.58</v>
      </c>
      <c r="AF327" t="n">
        <v>0</v>
      </c>
      <c r="AG327" t="n">
        <v>0</v>
      </c>
      <c r="AH327" t="n">
        <v>0</v>
      </c>
      <c r="AI327" t="n">
        <v>13.7</v>
      </c>
      <c r="AJ327" t="n">
        <v>1</v>
      </c>
      <c r="AK327" t="n">
        <v>1</v>
      </c>
      <c r="AL327" t="n">
        <v>1</v>
      </c>
      <c r="AM327" t="n">
        <v>2</v>
      </c>
      <c r="AN327" t="n">
        <v>0</v>
      </c>
      <c r="AO327" t="n">
        <v>1</v>
      </c>
      <c r="AP327" t="n">
        <v>0</v>
      </c>
      <c r="AQ327" t="n">
        <v>0</v>
      </c>
      <c r="AR327" t="n">
        <v>0</v>
      </c>
      <c r="AS327" t="inlineStr"/>
      <c r="AT327" t="n">
        <v>-100</v>
      </c>
      <c r="AU327" t="inlineStr"/>
      <c r="AV327" t="n">
        <v>0</v>
      </c>
      <c r="AW327" t="n">
        <v>2</v>
      </c>
      <c r="AX327" t="n">
        <v>78865325</v>
      </c>
      <c r="AY327" t="n">
        <v>1</v>
      </c>
      <c r="AZ327" t="n">
        <v>6144</v>
      </c>
      <c r="BA327" t="n">
        <v>325</v>
      </c>
      <c r="BB327" t="n">
        <v>0</v>
      </c>
      <c r="BC327" t="n">
        <v>0</v>
      </c>
      <c r="BD327" t="n">
        <v>0</v>
      </c>
      <c r="BE327" t="n">
        <v>0</v>
      </c>
      <c r="BF327" t="n">
        <v>0</v>
      </c>
      <c r="BG327" t="n">
        <v>0</v>
      </c>
      <c r="BH327" t="n">
        <v>0</v>
      </c>
      <c r="BI327" t="n">
        <v>0</v>
      </c>
      <c r="BJ327" t="n">
        <v>0</v>
      </c>
      <c r="BK327" t="n">
        <v>0</v>
      </c>
      <c r="BL327" t="n">
        <v>0</v>
      </c>
      <c r="BM327" t="n">
        <v>0</v>
      </c>
      <c r="BN327" t="n">
        <v>0</v>
      </c>
      <c r="BO327" t="n">
        <v>0</v>
      </c>
      <c r="BP327" t="n">
        <v>0</v>
      </c>
      <c r="BQ327" t="n">
        <v>0</v>
      </c>
      <c r="BR327" t="n">
        <v>0</v>
      </c>
      <c r="BS327" t="n">
        <v>0</v>
      </c>
      <c r="BT327" t="n">
        <v>0</v>
      </c>
      <c r="BU327" t="n">
        <v>0</v>
      </c>
      <c r="BV327" t="n">
        <v>0</v>
      </c>
      <c r="BW327" t="n">
        <v>0</v>
      </c>
      <c r="CV327" t="n">
        <v>0</v>
      </c>
      <c r="CW327" t="n">
        <v>0</v>
      </c>
      <c r="CX327">
        <f>ROUND(Y327*Source!I1071,7)</f>
        <v/>
      </c>
      <c r="CY327">
        <f>AA327</f>
        <v/>
      </c>
      <c r="CZ327">
        <f>AE327</f>
        <v/>
      </c>
      <c r="DA327">
        <f>AI327</f>
        <v/>
      </c>
      <c r="DB327">
        <f>ROUND(ROUND(AT327*CZ327,2),2)</f>
        <v/>
      </c>
      <c r="DC327">
        <f>ROUND(ROUND(AT327*AG327,2),2)</f>
        <v/>
      </c>
      <c r="DD327" t="inlineStr"/>
      <c r="DE327" t="inlineStr"/>
      <c r="DF327">
        <f>ROUND(ROUND(AE327*AI327,0)*CX327,0)</f>
        <v/>
      </c>
      <c r="DG327">
        <f>ROUND(ROUND(AF327,0)*CX327,0)</f>
        <v/>
      </c>
      <c r="DH327">
        <f>ROUND(ROUND(AG327,0)*CX327,0)</f>
        <v/>
      </c>
      <c r="DI327">
        <f>ROUND(ROUND(AH327,0)*CX327,0)</f>
        <v/>
      </c>
      <c r="DJ327">
        <f>DF327</f>
        <v/>
      </c>
      <c r="DK327" t="n">
        <v>0</v>
      </c>
      <c r="DL327" t="inlineStr"/>
      <c r="DM327" t="n">
        <v>0</v>
      </c>
      <c r="DN327" t="inlineStr"/>
      <c r="DO327" t="n">
        <v>0</v>
      </c>
    </row>
    <row r="328">
      <c r="A328">
        <f>ROW(Source!A1071)</f>
        <v/>
      </c>
      <c r="B328" t="n">
        <v>78862477</v>
      </c>
      <c r="C328" t="n">
        <v>78865310</v>
      </c>
      <c r="D328" t="n">
        <v>38120439</v>
      </c>
      <c r="E328" t="n">
        <v>1</v>
      </c>
      <c r="F328" t="n">
        <v>1</v>
      </c>
      <c r="G328" t="n">
        <v>1</v>
      </c>
      <c r="H328" t="n">
        <v>3</v>
      </c>
      <c r="I328" t="inlineStr">
        <is>
          <t>507-4994</t>
        </is>
      </c>
      <c r="J328" t="inlineStr">
        <is>
          <t>ТССЦ Московской обл., 507-4994, приказ Минстроя России №675/пр от 28.02.2017 № 258/пр</t>
        </is>
      </c>
      <c r="K328" t="inlineStr">
        <is>
          <t>Муфты стальные прямые диаметром 50 мм</t>
        </is>
      </c>
      <c r="L328" t="n">
        <v>1358</v>
      </c>
      <c r="N328" t="n">
        <v>1010</v>
      </c>
      <c r="O328" t="inlineStr">
        <is>
          <t>10 шт.</t>
        </is>
      </c>
      <c r="P328" t="inlineStr">
        <is>
          <t>10 шт.</t>
        </is>
      </c>
      <c r="Q328" t="n">
        <v>10</v>
      </c>
      <c r="W328" t="n">
        <v>0</v>
      </c>
      <c r="X328" t="n">
        <v>-506320507</v>
      </c>
      <c r="Y328">
        <f>AT328</f>
        <v/>
      </c>
      <c r="AA328" t="n">
        <v>1344.1</v>
      </c>
      <c r="AB328" t="n">
        <v>0</v>
      </c>
      <c r="AC328" t="n">
        <v>0</v>
      </c>
      <c r="AD328" t="n">
        <v>0</v>
      </c>
      <c r="AE328" t="n">
        <v>205.52</v>
      </c>
      <c r="AF328" t="n">
        <v>0</v>
      </c>
      <c r="AG328" t="n">
        <v>0</v>
      </c>
      <c r="AH328" t="n">
        <v>0</v>
      </c>
      <c r="AI328" t="n">
        <v>6.54</v>
      </c>
      <c r="AJ328" t="n">
        <v>1</v>
      </c>
      <c r="AK328" t="n">
        <v>1</v>
      </c>
      <c r="AL328" t="n">
        <v>1</v>
      </c>
      <c r="AM328" t="n">
        <v>0</v>
      </c>
      <c r="AN328" t="n">
        <v>0</v>
      </c>
      <c r="AO328" t="n">
        <v>0</v>
      </c>
      <c r="AP328" t="n">
        <v>0</v>
      </c>
      <c r="AQ328" t="n">
        <v>0</v>
      </c>
      <c r="AR328" t="n">
        <v>0</v>
      </c>
      <c r="AS328" t="inlineStr"/>
      <c r="AT328" t="n">
        <v>100</v>
      </c>
      <c r="AU328" t="inlineStr"/>
      <c r="AV328" t="n">
        <v>0</v>
      </c>
      <c r="AW328" t="n">
        <v>1</v>
      </c>
      <c r="AX328" t="n">
        <v>-1</v>
      </c>
      <c r="AY328" t="n">
        <v>0</v>
      </c>
      <c r="AZ328" t="n">
        <v>0</v>
      </c>
      <c r="BA328" t="inlineStr"/>
      <c r="BB328" t="n">
        <v>0</v>
      </c>
      <c r="BC328" t="n">
        <v>0</v>
      </c>
      <c r="BD328" t="n">
        <v>0</v>
      </c>
      <c r="BE328" t="n">
        <v>0</v>
      </c>
      <c r="BF328" t="n">
        <v>0</v>
      </c>
      <c r="BG328" t="n">
        <v>0</v>
      </c>
      <c r="BH328" t="n">
        <v>0</v>
      </c>
      <c r="BI328" t="n">
        <v>0</v>
      </c>
      <c r="BJ328" t="n">
        <v>0</v>
      </c>
      <c r="BK328" t="n">
        <v>0</v>
      </c>
      <c r="BL328" t="n">
        <v>0</v>
      </c>
      <c r="BM328" t="n">
        <v>0</v>
      </c>
      <c r="BN328" t="n">
        <v>0</v>
      </c>
      <c r="BO328" t="n">
        <v>0</v>
      </c>
      <c r="BP328" t="n">
        <v>0</v>
      </c>
      <c r="BQ328" t="n">
        <v>0</v>
      </c>
      <c r="BR328" t="n">
        <v>0</v>
      </c>
      <c r="BS328" t="n">
        <v>0</v>
      </c>
      <c r="BT328" t="n">
        <v>0</v>
      </c>
      <c r="BU328" t="n">
        <v>0</v>
      </c>
      <c r="BV328" t="n">
        <v>0</v>
      </c>
      <c r="BW328" t="n">
        <v>0</v>
      </c>
      <c r="CV328" t="n">
        <v>0</v>
      </c>
      <c r="CW328" t="n">
        <v>0</v>
      </c>
      <c r="CX328">
        <f>ROUND(Y328*Source!I1071,7)</f>
        <v/>
      </c>
      <c r="CY328">
        <f>AA328</f>
        <v/>
      </c>
      <c r="CZ328">
        <f>AE328</f>
        <v/>
      </c>
      <c r="DA328">
        <f>AI328</f>
        <v/>
      </c>
      <c r="DB328">
        <f>ROUND(ROUND(AT328*CZ328,2),2)</f>
        <v/>
      </c>
      <c r="DC328">
        <f>ROUND(ROUND(AT328*AG328,2),2)</f>
        <v/>
      </c>
      <c r="DD328" t="inlineStr"/>
      <c r="DE328" t="inlineStr"/>
      <c r="DF328">
        <f>ROUND(ROUND(AE328*AI328,0)*CX328,0)</f>
        <v/>
      </c>
      <c r="DG328">
        <f>ROUND(ROUND(AF328,0)*CX328,0)</f>
        <v/>
      </c>
      <c r="DH328">
        <f>ROUND(ROUND(AG328,0)*CX328,0)</f>
        <v/>
      </c>
      <c r="DI328">
        <f>ROUND(ROUND(AH328,0)*CX328,0)</f>
        <v/>
      </c>
      <c r="DJ328">
        <f>DF328</f>
        <v/>
      </c>
      <c r="DK328" t="n">
        <v>0</v>
      </c>
      <c r="DL328" t="inlineStr"/>
      <c r="DM328" t="n">
        <v>0</v>
      </c>
      <c r="DN328" t="inlineStr"/>
      <c r="DO328" t="n">
        <v>0</v>
      </c>
    </row>
    <row r="329">
      <c r="A329">
        <f>ROW(Source!A1074)</f>
        <v/>
      </c>
      <c r="B329" t="n">
        <v>78862477</v>
      </c>
      <c r="C329" t="n">
        <v>78865291</v>
      </c>
      <c r="D329" t="n">
        <v>18411117</v>
      </c>
      <c r="E329" t="n">
        <v>1</v>
      </c>
      <c r="F329" t="n">
        <v>1</v>
      </c>
      <c r="G329" t="n">
        <v>1</v>
      </c>
      <c r="H329" t="n">
        <v>1</v>
      </c>
      <c r="I329" t="inlineStr">
        <is>
          <t>1-1040-90</t>
        </is>
      </c>
      <c r="J329" t="inlineStr"/>
      <c r="K329" t="inlineStr">
        <is>
          <t>Рабочий строитель среднего разряда 4</t>
        </is>
      </c>
      <c r="L329" t="n">
        <v>1369</v>
      </c>
      <c r="N329" t="n">
        <v>1013</v>
      </c>
      <c r="O329" t="inlineStr">
        <is>
          <t>чел.-ч</t>
        </is>
      </c>
      <c r="P329" t="inlineStr">
        <is>
          <t>чел.-ч</t>
        </is>
      </c>
      <c r="Q329" t="n">
        <v>1</v>
      </c>
      <c r="W329" t="n">
        <v>0</v>
      </c>
      <c r="X329" t="n">
        <v>-1739886638</v>
      </c>
      <c r="Y329">
        <f>AT329</f>
        <v/>
      </c>
      <c r="AA329" t="n">
        <v>0</v>
      </c>
      <c r="AB329" t="n">
        <v>0</v>
      </c>
      <c r="AC329" t="n">
        <v>0</v>
      </c>
      <c r="AD329" t="n">
        <v>9.619999999999999</v>
      </c>
      <c r="AE329" t="n">
        <v>0</v>
      </c>
      <c r="AF329" t="n">
        <v>0</v>
      </c>
      <c r="AG329" t="n">
        <v>0</v>
      </c>
      <c r="AH329" t="n">
        <v>9.619999999999999</v>
      </c>
      <c r="AI329" t="n">
        <v>1</v>
      </c>
      <c r="AJ329" t="n">
        <v>1</v>
      </c>
      <c r="AK329" t="n">
        <v>1</v>
      </c>
      <c r="AL329" t="n">
        <v>1</v>
      </c>
      <c r="AM329" t="n">
        <v>-2</v>
      </c>
      <c r="AN329" t="n">
        <v>0</v>
      </c>
      <c r="AO329" t="n">
        <v>1</v>
      </c>
      <c r="AP329" t="n">
        <v>1</v>
      </c>
      <c r="AQ329" t="n">
        <v>0</v>
      </c>
      <c r="AR329" t="n">
        <v>0</v>
      </c>
      <c r="AS329" t="inlineStr"/>
      <c r="AT329" t="n">
        <v>155</v>
      </c>
      <c r="AU329" t="inlineStr"/>
      <c r="AV329" t="n">
        <v>1</v>
      </c>
      <c r="AW329" t="n">
        <v>2</v>
      </c>
      <c r="AX329" t="n">
        <v>78865292</v>
      </c>
      <c r="AY329" t="n">
        <v>1</v>
      </c>
      <c r="AZ329" t="n">
        <v>0</v>
      </c>
      <c r="BA329" t="n">
        <v>326</v>
      </c>
      <c r="BB329" t="n">
        <v>0</v>
      </c>
      <c r="BC329" t="n">
        <v>0</v>
      </c>
      <c r="BD329" t="n">
        <v>0</v>
      </c>
      <c r="BE329" t="n">
        <v>0</v>
      </c>
      <c r="BF329" t="n">
        <v>0</v>
      </c>
      <c r="BG329" t="n">
        <v>0</v>
      </c>
      <c r="BH329" t="n">
        <v>0</v>
      </c>
      <c r="BI329" t="n">
        <v>0</v>
      </c>
      <c r="BJ329" t="n">
        <v>0</v>
      </c>
      <c r="BK329" t="n">
        <v>0</v>
      </c>
      <c r="BL329" t="n">
        <v>0</v>
      </c>
      <c r="BM329" t="n">
        <v>0</v>
      </c>
      <c r="BN329" t="n">
        <v>0</v>
      </c>
      <c r="BO329" t="n">
        <v>0</v>
      </c>
      <c r="BP329" t="n">
        <v>0</v>
      </c>
      <c r="BQ329" t="n">
        <v>0</v>
      </c>
      <c r="BR329" t="n">
        <v>0</v>
      </c>
      <c r="BS329" t="n">
        <v>0</v>
      </c>
      <c r="BT329" t="n">
        <v>0</v>
      </c>
      <c r="BU329" t="n">
        <v>0</v>
      </c>
      <c r="BV329" t="n">
        <v>0</v>
      </c>
      <c r="BW329" t="n">
        <v>0</v>
      </c>
      <c r="CU329">
        <f>ROUND(AT329*Source!I1074*AH329*AL329,0)</f>
        <v/>
      </c>
      <c r="CV329">
        <f>ROUND(Y329*Source!I1074,7)</f>
        <v/>
      </c>
      <c r="CW329" t="n">
        <v>0</v>
      </c>
      <c r="CX329">
        <f>ROUND(Y329*Source!I1074,7)</f>
        <v/>
      </c>
      <c r="CY329">
        <f>AD329</f>
        <v/>
      </c>
      <c r="CZ329">
        <f>AH329</f>
        <v/>
      </c>
      <c r="DA329">
        <f>AL329</f>
        <v/>
      </c>
      <c r="DB329">
        <f>ROUND(ROUND(AT329*CZ329,2),2)</f>
        <v/>
      </c>
      <c r="DC329">
        <f>ROUND(ROUND(AT329*AG329,2),2)</f>
        <v/>
      </c>
      <c r="DD329" t="inlineStr"/>
      <c r="DE329" t="inlineStr"/>
      <c r="DF329">
        <f>ROUND(ROUND(AE329,0)*CX329,0)</f>
        <v/>
      </c>
      <c r="DG329">
        <f>ROUND(ROUND(AF329,0)*CX329,0)</f>
        <v/>
      </c>
      <c r="DH329">
        <f>ROUND(ROUND(AG329,0)*CX329,0)</f>
        <v/>
      </c>
      <c r="DI329">
        <f>ROUND(ROUND(AH329,0)*CX329,0)</f>
        <v/>
      </c>
      <c r="DJ329">
        <f>DI329</f>
        <v/>
      </c>
      <c r="DK329" t="n">
        <v>0</v>
      </c>
      <c r="DL329" t="inlineStr"/>
      <c r="DM329" t="n">
        <v>0</v>
      </c>
      <c r="DN329" t="inlineStr"/>
      <c r="DO329" t="n">
        <v>0</v>
      </c>
    </row>
    <row r="330">
      <c r="A330">
        <f>ROW(Source!A1074)</f>
        <v/>
      </c>
      <c r="B330" t="n">
        <v>78862477</v>
      </c>
      <c r="C330" t="n">
        <v>78865291</v>
      </c>
      <c r="D330" t="n">
        <v>29172659</v>
      </c>
      <c r="E330" t="n">
        <v>1</v>
      </c>
      <c r="F330" t="n">
        <v>1</v>
      </c>
      <c r="G330" t="n">
        <v>1</v>
      </c>
      <c r="H330" t="n">
        <v>2</v>
      </c>
      <c r="I330" t="inlineStr">
        <is>
          <t>040504</t>
        </is>
      </c>
      <c r="J330" t="inlineStr">
        <is>
          <t>ТСЭМ Московской обл., 040504, приказ Минстроя России №675/пр от 28.02.2017 № 264/пр</t>
        </is>
      </c>
      <c r="K330" t="inlineStr">
        <is>
          <t>Аппарат для газовой сварки и резки</t>
        </is>
      </c>
      <c r="L330" t="n">
        <v>1368</v>
      </c>
      <c r="N330" t="n">
        <v>1011</v>
      </c>
      <c r="O330" t="inlineStr">
        <is>
          <t>маш.-ч</t>
        </is>
      </c>
      <c r="P330" t="inlineStr">
        <is>
          <t>маш.-ч</t>
        </is>
      </c>
      <c r="Q330" t="n">
        <v>1</v>
      </c>
      <c r="W330" t="n">
        <v>0</v>
      </c>
      <c r="X330" t="n">
        <v>1514068676</v>
      </c>
      <c r="Y330">
        <f>AT330</f>
        <v/>
      </c>
      <c r="AA330" t="n">
        <v>0</v>
      </c>
      <c r="AB330" t="n">
        <v>9.76</v>
      </c>
      <c r="AC330" t="n">
        <v>0</v>
      </c>
      <c r="AD330" t="n">
        <v>0</v>
      </c>
      <c r="AE330" t="n">
        <v>0</v>
      </c>
      <c r="AF330" t="n">
        <v>1.2</v>
      </c>
      <c r="AG330" t="n">
        <v>0</v>
      </c>
      <c r="AH330" t="n">
        <v>0</v>
      </c>
      <c r="AI330" t="n">
        <v>1</v>
      </c>
      <c r="AJ330" t="n">
        <v>8.130000000000001</v>
      </c>
      <c r="AK330" t="n">
        <v>52.25</v>
      </c>
      <c r="AL330" t="n">
        <v>1</v>
      </c>
      <c r="AM330" t="n">
        <v>2</v>
      </c>
      <c r="AN330" t="n">
        <v>0</v>
      </c>
      <c r="AO330" t="n">
        <v>1</v>
      </c>
      <c r="AP330" t="n">
        <v>1</v>
      </c>
      <c r="AQ330" t="n">
        <v>0</v>
      </c>
      <c r="AR330" t="n">
        <v>0</v>
      </c>
      <c r="AS330" t="inlineStr"/>
      <c r="AT330" t="n">
        <v>2.82</v>
      </c>
      <c r="AU330" t="inlineStr"/>
      <c r="AV330" t="n">
        <v>0</v>
      </c>
      <c r="AW330" t="n">
        <v>2</v>
      </c>
      <c r="AX330" t="n">
        <v>78865293</v>
      </c>
      <c r="AY330" t="n">
        <v>1</v>
      </c>
      <c r="AZ330" t="n">
        <v>0</v>
      </c>
      <c r="BA330" t="n">
        <v>327</v>
      </c>
      <c r="BB330" t="n">
        <v>0</v>
      </c>
      <c r="BC330" t="n">
        <v>0</v>
      </c>
      <c r="BD330" t="n">
        <v>0</v>
      </c>
      <c r="BE330" t="n">
        <v>0</v>
      </c>
      <c r="BF330" t="n">
        <v>0</v>
      </c>
      <c r="BG330" t="n">
        <v>0</v>
      </c>
      <c r="BH330" t="n">
        <v>0</v>
      </c>
      <c r="BI330" t="n">
        <v>0</v>
      </c>
      <c r="BJ330" t="n">
        <v>0</v>
      </c>
      <c r="BK330" t="n">
        <v>0</v>
      </c>
      <c r="BL330" t="n">
        <v>0</v>
      </c>
      <c r="BM330" t="n">
        <v>0</v>
      </c>
      <c r="BN330" t="n">
        <v>0</v>
      </c>
      <c r="BO330" t="n">
        <v>0</v>
      </c>
      <c r="BP330" t="n">
        <v>0</v>
      </c>
      <c r="BQ330" t="n">
        <v>0</v>
      </c>
      <c r="BR330" t="n">
        <v>0</v>
      </c>
      <c r="BS330" t="n">
        <v>0</v>
      </c>
      <c r="BT330" t="n">
        <v>0</v>
      </c>
      <c r="BU330" t="n">
        <v>0</v>
      </c>
      <c r="BV330" t="n">
        <v>0</v>
      </c>
      <c r="BW330" t="n">
        <v>0</v>
      </c>
      <c r="CV330" t="n">
        <v>0</v>
      </c>
      <c r="CW330">
        <f>ROUND(Y330*Source!I1074*DO330,7)</f>
        <v/>
      </c>
      <c r="CX330">
        <f>ROUND(Y330*Source!I1074,7)</f>
        <v/>
      </c>
      <c r="CY330">
        <f>AB330</f>
        <v/>
      </c>
      <c r="CZ330">
        <f>AF330</f>
        <v/>
      </c>
      <c r="DA330">
        <f>AJ330</f>
        <v/>
      </c>
      <c r="DB330">
        <f>ROUND(ROUND(AT330*CZ330,2),2)</f>
        <v/>
      </c>
      <c r="DC330">
        <f>ROUND(ROUND(AT330*AG330,2),2)</f>
        <v/>
      </c>
      <c r="DD330" t="inlineStr"/>
      <c r="DE330" t="inlineStr"/>
      <c r="DF330">
        <f>ROUND(ROUND(AE330,0)*CX330,0)</f>
        <v/>
      </c>
      <c r="DG330">
        <f>ROUND(ROUND(AF330*AJ330,0)*CX330,0)</f>
        <v/>
      </c>
      <c r="DH330">
        <f>ROUND(ROUND(AG330*AK330,0)*CX330,0)</f>
        <v/>
      </c>
      <c r="DI330">
        <f>ROUND(ROUND(AH330,0)*CX330,0)</f>
        <v/>
      </c>
      <c r="DJ330">
        <f>DG330</f>
        <v/>
      </c>
      <c r="DK330" t="n">
        <v>0</v>
      </c>
      <c r="DL330" t="inlineStr"/>
      <c r="DM330" t="n">
        <v>0</v>
      </c>
      <c r="DN330" t="inlineStr"/>
      <c r="DO330" t="n">
        <v>0</v>
      </c>
    </row>
    <row r="331">
      <c r="A331">
        <f>ROW(Source!A1074)</f>
        <v/>
      </c>
      <c r="B331" t="n">
        <v>78862477</v>
      </c>
      <c r="C331" t="n">
        <v>78865291</v>
      </c>
      <c r="D331" t="n">
        <v>29174500</v>
      </c>
      <c r="E331" t="n">
        <v>1</v>
      </c>
      <c r="F331" t="n">
        <v>1</v>
      </c>
      <c r="G331" t="n">
        <v>1</v>
      </c>
      <c r="H331" t="n">
        <v>2</v>
      </c>
      <c r="I331" t="inlineStr">
        <is>
          <t>330206</t>
        </is>
      </c>
      <c r="J331" t="inlineStr">
        <is>
          <t>ТСЭМ Московской обл., 330206, приказ Минстроя России №675/пр от 28.02.2017 № 264/пр</t>
        </is>
      </c>
      <c r="K331" t="inlineStr">
        <is>
          <t>Дрели электрические</t>
        </is>
      </c>
      <c r="L331" t="n">
        <v>1368</v>
      </c>
      <c r="N331" t="n">
        <v>1011</v>
      </c>
      <c r="O331" t="inlineStr">
        <is>
          <t>маш.-ч</t>
        </is>
      </c>
      <c r="P331" t="inlineStr">
        <is>
          <t>маш.-ч</t>
        </is>
      </c>
      <c r="Q331" t="n">
        <v>1</v>
      </c>
      <c r="W331" t="n">
        <v>0</v>
      </c>
      <c r="X331" t="n">
        <v>-1867053656</v>
      </c>
      <c r="Y331">
        <f>AT331</f>
        <v/>
      </c>
      <c r="AA331" t="n">
        <v>0</v>
      </c>
      <c r="AB331" t="n">
        <v>8.390000000000001</v>
      </c>
      <c r="AC331" t="n">
        <v>0</v>
      </c>
      <c r="AD331" t="n">
        <v>0</v>
      </c>
      <c r="AE331" t="n">
        <v>0</v>
      </c>
      <c r="AF331" t="n">
        <v>1.95</v>
      </c>
      <c r="AG331" t="n">
        <v>0</v>
      </c>
      <c r="AH331" t="n">
        <v>0</v>
      </c>
      <c r="AI331" t="n">
        <v>1</v>
      </c>
      <c r="AJ331" t="n">
        <v>4.3</v>
      </c>
      <c r="AK331" t="n">
        <v>52.25</v>
      </c>
      <c r="AL331" t="n">
        <v>1</v>
      </c>
      <c r="AM331" t="n">
        <v>2</v>
      </c>
      <c r="AN331" t="n">
        <v>0</v>
      </c>
      <c r="AO331" t="n">
        <v>1</v>
      </c>
      <c r="AP331" t="n">
        <v>1</v>
      </c>
      <c r="AQ331" t="n">
        <v>0</v>
      </c>
      <c r="AR331" t="n">
        <v>0</v>
      </c>
      <c r="AS331" t="inlineStr"/>
      <c r="AT331" t="n">
        <v>4.9</v>
      </c>
      <c r="AU331" t="inlineStr"/>
      <c r="AV331" t="n">
        <v>0</v>
      </c>
      <c r="AW331" t="n">
        <v>2</v>
      </c>
      <c r="AX331" t="n">
        <v>78865294</v>
      </c>
      <c r="AY331" t="n">
        <v>1</v>
      </c>
      <c r="AZ331" t="n">
        <v>0</v>
      </c>
      <c r="BA331" t="n">
        <v>328</v>
      </c>
      <c r="BB331" t="n">
        <v>0</v>
      </c>
      <c r="BC331" t="n">
        <v>0</v>
      </c>
      <c r="BD331" t="n">
        <v>0</v>
      </c>
      <c r="BE331" t="n">
        <v>0</v>
      </c>
      <c r="BF331" t="n">
        <v>0</v>
      </c>
      <c r="BG331" t="n">
        <v>0</v>
      </c>
      <c r="BH331" t="n">
        <v>0</v>
      </c>
      <c r="BI331" t="n">
        <v>0</v>
      </c>
      <c r="BJ331" t="n">
        <v>0</v>
      </c>
      <c r="BK331" t="n">
        <v>0</v>
      </c>
      <c r="BL331" t="n">
        <v>0</v>
      </c>
      <c r="BM331" t="n">
        <v>0</v>
      </c>
      <c r="BN331" t="n">
        <v>0</v>
      </c>
      <c r="BO331" t="n">
        <v>0</v>
      </c>
      <c r="BP331" t="n">
        <v>0</v>
      </c>
      <c r="BQ331" t="n">
        <v>0</v>
      </c>
      <c r="BR331" t="n">
        <v>0</v>
      </c>
      <c r="BS331" t="n">
        <v>0</v>
      </c>
      <c r="BT331" t="n">
        <v>0</v>
      </c>
      <c r="BU331" t="n">
        <v>0</v>
      </c>
      <c r="BV331" t="n">
        <v>0</v>
      </c>
      <c r="BW331" t="n">
        <v>0</v>
      </c>
      <c r="CV331" t="n">
        <v>0</v>
      </c>
      <c r="CW331">
        <f>ROUND(Y331*Source!I1074*DO331,7)</f>
        <v/>
      </c>
      <c r="CX331">
        <f>ROUND(Y331*Source!I1074,7)</f>
        <v/>
      </c>
      <c r="CY331">
        <f>AB331</f>
        <v/>
      </c>
      <c r="CZ331">
        <f>AF331</f>
        <v/>
      </c>
      <c r="DA331">
        <f>AJ331</f>
        <v/>
      </c>
      <c r="DB331">
        <f>ROUND(ROUND(AT331*CZ331,2),2)</f>
        <v/>
      </c>
      <c r="DC331">
        <f>ROUND(ROUND(AT331*AG331,2),2)</f>
        <v/>
      </c>
      <c r="DD331" t="inlineStr"/>
      <c r="DE331" t="inlineStr"/>
      <c r="DF331">
        <f>ROUND(ROUND(AE331,0)*CX331,0)</f>
        <v/>
      </c>
      <c r="DG331">
        <f>ROUND(ROUND(AF331*AJ331,0)*CX331,0)</f>
        <v/>
      </c>
      <c r="DH331">
        <f>ROUND(ROUND(AG331*AK331,0)*CX331,0)</f>
        <v/>
      </c>
      <c r="DI331">
        <f>ROUND(ROUND(AH331,0)*CX331,0)</f>
        <v/>
      </c>
      <c r="DJ331">
        <f>DG331</f>
        <v/>
      </c>
      <c r="DK331" t="n">
        <v>0</v>
      </c>
      <c r="DL331" t="inlineStr"/>
      <c r="DM331" t="n">
        <v>0</v>
      </c>
      <c r="DN331" t="inlineStr"/>
      <c r="DO331" t="n">
        <v>0</v>
      </c>
    </row>
    <row r="332">
      <c r="A332">
        <f>ROW(Source!A1074)</f>
        <v/>
      </c>
      <c r="B332" t="n">
        <v>78862477</v>
      </c>
      <c r="C332" t="n">
        <v>78865291</v>
      </c>
      <c r="D332" t="n">
        <v>29174913</v>
      </c>
      <c r="E332" t="n">
        <v>1</v>
      </c>
      <c r="F332" t="n">
        <v>1</v>
      </c>
      <c r="G332" t="n">
        <v>1</v>
      </c>
      <c r="H332" t="n">
        <v>2</v>
      </c>
      <c r="I332" t="inlineStr">
        <is>
          <t>400001</t>
        </is>
      </c>
      <c r="J332" t="inlineStr">
        <is>
          <t>ТСЭМ Московской обл., 400001, приказ Минстроя России №675/пр от 28.02.2017 № 264/пр</t>
        </is>
      </c>
      <c r="K332" t="inlineStr">
        <is>
          <t>Автомобили бортовые, грузоподъемность до 5 т</t>
        </is>
      </c>
      <c r="L332" t="n">
        <v>1368</v>
      </c>
      <c r="N332" t="n">
        <v>1011</v>
      </c>
      <c r="O332" t="inlineStr">
        <is>
          <t>маш.-ч</t>
        </is>
      </c>
      <c r="P332" t="inlineStr">
        <is>
          <t>маш.-ч</t>
        </is>
      </c>
      <c r="Q332" t="n">
        <v>1</v>
      </c>
      <c r="W332" t="n">
        <v>0</v>
      </c>
      <c r="X332" t="n">
        <v>1230759911</v>
      </c>
      <c r="Y332">
        <f>AT332</f>
        <v/>
      </c>
      <c r="AA332" t="n">
        <v>0</v>
      </c>
      <c r="AB332" t="n">
        <v>2177.51</v>
      </c>
      <c r="AC332" t="n">
        <v>606.1</v>
      </c>
      <c r="AD332" t="n">
        <v>0</v>
      </c>
      <c r="AE332" t="n">
        <v>0</v>
      </c>
      <c r="AF332" t="n">
        <v>87.17</v>
      </c>
      <c r="AG332" t="n">
        <v>11.6</v>
      </c>
      <c r="AH332" t="n">
        <v>0</v>
      </c>
      <c r="AI332" t="n">
        <v>1</v>
      </c>
      <c r="AJ332" t="n">
        <v>24.98</v>
      </c>
      <c r="AK332" t="n">
        <v>52.25</v>
      </c>
      <c r="AL332" t="n">
        <v>1</v>
      </c>
      <c r="AM332" t="n">
        <v>2</v>
      </c>
      <c r="AN332" t="n">
        <v>0</v>
      </c>
      <c r="AO332" t="n">
        <v>1</v>
      </c>
      <c r="AP332" t="n">
        <v>1</v>
      </c>
      <c r="AQ332" t="n">
        <v>0</v>
      </c>
      <c r="AR332" t="n">
        <v>0</v>
      </c>
      <c r="AS332" t="inlineStr"/>
      <c r="AT332" t="n">
        <v>0.65</v>
      </c>
      <c r="AU332" t="inlineStr"/>
      <c r="AV332" t="n">
        <v>0</v>
      </c>
      <c r="AW332" t="n">
        <v>2</v>
      </c>
      <c r="AX332" t="n">
        <v>78865295</v>
      </c>
      <c r="AY332" t="n">
        <v>1</v>
      </c>
      <c r="AZ332" t="n">
        <v>0</v>
      </c>
      <c r="BA332" t="n">
        <v>329</v>
      </c>
      <c r="BB332" t="n">
        <v>0</v>
      </c>
      <c r="BC332" t="n">
        <v>0</v>
      </c>
      <c r="BD332" t="n">
        <v>0</v>
      </c>
      <c r="BE332" t="n">
        <v>0</v>
      </c>
      <c r="BF332" t="n">
        <v>0</v>
      </c>
      <c r="BG332" t="n">
        <v>0</v>
      </c>
      <c r="BH332" t="n">
        <v>0</v>
      </c>
      <c r="BI332" t="n">
        <v>0</v>
      </c>
      <c r="BJ332" t="n">
        <v>0</v>
      </c>
      <c r="BK332" t="n">
        <v>0</v>
      </c>
      <c r="BL332" t="n">
        <v>0</v>
      </c>
      <c r="BM332" t="n">
        <v>0</v>
      </c>
      <c r="BN332" t="n">
        <v>0</v>
      </c>
      <c r="BO332" t="n">
        <v>0</v>
      </c>
      <c r="BP332" t="n">
        <v>0</v>
      </c>
      <c r="BQ332" t="n">
        <v>0</v>
      </c>
      <c r="BR332" t="n">
        <v>0</v>
      </c>
      <c r="BS332" t="n">
        <v>0</v>
      </c>
      <c r="BT332" t="n">
        <v>0</v>
      </c>
      <c r="BU332" t="n">
        <v>0</v>
      </c>
      <c r="BV332" t="n">
        <v>0</v>
      </c>
      <c r="BW332" t="n">
        <v>0</v>
      </c>
      <c r="CV332" t="n">
        <v>0</v>
      </c>
      <c r="CW332">
        <f>ROUND(Y332*Source!I1074*DO332,7)</f>
        <v/>
      </c>
      <c r="CX332">
        <f>ROUND(Y332*Source!I1074,7)</f>
        <v/>
      </c>
      <c r="CY332">
        <f>AB332</f>
        <v/>
      </c>
      <c r="CZ332">
        <f>AF332</f>
        <v/>
      </c>
      <c r="DA332">
        <f>AJ332</f>
        <v/>
      </c>
      <c r="DB332">
        <f>ROUND(ROUND(AT332*CZ332,2),2)</f>
        <v/>
      </c>
      <c r="DC332">
        <f>ROUND(ROUND(AT332*AG332,2),2)</f>
        <v/>
      </c>
      <c r="DD332" t="inlineStr"/>
      <c r="DE332" t="inlineStr"/>
      <c r="DF332">
        <f>ROUND(ROUND(AE332,0)*CX332,0)</f>
        <v/>
      </c>
      <c r="DG332">
        <f>ROUND(ROUND(AF332*AJ332,0)*CX332,0)</f>
        <v/>
      </c>
      <c r="DH332">
        <f>ROUND(ROUND(AG332*AK332,0)*CX332,0)</f>
        <v/>
      </c>
      <c r="DI332">
        <f>ROUND(ROUND(AH332,0)*CX332,0)</f>
        <v/>
      </c>
      <c r="DJ332">
        <f>DG332</f>
        <v/>
      </c>
      <c r="DK332" t="n">
        <v>0</v>
      </c>
      <c r="DL332" t="inlineStr"/>
      <c r="DM332" t="n">
        <v>0</v>
      </c>
      <c r="DN332" t="inlineStr"/>
      <c r="DO332" t="n">
        <v>0</v>
      </c>
    </row>
    <row r="333">
      <c r="A333">
        <f>ROW(Source!A1074)</f>
        <v/>
      </c>
      <c r="B333" t="n">
        <v>78862477</v>
      </c>
      <c r="C333" t="n">
        <v>78865291</v>
      </c>
      <c r="D333" t="n">
        <v>29107441</v>
      </c>
      <c r="E333" t="n">
        <v>1</v>
      </c>
      <c r="F333" t="n">
        <v>1</v>
      </c>
      <c r="G333" t="n">
        <v>1</v>
      </c>
      <c r="H333" t="n">
        <v>3</v>
      </c>
      <c r="I333" t="inlineStr">
        <is>
          <t>101-0324</t>
        </is>
      </c>
      <c r="J333" t="inlineStr">
        <is>
          <t>ТССЦ Московской обл., 101-0324, приказ Минстроя России №675/пр от 28.02.2017 № 254/пр</t>
        </is>
      </c>
      <c r="K333" t="inlineStr">
        <is>
          <t>Кислород технический газообразный</t>
        </is>
      </c>
      <c r="L333" t="n">
        <v>1339</v>
      </c>
      <c r="N333" t="n">
        <v>1007</v>
      </c>
      <c r="O333" t="inlineStr">
        <is>
          <t>м3</t>
        </is>
      </c>
      <c r="P333" t="inlineStr">
        <is>
          <t>м3</t>
        </is>
      </c>
      <c r="Q333" t="n">
        <v>1</v>
      </c>
      <c r="W333" t="n">
        <v>0</v>
      </c>
      <c r="X333" t="n">
        <v>-756465305</v>
      </c>
      <c r="Y333">
        <f>AT333</f>
        <v/>
      </c>
      <c r="AA333" t="n">
        <v>111.08</v>
      </c>
      <c r="AB333" t="n">
        <v>0</v>
      </c>
      <c r="AC333" t="n">
        <v>0</v>
      </c>
      <c r="AD333" t="n">
        <v>0</v>
      </c>
      <c r="AE333" t="n">
        <v>6.23</v>
      </c>
      <c r="AF333" t="n">
        <v>0</v>
      </c>
      <c r="AG333" t="n">
        <v>0</v>
      </c>
      <c r="AH333" t="n">
        <v>0</v>
      </c>
      <c r="AI333" t="n">
        <v>17.83</v>
      </c>
      <c r="AJ333" t="n">
        <v>1</v>
      </c>
      <c r="AK333" t="n">
        <v>1</v>
      </c>
      <c r="AL333" t="n">
        <v>1</v>
      </c>
      <c r="AM333" t="n">
        <v>2</v>
      </c>
      <c r="AN333" t="n">
        <v>0</v>
      </c>
      <c r="AO333" t="n">
        <v>1</v>
      </c>
      <c r="AP333" t="n">
        <v>1</v>
      </c>
      <c r="AQ333" t="n">
        <v>0</v>
      </c>
      <c r="AR333" t="n">
        <v>0</v>
      </c>
      <c r="AS333" t="inlineStr"/>
      <c r="AT333" t="n">
        <v>0.48</v>
      </c>
      <c r="AU333" t="inlineStr"/>
      <c r="AV333" t="n">
        <v>0</v>
      </c>
      <c r="AW333" t="n">
        <v>2</v>
      </c>
      <c r="AX333" t="n">
        <v>78865296</v>
      </c>
      <c r="AY333" t="n">
        <v>1</v>
      </c>
      <c r="AZ333" t="n">
        <v>0</v>
      </c>
      <c r="BA333" t="n">
        <v>330</v>
      </c>
      <c r="BB333" t="n">
        <v>0</v>
      </c>
      <c r="BC333" t="n">
        <v>0</v>
      </c>
      <c r="BD333" t="n">
        <v>0</v>
      </c>
      <c r="BE333" t="n">
        <v>0</v>
      </c>
      <c r="BF333" t="n">
        <v>0</v>
      </c>
      <c r="BG333" t="n">
        <v>0</v>
      </c>
      <c r="BH333" t="n">
        <v>0</v>
      </c>
      <c r="BI333" t="n">
        <v>0</v>
      </c>
      <c r="BJ333" t="n">
        <v>0</v>
      </c>
      <c r="BK333" t="n">
        <v>0</v>
      </c>
      <c r="BL333" t="n">
        <v>0</v>
      </c>
      <c r="BM333" t="n">
        <v>0</v>
      </c>
      <c r="BN333" t="n">
        <v>0</v>
      </c>
      <c r="BO333" t="n">
        <v>0</v>
      </c>
      <c r="BP333" t="n">
        <v>0</v>
      </c>
      <c r="BQ333" t="n">
        <v>0</v>
      </c>
      <c r="BR333" t="n">
        <v>0</v>
      </c>
      <c r="BS333" t="n">
        <v>0</v>
      </c>
      <c r="BT333" t="n">
        <v>0</v>
      </c>
      <c r="BU333" t="n">
        <v>0</v>
      </c>
      <c r="BV333" t="n">
        <v>0</v>
      </c>
      <c r="BW333" t="n">
        <v>0</v>
      </c>
      <c r="CV333" t="n">
        <v>0</v>
      </c>
      <c r="CW333" t="n">
        <v>0</v>
      </c>
      <c r="CX333">
        <f>ROUND(Y333*Source!I1074,7)</f>
        <v/>
      </c>
      <c r="CY333">
        <f>AA333</f>
        <v/>
      </c>
      <c r="CZ333">
        <f>AE333</f>
        <v/>
      </c>
      <c r="DA333">
        <f>AI333</f>
        <v/>
      </c>
      <c r="DB333">
        <f>ROUND(ROUND(AT333*CZ333,2),2)</f>
        <v/>
      </c>
      <c r="DC333">
        <f>ROUND(ROUND(AT333*AG333,2),2)</f>
        <v/>
      </c>
      <c r="DD333" t="inlineStr"/>
      <c r="DE333" t="inlineStr"/>
      <c r="DF333">
        <f>ROUND(ROUND(AE333*AI333,0)*CX333,0)</f>
        <v/>
      </c>
      <c r="DG333">
        <f>ROUND(ROUND(AF333,0)*CX333,0)</f>
        <v/>
      </c>
      <c r="DH333">
        <f>ROUND(ROUND(AG333,0)*CX333,0)</f>
        <v/>
      </c>
      <c r="DI333">
        <f>ROUND(ROUND(AH333,0)*CX333,0)</f>
        <v/>
      </c>
      <c r="DJ333">
        <f>DF333</f>
        <v/>
      </c>
      <c r="DK333" t="n">
        <v>0</v>
      </c>
      <c r="DL333" t="inlineStr"/>
      <c r="DM333" t="n">
        <v>0</v>
      </c>
      <c r="DN333" t="inlineStr"/>
      <c r="DO333" t="n">
        <v>0</v>
      </c>
    </row>
    <row r="334">
      <c r="A334">
        <f>ROW(Source!A1074)</f>
        <v/>
      </c>
      <c r="B334" t="n">
        <v>78862477</v>
      </c>
      <c r="C334" t="n">
        <v>78865291</v>
      </c>
      <c r="D334" t="n">
        <v>29107430</v>
      </c>
      <c r="E334" t="n">
        <v>1</v>
      </c>
      <c r="F334" t="n">
        <v>1</v>
      </c>
      <c r="G334" t="n">
        <v>1</v>
      </c>
      <c r="H334" t="n">
        <v>3</v>
      </c>
      <c r="I334" t="inlineStr">
        <is>
          <t>101-1602</t>
        </is>
      </c>
      <c r="J334" t="inlineStr">
        <is>
          <t>ТССЦ Московской обл., 101-1602, приказ Минстроя России №675/пр от 28.02.2017 № 254/пр</t>
        </is>
      </c>
      <c r="K334" t="inlineStr">
        <is>
          <t>Ацетилен газообразный технический</t>
        </is>
      </c>
      <c r="L334" t="n">
        <v>1339</v>
      </c>
      <c r="N334" t="n">
        <v>1007</v>
      </c>
      <c r="O334" t="inlineStr">
        <is>
          <t>м3</t>
        </is>
      </c>
      <c r="P334" t="inlineStr">
        <is>
          <t>м3</t>
        </is>
      </c>
      <c r="Q334" t="n">
        <v>1</v>
      </c>
      <c r="W334" t="n">
        <v>0</v>
      </c>
      <c r="X334" t="n">
        <v>-203673795</v>
      </c>
      <c r="Y334">
        <f>AT334</f>
        <v/>
      </c>
      <c r="AA334" t="n">
        <v>618.53</v>
      </c>
      <c r="AB334" t="n">
        <v>0</v>
      </c>
      <c r="AC334" t="n">
        <v>0</v>
      </c>
      <c r="AD334" t="n">
        <v>0</v>
      </c>
      <c r="AE334" t="n">
        <v>38.49</v>
      </c>
      <c r="AF334" t="n">
        <v>0</v>
      </c>
      <c r="AG334" t="n">
        <v>0</v>
      </c>
      <c r="AH334" t="n">
        <v>0</v>
      </c>
      <c r="AI334" t="n">
        <v>16.07</v>
      </c>
      <c r="AJ334" t="n">
        <v>1</v>
      </c>
      <c r="AK334" t="n">
        <v>1</v>
      </c>
      <c r="AL334" t="n">
        <v>1</v>
      </c>
      <c r="AM334" t="n">
        <v>2</v>
      </c>
      <c r="AN334" t="n">
        <v>0</v>
      </c>
      <c r="AO334" t="n">
        <v>1</v>
      </c>
      <c r="AP334" t="n">
        <v>1</v>
      </c>
      <c r="AQ334" t="n">
        <v>0</v>
      </c>
      <c r="AR334" t="n">
        <v>0</v>
      </c>
      <c r="AS334" t="inlineStr"/>
      <c r="AT334" t="n">
        <v>0.21</v>
      </c>
      <c r="AU334" t="inlineStr"/>
      <c r="AV334" t="n">
        <v>0</v>
      </c>
      <c r="AW334" t="n">
        <v>2</v>
      </c>
      <c r="AX334" t="n">
        <v>78865297</v>
      </c>
      <c r="AY334" t="n">
        <v>1</v>
      </c>
      <c r="AZ334" t="n">
        <v>0</v>
      </c>
      <c r="BA334" t="n">
        <v>331</v>
      </c>
      <c r="BB334" t="n">
        <v>0</v>
      </c>
      <c r="BC334" t="n">
        <v>0</v>
      </c>
      <c r="BD334" t="n">
        <v>0</v>
      </c>
      <c r="BE334" t="n">
        <v>0</v>
      </c>
      <c r="BF334" t="n">
        <v>0</v>
      </c>
      <c r="BG334" t="n">
        <v>0</v>
      </c>
      <c r="BH334" t="n">
        <v>0</v>
      </c>
      <c r="BI334" t="n">
        <v>0</v>
      </c>
      <c r="BJ334" t="n">
        <v>0</v>
      </c>
      <c r="BK334" t="n">
        <v>0</v>
      </c>
      <c r="BL334" t="n">
        <v>0</v>
      </c>
      <c r="BM334" t="n">
        <v>0</v>
      </c>
      <c r="BN334" t="n">
        <v>0</v>
      </c>
      <c r="BO334" t="n">
        <v>0</v>
      </c>
      <c r="BP334" t="n">
        <v>0</v>
      </c>
      <c r="BQ334" t="n">
        <v>0</v>
      </c>
      <c r="BR334" t="n">
        <v>0</v>
      </c>
      <c r="BS334" t="n">
        <v>0</v>
      </c>
      <c r="BT334" t="n">
        <v>0</v>
      </c>
      <c r="BU334" t="n">
        <v>0</v>
      </c>
      <c r="BV334" t="n">
        <v>0</v>
      </c>
      <c r="BW334" t="n">
        <v>0</v>
      </c>
      <c r="CV334" t="n">
        <v>0</v>
      </c>
      <c r="CW334" t="n">
        <v>0</v>
      </c>
      <c r="CX334">
        <f>ROUND(Y334*Source!I1074,7)</f>
        <v/>
      </c>
      <c r="CY334">
        <f>AA334</f>
        <v/>
      </c>
      <c r="CZ334">
        <f>AE334</f>
        <v/>
      </c>
      <c r="DA334">
        <f>AI334</f>
        <v/>
      </c>
      <c r="DB334">
        <f>ROUND(ROUND(AT334*CZ334,2),2)</f>
        <v/>
      </c>
      <c r="DC334">
        <f>ROUND(ROUND(AT334*AG334,2),2)</f>
        <v/>
      </c>
      <c r="DD334" t="inlineStr"/>
      <c r="DE334" t="inlineStr"/>
      <c r="DF334">
        <f>ROUND(ROUND(AE334*AI334,0)*CX334,0)</f>
        <v/>
      </c>
      <c r="DG334">
        <f>ROUND(ROUND(AF334,0)*CX334,0)</f>
        <v/>
      </c>
      <c r="DH334">
        <f>ROUND(ROUND(AG334,0)*CX334,0)</f>
        <v/>
      </c>
      <c r="DI334">
        <f>ROUND(ROUND(AH334,0)*CX334,0)</f>
        <v/>
      </c>
      <c r="DJ334">
        <f>DF334</f>
        <v/>
      </c>
      <c r="DK334" t="n">
        <v>0</v>
      </c>
      <c r="DL334" t="inlineStr"/>
      <c r="DM334" t="n">
        <v>0</v>
      </c>
      <c r="DN334" t="inlineStr"/>
      <c r="DO334" t="n">
        <v>0</v>
      </c>
    </row>
    <row r="335">
      <c r="A335">
        <f>ROW(Source!A1074)</f>
        <v/>
      </c>
      <c r="B335" t="n">
        <v>78862477</v>
      </c>
      <c r="C335" t="n">
        <v>78865291</v>
      </c>
      <c r="D335" t="n">
        <v>29117361</v>
      </c>
      <c r="E335" t="n">
        <v>1</v>
      </c>
      <c r="F335" t="n">
        <v>1</v>
      </c>
      <c r="G335" t="n">
        <v>1</v>
      </c>
      <c r="H335" t="n">
        <v>3</v>
      </c>
      <c r="I335" t="inlineStr">
        <is>
          <t>103-1457</t>
        </is>
      </c>
      <c r="J335" t="inlineStr">
        <is>
          <t>ТССЦ Московской обл., 103-1457, приказ Минстроя России №675/пр от 28.02.2017 № 254/пр</t>
        </is>
      </c>
      <c r="K335" t="inlineStr">
        <is>
          <t>Трубы металлополимерные многослойные для холодного водоснабжения, давлением 1 МПа (10 кгс/см2), для температуры до 30 градусов С, диаметром 25 мм</t>
        </is>
      </c>
      <c r="L335" t="n">
        <v>1301</v>
      </c>
      <c r="N335" t="n">
        <v>1003</v>
      </c>
      <c r="O335" t="inlineStr">
        <is>
          <t>м</t>
        </is>
      </c>
      <c r="P335" t="inlineStr">
        <is>
          <t>м</t>
        </is>
      </c>
      <c r="Q335" t="n">
        <v>1</v>
      </c>
      <c r="W335" t="n">
        <v>0</v>
      </c>
      <c r="X335" t="n">
        <v>634473441</v>
      </c>
      <c r="Y335">
        <f>AT335</f>
        <v/>
      </c>
      <c r="AA335" t="n">
        <v>314.72</v>
      </c>
      <c r="AB335" t="n">
        <v>0</v>
      </c>
      <c r="AC335" t="n">
        <v>0</v>
      </c>
      <c r="AD335" t="n">
        <v>0</v>
      </c>
      <c r="AE335" t="n">
        <v>27.95</v>
      </c>
      <c r="AF335" t="n">
        <v>0</v>
      </c>
      <c r="AG335" t="n">
        <v>0</v>
      </c>
      <c r="AH335" t="n">
        <v>0</v>
      </c>
      <c r="AI335" t="n">
        <v>11.26</v>
      </c>
      <c r="AJ335" t="n">
        <v>1</v>
      </c>
      <c r="AK335" t="n">
        <v>1</v>
      </c>
      <c r="AL335" t="n">
        <v>1</v>
      </c>
      <c r="AM335" t="n">
        <v>2</v>
      </c>
      <c r="AN335" t="n">
        <v>0</v>
      </c>
      <c r="AO335" t="n">
        <v>1</v>
      </c>
      <c r="AP335" t="n">
        <v>1</v>
      </c>
      <c r="AQ335" t="n">
        <v>0</v>
      </c>
      <c r="AR335" t="n">
        <v>0</v>
      </c>
      <c r="AS335" t="inlineStr"/>
      <c r="AT335" t="n">
        <v>97.8</v>
      </c>
      <c r="AU335" t="inlineStr"/>
      <c r="AV335" t="n">
        <v>0</v>
      </c>
      <c r="AW335" t="n">
        <v>2</v>
      </c>
      <c r="AX335" t="n">
        <v>78865298</v>
      </c>
      <c r="AY335" t="n">
        <v>1</v>
      </c>
      <c r="AZ335" t="n">
        <v>0</v>
      </c>
      <c r="BA335" t="n">
        <v>332</v>
      </c>
      <c r="BB335" t="n">
        <v>0</v>
      </c>
      <c r="BC335" t="n">
        <v>0</v>
      </c>
      <c r="BD335" t="n">
        <v>0</v>
      </c>
      <c r="BE335" t="n">
        <v>0</v>
      </c>
      <c r="BF335" t="n">
        <v>0</v>
      </c>
      <c r="BG335" t="n">
        <v>0</v>
      </c>
      <c r="BH335" t="n">
        <v>0</v>
      </c>
      <c r="BI335" t="n">
        <v>0</v>
      </c>
      <c r="BJ335" t="n">
        <v>0</v>
      </c>
      <c r="BK335" t="n">
        <v>0</v>
      </c>
      <c r="BL335" t="n">
        <v>0</v>
      </c>
      <c r="BM335" t="n">
        <v>0</v>
      </c>
      <c r="BN335" t="n">
        <v>0</v>
      </c>
      <c r="BO335" t="n">
        <v>0</v>
      </c>
      <c r="BP335" t="n">
        <v>0</v>
      </c>
      <c r="BQ335" t="n">
        <v>0</v>
      </c>
      <c r="BR335" t="n">
        <v>0</v>
      </c>
      <c r="BS335" t="n">
        <v>0</v>
      </c>
      <c r="BT335" t="n">
        <v>0</v>
      </c>
      <c r="BU335" t="n">
        <v>0</v>
      </c>
      <c r="BV335" t="n">
        <v>0</v>
      </c>
      <c r="BW335" t="n">
        <v>0</v>
      </c>
      <c r="CV335" t="n">
        <v>0</v>
      </c>
      <c r="CW335" t="n">
        <v>0</v>
      </c>
      <c r="CX335">
        <f>ROUND(Y335*Source!I1074,7)</f>
        <v/>
      </c>
      <c r="CY335">
        <f>AA335</f>
        <v/>
      </c>
      <c r="CZ335">
        <f>AE335</f>
        <v/>
      </c>
      <c r="DA335">
        <f>AI335</f>
        <v/>
      </c>
      <c r="DB335">
        <f>ROUND(ROUND(AT335*CZ335,2),2)</f>
        <v/>
      </c>
      <c r="DC335">
        <f>ROUND(ROUND(AT335*AG335,2),2)</f>
        <v/>
      </c>
      <c r="DD335" t="inlineStr"/>
      <c r="DE335" t="inlineStr"/>
      <c r="DF335">
        <f>ROUND(ROUND(AE335*AI335,0)*CX335,0)</f>
        <v/>
      </c>
      <c r="DG335">
        <f>ROUND(ROUND(AF335,0)*CX335,0)</f>
        <v/>
      </c>
      <c r="DH335">
        <f>ROUND(ROUND(AG335,0)*CX335,0)</f>
        <v/>
      </c>
      <c r="DI335">
        <f>ROUND(ROUND(AH335,0)*CX335,0)</f>
        <v/>
      </c>
      <c r="DJ335">
        <f>DF335</f>
        <v/>
      </c>
      <c r="DK335" t="n">
        <v>0</v>
      </c>
      <c r="DL335" t="inlineStr"/>
      <c r="DM335" t="n">
        <v>0</v>
      </c>
      <c r="DN335" t="inlineStr"/>
      <c r="DO335" t="n">
        <v>0</v>
      </c>
    </row>
    <row r="336">
      <c r="A336">
        <f>ROW(Source!A1074)</f>
        <v/>
      </c>
      <c r="B336" t="n">
        <v>78862477</v>
      </c>
      <c r="C336" t="n">
        <v>78865291</v>
      </c>
      <c r="D336" t="n">
        <v>29140635</v>
      </c>
      <c r="E336" t="n">
        <v>1</v>
      </c>
      <c r="F336" t="n">
        <v>1</v>
      </c>
      <c r="G336" t="n">
        <v>1</v>
      </c>
      <c r="H336" t="n">
        <v>3</v>
      </c>
      <c r="I336" t="inlineStr">
        <is>
          <t>301-1380</t>
        </is>
      </c>
      <c r="J336" t="inlineStr">
        <is>
          <t>ТССЦ Московской обл., 301-1380, приказ Минстроя России №675/пр от 28.02.2017 № 256/пр</t>
        </is>
      </c>
      <c r="K336" t="inlineStr">
        <is>
          <t>Трубки защитные гофрированные</t>
        </is>
      </c>
      <c r="L336" t="n">
        <v>1301</v>
      </c>
      <c r="N336" t="n">
        <v>1003</v>
      </c>
      <c r="O336" t="inlineStr">
        <is>
          <t>м</t>
        </is>
      </c>
      <c r="P336" t="inlineStr">
        <is>
          <t>м</t>
        </is>
      </c>
      <c r="Q336" t="n">
        <v>1</v>
      </c>
      <c r="W336" t="n">
        <v>0</v>
      </c>
      <c r="X336" t="n">
        <v>-1225716149</v>
      </c>
      <c r="Y336">
        <f>AT336</f>
        <v/>
      </c>
      <c r="AA336" t="n">
        <v>17.99</v>
      </c>
      <c r="AB336" t="n">
        <v>0</v>
      </c>
      <c r="AC336" t="n">
        <v>0</v>
      </c>
      <c r="AD336" t="n">
        <v>0</v>
      </c>
      <c r="AE336" t="n">
        <v>9.52</v>
      </c>
      <c r="AF336" t="n">
        <v>0</v>
      </c>
      <c r="AG336" t="n">
        <v>0</v>
      </c>
      <c r="AH336" t="n">
        <v>0</v>
      </c>
      <c r="AI336" t="n">
        <v>1.89</v>
      </c>
      <c r="AJ336" t="n">
        <v>1</v>
      </c>
      <c r="AK336" t="n">
        <v>1</v>
      </c>
      <c r="AL336" t="n">
        <v>1</v>
      </c>
      <c r="AM336" t="n">
        <v>2</v>
      </c>
      <c r="AN336" t="n">
        <v>0</v>
      </c>
      <c r="AO336" t="n">
        <v>1</v>
      </c>
      <c r="AP336" t="n">
        <v>1</v>
      </c>
      <c r="AQ336" t="n">
        <v>0</v>
      </c>
      <c r="AR336" t="n">
        <v>0</v>
      </c>
      <c r="AS336" t="inlineStr"/>
      <c r="AT336" t="n">
        <v>13</v>
      </c>
      <c r="AU336" t="inlineStr"/>
      <c r="AV336" t="n">
        <v>0</v>
      </c>
      <c r="AW336" t="n">
        <v>2</v>
      </c>
      <c r="AX336" t="n">
        <v>78865300</v>
      </c>
      <c r="AY336" t="n">
        <v>1</v>
      </c>
      <c r="AZ336" t="n">
        <v>0</v>
      </c>
      <c r="BA336" t="n">
        <v>334</v>
      </c>
      <c r="BB336" t="n">
        <v>0</v>
      </c>
      <c r="BC336" t="n">
        <v>0</v>
      </c>
      <c r="BD336" t="n">
        <v>0</v>
      </c>
      <c r="BE336" t="n">
        <v>0</v>
      </c>
      <c r="BF336" t="n">
        <v>0</v>
      </c>
      <c r="BG336" t="n">
        <v>0</v>
      </c>
      <c r="BH336" t="n">
        <v>0</v>
      </c>
      <c r="BI336" t="n">
        <v>0</v>
      </c>
      <c r="BJ336" t="n">
        <v>0</v>
      </c>
      <c r="BK336" t="n">
        <v>0</v>
      </c>
      <c r="BL336" t="n">
        <v>0</v>
      </c>
      <c r="BM336" t="n">
        <v>0</v>
      </c>
      <c r="BN336" t="n">
        <v>0</v>
      </c>
      <c r="BO336" t="n">
        <v>0</v>
      </c>
      <c r="BP336" t="n">
        <v>0</v>
      </c>
      <c r="BQ336" t="n">
        <v>0</v>
      </c>
      <c r="BR336" t="n">
        <v>0</v>
      </c>
      <c r="BS336" t="n">
        <v>0</v>
      </c>
      <c r="BT336" t="n">
        <v>0</v>
      </c>
      <c r="BU336" t="n">
        <v>0</v>
      </c>
      <c r="BV336" t="n">
        <v>0</v>
      </c>
      <c r="BW336" t="n">
        <v>0</v>
      </c>
      <c r="CV336" t="n">
        <v>0</v>
      </c>
      <c r="CW336" t="n">
        <v>0</v>
      </c>
      <c r="CX336">
        <f>ROUND(Y336*Source!I1074,7)</f>
        <v/>
      </c>
      <c r="CY336">
        <f>AA336</f>
        <v/>
      </c>
      <c r="CZ336">
        <f>AE336</f>
        <v/>
      </c>
      <c r="DA336">
        <f>AI336</f>
        <v/>
      </c>
      <c r="DB336">
        <f>ROUND(ROUND(AT336*CZ336,2),2)</f>
        <v/>
      </c>
      <c r="DC336">
        <f>ROUND(ROUND(AT336*AG336,2),2)</f>
        <v/>
      </c>
      <c r="DD336" t="inlineStr"/>
      <c r="DE336" t="inlineStr"/>
      <c r="DF336">
        <f>ROUND(ROUND(AE336*AI336,0)*CX336,0)</f>
        <v/>
      </c>
      <c r="DG336">
        <f>ROUND(ROUND(AF336,0)*CX336,0)</f>
        <v/>
      </c>
      <c r="DH336">
        <f>ROUND(ROUND(AG336,0)*CX336,0)</f>
        <v/>
      </c>
      <c r="DI336">
        <f>ROUND(ROUND(AH336,0)*CX336,0)</f>
        <v/>
      </c>
      <c r="DJ336">
        <f>DF336</f>
        <v/>
      </c>
      <c r="DK336" t="n">
        <v>0</v>
      </c>
      <c r="DL336" t="inlineStr"/>
      <c r="DM336" t="n">
        <v>0</v>
      </c>
      <c r="DN336" t="inlineStr"/>
      <c r="DO336" t="n">
        <v>0</v>
      </c>
    </row>
    <row r="337">
      <c r="A337">
        <f>ROW(Source!A1074)</f>
        <v/>
      </c>
      <c r="B337" t="n">
        <v>78862477</v>
      </c>
      <c r="C337" t="n">
        <v>78865291</v>
      </c>
      <c r="D337" t="n">
        <v>29143380</v>
      </c>
      <c r="E337" t="n">
        <v>1</v>
      </c>
      <c r="F337" t="n">
        <v>1</v>
      </c>
      <c r="G337" t="n">
        <v>1</v>
      </c>
      <c r="H337" t="n">
        <v>3</v>
      </c>
      <c r="I337" t="inlineStr">
        <is>
          <t>302-0064</t>
        </is>
      </c>
      <c r="J337" t="inlineStr">
        <is>
          <t>ТССЦ Московской обл., 302-0064, приказ Минстроя России №675/пр от 28.02.2017 № 256/пр</t>
        </is>
      </c>
      <c r="K337" t="inlineStr">
        <is>
          <t>Кран шаровый муфтовый Valtec для воды диаметром 25 мм, тип в/в</t>
        </is>
      </c>
      <c r="L337" t="n">
        <v>1354</v>
      </c>
      <c r="N337" t="n">
        <v>1010</v>
      </c>
      <c r="O337" t="inlineStr">
        <is>
          <t>шт.</t>
        </is>
      </c>
      <c r="P337" t="inlineStr">
        <is>
          <t>шт.</t>
        </is>
      </c>
      <c r="Q337" t="n">
        <v>1</v>
      </c>
      <c r="W337" t="n">
        <v>0</v>
      </c>
      <c r="X337" t="n">
        <v>1163367142</v>
      </c>
      <c r="Y337">
        <f>AT337</f>
        <v/>
      </c>
      <c r="AA337" t="n">
        <v>949.99</v>
      </c>
      <c r="AB337" t="n">
        <v>0</v>
      </c>
      <c r="AC337" t="n">
        <v>0</v>
      </c>
      <c r="AD337" t="n">
        <v>0</v>
      </c>
      <c r="AE337" t="n">
        <v>67.09</v>
      </c>
      <c r="AF337" t="n">
        <v>0</v>
      </c>
      <c r="AG337" t="n">
        <v>0</v>
      </c>
      <c r="AH337" t="n">
        <v>0</v>
      </c>
      <c r="AI337" t="n">
        <v>14.16</v>
      </c>
      <c r="AJ337" t="n">
        <v>1</v>
      </c>
      <c r="AK337" t="n">
        <v>1</v>
      </c>
      <c r="AL337" t="n">
        <v>1</v>
      </c>
      <c r="AM337" t="n">
        <v>0</v>
      </c>
      <c r="AN337" t="n">
        <v>0</v>
      </c>
      <c r="AO337" t="n">
        <v>0</v>
      </c>
      <c r="AP337" t="n">
        <v>1</v>
      </c>
      <c r="AQ337" t="n">
        <v>0</v>
      </c>
      <c r="AR337" t="n">
        <v>0</v>
      </c>
      <c r="AS337" t="inlineStr"/>
      <c r="AT337" t="n">
        <v>25</v>
      </c>
      <c r="AU337" t="inlineStr"/>
      <c r="AV337" t="n">
        <v>0</v>
      </c>
      <c r="AW337" t="n">
        <v>1</v>
      </c>
      <c r="AX337" t="n">
        <v>-1</v>
      </c>
      <c r="AY337" t="n">
        <v>0</v>
      </c>
      <c r="AZ337" t="n">
        <v>0</v>
      </c>
      <c r="BA337" t="inlineStr"/>
      <c r="BB337" t="n">
        <v>0</v>
      </c>
      <c r="BC337" t="n">
        <v>0</v>
      </c>
      <c r="BD337" t="n">
        <v>0</v>
      </c>
      <c r="BE337" t="n">
        <v>0</v>
      </c>
      <c r="BF337" t="n">
        <v>0</v>
      </c>
      <c r="BG337" t="n">
        <v>0</v>
      </c>
      <c r="BH337" t="n">
        <v>0</v>
      </c>
      <c r="BI337" t="n">
        <v>0</v>
      </c>
      <c r="BJ337" t="n">
        <v>0</v>
      </c>
      <c r="BK337" t="n">
        <v>0</v>
      </c>
      <c r="BL337" t="n">
        <v>0</v>
      </c>
      <c r="BM337" t="n">
        <v>0</v>
      </c>
      <c r="BN337" t="n">
        <v>0</v>
      </c>
      <c r="BO337" t="n">
        <v>0</v>
      </c>
      <c r="BP337" t="n">
        <v>0</v>
      </c>
      <c r="BQ337" t="n">
        <v>0</v>
      </c>
      <c r="BR337" t="n">
        <v>0</v>
      </c>
      <c r="BS337" t="n">
        <v>0</v>
      </c>
      <c r="BT337" t="n">
        <v>0</v>
      </c>
      <c r="BU337" t="n">
        <v>0</v>
      </c>
      <c r="BV337" t="n">
        <v>0</v>
      </c>
      <c r="BW337" t="n">
        <v>0</v>
      </c>
      <c r="CV337" t="n">
        <v>0</v>
      </c>
      <c r="CW337" t="n">
        <v>0</v>
      </c>
      <c r="CX337">
        <f>ROUND(Y337*Source!I1074,7)</f>
        <v/>
      </c>
      <c r="CY337">
        <f>AA337</f>
        <v/>
      </c>
      <c r="CZ337">
        <f>AE337</f>
        <v/>
      </c>
      <c r="DA337">
        <f>AI337</f>
        <v/>
      </c>
      <c r="DB337">
        <f>ROUND(ROUND(AT337*CZ337,2),2)</f>
        <v/>
      </c>
      <c r="DC337">
        <f>ROUND(ROUND(AT337*AG337,2),2)</f>
        <v/>
      </c>
      <c r="DD337" t="inlineStr"/>
      <c r="DE337" t="inlineStr"/>
      <c r="DF337">
        <f>ROUND(ROUND(AE337*AI337,0)*CX337,0)</f>
        <v/>
      </c>
      <c r="DG337">
        <f>ROUND(ROUND(AF337,0)*CX337,0)</f>
        <v/>
      </c>
      <c r="DH337">
        <f>ROUND(ROUND(AG337,0)*CX337,0)</f>
        <v/>
      </c>
      <c r="DI337">
        <f>ROUND(ROUND(AH337,0)*CX337,0)</f>
        <v/>
      </c>
      <c r="DJ337">
        <f>DF337</f>
        <v/>
      </c>
      <c r="DK337" t="n">
        <v>0</v>
      </c>
      <c r="DL337" t="inlineStr"/>
      <c r="DM337" t="n">
        <v>0</v>
      </c>
      <c r="DN337" t="inlineStr"/>
      <c r="DO337" t="n">
        <v>0</v>
      </c>
    </row>
    <row r="338">
      <c r="A338">
        <f>ROW(Source!A1074)</f>
        <v/>
      </c>
      <c r="B338" t="n">
        <v>78862477</v>
      </c>
      <c r="C338" t="n">
        <v>78865291</v>
      </c>
      <c r="D338" t="n">
        <v>29149245</v>
      </c>
      <c r="E338" t="n">
        <v>1</v>
      </c>
      <c r="F338" t="n">
        <v>1</v>
      </c>
      <c r="G338" t="n">
        <v>1</v>
      </c>
      <c r="H338" t="n">
        <v>3</v>
      </c>
      <c r="I338" t="inlineStr">
        <is>
          <t>405-0254</t>
        </is>
      </c>
      <c r="J338" t="inlineStr">
        <is>
          <t>ТССЦ Московской обл., 405-0254, приказ Минстроя России №675/пр от 28.02.2017 № 257/пр</t>
        </is>
      </c>
      <c r="K338" t="inlineStr">
        <is>
          <t>Известь строительная негашеная хлорная, марки А</t>
        </is>
      </c>
      <c r="L338" t="n">
        <v>1348</v>
      </c>
      <c r="N338" t="n">
        <v>1009</v>
      </c>
      <c r="O338" t="inlineStr">
        <is>
          <t>т</t>
        </is>
      </c>
      <c r="P338" t="inlineStr">
        <is>
          <t>т</t>
        </is>
      </c>
      <c r="Q338" t="n">
        <v>1000</v>
      </c>
      <c r="W338" t="n">
        <v>0</v>
      </c>
      <c r="X338" t="n">
        <v>469989087</v>
      </c>
      <c r="Y338">
        <f>AT338</f>
        <v/>
      </c>
      <c r="AA338" t="n">
        <v>7858.02</v>
      </c>
      <c r="AB338" t="n">
        <v>0</v>
      </c>
      <c r="AC338" t="n">
        <v>0</v>
      </c>
      <c r="AD338" t="n">
        <v>0</v>
      </c>
      <c r="AE338" t="n">
        <v>2147</v>
      </c>
      <c r="AF338" t="n">
        <v>0</v>
      </c>
      <c r="AG338" t="n">
        <v>0</v>
      </c>
      <c r="AH338" t="n">
        <v>0</v>
      </c>
      <c r="AI338" t="n">
        <v>3.66</v>
      </c>
      <c r="AJ338" t="n">
        <v>1</v>
      </c>
      <c r="AK338" t="n">
        <v>1</v>
      </c>
      <c r="AL338" t="n">
        <v>1</v>
      </c>
      <c r="AM338" t="n">
        <v>2</v>
      </c>
      <c r="AN338" t="n">
        <v>0</v>
      </c>
      <c r="AO338" t="n">
        <v>1</v>
      </c>
      <c r="AP338" t="n">
        <v>1</v>
      </c>
      <c r="AQ338" t="n">
        <v>0</v>
      </c>
      <c r="AR338" t="n">
        <v>0</v>
      </c>
      <c r="AS338" t="inlineStr"/>
      <c r="AT338" t="n">
        <v>0.0026</v>
      </c>
      <c r="AU338" t="inlineStr"/>
      <c r="AV338" t="n">
        <v>0</v>
      </c>
      <c r="AW338" t="n">
        <v>2</v>
      </c>
      <c r="AX338" t="n">
        <v>78865303</v>
      </c>
      <c r="AY338" t="n">
        <v>1</v>
      </c>
      <c r="AZ338" t="n">
        <v>0</v>
      </c>
      <c r="BA338" t="n">
        <v>337</v>
      </c>
      <c r="BB338" t="n">
        <v>0</v>
      </c>
      <c r="BC338" t="n">
        <v>0</v>
      </c>
      <c r="BD338" t="n">
        <v>0</v>
      </c>
      <c r="BE338" t="n">
        <v>0</v>
      </c>
      <c r="BF338" t="n">
        <v>0</v>
      </c>
      <c r="BG338" t="n">
        <v>0</v>
      </c>
      <c r="BH338" t="n">
        <v>0</v>
      </c>
      <c r="BI338" t="n">
        <v>0</v>
      </c>
      <c r="BJ338" t="n">
        <v>0</v>
      </c>
      <c r="BK338" t="n">
        <v>0</v>
      </c>
      <c r="BL338" t="n">
        <v>0</v>
      </c>
      <c r="BM338" t="n">
        <v>0</v>
      </c>
      <c r="BN338" t="n">
        <v>0</v>
      </c>
      <c r="BO338" t="n">
        <v>0</v>
      </c>
      <c r="BP338" t="n">
        <v>0</v>
      </c>
      <c r="BQ338" t="n">
        <v>0</v>
      </c>
      <c r="BR338" t="n">
        <v>0</v>
      </c>
      <c r="BS338" t="n">
        <v>0</v>
      </c>
      <c r="BT338" t="n">
        <v>0</v>
      </c>
      <c r="BU338" t="n">
        <v>0</v>
      </c>
      <c r="BV338" t="n">
        <v>0</v>
      </c>
      <c r="BW338" t="n">
        <v>0</v>
      </c>
      <c r="CV338" t="n">
        <v>0</v>
      </c>
      <c r="CW338" t="n">
        <v>0</v>
      </c>
      <c r="CX338">
        <f>ROUND(Y338*Source!I1074,7)</f>
        <v/>
      </c>
      <c r="CY338">
        <f>AA338</f>
        <v/>
      </c>
      <c r="CZ338">
        <f>AE338</f>
        <v/>
      </c>
      <c r="DA338">
        <f>AI338</f>
        <v/>
      </c>
      <c r="DB338">
        <f>ROUND(ROUND(AT338*CZ338,2),2)</f>
        <v/>
      </c>
      <c r="DC338">
        <f>ROUND(ROUND(AT338*AG338,2),2)</f>
        <v/>
      </c>
      <c r="DD338" t="inlineStr"/>
      <c r="DE338" t="inlineStr"/>
      <c r="DF338">
        <f>ROUND(ROUND(AE338*AI338,0)*CX338,0)</f>
        <v/>
      </c>
      <c r="DG338">
        <f>ROUND(ROUND(AF338,0)*CX338,0)</f>
        <v/>
      </c>
      <c r="DH338">
        <f>ROUND(ROUND(AG338,0)*CX338,0)</f>
        <v/>
      </c>
      <c r="DI338">
        <f>ROUND(ROUND(AH338,0)*CX338,0)</f>
        <v/>
      </c>
      <c r="DJ338">
        <f>DF338</f>
        <v/>
      </c>
      <c r="DK338" t="n">
        <v>0</v>
      </c>
      <c r="DL338" t="inlineStr"/>
      <c r="DM338" t="n">
        <v>0</v>
      </c>
      <c r="DN338" t="inlineStr"/>
      <c r="DO338" t="n">
        <v>0</v>
      </c>
    </row>
    <row r="339">
      <c r="A339">
        <f>ROW(Source!A1074)</f>
        <v/>
      </c>
      <c r="B339" t="n">
        <v>78862477</v>
      </c>
      <c r="C339" t="n">
        <v>78865291</v>
      </c>
      <c r="D339" t="n">
        <v>29150040</v>
      </c>
      <c r="E339" t="n">
        <v>1</v>
      </c>
      <c r="F339" t="n">
        <v>1</v>
      </c>
      <c r="G339" t="n">
        <v>1</v>
      </c>
      <c r="H339" t="n">
        <v>3</v>
      </c>
      <c r="I339" t="inlineStr">
        <is>
          <t>411-0001</t>
        </is>
      </c>
      <c r="J339" t="inlineStr">
        <is>
          <t>ТССЦ Московской обл., 411-0001, приказ Минстроя России №675/пр от 28.02.2017 № 257/пр</t>
        </is>
      </c>
      <c r="K339" t="inlineStr">
        <is>
          <t>Вода</t>
        </is>
      </c>
      <c r="L339" t="n">
        <v>1339</v>
      </c>
      <c r="N339" t="n">
        <v>1007</v>
      </c>
      <c r="O339" t="inlineStr">
        <is>
          <t>м3</t>
        </is>
      </c>
      <c r="P339" t="inlineStr">
        <is>
          <t>м3</t>
        </is>
      </c>
      <c r="Q339" t="n">
        <v>1</v>
      </c>
      <c r="W339" t="n">
        <v>0</v>
      </c>
      <c r="X339" t="n">
        <v>619799737</v>
      </c>
      <c r="Y339">
        <f>AT339</f>
        <v/>
      </c>
      <c r="AA339" t="n">
        <v>31.28</v>
      </c>
      <c r="AB339" t="n">
        <v>0</v>
      </c>
      <c r="AC339" t="n">
        <v>0</v>
      </c>
      <c r="AD339" t="n">
        <v>0</v>
      </c>
      <c r="AE339" t="n">
        <v>2.44</v>
      </c>
      <c r="AF339" t="n">
        <v>0</v>
      </c>
      <c r="AG339" t="n">
        <v>0</v>
      </c>
      <c r="AH339" t="n">
        <v>0</v>
      </c>
      <c r="AI339" t="n">
        <v>12.82</v>
      </c>
      <c r="AJ339" t="n">
        <v>1</v>
      </c>
      <c r="AK339" t="n">
        <v>1</v>
      </c>
      <c r="AL339" t="n">
        <v>1</v>
      </c>
      <c r="AM339" t="n">
        <v>2</v>
      </c>
      <c r="AN339" t="n">
        <v>0</v>
      </c>
      <c r="AO339" t="n">
        <v>1</v>
      </c>
      <c r="AP339" t="n">
        <v>1</v>
      </c>
      <c r="AQ339" t="n">
        <v>0</v>
      </c>
      <c r="AR339" t="n">
        <v>0</v>
      </c>
      <c r="AS339" t="inlineStr"/>
      <c r="AT339" t="n">
        <v>0.74</v>
      </c>
      <c r="AU339" t="inlineStr"/>
      <c r="AV339" t="n">
        <v>0</v>
      </c>
      <c r="AW339" t="n">
        <v>2</v>
      </c>
      <c r="AX339" t="n">
        <v>78865304</v>
      </c>
      <c r="AY339" t="n">
        <v>1</v>
      </c>
      <c r="AZ339" t="n">
        <v>0</v>
      </c>
      <c r="BA339" t="n">
        <v>338</v>
      </c>
      <c r="BB339" t="n">
        <v>0</v>
      </c>
      <c r="BC339" t="n">
        <v>0</v>
      </c>
      <c r="BD339" t="n">
        <v>0</v>
      </c>
      <c r="BE339" t="n">
        <v>0</v>
      </c>
      <c r="BF339" t="n">
        <v>0</v>
      </c>
      <c r="BG339" t="n">
        <v>0</v>
      </c>
      <c r="BH339" t="n">
        <v>0</v>
      </c>
      <c r="BI339" t="n">
        <v>0</v>
      </c>
      <c r="BJ339" t="n">
        <v>0</v>
      </c>
      <c r="BK339" t="n">
        <v>0</v>
      </c>
      <c r="BL339" t="n">
        <v>0</v>
      </c>
      <c r="BM339" t="n">
        <v>0</v>
      </c>
      <c r="BN339" t="n">
        <v>0</v>
      </c>
      <c r="BO339" t="n">
        <v>0</v>
      </c>
      <c r="BP339" t="n">
        <v>0</v>
      </c>
      <c r="BQ339" t="n">
        <v>0</v>
      </c>
      <c r="BR339" t="n">
        <v>0</v>
      </c>
      <c r="BS339" t="n">
        <v>0</v>
      </c>
      <c r="BT339" t="n">
        <v>0</v>
      </c>
      <c r="BU339" t="n">
        <v>0</v>
      </c>
      <c r="BV339" t="n">
        <v>0</v>
      </c>
      <c r="BW339" t="n">
        <v>0</v>
      </c>
      <c r="CV339" t="n">
        <v>0</v>
      </c>
      <c r="CW339" t="n">
        <v>0</v>
      </c>
      <c r="CX339">
        <f>ROUND(Y339*Source!I1074,7)</f>
        <v/>
      </c>
      <c r="CY339">
        <f>AA339</f>
        <v/>
      </c>
      <c r="CZ339">
        <f>AE339</f>
        <v/>
      </c>
      <c r="DA339">
        <f>AI339</f>
        <v/>
      </c>
      <c r="DB339">
        <f>ROUND(ROUND(AT339*CZ339,2),2)</f>
        <v/>
      </c>
      <c r="DC339">
        <f>ROUND(ROUND(AT339*AG339,2),2)</f>
        <v/>
      </c>
      <c r="DD339" t="inlineStr"/>
      <c r="DE339" t="inlineStr"/>
      <c r="DF339">
        <f>ROUND(ROUND(AE339*AI339,0)*CX339,0)</f>
        <v/>
      </c>
      <c r="DG339">
        <f>ROUND(ROUND(AF339,0)*CX339,0)</f>
        <v/>
      </c>
      <c r="DH339">
        <f>ROUND(ROUND(AG339,0)*CX339,0)</f>
        <v/>
      </c>
      <c r="DI339">
        <f>ROUND(ROUND(AH339,0)*CX339,0)</f>
        <v/>
      </c>
      <c r="DJ339">
        <f>DF339</f>
        <v/>
      </c>
      <c r="DK339" t="n">
        <v>0</v>
      </c>
      <c r="DL339" t="inlineStr"/>
      <c r="DM339" t="n">
        <v>0</v>
      </c>
      <c r="DN339" t="inlineStr"/>
      <c r="DO339" t="n">
        <v>0</v>
      </c>
    </row>
    <row r="340">
      <c r="A340">
        <f>ROW(Source!A1074)</f>
        <v/>
      </c>
      <c r="B340" t="n">
        <v>78862477</v>
      </c>
      <c r="C340" t="n">
        <v>78865291</v>
      </c>
      <c r="D340" t="n">
        <v>29160286</v>
      </c>
      <c r="E340" t="n">
        <v>1</v>
      </c>
      <c r="F340" t="n">
        <v>1</v>
      </c>
      <c r="G340" t="n">
        <v>1</v>
      </c>
      <c r="H340" t="n">
        <v>3</v>
      </c>
      <c r="I340" t="inlineStr">
        <is>
          <t>507-0916</t>
        </is>
      </c>
      <c r="J340" t="inlineStr">
        <is>
          <t>ТССЦ Московской обл., 507-0916, приказ Минстроя России №675/пр от 28.02.2017 № 258/пр</t>
        </is>
      </c>
      <c r="K340" t="inlineStr">
        <is>
          <t>Соединительная арматура трубопроводов: угольник прямой диаметром 25 мм</t>
        </is>
      </c>
      <c r="L340" t="n">
        <v>1358</v>
      </c>
      <c r="N340" t="n">
        <v>1010</v>
      </c>
      <c r="O340" t="inlineStr">
        <is>
          <t>10 шт.</t>
        </is>
      </c>
      <c r="P340" t="inlineStr">
        <is>
          <t>10 шт.</t>
        </is>
      </c>
      <c r="Q340" t="n">
        <v>10</v>
      </c>
      <c r="W340" t="n">
        <v>0</v>
      </c>
      <c r="X340" t="n">
        <v>-1028240467</v>
      </c>
      <c r="Y340">
        <f>AT340</f>
        <v/>
      </c>
      <c r="AA340" t="n">
        <v>467.71</v>
      </c>
      <c r="AB340" t="n">
        <v>0</v>
      </c>
      <c r="AC340" t="n">
        <v>0</v>
      </c>
      <c r="AD340" t="n">
        <v>0</v>
      </c>
      <c r="AE340" t="n">
        <v>25.6</v>
      </c>
      <c r="AF340" t="n">
        <v>0</v>
      </c>
      <c r="AG340" t="n">
        <v>0</v>
      </c>
      <c r="AH340" t="n">
        <v>0</v>
      </c>
      <c r="AI340" t="n">
        <v>18.27</v>
      </c>
      <c r="AJ340" t="n">
        <v>1</v>
      </c>
      <c r="AK340" t="n">
        <v>1</v>
      </c>
      <c r="AL340" t="n">
        <v>1</v>
      </c>
      <c r="AM340" t="n">
        <v>0</v>
      </c>
      <c r="AN340" t="n">
        <v>0</v>
      </c>
      <c r="AO340" t="n">
        <v>0</v>
      </c>
      <c r="AP340" t="n">
        <v>1</v>
      </c>
      <c r="AQ340" t="n">
        <v>0</v>
      </c>
      <c r="AR340" t="n">
        <v>0</v>
      </c>
      <c r="AS340" t="inlineStr"/>
      <c r="AT340" t="n">
        <v>17.5</v>
      </c>
      <c r="AU340" t="inlineStr"/>
      <c r="AV340" t="n">
        <v>0</v>
      </c>
      <c r="AW340" t="n">
        <v>1</v>
      </c>
      <c r="AX340" t="n">
        <v>-1</v>
      </c>
      <c r="AY340" t="n">
        <v>0</v>
      </c>
      <c r="AZ340" t="n">
        <v>0</v>
      </c>
      <c r="BA340" t="inlineStr"/>
      <c r="BB340" t="n">
        <v>0</v>
      </c>
      <c r="BC340" t="n">
        <v>0</v>
      </c>
      <c r="BD340" t="n">
        <v>0</v>
      </c>
      <c r="BE340" t="n">
        <v>0</v>
      </c>
      <c r="BF340" t="n">
        <v>0</v>
      </c>
      <c r="BG340" t="n">
        <v>0</v>
      </c>
      <c r="BH340" t="n">
        <v>0</v>
      </c>
      <c r="BI340" t="n">
        <v>0</v>
      </c>
      <c r="BJ340" t="n">
        <v>0</v>
      </c>
      <c r="BK340" t="n">
        <v>0</v>
      </c>
      <c r="BL340" t="n">
        <v>0</v>
      </c>
      <c r="BM340" t="n">
        <v>0</v>
      </c>
      <c r="BN340" t="n">
        <v>0</v>
      </c>
      <c r="BO340" t="n">
        <v>0</v>
      </c>
      <c r="BP340" t="n">
        <v>0</v>
      </c>
      <c r="BQ340" t="n">
        <v>0</v>
      </c>
      <c r="BR340" t="n">
        <v>0</v>
      </c>
      <c r="BS340" t="n">
        <v>0</v>
      </c>
      <c r="BT340" t="n">
        <v>0</v>
      </c>
      <c r="BU340" t="n">
        <v>0</v>
      </c>
      <c r="BV340" t="n">
        <v>0</v>
      </c>
      <c r="BW340" t="n">
        <v>0</v>
      </c>
      <c r="CV340" t="n">
        <v>0</v>
      </c>
      <c r="CW340" t="n">
        <v>0</v>
      </c>
      <c r="CX340">
        <f>ROUND(Y340*Source!I1074,7)</f>
        <v/>
      </c>
      <c r="CY340">
        <f>AA340</f>
        <v/>
      </c>
      <c r="CZ340">
        <f>AE340</f>
        <v/>
      </c>
      <c r="DA340">
        <f>AI340</f>
        <v/>
      </c>
      <c r="DB340">
        <f>ROUND(ROUND(AT340*CZ340,2),2)</f>
        <v/>
      </c>
      <c r="DC340">
        <f>ROUND(ROUND(AT340*AG340,2),2)</f>
        <v/>
      </c>
      <c r="DD340" t="inlineStr"/>
      <c r="DE340" t="inlineStr"/>
      <c r="DF340">
        <f>ROUND(ROUND(AE340*AI340,0)*CX340,0)</f>
        <v/>
      </c>
      <c r="DG340">
        <f>ROUND(ROUND(AF340,0)*CX340,0)</f>
        <v/>
      </c>
      <c r="DH340">
        <f>ROUND(ROUND(AG340,0)*CX340,0)</f>
        <v/>
      </c>
      <c r="DI340">
        <f>ROUND(ROUND(AH340,0)*CX340,0)</f>
        <v/>
      </c>
      <c r="DJ340">
        <f>DF340</f>
        <v/>
      </c>
      <c r="DK340" t="n">
        <v>0</v>
      </c>
      <c r="DL340" t="inlineStr"/>
      <c r="DM340" t="n">
        <v>0</v>
      </c>
      <c r="DN340" t="inlineStr"/>
      <c r="DO340" t="n">
        <v>0</v>
      </c>
    </row>
    <row r="341">
      <c r="A341">
        <f>ROW(Source!A1074)</f>
        <v/>
      </c>
      <c r="B341" t="n">
        <v>78862477</v>
      </c>
      <c r="C341" t="n">
        <v>78865291</v>
      </c>
      <c r="D341" t="n">
        <v>29159180</v>
      </c>
      <c r="E341" t="n">
        <v>1</v>
      </c>
      <c r="F341" t="n">
        <v>1</v>
      </c>
      <c r="G341" t="n">
        <v>1</v>
      </c>
      <c r="H341" t="n">
        <v>3</v>
      </c>
      <c r="I341" t="inlineStr">
        <is>
          <t>507-5020</t>
        </is>
      </c>
      <c r="J341" t="inlineStr">
        <is>
          <t>ТССЦ Московской обл., 507-5020, приказ Минстроя России №675/пр от 28.02.2017 № 258/пр</t>
        </is>
      </c>
      <c r="K341" t="inlineStr">
        <is>
          <t>Муфта полипропиленовая комбинированная, с внутренней резьбой диаметром 25х3/4"</t>
        </is>
      </c>
      <c r="L341" t="n">
        <v>1358</v>
      </c>
      <c r="N341" t="n">
        <v>1010</v>
      </c>
      <c r="O341" t="inlineStr">
        <is>
          <t>10 шт.</t>
        </is>
      </c>
      <c r="P341" t="inlineStr">
        <is>
          <t>10 шт.</t>
        </is>
      </c>
      <c r="Q341" t="n">
        <v>10</v>
      </c>
      <c r="W341" t="n">
        <v>0</v>
      </c>
      <c r="X341" t="n">
        <v>-376998322</v>
      </c>
      <c r="Y341">
        <f>AT341</f>
        <v/>
      </c>
      <c r="AA341" t="n">
        <v>511.69</v>
      </c>
      <c r="AB341" t="n">
        <v>0</v>
      </c>
      <c r="AC341" t="n">
        <v>0</v>
      </c>
      <c r="AD341" t="n">
        <v>0</v>
      </c>
      <c r="AE341" t="n">
        <v>91.7</v>
      </c>
      <c r="AF341" t="n">
        <v>0</v>
      </c>
      <c r="AG341" t="n">
        <v>0</v>
      </c>
      <c r="AH341" t="n">
        <v>0</v>
      </c>
      <c r="AI341" t="n">
        <v>5.58</v>
      </c>
      <c r="AJ341" t="n">
        <v>1</v>
      </c>
      <c r="AK341" t="n">
        <v>1</v>
      </c>
      <c r="AL341" t="n">
        <v>1</v>
      </c>
      <c r="AM341" t="n">
        <v>0</v>
      </c>
      <c r="AN341" t="n">
        <v>0</v>
      </c>
      <c r="AO341" t="n">
        <v>0</v>
      </c>
      <c r="AP341" t="n">
        <v>1</v>
      </c>
      <c r="AQ341" t="n">
        <v>0</v>
      </c>
      <c r="AR341" t="n">
        <v>0</v>
      </c>
      <c r="AS341" t="inlineStr"/>
      <c r="AT341" t="n">
        <v>7.5</v>
      </c>
      <c r="AU341" t="inlineStr"/>
      <c r="AV341" t="n">
        <v>0</v>
      </c>
      <c r="AW341" t="n">
        <v>1</v>
      </c>
      <c r="AX341" t="n">
        <v>-1</v>
      </c>
      <c r="AY341" t="n">
        <v>0</v>
      </c>
      <c r="AZ341" t="n">
        <v>0</v>
      </c>
      <c r="BA341" t="inlineStr"/>
      <c r="BB341" t="n">
        <v>0</v>
      </c>
      <c r="BC341" t="n">
        <v>0</v>
      </c>
      <c r="BD341" t="n">
        <v>0</v>
      </c>
      <c r="BE341" t="n">
        <v>0</v>
      </c>
      <c r="BF341" t="n">
        <v>0</v>
      </c>
      <c r="BG341" t="n">
        <v>0</v>
      </c>
      <c r="BH341" t="n">
        <v>0</v>
      </c>
      <c r="BI341" t="n">
        <v>0</v>
      </c>
      <c r="BJ341" t="n">
        <v>0</v>
      </c>
      <c r="BK341" t="n">
        <v>0</v>
      </c>
      <c r="BL341" t="n">
        <v>0</v>
      </c>
      <c r="BM341" t="n">
        <v>0</v>
      </c>
      <c r="BN341" t="n">
        <v>0</v>
      </c>
      <c r="BO341" t="n">
        <v>0</v>
      </c>
      <c r="BP341" t="n">
        <v>0</v>
      </c>
      <c r="BQ341" t="n">
        <v>0</v>
      </c>
      <c r="BR341" t="n">
        <v>0</v>
      </c>
      <c r="BS341" t="n">
        <v>0</v>
      </c>
      <c r="BT341" t="n">
        <v>0</v>
      </c>
      <c r="BU341" t="n">
        <v>0</v>
      </c>
      <c r="BV341" t="n">
        <v>0</v>
      </c>
      <c r="BW341" t="n">
        <v>0</v>
      </c>
      <c r="CV341" t="n">
        <v>0</v>
      </c>
      <c r="CW341" t="n">
        <v>0</v>
      </c>
      <c r="CX341">
        <f>ROUND(Y341*Source!I1074,7)</f>
        <v/>
      </c>
      <c r="CY341">
        <f>AA341</f>
        <v/>
      </c>
      <c r="CZ341">
        <f>AE341</f>
        <v/>
      </c>
      <c r="DA341">
        <f>AI341</f>
        <v/>
      </c>
      <c r="DB341">
        <f>ROUND(ROUND(AT341*CZ341,2),2)</f>
        <v/>
      </c>
      <c r="DC341">
        <f>ROUND(ROUND(AT341*AG341,2),2)</f>
        <v/>
      </c>
      <c r="DD341" t="inlineStr"/>
      <c r="DE341" t="inlineStr"/>
      <c r="DF341">
        <f>ROUND(ROUND(AE341*AI341,0)*CX341,0)</f>
        <v/>
      </c>
      <c r="DG341">
        <f>ROUND(ROUND(AF341,0)*CX341,0)</f>
        <v/>
      </c>
      <c r="DH341">
        <f>ROUND(ROUND(AG341,0)*CX341,0)</f>
        <v/>
      </c>
      <c r="DI341">
        <f>ROUND(ROUND(AH341,0)*CX341,0)</f>
        <v/>
      </c>
      <c r="DJ341">
        <f>DF341</f>
        <v/>
      </c>
      <c r="DK341" t="n">
        <v>0</v>
      </c>
      <c r="DL341" t="inlineStr"/>
      <c r="DM341" t="n">
        <v>0</v>
      </c>
      <c r="DN341" t="inlineStr"/>
      <c r="DO341" t="n">
        <v>0</v>
      </c>
    </row>
    <row r="342">
      <c r="A342">
        <f>ROW(Source!A1074)</f>
        <v/>
      </c>
      <c r="B342" t="n">
        <v>78862477</v>
      </c>
      <c r="C342" t="n">
        <v>78865291</v>
      </c>
      <c r="D342" t="n">
        <v>29159216</v>
      </c>
      <c r="E342" t="n">
        <v>1</v>
      </c>
      <c r="F342" t="n">
        <v>1</v>
      </c>
      <c r="G342" t="n">
        <v>1</v>
      </c>
      <c r="H342" t="n">
        <v>3</v>
      </c>
      <c r="I342" t="inlineStr">
        <is>
          <t>507-5056</t>
        </is>
      </c>
      <c r="J342" t="inlineStr">
        <is>
          <t>ТССЦ Московской обл., 507-5056, приказ Минстроя России №675/пр от 28.02.2017 № 258/пр</t>
        </is>
      </c>
      <c r="K342" t="inlineStr">
        <is>
          <t>Муфта полипропиленовая переходная диаметром 25х20 мм (прим. переход 25*3/4)</t>
        </is>
      </c>
      <c r="L342" t="n">
        <v>1358</v>
      </c>
      <c r="N342" t="n">
        <v>1010</v>
      </c>
      <c r="O342" t="inlineStr">
        <is>
          <t>10 шт.</t>
        </is>
      </c>
      <c r="P342" t="inlineStr">
        <is>
          <t>10 шт.</t>
        </is>
      </c>
      <c r="Q342" t="n">
        <v>10</v>
      </c>
      <c r="W342" t="n">
        <v>0</v>
      </c>
      <c r="X342" t="n">
        <v>-1553722281</v>
      </c>
      <c r="Y342">
        <f>AT342</f>
        <v/>
      </c>
      <c r="AA342" t="n">
        <v>59.69</v>
      </c>
      <c r="AB342" t="n">
        <v>0</v>
      </c>
      <c r="AC342" t="n">
        <v>0</v>
      </c>
      <c r="AD342" t="n">
        <v>0</v>
      </c>
      <c r="AE342" t="n">
        <v>10.1</v>
      </c>
      <c r="AF342" t="n">
        <v>0</v>
      </c>
      <c r="AG342" t="n">
        <v>0</v>
      </c>
      <c r="AH342" t="n">
        <v>0</v>
      </c>
      <c r="AI342" t="n">
        <v>5.91</v>
      </c>
      <c r="AJ342" t="n">
        <v>1</v>
      </c>
      <c r="AK342" t="n">
        <v>1</v>
      </c>
      <c r="AL342" t="n">
        <v>1</v>
      </c>
      <c r="AM342" t="n">
        <v>0</v>
      </c>
      <c r="AN342" t="n">
        <v>0</v>
      </c>
      <c r="AO342" t="n">
        <v>0</v>
      </c>
      <c r="AP342" t="n">
        <v>0</v>
      </c>
      <c r="AQ342" t="n">
        <v>0</v>
      </c>
      <c r="AR342" t="n">
        <v>0</v>
      </c>
      <c r="AS342" t="inlineStr"/>
      <c r="AT342" t="n">
        <v>2.5</v>
      </c>
      <c r="AU342" t="inlineStr"/>
      <c r="AV342" t="n">
        <v>0</v>
      </c>
      <c r="AW342" t="n">
        <v>1</v>
      </c>
      <c r="AX342" t="n">
        <v>-1</v>
      </c>
      <c r="AY342" t="n">
        <v>0</v>
      </c>
      <c r="AZ342" t="n">
        <v>0</v>
      </c>
      <c r="BA342" t="inlineStr"/>
      <c r="BB342" t="n">
        <v>0</v>
      </c>
      <c r="BC342" t="n">
        <v>0</v>
      </c>
      <c r="BD342" t="n">
        <v>0</v>
      </c>
      <c r="BE342" t="n">
        <v>0</v>
      </c>
      <c r="BF342" t="n">
        <v>0</v>
      </c>
      <c r="BG342" t="n">
        <v>0</v>
      </c>
      <c r="BH342" t="n">
        <v>0</v>
      </c>
      <c r="BI342" t="n">
        <v>0</v>
      </c>
      <c r="BJ342" t="n">
        <v>0</v>
      </c>
      <c r="BK342" t="n">
        <v>0</v>
      </c>
      <c r="BL342" t="n">
        <v>0</v>
      </c>
      <c r="BM342" t="n">
        <v>0</v>
      </c>
      <c r="BN342" t="n">
        <v>0</v>
      </c>
      <c r="BO342" t="n">
        <v>0</v>
      </c>
      <c r="BP342" t="n">
        <v>0</v>
      </c>
      <c r="BQ342" t="n">
        <v>0</v>
      </c>
      <c r="BR342" t="n">
        <v>0</v>
      </c>
      <c r="BS342" t="n">
        <v>0</v>
      </c>
      <c r="BT342" t="n">
        <v>0</v>
      </c>
      <c r="BU342" t="n">
        <v>0</v>
      </c>
      <c r="BV342" t="n">
        <v>0</v>
      </c>
      <c r="BW342" t="n">
        <v>0</v>
      </c>
      <c r="CV342" t="n">
        <v>0</v>
      </c>
      <c r="CW342" t="n">
        <v>0</v>
      </c>
      <c r="CX342">
        <f>ROUND(Y342*Source!I1074,7)</f>
        <v/>
      </c>
      <c r="CY342">
        <f>AA342</f>
        <v/>
      </c>
      <c r="CZ342">
        <f>AE342</f>
        <v/>
      </c>
      <c r="DA342">
        <f>AI342</f>
        <v/>
      </c>
      <c r="DB342">
        <f>ROUND(ROUND(AT342*CZ342,2),2)</f>
        <v/>
      </c>
      <c r="DC342">
        <f>ROUND(ROUND(AT342*AG342,2),2)</f>
        <v/>
      </c>
      <c r="DD342" t="inlineStr"/>
      <c r="DE342" t="inlineStr"/>
      <c r="DF342">
        <f>ROUND(ROUND(AE342*AI342,0)*CX342,0)</f>
        <v/>
      </c>
      <c r="DG342">
        <f>ROUND(ROUND(AF342,0)*CX342,0)</f>
        <v/>
      </c>
      <c r="DH342">
        <f>ROUND(ROUND(AG342,0)*CX342,0)</f>
        <v/>
      </c>
      <c r="DI342">
        <f>ROUND(ROUND(AH342,0)*CX342,0)</f>
        <v/>
      </c>
      <c r="DJ342">
        <f>DF342</f>
        <v/>
      </c>
      <c r="DK342" t="n">
        <v>0</v>
      </c>
      <c r="DL342" t="inlineStr"/>
      <c r="DM342" t="n">
        <v>0</v>
      </c>
      <c r="DN342" t="inlineStr"/>
      <c r="DO342" t="n">
        <v>0</v>
      </c>
    </row>
    <row r="343">
      <c r="A343">
        <f>ROW(Source!A1074)</f>
        <v/>
      </c>
      <c r="B343" t="n">
        <v>78862477</v>
      </c>
      <c r="C343" t="n">
        <v>78865291</v>
      </c>
      <c r="D343" t="n">
        <v>0</v>
      </c>
      <c r="E343" t="n">
        <v>0</v>
      </c>
      <c r="F343" t="n">
        <v>1</v>
      </c>
      <c r="G343" t="n">
        <v>1</v>
      </c>
      <c r="H343" t="n">
        <v>3</v>
      </c>
      <c r="I343" t="inlineStr">
        <is>
          <t>Цена поставщика</t>
        </is>
      </c>
      <c r="J343" t="inlineStr"/>
      <c r="K343" t="inlineStr">
        <is>
          <t>Обойма с отводом 40/20мм</t>
        </is>
      </c>
      <c r="L343" t="n">
        <v>1371</v>
      </c>
      <c r="N343" t="n">
        <v>1013</v>
      </c>
      <c r="O343" t="inlineStr">
        <is>
          <t>ШТ</t>
        </is>
      </c>
      <c r="P343" t="inlineStr">
        <is>
          <t>ШТ</t>
        </is>
      </c>
      <c r="Q343" t="n">
        <v>1</v>
      </c>
      <c r="W343" t="n">
        <v>0</v>
      </c>
      <c r="X343" t="n">
        <v>-1390380946</v>
      </c>
      <c r="Y343">
        <f>AT343</f>
        <v/>
      </c>
      <c r="AA343" t="n">
        <v>1803.28</v>
      </c>
      <c r="AB343" t="n">
        <v>0</v>
      </c>
      <c r="AC343" t="n">
        <v>0</v>
      </c>
      <c r="AD343" t="n">
        <v>0</v>
      </c>
      <c r="AE343" t="n">
        <v>1803.28</v>
      </c>
      <c r="AF343" t="n">
        <v>0</v>
      </c>
      <c r="AG343" t="n">
        <v>0</v>
      </c>
      <c r="AH343" t="n">
        <v>0</v>
      </c>
      <c r="AI343" t="n">
        <v>1</v>
      </c>
      <c r="AJ343" t="n">
        <v>1</v>
      </c>
      <c r="AK343" t="n">
        <v>1</v>
      </c>
      <c r="AL343" t="n">
        <v>1</v>
      </c>
      <c r="AM343" t="n">
        <v>0</v>
      </c>
      <c r="AN343" t="n">
        <v>0</v>
      </c>
      <c r="AO343" t="n">
        <v>0</v>
      </c>
      <c r="AP343" t="n">
        <v>1</v>
      </c>
      <c r="AQ343" t="n">
        <v>0</v>
      </c>
      <c r="AR343" t="n">
        <v>0</v>
      </c>
      <c r="AS343" t="inlineStr"/>
      <c r="AT343" t="n">
        <v>25</v>
      </c>
      <c r="AU343" t="inlineStr"/>
      <c r="AV343" t="n">
        <v>0</v>
      </c>
      <c r="AW343" t="n">
        <v>1</v>
      </c>
      <c r="AX343" t="n">
        <v>-1</v>
      </c>
      <c r="AY343" t="n">
        <v>0</v>
      </c>
      <c r="AZ343" t="n">
        <v>0</v>
      </c>
      <c r="BA343" t="inlineStr"/>
      <c r="BB343" t="n">
        <v>0</v>
      </c>
      <c r="BC343" t="n">
        <v>0</v>
      </c>
      <c r="BD343" t="n">
        <v>0</v>
      </c>
      <c r="BE343" t="n">
        <v>0</v>
      </c>
      <c r="BF343" t="n">
        <v>0</v>
      </c>
      <c r="BG343" t="n">
        <v>0</v>
      </c>
      <c r="BH343" t="n">
        <v>0</v>
      </c>
      <c r="BI343" t="n">
        <v>0</v>
      </c>
      <c r="BJ343" t="n">
        <v>0</v>
      </c>
      <c r="BK343" t="n">
        <v>0</v>
      </c>
      <c r="BL343" t="n">
        <v>0</v>
      </c>
      <c r="BM343" t="n">
        <v>0</v>
      </c>
      <c r="BN343" t="n">
        <v>0</v>
      </c>
      <c r="BO343" t="n">
        <v>0</v>
      </c>
      <c r="BP343" t="n">
        <v>0</v>
      </c>
      <c r="BQ343" t="n">
        <v>0</v>
      </c>
      <c r="BR343" t="n">
        <v>0</v>
      </c>
      <c r="BS343" t="n">
        <v>0</v>
      </c>
      <c r="BT343" t="n">
        <v>0</v>
      </c>
      <c r="BU343" t="n">
        <v>0</v>
      </c>
      <c r="BV343" t="n">
        <v>0</v>
      </c>
      <c r="BW343" t="n">
        <v>0</v>
      </c>
      <c r="CV343" t="n">
        <v>0</v>
      </c>
      <c r="CW343" t="n">
        <v>0</v>
      </c>
      <c r="CX343">
        <f>ROUND(Y343*Source!I1074,7)</f>
        <v/>
      </c>
      <c r="CY343">
        <f>AA343</f>
        <v/>
      </c>
      <c r="CZ343">
        <f>AE343</f>
        <v/>
      </c>
      <c r="DA343">
        <f>AI343</f>
        <v/>
      </c>
      <c r="DB343">
        <f>ROUND(ROUND(AT343*CZ343,2),2)</f>
        <v/>
      </c>
      <c r="DC343">
        <f>ROUND(ROUND(AT343*AG343,2),2)</f>
        <v/>
      </c>
      <c r="DD343" t="inlineStr"/>
      <c r="DE343" t="inlineStr"/>
      <c r="DF343">
        <f>ROUND(ROUND(AE343,0)*CX343,0)</f>
        <v/>
      </c>
      <c r="DG343">
        <f>ROUND(ROUND(AF343,0)*CX343,0)</f>
        <v/>
      </c>
      <c r="DH343">
        <f>ROUND(ROUND(AG343,0)*CX343,0)</f>
        <v/>
      </c>
      <c r="DI343">
        <f>ROUND(ROUND(AH343,0)*CX343,0)</f>
        <v/>
      </c>
      <c r="DJ343">
        <f>DF343</f>
        <v/>
      </c>
      <c r="DK343" t="n">
        <v>0</v>
      </c>
      <c r="DL343" t="inlineStr"/>
      <c r="DM343" t="n">
        <v>0</v>
      </c>
      <c r="DN343" t="inlineStr"/>
      <c r="DO343" t="n">
        <v>0</v>
      </c>
    </row>
    <row r="344">
      <c r="A344">
        <f>ROW(Source!A1080)</f>
        <v/>
      </c>
      <c r="B344" t="n">
        <v>78862477</v>
      </c>
      <c r="C344" t="n">
        <v>78865349</v>
      </c>
      <c r="D344" t="n">
        <v>18409992</v>
      </c>
      <c r="E344" t="n">
        <v>1</v>
      </c>
      <c r="F344" t="n">
        <v>1</v>
      </c>
      <c r="G344" t="n">
        <v>1</v>
      </c>
      <c r="H344" t="n">
        <v>1</v>
      </c>
      <c r="I344" t="inlineStr">
        <is>
          <t>1-1024-90</t>
        </is>
      </c>
      <c r="J344" t="inlineStr"/>
      <c r="K344" t="inlineStr">
        <is>
          <t>Рабочий строитель среднего разряда 2,4</t>
        </is>
      </c>
      <c r="L344" t="n">
        <v>1369</v>
      </c>
      <c r="N344" t="n">
        <v>1013</v>
      </c>
      <c r="O344" t="inlineStr">
        <is>
          <t>чел.-ч</t>
        </is>
      </c>
      <c r="P344" t="inlineStr">
        <is>
          <t>чел.-ч</t>
        </is>
      </c>
      <c r="Q344" t="n">
        <v>1</v>
      </c>
      <c r="W344" t="n">
        <v>0</v>
      </c>
      <c r="X344" t="n">
        <v>-932636904</v>
      </c>
      <c r="Y344">
        <f>AT344</f>
        <v/>
      </c>
      <c r="AA344" t="n">
        <v>0</v>
      </c>
      <c r="AB344" t="n">
        <v>0</v>
      </c>
      <c r="AC344" t="n">
        <v>0</v>
      </c>
      <c r="AD344" t="n">
        <v>8.09</v>
      </c>
      <c r="AE344" t="n">
        <v>0</v>
      </c>
      <c r="AF344" t="n">
        <v>0</v>
      </c>
      <c r="AG344" t="n">
        <v>0</v>
      </c>
      <c r="AH344" t="n">
        <v>8.09</v>
      </c>
      <c r="AI344" t="n">
        <v>1</v>
      </c>
      <c r="AJ344" t="n">
        <v>1</v>
      </c>
      <c r="AK344" t="n">
        <v>1</v>
      </c>
      <c r="AL344" t="n">
        <v>1</v>
      </c>
      <c r="AM344" t="n">
        <v>-2</v>
      </c>
      <c r="AN344" t="n">
        <v>0</v>
      </c>
      <c r="AO344" t="n">
        <v>1</v>
      </c>
      <c r="AP344" t="n">
        <v>0</v>
      </c>
      <c r="AQ344" t="n">
        <v>0</v>
      </c>
      <c r="AR344" t="n">
        <v>0</v>
      </c>
      <c r="AS344" t="inlineStr"/>
      <c r="AT344" t="n">
        <v>42.62</v>
      </c>
      <c r="AU344" t="inlineStr"/>
      <c r="AV344" t="n">
        <v>1</v>
      </c>
      <c r="AW344" t="n">
        <v>2</v>
      </c>
      <c r="AX344" t="n">
        <v>78865350</v>
      </c>
      <c r="AY344" t="n">
        <v>1</v>
      </c>
      <c r="AZ344" t="n">
        <v>0</v>
      </c>
      <c r="BA344" t="n">
        <v>339</v>
      </c>
      <c r="BB344" t="n">
        <v>0</v>
      </c>
      <c r="BC344" t="n">
        <v>0</v>
      </c>
      <c r="BD344" t="n">
        <v>0</v>
      </c>
      <c r="BE344" t="n">
        <v>0</v>
      </c>
      <c r="BF344" t="n">
        <v>0</v>
      </c>
      <c r="BG344" t="n">
        <v>0</v>
      </c>
      <c r="BH344" t="n">
        <v>0</v>
      </c>
      <c r="BI344" t="n">
        <v>0</v>
      </c>
      <c r="BJ344" t="n">
        <v>0</v>
      </c>
      <c r="BK344" t="n">
        <v>0</v>
      </c>
      <c r="BL344" t="n">
        <v>0</v>
      </c>
      <c r="BM344" t="n">
        <v>0</v>
      </c>
      <c r="BN344" t="n">
        <v>0</v>
      </c>
      <c r="BO344" t="n">
        <v>0</v>
      </c>
      <c r="BP344" t="n">
        <v>0</v>
      </c>
      <c r="BQ344" t="n">
        <v>0</v>
      </c>
      <c r="BR344" t="n">
        <v>0</v>
      </c>
      <c r="BS344" t="n">
        <v>0</v>
      </c>
      <c r="BT344" t="n">
        <v>0</v>
      </c>
      <c r="BU344" t="n">
        <v>0</v>
      </c>
      <c r="BV344" t="n">
        <v>0</v>
      </c>
      <c r="BW344" t="n">
        <v>0</v>
      </c>
      <c r="CU344">
        <f>ROUND(AT344*Source!I1080*AH344*AL344,0)</f>
        <v/>
      </c>
      <c r="CV344">
        <f>ROUND(Y344*Source!I1080,7)</f>
        <v/>
      </c>
      <c r="CW344" t="n">
        <v>0</v>
      </c>
      <c r="CX344">
        <f>ROUND(Y344*Source!I1080,7)</f>
        <v/>
      </c>
      <c r="CY344">
        <f>AD344</f>
        <v/>
      </c>
      <c r="CZ344">
        <f>AH344</f>
        <v/>
      </c>
      <c r="DA344">
        <f>AL344</f>
        <v/>
      </c>
      <c r="DB344">
        <f>ROUND(ROUND(AT344*CZ344,2),2)</f>
        <v/>
      </c>
      <c r="DC344">
        <f>ROUND(ROUND(AT344*AG344,2),2)</f>
        <v/>
      </c>
      <c r="DD344" t="inlineStr"/>
      <c r="DE344" t="inlineStr"/>
      <c r="DF344">
        <f>ROUND(ROUND(AE344,0)*CX344,0)</f>
        <v/>
      </c>
      <c r="DG344">
        <f>ROUND(ROUND(AF344,0)*CX344,0)</f>
        <v/>
      </c>
      <c r="DH344">
        <f>ROUND(ROUND(AG344,0)*CX344,0)</f>
        <v/>
      </c>
      <c r="DI344">
        <f>ROUND(ROUND(AH344,0)*CX344,0)</f>
        <v/>
      </c>
      <c r="DJ344">
        <f>DI344</f>
        <v/>
      </c>
      <c r="DK344" t="n">
        <v>0</v>
      </c>
      <c r="DL344" t="inlineStr"/>
      <c r="DM344" t="n">
        <v>0</v>
      </c>
      <c r="DN344" t="inlineStr"/>
      <c r="DO344" t="n">
        <v>0</v>
      </c>
    </row>
    <row r="345">
      <c r="A345">
        <f>ROW(Source!A1080)</f>
        <v/>
      </c>
      <c r="B345" t="n">
        <v>78862477</v>
      </c>
      <c r="C345" t="n">
        <v>78865349</v>
      </c>
      <c r="D345" t="n">
        <v>121548</v>
      </c>
      <c r="E345" t="n">
        <v>1</v>
      </c>
      <c r="F345" t="n">
        <v>1</v>
      </c>
      <c r="G345" t="n">
        <v>1</v>
      </c>
      <c r="H345" t="n">
        <v>1</v>
      </c>
      <c r="I345" t="inlineStr">
        <is>
          <t>2</t>
        </is>
      </c>
      <c r="J345" t="inlineStr"/>
      <c r="K345" t="inlineStr">
        <is>
          <t>Затраты труда машинистов</t>
        </is>
      </c>
      <c r="L345" t="n">
        <v>608254</v>
      </c>
      <c r="N345" t="n">
        <v>1013</v>
      </c>
      <c r="O345" t="inlineStr">
        <is>
          <t>чел.час</t>
        </is>
      </c>
      <c r="P345" t="inlineStr">
        <is>
          <t>чел.час</t>
        </is>
      </c>
      <c r="Q345" t="n">
        <v>1</v>
      </c>
      <c r="W345" t="n">
        <v>0</v>
      </c>
      <c r="X345" t="n">
        <v>-185737400</v>
      </c>
      <c r="Y345">
        <f>AT345</f>
        <v/>
      </c>
      <c r="AA345" t="n">
        <v>0</v>
      </c>
      <c r="AB345" t="n">
        <v>0</v>
      </c>
      <c r="AC345" t="n">
        <v>0</v>
      </c>
      <c r="AD345" t="n">
        <v>0</v>
      </c>
      <c r="AE345" t="n">
        <v>0</v>
      </c>
      <c r="AF345" t="n">
        <v>0</v>
      </c>
      <c r="AG345" t="n">
        <v>0</v>
      </c>
      <c r="AH345" t="n">
        <v>0</v>
      </c>
      <c r="AI345" t="n">
        <v>1</v>
      </c>
      <c r="AJ345" t="n">
        <v>1</v>
      </c>
      <c r="AK345" t="n">
        <v>1</v>
      </c>
      <c r="AL345" t="n">
        <v>1</v>
      </c>
      <c r="AM345" t="n">
        <v>-2</v>
      </c>
      <c r="AN345" t="n">
        <v>0</v>
      </c>
      <c r="AO345" t="n">
        <v>1</v>
      </c>
      <c r="AP345" t="n">
        <v>0</v>
      </c>
      <c r="AQ345" t="n">
        <v>0</v>
      </c>
      <c r="AR345" t="n">
        <v>0</v>
      </c>
      <c r="AS345" t="inlineStr"/>
      <c r="AT345" t="n">
        <v>0.07000000000000001</v>
      </c>
      <c r="AU345" t="inlineStr"/>
      <c r="AV345" t="n">
        <v>2</v>
      </c>
      <c r="AW345" t="n">
        <v>2</v>
      </c>
      <c r="AX345" t="n">
        <v>78865351</v>
      </c>
      <c r="AY345" t="n">
        <v>1</v>
      </c>
      <c r="AZ345" t="n">
        <v>0</v>
      </c>
      <c r="BA345" t="n">
        <v>340</v>
      </c>
      <c r="BB345" t="n">
        <v>0</v>
      </c>
      <c r="BC345" t="n">
        <v>0</v>
      </c>
      <c r="BD345" t="n">
        <v>0</v>
      </c>
      <c r="BE345" t="n">
        <v>0</v>
      </c>
      <c r="BF345" t="n">
        <v>0</v>
      </c>
      <c r="BG345" t="n">
        <v>0</v>
      </c>
      <c r="BH345" t="n">
        <v>0</v>
      </c>
      <c r="BI345" t="n">
        <v>0</v>
      </c>
      <c r="BJ345" t="n">
        <v>0</v>
      </c>
      <c r="BK345" t="n">
        <v>0</v>
      </c>
      <c r="BL345" t="n">
        <v>0</v>
      </c>
      <c r="BM345" t="n">
        <v>0</v>
      </c>
      <c r="BN345" t="n">
        <v>0</v>
      </c>
      <c r="BO345" t="n">
        <v>0</v>
      </c>
      <c r="BP345" t="n">
        <v>0</v>
      </c>
      <c r="BQ345" t="n">
        <v>0</v>
      </c>
      <c r="BR345" t="n">
        <v>0</v>
      </c>
      <c r="BS345" t="n">
        <v>0</v>
      </c>
      <c r="BT345" t="n">
        <v>0</v>
      </c>
      <c r="BU345" t="n">
        <v>0</v>
      </c>
      <c r="BV345" t="n">
        <v>0</v>
      </c>
      <c r="BW345" t="n">
        <v>0</v>
      </c>
      <c r="CV345" t="n">
        <v>0</v>
      </c>
      <c r="CW345" t="n">
        <v>0</v>
      </c>
      <c r="CX345">
        <f>ROUND(Y345*Source!I1080,7)</f>
        <v/>
      </c>
      <c r="CY345">
        <f>AD345</f>
        <v/>
      </c>
      <c r="CZ345">
        <f>AH345</f>
        <v/>
      </c>
      <c r="DA345">
        <f>AL345</f>
        <v/>
      </c>
      <c r="DB345">
        <f>ROUND(ROUND(AT345*CZ345,2),2)</f>
        <v/>
      </c>
      <c r="DC345">
        <f>ROUND(ROUND(AT345*AG345,2),2)</f>
        <v/>
      </c>
      <c r="DD345" t="inlineStr"/>
      <c r="DE345" t="inlineStr"/>
      <c r="DF345">
        <f>ROUND(ROUND(AE345,0)*CX345,0)</f>
        <v/>
      </c>
      <c r="DG345">
        <f>ROUND(ROUND(AF345,0)*CX345,0)</f>
        <v/>
      </c>
      <c r="DH345">
        <f>ROUND(ROUND(AG345,0)*CX345,0)</f>
        <v/>
      </c>
      <c r="DI345">
        <f>ROUND(ROUND(AH345,0)*CX345,0)</f>
        <v/>
      </c>
      <c r="DJ345">
        <f>DI345</f>
        <v/>
      </c>
      <c r="DK345" t="n">
        <v>0</v>
      </c>
      <c r="DL345" t="inlineStr"/>
      <c r="DM345" t="n">
        <v>0</v>
      </c>
      <c r="DN345" t="inlineStr"/>
      <c r="DO345" t="n">
        <v>0</v>
      </c>
    </row>
    <row r="346">
      <c r="A346">
        <f>ROW(Source!A1080)</f>
        <v/>
      </c>
      <c r="B346" t="n">
        <v>78862477</v>
      </c>
      <c r="C346" t="n">
        <v>78865349</v>
      </c>
      <c r="D346" t="n">
        <v>29172556</v>
      </c>
      <c r="E346" t="n">
        <v>1</v>
      </c>
      <c r="F346" t="n">
        <v>1</v>
      </c>
      <c r="G346" t="n">
        <v>1</v>
      </c>
      <c r="H346" t="n">
        <v>2</v>
      </c>
      <c r="I346" t="inlineStr">
        <is>
          <t>030954</t>
        </is>
      </c>
      <c r="J346" t="inlineStr">
        <is>
          <t>ТСЭМ Московской обл., 030954, приказ Минстроя России №675/пр от 28.02.2017 № 264/пр</t>
        </is>
      </c>
      <c r="K346" t="inlineStr">
        <is>
          <t>Подъемники грузоподъемностью до 500 кг одномачтовые, высота подъема 45 м</t>
        </is>
      </c>
      <c r="L346" t="n">
        <v>1368</v>
      </c>
      <c r="N346" t="n">
        <v>1011</v>
      </c>
      <c r="O346" t="inlineStr">
        <is>
          <t>маш.-ч</t>
        </is>
      </c>
      <c r="P346" t="inlineStr">
        <is>
          <t>маш.-ч</t>
        </is>
      </c>
      <c r="Q346" t="n">
        <v>1</v>
      </c>
      <c r="W346" t="n">
        <v>0</v>
      </c>
      <c r="X346" t="n">
        <v>344519037</v>
      </c>
      <c r="Y346">
        <f>AT346</f>
        <v/>
      </c>
      <c r="AA346" t="n">
        <v>0</v>
      </c>
      <c r="AB346" t="n">
        <v>728.98</v>
      </c>
      <c r="AC346" t="n">
        <v>705.38</v>
      </c>
      <c r="AD346" t="n">
        <v>0</v>
      </c>
      <c r="AE346" t="n">
        <v>0</v>
      </c>
      <c r="AF346" t="n">
        <v>31.26</v>
      </c>
      <c r="AG346" t="n">
        <v>13.5</v>
      </c>
      <c r="AH346" t="n">
        <v>0</v>
      </c>
      <c r="AI346" t="n">
        <v>1</v>
      </c>
      <c r="AJ346" t="n">
        <v>23.32</v>
      </c>
      <c r="AK346" t="n">
        <v>52.25</v>
      </c>
      <c r="AL346" t="n">
        <v>1</v>
      </c>
      <c r="AM346" t="n">
        <v>2</v>
      </c>
      <c r="AN346" t="n">
        <v>0</v>
      </c>
      <c r="AO346" t="n">
        <v>1</v>
      </c>
      <c r="AP346" t="n">
        <v>0</v>
      </c>
      <c r="AQ346" t="n">
        <v>0</v>
      </c>
      <c r="AR346" t="n">
        <v>0</v>
      </c>
      <c r="AS346" t="inlineStr"/>
      <c r="AT346" t="n">
        <v>0.07000000000000001</v>
      </c>
      <c r="AU346" t="inlineStr"/>
      <c r="AV346" t="n">
        <v>0</v>
      </c>
      <c r="AW346" t="n">
        <v>2</v>
      </c>
      <c r="AX346" t="n">
        <v>78865352</v>
      </c>
      <c r="AY346" t="n">
        <v>1</v>
      </c>
      <c r="AZ346" t="n">
        <v>0</v>
      </c>
      <c r="BA346" t="n">
        <v>341</v>
      </c>
      <c r="BB346" t="n">
        <v>0</v>
      </c>
      <c r="BC346" t="n">
        <v>0</v>
      </c>
      <c r="BD346" t="n">
        <v>0</v>
      </c>
      <c r="BE346" t="n">
        <v>0</v>
      </c>
      <c r="BF346" t="n">
        <v>0</v>
      </c>
      <c r="BG346" t="n">
        <v>0</v>
      </c>
      <c r="BH346" t="n">
        <v>0</v>
      </c>
      <c r="BI346" t="n">
        <v>0</v>
      </c>
      <c r="BJ346" t="n">
        <v>0</v>
      </c>
      <c r="BK346" t="n">
        <v>0</v>
      </c>
      <c r="BL346" t="n">
        <v>0</v>
      </c>
      <c r="BM346" t="n">
        <v>0</v>
      </c>
      <c r="BN346" t="n">
        <v>0</v>
      </c>
      <c r="BO346" t="n">
        <v>0</v>
      </c>
      <c r="BP346" t="n">
        <v>0</v>
      </c>
      <c r="BQ346" t="n">
        <v>0</v>
      </c>
      <c r="BR346" t="n">
        <v>0</v>
      </c>
      <c r="BS346" t="n">
        <v>0</v>
      </c>
      <c r="BT346" t="n">
        <v>0</v>
      </c>
      <c r="BU346" t="n">
        <v>0</v>
      </c>
      <c r="BV346" t="n">
        <v>0</v>
      </c>
      <c r="BW346" t="n">
        <v>0</v>
      </c>
      <c r="CV346" t="n">
        <v>0</v>
      </c>
      <c r="CW346">
        <f>ROUND(Y346*Source!I1080*DO346,7)</f>
        <v/>
      </c>
      <c r="CX346">
        <f>ROUND(Y346*Source!I1080,7)</f>
        <v/>
      </c>
      <c r="CY346">
        <f>AB346</f>
        <v/>
      </c>
      <c r="CZ346">
        <f>AF346</f>
        <v/>
      </c>
      <c r="DA346">
        <f>AJ346</f>
        <v/>
      </c>
      <c r="DB346">
        <f>ROUND(ROUND(AT346*CZ346,2),2)</f>
        <v/>
      </c>
      <c r="DC346">
        <f>ROUND(ROUND(AT346*AG346,2),2)</f>
        <v/>
      </c>
      <c r="DD346" t="inlineStr"/>
      <c r="DE346" t="inlineStr"/>
      <c r="DF346">
        <f>ROUND(ROUND(AE346,0)*CX346,0)</f>
        <v/>
      </c>
      <c r="DG346">
        <f>ROUND(ROUND(AF346*AJ346,0)*CX346,0)</f>
        <v/>
      </c>
      <c r="DH346">
        <f>ROUND(ROUND(AG346*AK346,0)*CX346,0)</f>
        <v/>
      </c>
      <c r="DI346">
        <f>ROUND(ROUND(AH346,0)*CX346,0)</f>
        <v/>
      </c>
      <c r="DJ346">
        <f>DG346</f>
        <v/>
      </c>
      <c r="DK346" t="n">
        <v>0</v>
      </c>
      <c r="DL346" t="inlineStr"/>
      <c r="DM346" t="n">
        <v>0</v>
      </c>
      <c r="DN346" t="inlineStr"/>
      <c r="DO346" t="n">
        <v>0</v>
      </c>
    </row>
    <row r="347">
      <c r="A347">
        <f>ROW(Source!A1080)</f>
        <v/>
      </c>
      <c r="B347" t="n">
        <v>78862477</v>
      </c>
      <c r="C347" t="n">
        <v>78865349</v>
      </c>
      <c r="D347" t="n">
        <v>29174913</v>
      </c>
      <c r="E347" t="n">
        <v>1</v>
      </c>
      <c r="F347" t="n">
        <v>1</v>
      </c>
      <c r="G347" t="n">
        <v>1</v>
      </c>
      <c r="H347" t="n">
        <v>2</v>
      </c>
      <c r="I347" t="inlineStr">
        <is>
          <t>400001</t>
        </is>
      </c>
      <c r="J347" t="inlineStr">
        <is>
          <t>ТСЭМ Московской обл., 400001, приказ Минстроя России №675/пр от 28.02.2017 № 264/пр</t>
        </is>
      </c>
      <c r="K347" t="inlineStr">
        <is>
          <t>Автомобили бортовые, грузоподъемность до 5 т</t>
        </is>
      </c>
      <c r="L347" t="n">
        <v>1368</v>
      </c>
      <c r="N347" t="n">
        <v>1011</v>
      </c>
      <c r="O347" t="inlineStr">
        <is>
          <t>маш.-ч</t>
        </is>
      </c>
      <c r="P347" t="inlineStr">
        <is>
          <t>маш.-ч</t>
        </is>
      </c>
      <c r="Q347" t="n">
        <v>1</v>
      </c>
      <c r="W347" t="n">
        <v>0</v>
      </c>
      <c r="X347" t="n">
        <v>1230759911</v>
      </c>
      <c r="Y347">
        <f>AT347</f>
        <v/>
      </c>
      <c r="AA347" t="n">
        <v>0</v>
      </c>
      <c r="AB347" t="n">
        <v>2177.51</v>
      </c>
      <c r="AC347" t="n">
        <v>606.1</v>
      </c>
      <c r="AD347" t="n">
        <v>0</v>
      </c>
      <c r="AE347" t="n">
        <v>0</v>
      </c>
      <c r="AF347" t="n">
        <v>87.17</v>
      </c>
      <c r="AG347" t="n">
        <v>11.6</v>
      </c>
      <c r="AH347" t="n">
        <v>0</v>
      </c>
      <c r="AI347" t="n">
        <v>1</v>
      </c>
      <c r="AJ347" t="n">
        <v>24.98</v>
      </c>
      <c r="AK347" t="n">
        <v>52.25</v>
      </c>
      <c r="AL347" t="n">
        <v>1</v>
      </c>
      <c r="AM347" t="n">
        <v>2</v>
      </c>
      <c r="AN347" t="n">
        <v>0</v>
      </c>
      <c r="AO347" t="n">
        <v>1</v>
      </c>
      <c r="AP347" t="n">
        <v>0</v>
      </c>
      <c r="AQ347" t="n">
        <v>0</v>
      </c>
      <c r="AR347" t="n">
        <v>0</v>
      </c>
      <c r="AS347" t="inlineStr"/>
      <c r="AT347" t="n">
        <v>0.1</v>
      </c>
      <c r="AU347" t="inlineStr"/>
      <c r="AV347" t="n">
        <v>0</v>
      </c>
      <c r="AW347" t="n">
        <v>2</v>
      </c>
      <c r="AX347" t="n">
        <v>78865353</v>
      </c>
      <c r="AY347" t="n">
        <v>1</v>
      </c>
      <c r="AZ347" t="n">
        <v>0</v>
      </c>
      <c r="BA347" t="n">
        <v>342</v>
      </c>
      <c r="BB347" t="n">
        <v>0</v>
      </c>
      <c r="BC347" t="n">
        <v>0</v>
      </c>
      <c r="BD347" t="n">
        <v>0</v>
      </c>
      <c r="BE347" t="n">
        <v>0</v>
      </c>
      <c r="BF347" t="n">
        <v>0</v>
      </c>
      <c r="BG347" t="n">
        <v>0</v>
      </c>
      <c r="BH347" t="n">
        <v>0</v>
      </c>
      <c r="BI347" t="n">
        <v>0</v>
      </c>
      <c r="BJ347" t="n">
        <v>0</v>
      </c>
      <c r="BK347" t="n">
        <v>0</v>
      </c>
      <c r="BL347" t="n">
        <v>0</v>
      </c>
      <c r="BM347" t="n">
        <v>0</v>
      </c>
      <c r="BN347" t="n">
        <v>0</v>
      </c>
      <c r="BO347" t="n">
        <v>0</v>
      </c>
      <c r="BP347" t="n">
        <v>0</v>
      </c>
      <c r="BQ347" t="n">
        <v>0</v>
      </c>
      <c r="BR347" t="n">
        <v>0</v>
      </c>
      <c r="BS347" t="n">
        <v>0</v>
      </c>
      <c r="BT347" t="n">
        <v>0</v>
      </c>
      <c r="BU347" t="n">
        <v>0</v>
      </c>
      <c r="BV347" t="n">
        <v>0</v>
      </c>
      <c r="BW347" t="n">
        <v>0</v>
      </c>
      <c r="CV347" t="n">
        <v>0</v>
      </c>
      <c r="CW347">
        <f>ROUND(Y347*Source!I1080*DO347,7)</f>
        <v/>
      </c>
      <c r="CX347">
        <f>ROUND(Y347*Source!I1080,7)</f>
        <v/>
      </c>
      <c r="CY347">
        <f>AB347</f>
        <v/>
      </c>
      <c r="CZ347">
        <f>AF347</f>
        <v/>
      </c>
      <c r="DA347">
        <f>AJ347</f>
        <v/>
      </c>
      <c r="DB347">
        <f>ROUND(ROUND(AT347*CZ347,2),2)</f>
        <v/>
      </c>
      <c r="DC347">
        <f>ROUND(ROUND(AT347*AG347,2),2)</f>
        <v/>
      </c>
      <c r="DD347" t="inlineStr"/>
      <c r="DE347" t="inlineStr"/>
      <c r="DF347">
        <f>ROUND(ROUND(AE347,0)*CX347,0)</f>
        <v/>
      </c>
      <c r="DG347">
        <f>ROUND(ROUND(AF347*AJ347,0)*CX347,0)</f>
        <v/>
      </c>
      <c r="DH347">
        <f>ROUND(ROUND(AG347*AK347,0)*CX347,0)</f>
        <v/>
      </c>
      <c r="DI347">
        <f>ROUND(ROUND(AH347,0)*CX347,0)</f>
        <v/>
      </c>
      <c r="DJ347">
        <f>DG347</f>
        <v/>
      </c>
      <c r="DK347" t="n">
        <v>0</v>
      </c>
      <c r="DL347" t="inlineStr"/>
      <c r="DM347" t="n">
        <v>0</v>
      </c>
      <c r="DN347" t="inlineStr"/>
      <c r="DO347" t="n">
        <v>0</v>
      </c>
    </row>
    <row r="348">
      <c r="A348">
        <f>ROW(Source!A1080)</f>
        <v/>
      </c>
      <c r="B348" t="n">
        <v>78862477</v>
      </c>
      <c r="C348" t="n">
        <v>78865349</v>
      </c>
      <c r="D348" t="n">
        <v>29114332</v>
      </c>
      <c r="E348" t="n">
        <v>1</v>
      </c>
      <c r="F348" t="n">
        <v>1</v>
      </c>
      <c r="G348" t="n">
        <v>1</v>
      </c>
      <c r="H348" t="n">
        <v>3</v>
      </c>
      <c r="I348" t="inlineStr">
        <is>
          <t>101-1805</t>
        </is>
      </c>
      <c r="J348" t="inlineStr">
        <is>
          <t>ТССЦ Московской обл., 101-1805, приказ Минстроя России №675/пр от 28.02.2017 № 254/пр</t>
        </is>
      </c>
      <c r="K348" t="inlineStr">
        <is>
          <t>Гвозди строительные</t>
        </is>
      </c>
      <c r="L348" t="n">
        <v>1348</v>
      </c>
      <c r="N348" t="n">
        <v>1009</v>
      </c>
      <c r="O348" t="inlineStr">
        <is>
          <t>т</t>
        </is>
      </c>
      <c r="P348" t="inlineStr">
        <is>
          <t>т</t>
        </is>
      </c>
      <c r="Q348" t="n">
        <v>1000</v>
      </c>
      <c r="W348" t="n">
        <v>0</v>
      </c>
      <c r="X348" t="n">
        <v>1561117559</v>
      </c>
      <c r="Y348">
        <f>AT348</f>
        <v/>
      </c>
      <c r="AA348" t="n">
        <v>104567.94</v>
      </c>
      <c r="AB348" t="n">
        <v>0</v>
      </c>
      <c r="AC348" t="n">
        <v>0</v>
      </c>
      <c r="AD348" t="n">
        <v>0</v>
      </c>
      <c r="AE348" t="n">
        <v>11978</v>
      </c>
      <c r="AF348" t="n">
        <v>0</v>
      </c>
      <c r="AG348" t="n">
        <v>0</v>
      </c>
      <c r="AH348" t="n">
        <v>0</v>
      </c>
      <c r="AI348" t="n">
        <v>8.73</v>
      </c>
      <c r="AJ348" t="n">
        <v>1</v>
      </c>
      <c r="AK348" t="n">
        <v>1</v>
      </c>
      <c r="AL348" t="n">
        <v>1</v>
      </c>
      <c r="AM348" t="n">
        <v>2</v>
      </c>
      <c r="AN348" t="n">
        <v>0</v>
      </c>
      <c r="AO348" t="n">
        <v>1</v>
      </c>
      <c r="AP348" t="n">
        <v>0</v>
      </c>
      <c r="AQ348" t="n">
        <v>0</v>
      </c>
      <c r="AR348" t="n">
        <v>0</v>
      </c>
      <c r="AS348" t="inlineStr"/>
      <c r="AT348" t="n">
        <v>0.013</v>
      </c>
      <c r="AU348" t="inlineStr"/>
      <c r="AV348" t="n">
        <v>0</v>
      </c>
      <c r="AW348" t="n">
        <v>2</v>
      </c>
      <c r="AX348" t="n">
        <v>78865354</v>
      </c>
      <c r="AY348" t="n">
        <v>1</v>
      </c>
      <c r="AZ348" t="n">
        <v>0</v>
      </c>
      <c r="BA348" t="n">
        <v>343</v>
      </c>
      <c r="BB348" t="n">
        <v>0</v>
      </c>
      <c r="BC348" t="n">
        <v>0</v>
      </c>
      <c r="BD348" t="n">
        <v>0</v>
      </c>
      <c r="BE348" t="n">
        <v>0</v>
      </c>
      <c r="BF348" t="n">
        <v>0</v>
      </c>
      <c r="BG348" t="n">
        <v>0</v>
      </c>
      <c r="BH348" t="n">
        <v>0</v>
      </c>
      <c r="BI348" t="n">
        <v>0</v>
      </c>
      <c r="BJ348" t="n">
        <v>0</v>
      </c>
      <c r="BK348" t="n">
        <v>0</v>
      </c>
      <c r="BL348" t="n">
        <v>0</v>
      </c>
      <c r="BM348" t="n">
        <v>0</v>
      </c>
      <c r="BN348" t="n">
        <v>0</v>
      </c>
      <c r="BO348" t="n">
        <v>0</v>
      </c>
      <c r="BP348" t="n">
        <v>0</v>
      </c>
      <c r="BQ348" t="n">
        <v>0</v>
      </c>
      <c r="BR348" t="n">
        <v>0</v>
      </c>
      <c r="BS348" t="n">
        <v>0</v>
      </c>
      <c r="BT348" t="n">
        <v>0</v>
      </c>
      <c r="BU348" t="n">
        <v>0</v>
      </c>
      <c r="BV348" t="n">
        <v>0</v>
      </c>
      <c r="BW348" t="n">
        <v>0</v>
      </c>
      <c r="CV348" t="n">
        <v>0</v>
      </c>
      <c r="CW348" t="n">
        <v>0</v>
      </c>
      <c r="CX348">
        <f>ROUND(Y348*Source!I1080,7)</f>
        <v/>
      </c>
      <c r="CY348">
        <f>AA348</f>
        <v/>
      </c>
      <c r="CZ348">
        <f>AE348</f>
        <v/>
      </c>
      <c r="DA348">
        <f>AI348</f>
        <v/>
      </c>
      <c r="DB348">
        <f>ROUND(ROUND(AT348*CZ348,2),2)</f>
        <v/>
      </c>
      <c r="DC348">
        <f>ROUND(ROUND(AT348*AG348,2),2)</f>
        <v/>
      </c>
      <c r="DD348" t="inlineStr"/>
      <c r="DE348" t="inlineStr"/>
      <c r="DF348">
        <f>ROUND(ROUND(AE348*AI348,0)*CX348,0)</f>
        <v/>
      </c>
      <c r="DG348">
        <f>ROUND(ROUND(AF348,0)*CX348,0)</f>
        <v/>
      </c>
      <c r="DH348">
        <f>ROUND(ROUND(AG348,0)*CX348,0)</f>
        <v/>
      </c>
      <c r="DI348">
        <f>ROUND(ROUND(AH348,0)*CX348,0)</f>
        <v/>
      </c>
      <c r="DJ348">
        <f>DF348</f>
        <v/>
      </c>
      <c r="DK348" t="n">
        <v>0</v>
      </c>
      <c r="DL348" t="inlineStr"/>
      <c r="DM348" t="n">
        <v>0</v>
      </c>
      <c r="DN348" t="inlineStr"/>
      <c r="DO348" t="n">
        <v>0</v>
      </c>
    </row>
    <row r="349">
      <c r="A349">
        <f>ROW(Source!A1080)</f>
        <v/>
      </c>
      <c r="B349" t="n">
        <v>78862477</v>
      </c>
      <c r="C349" t="n">
        <v>78865349</v>
      </c>
      <c r="D349" t="n">
        <v>29115646</v>
      </c>
      <c r="E349" t="n">
        <v>1</v>
      </c>
      <c r="F349" t="n">
        <v>1</v>
      </c>
      <c r="G349" t="n">
        <v>1</v>
      </c>
      <c r="H349" t="n">
        <v>3</v>
      </c>
      <c r="I349" t="inlineStr">
        <is>
          <t>102-0057</t>
        </is>
      </c>
      <c r="J349" t="inlineStr">
        <is>
          <t>ТССЦ Московской обл., 102-0057, приказ Минстроя России №675/пр от 28.02.2017 № 254/пр</t>
        </is>
      </c>
      <c r="K349" t="inlineStr">
        <is>
          <t>Доски обрезные хвойных пород длиной 4-6,5 м, шириной 75-150 мм, толщиной 32-40 мм, III сорта</t>
        </is>
      </c>
      <c r="L349" t="n">
        <v>1339</v>
      </c>
      <c r="N349" t="n">
        <v>1007</v>
      </c>
      <c r="O349" t="inlineStr">
        <is>
          <t>м3</t>
        </is>
      </c>
      <c r="P349" t="inlineStr">
        <is>
          <t>м3</t>
        </is>
      </c>
      <c r="Q349" t="n">
        <v>1</v>
      </c>
      <c r="W349" t="n">
        <v>0</v>
      </c>
      <c r="X349" t="n">
        <v>2026967772</v>
      </c>
      <c r="Y349">
        <f>AT349</f>
        <v/>
      </c>
      <c r="AA349" t="n">
        <v>11342.1</v>
      </c>
      <c r="AB349" t="n">
        <v>0</v>
      </c>
      <c r="AC349" t="n">
        <v>0</v>
      </c>
      <c r="AD349" t="n">
        <v>0</v>
      </c>
      <c r="AE349" t="n">
        <v>1155</v>
      </c>
      <c r="AF349" t="n">
        <v>0</v>
      </c>
      <c r="AG349" t="n">
        <v>0</v>
      </c>
      <c r="AH349" t="n">
        <v>0</v>
      </c>
      <c r="AI349" t="n">
        <v>9.82</v>
      </c>
      <c r="AJ349" t="n">
        <v>1</v>
      </c>
      <c r="AK349" t="n">
        <v>1</v>
      </c>
      <c r="AL349" t="n">
        <v>1</v>
      </c>
      <c r="AM349" t="n">
        <v>2</v>
      </c>
      <c r="AN349" t="n">
        <v>0</v>
      </c>
      <c r="AO349" t="n">
        <v>1</v>
      </c>
      <c r="AP349" t="n">
        <v>0</v>
      </c>
      <c r="AQ349" t="n">
        <v>0</v>
      </c>
      <c r="AR349" t="n">
        <v>0</v>
      </c>
      <c r="AS349" t="inlineStr"/>
      <c r="AT349" t="n">
        <v>0.63</v>
      </c>
      <c r="AU349" t="inlineStr"/>
      <c r="AV349" t="n">
        <v>0</v>
      </c>
      <c r="AW349" t="n">
        <v>2</v>
      </c>
      <c r="AX349" t="n">
        <v>78865355</v>
      </c>
      <c r="AY349" t="n">
        <v>1</v>
      </c>
      <c r="AZ349" t="n">
        <v>0</v>
      </c>
      <c r="BA349" t="n">
        <v>344</v>
      </c>
      <c r="BB349" t="n">
        <v>0</v>
      </c>
      <c r="BC349" t="n">
        <v>0</v>
      </c>
      <c r="BD349" t="n">
        <v>0</v>
      </c>
      <c r="BE349" t="n">
        <v>0</v>
      </c>
      <c r="BF349" t="n">
        <v>0</v>
      </c>
      <c r="BG349" t="n">
        <v>0</v>
      </c>
      <c r="BH349" t="n">
        <v>0</v>
      </c>
      <c r="BI349" t="n">
        <v>0</v>
      </c>
      <c r="BJ349" t="n">
        <v>0</v>
      </c>
      <c r="BK349" t="n">
        <v>0</v>
      </c>
      <c r="BL349" t="n">
        <v>0</v>
      </c>
      <c r="BM349" t="n">
        <v>0</v>
      </c>
      <c r="BN349" t="n">
        <v>0</v>
      </c>
      <c r="BO349" t="n">
        <v>0</v>
      </c>
      <c r="BP349" t="n">
        <v>0</v>
      </c>
      <c r="BQ349" t="n">
        <v>0</v>
      </c>
      <c r="BR349" t="n">
        <v>0</v>
      </c>
      <c r="BS349" t="n">
        <v>0</v>
      </c>
      <c r="BT349" t="n">
        <v>0</v>
      </c>
      <c r="BU349" t="n">
        <v>0</v>
      </c>
      <c r="BV349" t="n">
        <v>0</v>
      </c>
      <c r="BW349" t="n">
        <v>0</v>
      </c>
      <c r="CV349" t="n">
        <v>0</v>
      </c>
      <c r="CW349" t="n">
        <v>0</v>
      </c>
      <c r="CX349">
        <f>ROUND(Y349*Source!I1080,7)</f>
        <v/>
      </c>
      <c r="CY349">
        <f>AA349</f>
        <v/>
      </c>
      <c r="CZ349">
        <f>AE349</f>
        <v/>
      </c>
      <c r="DA349">
        <f>AI349</f>
        <v/>
      </c>
      <c r="DB349">
        <f>ROUND(ROUND(AT349*CZ349,2),2)</f>
        <v/>
      </c>
      <c r="DC349">
        <f>ROUND(ROUND(AT349*AG349,2),2)</f>
        <v/>
      </c>
      <c r="DD349" t="inlineStr"/>
      <c r="DE349" t="inlineStr"/>
      <c r="DF349">
        <f>ROUND(ROUND(AE349*AI349,0)*CX349,0)</f>
        <v/>
      </c>
      <c r="DG349">
        <f>ROUND(ROUND(AF349,0)*CX349,0)</f>
        <v/>
      </c>
      <c r="DH349">
        <f>ROUND(ROUND(AG349,0)*CX349,0)</f>
        <v/>
      </c>
      <c r="DI349">
        <f>ROUND(ROUND(AH349,0)*CX349,0)</f>
        <v/>
      </c>
      <c r="DJ349">
        <f>DF349</f>
        <v/>
      </c>
      <c r="DK349" t="n">
        <v>0</v>
      </c>
      <c r="DL349" t="inlineStr"/>
      <c r="DM349" t="n">
        <v>0</v>
      </c>
      <c r="DN349" t="inlineStr"/>
      <c r="DO349" t="n">
        <v>0</v>
      </c>
    </row>
    <row r="350">
      <c r="A350">
        <f>ROW(Source!A1080)</f>
        <v/>
      </c>
      <c r="B350" t="n">
        <v>78862477</v>
      </c>
      <c r="C350" t="n">
        <v>78865349</v>
      </c>
      <c r="D350" t="n">
        <v>29164349</v>
      </c>
      <c r="E350" t="n">
        <v>1</v>
      </c>
      <c r="F350" t="n">
        <v>1</v>
      </c>
      <c r="G350" t="n">
        <v>1</v>
      </c>
      <c r="H350" t="n">
        <v>3</v>
      </c>
      <c r="I350" t="inlineStr">
        <is>
          <t>509-9900</t>
        </is>
      </c>
      <c r="J350" t="inlineStr">
        <is>
          <t>ТССЦ Московской обл., 509-9900, приказ Минстроя России №675/пр от 28.02.2017 № 258/пр</t>
        </is>
      </c>
      <c r="K350" t="inlineStr">
        <is>
          <t>Строительный мусор</t>
        </is>
      </c>
      <c r="L350" t="n">
        <v>1348</v>
      </c>
      <c r="N350" t="n">
        <v>1009</v>
      </c>
      <c r="O350" t="inlineStr">
        <is>
          <t>т</t>
        </is>
      </c>
      <c r="P350" t="inlineStr">
        <is>
          <t>т</t>
        </is>
      </c>
      <c r="Q350" t="n">
        <v>1000</v>
      </c>
      <c r="W350" t="n">
        <v>0</v>
      </c>
      <c r="X350" t="n">
        <v>1876412176</v>
      </c>
      <c r="Y350">
        <f>AT350</f>
        <v/>
      </c>
      <c r="AA350" t="n">
        <v>0</v>
      </c>
      <c r="AB350" t="n">
        <v>0</v>
      </c>
      <c r="AC350" t="n">
        <v>0</v>
      </c>
      <c r="AD350" t="n">
        <v>0</v>
      </c>
      <c r="AE350" t="n">
        <v>0</v>
      </c>
      <c r="AF350" t="n">
        <v>0</v>
      </c>
      <c r="AG350" t="n">
        <v>0</v>
      </c>
      <c r="AH350" t="n">
        <v>0</v>
      </c>
      <c r="AI350" t="n">
        <v>1</v>
      </c>
      <c r="AJ350" t="n">
        <v>1</v>
      </c>
      <c r="AK350" t="n">
        <v>1</v>
      </c>
      <c r="AL350" t="n">
        <v>1</v>
      </c>
      <c r="AM350" t="n">
        <v>0</v>
      </c>
      <c r="AN350" t="n">
        <v>0</v>
      </c>
      <c r="AO350" t="n">
        <v>0</v>
      </c>
      <c r="AP350" t="n">
        <v>0</v>
      </c>
      <c r="AQ350" t="n">
        <v>0</v>
      </c>
      <c r="AR350" t="n">
        <v>0</v>
      </c>
      <c r="AS350" t="inlineStr"/>
      <c r="AT350" t="n">
        <v>0.39</v>
      </c>
      <c r="AU350" t="inlineStr"/>
      <c r="AV350" t="n">
        <v>0</v>
      </c>
      <c r="AW350" t="n">
        <v>2</v>
      </c>
      <c r="AX350" t="n">
        <v>78865356</v>
      </c>
      <c r="AY350" t="n">
        <v>1</v>
      </c>
      <c r="AZ350" t="n">
        <v>0</v>
      </c>
      <c r="BA350" t="n">
        <v>345</v>
      </c>
      <c r="BB350" t="n">
        <v>0</v>
      </c>
      <c r="BC350" t="n">
        <v>0</v>
      </c>
      <c r="BD350" t="n">
        <v>0</v>
      </c>
      <c r="BE350" t="n">
        <v>0</v>
      </c>
      <c r="BF350" t="n">
        <v>0</v>
      </c>
      <c r="BG350" t="n">
        <v>0</v>
      </c>
      <c r="BH350" t="n">
        <v>0</v>
      </c>
      <c r="BI350" t="n">
        <v>0</v>
      </c>
      <c r="BJ350" t="n">
        <v>0</v>
      </c>
      <c r="BK350" t="n">
        <v>0</v>
      </c>
      <c r="BL350" t="n">
        <v>0</v>
      </c>
      <c r="BM350" t="n">
        <v>0</v>
      </c>
      <c r="BN350" t="n">
        <v>0</v>
      </c>
      <c r="BO350" t="n">
        <v>0</v>
      </c>
      <c r="BP350" t="n">
        <v>0</v>
      </c>
      <c r="BQ350" t="n">
        <v>0</v>
      </c>
      <c r="BR350" t="n">
        <v>0</v>
      </c>
      <c r="BS350" t="n">
        <v>0</v>
      </c>
      <c r="BT350" t="n">
        <v>0</v>
      </c>
      <c r="BU350" t="n">
        <v>0</v>
      </c>
      <c r="BV350" t="n">
        <v>0</v>
      </c>
      <c r="BW350" t="n">
        <v>0</v>
      </c>
      <c r="CV350" t="n">
        <v>0</v>
      </c>
      <c r="CW350" t="n">
        <v>0</v>
      </c>
      <c r="CX350">
        <f>ROUND(Y350*Source!I1080,7)</f>
        <v/>
      </c>
      <c r="CY350">
        <f>AA350</f>
        <v/>
      </c>
      <c r="CZ350">
        <f>AE350</f>
        <v/>
      </c>
      <c r="DA350">
        <f>AI350</f>
        <v/>
      </c>
      <c r="DB350">
        <f>ROUND(ROUND(AT350*CZ350,2),2)</f>
        <v/>
      </c>
      <c r="DC350">
        <f>ROUND(ROUND(AT350*AG350,2),2)</f>
        <v/>
      </c>
      <c r="DD350" t="inlineStr"/>
      <c r="DE350" t="inlineStr"/>
      <c r="DF350">
        <f>ROUND(ROUND(AE350,0)*CX350,0)</f>
        <v/>
      </c>
      <c r="DG350">
        <f>ROUND(ROUND(AF350,0)*CX350,0)</f>
        <v/>
      </c>
      <c r="DH350">
        <f>ROUND(ROUND(AG350,0)*CX350,0)</f>
        <v/>
      </c>
      <c r="DI350">
        <f>ROUND(ROUND(AH350,0)*CX350,0)</f>
        <v/>
      </c>
      <c r="DJ350">
        <f>DF350</f>
        <v/>
      </c>
      <c r="DK350" t="n">
        <v>0</v>
      </c>
      <c r="DL350" t="inlineStr"/>
      <c r="DM350" t="n">
        <v>0</v>
      </c>
      <c r="DN350" t="inlineStr"/>
      <c r="DO350" t="n">
        <v>0</v>
      </c>
    </row>
    <row r="351">
      <c r="A351">
        <f>ROW(Source!A1120)</f>
        <v/>
      </c>
      <c r="B351" t="n">
        <v>78862477</v>
      </c>
      <c r="C351" t="n">
        <v>78865421</v>
      </c>
      <c r="D351" t="n">
        <v>18411117</v>
      </c>
      <c r="E351" t="n">
        <v>1</v>
      </c>
      <c r="F351" t="n">
        <v>1</v>
      </c>
      <c r="G351" t="n">
        <v>1</v>
      </c>
      <c r="H351" t="n">
        <v>1</v>
      </c>
      <c r="I351" t="inlineStr">
        <is>
          <t>1-1040-90</t>
        </is>
      </c>
      <c r="J351" t="inlineStr"/>
      <c r="K351" t="inlineStr">
        <is>
          <t>Рабочий строитель среднего разряда 4</t>
        </is>
      </c>
      <c r="L351" t="n">
        <v>1369</v>
      </c>
      <c r="N351" t="n">
        <v>1013</v>
      </c>
      <c r="O351" t="inlineStr">
        <is>
          <t>чел.-ч</t>
        </is>
      </c>
      <c r="P351" t="inlineStr">
        <is>
          <t>чел.-ч</t>
        </is>
      </c>
      <c r="Q351" t="n">
        <v>1</v>
      </c>
      <c r="W351" t="n">
        <v>0</v>
      </c>
      <c r="X351" t="n">
        <v>-1739886638</v>
      </c>
      <c r="Y351">
        <f>AT351</f>
        <v/>
      </c>
      <c r="AA351" t="n">
        <v>0</v>
      </c>
      <c r="AB351" t="n">
        <v>0</v>
      </c>
      <c r="AC351" t="n">
        <v>0</v>
      </c>
      <c r="AD351" t="n">
        <v>9.619999999999999</v>
      </c>
      <c r="AE351" t="n">
        <v>0</v>
      </c>
      <c r="AF351" t="n">
        <v>0</v>
      </c>
      <c r="AG351" t="n">
        <v>0</v>
      </c>
      <c r="AH351" t="n">
        <v>9.619999999999999</v>
      </c>
      <c r="AI351" t="n">
        <v>1</v>
      </c>
      <c r="AJ351" t="n">
        <v>1</v>
      </c>
      <c r="AK351" t="n">
        <v>1</v>
      </c>
      <c r="AL351" t="n">
        <v>1</v>
      </c>
      <c r="AM351" t="n">
        <v>-2</v>
      </c>
      <c r="AN351" t="n">
        <v>0</v>
      </c>
      <c r="AO351" t="n">
        <v>1</v>
      </c>
      <c r="AP351" t="n">
        <v>1</v>
      </c>
      <c r="AQ351" t="n">
        <v>0</v>
      </c>
      <c r="AR351" t="n">
        <v>0</v>
      </c>
      <c r="AS351" t="inlineStr"/>
      <c r="AT351" t="n">
        <v>155</v>
      </c>
      <c r="AU351" t="inlineStr"/>
      <c r="AV351" t="n">
        <v>1</v>
      </c>
      <c r="AW351" t="n">
        <v>2</v>
      </c>
      <c r="AX351" t="n">
        <v>78865422</v>
      </c>
      <c r="AY351" t="n">
        <v>1</v>
      </c>
      <c r="AZ351" t="n">
        <v>0</v>
      </c>
      <c r="BA351" t="n">
        <v>346</v>
      </c>
      <c r="BB351" t="n">
        <v>0</v>
      </c>
      <c r="BC351" t="n">
        <v>0</v>
      </c>
      <c r="BD351" t="n">
        <v>0</v>
      </c>
      <c r="BE351" t="n">
        <v>0</v>
      </c>
      <c r="BF351" t="n">
        <v>0</v>
      </c>
      <c r="BG351" t="n">
        <v>0</v>
      </c>
      <c r="BH351" t="n">
        <v>0</v>
      </c>
      <c r="BI351" t="n">
        <v>0</v>
      </c>
      <c r="BJ351" t="n">
        <v>0</v>
      </c>
      <c r="BK351" t="n">
        <v>0</v>
      </c>
      <c r="BL351" t="n">
        <v>0</v>
      </c>
      <c r="BM351" t="n">
        <v>0</v>
      </c>
      <c r="BN351" t="n">
        <v>0</v>
      </c>
      <c r="BO351" t="n">
        <v>0</v>
      </c>
      <c r="BP351" t="n">
        <v>0</v>
      </c>
      <c r="BQ351" t="n">
        <v>0</v>
      </c>
      <c r="BR351" t="n">
        <v>0</v>
      </c>
      <c r="BS351" t="n">
        <v>0</v>
      </c>
      <c r="BT351" t="n">
        <v>0</v>
      </c>
      <c r="BU351" t="n">
        <v>0</v>
      </c>
      <c r="BV351" t="n">
        <v>0</v>
      </c>
      <c r="BW351" t="n">
        <v>0</v>
      </c>
      <c r="CU351">
        <f>ROUND(AT351*Source!I1120*AH351*AL351,0)</f>
        <v/>
      </c>
      <c r="CV351">
        <f>ROUND(Y351*Source!I1120,7)</f>
        <v/>
      </c>
      <c r="CW351" t="n">
        <v>0</v>
      </c>
      <c r="CX351">
        <f>ROUND(Y351*Source!I1120,7)</f>
        <v/>
      </c>
      <c r="CY351">
        <f>AD351</f>
        <v/>
      </c>
      <c r="CZ351">
        <f>AH351</f>
        <v/>
      </c>
      <c r="DA351">
        <f>AL351</f>
        <v/>
      </c>
      <c r="DB351">
        <f>ROUND(ROUND(AT351*CZ351,2),2)</f>
        <v/>
      </c>
      <c r="DC351">
        <f>ROUND(ROUND(AT351*AG351,2),2)</f>
        <v/>
      </c>
      <c r="DD351" t="inlineStr"/>
      <c r="DE351" t="inlineStr"/>
      <c r="DF351">
        <f>ROUND(ROUND(AE351,0)*CX351,0)</f>
        <v/>
      </c>
      <c r="DG351">
        <f>ROUND(ROUND(AF351,0)*CX351,0)</f>
        <v/>
      </c>
      <c r="DH351">
        <f>ROUND(ROUND(AG351,0)*CX351,0)</f>
        <v/>
      </c>
      <c r="DI351">
        <f>ROUND(ROUND(AH351,0)*CX351,0)</f>
        <v/>
      </c>
      <c r="DJ351">
        <f>DI351</f>
        <v/>
      </c>
      <c r="DK351" t="n">
        <v>0</v>
      </c>
      <c r="DL351" t="inlineStr"/>
      <c r="DM351" t="n">
        <v>0</v>
      </c>
      <c r="DN351" t="inlineStr"/>
      <c r="DO351" t="n">
        <v>0</v>
      </c>
    </row>
    <row r="352">
      <c r="A352">
        <f>ROW(Source!A1120)</f>
        <v/>
      </c>
      <c r="B352" t="n">
        <v>78862477</v>
      </c>
      <c r="C352" t="n">
        <v>78865421</v>
      </c>
      <c r="D352" t="n">
        <v>29172659</v>
      </c>
      <c r="E352" t="n">
        <v>1</v>
      </c>
      <c r="F352" t="n">
        <v>1</v>
      </c>
      <c r="G352" t="n">
        <v>1</v>
      </c>
      <c r="H352" t="n">
        <v>2</v>
      </c>
      <c r="I352" t="inlineStr">
        <is>
          <t>040504</t>
        </is>
      </c>
      <c r="J352" t="inlineStr">
        <is>
          <t>ТСЭМ Московской обл., 040504, приказ Минстроя России №675/пр от 28.02.2017 № 264/пр</t>
        </is>
      </c>
      <c r="K352" t="inlineStr">
        <is>
          <t>Аппарат для газовой сварки и резки</t>
        </is>
      </c>
      <c r="L352" t="n">
        <v>1368</v>
      </c>
      <c r="N352" t="n">
        <v>1011</v>
      </c>
      <c r="O352" t="inlineStr">
        <is>
          <t>маш.-ч</t>
        </is>
      </c>
      <c r="P352" t="inlineStr">
        <is>
          <t>маш.-ч</t>
        </is>
      </c>
      <c r="Q352" t="n">
        <v>1</v>
      </c>
      <c r="W352" t="n">
        <v>0</v>
      </c>
      <c r="X352" t="n">
        <v>1514068676</v>
      </c>
      <c r="Y352">
        <f>AT352</f>
        <v/>
      </c>
      <c r="AA352" t="n">
        <v>0</v>
      </c>
      <c r="AB352" t="n">
        <v>9.76</v>
      </c>
      <c r="AC352" t="n">
        <v>0</v>
      </c>
      <c r="AD352" t="n">
        <v>0</v>
      </c>
      <c r="AE352" t="n">
        <v>0</v>
      </c>
      <c r="AF352" t="n">
        <v>1.2</v>
      </c>
      <c r="AG352" t="n">
        <v>0</v>
      </c>
      <c r="AH352" t="n">
        <v>0</v>
      </c>
      <c r="AI352" t="n">
        <v>1</v>
      </c>
      <c r="AJ352" t="n">
        <v>8.130000000000001</v>
      </c>
      <c r="AK352" t="n">
        <v>52.25</v>
      </c>
      <c r="AL352" t="n">
        <v>1</v>
      </c>
      <c r="AM352" t="n">
        <v>2</v>
      </c>
      <c r="AN352" t="n">
        <v>0</v>
      </c>
      <c r="AO352" t="n">
        <v>1</v>
      </c>
      <c r="AP352" t="n">
        <v>1</v>
      </c>
      <c r="AQ352" t="n">
        <v>0</v>
      </c>
      <c r="AR352" t="n">
        <v>0</v>
      </c>
      <c r="AS352" t="inlineStr"/>
      <c r="AT352" t="n">
        <v>2.82</v>
      </c>
      <c r="AU352" t="inlineStr"/>
      <c r="AV352" t="n">
        <v>0</v>
      </c>
      <c r="AW352" t="n">
        <v>2</v>
      </c>
      <c r="AX352" t="n">
        <v>78865423</v>
      </c>
      <c r="AY352" t="n">
        <v>1</v>
      </c>
      <c r="AZ352" t="n">
        <v>0</v>
      </c>
      <c r="BA352" t="n">
        <v>347</v>
      </c>
      <c r="BB352" t="n">
        <v>0</v>
      </c>
      <c r="BC352" t="n">
        <v>0</v>
      </c>
      <c r="BD352" t="n">
        <v>0</v>
      </c>
      <c r="BE352" t="n">
        <v>0</v>
      </c>
      <c r="BF352" t="n">
        <v>0</v>
      </c>
      <c r="BG352" t="n">
        <v>0</v>
      </c>
      <c r="BH352" t="n">
        <v>0</v>
      </c>
      <c r="BI352" t="n">
        <v>0</v>
      </c>
      <c r="BJ352" t="n">
        <v>0</v>
      </c>
      <c r="BK352" t="n">
        <v>0</v>
      </c>
      <c r="BL352" t="n">
        <v>0</v>
      </c>
      <c r="BM352" t="n">
        <v>0</v>
      </c>
      <c r="BN352" t="n">
        <v>0</v>
      </c>
      <c r="BO352" t="n">
        <v>0</v>
      </c>
      <c r="BP352" t="n">
        <v>0</v>
      </c>
      <c r="BQ352" t="n">
        <v>0</v>
      </c>
      <c r="BR352" t="n">
        <v>0</v>
      </c>
      <c r="BS352" t="n">
        <v>0</v>
      </c>
      <c r="BT352" t="n">
        <v>0</v>
      </c>
      <c r="BU352" t="n">
        <v>0</v>
      </c>
      <c r="BV352" t="n">
        <v>0</v>
      </c>
      <c r="BW352" t="n">
        <v>0</v>
      </c>
      <c r="CV352" t="n">
        <v>0</v>
      </c>
      <c r="CW352">
        <f>ROUND(Y352*Source!I1120*DO352,7)</f>
        <v/>
      </c>
      <c r="CX352">
        <f>ROUND(Y352*Source!I1120,7)</f>
        <v/>
      </c>
      <c r="CY352">
        <f>AB352</f>
        <v/>
      </c>
      <c r="CZ352">
        <f>AF352</f>
        <v/>
      </c>
      <c r="DA352">
        <f>AJ352</f>
        <v/>
      </c>
      <c r="DB352">
        <f>ROUND(ROUND(AT352*CZ352,2),2)</f>
        <v/>
      </c>
      <c r="DC352">
        <f>ROUND(ROUND(AT352*AG352,2),2)</f>
        <v/>
      </c>
      <c r="DD352" t="inlineStr"/>
      <c r="DE352" t="inlineStr"/>
      <c r="DF352">
        <f>ROUND(ROUND(AE352,0)*CX352,0)</f>
        <v/>
      </c>
      <c r="DG352">
        <f>ROUND(ROUND(AF352*AJ352,0)*CX352,0)</f>
        <v/>
      </c>
      <c r="DH352">
        <f>ROUND(ROUND(AG352*AK352,0)*CX352,0)</f>
        <v/>
      </c>
      <c r="DI352">
        <f>ROUND(ROUND(AH352,0)*CX352,0)</f>
        <v/>
      </c>
      <c r="DJ352">
        <f>DG352</f>
        <v/>
      </c>
      <c r="DK352" t="n">
        <v>0</v>
      </c>
      <c r="DL352" t="inlineStr"/>
      <c r="DM352" t="n">
        <v>0</v>
      </c>
      <c r="DN352" t="inlineStr"/>
      <c r="DO352" t="n">
        <v>0</v>
      </c>
    </row>
    <row r="353">
      <c r="A353">
        <f>ROW(Source!A1120)</f>
        <v/>
      </c>
      <c r="B353" t="n">
        <v>78862477</v>
      </c>
      <c r="C353" t="n">
        <v>78865421</v>
      </c>
      <c r="D353" t="n">
        <v>29174500</v>
      </c>
      <c r="E353" t="n">
        <v>1</v>
      </c>
      <c r="F353" t="n">
        <v>1</v>
      </c>
      <c r="G353" t="n">
        <v>1</v>
      </c>
      <c r="H353" t="n">
        <v>2</v>
      </c>
      <c r="I353" t="inlineStr">
        <is>
          <t>330206</t>
        </is>
      </c>
      <c r="J353" t="inlineStr">
        <is>
          <t>ТСЭМ Московской обл., 330206, приказ Минстроя России №675/пр от 28.02.2017 № 264/пр</t>
        </is>
      </c>
      <c r="K353" t="inlineStr">
        <is>
          <t>Дрели электрические</t>
        </is>
      </c>
      <c r="L353" t="n">
        <v>1368</v>
      </c>
      <c r="N353" t="n">
        <v>1011</v>
      </c>
      <c r="O353" t="inlineStr">
        <is>
          <t>маш.-ч</t>
        </is>
      </c>
      <c r="P353" t="inlineStr">
        <is>
          <t>маш.-ч</t>
        </is>
      </c>
      <c r="Q353" t="n">
        <v>1</v>
      </c>
      <c r="W353" t="n">
        <v>0</v>
      </c>
      <c r="X353" t="n">
        <v>-1867053656</v>
      </c>
      <c r="Y353">
        <f>AT353</f>
        <v/>
      </c>
      <c r="AA353" t="n">
        <v>0</v>
      </c>
      <c r="AB353" t="n">
        <v>8.390000000000001</v>
      </c>
      <c r="AC353" t="n">
        <v>0</v>
      </c>
      <c r="AD353" t="n">
        <v>0</v>
      </c>
      <c r="AE353" t="n">
        <v>0</v>
      </c>
      <c r="AF353" t="n">
        <v>1.95</v>
      </c>
      <c r="AG353" t="n">
        <v>0</v>
      </c>
      <c r="AH353" t="n">
        <v>0</v>
      </c>
      <c r="AI353" t="n">
        <v>1</v>
      </c>
      <c r="AJ353" t="n">
        <v>4.3</v>
      </c>
      <c r="AK353" t="n">
        <v>52.25</v>
      </c>
      <c r="AL353" t="n">
        <v>1</v>
      </c>
      <c r="AM353" t="n">
        <v>2</v>
      </c>
      <c r="AN353" t="n">
        <v>0</v>
      </c>
      <c r="AO353" t="n">
        <v>1</v>
      </c>
      <c r="AP353" t="n">
        <v>1</v>
      </c>
      <c r="AQ353" t="n">
        <v>0</v>
      </c>
      <c r="AR353" t="n">
        <v>0</v>
      </c>
      <c r="AS353" t="inlineStr"/>
      <c r="AT353" t="n">
        <v>4.9</v>
      </c>
      <c r="AU353" t="inlineStr"/>
      <c r="AV353" t="n">
        <v>0</v>
      </c>
      <c r="AW353" t="n">
        <v>2</v>
      </c>
      <c r="AX353" t="n">
        <v>78865424</v>
      </c>
      <c r="AY353" t="n">
        <v>1</v>
      </c>
      <c r="AZ353" t="n">
        <v>0</v>
      </c>
      <c r="BA353" t="n">
        <v>348</v>
      </c>
      <c r="BB353" t="n">
        <v>0</v>
      </c>
      <c r="BC353" t="n">
        <v>0</v>
      </c>
      <c r="BD353" t="n">
        <v>0</v>
      </c>
      <c r="BE353" t="n">
        <v>0</v>
      </c>
      <c r="BF353" t="n">
        <v>0</v>
      </c>
      <c r="BG353" t="n">
        <v>0</v>
      </c>
      <c r="BH353" t="n">
        <v>0</v>
      </c>
      <c r="BI353" t="n">
        <v>0</v>
      </c>
      <c r="BJ353" t="n">
        <v>0</v>
      </c>
      <c r="BK353" t="n">
        <v>0</v>
      </c>
      <c r="BL353" t="n">
        <v>0</v>
      </c>
      <c r="BM353" t="n">
        <v>0</v>
      </c>
      <c r="BN353" t="n">
        <v>0</v>
      </c>
      <c r="BO353" t="n">
        <v>0</v>
      </c>
      <c r="BP353" t="n">
        <v>0</v>
      </c>
      <c r="BQ353" t="n">
        <v>0</v>
      </c>
      <c r="BR353" t="n">
        <v>0</v>
      </c>
      <c r="BS353" t="n">
        <v>0</v>
      </c>
      <c r="BT353" t="n">
        <v>0</v>
      </c>
      <c r="BU353" t="n">
        <v>0</v>
      </c>
      <c r="BV353" t="n">
        <v>0</v>
      </c>
      <c r="BW353" t="n">
        <v>0</v>
      </c>
      <c r="CV353" t="n">
        <v>0</v>
      </c>
      <c r="CW353">
        <f>ROUND(Y353*Source!I1120*DO353,7)</f>
        <v/>
      </c>
      <c r="CX353">
        <f>ROUND(Y353*Source!I1120,7)</f>
        <v/>
      </c>
      <c r="CY353">
        <f>AB353</f>
        <v/>
      </c>
      <c r="CZ353">
        <f>AF353</f>
        <v/>
      </c>
      <c r="DA353">
        <f>AJ353</f>
        <v/>
      </c>
      <c r="DB353">
        <f>ROUND(ROUND(AT353*CZ353,2),2)</f>
        <v/>
      </c>
      <c r="DC353">
        <f>ROUND(ROUND(AT353*AG353,2),2)</f>
        <v/>
      </c>
      <c r="DD353" t="inlineStr"/>
      <c r="DE353" t="inlineStr"/>
      <c r="DF353">
        <f>ROUND(ROUND(AE353,0)*CX353,0)</f>
        <v/>
      </c>
      <c r="DG353">
        <f>ROUND(ROUND(AF353*AJ353,0)*CX353,0)</f>
        <v/>
      </c>
      <c r="DH353">
        <f>ROUND(ROUND(AG353*AK353,0)*CX353,0)</f>
        <v/>
      </c>
      <c r="DI353">
        <f>ROUND(ROUND(AH353,0)*CX353,0)</f>
        <v/>
      </c>
      <c r="DJ353">
        <f>DG353</f>
        <v/>
      </c>
      <c r="DK353" t="n">
        <v>0</v>
      </c>
      <c r="DL353" t="inlineStr"/>
      <c r="DM353" t="n">
        <v>0</v>
      </c>
      <c r="DN353" t="inlineStr"/>
      <c r="DO353" t="n">
        <v>0</v>
      </c>
    </row>
    <row r="354">
      <c r="A354">
        <f>ROW(Source!A1120)</f>
        <v/>
      </c>
      <c r="B354" t="n">
        <v>78862477</v>
      </c>
      <c r="C354" t="n">
        <v>78865421</v>
      </c>
      <c r="D354" t="n">
        <v>29174913</v>
      </c>
      <c r="E354" t="n">
        <v>1</v>
      </c>
      <c r="F354" t="n">
        <v>1</v>
      </c>
      <c r="G354" t="n">
        <v>1</v>
      </c>
      <c r="H354" t="n">
        <v>2</v>
      </c>
      <c r="I354" t="inlineStr">
        <is>
          <t>400001</t>
        </is>
      </c>
      <c r="J354" t="inlineStr">
        <is>
          <t>ТСЭМ Московской обл., 400001, приказ Минстроя России №675/пр от 28.02.2017 № 264/пр</t>
        </is>
      </c>
      <c r="K354" t="inlineStr">
        <is>
          <t>Автомобили бортовые, грузоподъемность до 5 т</t>
        </is>
      </c>
      <c r="L354" t="n">
        <v>1368</v>
      </c>
      <c r="N354" t="n">
        <v>1011</v>
      </c>
      <c r="O354" t="inlineStr">
        <is>
          <t>маш.-ч</t>
        </is>
      </c>
      <c r="P354" t="inlineStr">
        <is>
          <t>маш.-ч</t>
        </is>
      </c>
      <c r="Q354" t="n">
        <v>1</v>
      </c>
      <c r="W354" t="n">
        <v>0</v>
      </c>
      <c r="X354" t="n">
        <v>1230759911</v>
      </c>
      <c r="Y354">
        <f>AT354</f>
        <v/>
      </c>
      <c r="AA354" t="n">
        <v>0</v>
      </c>
      <c r="AB354" t="n">
        <v>2177.51</v>
      </c>
      <c r="AC354" t="n">
        <v>606.1</v>
      </c>
      <c r="AD354" t="n">
        <v>0</v>
      </c>
      <c r="AE354" t="n">
        <v>0</v>
      </c>
      <c r="AF354" t="n">
        <v>87.17</v>
      </c>
      <c r="AG354" t="n">
        <v>11.6</v>
      </c>
      <c r="AH354" t="n">
        <v>0</v>
      </c>
      <c r="AI354" t="n">
        <v>1</v>
      </c>
      <c r="AJ354" t="n">
        <v>24.98</v>
      </c>
      <c r="AK354" t="n">
        <v>52.25</v>
      </c>
      <c r="AL354" t="n">
        <v>1</v>
      </c>
      <c r="AM354" t="n">
        <v>2</v>
      </c>
      <c r="AN354" t="n">
        <v>0</v>
      </c>
      <c r="AO354" t="n">
        <v>1</v>
      </c>
      <c r="AP354" t="n">
        <v>1</v>
      </c>
      <c r="AQ354" t="n">
        <v>0</v>
      </c>
      <c r="AR354" t="n">
        <v>0</v>
      </c>
      <c r="AS354" t="inlineStr"/>
      <c r="AT354" t="n">
        <v>0.65</v>
      </c>
      <c r="AU354" t="inlineStr"/>
      <c r="AV354" t="n">
        <v>0</v>
      </c>
      <c r="AW354" t="n">
        <v>2</v>
      </c>
      <c r="AX354" t="n">
        <v>78865425</v>
      </c>
      <c r="AY354" t="n">
        <v>1</v>
      </c>
      <c r="AZ354" t="n">
        <v>0</v>
      </c>
      <c r="BA354" t="n">
        <v>349</v>
      </c>
      <c r="BB354" t="n">
        <v>0</v>
      </c>
      <c r="BC354" t="n">
        <v>0</v>
      </c>
      <c r="BD354" t="n">
        <v>0</v>
      </c>
      <c r="BE354" t="n">
        <v>0</v>
      </c>
      <c r="BF354" t="n">
        <v>0</v>
      </c>
      <c r="BG354" t="n">
        <v>0</v>
      </c>
      <c r="BH354" t="n">
        <v>0</v>
      </c>
      <c r="BI354" t="n">
        <v>0</v>
      </c>
      <c r="BJ354" t="n">
        <v>0</v>
      </c>
      <c r="BK354" t="n">
        <v>0</v>
      </c>
      <c r="BL354" t="n">
        <v>0</v>
      </c>
      <c r="BM354" t="n">
        <v>0</v>
      </c>
      <c r="BN354" t="n">
        <v>0</v>
      </c>
      <c r="BO354" t="n">
        <v>0</v>
      </c>
      <c r="BP354" t="n">
        <v>0</v>
      </c>
      <c r="BQ354" t="n">
        <v>0</v>
      </c>
      <c r="BR354" t="n">
        <v>0</v>
      </c>
      <c r="BS354" t="n">
        <v>0</v>
      </c>
      <c r="BT354" t="n">
        <v>0</v>
      </c>
      <c r="BU354" t="n">
        <v>0</v>
      </c>
      <c r="BV354" t="n">
        <v>0</v>
      </c>
      <c r="BW354" t="n">
        <v>0</v>
      </c>
      <c r="CV354" t="n">
        <v>0</v>
      </c>
      <c r="CW354">
        <f>ROUND(Y354*Source!I1120*DO354,7)</f>
        <v/>
      </c>
      <c r="CX354">
        <f>ROUND(Y354*Source!I1120,7)</f>
        <v/>
      </c>
      <c r="CY354">
        <f>AB354</f>
        <v/>
      </c>
      <c r="CZ354">
        <f>AF354</f>
        <v/>
      </c>
      <c r="DA354">
        <f>AJ354</f>
        <v/>
      </c>
      <c r="DB354">
        <f>ROUND(ROUND(AT354*CZ354,2),2)</f>
        <v/>
      </c>
      <c r="DC354">
        <f>ROUND(ROUND(AT354*AG354,2),2)</f>
        <v/>
      </c>
      <c r="DD354" t="inlineStr"/>
      <c r="DE354" t="inlineStr"/>
      <c r="DF354">
        <f>ROUND(ROUND(AE354,0)*CX354,0)</f>
        <v/>
      </c>
      <c r="DG354">
        <f>ROUND(ROUND(AF354*AJ354,0)*CX354,0)</f>
        <v/>
      </c>
      <c r="DH354">
        <f>ROUND(ROUND(AG354*AK354,0)*CX354,0)</f>
        <v/>
      </c>
      <c r="DI354">
        <f>ROUND(ROUND(AH354,0)*CX354,0)</f>
        <v/>
      </c>
      <c r="DJ354">
        <f>DG354</f>
        <v/>
      </c>
      <c r="DK354" t="n">
        <v>0</v>
      </c>
      <c r="DL354" t="inlineStr"/>
      <c r="DM354" t="n">
        <v>0</v>
      </c>
      <c r="DN354" t="inlineStr"/>
      <c r="DO354" t="n">
        <v>0</v>
      </c>
    </row>
    <row r="355">
      <c r="A355">
        <f>ROW(Source!A1120)</f>
        <v/>
      </c>
      <c r="B355" t="n">
        <v>78862477</v>
      </c>
      <c r="C355" t="n">
        <v>78865421</v>
      </c>
      <c r="D355" t="n">
        <v>29107441</v>
      </c>
      <c r="E355" t="n">
        <v>1</v>
      </c>
      <c r="F355" t="n">
        <v>1</v>
      </c>
      <c r="G355" t="n">
        <v>1</v>
      </c>
      <c r="H355" t="n">
        <v>3</v>
      </c>
      <c r="I355" t="inlineStr">
        <is>
          <t>101-0324</t>
        </is>
      </c>
      <c r="J355" t="inlineStr">
        <is>
          <t>ТССЦ Московской обл., 101-0324, приказ Минстроя России №675/пр от 28.02.2017 № 254/пр</t>
        </is>
      </c>
      <c r="K355" t="inlineStr">
        <is>
          <t>Кислород технический газообразный</t>
        </is>
      </c>
      <c r="L355" t="n">
        <v>1339</v>
      </c>
      <c r="N355" t="n">
        <v>1007</v>
      </c>
      <c r="O355" t="inlineStr">
        <is>
          <t>м3</t>
        </is>
      </c>
      <c r="P355" t="inlineStr">
        <is>
          <t>м3</t>
        </is>
      </c>
      <c r="Q355" t="n">
        <v>1</v>
      </c>
      <c r="W355" t="n">
        <v>0</v>
      </c>
      <c r="X355" t="n">
        <v>-756465305</v>
      </c>
      <c r="Y355">
        <f>AT355</f>
        <v/>
      </c>
      <c r="AA355" t="n">
        <v>111.08</v>
      </c>
      <c r="AB355" t="n">
        <v>0</v>
      </c>
      <c r="AC355" t="n">
        <v>0</v>
      </c>
      <c r="AD355" t="n">
        <v>0</v>
      </c>
      <c r="AE355" t="n">
        <v>6.23</v>
      </c>
      <c r="AF355" t="n">
        <v>0</v>
      </c>
      <c r="AG355" t="n">
        <v>0</v>
      </c>
      <c r="AH355" t="n">
        <v>0</v>
      </c>
      <c r="AI355" t="n">
        <v>17.83</v>
      </c>
      <c r="AJ355" t="n">
        <v>1</v>
      </c>
      <c r="AK355" t="n">
        <v>1</v>
      </c>
      <c r="AL355" t="n">
        <v>1</v>
      </c>
      <c r="AM355" t="n">
        <v>2</v>
      </c>
      <c r="AN355" t="n">
        <v>0</v>
      </c>
      <c r="AO355" t="n">
        <v>1</v>
      </c>
      <c r="AP355" t="n">
        <v>1</v>
      </c>
      <c r="AQ355" t="n">
        <v>0</v>
      </c>
      <c r="AR355" t="n">
        <v>0</v>
      </c>
      <c r="AS355" t="inlineStr"/>
      <c r="AT355" t="n">
        <v>0.48</v>
      </c>
      <c r="AU355" t="inlineStr"/>
      <c r="AV355" t="n">
        <v>0</v>
      </c>
      <c r="AW355" t="n">
        <v>2</v>
      </c>
      <c r="AX355" t="n">
        <v>78865426</v>
      </c>
      <c r="AY355" t="n">
        <v>1</v>
      </c>
      <c r="AZ355" t="n">
        <v>0</v>
      </c>
      <c r="BA355" t="n">
        <v>350</v>
      </c>
      <c r="BB355" t="n">
        <v>0</v>
      </c>
      <c r="BC355" t="n">
        <v>0</v>
      </c>
      <c r="BD355" t="n">
        <v>0</v>
      </c>
      <c r="BE355" t="n">
        <v>0</v>
      </c>
      <c r="BF355" t="n">
        <v>0</v>
      </c>
      <c r="BG355" t="n">
        <v>0</v>
      </c>
      <c r="BH355" t="n">
        <v>0</v>
      </c>
      <c r="BI355" t="n">
        <v>0</v>
      </c>
      <c r="BJ355" t="n">
        <v>0</v>
      </c>
      <c r="BK355" t="n">
        <v>0</v>
      </c>
      <c r="BL355" t="n">
        <v>0</v>
      </c>
      <c r="BM355" t="n">
        <v>0</v>
      </c>
      <c r="BN355" t="n">
        <v>0</v>
      </c>
      <c r="BO355" t="n">
        <v>0</v>
      </c>
      <c r="BP355" t="n">
        <v>0</v>
      </c>
      <c r="BQ355" t="n">
        <v>0</v>
      </c>
      <c r="BR355" t="n">
        <v>0</v>
      </c>
      <c r="BS355" t="n">
        <v>0</v>
      </c>
      <c r="BT355" t="n">
        <v>0</v>
      </c>
      <c r="BU355" t="n">
        <v>0</v>
      </c>
      <c r="BV355" t="n">
        <v>0</v>
      </c>
      <c r="BW355" t="n">
        <v>0</v>
      </c>
      <c r="CV355" t="n">
        <v>0</v>
      </c>
      <c r="CW355" t="n">
        <v>0</v>
      </c>
      <c r="CX355">
        <f>ROUND(Y355*Source!I1120,7)</f>
        <v/>
      </c>
      <c r="CY355">
        <f>AA355</f>
        <v/>
      </c>
      <c r="CZ355">
        <f>AE355</f>
        <v/>
      </c>
      <c r="DA355">
        <f>AI355</f>
        <v/>
      </c>
      <c r="DB355">
        <f>ROUND(ROUND(AT355*CZ355,2),2)</f>
        <v/>
      </c>
      <c r="DC355">
        <f>ROUND(ROUND(AT355*AG355,2),2)</f>
        <v/>
      </c>
      <c r="DD355" t="inlineStr"/>
      <c r="DE355" t="inlineStr"/>
      <c r="DF355">
        <f>ROUND(ROUND(AE355*AI355,0)*CX355,0)</f>
        <v/>
      </c>
      <c r="DG355">
        <f>ROUND(ROUND(AF355,0)*CX355,0)</f>
        <v/>
      </c>
      <c r="DH355">
        <f>ROUND(ROUND(AG355,0)*CX355,0)</f>
        <v/>
      </c>
      <c r="DI355">
        <f>ROUND(ROUND(AH355,0)*CX355,0)</f>
        <v/>
      </c>
      <c r="DJ355">
        <f>DF355</f>
        <v/>
      </c>
      <c r="DK355" t="n">
        <v>0</v>
      </c>
      <c r="DL355" t="inlineStr"/>
      <c r="DM355" t="n">
        <v>0</v>
      </c>
      <c r="DN355" t="inlineStr"/>
      <c r="DO355" t="n">
        <v>0</v>
      </c>
    </row>
    <row r="356">
      <c r="A356">
        <f>ROW(Source!A1120)</f>
        <v/>
      </c>
      <c r="B356" t="n">
        <v>78862477</v>
      </c>
      <c r="C356" t="n">
        <v>78865421</v>
      </c>
      <c r="D356" t="n">
        <v>29107430</v>
      </c>
      <c r="E356" t="n">
        <v>1</v>
      </c>
      <c r="F356" t="n">
        <v>1</v>
      </c>
      <c r="G356" t="n">
        <v>1</v>
      </c>
      <c r="H356" t="n">
        <v>3</v>
      </c>
      <c r="I356" t="inlineStr">
        <is>
          <t>101-1602</t>
        </is>
      </c>
      <c r="J356" t="inlineStr">
        <is>
          <t>ТССЦ Московской обл., 101-1602, приказ Минстроя России №675/пр от 28.02.2017 № 254/пр</t>
        </is>
      </c>
      <c r="K356" t="inlineStr">
        <is>
          <t>Ацетилен газообразный технический</t>
        </is>
      </c>
      <c r="L356" t="n">
        <v>1339</v>
      </c>
      <c r="N356" t="n">
        <v>1007</v>
      </c>
      <c r="O356" t="inlineStr">
        <is>
          <t>м3</t>
        </is>
      </c>
      <c r="P356" t="inlineStr">
        <is>
          <t>м3</t>
        </is>
      </c>
      <c r="Q356" t="n">
        <v>1</v>
      </c>
      <c r="W356" t="n">
        <v>0</v>
      </c>
      <c r="X356" t="n">
        <v>-203673795</v>
      </c>
      <c r="Y356">
        <f>AT356</f>
        <v/>
      </c>
      <c r="AA356" t="n">
        <v>618.53</v>
      </c>
      <c r="AB356" t="n">
        <v>0</v>
      </c>
      <c r="AC356" t="n">
        <v>0</v>
      </c>
      <c r="AD356" t="n">
        <v>0</v>
      </c>
      <c r="AE356" t="n">
        <v>38.49</v>
      </c>
      <c r="AF356" t="n">
        <v>0</v>
      </c>
      <c r="AG356" t="n">
        <v>0</v>
      </c>
      <c r="AH356" t="n">
        <v>0</v>
      </c>
      <c r="AI356" t="n">
        <v>16.07</v>
      </c>
      <c r="AJ356" t="n">
        <v>1</v>
      </c>
      <c r="AK356" t="n">
        <v>1</v>
      </c>
      <c r="AL356" t="n">
        <v>1</v>
      </c>
      <c r="AM356" t="n">
        <v>2</v>
      </c>
      <c r="AN356" t="n">
        <v>0</v>
      </c>
      <c r="AO356" t="n">
        <v>1</v>
      </c>
      <c r="AP356" t="n">
        <v>1</v>
      </c>
      <c r="AQ356" t="n">
        <v>0</v>
      </c>
      <c r="AR356" t="n">
        <v>0</v>
      </c>
      <c r="AS356" t="inlineStr"/>
      <c r="AT356" t="n">
        <v>0.21</v>
      </c>
      <c r="AU356" t="inlineStr"/>
      <c r="AV356" t="n">
        <v>0</v>
      </c>
      <c r="AW356" t="n">
        <v>2</v>
      </c>
      <c r="AX356" t="n">
        <v>78865427</v>
      </c>
      <c r="AY356" t="n">
        <v>1</v>
      </c>
      <c r="AZ356" t="n">
        <v>0</v>
      </c>
      <c r="BA356" t="n">
        <v>351</v>
      </c>
      <c r="BB356" t="n">
        <v>0</v>
      </c>
      <c r="BC356" t="n">
        <v>0</v>
      </c>
      <c r="BD356" t="n">
        <v>0</v>
      </c>
      <c r="BE356" t="n">
        <v>0</v>
      </c>
      <c r="BF356" t="n">
        <v>0</v>
      </c>
      <c r="BG356" t="n">
        <v>0</v>
      </c>
      <c r="BH356" t="n">
        <v>0</v>
      </c>
      <c r="BI356" t="n">
        <v>0</v>
      </c>
      <c r="BJ356" t="n">
        <v>0</v>
      </c>
      <c r="BK356" t="n">
        <v>0</v>
      </c>
      <c r="BL356" t="n">
        <v>0</v>
      </c>
      <c r="BM356" t="n">
        <v>0</v>
      </c>
      <c r="BN356" t="n">
        <v>0</v>
      </c>
      <c r="BO356" t="n">
        <v>0</v>
      </c>
      <c r="BP356" t="n">
        <v>0</v>
      </c>
      <c r="BQ356" t="n">
        <v>0</v>
      </c>
      <c r="BR356" t="n">
        <v>0</v>
      </c>
      <c r="BS356" t="n">
        <v>0</v>
      </c>
      <c r="BT356" t="n">
        <v>0</v>
      </c>
      <c r="BU356" t="n">
        <v>0</v>
      </c>
      <c r="BV356" t="n">
        <v>0</v>
      </c>
      <c r="BW356" t="n">
        <v>0</v>
      </c>
      <c r="CV356" t="n">
        <v>0</v>
      </c>
      <c r="CW356" t="n">
        <v>0</v>
      </c>
      <c r="CX356">
        <f>ROUND(Y356*Source!I1120,7)</f>
        <v/>
      </c>
      <c r="CY356">
        <f>AA356</f>
        <v/>
      </c>
      <c r="CZ356">
        <f>AE356</f>
        <v/>
      </c>
      <c r="DA356">
        <f>AI356</f>
        <v/>
      </c>
      <c r="DB356">
        <f>ROUND(ROUND(AT356*CZ356,2),2)</f>
        <v/>
      </c>
      <c r="DC356">
        <f>ROUND(ROUND(AT356*AG356,2),2)</f>
        <v/>
      </c>
      <c r="DD356" t="inlineStr"/>
      <c r="DE356" t="inlineStr"/>
      <c r="DF356">
        <f>ROUND(ROUND(AE356*AI356,0)*CX356,0)</f>
        <v/>
      </c>
      <c r="DG356">
        <f>ROUND(ROUND(AF356,0)*CX356,0)</f>
        <v/>
      </c>
      <c r="DH356">
        <f>ROUND(ROUND(AG356,0)*CX356,0)</f>
        <v/>
      </c>
      <c r="DI356">
        <f>ROUND(ROUND(AH356,0)*CX356,0)</f>
        <v/>
      </c>
      <c r="DJ356">
        <f>DF356</f>
        <v/>
      </c>
      <c r="DK356" t="n">
        <v>0</v>
      </c>
      <c r="DL356" t="inlineStr"/>
      <c r="DM356" t="n">
        <v>0</v>
      </c>
      <c r="DN356" t="inlineStr"/>
      <c r="DO356" t="n">
        <v>0</v>
      </c>
    </row>
    <row r="357">
      <c r="A357">
        <f>ROW(Source!A1120)</f>
        <v/>
      </c>
      <c r="B357" t="n">
        <v>78862477</v>
      </c>
      <c r="C357" t="n">
        <v>78865421</v>
      </c>
      <c r="D357" t="n">
        <v>29117361</v>
      </c>
      <c r="E357" t="n">
        <v>1</v>
      </c>
      <c r="F357" t="n">
        <v>1</v>
      </c>
      <c r="G357" t="n">
        <v>1</v>
      </c>
      <c r="H357" t="n">
        <v>3</v>
      </c>
      <c r="I357" t="inlineStr">
        <is>
          <t>103-1457</t>
        </is>
      </c>
      <c r="J357" t="inlineStr">
        <is>
          <t>ТССЦ Московской обл., 103-1457, приказ Минстроя России №675/пр от 28.02.2017 № 254/пр</t>
        </is>
      </c>
      <c r="K357" t="inlineStr">
        <is>
          <t>Трубы металлополимерные многослойные для холодного водоснабжения, давлением 1 МПа (10 кгс/см2), для температуры до 30 градусов С, диаметром 25 мм</t>
        </is>
      </c>
      <c r="L357" t="n">
        <v>1301</v>
      </c>
      <c r="N357" t="n">
        <v>1003</v>
      </c>
      <c r="O357" t="inlineStr">
        <is>
          <t>м</t>
        </is>
      </c>
      <c r="P357" t="inlineStr">
        <is>
          <t>м</t>
        </is>
      </c>
      <c r="Q357" t="n">
        <v>1</v>
      </c>
      <c r="W357" t="n">
        <v>0</v>
      </c>
      <c r="X357" t="n">
        <v>634473441</v>
      </c>
      <c r="Y357">
        <f>AT357</f>
        <v/>
      </c>
      <c r="AA357" t="n">
        <v>314.72</v>
      </c>
      <c r="AB357" t="n">
        <v>0</v>
      </c>
      <c r="AC357" t="n">
        <v>0</v>
      </c>
      <c r="AD357" t="n">
        <v>0</v>
      </c>
      <c r="AE357" t="n">
        <v>27.95</v>
      </c>
      <c r="AF357" t="n">
        <v>0</v>
      </c>
      <c r="AG357" t="n">
        <v>0</v>
      </c>
      <c r="AH357" t="n">
        <v>0</v>
      </c>
      <c r="AI357" t="n">
        <v>11.26</v>
      </c>
      <c r="AJ357" t="n">
        <v>1</v>
      </c>
      <c r="AK357" t="n">
        <v>1</v>
      </c>
      <c r="AL357" t="n">
        <v>1</v>
      </c>
      <c r="AM357" t="n">
        <v>2</v>
      </c>
      <c r="AN357" t="n">
        <v>0</v>
      </c>
      <c r="AO357" t="n">
        <v>1</v>
      </c>
      <c r="AP357" t="n">
        <v>1</v>
      </c>
      <c r="AQ357" t="n">
        <v>0</v>
      </c>
      <c r="AR357" t="n">
        <v>0</v>
      </c>
      <c r="AS357" t="inlineStr"/>
      <c r="AT357" t="n">
        <v>97.8</v>
      </c>
      <c r="AU357" t="inlineStr"/>
      <c r="AV357" t="n">
        <v>0</v>
      </c>
      <c r="AW357" t="n">
        <v>2</v>
      </c>
      <c r="AX357" t="n">
        <v>78865428</v>
      </c>
      <c r="AY357" t="n">
        <v>1</v>
      </c>
      <c r="AZ357" t="n">
        <v>0</v>
      </c>
      <c r="BA357" t="n">
        <v>352</v>
      </c>
      <c r="BB357" t="n">
        <v>0</v>
      </c>
      <c r="BC357" t="n">
        <v>0</v>
      </c>
      <c r="BD357" t="n">
        <v>0</v>
      </c>
      <c r="BE357" t="n">
        <v>0</v>
      </c>
      <c r="BF357" t="n">
        <v>0</v>
      </c>
      <c r="BG357" t="n">
        <v>0</v>
      </c>
      <c r="BH357" t="n">
        <v>0</v>
      </c>
      <c r="BI357" t="n">
        <v>0</v>
      </c>
      <c r="BJ357" t="n">
        <v>0</v>
      </c>
      <c r="BK357" t="n">
        <v>0</v>
      </c>
      <c r="BL357" t="n">
        <v>0</v>
      </c>
      <c r="BM357" t="n">
        <v>0</v>
      </c>
      <c r="BN357" t="n">
        <v>0</v>
      </c>
      <c r="BO357" t="n">
        <v>0</v>
      </c>
      <c r="BP357" t="n">
        <v>0</v>
      </c>
      <c r="BQ357" t="n">
        <v>0</v>
      </c>
      <c r="BR357" t="n">
        <v>0</v>
      </c>
      <c r="BS357" t="n">
        <v>0</v>
      </c>
      <c r="BT357" t="n">
        <v>0</v>
      </c>
      <c r="BU357" t="n">
        <v>0</v>
      </c>
      <c r="BV357" t="n">
        <v>0</v>
      </c>
      <c r="BW357" t="n">
        <v>0</v>
      </c>
      <c r="CV357" t="n">
        <v>0</v>
      </c>
      <c r="CW357" t="n">
        <v>0</v>
      </c>
      <c r="CX357">
        <f>ROUND(Y357*Source!I1120,7)</f>
        <v/>
      </c>
      <c r="CY357">
        <f>AA357</f>
        <v/>
      </c>
      <c r="CZ357">
        <f>AE357</f>
        <v/>
      </c>
      <c r="DA357">
        <f>AI357</f>
        <v/>
      </c>
      <c r="DB357">
        <f>ROUND(ROUND(AT357*CZ357,2),2)</f>
        <v/>
      </c>
      <c r="DC357">
        <f>ROUND(ROUND(AT357*AG357,2),2)</f>
        <v/>
      </c>
      <c r="DD357" t="inlineStr"/>
      <c r="DE357" t="inlineStr"/>
      <c r="DF357">
        <f>ROUND(ROUND(AE357*AI357,0)*CX357,0)</f>
        <v/>
      </c>
      <c r="DG357">
        <f>ROUND(ROUND(AF357,0)*CX357,0)</f>
        <v/>
      </c>
      <c r="DH357">
        <f>ROUND(ROUND(AG357,0)*CX357,0)</f>
        <v/>
      </c>
      <c r="DI357">
        <f>ROUND(ROUND(AH357,0)*CX357,0)</f>
        <v/>
      </c>
      <c r="DJ357">
        <f>DF357</f>
        <v/>
      </c>
      <c r="DK357" t="n">
        <v>0</v>
      </c>
      <c r="DL357" t="inlineStr"/>
      <c r="DM357" t="n">
        <v>0</v>
      </c>
      <c r="DN357" t="inlineStr"/>
      <c r="DO357" t="n">
        <v>0</v>
      </c>
    </row>
    <row r="358">
      <c r="A358">
        <f>ROW(Source!A1120)</f>
        <v/>
      </c>
      <c r="B358" t="n">
        <v>78862477</v>
      </c>
      <c r="C358" t="n">
        <v>78865421</v>
      </c>
      <c r="D358" t="n">
        <v>29140635</v>
      </c>
      <c r="E358" t="n">
        <v>1</v>
      </c>
      <c r="F358" t="n">
        <v>1</v>
      </c>
      <c r="G358" t="n">
        <v>1</v>
      </c>
      <c r="H358" t="n">
        <v>3</v>
      </c>
      <c r="I358" t="inlineStr">
        <is>
          <t>301-1380</t>
        </is>
      </c>
      <c r="J358" t="inlineStr">
        <is>
          <t>ТССЦ Московской обл., 301-1380, приказ Минстроя России №675/пр от 28.02.2017 № 256/пр</t>
        </is>
      </c>
      <c r="K358" t="inlineStr">
        <is>
          <t>Трубки защитные гофрированные</t>
        </is>
      </c>
      <c r="L358" t="n">
        <v>1301</v>
      </c>
      <c r="N358" t="n">
        <v>1003</v>
      </c>
      <c r="O358" t="inlineStr">
        <is>
          <t>м</t>
        </is>
      </c>
      <c r="P358" t="inlineStr">
        <is>
          <t>м</t>
        </is>
      </c>
      <c r="Q358" t="n">
        <v>1</v>
      </c>
      <c r="W358" t="n">
        <v>0</v>
      </c>
      <c r="X358" t="n">
        <v>-1225716149</v>
      </c>
      <c r="Y358">
        <f>AT358</f>
        <v/>
      </c>
      <c r="AA358" t="n">
        <v>17.99</v>
      </c>
      <c r="AB358" t="n">
        <v>0</v>
      </c>
      <c r="AC358" t="n">
        <v>0</v>
      </c>
      <c r="AD358" t="n">
        <v>0</v>
      </c>
      <c r="AE358" t="n">
        <v>9.52</v>
      </c>
      <c r="AF358" t="n">
        <v>0</v>
      </c>
      <c r="AG358" t="n">
        <v>0</v>
      </c>
      <c r="AH358" t="n">
        <v>0</v>
      </c>
      <c r="AI358" t="n">
        <v>1.89</v>
      </c>
      <c r="AJ358" t="n">
        <v>1</v>
      </c>
      <c r="AK358" t="n">
        <v>1</v>
      </c>
      <c r="AL358" t="n">
        <v>1</v>
      </c>
      <c r="AM358" t="n">
        <v>2</v>
      </c>
      <c r="AN358" t="n">
        <v>0</v>
      </c>
      <c r="AO358" t="n">
        <v>1</v>
      </c>
      <c r="AP358" t="n">
        <v>1</v>
      </c>
      <c r="AQ358" t="n">
        <v>0</v>
      </c>
      <c r="AR358" t="n">
        <v>0</v>
      </c>
      <c r="AS358" t="inlineStr"/>
      <c r="AT358" t="n">
        <v>13</v>
      </c>
      <c r="AU358" t="inlineStr"/>
      <c r="AV358" t="n">
        <v>0</v>
      </c>
      <c r="AW358" t="n">
        <v>2</v>
      </c>
      <c r="AX358" t="n">
        <v>78865430</v>
      </c>
      <c r="AY358" t="n">
        <v>1</v>
      </c>
      <c r="AZ358" t="n">
        <v>0</v>
      </c>
      <c r="BA358" t="n">
        <v>354</v>
      </c>
      <c r="BB358" t="n">
        <v>0</v>
      </c>
      <c r="BC358" t="n">
        <v>0</v>
      </c>
      <c r="BD358" t="n">
        <v>0</v>
      </c>
      <c r="BE358" t="n">
        <v>0</v>
      </c>
      <c r="BF358" t="n">
        <v>0</v>
      </c>
      <c r="BG358" t="n">
        <v>0</v>
      </c>
      <c r="BH358" t="n">
        <v>0</v>
      </c>
      <c r="BI358" t="n">
        <v>0</v>
      </c>
      <c r="BJ358" t="n">
        <v>0</v>
      </c>
      <c r="BK358" t="n">
        <v>0</v>
      </c>
      <c r="BL358" t="n">
        <v>0</v>
      </c>
      <c r="BM358" t="n">
        <v>0</v>
      </c>
      <c r="BN358" t="n">
        <v>0</v>
      </c>
      <c r="BO358" t="n">
        <v>0</v>
      </c>
      <c r="BP358" t="n">
        <v>0</v>
      </c>
      <c r="BQ358" t="n">
        <v>0</v>
      </c>
      <c r="BR358" t="n">
        <v>0</v>
      </c>
      <c r="BS358" t="n">
        <v>0</v>
      </c>
      <c r="BT358" t="n">
        <v>0</v>
      </c>
      <c r="BU358" t="n">
        <v>0</v>
      </c>
      <c r="BV358" t="n">
        <v>0</v>
      </c>
      <c r="BW358" t="n">
        <v>0</v>
      </c>
      <c r="CV358" t="n">
        <v>0</v>
      </c>
      <c r="CW358" t="n">
        <v>0</v>
      </c>
      <c r="CX358">
        <f>ROUND(Y358*Source!I1120,7)</f>
        <v/>
      </c>
      <c r="CY358">
        <f>AA358</f>
        <v/>
      </c>
      <c r="CZ358">
        <f>AE358</f>
        <v/>
      </c>
      <c r="DA358">
        <f>AI358</f>
        <v/>
      </c>
      <c r="DB358">
        <f>ROUND(ROUND(AT358*CZ358,2),2)</f>
        <v/>
      </c>
      <c r="DC358">
        <f>ROUND(ROUND(AT358*AG358,2),2)</f>
        <v/>
      </c>
      <c r="DD358" t="inlineStr"/>
      <c r="DE358" t="inlineStr"/>
      <c r="DF358">
        <f>ROUND(ROUND(AE358*AI358,0)*CX358,0)</f>
        <v/>
      </c>
      <c r="DG358">
        <f>ROUND(ROUND(AF358,0)*CX358,0)</f>
        <v/>
      </c>
      <c r="DH358">
        <f>ROUND(ROUND(AG358,0)*CX358,0)</f>
        <v/>
      </c>
      <c r="DI358">
        <f>ROUND(ROUND(AH358,0)*CX358,0)</f>
        <v/>
      </c>
      <c r="DJ358">
        <f>DF358</f>
        <v/>
      </c>
      <c r="DK358" t="n">
        <v>0</v>
      </c>
      <c r="DL358" t="inlineStr"/>
      <c r="DM358" t="n">
        <v>0</v>
      </c>
      <c r="DN358" t="inlineStr"/>
      <c r="DO358" t="n">
        <v>0</v>
      </c>
    </row>
    <row r="359">
      <c r="A359">
        <f>ROW(Source!A1120)</f>
        <v/>
      </c>
      <c r="B359" t="n">
        <v>78862477</v>
      </c>
      <c r="C359" t="n">
        <v>78865421</v>
      </c>
      <c r="D359" t="n">
        <v>29149245</v>
      </c>
      <c r="E359" t="n">
        <v>1</v>
      </c>
      <c r="F359" t="n">
        <v>1</v>
      </c>
      <c r="G359" t="n">
        <v>1</v>
      </c>
      <c r="H359" t="n">
        <v>3</v>
      </c>
      <c r="I359" t="inlineStr">
        <is>
          <t>405-0254</t>
        </is>
      </c>
      <c r="J359" t="inlineStr">
        <is>
          <t>ТССЦ Московской обл., 405-0254, приказ Минстроя России №675/пр от 28.02.2017 № 257/пр</t>
        </is>
      </c>
      <c r="K359" t="inlineStr">
        <is>
          <t>Известь строительная негашеная хлорная, марки А</t>
        </is>
      </c>
      <c r="L359" t="n">
        <v>1348</v>
      </c>
      <c r="N359" t="n">
        <v>1009</v>
      </c>
      <c r="O359" t="inlineStr">
        <is>
          <t>т</t>
        </is>
      </c>
      <c r="P359" t="inlineStr">
        <is>
          <t>т</t>
        </is>
      </c>
      <c r="Q359" t="n">
        <v>1000</v>
      </c>
      <c r="W359" t="n">
        <v>0</v>
      </c>
      <c r="X359" t="n">
        <v>469989087</v>
      </c>
      <c r="Y359">
        <f>AT359</f>
        <v/>
      </c>
      <c r="AA359" t="n">
        <v>7858.02</v>
      </c>
      <c r="AB359" t="n">
        <v>0</v>
      </c>
      <c r="AC359" t="n">
        <v>0</v>
      </c>
      <c r="AD359" t="n">
        <v>0</v>
      </c>
      <c r="AE359" t="n">
        <v>2147</v>
      </c>
      <c r="AF359" t="n">
        <v>0</v>
      </c>
      <c r="AG359" t="n">
        <v>0</v>
      </c>
      <c r="AH359" t="n">
        <v>0</v>
      </c>
      <c r="AI359" t="n">
        <v>3.66</v>
      </c>
      <c r="AJ359" t="n">
        <v>1</v>
      </c>
      <c r="AK359" t="n">
        <v>1</v>
      </c>
      <c r="AL359" t="n">
        <v>1</v>
      </c>
      <c r="AM359" t="n">
        <v>2</v>
      </c>
      <c r="AN359" t="n">
        <v>0</v>
      </c>
      <c r="AO359" t="n">
        <v>1</v>
      </c>
      <c r="AP359" t="n">
        <v>1</v>
      </c>
      <c r="AQ359" t="n">
        <v>0</v>
      </c>
      <c r="AR359" t="n">
        <v>0</v>
      </c>
      <c r="AS359" t="inlineStr"/>
      <c r="AT359" t="n">
        <v>0.0026</v>
      </c>
      <c r="AU359" t="inlineStr"/>
      <c r="AV359" t="n">
        <v>0</v>
      </c>
      <c r="AW359" t="n">
        <v>2</v>
      </c>
      <c r="AX359" t="n">
        <v>78865433</v>
      </c>
      <c r="AY359" t="n">
        <v>1</v>
      </c>
      <c r="AZ359" t="n">
        <v>0</v>
      </c>
      <c r="BA359" t="n">
        <v>357</v>
      </c>
      <c r="BB359" t="n">
        <v>0</v>
      </c>
      <c r="BC359" t="n">
        <v>0</v>
      </c>
      <c r="BD359" t="n">
        <v>0</v>
      </c>
      <c r="BE359" t="n">
        <v>0</v>
      </c>
      <c r="BF359" t="n">
        <v>0</v>
      </c>
      <c r="BG359" t="n">
        <v>0</v>
      </c>
      <c r="BH359" t="n">
        <v>0</v>
      </c>
      <c r="BI359" t="n">
        <v>0</v>
      </c>
      <c r="BJ359" t="n">
        <v>0</v>
      </c>
      <c r="BK359" t="n">
        <v>0</v>
      </c>
      <c r="BL359" t="n">
        <v>0</v>
      </c>
      <c r="BM359" t="n">
        <v>0</v>
      </c>
      <c r="BN359" t="n">
        <v>0</v>
      </c>
      <c r="BO359" t="n">
        <v>0</v>
      </c>
      <c r="BP359" t="n">
        <v>0</v>
      </c>
      <c r="BQ359" t="n">
        <v>0</v>
      </c>
      <c r="BR359" t="n">
        <v>0</v>
      </c>
      <c r="BS359" t="n">
        <v>0</v>
      </c>
      <c r="BT359" t="n">
        <v>0</v>
      </c>
      <c r="BU359" t="n">
        <v>0</v>
      </c>
      <c r="BV359" t="n">
        <v>0</v>
      </c>
      <c r="BW359" t="n">
        <v>0</v>
      </c>
      <c r="CV359" t="n">
        <v>0</v>
      </c>
      <c r="CW359" t="n">
        <v>0</v>
      </c>
      <c r="CX359">
        <f>ROUND(Y359*Source!I1120,7)</f>
        <v/>
      </c>
      <c r="CY359">
        <f>AA359</f>
        <v/>
      </c>
      <c r="CZ359">
        <f>AE359</f>
        <v/>
      </c>
      <c r="DA359">
        <f>AI359</f>
        <v/>
      </c>
      <c r="DB359">
        <f>ROUND(ROUND(AT359*CZ359,2),2)</f>
        <v/>
      </c>
      <c r="DC359">
        <f>ROUND(ROUND(AT359*AG359,2),2)</f>
        <v/>
      </c>
      <c r="DD359" t="inlineStr"/>
      <c r="DE359" t="inlineStr"/>
      <c r="DF359">
        <f>ROUND(ROUND(AE359*AI359,0)*CX359,0)</f>
        <v/>
      </c>
      <c r="DG359">
        <f>ROUND(ROUND(AF359,0)*CX359,0)</f>
        <v/>
      </c>
      <c r="DH359">
        <f>ROUND(ROUND(AG359,0)*CX359,0)</f>
        <v/>
      </c>
      <c r="DI359">
        <f>ROUND(ROUND(AH359,0)*CX359,0)</f>
        <v/>
      </c>
      <c r="DJ359">
        <f>DF359</f>
        <v/>
      </c>
      <c r="DK359" t="n">
        <v>0</v>
      </c>
      <c r="DL359" t="inlineStr"/>
      <c r="DM359" t="n">
        <v>0</v>
      </c>
      <c r="DN359" t="inlineStr"/>
      <c r="DO359" t="n">
        <v>0</v>
      </c>
    </row>
    <row r="360">
      <c r="A360">
        <f>ROW(Source!A1120)</f>
        <v/>
      </c>
      <c r="B360" t="n">
        <v>78862477</v>
      </c>
      <c r="C360" t="n">
        <v>78865421</v>
      </c>
      <c r="D360" t="n">
        <v>29150040</v>
      </c>
      <c r="E360" t="n">
        <v>1</v>
      </c>
      <c r="F360" t="n">
        <v>1</v>
      </c>
      <c r="G360" t="n">
        <v>1</v>
      </c>
      <c r="H360" t="n">
        <v>3</v>
      </c>
      <c r="I360" t="inlineStr">
        <is>
          <t>411-0001</t>
        </is>
      </c>
      <c r="J360" t="inlineStr">
        <is>
          <t>ТССЦ Московской обл., 411-0001, приказ Минстроя России №675/пр от 28.02.2017 № 257/пр</t>
        </is>
      </c>
      <c r="K360" t="inlineStr">
        <is>
          <t>Вода</t>
        </is>
      </c>
      <c r="L360" t="n">
        <v>1339</v>
      </c>
      <c r="N360" t="n">
        <v>1007</v>
      </c>
      <c r="O360" t="inlineStr">
        <is>
          <t>м3</t>
        </is>
      </c>
      <c r="P360" t="inlineStr">
        <is>
          <t>м3</t>
        </is>
      </c>
      <c r="Q360" t="n">
        <v>1</v>
      </c>
      <c r="W360" t="n">
        <v>0</v>
      </c>
      <c r="X360" t="n">
        <v>619799737</v>
      </c>
      <c r="Y360">
        <f>AT360</f>
        <v/>
      </c>
      <c r="AA360" t="n">
        <v>31.28</v>
      </c>
      <c r="AB360" t="n">
        <v>0</v>
      </c>
      <c r="AC360" t="n">
        <v>0</v>
      </c>
      <c r="AD360" t="n">
        <v>0</v>
      </c>
      <c r="AE360" t="n">
        <v>2.44</v>
      </c>
      <c r="AF360" t="n">
        <v>0</v>
      </c>
      <c r="AG360" t="n">
        <v>0</v>
      </c>
      <c r="AH360" t="n">
        <v>0</v>
      </c>
      <c r="AI360" t="n">
        <v>12.82</v>
      </c>
      <c r="AJ360" t="n">
        <v>1</v>
      </c>
      <c r="AK360" t="n">
        <v>1</v>
      </c>
      <c r="AL360" t="n">
        <v>1</v>
      </c>
      <c r="AM360" t="n">
        <v>2</v>
      </c>
      <c r="AN360" t="n">
        <v>0</v>
      </c>
      <c r="AO360" t="n">
        <v>1</v>
      </c>
      <c r="AP360" t="n">
        <v>1</v>
      </c>
      <c r="AQ360" t="n">
        <v>0</v>
      </c>
      <c r="AR360" t="n">
        <v>0</v>
      </c>
      <c r="AS360" t="inlineStr"/>
      <c r="AT360" t="n">
        <v>0.74</v>
      </c>
      <c r="AU360" t="inlineStr"/>
      <c r="AV360" t="n">
        <v>0</v>
      </c>
      <c r="AW360" t="n">
        <v>2</v>
      </c>
      <c r="AX360" t="n">
        <v>78865434</v>
      </c>
      <c r="AY360" t="n">
        <v>1</v>
      </c>
      <c r="AZ360" t="n">
        <v>0</v>
      </c>
      <c r="BA360" t="n">
        <v>358</v>
      </c>
      <c r="BB360" t="n">
        <v>0</v>
      </c>
      <c r="BC360" t="n">
        <v>0</v>
      </c>
      <c r="BD360" t="n">
        <v>0</v>
      </c>
      <c r="BE360" t="n">
        <v>0</v>
      </c>
      <c r="BF360" t="n">
        <v>0</v>
      </c>
      <c r="BG360" t="n">
        <v>0</v>
      </c>
      <c r="BH360" t="n">
        <v>0</v>
      </c>
      <c r="BI360" t="n">
        <v>0</v>
      </c>
      <c r="BJ360" t="n">
        <v>0</v>
      </c>
      <c r="BK360" t="n">
        <v>0</v>
      </c>
      <c r="BL360" t="n">
        <v>0</v>
      </c>
      <c r="BM360" t="n">
        <v>0</v>
      </c>
      <c r="BN360" t="n">
        <v>0</v>
      </c>
      <c r="BO360" t="n">
        <v>0</v>
      </c>
      <c r="BP360" t="n">
        <v>0</v>
      </c>
      <c r="BQ360" t="n">
        <v>0</v>
      </c>
      <c r="BR360" t="n">
        <v>0</v>
      </c>
      <c r="BS360" t="n">
        <v>0</v>
      </c>
      <c r="BT360" t="n">
        <v>0</v>
      </c>
      <c r="BU360" t="n">
        <v>0</v>
      </c>
      <c r="BV360" t="n">
        <v>0</v>
      </c>
      <c r="BW360" t="n">
        <v>0</v>
      </c>
      <c r="CV360" t="n">
        <v>0</v>
      </c>
      <c r="CW360" t="n">
        <v>0</v>
      </c>
      <c r="CX360">
        <f>ROUND(Y360*Source!I1120,7)</f>
        <v/>
      </c>
      <c r="CY360">
        <f>AA360</f>
        <v/>
      </c>
      <c r="CZ360">
        <f>AE360</f>
        <v/>
      </c>
      <c r="DA360">
        <f>AI360</f>
        <v/>
      </c>
      <c r="DB360">
        <f>ROUND(ROUND(AT360*CZ360,2),2)</f>
        <v/>
      </c>
      <c r="DC360">
        <f>ROUND(ROUND(AT360*AG360,2),2)</f>
        <v/>
      </c>
      <c r="DD360" t="inlineStr"/>
      <c r="DE360" t="inlineStr"/>
      <c r="DF360">
        <f>ROUND(ROUND(AE360*AI360,0)*CX360,0)</f>
        <v/>
      </c>
      <c r="DG360">
        <f>ROUND(ROUND(AF360,0)*CX360,0)</f>
        <v/>
      </c>
      <c r="DH360">
        <f>ROUND(ROUND(AG360,0)*CX360,0)</f>
        <v/>
      </c>
      <c r="DI360">
        <f>ROUND(ROUND(AH360,0)*CX360,0)</f>
        <v/>
      </c>
      <c r="DJ360">
        <f>DF360</f>
        <v/>
      </c>
      <c r="DK360" t="n">
        <v>0</v>
      </c>
      <c r="DL360" t="inlineStr"/>
      <c r="DM360" t="n">
        <v>0</v>
      </c>
      <c r="DN360" t="inlineStr"/>
      <c r="DO360" t="n">
        <v>0</v>
      </c>
    </row>
    <row r="361">
      <c r="A361">
        <f>ROW(Source!A1120)</f>
        <v/>
      </c>
      <c r="B361" t="n">
        <v>78862477</v>
      </c>
      <c r="C361" t="n">
        <v>78865421</v>
      </c>
      <c r="D361" t="n">
        <v>29159179</v>
      </c>
      <c r="E361" t="n">
        <v>1</v>
      </c>
      <c r="F361" t="n">
        <v>1</v>
      </c>
      <c r="G361" t="n">
        <v>1</v>
      </c>
      <c r="H361" t="n">
        <v>3</v>
      </c>
      <c r="I361" t="inlineStr">
        <is>
          <t>507-5019</t>
        </is>
      </c>
      <c r="J361" t="inlineStr">
        <is>
          <t>ТССЦ Московской обл., 507-5019, приказ Минстроя России №675/пр от 28.02.2017 № 258/пр</t>
        </is>
      </c>
      <c r="K361" t="inlineStr">
        <is>
          <t>Муфта полипропиленовая комбинированная, с внутренней резьбой диаметром 25х1/2"</t>
        </is>
      </c>
      <c r="L361" t="n">
        <v>1358</v>
      </c>
      <c r="N361" t="n">
        <v>1010</v>
      </c>
      <c r="O361" t="inlineStr">
        <is>
          <t>10 шт.</t>
        </is>
      </c>
      <c r="P361" t="inlineStr">
        <is>
          <t>10 шт.</t>
        </is>
      </c>
      <c r="Q361" t="n">
        <v>10</v>
      </c>
      <c r="W361" t="n">
        <v>0</v>
      </c>
      <c r="X361" t="n">
        <v>-919061291</v>
      </c>
      <c r="Y361">
        <f>AT361</f>
        <v/>
      </c>
      <c r="AA361" t="n">
        <v>425.74</v>
      </c>
      <c r="AB361" t="n">
        <v>0</v>
      </c>
      <c r="AC361" t="n">
        <v>0</v>
      </c>
      <c r="AD361" t="n">
        <v>0</v>
      </c>
      <c r="AE361" t="n">
        <v>74.3</v>
      </c>
      <c r="AF361" t="n">
        <v>0</v>
      </c>
      <c r="AG361" t="n">
        <v>0</v>
      </c>
      <c r="AH361" t="n">
        <v>0</v>
      </c>
      <c r="AI361" t="n">
        <v>5.73</v>
      </c>
      <c r="AJ361" t="n">
        <v>1</v>
      </c>
      <c r="AK361" t="n">
        <v>1</v>
      </c>
      <c r="AL361" t="n">
        <v>1</v>
      </c>
      <c r="AM361" t="n">
        <v>0</v>
      </c>
      <c r="AN361" t="n">
        <v>0</v>
      </c>
      <c r="AO361" t="n">
        <v>0</v>
      </c>
      <c r="AP361" t="n">
        <v>1</v>
      </c>
      <c r="AQ361" t="n">
        <v>0</v>
      </c>
      <c r="AR361" t="n">
        <v>0</v>
      </c>
      <c r="AS361" t="inlineStr"/>
      <c r="AT361" t="n">
        <v>10</v>
      </c>
      <c r="AU361" t="inlineStr"/>
      <c r="AV361" t="n">
        <v>0</v>
      </c>
      <c r="AW361" t="n">
        <v>1</v>
      </c>
      <c r="AX361" t="n">
        <v>-1</v>
      </c>
      <c r="AY361" t="n">
        <v>0</v>
      </c>
      <c r="AZ361" t="n">
        <v>0</v>
      </c>
      <c r="BA361" t="inlineStr"/>
      <c r="BB361" t="n">
        <v>0</v>
      </c>
      <c r="BC361" t="n">
        <v>0</v>
      </c>
      <c r="BD361" t="n">
        <v>0</v>
      </c>
      <c r="BE361" t="n">
        <v>0</v>
      </c>
      <c r="BF361" t="n">
        <v>0</v>
      </c>
      <c r="BG361" t="n">
        <v>0</v>
      </c>
      <c r="BH361" t="n">
        <v>0</v>
      </c>
      <c r="BI361" t="n">
        <v>0</v>
      </c>
      <c r="BJ361" t="n">
        <v>0</v>
      </c>
      <c r="BK361" t="n">
        <v>0</v>
      </c>
      <c r="BL361" t="n">
        <v>0</v>
      </c>
      <c r="BM361" t="n">
        <v>0</v>
      </c>
      <c r="BN361" t="n">
        <v>0</v>
      </c>
      <c r="BO361" t="n">
        <v>0</v>
      </c>
      <c r="BP361" t="n">
        <v>0</v>
      </c>
      <c r="BQ361" t="n">
        <v>0</v>
      </c>
      <c r="BR361" t="n">
        <v>0</v>
      </c>
      <c r="BS361" t="n">
        <v>0</v>
      </c>
      <c r="BT361" t="n">
        <v>0</v>
      </c>
      <c r="BU361" t="n">
        <v>0</v>
      </c>
      <c r="BV361" t="n">
        <v>0</v>
      </c>
      <c r="BW361" t="n">
        <v>0</v>
      </c>
      <c r="CV361" t="n">
        <v>0</v>
      </c>
      <c r="CW361" t="n">
        <v>0</v>
      </c>
      <c r="CX361">
        <f>ROUND(Y361*Source!I1120,7)</f>
        <v/>
      </c>
      <c r="CY361">
        <f>AA361</f>
        <v/>
      </c>
      <c r="CZ361">
        <f>AE361</f>
        <v/>
      </c>
      <c r="DA361">
        <f>AI361</f>
        <v/>
      </c>
      <c r="DB361">
        <f>ROUND(ROUND(AT361*CZ361,2),2)</f>
        <v/>
      </c>
      <c r="DC361">
        <f>ROUND(ROUND(AT361*AG361,2),2)</f>
        <v/>
      </c>
      <c r="DD361" t="inlineStr"/>
      <c r="DE361" t="inlineStr"/>
      <c r="DF361">
        <f>ROUND(ROUND(AE361*AI361,0)*CX361,0)</f>
        <v/>
      </c>
      <c r="DG361">
        <f>ROUND(ROUND(AF361,0)*CX361,0)</f>
        <v/>
      </c>
      <c r="DH361">
        <f>ROUND(ROUND(AG361,0)*CX361,0)</f>
        <v/>
      </c>
      <c r="DI361">
        <f>ROUND(ROUND(AH361,0)*CX361,0)</f>
        <v/>
      </c>
      <c r="DJ361">
        <f>DF361</f>
        <v/>
      </c>
      <c r="DK361" t="n">
        <v>0</v>
      </c>
      <c r="DL361" t="inlineStr"/>
      <c r="DM361" t="n">
        <v>0</v>
      </c>
      <c r="DN361" t="inlineStr"/>
      <c r="DO361" t="n">
        <v>0</v>
      </c>
    </row>
    <row r="362">
      <c r="A362">
        <f>ROW(Source!A1160)</f>
        <v/>
      </c>
      <c r="B362" t="n">
        <v>78862477</v>
      </c>
      <c r="C362" t="n">
        <v>78865536</v>
      </c>
      <c r="D362" t="n">
        <v>18407150</v>
      </c>
      <c r="E362" t="n">
        <v>1</v>
      </c>
      <c r="F362" t="n">
        <v>1</v>
      </c>
      <c r="G362" t="n">
        <v>1</v>
      </c>
      <c r="H362" t="n">
        <v>1</v>
      </c>
      <c r="I362" t="inlineStr">
        <is>
          <t>1-1030-90</t>
        </is>
      </c>
      <c r="J362" t="inlineStr"/>
      <c r="K362" t="inlineStr">
        <is>
          <t>Рабочий строитель среднего разряда 3</t>
        </is>
      </c>
      <c r="L362" t="n">
        <v>1369</v>
      </c>
      <c r="N362" t="n">
        <v>1013</v>
      </c>
      <c r="O362" t="inlineStr">
        <is>
          <t>чел.-ч</t>
        </is>
      </c>
      <c r="P362" t="inlineStr">
        <is>
          <t>чел.-ч</t>
        </is>
      </c>
      <c r="Q362" t="n">
        <v>1</v>
      </c>
      <c r="W362" t="n">
        <v>0</v>
      </c>
      <c r="X362" t="n">
        <v>-931037793</v>
      </c>
      <c r="Y362">
        <f>AT362</f>
        <v/>
      </c>
      <c r="AA362" t="n">
        <v>0</v>
      </c>
      <c r="AB362" t="n">
        <v>0</v>
      </c>
      <c r="AC362" t="n">
        <v>0</v>
      </c>
      <c r="AD362" t="n">
        <v>8.529999999999999</v>
      </c>
      <c r="AE362" t="n">
        <v>0</v>
      </c>
      <c r="AF362" t="n">
        <v>0</v>
      </c>
      <c r="AG362" t="n">
        <v>0</v>
      </c>
      <c r="AH362" t="n">
        <v>8.529999999999999</v>
      </c>
      <c r="AI362" t="n">
        <v>1</v>
      </c>
      <c r="AJ362" t="n">
        <v>1</v>
      </c>
      <c r="AK362" t="n">
        <v>1</v>
      </c>
      <c r="AL362" t="n">
        <v>1</v>
      </c>
      <c r="AM362" t="n">
        <v>-2</v>
      </c>
      <c r="AN362" t="n">
        <v>0</v>
      </c>
      <c r="AO362" t="n">
        <v>1</v>
      </c>
      <c r="AP362" t="n">
        <v>1</v>
      </c>
      <c r="AQ362" t="n">
        <v>0</v>
      </c>
      <c r="AR362" t="n">
        <v>0</v>
      </c>
      <c r="AS362" t="inlineStr"/>
      <c r="AT362" t="n">
        <v>37.8</v>
      </c>
      <c r="AU362" t="inlineStr"/>
      <c r="AV362" t="n">
        <v>1</v>
      </c>
      <c r="AW362" t="n">
        <v>2</v>
      </c>
      <c r="AX362" t="n">
        <v>78865537</v>
      </c>
      <c r="AY362" t="n">
        <v>1</v>
      </c>
      <c r="AZ362" t="n">
        <v>0</v>
      </c>
      <c r="BA362" t="n">
        <v>359</v>
      </c>
      <c r="BB362" t="n">
        <v>0</v>
      </c>
      <c r="BC362" t="n">
        <v>0</v>
      </c>
      <c r="BD362" t="n">
        <v>0</v>
      </c>
      <c r="BE362" t="n">
        <v>0</v>
      </c>
      <c r="BF362" t="n">
        <v>0</v>
      </c>
      <c r="BG362" t="n">
        <v>0</v>
      </c>
      <c r="BH362" t="n">
        <v>0</v>
      </c>
      <c r="BI362" t="n">
        <v>0</v>
      </c>
      <c r="BJ362" t="n">
        <v>0</v>
      </c>
      <c r="BK362" t="n">
        <v>0</v>
      </c>
      <c r="BL362" t="n">
        <v>0</v>
      </c>
      <c r="BM362" t="n">
        <v>0</v>
      </c>
      <c r="BN362" t="n">
        <v>0</v>
      </c>
      <c r="BO362" t="n">
        <v>0</v>
      </c>
      <c r="BP362" t="n">
        <v>0</v>
      </c>
      <c r="BQ362" t="n">
        <v>0</v>
      </c>
      <c r="BR362" t="n">
        <v>0</v>
      </c>
      <c r="BS362" t="n">
        <v>0</v>
      </c>
      <c r="BT362" t="n">
        <v>0</v>
      </c>
      <c r="BU362" t="n">
        <v>0</v>
      </c>
      <c r="BV362" t="n">
        <v>0</v>
      </c>
      <c r="BW362" t="n">
        <v>0</v>
      </c>
      <c r="CU362">
        <f>ROUND(AT362*Source!I1160*AH362*AL362,0)</f>
        <v/>
      </c>
      <c r="CV362">
        <f>ROUND(Y362*Source!I1160,7)</f>
        <v/>
      </c>
      <c r="CW362" t="n">
        <v>0</v>
      </c>
      <c r="CX362">
        <f>ROUND(Y362*Source!I1160,7)</f>
        <v/>
      </c>
      <c r="CY362">
        <f>AD362</f>
        <v/>
      </c>
      <c r="CZ362">
        <f>AH362</f>
        <v/>
      </c>
      <c r="DA362">
        <f>AL362</f>
        <v/>
      </c>
      <c r="DB362">
        <f>ROUND(ROUND(AT362*CZ362,2),2)</f>
        <v/>
      </c>
      <c r="DC362">
        <f>ROUND(ROUND(AT362*AG362,2),2)</f>
        <v/>
      </c>
      <c r="DD362" t="inlineStr"/>
      <c r="DE362" t="inlineStr"/>
      <c r="DF362">
        <f>ROUND(ROUND(AE362,0)*CX362,0)</f>
        <v/>
      </c>
      <c r="DG362">
        <f>ROUND(ROUND(AF362,0)*CX362,0)</f>
        <v/>
      </c>
      <c r="DH362">
        <f>ROUND(ROUND(AG362,0)*CX362,0)</f>
        <v/>
      </c>
      <c r="DI362">
        <f>ROUND(ROUND(AH362,0)*CX362,0)</f>
        <v/>
      </c>
      <c r="DJ362">
        <f>DI362</f>
        <v/>
      </c>
      <c r="DK362" t="n">
        <v>0</v>
      </c>
      <c r="DL362" t="inlineStr"/>
      <c r="DM362" t="n">
        <v>0</v>
      </c>
      <c r="DN362" t="inlineStr"/>
      <c r="DO362" t="n">
        <v>0</v>
      </c>
    </row>
    <row r="363">
      <c r="A363">
        <f>ROW(Source!A1161)</f>
        <v/>
      </c>
      <c r="B363" t="n">
        <v>78862477</v>
      </c>
      <c r="C363" t="n">
        <v>78865538</v>
      </c>
      <c r="D363" t="n">
        <v>18413627</v>
      </c>
      <c r="E363" t="n">
        <v>1</v>
      </c>
      <c r="F363" t="n">
        <v>1</v>
      </c>
      <c r="G363" t="n">
        <v>1</v>
      </c>
      <c r="H363" t="n">
        <v>1</v>
      </c>
      <c r="I363" t="inlineStr">
        <is>
          <t>1-1042-90</t>
        </is>
      </c>
      <c r="J363" t="inlineStr"/>
      <c r="K363" t="inlineStr">
        <is>
          <t>Рабочий строитель среднего разряда 4,2</t>
        </is>
      </c>
      <c r="L363" t="n">
        <v>1369</v>
      </c>
      <c r="N363" t="n">
        <v>1013</v>
      </c>
      <c r="O363" t="inlineStr">
        <is>
          <t>чел.-ч</t>
        </is>
      </c>
      <c r="P363" t="inlineStr">
        <is>
          <t>чел.-ч</t>
        </is>
      </c>
      <c r="Q363" t="n">
        <v>1</v>
      </c>
      <c r="W363" t="n">
        <v>0</v>
      </c>
      <c r="X363" t="n">
        <v>-1366182279</v>
      </c>
      <c r="Y363">
        <f>AT363</f>
        <v/>
      </c>
      <c r="AA363" t="n">
        <v>0</v>
      </c>
      <c r="AB363" t="n">
        <v>0</v>
      </c>
      <c r="AC363" t="n">
        <v>0</v>
      </c>
      <c r="AD363" t="n">
        <v>9.92</v>
      </c>
      <c r="AE363" t="n">
        <v>0</v>
      </c>
      <c r="AF363" t="n">
        <v>0</v>
      </c>
      <c r="AG363" t="n">
        <v>0</v>
      </c>
      <c r="AH363" t="n">
        <v>9.92</v>
      </c>
      <c r="AI363" t="n">
        <v>1</v>
      </c>
      <c r="AJ363" t="n">
        <v>1</v>
      </c>
      <c r="AK363" t="n">
        <v>1</v>
      </c>
      <c r="AL363" t="n">
        <v>1</v>
      </c>
      <c r="AM363" t="n">
        <v>-2</v>
      </c>
      <c r="AN363" t="n">
        <v>0</v>
      </c>
      <c r="AO363" t="n">
        <v>1</v>
      </c>
      <c r="AP363" t="n">
        <v>1</v>
      </c>
      <c r="AQ363" t="n">
        <v>0</v>
      </c>
      <c r="AR363" t="n">
        <v>0</v>
      </c>
      <c r="AS363" t="inlineStr"/>
      <c r="AT363" t="n">
        <v>121.8</v>
      </c>
      <c r="AU363" t="inlineStr"/>
      <c r="AV363" t="n">
        <v>1</v>
      </c>
      <c r="AW363" t="n">
        <v>2</v>
      </c>
      <c r="AX363" t="n">
        <v>78865539</v>
      </c>
      <c r="AY363" t="n">
        <v>1</v>
      </c>
      <c r="AZ363" t="n">
        <v>0</v>
      </c>
      <c r="BA363" t="n">
        <v>360</v>
      </c>
      <c r="BB363" t="n">
        <v>0</v>
      </c>
      <c r="BC363" t="n">
        <v>0</v>
      </c>
      <c r="BD363" t="n">
        <v>0</v>
      </c>
      <c r="BE363" t="n">
        <v>0</v>
      </c>
      <c r="BF363" t="n">
        <v>0</v>
      </c>
      <c r="BG363" t="n">
        <v>0</v>
      </c>
      <c r="BH363" t="n">
        <v>0</v>
      </c>
      <c r="BI363" t="n">
        <v>0</v>
      </c>
      <c r="BJ363" t="n">
        <v>0</v>
      </c>
      <c r="BK363" t="n">
        <v>0</v>
      </c>
      <c r="BL363" t="n">
        <v>0</v>
      </c>
      <c r="BM363" t="n">
        <v>0</v>
      </c>
      <c r="BN363" t="n">
        <v>0</v>
      </c>
      <c r="BO363" t="n">
        <v>0</v>
      </c>
      <c r="BP363" t="n">
        <v>0</v>
      </c>
      <c r="BQ363" t="n">
        <v>0</v>
      </c>
      <c r="BR363" t="n">
        <v>0</v>
      </c>
      <c r="BS363" t="n">
        <v>0</v>
      </c>
      <c r="BT363" t="n">
        <v>0</v>
      </c>
      <c r="BU363" t="n">
        <v>0</v>
      </c>
      <c r="BV363" t="n">
        <v>0</v>
      </c>
      <c r="BW363" t="n">
        <v>0</v>
      </c>
      <c r="CU363">
        <f>ROUND(AT363*Source!I1161*AH363*AL363,0)</f>
        <v/>
      </c>
      <c r="CV363">
        <f>ROUND(Y363*Source!I1161,7)</f>
        <v/>
      </c>
      <c r="CW363" t="n">
        <v>0</v>
      </c>
      <c r="CX363">
        <f>ROUND(Y363*Source!I1161,7)</f>
        <v/>
      </c>
      <c r="CY363">
        <f>AD363</f>
        <v/>
      </c>
      <c r="CZ363">
        <f>AH363</f>
        <v/>
      </c>
      <c r="DA363">
        <f>AL363</f>
        <v/>
      </c>
      <c r="DB363">
        <f>ROUND(ROUND(AT363*CZ363,2),2)</f>
        <v/>
      </c>
      <c r="DC363">
        <f>ROUND(ROUND(AT363*AG363,2),2)</f>
        <v/>
      </c>
      <c r="DD363" t="inlineStr"/>
      <c r="DE363" t="inlineStr"/>
      <c r="DF363">
        <f>ROUND(ROUND(AE363,0)*CX363,0)</f>
        <v/>
      </c>
      <c r="DG363">
        <f>ROUND(ROUND(AF363,0)*CX363,0)</f>
        <v/>
      </c>
      <c r="DH363">
        <f>ROUND(ROUND(AG363,0)*CX363,0)</f>
        <v/>
      </c>
      <c r="DI363">
        <f>ROUND(ROUND(AH363,0)*CX363,0)</f>
        <v/>
      </c>
      <c r="DJ363">
        <f>DI363</f>
        <v/>
      </c>
      <c r="DK363" t="n">
        <v>0</v>
      </c>
      <c r="DL363" t="inlineStr"/>
      <c r="DM363" t="n">
        <v>0</v>
      </c>
      <c r="DN363" t="inlineStr"/>
      <c r="DO363" t="n">
        <v>0</v>
      </c>
    </row>
    <row r="364">
      <c r="A364">
        <f>ROW(Source!A1161)</f>
        <v/>
      </c>
      <c r="B364" t="n">
        <v>78862477</v>
      </c>
      <c r="C364" t="n">
        <v>78865538</v>
      </c>
      <c r="D364" t="n">
        <v>121548</v>
      </c>
      <c r="E364" t="n">
        <v>1</v>
      </c>
      <c r="F364" t="n">
        <v>1</v>
      </c>
      <c r="G364" t="n">
        <v>1</v>
      </c>
      <c r="H364" t="n">
        <v>1</v>
      </c>
      <c r="I364" t="inlineStr">
        <is>
          <t>2</t>
        </is>
      </c>
      <c r="J364" t="inlineStr"/>
      <c r="K364" t="inlineStr">
        <is>
          <t>Затраты труда машинистов</t>
        </is>
      </c>
      <c r="L364" t="n">
        <v>608254</v>
      </c>
      <c r="N364" t="n">
        <v>1013</v>
      </c>
      <c r="O364" t="inlineStr">
        <is>
          <t>чел.час</t>
        </is>
      </c>
      <c r="P364" t="inlineStr">
        <is>
          <t>чел.час</t>
        </is>
      </c>
      <c r="Q364" t="n">
        <v>1</v>
      </c>
      <c r="W364" t="n">
        <v>0</v>
      </c>
      <c r="X364" t="n">
        <v>-185737400</v>
      </c>
      <c r="Y364">
        <f>AT364</f>
        <v/>
      </c>
      <c r="AA364" t="n">
        <v>0</v>
      </c>
      <c r="AB364" t="n">
        <v>0</v>
      </c>
      <c r="AC364" t="n">
        <v>0</v>
      </c>
      <c r="AD364" t="n">
        <v>0</v>
      </c>
      <c r="AE364" t="n">
        <v>0</v>
      </c>
      <c r="AF364" t="n">
        <v>0</v>
      </c>
      <c r="AG364" t="n">
        <v>0</v>
      </c>
      <c r="AH364" t="n">
        <v>0</v>
      </c>
      <c r="AI364" t="n">
        <v>1</v>
      </c>
      <c r="AJ364" t="n">
        <v>1</v>
      </c>
      <c r="AK364" t="n">
        <v>1</v>
      </c>
      <c r="AL364" t="n">
        <v>1</v>
      </c>
      <c r="AM364" t="n">
        <v>-2</v>
      </c>
      <c r="AN364" t="n">
        <v>0</v>
      </c>
      <c r="AO364" t="n">
        <v>1</v>
      </c>
      <c r="AP364" t="n">
        <v>1</v>
      </c>
      <c r="AQ364" t="n">
        <v>0</v>
      </c>
      <c r="AR364" t="n">
        <v>0</v>
      </c>
      <c r="AS364" t="inlineStr"/>
      <c r="AT364" t="n">
        <v>4.72</v>
      </c>
      <c r="AU364" t="inlineStr"/>
      <c r="AV364" t="n">
        <v>2</v>
      </c>
      <c r="AW364" t="n">
        <v>2</v>
      </c>
      <c r="AX364" t="n">
        <v>78865540</v>
      </c>
      <c r="AY364" t="n">
        <v>1</v>
      </c>
      <c r="AZ364" t="n">
        <v>0</v>
      </c>
      <c r="BA364" t="n">
        <v>361</v>
      </c>
      <c r="BB364" t="n">
        <v>0</v>
      </c>
      <c r="BC364" t="n">
        <v>0</v>
      </c>
      <c r="BD364" t="n">
        <v>0</v>
      </c>
      <c r="BE364" t="n">
        <v>0</v>
      </c>
      <c r="BF364" t="n">
        <v>0</v>
      </c>
      <c r="BG364" t="n">
        <v>0</v>
      </c>
      <c r="BH364" t="n">
        <v>0</v>
      </c>
      <c r="BI364" t="n">
        <v>0</v>
      </c>
      <c r="BJ364" t="n">
        <v>0</v>
      </c>
      <c r="BK364" t="n">
        <v>0</v>
      </c>
      <c r="BL364" t="n">
        <v>0</v>
      </c>
      <c r="BM364" t="n">
        <v>0</v>
      </c>
      <c r="BN364" t="n">
        <v>0</v>
      </c>
      <c r="BO364" t="n">
        <v>0</v>
      </c>
      <c r="BP364" t="n">
        <v>0</v>
      </c>
      <c r="BQ364" t="n">
        <v>0</v>
      </c>
      <c r="BR364" t="n">
        <v>0</v>
      </c>
      <c r="BS364" t="n">
        <v>0</v>
      </c>
      <c r="BT364" t="n">
        <v>0</v>
      </c>
      <c r="BU364" t="n">
        <v>0</v>
      </c>
      <c r="BV364" t="n">
        <v>0</v>
      </c>
      <c r="BW364" t="n">
        <v>0</v>
      </c>
      <c r="CV364" t="n">
        <v>0</v>
      </c>
      <c r="CW364" t="n">
        <v>0</v>
      </c>
      <c r="CX364">
        <f>ROUND(Y364*Source!I1161,7)</f>
        <v/>
      </c>
      <c r="CY364">
        <f>AD364</f>
        <v/>
      </c>
      <c r="CZ364">
        <f>AH364</f>
        <v/>
      </c>
      <c r="DA364">
        <f>AL364</f>
        <v/>
      </c>
      <c r="DB364">
        <f>ROUND(ROUND(AT364*CZ364,2),2)</f>
        <v/>
      </c>
      <c r="DC364">
        <f>ROUND(ROUND(AT364*AG364,2),2)</f>
        <v/>
      </c>
      <c r="DD364" t="inlineStr"/>
      <c r="DE364" t="inlineStr"/>
      <c r="DF364">
        <f>ROUND(ROUND(AE364,0)*CX364,0)</f>
        <v/>
      </c>
      <c r="DG364">
        <f>ROUND(ROUND(AF364,0)*CX364,0)</f>
        <v/>
      </c>
      <c r="DH364">
        <f>ROUND(ROUND(AG364,0)*CX364,0)</f>
        <v/>
      </c>
      <c r="DI364">
        <f>ROUND(ROUND(AH364,0)*CX364,0)</f>
        <v/>
      </c>
      <c r="DJ364">
        <f>DI364</f>
        <v/>
      </c>
      <c r="DK364" t="n">
        <v>0</v>
      </c>
      <c r="DL364" t="inlineStr"/>
      <c r="DM364" t="n">
        <v>0</v>
      </c>
      <c r="DN364" t="inlineStr"/>
      <c r="DO364" t="n">
        <v>0</v>
      </c>
    </row>
    <row r="365">
      <c r="A365">
        <f>ROW(Source!A1161)</f>
        <v/>
      </c>
      <c r="B365" t="n">
        <v>78862477</v>
      </c>
      <c r="C365" t="n">
        <v>78865538</v>
      </c>
      <c r="D365" t="n">
        <v>29172268</v>
      </c>
      <c r="E365" t="n">
        <v>1</v>
      </c>
      <c r="F365" t="n">
        <v>1</v>
      </c>
      <c r="G365" t="n">
        <v>1</v>
      </c>
      <c r="H365" t="n">
        <v>2</v>
      </c>
      <c r="I365" t="inlineStr">
        <is>
          <t>020129</t>
        </is>
      </c>
      <c r="J365" t="inlineStr">
        <is>
          <t>ТСЭМ Московской обл., 020129, приказ Минстроя России №675/пр от 28.02.2017 № 264/пр</t>
        </is>
      </c>
      <c r="K365" t="inlineStr">
        <is>
          <t>Краны башенные при работе на других видах строительства 8 т</t>
        </is>
      </c>
      <c r="L365" t="n">
        <v>1368</v>
      </c>
      <c r="N365" t="n">
        <v>1011</v>
      </c>
      <c r="O365" t="inlineStr">
        <is>
          <t>маш.-ч</t>
        </is>
      </c>
      <c r="P365" t="inlineStr">
        <is>
          <t>маш.-ч</t>
        </is>
      </c>
      <c r="Q365" t="n">
        <v>1</v>
      </c>
      <c r="W365" t="n">
        <v>0</v>
      </c>
      <c r="X365" t="n">
        <v>-438066613</v>
      </c>
      <c r="Y365">
        <f>AT365</f>
        <v/>
      </c>
      <c r="AA365" t="n">
        <v>0</v>
      </c>
      <c r="AB365" t="n">
        <v>1211.33</v>
      </c>
      <c r="AC365" t="n">
        <v>705.38</v>
      </c>
      <c r="AD365" t="n">
        <v>0</v>
      </c>
      <c r="AE365" t="n">
        <v>0</v>
      </c>
      <c r="AF365" t="n">
        <v>86.40000000000001</v>
      </c>
      <c r="AG365" t="n">
        <v>13.5</v>
      </c>
      <c r="AH365" t="n">
        <v>0</v>
      </c>
      <c r="AI365" t="n">
        <v>1</v>
      </c>
      <c r="AJ365" t="n">
        <v>14.02</v>
      </c>
      <c r="AK365" t="n">
        <v>52.25</v>
      </c>
      <c r="AL365" t="n">
        <v>1</v>
      </c>
      <c r="AM365" t="n">
        <v>2</v>
      </c>
      <c r="AN365" t="n">
        <v>0</v>
      </c>
      <c r="AO365" t="n">
        <v>1</v>
      </c>
      <c r="AP365" t="n">
        <v>1</v>
      </c>
      <c r="AQ365" t="n">
        <v>0</v>
      </c>
      <c r="AR365" t="n">
        <v>0</v>
      </c>
      <c r="AS365" t="inlineStr"/>
      <c r="AT365" t="n">
        <v>0.05</v>
      </c>
      <c r="AU365" t="inlineStr"/>
      <c r="AV365" t="n">
        <v>0</v>
      </c>
      <c r="AW365" t="n">
        <v>2</v>
      </c>
      <c r="AX365" t="n">
        <v>78865541</v>
      </c>
      <c r="AY365" t="n">
        <v>1</v>
      </c>
      <c r="AZ365" t="n">
        <v>0</v>
      </c>
      <c r="BA365" t="n">
        <v>362</v>
      </c>
      <c r="BB365" t="n">
        <v>0</v>
      </c>
      <c r="BC365" t="n">
        <v>0</v>
      </c>
      <c r="BD365" t="n">
        <v>0</v>
      </c>
      <c r="BE365" t="n">
        <v>0</v>
      </c>
      <c r="BF365" t="n">
        <v>0</v>
      </c>
      <c r="BG365" t="n">
        <v>0</v>
      </c>
      <c r="BH365" t="n">
        <v>0</v>
      </c>
      <c r="BI365" t="n">
        <v>0</v>
      </c>
      <c r="BJ365" t="n">
        <v>0</v>
      </c>
      <c r="BK365" t="n">
        <v>0</v>
      </c>
      <c r="BL365" t="n">
        <v>0</v>
      </c>
      <c r="BM365" t="n">
        <v>0</v>
      </c>
      <c r="BN365" t="n">
        <v>0</v>
      </c>
      <c r="BO365" t="n">
        <v>0</v>
      </c>
      <c r="BP365" t="n">
        <v>0</v>
      </c>
      <c r="BQ365" t="n">
        <v>0</v>
      </c>
      <c r="BR365" t="n">
        <v>0</v>
      </c>
      <c r="BS365" t="n">
        <v>0</v>
      </c>
      <c r="BT365" t="n">
        <v>0</v>
      </c>
      <c r="BU365" t="n">
        <v>0</v>
      </c>
      <c r="BV365" t="n">
        <v>0</v>
      </c>
      <c r="BW365" t="n">
        <v>0</v>
      </c>
      <c r="CV365" t="n">
        <v>0</v>
      </c>
      <c r="CW365">
        <f>ROUND(Y365*Source!I1161*DO365,7)</f>
        <v/>
      </c>
      <c r="CX365">
        <f>ROUND(Y365*Source!I1161,7)</f>
        <v/>
      </c>
      <c r="CY365">
        <f>AB365</f>
        <v/>
      </c>
      <c r="CZ365">
        <f>AF365</f>
        <v/>
      </c>
      <c r="DA365">
        <f>AJ365</f>
        <v/>
      </c>
      <c r="DB365">
        <f>ROUND(ROUND(AT365*CZ365,2),2)</f>
        <v/>
      </c>
      <c r="DC365">
        <f>ROUND(ROUND(AT365*AG365,2),2)</f>
        <v/>
      </c>
      <c r="DD365" t="inlineStr"/>
      <c r="DE365" t="inlineStr"/>
      <c r="DF365">
        <f>ROUND(ROUND(AE365,0)*CX365,0)</f>
        <v/>
      </c>
      <c r="DG365">
        <f>ROUND(ROUND(AF365*AJ365,0)*CX365,0)</f>
        <v/>
      </c>
      <c r="DH365">
        <f>ROUND(ROUND(AG365*AK365,0)*CX365,0)</f>
        <v/>
      </c>
      <c r="DI365">
        <f>ROUND(ROUND(AH365,0)*CX365,0)</f>
        <v/>
      </c>
      <c r="DJ365">
        <f>DG365</f>
        <v/>
      </c>
      <c r="DK365" t="n">
        <v>0</v>
      </c>
      <c r="DL365" t="inlineStr"/>
      <c r="DM365" t="n">
        <v>0</v>
      </c>
      <c r="DN365" t="inlineStr"/>
      <c r="DO365" t="n">
        <v>0</v>
      </c>
    </row>
    <row r="366">
      <c r="A366">
        <f>ROW(Source!A1161)</f>
        <v/>
      </c>
      <c r="B366" t="n">
        <v>78862477</v>
      </c>
      <c r="C366" t="n">
        <v>78865538</v>
      </c>
      <c r="D366" t="n">
        <v>29172379</v>
      </c>
      <c r="E366" t="n">
        <v>1</v>
      </c>
      <c r="F366" t="n">
        <v>1</v>
      </c>
      <c r="G366" t="n">
        <v>1</v>
      </c>
      <c r="H366" t="n">
        <v>2</v>
      </c>
      <c r="I366" t="inlineStr">
        <is>
          <t>021141</t>
        </is>
      </c>
      <c r="J366" t="inlineStr">
        <is>
          <t>ТСЭМ Московской обл., 021141, приказ Минстроя России №675/пр от 28.02.2017 № 264/пр</t>
        </is>
      </c>
      <c r="K366" t="inlineStr">
        <is>
          <t>Краны на автомобильном ходу при работе на других видах строительства 10 т</t>
        </is>
      </c>
      <c r="L366" t="n">
        <v>1368</v>
      </c>
      <c r="N366" t="n">
        <v>1011</v>
      </c>
      <c r="O366" t="inlineStr">
        <is>
          <t>маш.-ч</t>
        </is>
      </c>
      <c r="P366" t="inlineStr">
        <is>
          <t>маш.-ч</t>
        </is>
      </c>
      <c r="Q366" t="n">
        <v>1</v>
      </c>
      <c r="W366" t="n">
        <v>0</v>
      </c>
      <c r="X366" t="n">
        <v>1106923569</v>
      </c>
      <c r="Y366">
        <f>AT366</f>
        <v/>
      </c>
      <c r="AA366" t="n">
        <v>0</v>
      </c>
      <c r="AB366" t="n">
        <v>1490.72</v>
      </c>
      <c r="AC366" t="n">
        <v>705.38</v>
      </c>
      <c r="AD366" t="n">
        <v>0</v>
      </c>
      <c r="AE366" t="n">
        <v>0</v>
      </c>
      <c r="AF366" t="n">
        <v>112</v>
      </c>
      <c r="AG366" t="n">
        <v>13.5</v>
      </c>
      <c r="AH366" t="n">
        <v>0</v>
      </c>
      <c r="AI366" t="n">
        <v>1</v>
      </c>
      <c r="AJ366" t="n">
        <v>13.31</v>
      </c>
      <c r="AK366" t="n">
        <v>52.25</v>
      </c>
      <c r="AL366" t="n">
        <v>1</v>
      </c>
      <c r="AM366" t="n">
        <v>2</v>
      </c>
      <c r="AN366" t="n">
        <v>0</v>
      </c>
      <c r="AO366" t="n">
        <v>1</v>
      </c>
      <c r="AP366" t="n">
        <v>1</v>
      </c>
      <c r="AQ366" t="n">
        <v>0</v>
      </c>
      <c r="AR366" t="n">
        <v>0</v>
      </c>
      <c r="AS366" t="inlineStr"/>
      <c r="AT366" t="n">
        <v>0.03</v>
      </c>
      <c r="AU366" t="inlineStr"/>
      <c r="AV366" t="n">
        <v>0</v>
      </c>
      <c r="AW366" t="n">
        <v>2</v>
      </c>
      <c r="AX366" t="n">
        <v>78865542</v>
      </c>
      <c r="AY366" t="n">
        <v>1</v>
      </c>
      <c r="AZ366" t="n">
        <v>0</v>
      </c>
      <c r="BA366" t="n">
        <v>363</v>
      </c>
      <c r="BB366" t="n">
        <v>0</v>
      </c>
      <c r="BC366" t="n">
        <v>0</v>
      </c>
      <c r="BD366" t="n">
        <v>0</v>
      </c>
      <c r="BE366" t="n">
        <v>0</v>
      </c>
      <c r="BF366" t="n">
        <v>0</v>
      </c>
      <c r="BG366" t="n">
        <v>0</v>
      </c>
      <c r="BH366" t="n">
        <v>0</v>
      </c>
      <c r="BI366" t="n">
        <v>0</v>
      </c>
      <c r="BJ366" t="n">
        <v>0</v>
      </c>
      <c r="BK366" t="n">
        <v>0</v>
      </c>
      <c r="BL366" t="n">
        <v>0</v>
      </c>
      <c r="BM366" t="n">
        <v>0</v>
      </c>
      <c r="BN366" t="n">
        <v>0</v>
      </c>
      <c r="BO366" t="n">
        <v>0</v>
      </c>
      <c r="BP366" t="n">
        <v>0</v>
      </c>
      <c r="BQ366" t="n">
        <v>0</v>
      </c>
      <c r="BR366" t="n">
        <v>0</v>
      </c>
      <c r="BS366" t="n">
        <v>0</v>
      </c>
      <c r="BT366" t="n">
        <v>0</v>
      </c>
      <c r="BU366" t="n">
        <v>0</v>
      </c>
      <c r="BV366" t="n">
        <v>0</v>
      </c>
      <c r="BW366" t="n">
        <v>0</v>
      </c>
      <c r="CV366" t="n">
        <v>0</v>
      </c>
      <c r="CW366">
        <f>ROUND(Y366*Source!I1161*DO366,7)</f>
        <v/>
      </c>
      <c r="CX366">
        <f>ROUND(Y366*Source!I1161,7)</f>
        <v/>
      </c>
      <c r="CY366">
        <f>AB366</f>
        <v/>
      </c>
      <c r="CZ366">
        <f>AF366</f>
        <v/>
      </c>
      <c r="DA366">
        <f>AJ366</f>
        <v/>
      </c>
      <c r="DB366">
        <f>ROUND(ROUND(AT366*CZ366,2),2)</f>
        <v/>
      </c>
      <c r="DC366">
        <f>ROUND(ROUND(AT366*AG366,2),2)</f>
        <v/>
      </c>
      <c r="DD366" t="inlineStr"/>
      <c r="DE366" t="inlineStr"/>
      <c r="DF366">
        <f>ROUND(ROUND(AE366,0)*CX366,0)</f>
        <v/>
      </c>
      <c r="DG366">
        <f>ROUND(ROUND(AF366*AJ366,0)*CX366,0)</f>
        <v/>
      </c>
      <c r="DH366">
        <f>ROUND(ROUND(AG366*AK366,0)*CX366,0)</f>
        <v/>
      </c>
      <c r="DI366">
        <f>ROUND(ROUND(AH366,0)*CX366,0)</f>
        <v/>
      </c>
      <c r="DJ366">
        <f>DG366</f>
        <v/>
      </c>
      <c r="DK366" t="n">
        <v>0</v>
      </c>
      <c r="DL366" t="inlineStr"/>
      <c r="DM366" t="n">
        <v>0</v>
      </c>
      <c r="DN366" t="inlineStr"/>
      <c r="DO366" t="n">
        <v>0</v>
      </c>
    </row>
    <row r="367">
      <c r="A367">
        <f>ROW(Source!A1161)</f>
        <v/>
      </c>
      <c r="B367" t="n">
        <v>78862477</v>
      </c>
      <c r="C367" t="n">
        <v>78865538</v>
      </c>
      <c r="D367" t="n">
        <v>29172951</v>
      </c>
      <c r="E367" t="n">
        <v>1</v>
      </c>
      <c r="F367" t="n">
        <v>1</v>
      </c>
      <c r="G367" t="n">
        <v>1</v>
      </c>
      <c r="H367" t="n">
        <v>2</v>
      </c>
      <c r="I367" t="inlineStr">
        <is>
          <t>081600</t>
        </is>
      </c>
      <c r="J367" t="inlineStr">
        <is>
          <t>ТСЭМ Московской обл., 081600, приказ Минстроя России №675/пр от 28.02.2017 № 264/пр</t>
        </is>
      </c>
      <c r="K367" t="inlineStr">
        <is>
          <t>Агрегаты для сварки полиэтиленовых труб</t>
        </is>
      </c>
      <c r="L367" t="n">
        <v>1368</v>
      </c>
      <c r="N367" t="n">
        <v>1011</v>
      </c>
      <c r="O367" t="inlineStr">
        <is>
          <t>маш.-ч</t>
        </is>
      </c>
      <c r="P367" t="inlineStr">
        <is>
          <t>маш.-ч</t>
        </is>
      </c>
      <c r="Q367" t="n">
        <v>1</v>
      </c>
      <c r="W367" t="n">
        <v>0</v>
      </c>
      <c r="X367" t="n">
        <v>1994325455</v>
      </c>
      <c r="Y367">
        <f>AT367</f>
        <v/>
      </c>
      <c r="AA367" t="n">
        <v>0</v>
      </c>
      <c r="AB367" t="n">
        <v>1193.19</v>
      </c>
      <c r="AC367" t="n">
        <v>705.38</v>
      </c>
      <c r="AD367" t="n">
        <v>0</v>
      </c>
      <c r="AE367" t="n">
        <v>0</v>
      </c>
      <c r="AF367" t="n">
        <v>100.1</v>
      </c>
      <c r="AG367" t="n">
        <v>13.5</v>
      </c>
      <c r="AH367" t="n">
        <v>0</v>
      </c>
      <c r="AI367" t="n">
        <v>1</v>
      </c>
      <c r="AJ367" t="n">
        <v>11.92</v>
      </c>
      <c r="AK367" t="n">
        <v>52.25</v>
      </c>
      <c r="AL367" t="n">
        <v>1</v>
      </c>
      <c r="AM367" t="n">
        <v>2</v>
      </c>
      <c r="AN367" t="n">
        <v>0</v>
      </c>
      <c r="AO367" t="n">
        <v>1</v>
      </c>
      <c r="AP367" t="n">
        <v>1</v>
      </c>
      <c r="AQ367" t="n">
        <v>0</v>
      </c>
      <c r="AR367" t="n">
        <v>0</v>
      </c>
      <c r="AS367" t="inlineStr"/>
      <c r="AT367" t="n">
        <v>4.64</v>
      </c>
      <c r="AU367" t="inlineStr"/>
      <c r="AV367" t="n">
        <v>0</v>
      </c>
      <c r="AW367" t="n">
        <v>2</v>
      </c>
      <c r="AX367" t="n">
        <v>78865543</v>
      </c>
      <c r="AY367" t="n">
        <v>1</v>
      </c>
      <c r="AZ367" t="n">
        <v>0</v>
      </c>
      <c r="BA367" t="n">
        <v>364</v>
      </c>
      <c r="BB367" t="n">
        <v>0</v>
      </c>
      <c r="BC367" t="n">
        <v>0</v>
      </c>
      <c r="BD367" t="n">
        <v>0</v>
      </c>
      <c r="BE367" t="n">
        <v>0</v>
      </c>
      <c r="BF367" t="n">
        <v>0</v>
      </c>
      <c r="BG367" t="n">
        <v>0</v>
      </c>
      <c r="BH367" t="n">
        <v>0</v>
      </c>
      <c r="BI367" t="n">
        <v>0</v>
      </c>
      <c r="BJ367" t="n">
        <v>0</v>
      </c>
      <c r="BK367" t="n">
        <v>0</v>
      </c>
      <c r="BL367" t="n">
        <v>0</v>
      </c>
      <c r="BM367" t="n">
        <v>0</v>
      </c>
      <c r="BN367" t="n">
        <v>0</v>
      </c>
      <c r="BO367" t="n">
        <v>0</v>
      </c>
      <c r="BP367" t="n">
        <v>0</v>
      </c>
      <c r="BQ367" t="n">
        <v>0</v>
      </c>
      <c r="BR367" t="n">
        <v>0</v>
      </c>
      <c r="BS367" t="n">
        <v>0</v>
      </c>
      <c r="BT367" t="n">
        <v>0</v>
      </c>
      <c r="BU367" t="n">
        <v>0</v>
      </c>
      <c r="BV367" t="n">
        <v>0</v>
      </c>
      <c r="BW367" t="n">
        <v>0</v>
      </c>
      <c r="CV367" t="n">
        <v>0</v>
      </c>
      <c r="CW367">
        <f>ROUND(Y367*Source!I1161*DO367,7)</f>
        <v/>
      </c>
      <c r="CX367">
        <f>ROUND(Y367*Source!I1161,7)</f>
        <v/>
      </c>
      <c r="CY367">
        <f>AB367</f>
        <v/>
      </c>
      <c r="CZ367">
        <f>AF367</f>
        <v/>
      </c>
      <c r="DA367">
        <f>AJ367</f>
        <v/>
      </c>
      <c r="DB367">
        <f>ROUND(ROUND(AT367*CZ367,2),2)</f>
        <v/>
      </c>
      <c r="DC367">
        <f>ROUND(ROUND(AT367*AG367,2),2)</f>
        <v/>
      </c>
      <c r="DD367" t="inlineStr"/>
      <c r="DE367" t="inlineStr"/>
      <c r="DF367">
        <f>ROUND(ROUND(AE367,0)*CX367,0)</f>
        <v/>
      </c>
      <c r="DG367">
        <f>ROUND(ROUND(AF367*AJ367,0)*CX367,0)</f>
        <v/>
      </c>
      <c r="DH367">
        <f>ROUND(ROUND(AG367*AK367,0)*CX367,0)</f>
        <v/>
      </c>
      <c r="DI367">
        <f>ROUND(ROUND(AH367,0)*CX367,0)</f>
        <v/>
      </c>
      <c r="DJ367">
        <f>DG367</f>
        <v/>
      </c>
      <c r="DK367" t="n">
        <v>0</v>
      </c>
      <c r="DL367" t="inlineStr"/>
      <c r="DM367" t="n">
        <v>0</v>
      </c>
      <c r="DN367" t="inlineStr"/>
      <c r="DO367" t="n">
        <v>0</v>
      </c>
    </row>
    <row r="368">
      <c r="A368">
        <f>ROW(Source!A1161)</f>
        <v/>
      </c>
      <c r="B368" t="n">
        <v>78862477</v>
      </c>
      <c r="C368" t="n">
        <v>78865538</v>
      </c>
      <c r="D368" t="n">
        <v>29174913</v>
      </c>
      <c r="E368" t="n">
        <v>1</v>
      </c>
      <c r="F368" t="n">
        <v>1</v>
      </c>
      <c r="G368" t="n">
        <v>1</v>
      </c>
      <c r="H368" t="n">
        <v>2</v>
      </c>
      <c r="I368" t="inlineStr">
        <is>
          <t>400001</t>
        </is>
      </c>
      <c r="J368" t="inlineStr">
        <is>
          <t>ТСЭМ Московской обл., 400001, приказ Минстроя России №675/пр от 28.02.2017 № 264/пр</t>
        </is>
      </c>
      <c r="K368" t="inlineStr">
        <is>
          <t>Автомобили бортовые, грузоподъемность до 5 т</t>
        </is>
      </c>
      <c r="L368" t="n">
        <v>1368</v>
      </c>
      <c r="N368" t="n">
        <v>1011</v>
      </c>
      <c r="O368" t="inlineStr">
        <is>
          <t>маш.-ч</t>
        </is>
      </c>
      <c r="P368" t="inlineStr">
        <is>
          <t>маш.-ч</t>
        </is>
      </c>
      <c r="Q368" t="n">
        <v>1</v>
      </c>
      <c r="W368" t="n">
        <v>0</v>
      </c>
      <c r="X368" t="n">
        <v>1230759911</v>
      </c>
      <c r="Y368">
        <f>AT368</f>
        <v/>
      </c>
      <c r="AA368" t="n">
        <v>0</v>
      </c>
      <c r="AB368" t="n">
        <v>2177.51</v>
      </c>
      <c r="AC368" t="n">
        <v>606.1</v>
      </c>
      <c r="AD368" t="n">
        <v>0</v>
      </c>
      <c r="AE368" t="n">
        <v>0</v>
      </c>
      <c r="AF368" t="n">
        <v>87.17</v>
      </c>
      <c r="AG368" t="n">
        <v>11.6</v>
      </c>
      <c r="AH368" t="n">
        <v>0</v>
      </c>
      <c r="AI368" t="n">
        <v>1</v>
      </c>
      <c r="AJ368" t="n">
        <v>24.98</v>
      </c>
      <c r="AK368" t="n">
        <v>52.25</v>
      </c>
      <c r="AL368" t="n">
        <v>1</v>
      </c>
      <c r="AM368" t="n">
        <v>2</v>
      </c>
      <c r="AN368" t="n">
        <v>0</v>
      </c>
      <c r="AO368" t="n">
        <v>1</v>
      </c>
      <c r="AP368" t="n">
        <v>1</v>
      </c>
      <c r="AQ368" t="n">
        <v>0</v>
      </c>
      <c r="AR368" t="n">
        <v>0</v>
      </c>
      <c r="AS368" t="inlineStr"/>
      <c r="AT368" t="n">
        <v>0.22</v>
      </c>
      <c r="AU368" t="inlineStr"/>
      <c r="AV368" t="n">
        <v>0</v>
      </c>
      <c r="AW368" t="n">
        <v>2</v>
      </c>
      <c r="AX368" t="n">
        <v>78865544</v>
      </c>
      <c r="AY368" t="n">
        <v>1</v>
      </c>
      <c r="AZ368" t="n">
        <v>0</v>
      </c>
      <c r="BA368" t="n">
        <v>365</v>
      </c>
      <c r="BB368" t="n">
        <v>0</v>
      </c>
      <c r="BC368" t="n">
        <v>0</v>
      </c>
      <c r="BD368" t="n">
        <v>0</v>
      </c>
      <c r="BE368" t="n">
        <v>0</v>
      </c>
      <c r="BF368" t="n">
        <v>0</v>
      </c>
      <c r="BG368" t="n">
        <v>0</v>
      </c>
      <c r="BH368" t="n">
        <v>0</v>
      </c>
      <c r="BI368" t="n">
        <v>0</v>
      </c>
      <c r="BJ368" t="n">
        <v>0</v>
      </c>
      <c r="BK368" t="n">
        <v>0</v>
      </c>
      <c r="BL368" t="n">
        <v>0</v>
      </c>
      <c r="BM368" t="n">
        <v>0</v>
      </c>
      <c r="BN368" t="n">
        <v>0</v>
      </c>
      <c r="BO368" t="n">
        <v>0</v>
      </c>
      <c r="BP368" t="n">
        <v>0</v>
      </c>
      <c r="BQ368" t="n">
        <v>0</v>
      </c>
      <c r="BR368" t="n">
        <v>0</v>
      </c>
      <c r="BS368" t="n">
        <v>0</v>
      </c>
      <c r="BT368" t="n">
        <v>0</v>
      </c>
      <c r="BU368" t="n">
        <v>0</v>
      </c>
      <c r="BV368" t="n">
        <v>0</v>
      </c>
      <c r="BW368" t="n">
        <v>0</v>
      </c>
      <c r="CV368" t="n">
        <v>0</v>
      </c>
      <c r="CW368">
        <f>ROUND(Y368*Source!I1161*DO368,7)</f>
        <v/>
      </c>
      <c r="CX368">
        <f>ROUND(Y368*Source!I1161,7)</f>
        <v/>
      </c>
      <c r="CY368">
        <f>AB368</f>
        <v/>
      </c>
      <c r="CZ368">
        <f>AF368</f>
        <v/>
      </c>
      <c r="DA368">
        <f>AJ368</f>
        <v/>
      </c>
      <c r="DB368">
        <f>ROUND(ROUND(AT368*CZ368,2),2)</f>
        <v/>
      </c>
      <c r="DC368">
        <f>ROUND(ROUND(AT368*AG368,2),2)</f>
        <v/>
      </c>
      <c r="DD368" t="inlineStr"/>
      <c r="DE368" t="inlineStr"/>
      <c r="DF368">
        <f>ROUND(ROUND(AE368,0)*CX368,0)</f>
        <v/>
      </c>
      <c r="DG368">
        <f>ROUND(ROUND(AF368*AJ368,0)*CX368,0)</f>
        <v/>
      </c>
      <c r="DH368">
        <f>ROUND(ROUND(AG368*AK368,0)*CX368,0)</f>
        <v/>
      </c>
      <c r="DI368">
        <f>ROUND(ROUND(AH368,0)*CX368,0)</f>
        <v/>
      </c>
      <c r="DJ368">
        <f>DG368</f>
        <v/>
      </c>
      <c r="DK368" t="n">
        <v>0</v>
      </c>
      <c r="DL368" t="inlineStr"/>
      <c r="DM368" t="n">
        <v>0</v>
      </c>
      <c r="DN368" t="inlineStr"/>
      <c r="DO368" t="n">
        <v>0</v>
      </c>
    </row>
    <row r="369">
      <c r="A369">
        <f>ROW(Source!A1161)</f>
        <v/>
      </c>
      <c r="B369" t="n">
        <v>78862477</v>
      </c>
      <c r="C369" t="n">
        <v>78865538</v>
      </c>
      <c r="D369" t="n">
        <v>29114425</v>
      </c>
      <c r="E369" t="n">
        <v>1</v>
      </c>
      <c r="F369" t="n">
        <v>1</v>
      </c>
      <c r="G369" t="n">
        <v>1</v>
      </c>
      <c r="H369" t="n">
        <v>3</v>
      </c>
      <c r="I369" t="inlineStr">
        <is>
          <t>101-0137</t>
        </is>
      </c>
      <c r="J369" t="inlineStr">
        <is>
          <t>ТССЦ Московской обл., 101-0137, приказ Минстроя России №675/пр от 28.02.2017 № 254/пр</t>
        </is>
      </c>
      <c r="K369" t="inlineStr">
        <is>
          <t>Дюбели с калиброванной головкой (в обоймах) 3х58,5 мм</t>
        </is>
      </c>
      <c r="L369" t="n">
        <v>1348</v>
      </c>
      <c r="N369" t="n">
        <v>1009</v>
      </c>
      <c r="O369" t="inlineStr">
        <is>
          <t>т</t>
        </is>
      </c>
      <c r="P369" t="inlineStr">
        <is>
          <t>т</t>
        </is>
      </c>
      <c r="Q369" t="n">
        <v>1000</v>
      </c>
      <c r="W369" t="n">
        <v>0</v>
      </c>
      <c r="X369" t="n">
        <v>-1847793032</v>
      </c>
      <c r="Y369">
        <f>AT369</f>
        <v/>
      </c>
      <c r="AA369" t="n">
        <v>84141.34</v>
      </c>
      <c r="AB369" t="n">
        <v>0</v>
      </c>
      <c r="AC369" t="n">
        <v>0</v>
      </c>
      <c r="AD369" t="n">
        <v>0</v>
      </c>
      <c r="AE369" t="n">
        <v>22558</v>
      </c>
      <c r="AF369" t="n">
        <v>0</v>
      </c>
      <c r="AG369" t="n">
        <v>0</v>
      </c>
      <c r="AH369" t="n">
        <v>0</v>
      </c>
      <c r="AI369" t="n">
        <v>3.73</v>
      </c>
      <c r="AJ369" t="n">
        <v>1</v>
      </c>
      <c r="AK369" t="n">
        <v>1</v>
      </c>
      <c r="AL369" t="n">
        <v>1</v>
      </c>
      <c r="AM369" t="n">
        <v>2</v>
      </c>
      <c r="AN369" t="n">
        <v>0</v>
      </c>
      <c r="AO369" t="n">
        <v>1</v>
      </c>
      <c r="AP369" t="n">
        <v>1</v>
      </c>
      <c r="AQ369" t="n">
        <v>0</v>
      </c>
      <c r="AR369" t="n">
        <v>0</v>
      </c>
      <c r="AS369" t="inlineStr"/>
      <c r="AT369" t="n">
        <v>0.00051</v>
      </c>
      <c r="AU369" t="inlineStr"/>
      <c r="AV369" t="n">
        <v>0</v>
      </c>
      <c r="AW369" t="n">
        <v>2</v>
      </c>
      <c r="AX369" t="n">
        <v>78865545</v>
      </c>
      <c r="AY369" t="n">
        <v>1</v>
      </c>
      <c r="AZ369" t="n">
        <v>0</v>
      </c>
      <c r="BA369" t="n">
        <v>366</v>
      </c>
      <c r="BB369" t="n">
        <v>0</v>
      </c>
      <c r="BC369" t="n">
        <v>0</v>
      </c>
      <c r="BD369" t="n">
        <v>0</v>
      </c>
      <c r="BE369" t="n">
        <v>0</v>
      </c>
      <c r="BF369" t="n">
        <v>0</v>
      </c>
      <c r="BG369" t="n">
        <v>0</v>
      </c>
      <c r="BH369" t="n">
        <v>0</v>
      </c>
      <c r="BI369" t="n">
        <v>0</v>
      </c>
      <c r="BJ369" t="n">
        <v>0</v>
      </c>
      <c r="BK369" t="n">
        <v>0</v>
      </c>
      <c r="BL369" t="n">
        <v>0</v>
      </c>
      <c r="BM369" t="n">
        <v>0</v>
      </c>
      <c r="BN369" t="n">
        <v>0</v>
      </c>
      <c r="BO369" t="n">
        <v>0</v>
      </c>
      <c r="BP369" t="n">
        <v>0</v>
      </c>
      <c r="BQ369" t="n">
        <v>0</v>
      </c>
      <c r="BR369" t="n">
        <v>0</v>
      </c>
      <c r="BS369" t="n">
        <v>0</v>
      </c>
      <c r="BT369" t="n">
        <v>0</v>
      </c>
      <c r="BU369" t="n">
        <v>0</v>
      </c>
      <c r="BV369" t="n">
        <v>0</v>
      </c>
      <c r="BW369" t="n">
        <v>0</v>
      </c>
      <c r="CV369" t="n">
        <v>0</v>
      </c>
      <c r="CW369" t="n">
        <v>0</v>
      </c>
      <c r="CX369">
        <f>ROUND(Y369*Source!I1161,7)</f>
        <v/>
      </c>
      <c r="CY369">
        <f>AA369</f>
        <v/>
      </c>
      <c r="CZ369">
        <f>AE369</f>
        <v/>
      </c>
      <c r="DA369">
        <f>AI369</f>
        <v/>
      </c>
      <c r="DB369">
        <f>ROUND(ROUND(AT369*CZ369,2),2)</f>
        <v/>
      </c>
      <c r="DC369">
        <f>ROUND(ROUND(AT369*AG369,2),2)</f>
        <v/>
      </c>
      <c r="DD369" t="inlineStr"/>
      <c r="DE369" t="inlineStr"/>
      <c r="DF369">
        <f>ROUND(ROUND(AE369*AI369,0)*CX369,0)</f>
        <v/>
      </c>
      <c r="DG369">
        <f>ROUND(ROUND(AF369,0)*CX369,0)</f>
        <v/>
      </c>
      <c r="DH369">
        <f>ROUND(ROUND(AG369,0)*CX369,0)</f>
        <v/>
      </c>
      <c r="DI369">
        <f>ROUND(ROUND(AH369,0)*CX369,0)</f>
        <v/>
      </c>
      <c r="DJ369">
        <f>DF369</f>
        <v/>
      </c>
      <c r="DK369" t="n">
        <v>0</v>
      </c>
      <c r="DL369" t="inlineStr"/>
      <c r="DM369" t="n">
        <v>0</v>
      </c>
      <c r="DN369" t="inlineStr"/>
      <c r="DO369" t="n">
        <v>0</v>
      </c>
    </row>
    <row r="370">
      <c r="A370">
        <f>ROW(Source!A1161)</f>
        <v/>
      </c>
      <c r="B370" t="n">
        <v>78862477</v>
      </c>
      <c r="C370" t="n">
        <v>78865538</v>
      </c>
      <c r="D370" t="n">
        <v>29109382</v>
      </c>
      <c r="E370" t="n">
        <v>1</v>
      </c>
      <c r="F370" t="n">
        <v>1</v>
      </c>
      <c r="G370" t="n">
        <v>1</v>
      </c>
      <c r="H370" t="n">
        <v>3</v>
      </c>
      <c r="I370" t="inlineStr">
        <is>
          <t>101-0329</t>
        </is>
      </c>
      <c r="J370" t="inlineStr">
        <is>
          <t>ТССЦ Московской обл., 101-0329, приказ Минстроя России №675/пр от 28.02.2017 № 254/пр</t>
        </is>
      </c>
      <c r="K370" t="inlineStr">
        <is>
          <t>Клей 88-СА</t>
        </is>
      </c>
      <c r="L370" t="n">
        <v>1346</v>
      </c>
      <c r="N370" t="n">
        <v>1009</v>
      </c>
      <c r="O370" t="inlineStr">
        <is>
          <t>кг</t>
        </is>
      </c>
      <c r="P370" t="inlineStr">
        <is>
          <t>кг</t>
        </is>
      </c>
      <c r="Q370" t="n">
        <v>1</v>
      </c>
      <c r="W370" t="n">
        <v>0</v>
      </c>
      <c r="X370" t="n">
        <v>342338703</v>
      </c>
      <c r="Y370">
        <f>AT370</f>
        <v/>
      </c>
      <c r="AA370" t="n">
        <v>477.06</v>
      </c>
      <c r="AB370" t="n">
        <v>0</v>
      </c>
      <c r="AC370" t="n">
        <v>0</v>
      </c>
      <c r="AD370" t="n">
        <v>0</v>
      </c>
      <c r="AE370" t="n">
        <v>28.93</v>
      </c>
      <c r="AF370" t="n">
        <v>0</v>
      </c>
      <c r="AG370" t="n">
        <v>0</v>
      </c>
      <c r="AH370" t="n">
        <v>0</v>
      </c>
      <c r="AI370" t="n">
        <v>16.49</v>
      </c>
      <c r="AJ370" t="n">
        <v>1</v>
      </c>
      <c r="AK370" t="n">
        <v>1</v>
      </c>
      <c r="AL370" t="n">
        <v>1</v>
      </c>
      <c r="AM370" t="n">
        <v>2</v>
      </c>
      <c r="AN370" t="n">
        <v>0</v>
      </c>
      <c r="AO370" t="n">
        <v>1</v>
      </c>
      <c r="AP370" t="n">
        <v>1</v>
      </c>
      <c r="AQ370" t="n">
        <v>0</v>
      </c>
      <c r="AR370" t="n">
        <v>0</v>
      </c>
      <c r="AS370" t="inlineStr"/>
      <c r="AT370" t="n">
        <v>0.17</v>
      </c>
      <c r="AU370" t="inlineStr"/>
      <c r="AV370" t="n">
        <v>0</v>
      </c>
      <c r="AW370" t="n">
        <v>2</v>
      </c>
      <c r="AX370" t="n">
        <v>78865546</v>
      </c>
      <c r="AY370" t="n">
        <v>1</v>
      </c>
      <c r="AZ370" t="n">
        <v>0</v>
      </c>
      <c r="BA370" t="n">
        <v>367</v>
      </c>
      <c r="BB370" t="n">
        <v>0</v>
      </c>
      <c r="BC370" t="n">
        <v>0</v>
      </c>
      <c r="BD370" t="n">
        <v>0</v>
      </c>
      <c r="BE370" t="n">
        <v>0</v>
      </c>
      <c r="BF370" t="n">
        <v>0</v>
      </c>
      <c r="BG370" t="n">
        <v>0</v>
      </c>
      <c r="BH370" t="n">
        <v>0</v>
      </c>
      <c r="BI370" t="n">
        <v>0</v>
      </c>
      <c r="BJ370" t="n">
        <v>0</v>
      </c>
      <c r="BK370" t="n">
        <v>0</v>
      </c>
      <c r="BL370" t="n">
        <v>0</v>
      </c>
      <c r="BM370" t="n">
        <v>0</v>
      </c>
      <c r="BN370" t="n">
        <v>0</v>
      </c>
      <c r="BO370" t="n">
        <v>0</v>
      </c>
      <c r="BP370" t="n">
        <v>0</v>
      </c>
      <c r="BQ370" t="n">
        <v>0</v>
      </c>
      <c r="BR370" t="n">
        <v>0</v>
      </c>
      <c r="BS370" t="n">
        <v>0</v>
      </c>
      <c r="BT370" t="n">
        <v>0</v>
      </c>
      <c r="BU370" t="n">
        <v>0</v>
      </c>
      <c r="BV370" t="n">
        <v>0</v>
      </c>
      <c r="BW370" t="n">
        <v>0</v>
      </c>
      <c r="CV370" t="n">
        <v>0</v>
      </c>
      <c r="CW370" t="n">
        <v>0</v>
      </c>
      <c r="CX370">
        <f>ROUND(Y370*Source!I1161,7)</f>
        <v/>
      </c>
      <c r="CY370">
        <f>AA370</f>
        <v/>
      </c>
      <c r="CZ370">
        <f>AE370</f>
        <v/>
      </c>
      <c r="DA370">
        <f>AI370</f>
        <v/>
      </c>
      <c r="DB370">
        <f>ROUND(ROUND(AT370*CZ370,2),2)</f>
        <v/>
      </c>
      <c r="DC370">
        <f>ROUND(ROUND(AT370*AG370,2),2)</f>
        <v/>
      </c>
      <c r="DD370" t="inlineStr"/>
      <c r="DE370" t="inlineStr"/>
      <c r="DF370">
        <f>ROUND(ROUND(AE370*AI370,0)*CX370,0)</f>
        <v/>
      </c>
      <c r="DG370">
        <f>ROUND(ROUND(AF370,0)*CX370,0)</f>
        <v/>
      </c>
      <c r="DH370">
        <f>ROUND(ROUND(AG370,0)*CX370,0)</f>
        <v/>
      </c>
      <c r="DI370">
        <f>ROUND(ROUND(AH370,0)*CX370,0)</f>
        <v/>
      </c>
      <c r="DJ370">
        <f>DF370</f>
        <v/>
      </c>
      <c r="DK370" t="n">
        <v>0</v>
      </c>
      <c r="DL370" t="inlineStr"/>
      <c r="DM370" t="n">
        <v>0</v>
      </c>
      <c r="DN370" t="inlineStr"/>
      <c r="DO370" t="n">
        <v>0</v>
      </c>
    </row>
    <row r="371">
      <c r="A371">
        <f>ROW(Source!A1161)</f>
        <v/>
      </c>
      <c r="B371" t="n">
        <v>78862477</v>
      </c>
      <c r="C371" t="n">
        <v>78865538</v>
      </c>
      <c r="D371" t="n">
        <v>29107972</v>
      </c>
      <c r="E371" t="n">
        <v>1</v>
      </c>
      <c r="F371" t="n">
        <v>1</v>
      </c>
      <c r="G371" t="n">
        <v>1</v>
      </c>
      <c r="H371" t="n">
        <v>3</v>
      </c>
      <c r="I371" t="inlineStr">
        <is>
          <t>101-1680</t>
        </is>
      </c>
      <c r="J371" t="inlineStr">
        <is>
          <t>ТССЦ Московской обл., 101-1680, приказ Минстроя России №675/пр от 28.02.2017 № 254/пр</t>
        </is>
      </c>
      <c r="K371" t="inlineStr">
        <is>
          <t>Патроны для строительно-монтажного пистолета</t>
        </is>
      </c>
      <c r="L371" t="n">
        <v>1356</v>
      </c>
      <c r="N371" t="n">
        <v>1010</v>
      </c>
      <c r="O371" t="inlineStr">
        <is>
          <t>1000 шт.</t>
        </is>
      </c>
      <c r="P371" t="inlineStr">
        <is>
          <t>1000 шт.</t>
        </is>
      </c>
      <c r="Q371" t="n">
        <v>1000</v>
      </c>
      <c r="W371" t="n">
        <v>0</v>
      </c>
      <c r="X371" t="n">
        <v>110535374</v>
      </c>
      <c r="Y371">
        <f>AT371</f>
        <v/>
      </c>
      <c r="AA371" t="n">
        <v>4642</v>
      </c>
      <c r="AB371" t="n">
        <v>0</v>
      </c>
      <c r="AC371" t="n">
        <v>0</v>
      </c>
      <c r="AD371" t="n">
        <v>0</v>
      </c>
      <c r="AE371" t="n">
        <v>253.8</v>
      </c>
      <c r="AF371" t="n">
        <v>0</v>
      </c>
      <c r="AG371" t="n">
        <v>0</v>
      </c>
      <c r="AH371" t="n">
        <v>0</v>
      </c>
      <c r="AI371" t="n">
        <v>18.29</v>
      </c>
      <c r="AJ371" t="n">
        <v>1</v>
      </c>
      <c r="AK371" t="n">
        <v>1</v>
      </c>
      <c r="AL371" t="n">
        <v>1</v>
      </c>
      <c r="AM371" t="n">
        <v>2</v>
      </c>
      <c r="AN371" t="n">
        <v>0</v>
      </c>
      <c r="AO371" t="n">
        <v>1</v>
      </c>
      <c r="AP371" t="n">
        <v>1</v>
      </c>
      <c r="AQ371" t="n">
        <v>0</v>
      </c>
      <c r="AR371" t="n">
        <v>0</v>
      </c>
      <c r="AS371" t="inlineStr"/>
      <c r="AT371" t="n">
        <v>0.06</v>
      </c>
      <c r="AU371" t="inlineStr"/>
      <c r="AV371" t="n">
        <v>0</v>
      </c>
      <c r="AW371" t="n">
        <v>2</v>
      </c>
      <c r="AX371" t="n">
        <v>78865547</v>
      </c>
      <c r="AY371" t="n">
        <v>1</v>
      </c>
      <c r="AZ371" t="n">
        <v>0</v>
      </c>
      <c r="BA371" t="n">
        <v>368</v>
      </c>
      <c r="BB371" t="n">
        <v>0</v>
      </c>
      <c r="BC371" t="n">
        <v>0</v>
      </c>
      <c r="BD371" t="n">
        <v>0</v>
      </c>
      <c r="BE371" t="n">
        <v>0</v>
      </c>
      <c r="BF371" t="n">
        <v>0</v>
      </c>
      <c r="BG371" t="n">
        <v>0</v>
      </c>
      <c r="BH371" t="n">
        <v>0</v>
      </c>
      <c r="BI371" t="n">
        <v>0</v>
      </c>
      <c r="BJ371" t="n">
        <v>0</v>
      </c>
      <c r="BK371" t="n">
        <v>0</v>
      </c>
      <c r="BL371" t="n">
        <v>0</v>
      </c>
      <c r="BM371" t="n">
        <v>0</v>
      </c>
      <c r="BN371" t="n">
        <v>0</v>
      </c>
      <c r="BO371" t="n">
        <v>0</v>
      </c>
      <c r="BP371" t="n">
        <v>0</v>
      </c>
      <c r="BQ371" t="n">
        <v>0</v>
      </c>
      <c r="BR371" t="n">
        <v>0</v>
      </c>
      <c r="BS371" t="n">
        <v>0</v>
      </c>
      <c r="BT371" t="n">
        <v>0</v>
      </c>
      <c r="BU371" t="n">
        <v>0</v>
      </c>
      <c r="BV371" t="n">
        <v>0</v>
      </c>
      <c r="BW371" t="n">
        <v>0</v>
      </c>
      <c r="CV371" t="n">
        <v>0</v>
      </c>
      <c r="CW371" t="n">
        <v>0</v>
      </c>
      <c r="CX371">
        <f>ROUND(Y371*Source!I1161,7)</f>
        <v/>
      </c>
      <c r="CY371">
        <f>AA371</f>
        <v/>
      </c>
      <c r="CZ371">
        <f>AE371</f>
        <v/>
      </c>
      <c r="DA371">
        <f>AI371</f>
        <v/>
      </c>
      <c r="DB371">
        <f>ROUND(ROUND(AT371*CZ371,2),2)</f>
        <v/>
      </c>
      <c r="DC371">
        <f>ROUND(ROUND(AT371*AG371,2),2)</f>
        <v/>
      </c>
      <c r="DD371" t="inlineStr"/>
      <c r="DE371" t="inlineStr"/>
      <c r="DF371">
        <f>ROUND(ROUND(AE371*AI371,0)*CX371,0)</f>
        <v/>
      </c>
      <c r="DG371">
        <f>ROUND(ROUND(AF371,0)*CX371,0)</f>
        <v/>
      </c>
      <c r="DH371">
        <f>ROUND(ROUND(AG371,0)*CX371,0)</f>
        <v/>
      </c>
      <c r="DI371">
        <f>ROUND(ROUND(AH371,0)*CX371,0)</f>
        <v/>
      </c>
      <c r="DJ371">
        <f>DF371</f>
        <v/>
      </c>
      <c r="DK371" t="n">
        <v>0</v>
      </c>
      <c r="DL371" t="inlineStr"/>
      <c r="DM371" t="n">
        <v>0</v>
      </c>
      <c r="DN371" t="inlineStr"/>
      <c r="DO371" t="n">
        <v>0</v>
      </c>
    </row>
    <row r="372">
      <c r="A372">
        <f>ROW(Source!A1161)</f>
        <v/>
      </c>
      <c r="B372" t="n">
        <v>78862477</v>
      </c>
      <c r="C372" t="n">
        <v>78865538</v>
      </c>
      <c r="D372" t="n">
        <v>29112620</v>
      </c>
      <c r="E372" t="n">
        <v>1</v>
      </c>
      <c r="F372" t="n">
        <v>1</v>
      </c>
      <c r="G372" t="n">
        <v>1</v>
      </c>
      <c r="H372" t="n">
        <v>3</v>
      </c>
      <c r="I372" t="inlineStr">
        <is>
          <t>101-1700</t>
        </is>
      </c>
      <c r="J372" t="inlineStr">
        <is>
          <t>ТССЦ Московской обл., 101-1700, приказ Минстроя России №675/пр от 28.02.2017 № 254/пр</t>
        </is>
      </c>
      <c r="K372" t="inlineStr">
        <is>
          <t>Наконечники для полиэтиленовых труб</t>
        </is>
      </c>
      <c r="L372" t="n">
        <v>1346</v>
      </c>
      <c r="N372" t="n">
        <v>1009</v>
      </c>
      <c r="O372" t="inlineStr">
        <is>
          <t>кг</t>
        </is>
      </c>
      <c r="P372" t="inlineStr">
        <is>
          <t>кг</t>
        </is>
      </c>
      <c r="Q372" t="n">
        <v>1</v>
      </c>
      <c r="W372" t="n">
        <v>0</v>
      </c>
      <c r="X372" t="n">
        <v>-2067002353</v>
      </c>
      <c r="Y372">
        <f>AT372</f>
        <v/>
      </c>
      <c r="AA372" t="n">
        <v>54.27</v>
      </c>
      <c r="AB372" t="n">
        <v>0</v>
      </c>
      <c r="AC372" t="n">
        <v>0</v>
      </c>
      <c r="AD372" t="n">
        <v>0</v>
      </c>
      <c r="AE372" t="n">
        <v>25.01</v>
      </c>
      <c r="AF372" t="n">
        <v>0</v>
      </c>
      <c r="AG372" t="n">
        <v>0</v>
      </c>
      <c r="AH372" t="n">
        <v>0</v>
      </c>
      <c r="AI372" t="n">
        <v>2.17</v>
      </c>
      <c r="AJ372" t="n">
        <v>1</v>
      </c>
      <c r="AK372" t="n">
        <v>1</v>
      </c>
      <c r="AL372" t="n">
        <v>1</v>
      </c>
      <c r="AM372" t="n">
        <v>2</v>
      </c>
      <c r="AN372" t="n">
        <v>0</v>
      </c>
      <c r="AO372" t="n">
        <v>1</v>
      </c>
      <c r="AP372" t="n">
        <v>1</v>
      </c>
      <c r="AQ372" t="n">
        <v>0</v>
      </c>
      <c r="AR372" t="n">
        <v>0</v>
      </c>
      <c r="AS372" t="inlineStr"/>
      <c r="AT372" t="n">
        <v>0.33</v>
      </c>
      <c r="AU372" t="inlineStr"/>
      <c r="AV372" t="n">
        <v>0</v>
      </c>
      <c r="AW372" t="n">
        <v>2</v>
      </c>
      <c r="AX372" t="n">
        <v>78865548</v>
      </c>
      <c r="AY372" t="n">
        <v>1</v>
      </c>
      <c r="AZ372" t="n">
        <v>0</v>
      </c>
      <c r="BA372" t="n">
        <v>369</v>
      </c>
      <c r="BB372" t="n">
        <v>0</v>
      </c>
      <c r="BC372" t="n">
        <v>0</v>
      </c>
      <c r="BD372" t="n">
        <v>0</v>
      </c>
      <c r="BE372" t="n">
        <v>0</v>
      </c>
      <c r="BF372" t="n">
        <v>0</v>
      </c>
      <c r="BG372" t="n">
        <v>0</v>
      </c>
      <c r="BH372" t="n">
        <v>0</v>
      </c>
      <c r="BI372" t="n">
        <v>0</v>
      </c>
      <c r="BJ372" t="n">
        <v>0</v>
      </c>
      <c r="BK372" t="n">
        <v>0</v>
      </c>
      <c r="BL372" t="n">
        <v>0</v>
      </c>
      <c r="BM372" t="n">
        <v>0</v>
      </c>
      <c r="BN372" t="n">
        <v>0</v>
      </c>
      <c r="BO372" t="n">
        <v>0</v>
      </c>
      <c r="BP372" t="n">
        <v>0</v>
      </c>
      <c r="BQ372" t="n">
        <v>0</v>
      </c>
      <c r="BR372" t="n">
        <v>0</v>
      </c>
      <c r="BS372" t="n">
        <v>0</v>
      </c>
      <c r="BT372" t="n">
        <v>0</v>
      </c>
      <c r="BU372" t="n">
        <v>0</v>
      </c>
      <c r="BV372" t="n">
        <v>0</v>
      </c>
      <c r="BW372" t="n">
        <v>0</v>
      </c>
      <c r="CV372" t="n">
        <v>0</v>
      </c>
      <c r="CW372" t="n">
        <v>0</v>
      </c>
      <c r="CX372">
        <f>ROUND(Y372*Source!I1161,7)</f>
        <v/>
      </c>
      <c r="CY372">
        <f>AA372</f>
        <v/>
      </c>
      <c r="CZ372">
        <f>AE372</f>
        <v/>
      </c>
      <c r="DA372">
        <f>AI372</f>
        <v/>
      </c>
      <c r="DB372">
        <f>ROUND(ROUND(AT372*CZ372,2),2)</f>
        <v/>
      </c>
      <c r="DC372">
        <f>ROUND(ROUND(AT372*AG372,2),2)</f>
        <v/>
      </c>
      <c r="DD372" t="inlineStr"/>
      <c r="DE372" t="inlineStr"/>
      <c r="DF372">
        <f>ROUND(ROUND(AE372*AI372,0)*CX372,0)</f>
        <v/>
      </c>
      <c r="DG372">
        <f>ROUND(ROUND(AF372,0)*CX372,0)</f>
        <v/>
      </c>
      <c r="DH372">
        <f>ROUND(ROUND(AG372,0)*CX372,0)</f>
        <v/>
      </c>
      <c r="DI372">
        <f>ROUND(ROUND(AH372,0)*CX372,0)</f>
        <v/>
      </c>
      <c r="DJ372">
        <f>DF372</f>
        <v/>
      </c>
      <c r="DK372" t="n">
        <v>0</v>
      </c>
      <c r="DL372" t="inlineStr"/>
      <c r="DM372" t="n">
        <v>0</v>
      </c>
      <c r="DN372" t="inlineStr"/>
      <c r="DO372" t="n">
        <v>0</v>
      </c>
    </row>
    <row r="373">
      <c r="A373">
        <f>ROW(Source!A1161)</f>
        <v/>
      </c>
      <c r="B373" t="n">
        <v>78862477</v>
      </c>
      <c r="C373" t="n">
        <v>78865538</v>
      </c>
      <c r="D373" t="n">
        <v>29122510</v>
      </c>
      <c r="E373" t="n">
        <v>1</v>
      </c>
      <c r="F373" t="n">
        <v>1</v>
      </c>
      <c r="G373" t="n">
        <v>1</v>
      </c>
      <c r="H373" t="n">
        <v>3</v>
      </c>
      <c r="I373" t="inlineStr">
        <is>
          <t>113-0473</t>
        </is>
      </c>
      <c r="J373" t="inlineStr">
        <is>
          <t>ТССЦ Московской обл., 113-0473, приказ Минстроя России №675/пр от 28.02.2017 № 254/пр</t>
        </is>
      </c>
      <c r="K373" t="inlineStr">
        <is>
          <t>Метиленхлорид</t>
        </is>
      </c>
      <c r="L373" t="n">
        <v>1346</v>
      </c>
      <c r="N373" t="n">
        <v>1009</v>
      </c>
      <c r="O373" t="inlineStr">
        <is>
          <t>кг</t>
        </is>
      </c>
      <c r="P373" t="inlineStr">
        <is>
          <t>кг</t>
        </is>
      </c>
      <c r="Q373" t="n">
        <v>1</v>
      </c>
      <c r="W373" t="n">
        <v>0</v>
      </c>
      <c r="X373" t="n">
        <v>-773887630</v>
      </c>
      <c r="Y373">
        <f>AT373</f>
        <v/>
      </c>
      <c r="AA373" t="n">
        <v>352.8</v>
      </c>
      <c r="AB373" t="n">
        <v>0</v>
      </c>
      <c r="AC373" t="n">
        <v>0</v>
      </c>
      <c r="AD373" t="n">
        <v>0</v>
      </c>
      <c r="AE373" t="n">
        <v>120</v>
      </c>
      <c r="AF373" t="n">
        <v>0</v>
      </c>
      <c r="AG373" t="n">
        <v>0</v>
      </c>
      <c r="AH373" t="n">
        <v>0</v>
      </c>
      <c r="AI373" t="n">
        <v>2.94</v>
      </c>
      <c r="AJ373" t="n">
        <v>1</v>
      </c>
      <c r="AK373" t="n">
        <v>1</v>
      </c>
      <c r="AL373" t="n">
        <v>1</v>
      </c>
      <c r="AM373" t="n">
        <v>2</v>
      </c>
      <c r="AN373" t="n">
        <v>0</v>
      </c>
      <c r="AO373" t="n">
        <v>1</v>
      </c>
      <c r="AP373" t="n">
        <v>1</v>
      </c>
      <c r="AQ373" t="n">
        <v>0</v>
      </c>
      <c r="AR373" t="n">
        <v>0</v>
      </c>
      <c r="AS373" t="inlineStr"/>
      <c r="AT373" t="n">
        <v>0.2</v>
      </c>
      <c r="AU373" t="inlineStr"/>
      <c r="AV373" t="n">
        <v>0</v>
      </c>
      <c r="AW373" t="n">
        <v>2</v>
      </c>
      <c r="AX373" t="n">
        <v>78865550</v>
      </c>
      <c r="AY373" t="n">
        <v>1</v>
      </c>
      <c r="AZ373" t="n">
        <v>0</v>
      </c>
      <c r="BA373" t="n">
        <v>371</v>
      </c>
      <c r="BB373" t="n">
        <v>0</v>
      </c>
      <c r="BC373" t="n">
        <v>0</v>
      </c>
      <c r="BD373" t="n">
        <v>0</v>
      </c>
      <c r="BE373" t="n">
        <v>0</v>
      </c>
      <c r="BF373" t="n">
        <v>0</v>
      </c>
      <c r="BG373" t="n">
        <v>0</v>
      </c>
      <c r="BH373" t="n">
        <v>0</v>
      </c>
      <c r="BI373" t="n">
        <v>0</v>
      </c>
      <c r="BJ373" t="n">
        <v>0</v>
      </c>
      <c r="BK373" t="n">
        <v>0</v>
      </c>
      <c r="BL373" t="n">
        <v>0</v>
      </c>
      <c r="BM373" t="n">
        <v>0</v>
      </c>
      <c r="BN373" t="n">
        <v>0</v>
      </c>
      <c r="BO373" t="n">
        <v>0</v>
      </c>
      <c r="BP373" t="n">
        <v>0</v>
      </c>
      <c r="BQ373" t="n">
        <v>0</v>
      </c>
      <c r="BR373" t="n">
        <v>0</v>
      </c>
      <c r="BS373" t="n">
        <v>0</v>
      </c>
      <c r="BT373" t="n">
        <v>0</v>
      </c>
      <c r="BU373" t="n">
        <v>0</v>
      </c>
      <c r="BV373" t="n">
        <v>0</v>
      </c>
      <c r="BW373" t="n">
        <v>0</v>
      </c>
      <c r="CV373" t="n">
        <v>0</v>
      </c>
      <c r="CW373" t="n">
        <v>0</v>
      </c>
      <c r="CX373">
        <f>ROUND(Y373*Source!I1161,7)</f>
        <v/>
      </c>
      <c r="CY373">
        <f>AA373</f>
        <v/>
      </c>
      <c r="CZ373">
        <f>AE373</f>
        <v/>
      </c>
      <c r="DA373">
        <f>AI373</f>
        <v/>
      </c>
      <c r="DB373">
        <f>ROUND(ROUND(AT373*CZ373,2),2)</f>
        <v/>
      </c>
      <c r="DC373">
        <f>ROUND(ROUND(AT373*AG373,2),2)</f>
        <v/>
      </c>
      <c r="DD373" t="inlineStr"/>
      <c r="DE373" t="inlineStr"/>
      <c r="DF373">
        <f>ROUND(ROUND(AE373*AI373,0)*CX373,0)</f>
        <v/>
      </c>
      <c r="DG373">
        <f>ROUND(ROUND(AF373,0)*CX373,0)</f>
        <v/>
      </c>
      <c r="DH373">
        <f>ROUND(ROUND(AG373,0)*CX373,0)</f>
        <v/>
      </c>
      <c r="DI373">
        <f>ROUND(ROUND(AH373,0)*CX373,0)</f>
        <v/>
      </c>
      <c r="DJ373">
        <f>DF373</f>
        <v/>
      </c>
      <c r="DK373" t="n">
        <v>0</v>
      </c>
      <c r="DL373" t="inlineStr"/>
      <c r="DM373" t="n">
        <v>0</v>
      </c>
      <c r="DN373" t="inlineStr"/>
      <c r="DO373" t="n">
        <v>0</v>
      </c>
    </row>
    <row r="374">
      <c r="A374">
        <f>ROW(Source!A1161)</f>
        <v/>
      </c>
      <c r="B374" t="n">
        <v>78862477</v>
      </c>
      <c r="C374" t="n">
        <v>78865538</v>
      </c>
      <c r="D374" t="n">
        <v>29149246</v>
      </c>
      <c r="E374" t="n">
        <v>1</v>
      </c>
      <c r="F374" t="n">
        <v>1</v>
      </c>
      <c r="G374" t="n">
        <v>1</v>
      </c>
      <c r="H374" t="n">
        <v>3</v>
      </c>
      <c r="I374" t="inlineStr">
        <is>
          <t>405-1601</t>
        </is>
      </c>
      <c r="J374" t="inlineStr">
        <is>
          <t>ТССЦ Московской обл., 405-1601, приказ Минстроя России №675/пр от 28.02.2017 № 257/пр</t>
        </is>
      </c>
      <c r="K374" t="inlineStr">
        <is>
          <t>Известь строительная негашеная хлорная, марки А</t>
        </is>
      </c>
      <c r="L374" t="n">
        <v>1346</v>
      </c>
      <c r="N374" t="n">
        <v>1009</v>
      </c>
      <c r="O374" t="inlineStr">
        <is>
          <t>кг</t>
        </is>
      </c>
      <c r="P374" t="inlineStr">
        <is>
          <t>кг</t>
        </is>
      </c>
      <c r="Q374" t="n">
        <v>1</v>
      </c>
      <c r="W374" t="n">
        <v>0</v>
      </c>
      <c r="X374" t="n">
        <v>-823040862</v>
      </c>
      <c r="Y374">
        <f>AT374</f>
        <v/>
      </c>
      <c r="AA374" t="n">
        <v>7.87</v>
      </c>
      <c r="AB374" t="n">
        <v>0</v>
      </c>
      <c r="AC374" t="n">
        <v>0</v>
      </c>
      <c r="AD374" t="n">
        <v>0</v>
      </c>
      <c r="AE374" t="n">
        <v>2.15</v>
      </c>
      <c r="AF374" t="n">
        <v>0</v>
      </c>
      <c r="AG374" t="n">
        <v>0</v>
      </c>
      <c r="AH374" t="n">
        <v>0</v>
      </c>
      <c r="AI374" t="n">
        <v>3.66</v>
      </c>
      <c r="AJ374" t="n">
        <v>1</v>
      </c>
      <c r="AK374" t="n">
        <v>1</v>
      </c>
      <c r="AL374" t="n">
        <v>1</v>
      </c>
      <c r="AM374" t="n">
        <v>2</v>
      </c>
      <c r="AN374" t="n">
        <v>0</v>
      </c>
      <c r="AO374" t="n">
        <v>1</v>
      </c>
      <c r="AP374" t="n">
        <v>1</v>
      </c>
      <c r="AQ374" t="n">
        <v>0</v>
      </c>
      <c r="AR374" t="n">
        <v>0</v>
      </c>
      <c r="AS374" t="inlineStr"/>
      <c r="AT374" t="n">
        <v>0.004</v>
      </c>
      <c r="AU374" t="inlineStr"/>
      <c r="AV374" t="n">
        <v>0</v>
      </c>
      <c r="AW374" t="n">
        <v>2</v>
      </c>
      <c r="AX374" t="n">
        <v>78865553</v>
      </c>
      <c r="AY374" t="n">
        <v>1</v>
      </c>
      <c r="AZ374" t="n">
        <v>0</v>
      </c>
      <c r="BA374" t="n">
        <v>374</v>
      </c>
      <c r="BB374" t="n">
        <v>0</v>
      </c>
      <c r="BC374" t="n">
        <v>0</v>
      </c>
      <c r="BD374" t="n">
        <v>0</v>
      </c>
      <c r="BE374" t="n">
        <v>0</v>
      </c>
      <c r="BF374" t="n">
        <v>0</v>
      </c>
      <c r="BG374" t="n">
        <v>0</v>
      </c>
      <c r="BH374" t="n">
        <v>0</v>
      </c>
      <c r="BI374" t="n">
        <v>0</v>
      </c>
      <c r="BJ374" t="n">
        <v>0</v>
      </c>
      <c r="BK374" t="n">
        <v>0</v>
      </c>
      <c r="BL374" t="n">
        <v>0</v>
      </c>
      <c r="BM374" t="n">
        <v>0</v>
      </c>
      <c r="BN374" t="n">
        <v>0</v>
      </c>
      <c r="BO374" t="n">
        <v>0</v>
      </c>
      <c r="BP374" t="n">
        <v>0</v>
      </c>
      <c r="BQ374" t="n">
        <v>0</v>
      </c>
      <c r="BR374" t="n">
        <v>0</v>
      </c>
      <c r="BS374" t="n">
        <v>0</v>
      </c>
      <c r="BT374" t="n">
        <v>0</v>
      </c>
      <c r="BU374" t="n">
        <v>0</v>
      </c>
      <c r="BV374" t="n">
        <v>0</v>
      </c>
      <c r="BW374" t="n">
        <v>0</v>
      </c>
      <c r="CV374" t="n">
        <v>0</v>
      </c>
      <c r="CW374" t="n">
        <v>0</v>
      </c>
      <c r="CX374">
        <f>ROUND(Y374*Source!I1161,7)</f>
        <v/>
      </c>
      <c r="CY374">
        <f>AA374</f>
        <v/>
      </c>
      <c r="CZ374">
        <f>AE374</f>
        <v/>
      </c>
      <c r="DA374">
        <f>AI374</f>
        <v/>
      </c>
      <c r="DB374">
        <f>ROUND(ROUND(AT374*CZ374,2),2)</f>
        <v/>
      </c>
      <c r="DC374">
        <f>ROUND(ROUND(AT374*AG374,2),2)</f>
        <v/>
      </c>
      <c r="DD374" t="inlineStr"/>
      <c r="DE374" t="inlineStr"/>
      <c r="DF374">
        <f>ROUND(ROUND(AE374*AI374,0)*CX374,0)</f>
        <v/>
      </c>
      <c r="DG374">
        <f>ROUND(ROUND(AF374,0)*CX374,0)</f>
        <v/>
      </c>
      <c r="DH374">
        <f>ROUND(ROUND(AG374,0)*CX374,0)</f>
        <v/>
      </c>
      <c r="DI374">
        <f>ROUND(ROUND(AH374,0)*CX374,0)</f>
        <v/>
      </c>
      <c r="DJ374">
        <f>DF374</f>
        <v/>
      </c>
      <c r="DK374" t="n">
        <v>0</v>
      </c>
      <c r="DL374" t="inlineStr"/>
      <c r="DM374" t="n">
        <v>0</v>
      </c>
      <c r="DN374" t="inlineStr"/>
      <c r="DO374" t="n">
        <v>0</v>
      </c>
    </row>
    <row r="375">
      <c r="A375">
        <f>ROW(Source!A1161)</f>
        <v/>
      </c>
      <c r="B375" t="n">
        <v>78862477</v>
      </c>
      <c r="C375" t="n">
        <v>78865538</v>
      </c>
      <c r="D375" t="n">
        <v>29150040</v>
      </c>
      <c r="E375" t="n">
        <v>1</v>
      </c>
      <c r="F375" t="n">
        <v>1</v>
      </c>
      <c r="G375" t="n">
        <v>1</v>
      </c>
      <c r="H375" t="n">
        <v>3</v>
      </c>
      <c r="I375" t="inlineStr">
        <is>
          <t>411-0001</t>
        </is>
      </c>
      <c r="J375" t="inlineStr">
        <is>
          <t>ТССЦ Московской обл., 411-0001, приказ Минстроя России №675/пр от 28.02.2017 № 257/пр</t>
        </is>
      </c>
      <c r="K375" t="inlineStr">
        <is>
          <t>Вода</t>
        </is>
      </c>
      <c r="L375" t="n">
        <v>1339</v>
      </c>
      <c r="N375" t="n">
        <v>1007</v>
      </c>
      <c r="O375" t="inlineStr">
        <is>
          <t>м3</t>
        </is>
      </c>
      <c r="P375" t="inlineStr">
        <is>
          <t>м3</t>
        </is>
      </c>
      <c r="Q375" t="n">
        <v>1</v>
      </c>
      <c r="W375" t="n">
        <v>0</v>
      </c>
      <c r="X375" t="n">
        <v>619799737</v>
      </c>
      <c r="Y375">
        <f>AT375</f>
        <v/>
      </c>
      <c r="AA375" t="n">
        <v>31.28</v>
      </c>
      <c r="AB375" t="n">
        <v>0</v>
      </c>
      <c r="AC375" t="n">
        <v>0</v>
      </c>
      <c r="AD375" t="n">
        <v>0</v>
      </c>
      <c r="AE375" t="n">
        <v>2.44</v>
      </c>
      <c r="AF375" t="n">
        <v>0</v>
      </c>
      <c r="AG375" t="n">
        <v>0</v>
      </c>
      <c r="AH375" t="n">
        <v>0</v>
      </c>
      <c r="AI375" t="n">
        <v>12.82</v>
      </c>
      <c r="AJ375" t="n">
        <v>1</v>
      </c>
      <c r="AK375" t="n">
        <v>1</v>
      </c>
      <c r="AL375" t="n">
        <v>1</v>
      </c>
      <c r="AM375" t="n">
        <v>2</v>
      </c>
      <c r="AN375" t="n">
        <v>0</v>
      </c>
      <c r="AO375" t="n">
        <v>1</v>
      </c>
      <c r="AP375" t="n">
        <v>1</v>
      </c>
      <c r="AQ375" t="n">
        <v>0</v>
      </c>
      <c r="AR375" t="n">
        <v>0</v>
      </c>
      <c r="AS375" t="inlineStr"/>
      <c r="AT375" t="n">
        <v>1.21</v>
      </c>
      <c r="AU375" t="inlineStr"/>
      <c r="AV375" t="n">
        <v>0</v>
      </c>
      <c r="AW375" t="n">
        <v>2</v>
      </c>
      <c r="AX375" t="n">
        <v>78865554</v>
      </c>
      <c r="AY375" t="n">
        <v>1</v>
      </c>
      <c r="AZ375" t="n">
        <v>0</v>
      </c>
      <c r="BA375" t="n">
        <v>375</v>
      </c>
      <c r="BB375" t="n">
        <v>0</v>
      </c>
      <c r="BC375" t="n">
        <v>0</v>
      </c>
      <c r="BD375" t="n">
        <v>0</v>
      </c>
      <c r="BE375" t="n">
        <v>0</v>
      </c>
      <c r="BF375" t="n">
        <v>0</v>
      </c>
      <c r="BG375" t="n">
        <v>0</v>
      </c>
      <c r="BH375" t="n">
        <v>0</v>
      </c>
      <c r="BI375" t="n">
        <v>0</v>
      </c>
      <c r="BJ375" t="n">
        <v>0</v>
      </c>
      <c r="BK375" t="n">
        <v>0</v>
      </c>
      <c r="BL375" t="n">
        <v>0</v>
      </c>
      <c r="BM375" t="n">
        <v>0</v>
      </c>
      <c r="BN375" t="n">
        <v>0</v>
      </c>
      <c r="BO375" t="n">
        <v>0</v>
      </c>
      <c r="BP375" t="n">
        <v>0</v>
      </c>
      <c r="BQ375" t="n">
        <v>0</v>
      </c>
      <c r="BR375" t="n">
        <v>0</v>
      </c>
      <c r="BS375" t="n">
        <v>0</v>
      </c>
      <c r="BT375" t="n">
        <v>0</v>
      </c>
      <c r="BU375" t="n">
        <v>0</v>
      </c>
      <c r="BV375" t="n">
        <v>0</v>
      </c>
      <c r="BW375" t="n">
        <v>0</v>
      </c>
      <c r="CV375" t="n">
        <v>0</v>
      </c>
      <c r="CW375" t="n">
        <v>0</v>
      </c>
      <c r="CX375">
        <f>ROUND(Y375*Source!I1161,7)</f>
        <v/>
      </c>
      <c r="CY375">
        <f>AA375</f>
        <v/>
      </c>
      <c r="CZ375">
        <f>AE375</f>
        <v/>
      </c>
      <c r="DA375">
        <f>AI375</f>
        <v/>
      </c>
      <c r="DB375">
        <f>ROUND(ROUND(AT375*CZ375,2),2)</f>
        <v/>
      </c>
      <c r="DC375">
        <f>ROUND(ROUND(AT375*AG375,2),2)</f>
        <v/>
      </c>
      <c r="DD375" t="inlineStr"/>
      <c r="DE375" t="inlineStr"/>
      <c r="DF375">
        <f>ROUND(ROUND(AE375*AI375,0)*CX375,0)</f>
        <v/>
      </c>
      <c r="DG375">
        <f>ROUND(ROUND(AF375,0)*CX375,0)</f>
        <v/>
      </c>
      <c r="DH375">
        <f>ROUND(ROUND(AG375,0)*CX375,0)</f>
        <v/>
      </c>
      <c r="DI375">
        <f>ROUND(ROUND(AH375,0)*CX375,0)</f>
        <v/>
      </c>
      <c r="DJ375">
        <f>DF375</f>
        <v/>
      </c>
      <c r="DK375" t="n">
        <v>0</v>
      </c>
      <c r="DL375" t="inlineStr"/>
      <c r="DM375" t="n">
        <v>0</v>
      </c>
      <c r="DN375" t="inlineStr"/>
      <c r="DO375" t="n">
        <v>0</v>
      </c>
    </row>
    <row r="376">
      <c r="A376">
        <f>ROW(Source!A1161)</f>
        <v/>
      </c>
      <c r="B376" t="n">
        <v>78862477</v>
      </c>
      <c r="C376" t="n">
        <v>78865538</v>
      </c>
      <c r="D376" t="n">
        <v>29158419</v>
      </c>
      <c r="E376" t="n">
        <v>1</v>
      </c>
      <c r="F376" t="n">
        <v>1</v>
      </c>
      <c r="G376" t="n">
        <v>1</v>
      </c>
      <c r="H376" t="n">
        <v>3</v>
      </c>
      <c r="I376" t="inlineStr">
        <is>
          <t>507-3642</t>
        </is>
      </c>
      <c r="J376" t="inlineStr">
        <is>
          <t>ТССЦ Московской обл., 507-3642, приказ Минстроя России №675/пр от 28.02.2017 № 258/пр</t>
        </is>
      </c>
      <c r="K376" t="inlineStr">
        <is>
          <t>Труба напорная из полиэтилена PE 100 питьевая ПЭ100 SDR11, размером 32х3,0 мм (ГОСТ 18599-2001, ГОСТ Р 52134-2003)</t>
        </is>
      </c>
      <c r="L376" t="n">
        <v>1301</v>
      </c>
      <c r="N376" t="n">
        <v>1003</v>
      </c>
      <c r="O376" t="inlineStr">
        <is>
          <t>м</t>
        </is>
      </c>
      <c r="P376" t="inlineStr">
        <is>
          <t>м</t>
        </is>
      </c>
      <c r="Q376" t="n">
        <v>1</v>
      </c>
      <c r="W376" t="n">
        <v>0</v>
      </c>
      <c r="X376" t="n">
        <v>-829717903</v>
      </c>
      <c r="Y376">
        <f>AT376</f>
        <v/>
      </c>
      <c r="AA376" t="n">
        <v>49.03</v>
      </c>
      <c r="AB376" t="n">
        <v>0</v>
      </c>
      <c r="AC376" t="n">
        <v>0</v>
      </c>
      <c r="AD376" t="n">
        <v>0</v>
      </c>
      <c r="AE376" t="n">
        <v>16.29</v>
      </c>
      <c r="AF376" t="n">
        <v>0</v>
      </c>
      <c r="AG376" t="n">
        <v>0</v>
      </c>
      <c r="AH376" t="n">
        <v>0</v>
      </c>
      <c r="AI376" t="n">
        <v>3.01</v>
      </c>
      <c r="AJ376" t="n">
        <v>1</v>
      </c>
      <c r="AK376" t="n">
        <v>1</v>
      </c>
      <c r="AL376" t="n">
        <v>1</v>
      </c>
      <c r="AM376" t="n">
        <v>2</v>
      </c>
      <c r="AN376" t="n">
        <v>0</v>
      </c>
      <c r="AO376" t="n">
        <v>1</v>
      </c>
      <c r="AP376" t="n">
        <v>1</v>
      </c>
      <c r="AQ376" t="n">
        <v>0</v>
      </c>
      <c r="AR376" t="n">
        <v>0</v>
      </c>
      <c r="AS376" t="inlineStr"/>
      <c r="AT376" t="n">
        <v>93.8</v>
      </c>
      <c r="AU376" t="inlineStr"/>
      <c r="AV376" t="n">
        <v>0</v>
      </c>
      <c r="AW376" t="n">
        <v>2</v>
      </c>
      <c r="AX376" t="n">
        <v>78865555</v>
      </c>
      <c r="AY376" t="n">
        <v>1</v>
      </c>
      <c r="AZ376" t="n">
        <v>0</v>
      </c>
      <c r="BA376" t="n">
        <v>376</v>
      </c>
      <c r="BB376" t="n">
        <v>0</v>
      </c>
      <c r="BC376" t="n">
        <v>0</v>
      </c>
      <c r="BD376" t="n">
        <v>0</v>
      </c>
      <c r="BE376" t="n">
        <v>0</v>
      </c>
      <c r="BF376" t="n">
        <v>0</v>
      </c>
      <c r="BG376" t="n">
        <v>0</v>
      </c>
      <c r="BH376" t="n">
        <v>0</v>
      </c>
      <c r="BI376" t="n">
        <v>0</v>
      </c>
      <c r="BJ376" t="n">
        <v>0</v>
      </c>
      <c r="BK376" t="n">
        <v>0</v>
      </c>
      <c r="BL376" t="n">
        <v>0</v>
      </c>
      <c r="BM376" t="n">
        <v>0</v>
      </c>
      <c r="BN376" t="n">
        <v>0</v>
      </c>
      <c r="BO376" t="n">
        <v>0</v>
      </c>
      <c r="BP376" t="n">
        <v>0</v>
      </c>
      <c r="BQ376" t="n">
        <v>0</v>
      </c>
      <c r="BR376" t="n">
        <v>0</v>
      </c>
      <c r="BS376" t="n">
        <v>0</v>
      </c>
      <c r="BT376" t="n">
        <v>0</v>
      </c>
      <c r="BU376" t="n">
        <v>0</v>
      </c>
      <c r="BV376" t="n">
        <v>0</v>
      </c>
      <c r="BW376" t="n">
        <v>0</v>
      </c>
      <c r="CV376" t="n">
        <v>0</v>
      </c>
      <c r="CW376" t="n">
        <v>0</v>
      </c>
      <c r="CX376">
        <f>ROUND(Y376*Source!I1161,7)</f>
        <v/>
      </c>
      <c r="CY376">
        <f>AA376</f>
        <v/>
      </c>
      <c r="CZ376">
        <f>AE376</f>
        <v/>
      </c>
      <c r="DA376">
        <f>AI376</f>
        <v/>
      </c>
      <c r="DB376">
        <f>ROUND(ROUND(AT376*CZ376,2),2)</f>
        <v/>
      </c>
      <c r="DC376">
        <f>ROUND(ROUND(AT376*AG376,2),2)</f>
        <v/>
      </c>
      <c r="DD376" t="inlineStr"/>
      <c r="DE376" t="inlineStr"/>
      <c r="DF376">
        <f>ROUND(ROUND(AE376*AI376,0)*CX376,0)</f>
        <v/>
      </c>
      <c r="DG376">
        <f>ROUND(ROUND(AF376,0)*CX376,0)</f>
        <v/>
      </c>
      <c r="DH376">
        <f>ROUND(ROUND(AG376,0)*CX376,0)</f>
        <v/>
      </c>
      <c r="DI376">
        <f>ROUND(ROUND(AH376,0)*CX376,0)</f>
        <v/>
      </c>
      <c r="DJ376">
        <f>DF376</f>
        <v/>
      </c>
      <c r="DK376" t="n">
        <v>0</v>
      </c>
      <c r="DL376" t="inlineStr"/>
      <c r="DM376" t="n">
        <v>0</v>
      </c>
      <c r="DN376" t="inlineStr"/>
      <c r="DO376" t="n">
        <v>0</v>
      </c>
    </row>
    <row r="377">
      <c r="A377">
        <f>ROW(Source!A1161)</f>
        <v/>
      </c>
      <c r="B377" t="n">
        <v>78862477</v>
      </c>
      <c r="C377" t="n">
        <v>78865538</v>
      </c>
      <c r="D377" t="n">
        <v>29159178</v>
      </c>
      <c r="E377" t="n">
        <v>1</v>
      </c>
      <c r="F377" t="n">
        <v>1</v>
      </c>
      <c r="G377" t="n">
        <v>1</v>
      </c>
      <c r="H377" t="n">
        <v>3</v>
      </c>
      <c r="I377" t="inlineStr">
        <is>
          <t>507-5018</t>
        </is>
      </c>
      <c r="J377" t="inlineStr">
        <is>
          <t>ТССЦ Московской обл., 507-5018, приказ Минстроя России №675/пр от 28.02.2017 № 258/пр</t>
        </is>
      </c>
      <c r="K377" t="inlineStr">
        <is>
          <t>Муфта полипропиленовая комбинированная, с внутренней резьбой диаметром 20х1"</t>
        </is>
      </c>
      <c r="L377" t="n">
        <v>1358</v>
      </c>
      <c r="N377" t="n">
        <v>1010</v>
      </c>
      <c r="O377" t="inlineStr">
        <is>
          <t>10 шт.</t>
        </is>
      </c>
      <c r="P377" t="inlineStr">
        <is>
          <t>10 шт.</t>
        </is>
      </c>
      <c r="Q377" t="n">
        <v>10</v>
      </c>
      <c r="W377" t="n">
        <v>0</v>
      </c>
      <c r="X377" t="n">
        <v>1280113126</v>
      </c>
      <c r="Y377">
        <f>AT377</f>
        <v/>
      </c>
      <c r="AA377" t="n">
        <v>2398.48</v>
      </c>
      <c r="AB377" t="n">
        <v>0</v>
      </c>
      <c r="AC377" t="n">
        <v>0</v>
      </c>
      <c r="AD377" t="n">
        <v>0</v>
      </c>
      <c r="AE377" t="n">
        <v>117.4</v>
      </c>
      <c r="AF377" t="n">
        <v>0</v>
      </c>
      <c r="AG377" t="n">
        <v>0</v>
      </c>
      <c r="AH377" t="n">
        <v>0</v>
      </c>
      <c r="AI377" t="n">
        <v>20.43</v>
      </c>
      <c r="AJ377" t="n">
        <v>1</v>
      </c>
      <c r="AK377" t="n">
        <v>1</v>
      </c>
      <c r="AL377" t="n">
        <v>1</v>
      </c>
      <c r="AM377" t="n">
        <v>0</v>
      </c>
      <c r="AN377" t="n">
        <v>0</v>
      </c>
      <c r="AO377" t="n">
        <v>0</v>
      </c>
      <c r="AP377" t="n">
        <v>1</v>
      </c>
      <c r="AQ377" t="n">
        <v>0</v>
      </c>
      <c r="AR377" t="n">
        <v>0</v>
      </c>
      <c r="AS377" t="inlineStr"/>
      <c r="AT377" t="n">
        <v>5</v>
      </c>
      <c r="AU377" t="inlineStr"/>
      <c r="AV377" t="n">
        <v>0</v>
      </c>
      <c r="AW377" t="n">
        <v>1</v>
      </c>
      <c r="AX377" t="n">
        <v>-1</v>
      </c>
      <c r="AY377" t="n">
        <v>0</v>
      </c>
      <c r="AZ377" t="n">
        <v>0</v>
      </c>
      <c r="BA377" t="inlineStr"/>
      <c r="BB377" t="n">
        <v>0</v>
      </c>
      <c r="BC377" t="n">
        <v>0</v>
      </c>
      <c r="BD377" t="n">
        <v>0</v>
      </c>
      <c r="BE377" t="n">
        <v>0</v>
      </c>
      <c r="BF377" t="n">
        <v>0</v>
      </c>
      <c r="BG377" t="n">
        <v>0</v>
      </c>
      <c r="BH377" t="n">
        <v>0</v>
      </c>
      <c r="BI377" t="n">
        <v>0</v>
      </c>
      <c r="BJ377" t="n">
        <v>0</v>
      </c>
      <c r="BK377" t="n">
        <v>0</v>
      </c>
      <c r="BL377" t="n">
        <v>0</v>
      </c>
      <c r="BM377" t="n">
        <v>0</v>
      </c>
      <c r="BN377" t="n">
        <v>0</v>
      </c>
      <c r="BO377" t="n">
        <v>0</v>
      </c>
      <c r="BP377" t="n">
        <v>0</v>
      </c>
      <c r="BQ377" t="n">
        <v>0</v>
      </c>
      <c r="BR377" t="n">
        <v>0</v>
      </c>
      <c r="BS377" t="n">
        <v>0</v>
      </c>
      <c r="BT377" t="n">
        <v>0</v>
      </c>
      <c r="BU377" t="n">
        <v>0</v>
      </c>
      <c r="BV377" t="n">
        <v>0</v>
      </c>
      <c r="BW377" t="n">
        <v>0</v>
      </c>
      <c r="CV377" t="n">
        <v>0</v>
      </c>
      <c r="CW377" t="n">
        <v>0</v>
      </c>
      <c r="CX377">
        <f>ROUND(Y377*Source!I1161,7)</f>
        <v/>
      </c>
      <c r="CY377">
        <f>AA377</f>
        <v/>
      </c>
      <c r="CZ377">
        <f>AE377</f>
        <v/>
      </c>
      <c r="DA377">
        <f>AI377</f>
        <v/>
      </c>
      <c r="DB377">
        <f>ROUND(ROUND(AT377*CZ377,2),2)</f>
        <v/>
      </c>
      <c r="DC377">
        <f>ROUND(ROUND(AT377*AG377,2),2)</f>
        <v/>
      </c>
      <c r="DD377" t="inlineStr"/>
      <c r="DE377" t="inlineStr"/>
      <c r="DF377">
        <f>ROUND(ROUND(AE377*AI377,0)*CX377,0)</f>
        <v/>
      </c>
      <c r="DG377">
        <f>ROUND(ROUND(AF377,0)*CX377,0)</f>
        <v/>
      </c>
      <c r="DH377">
        <f>ROUND(ROUND(AG377,0)*CX377,0)</f>
        <v/>
      </c>
      <c r="DI377">
        <f>ROUND(ROUND(AH377,0)*CX377,0)</f>
        <v/>
      </c>
      <c r="DJ377">
        <f>DF377</f>
        <v/>
      </c>
      <c r="DK377" t="n">
        <v>0</v>
      </c>
      <c r="DL377" t="inlineStr"/>
      <c r="DM377" t="n">
        <v>0</v>
      </c>
      <c r="DN377" t="inlineStr"/>
      <c r="DO377" t="n">
        <v>0</v>
      </c>
    </row>
    <row r="378">
      <c r="A378">
        <f>ROW(Source!A1161)</f>
        <v/>
      </c>
      <c r="B378" t="n">
        <v>78862477</v>
      </c>
      <c r="C378" t="n">
        <v>78865538</v>
      </c>
      <c r="D378" t="n">
        <v>29159218</v>
      </c>
      <c r="E378" t="n">
        <v>1</v>
      </c>
      <c r="F378" t="n">
        <v>1</v>
      </c>
      <c r="G378" t="n">
        <v>1</v>
      </c>
      <c r="H378" t="n">
        <v>3</v>
      </c>
      <c r="I378" t="inlineStr">
        <is>
          <t>507-5058</t>
        </is>
      </c>
      <c r="J378" t="inlineStr">
        <is>
          <t>ТССЦ Московской обл., 507-5058, приказ Минстроя России №675/пр от 28.02.2017 № 258/пр</t>
        </is>
      </c>
      <c r="K378" t="inlineStr">
        <is>
          <t>Муфта полипропиленовая переходная диаметром 32х25 мм</t>
        </is>
      </c>
      <c r="L378" t="n">
        <v>1358</v>
      </c>
      <c r="N378" t="n">
        <v>1010</v>
      </c>
      <c r="O378" t="inlineStr">
        <is>
          <t>10 шт.</t>
        </is>
      </c>
      <c r="P378" t="inlineStr">
        <is>
          <t>10 шт.</t>
        </is>
      </c>
      <c r="Q378" t="n">
        <v>10</v>
      </c>
      <c r="W378" t="n">
        <v>0</v>
      </c>
      <c r="X378" t="n">
        <v>241276038</v>
      </c>
      <c r="Y378">
        <f>AT378</f>
        <v/>
      </c>
      <c r="AA378" t="n">
        <v>85.28</v>
      </c>
      <c r="AB378" t="n">
        <v>0</v>
      </c>
      <c r="AC378" t="n">
        <v>0</v>
      </c>
      <c r="AD378" t="n">
        <v>0</v>
      </c>
      <c r="AE378" t="n">
        <v>13.8</v>
      </c>
      <c r="AF378" t="n">
        <v>0</v>
      </c>
      <c r="AG378" t="n">
        <v>0</v>
      </c>
      <c r="AH378" t="n">
        <v>0</v>
      </c>
      <c r="AI378" t="n">
        <v>6.18</v>
      </c>
      <c r="AJ378" t="n">
        <v>1</v>
      </c>
      <c r="AK378" t="n">
        <v>1</v>
      </c>
      <c r="AL378" t="n">
        <v>1</v>
      </c>
      <c r="AM378" t="n">
        <v>0</v>
      </c>
      <c r="AN378" t="n">
        <v>0</v>
      </c>
      <c r="AO378" t="n">
        <v>0</v>
      </c>
      <c r="AP378" t="n">
        <v>1</v>
      </c>
      <c r="AQ378" t="n">
        <v>0</v>
      </c>
      <c r="AR378" t="n">
        <v>0</v>
      </c>
      <c r="AS378" t="inlineStr"/>
      <c r="AT378" t="n">
        <v>3.3333333</v>
      </c>
      <c r="AU378" t="inlineStr"/>
      <c r="AV378" t="n">
        <v>0</v>
      </c>
      <c r="AW378" t="n">
        <v>1</v>
      </c>
      <c r="AX378" t="n">
        <v>-1</v>
      </c>
      <c r="AY378" t="n">
        <v>0</v>
      </c>
      <c r="AZ378" t="n">
        <v>0</v>
      </c>
      <c r="BA378" t="inlineStr"/>
      <c r="BB378" t="n">
        <v>0</v>
      </c>
      <c r="BC378" t="n">
        <v>0</v>
      </c>
      <c r="BD378" t="n">
        <v>0</v>
      </c>
      <c r="BE378" t="n">
        <v>0</v>
      </c>
      <c r="BF378" t="n">
        <v>0</v>
      </c>
      <c r="BG378" t="n">
        <v>0</v>
      </c>
      <c r="BH378" t="n">
        <v>0</v>
      </c>
      <c r="BI378" t="n">
        <v>0</v>
      </c>
      <c r="BJ378" t="n">
        <v>0</v>
      </c>
      <c r="BK378" t="n">
        <v>0</v>
      </c>
      <c r="BL378" t="n">
        <v>0</v>
      </c>
      <c r="BM378" t="n">
        <v>0</v>
      </c>
      <c r="BN378" t="n">
        <v>0</v>
      </c>
      <c r="BO378" t="n">
        <v>0</v>
      </c>
      <c r="BP378" t="n">
        <v>0</v>
      </c>
      <c r="BQ378" t="n">
        <v>0</v>
      </c>
      <c r="BR378" t="n">
        <v>0</v>
      </c>
      <c r="BS378" t="n">
        <v>0</v>
      </c>
      <c r="BT378" t="n">
        <v>0</v>
      </c>
      <c r="BU378" t="n">
        <v>0</v>
      </c>
      <c r="BV378" t="n">
        <v>0</v>
      </c>
      <c r="BW378" t="n">
        <v>0</v>
      </c>
      <c r="CV378" t="n">
        <v>0</v>
      </c>
      <c r="CW378" t="n">
        <v>0</v>
      </c>
      <c r="CX378">
        <f>ROUND(Y378*Source!I1161,7)</f>
        <v/>
      </c>
      <c r="CY378">
        <f>AA378</f>
        <v/>
      </c>
      <c r="CZ378">
        <f>AE378</f>
        <v/>
      </c>
      <c r="DA378">
        <f>AI378</f>
        <v/>
      </c>
      <c r="DB378">
        <f>ROUND(ROUND(AT378*CZ378,2),2)</f>
        <v/>
      </c>
      <c r="DC378">
        <f>ROUND(ROUND(AT378*AG378,2),2)</f>
        <v/>
      </c>
      <c r="DD378" t="inlineStr"/>
      <c r="DE378" t="inlineStr"/>
      <c r="DF378">
        <f>ROUND(ROUND(AE378*AI378,0)*CX378,0)</f>
        <v/>
      </c>
      <c r="DG378">
        <f>ROUND(ROUND(AF378,0)*CX378,0)</f>
        <v/>
      </c>
      <c r="DH378">
        <f>ROUND(ROUND(AG378,0)*CX378,0)</f>
        <v/>
      </c>
      <c r="DI378">
        <f>ROUND(ROUND(AH378,0)*CX378,0)</f>
        <v/>
      </c>
      <c r="DJ378">
        <f>DF378</f>
        <v/>
      </c>
      <c r="DK378" t="n">
        <v>0</v>
      </c>
      <c r="DL378" t="inlineStr"/>
      <c r="DM378" t="n">
        <v>0</v>
      </c>
      <c r="DN378" t="inlineStr"/>
      <c r="DO378" t="n">
        <v>0</v>
      </c>
    </row>
    <row r="379">
      <c r="A379">
        <f>ROW(Source!A1164)</f>
        <v/>
      </c>
      <c r="B379" t="n">
        <v>78862477</v>
      </c>
      <c r="C379" t="n">
        <v>78865563</v>
      </c>
      <c r="D379" t="n">
        <v>18410280</v>
      </c>
      <c r="E379" t="n">
        <v>1</v>
      </c>
      <c r="F379" t="n">
        <v>1</v>
      </c>
      <c r="G379" t="n">
        <v>1</v>
      </c>
      <c r="H379" t="n">
        <v>1</v>
      </c>
      <c r="I379" t="inlineStr">
        <is>
          <t>1-1039-90</t>
        </is>
      </c>
      <c r="J379" t="inlineStr"/>
      <c r="K379" t="inlineStr">
        <is>
          <t>Рабочий строитель среднего разряда 3,9</t>
        </is>
      </c>
      <c r="L379" t="n">
        <v>1369</v>
      </c>
      <c r="N379" t="n">
        <v>1013</v>
      </c>
      <c r="O379" t="inlineStr">
        <is>
          <t>чел.-ч</t>
        </is>
      </c>
      <c r="P379" t="inlineStr">
        <is>
          <t>чел.-ч</t>
        </is>
      </c>
      <c r="Q379" t="n">
        <v>1</v>
      </c>
      <c r="W379" t="n">
        <v>0</v>
      </c>
      <c r="X379" t="n">
        <v>-464685602</v>
      </c>
      <c r="Y379">
        <f>AT379</f>
        <v/>
      </c>
      <c r="AA379" t="n">
        <v>0</v>
      </c>
      <c r="AB379" t="n">
        <v>0</v>
      </c>
      <c r="AC379" t="n">
        <v>0</v>
      </c>
      <c r="AD379" t="n">
        <v>9.51</v>
      </c>
      <c r="AE379" t="n">
        <v>0</v>
      </c>
      <c r="AF379" t="n">
        <v>0</v>
      </c>
      <c r="AG379" t="n">
        <v>0</v>
      </c>
      <c r="AH379" t="n">
        <v>9.51</v>
      </c>
      <c r="AI379" t="n">
        <v>1</v>
      </c>
      <c r="AJ379" t="n">
        <v>1</v>
      </c>
      <c r="AK379" t="n">
        <v>1</v>
      </c>
      <c r="AL379" t="n">
        <v>1</v>
      </c>
      <c r="AM379" t="n">
        <v>-2</v>
      </c>
      <c r="AN379" t="n">
        <v>0</v>
      </c>
      <c r="AO379" t="n">
        <v>1</v>
      </c>
      <c r="AP379" t="n">
        <v>0</v>
      </c>
      <c r="AQ379" t="n">
        <v>0</v>
      </c>
      <c r="AR379" t="n">
        <v>0</v>
      </c>
      <c r="AS379" t="inlineStr"/>
      <c r="AT379" t="n">
        <v>71</v>
      </c>
      <c r="AU379" t="inlineStr"/>
      <c r="AV379" t="n">
        <v>1</v>
      </c>
      <c r="AW379" t="n">
        <v>2</v>
      </c>
      <c r="AX379" t="n">
        <v>78865572</v>
      </c>
      <c r="AY379" t="n">
        <v>1</v>
      </c>
      <c r="AZ379" t="n">
        <v>0</v>
      </c>
      <c r="BA379" t="n">
        <v>377</v>
      </c>
      <c r="BB379" t="n">
        <v>0</v>
      </c>
      <c r="BC379" t="n">
        <v>0</v>
      </c>
      <c r="BD379" t="n">
        <v>0</v>
      </c>
      <c r="BE379" t="n">
        <v>0</v>
      </c>
      <c r="BF379" t="n">
        <v>0</v>
      </c>
      <c r="BG379" t="n">
        <v>0</v>
      </c>
      <c r="BH379" t="n">
        <v>0</v>
      </c>
      <c r="BI379" t="n">
        <v>0</v>
      </c>
      <c r="BJ379" t="n">
        <v>0</v>
      </c>
      <c r="BK379" t="n">
        <v>0</v>
      </c>
      <c r="BL379" t="n">
        <v>0</v>
      </c>
      <c r="BM379" t="n">
        <v>0</v>
      </c>
      <c r="BN379" t="n">
        <v>0</v>
      </c>
      <c r="BO379" t="n">
        <v>0</v>
      </c>
      <c r="BP379" t="n">
        <v>0</v>
      </c>
      <c r="BQ379" t="n">
        <v>0</v>
      </c>
      <c r="BR379" t="n">
        <v>0</v>
      </c>
      <c r="BS379" t="n">
        <v>0</v>
      </c>
      <c r="BT379" t="n">
        <v>0</v>
      </c>
      <c r="BU379" t="n">
        <v>0</v>
      </c>
      <c r="BV379" t="n">
        <v>0</v>
      </c>
      <c r="BW379" t="n">
        <v>0</v>
      </c>
      <c r="CU379">
        <f>ROUND(AT379*Source!I1164*AH379*AL379,0)</f>
        <v/>
      </c>
      <c r="CV379">
        <f>ROUND(Y379*Source!I1164,7)</f>
        <v/>
      </c>
      <c r="CW379" t="n">
        <v>0</v>
      </c>
      <c r="CX379">
        <f>ROUND(Y379*Source!I1164,7)</f>
        <v/>
      </c>
      <c r="CY379">
        <f>AD379</f>
        <v/>
      </c>
      <c r="CZ379">
        <f>AH379</f>
        <v/>
      </c>
      <c r="DA379">
        <f>AL379</f>
        <v/>
      </c>
      <c r="DB379">
        <f>ROUND(ROUND(AT379*CZ379,2),2)</f>
        <v/>
      </c>
      <c r="DC379">
        <f>ROUND(ROUND(AT379*AG379,2),2)</f>
        <v/>
      </c>
      <c r="DD379" t="inlineStr"/>
      <c r="DE379" t="inlineStr"/>
      <c r="DF379">
        <f>ROUND(ROUND(AE379,0)*CX379,0)</f>
        <v/>
      </c>
      <c r="DG379">
        <f>ROUND(ROUND(AF379,0)*CX379,0)</f>
        <v/>
      </c>
      <c r="DH379">
        <f>ROUND(ROUND(AG379,0)*CX379,0)</f>
        <v/>
      </c>
      <c r="DI379">
        <f>ROUND(ROUND(AH379,0)*CX379,0)</f>
        <v/>
      </c>
      <c r="DJ379">
        <f>DI379</f>
        <v/>
      </c>
      <c r="DK379" t="n">
        <v>0</v>
      </c>
      <c r="DL379" t="inlineStr"/>
      <c r="DM379" t="n">
        <v>0</v>
      </c>
      <c r="DN379" t="inlineStr"/>
      <c r="DO379" t="n">
        <v>0</v>
      </c>
    </row>
    <row r="380">
      <c r="A380">
        <f>ROW(Source!A1164)</f>
        <v/>
      </c>
      <c r="B380" t="n">
        <v>78862477</v>
      </c>
      <c r="C380" t="n">
        <v>78865563</v>
      </c>
      <c r="D380" t="n">
        <v>121548</v>
      </c>
      <c r="E380" t="n">
        <v>1</v>
      </c>
      <c r="F380" t="n">
        <v>1</v>
      </c>
      <c r="G380" t="n">
        <v>1</v>
      </c>
      <c r="H380" t="n">
        <v>1</v>
      </c>
      <c r="I380" t="inlineStr">
        <is>
          <t>2</t>
        </is>
      </c>
      <c r="J380" t="inlineStr"/>
      <c r="K380" t="inlineStr">
        <is>
          <t>Затраты труда машинистов</t>
        </is>
      </c>
      <c r="L380" t="n">
        <v>608254</v>
      </c>
      <c r="N380" t="n">
        <v>1013</v>
      </c>
      <c r="O380" t="inlineStr">
        <is>
          <t>чел.час</t>
        </is>
      </c>
      <c r="P380" t="inlineStr">
        <is>
          <t>чел.час</t>
        </is>
      </c>
      <c r="Q380" t="n">
        <v>1</v>
      </c>
      <c r="W380" t="n">
        <v>0</v>
      </c>
      <c r="X380" t="n">
        <v>-185737400</v>
      </c>
      <c r="Y380">
        <f>AT380</f>
        <v/>
      </c>
      <c r="AA380" t="n">
        <v>0</v>
      </c>
      <c r="AB380" t="n">
        <v>0</v>
      </c>
      <c r="AC380" t="n">
        <v>0</v>
      </c>
      <c r="AD380" t="n">
        <v>0</v>
      </c>
      <c r="AE380" t="n">
        <v>0</v>
      </c>
      <c r="AF380" t="n">
        <v>0</v>
      </c>
      <c r="AG380" t="n">
        <v>0</v>
      </c>
      <c r="AH380" t="n">
        <v>0</v>
      </c>
      <c r="AI380" t="n">
        <v>1</v>
      </c>
      <c r="AJ380" t="n">
        <v>1</v>
      </c>
      <c r="AK380" t="n">
        <v>1</v>
      </c>
      <c r="AL380" t="n">
        <v>1</v>
      </c>
      <c r="AM380" t="n">
        <v>-2</v>
      </c>
      <c r="AN380" t="n">
        <v>0</v>
      </c>
      <c r="AO380" t="n">
        <v>1</v>
      </c>
      <c r="AP380" t="n">
        <v>0</v>
      </c>
      <c r="AQ380" t="n">
        <v>0</v>
      </c>
      <c r="AR380" t="n">
        <v>0</v>
      </c>
      <c r="AS380" t="inlineStr"/>
      <c r="AT380" t="n">
        <v>0.11</v>
      </c>
      <c r="AU380" t="inlineStr"/>
      <c r="AV380" t="n">
        <v>2</v>
      </c>
      <c r="AW380" t="n">
        <v>2</v>
      </c>
      <c r="AX380" t="n">
        <v>78865573</v>
      </c>
      <c r="AY380" t="n">
        <v>1</v>
      </c>
      <c r="AZ380" t="n">
        <v>0</v>
      </c>
      <c r="BA380" t="n">
        <v>378</v>
      </c>
      <c r="BB380" t="n">
        <v>0</v>
      </c>
      <c r="BC380" t="n">
        <v>0</v>
      </c>
      <c r="BD380" t="n">
        <v>0</v>
      </c>
      <c r="BE380" t="n">
        <v>0</v>
      </c>
      <c r="BF380" t="n">
        <v>0</v>
      </c>
      <c r="BG380" t="n">
        <v>0</v>
      </c>
      <c r="BH380" t="n">
        <v>0</v>
      </c>
      <c r="BI380" t="n">
        <v>0</v>
      </c>
      <c r="BJ380" t="n">
        <v>0</v>
      </c>
      <c r="BK380" t="n">
        <v>0</v>
      </c>
      <c r="BL380" t="n">
        <v>0</v>
      </c>
      <c r="BM380" t="n">
        <v>0</v>
      </c>
      <c r="BN380" t="n">
        <v>0</v>
      </c>
      <c r="BO380" t="n">
        <v>0</v>
      </c>
      <c r="BP380" t="n">
        <v>0</v>
      </c>
      <c r="BQ380" t="n">
        <v>0</v>
      </c>
      <c r="BR380" t="n">
        <v>0</v>
      </c>
      <c r="BS380" t="n">
        <v>0</v>
      </c>
      <c r="BT380" t="n">
        <v>0</v>
      </c>
      <c r="BU380" t="n">
        <v>0</v>
      </c>
      <c r="BV380" t="n">
        <v>0</v>
      </c>
      <c r="BW380" t="n">
        <v>0</v>
      </c>
      <c r="CV380" t="n">
        <v>0</v>
      </c>
      <c r="CW380" t="n">
        <v>0</v>
      </c>
      <c r="CX380">
        <f>ROUND(Y380*Source!I1164,7)</f>
        <v/>
      </c>
      <c r="CY380">
        <f>AD380</f>
        <v/>
      </c>
      <c r="CZ380">
        <f>AH380</f>
        <v/>
      </c>
      <c r="DA380">
        <f>AL380</f>
        <v/>
      </c>
      <c r="DB380">
        <f>ROUND(ROUND(AT380*CZ380,2),2)</f>
        <v/>
      </c>
      <c r="DC380">
        <f>ROUND(ROUND(AT380*AG380,2),2)</f>
        <v/>
      </c>
      <c r="DD380" t="inlineStr"/>
      <c r="DE380" t="inlineStr"/>
      <c r="DF380">
        <f>ROUND(ROUND(AE380,0)*CX380,0)</f>
        <v/>
      </c>
      <c r="DG380">
        <f>ROUND(ROUND(AF380,0)*CX380,0)</f>
        <v/>
      </c>
      <c r="DH380">
        <f>ROUND(ROUND(AG380,0)*CX380,0)</f>
        <v/>
      </c>
      <c r="DI380">
        <f>ROUND(ROUND(AH380,0)*CX380,0)</f>
        <v/>
      </c>
      <c r="DJ380">
        <f>DI380</f>
        <v/>
      </c>
      <c r="DK380" t="n">
        <v>0</v>
      </c>
      <c r="DL380" t="inlineStr"/>
      <c r="DM380" t="n">
        <v>0</v>
      </c>
      <c r="DN380" t="inlineStr"/>
      <c r="DO380" t="n">
        <v>0</v>
      </c>
    </row>
    <row r="381">
      <c r="A381">
        <f>ROW(Source!A1164)</f>
        <v/>
      </c>
      <c r="B381" t="n">
        <v>78862477</v>
      </c>
      <c r="C381" t="n">
        <v>78865563</v>
      </c>
      <c r="D381" t="n">
        <v>29172556</v>
      </c>
      <c r="E381" t="n">
        <v>1</v>
      </c>
      <c r="F381" t="n">
        <v>1</v>
      </c>
      <c r="G381" t="n">
        <v>1</v>
      </c>
      <c r="H381" t="n">
        <v>2</v>
      </c>
      <c r="I381" t="inlineStr">
        <is>
          <t>030954</t>
        </is>
      </c>
      <c r="J381" t="inlineStr">
        <is>
          <t>ТСЭМ Московской обл., 030954, приказ Минстроя России №675/пр от 28.02.2017 № 264/пр</t>
        </is>
      </c>
      <c r="K381" t="inlineStr">
        <is>
          <t>Подъемники грузоподъемностью до 500 кг одномачтовые, высота подъема 45 м</t>
        </is>
      </c>
      <c r="L381" t="n">
        <v>1368</v>
      </c>
      <c r="N381" t="n">
        <v>1011</v>
      </c>
      <c r="O381" t="inlineStr">
        <is>
          <t>маш.-ч</t>
        </is>
      </c>
      <c r="P381" t="inlineStr">
        <is>
          <t>маш.-ч</t>
        </is>
      </c>
      <c r="Q381" t="n">
        <v>1</v>
      </c>
      <c r="W381" t="n">
        <v>0</v>
      </c>
      <c r="X381" t="n">
        <v>344519037</v>
      </c>
      <c r="Y381">
        <f>AT381</f>
        <v/>
      </c>
      <c r="AA381" t="n">
        <v>0</v>
      </c>
      <c r="AB381" t="n">
        <v>728.98</v>
      </c>
      <c r="AC381" t="n">
        <v>705.38</v>
      </c>
      <c r="AD381" t="n">
        <v>0</v>
      </c>
      <c r="AE381" t="n">
        <v>0</v>
      </c>
      <c r="AF381" t="n">
        <v>31.26</v>
      </c>
      <c r="AG381" t="n">
        <v>13.5</v>
      </c>
      <c r="AH381" t="n">
        <v>0</v>
      </c>
      <c r="AI381" t="n">
        <v>1</v>
      </c>
      <c r="AJ381" t="n">
        <v>23.32</v>
      </c>
      <c r="AK381" t="n">
        <v>52.25</v>
      </c>
      <c r="AL381" t="n">
        <v>1</v>
      </c>
      <c r="AM381" t="n">
        <v>2</v>
      </c>
      <c r="AN381" t="n">
        <v>0</v>
      </c>
      <c r="AO381" t="n">
        <v>1</v>
      </c>
      <c r="AP381" t="n">
        <v>0</v>
      </c>
      <c r="AQ381" t="n">
        <v>0</v>
      </c>
      <c r="AR381" t="n">
        <v>0</v>
      </c>
      <c r="AS381" t="inlineStr"/>
      <c r="AT381" t="n">
        <v>0.11</v>
      </c>
      <c r="AU381" t="inlineStr"/>
      <c r="AV381" t="n">
        <v>0</v>
      </c>
      <c r="AW381" t="n">
        <v>2</v>
      </c>
      <c r="AX381" t="n">
        <v>78865574</v>
      </c>
      <c r="AY381" t="n">
        <v>1</v>
      </c>
      <c r="AZ381" t="n">
        <v>0</v>
      </c>
      <c r="BA381" t="n">
        <v>379</v>
      </c>
      <c r="BB381" t="n">
        <v>0</v>
      </c>
      <c r="BC381" t="n">
        <v>0</v>
      </c>
      <c r="BD381" t="n">
        <v>0</v>
      </c>
      <c r="BE381" t="n">
        <v>0</v>
      </c>
      <c r="BF381" t="n">
        <v>0</v>
      </c>
      <c r="BG381" t="n">
        <v>0</v>
      </c>
      <c r="BH381" t="n">
        <v>0</v>
      </c>
      <c r="BI381" t="n">
        <v>0</v>
      </c>
      <c r="BJ381" t="n">
        <v>0</v>
      </c>
      <c r="BK381" t="n">
        <v>0</v>
      </c>
      <c r="BL381" t="n">
        <v>0</v>
      </c>
      <c r="BM381" t="n">
        <v>0</v>
      </c>
      <c r="BN381" t="n">
        <v>0</v>
      </c>
      <c r="BO381" t="n">
        <v>0</v>
      </c>
      <c r="BP381" t="n">
        <v>0</v>
      </c>
      <c r="BQ381" t="n">
        <v>0</v>
      </c>
      <c r="BR381" t="n">
        <v>0</v>
      </c>
      <c r="BS381" t="n">
        <v>0</v>
      </c>
      <c r="BT381" t="n">
        <v>0</v>
      </c>
      <c r="BU381" t="n">
        <v>0</v>
      </c>
      <c r="BV381" t="n">
        <v>0</v>
      </c>
      <c r="BW381" t="n">
        <v>0</v>
      </c>
      <c r="CV381" t="n">
        <v>0</v>
      </c>
      <c r="CW381">
        <f>ROUND(Y381*Source!I1164*DO381,7)</f>
        <v/>
      </c>
      <c r="CX381">
        <f>ROUND(Y381*Source!I1164,7)</f>
        <v/>
      </c>
      <c r="CY381">
        <f>AB381</f>
        <v/>
      </c>
      <c r="CZ381">
        <f>AF381</f>
        <v/>
      </c>
      <c r="DA381">
        <f>AJ381</f>
        <v/>
      </c>
      <c r="DB381">
        <f>ROUND(ROUND(AT381*CZ381,2),2)</f>
        <v/>
      </c>
      <c r="DC381">
        <f>ROUND(ROUND(AT381*AG381,2),2)</f>
        <v/>
      </c>
      <c r="DD381" t="inlineStr"/>
      <c r="DE381" t="inlineStr"/>
      <c r="DF381">
        <f>ROUND(ROUND(AE381,0)*CX381,0)</f>
        <v/>
      </c>
      <c r="DG381">
        <f>ROUND(ROUND(AF381*AJ381,0)*CX381,0)</f>
        <v/>
      </c>
      <c r="DH381">
        <f>ROUND(ROUND(AG381*AK381,0)*CX381,0)</f>
        <v/>
      </c>
      <c r="DI381">
        <f>ROUND(ROUND(AH381,0)*CX381,0)</f>
        <v/>
      </c>
      <c r="DJ381">
        <f>DG381</f>
        <v/>
      </c>
      <c r="DK381" t="n">
        <v>0</v>
      </c>
      <c r="DL381" t="inlineStr"/>
      <c r="DM381" t="n">
        <v>0</v>
      </c>
      <c r="DN381" t="inlineStr"/>
      <c r="DO381" t="n">
        <v>0</v>
      </c>
    </row>
    <row r="382">
      <c r="A382">
        <f>ROW(Source!A1164)</f>
        <v/>
      </c>
      <c r="B382" t="n">
        <v>78862477</v>
      </c>
      <c r="C382" t="n">
        <v>78865563</v>
      </c>
      <c r="D382" t="n">
        <v>29110398</v>
      </c>
      <c r="E382" t="n">
        <v>1</v>
      </c>
      <c r="F382" t="n">
        <v>1</v>
      </c>
      <c r="G382" t="n">
        <v>1</v>
      </c>
      <c r="H382" t="n">
        <v>3</v>
      </c>
      <c r="I382" t="inlineStr">
        <is>
          <t>101-0388</t>
        </is>
      </c>
      <c r="J382" t="inlineStr">
        <is>
          <t>ТССЦ Московской обл., 101-0388, приказ Минстроя России №675/пр от 28.02.2017 № 254/пр</t>
        </is>
      </c>
      <c r="K382" t="inlineStr">
        <is>
          <t>Краски масляные земляные марки МА-0115 мумия, сурик железный</t>
        </is>
      </c>
      <c r="L382" t="n">
        <v>1348</v>
      </c>
      <c r="N382" t="n">
        <v>1009</v>
      </c>
      <c r="O382" t="inlineStr">
        <is>
          <t>т</t>
        </is>
      </c>
      <c r="P382" t="inlineStr">
        <is>
          <t>т</t>
        </is>
      </c>
      <c r="Q382" t="n">
        <v>1000</v>
      </c>
      <c r="W382" t="n">
        <v>0</v>
      </c>
      <c r="X382" t="n">
        <v>1625292450</v>
      </c>
      <c r="Y382">
        <f>AT382</f>
        <v/>
      </c>
      <c r="AA382" t="n">
        <v>76804.47</v>
      </c>
      <c r="AB382" t="n">
        <v>0</v>
      </c>
      <c r="AC382" t="n">
        <v>0</v>
      </c>
      <c r="AD382" t="n">
        <v>0</v>
      </c>
      <c r="AE382" t="n">
        <v>15118.99</v>
      </c>
      <c r="AF382" t="n">
        <v>0</v>
      </c>
      <c r="AG382" t="n">
        <v>0</v>
      </c>
      <c r="AH382" t="n">
        <v>0</v>
      </c>
      <c r="AI382" t="n">
        <v>5.08</v>
      </c>
      <c r="AJ382" t="n">
        <v>1</v>
      </c>
      <c r="AK382" t="n">
        <v>1</v>
      </c>
      <c r="AL382" t="n">
        <v>1</v>
      </c>
      <c r="AM382" t="n">
        <v>2</v>
      </c>
      <c r="AN382" t="n">
        <v>0</v>
      </c>
      <c r="AO382" t="n">
        <v>1</v>
      </c>
      <c r="AP382" t="n">
        <v>0</v>
      </c>
      <c r="AQ382" t="n">
        <v>0</v>
      </c>
      <c r="AR382" t="n">
        <v>0</v>
      </c>
      <c r="AS382" t="inlineStr"/>
      <c r="AT382" t="n">
        <v>0.0013</v>
      </c>
      <c r="AU382" t="inlineStr"/>
      <c r="AV382" t="n">
        <v>0</v>
      </c>
      <c r="AW382" t="n">
        <v>2</v>
      </c>
      <c r="AX382" t="n">
        <v>78865575</v>
      </c>
      <c r="AY382" t="n">
        <v>1</v>
      </c>
      <c r="AZ382" t="n">
        <v>0</v>
      </c>
      <c r="BA382" t="n">
        <v>380</v>
      </c>
      <c r="BB382" t="n">
        <v>0</v>
      </c>
      <c r="BC382" t="n">
        <v>0</v>
      </c>
      <c r="BD382" t="n">
        <v>0</v>
      </c>
      <c r="BE382" t="n">
        <v>0</v>
      </c>
      <c r="BF382" t="n">
        <v>0</v>
      </c>
      <c r="BG382" t="n">
        <v>0</v>
      </c>
      <c r="BH382" t="n">
        <v>0</v>
      </c>
      <c r="BI382" t="n">
        <v>0</v>
      </c>
      <c r="BJ382" t="n">
        <v>0</v>
      </c>
      <c r="BK382" t="n">
        <v>0</v>
      </c>
      <c r="BL382" t="n">
        <v>0</v>
      </c>
      <c r="BM382" t="n">
        <v>0</v>
      </c>
      <c r="BN382" t="n">
        <v>0</v>
      </c>
      <c r="BO382" t="n">
        <v>0</v>
      </c>
      <c r="BP382" t="n">
        <v>0</v>
      </c>
      <c r="BQ382" t="n">
        <v>0</v>
      </c>
      <c r="BR382" t="n">
        <v>0</v>
      </c>
      <c r="BS382" t="n">
        <v>0</v>
      </c>
      <c r="BT382" t="n">
        <v>0</v>
      </c>
      <c r="BU382" t="n">
        <v>0</v>
      </c>
      <c r="BV382" t="n">
        <v>0</v>
      </c>
      <c r="BW382" t="n">
        <v>0</v>
      </c>
      <c r="CV382" t="n">
        <v>0</v>
      </c>
      <c r="CW382" t="n">
        <v>0</v>
      </c>
      <c r="CX382">
        <f>ROUND(Y382*Source!I1164,7)</f>
        <v/>
      </c>
      <c r="CY382">
        <f>AA382</f>
        <v/>
      </c>
      <c r="CZ382">
        <f>AE382</f>
        <v/>
      </c>
      <c r="DA382">
        <f>AI382</f>
        <v/>
      </c>
      <c r="DB382">
        <f>ROUND(ROUND(AT382*CZ382,2),2)</f>
        <v/>
      </c>
      <c r="DC382">
        <f>ROUND(ROUND(AT382*AG382,2),2)</f>
        <v/>
      </c>
      <c r="DD382" t="inlineStr"/>
      <c r="DE382" t="inlineStr"/>
      <c r="DF382">
        <f>ROUND(ROUND(AE382*AI382,0)*CX382,0)</f>
        <v/>
      </c>
      <c r="DG382">
        <f>ROUND(ROUND(AF382,0)*CX382,0)</f>
        <v/>
      </c>
      <c r="DH382">
        <f>ROUND(ROUND(AG382,0)*CX382,0)</f>
        <v/>
      </c>
      <c r="DI382">
        <f>ROUND(ROUND(AH382,0)*CX382,0)</f>
        <v/>
      </c>
      <c r="DJ382">
        <f>DF382</f>
        <v/>
      </c>
      <c r="DK382" t="n">
        <v>0</v>
      </c>
      <c r="DL382" t="inlineStr"/>
      <c r="DM382" t="n">
        <v>0</v>
      </c>
      <c r="DN382" t="inlineStr"/>
      <c r="DO382" t="n">
        <v>0</v>
      </c>
    </row>
    <row r="383">
      <c r="A383">
        <f>ROW(Source!A1164)</f>
        <v/>
      </c>
      <c r="B383" t="n">
        <v>78862477</v>
      </c>
      <c r="C383" t="n">
        <v>78865563</v>
      </c>
      <c r="D383" t="n">
        <v>29110573</v>
      </c>
      <c r="E383" t="n">
        <v>1</v>
      </c>
      <c r="F383" t="n">
        <v>1</v>
      </c>
      <c r="G383" t="n">
        <v>1</v>
      </c>
      <c r="H383" t="n">
        <v>3</v>
      </c>
      <c r="I383" t="inlineStr">
        <is>
          <t>101-0628</t>
        </is>
      </c>
      <c r="J383" t="inlineStr">
        <is>
          <t>ТССЦ Московской обл., 101-0628, приказ Минстроя России №675/пр от 28.02.2017 № 254/пр</t>
        </is>
      </c>
      <c r="K383" t="inlineStr">
        <is>
          <t>Олифа комбинированная, марки К-3</t>
        </is>
      </c>
      <c r="L383" t="n">
        <v>1348</v>
      </c>
      <c r="N383" t="n">
        <v>1009</v>
      </c>
      <c r="O383" t="inlineStr">
        <is>
          <t>т</t>
        </is>
      </c>
      <c r="P383" t="inlineStr">
        <is>
          <t>т</t>
        </is>
      </c>
      <c r="Q383" t="n">
        <v>1000</v>
      </c>
      <c r="W383" t="n">
        <v>0</v>
      </c>
      <c r="X383" t="n">
        <v>24062879</v>
      </c>
      <c r="Y383">
        <f>AT383</f>
        <v/>
      </c>
      <c r="AA383" t="n">
        <v>87631.5</v>
      </c>
      <c r="AB383" t="n">
        <v>0</v>
      </c>
      <c r="AC383" t="n">
        <v>0</v>
      </c>
      <c r="AD383" t="n">
        <v>0</v>
      </c>
      <c r="AE383" t="n">
        <v>16950</v>
      </c>
      <c r="AF383" t="n">
        <v>0</v>
      </c>
      <c r="AG383" t="n">
        <v>0</v>
      </c>
      <c r="AH383" t="n">
        <v>0</v>
      </c>
      <c r="AI383" t="n">
        <v>5.17</v>
      </c>
      <c r="AJ383" t="n">
        <v>1</v>
      </c>
      <c r="AK383" t="n">
        <v>1</v>
      </c>
      <c r="AL383" t="n">
        <v>1</v>
      </c>
      <c r="AM383" t="n">
        <v>2</v>
      </c>
      <c r="AN383" t="n">
        <v>0</v>
      </c>
      <c r="AO383" t="n">
        <v>1</v>
      </c>
      <c r="AP383" t="n">
        <v>0</v>
      </c>
      <c r="AQ383" t="n">
        <v>0</v>
      </c>
      <c r="AR383" t="n">
        <v>0</v>
      </c>
      <c r="AS383" t="inlineStr"/>
      <c r="AT383" t="n">
        <v>0.0024</v>
      </c>
      <c r="AU383" t="inlineStr"/>
      <c r="AV383" t="n">
        <v>0</v>
      </c>
      <c r="AW383" t="n">
        <v>2</v>
      </c>
      <c r="AX383" t="n">
        <v>78865576</v>
      </c>
      <c r="AY383" t="n">
        <v>1</v>
      </c>
      <c r="AZ383" t="n">
        <v>0</v>
      </c>
      <c r="BA383" t="n">
        <v>381</v>
      </c>
      <c r="BB383" t="n">
        <v>0</v>
      </c>
      <c r="BC383" t="n">
        <v>0</v>
      </c>
      <c r="BD383" t="n">
        <v>0</v>
      </c>
      <c r="BE383" t="n">
        <v>0</v>
      </c>
      <c r="BF383" t="n">
        <v>0</v>
      </c>
      <c r="BG383" t="n">
        <v>0</v>
      </c>
      <c r="BH383" t="n">
        <v>0</v>
      </c>
      <c r="BI383" t="n">
        <v>0</v>
      </c>
      <c r="BJ383" t="n">
        <v>0</v>
      </c>
      <c r="BK383" t="n">
        <v>0</v>
      </c>
      <c r="BL383" t="n">
        <v>0</v>
      </c>
      <c r="BM383" t="n">
        <v>0</v>
      </c>
      <c r="BN383" t="n">
        <v>0</v>
      </c>
      <c r="BO383" t="n">
        <v>0</v>
      </c>
      <c r="BP383" t="n">
        <v>0</v>
      </c>
      <c r="BQ383" t="n">
        <v>0</v>
      </c>
      <c r="BR383" t="n">
        <v>0</v>
      </c>
      <c r="BS383" t="n">
        <v>0</v>
      </c>
      <c r="BT383" t="n">
        <v>0</v>
      </c>
      <c r="BU383" t="n">
        <v>0</v>
      </c>
      <c r="BV383" t="n">
        <v>0</v>
      </c>
      <c r="BW383" t="n">
        <v>0</v>
      </c>
      <c r="CV383" t="n">
        <v>0</v>
      </c>
      <c r="CW383" t="n">
        <v>0</v>
      </c>
      <c r="CX383">
        <f>ROUND(Y383*Source!I1164,7)</f>
        <v/>
      </c>
      <c r="CY383">
        <f>AA383</f>
        <v/>
      </c>
      <c r="CZ383">
        <f>AE383</f>
        <v/>
      </c>
      <c r="DA383">
        <f>AI383</f>
        <v/>
      </c>
      <c r="DB383">
        <f>ROUND(ROUND(AT383*CZ383,2),2)</f>
        <v/>
      </c>
      <c r="DC383">
        <f>ROUND(ROUND(AT383*AG383,2),2)</f>
        <v/>
      </c>
      <c r="DD383" t="inlineStr"/>
      <c r="DE383" t="inlineStr"/>
      <c r="DF383">
        <f>ROUND(ROUND(AE383*AI383,0)*CX383,0)</f>
        <v/>
      </c>
      <c r="DG383">
        <f>ROUND(ROUND(AF383,0)*CX383,0)</f>
        <v/>
      </c>
      <c r="DH383">
        <f>ROUND(ROUND(AG383,0)*CX383,0)</f>
        <v/>
      </c>
      <c r="DI383">
        <f>ROUND(ROUND(AH383,0)*CX383,0)</f>
        <v/>
      </c>
      <c r="DJ383">
        <f>DF383</f>
        <v/>
      </c>
      <c r="DK383" t="n">
        <v>0</v>
      </c>
      <c r="DL383" t="inlineStr"/>
      <c r="DM383" t="n">
        <v>0</v>
      </c>
      <c r="DN383" t="inlineStr"/>
      <c r="DO383" t="n">
        <v>0</v>
      </c>
    </row>
    <row r="384">
      <c r="A384">
        <f>ROW(Source!A1164)</f>
        <v/>
      </c>
      <c r="B384" t="n">
        <v>78862477</v>
      </c>
      <c r="C384" t="n">
        <v>78865563</v>
      </c>
      <c r="D384" t="n">
        <v>29107963</v>
      </c>
      <c r="E384" t="n">
        <v>1</v>
      </c>
      <c r="F384" t="n">
        <v>1</v>
      </c>
      <c r="G384" t="n">
        <v>1</v>
      </c>
      <c r="H384" t="n">
        <v>3</v>
      </c>
      <c r="I384" t="inlineStr">
        <is>
          <t>101-1669</t>
        </is>
      </c>
      <c r="J384" t="inlineStr">
        <is>
          <t>ТССЦ Московской обл., 101-1669, приказ Минстроя России №675/пр от 28.02.2017 № 254/пр</t>
        </is>
      </c>
      <c r="K384" t="inlineStr">
        <is>
          <t>Очес льняной</t>
        </is>
      </c>
      <c r="L384" t="n">
        <v>1346</v>
      </c>
      <c r="N384" t="n">
        <v>1009</v>
      </c>
      <c r="O384" t="inlineStr">
        <is>
          <t>кг</t>
        </is>
      </c>
      <c r="P384" t="inlineStr">
        <is>
          <t>кг</t>
        </is>
      </c>
      <c r="Q384" t="n">
        <v>1</v>
      </c>
      <c r="W384" t="n">
        <v>0</v>
      </c>
      <c r="X384" t="n">
        <v>-2113933962</v>
      </c>
      <c r="Y384">
        <f>AT384</f>
        <v/>
      </c>
      <c r="AA384" t="n">
        <v>590.67</v>
      </c>
      <c r="AB384" t="n">
        <v>0</v>
      </c>
      <c r="AC384" t="n">
        <v>0</v>
      </c>
      <c r="AD384" t="n">
        <v>0</v>
      </c>
      <c r="AE384" t="n">
        <v>37.29</v>
      </c>
      <c r="AF384" t="n">
        <v>0</v>
      </c>
      <c r="AG384" t="n">
        <v>0</v>
      </c>
      <c r="AH384" t="n">
        <v>0</v>
      </c>
      <c r="AI384" t="n">
        <v>15.84</v>
      </c>
      <c r="AJ384" t="n">
        <v>1</v>
      </c>
      <c r="AK384" t="n">
        <v>1</v>
      </c>
      <c r="AL384" t="n">
        <v>1</v>
      </c>
      <c r="AM384" t="n">
        <v>2</v>
      </c>
      <c r="AN384" t="n">
        <v>0</v>
      </c>
      <c r="AO384" t="n">
        <v>1</v>
      </c>
      <c r="AP384" t="n">
        <v>0</v>
      </c>
      <c r="AQ384" t="n">
        <v>0</v>
      </c>
      <c r="AR384" t="n">
        <v>0</v>
      </c>
      <c r="AS384" t="inlineStr"/>
      <c r="AT384" t="n">
        <v>0.5600000000000001</v>
      </c>
      <c r="AU384" t="inlineStr"/>
      <c r="AV384" t="n">
        <v>0</v>
      </c>
      <c r="AW384" t="n">
        <v>2</v>
      </c>
      <c r="AX384" t="n">
        <v>78865577</v>
      </c>
      <c r="AY384" t="n">
        <v>1</v>
      </c>
      <c r="AZ384" t="n">
        <v>0</v>
      </c>
      <c r="BA384" t="n">
        <v>382</v>
      </c>
      <c r="BB384" t="n">
        <v>0</v>
      </c>
      <c r="BC384" t="n">
        <v>0</v>
      </c>
      <c r="BD384" t="n">
        <v>0</v>
      </c>
      <c r="BE384" t="n">
        <v>0</v>
      </c>
      <c r="BF384" t="n">
        <v>0</v>
      </c>
      <c r="BG384" t="n">
        <v>0</v>
      </c>
      <c r="BH384" t="n">
        <v>0</v>
      </c>
      <c r="BI384" t="n">
        <v>0</v>
      </c>
      <c r="BJ384" t="n">
        <v>0</v>
      </c>
      <c r="BK384" t="n">
        <v>0</v>
      </c>
      <c r="BL384" t="n">
        <v>0</v>
      </c>
      <c r="BM384" t="n">
        <v>0</v>
      </c>
      <c r="BN384" t="n">
        <v>0</v>
      </c>
      <c r="BO384" t="n">
        <v>0</v>
      </c>
      <c r="BP384" t="n">
        <v>0</v>
      </c>
      <c r="BQ384" t="n">
        <v>0</v>
      </c>
      <c r="BR384" t="n">
        <v>0</v>
      </c>
      <c r="BS384" t="n">
        <v>0</v>
      </c>
      <c r="BT384" t="n">
        <v>0</v>
      </c>
      <c r="BU384" t="n">
        <v>0</v>
      </c>
      <c r="BV384" t="n">
        <v>0</v>
      </c>
      <c r="BW384" t="n">
        <v>0</v>
      </c>
      <c r="CV384" t="n">
        <v>0</v>
      </c>
      <c r="CW384" t="n">
        <v>0</v>
      </c>
      <c r="CX384">
        <f>ROUND(Y384*Source!I1164,7)</f>
        <v/>
      </c>
      <c r="CY384">
        <f>AA384</f>
        <v/>
      </c>
      <c r="CZ384">
        <f>AE384</f>
        <v/>
      </c>
      <c r="DA384">
        <f>AI384</f>
        <v/>
      </c>
      <c r="DB384">
        <f>ROUND(ROUND(AT384*CZ384,2),2)</f>
        <v/>
      </c>
      <c r="DC384">
        <f>ROUND(ROUND(AT384*AG384,2),2)</f>
        <v/>
      </c>
      <c r="DD384" t="inlineStr"/>
      <c r="DE384" t="inlineStr"/>
      <c r="DF384">
        <f>ROUND(ROUND(AE384*AI384,0)*CX384,0)</f>
        <v/>
      </c>
      <c r="DG384">
        <f>ROUND(ROUND(AF384,0)*CX384,0)</f>
        <v/>
      </c>
      <c r="DH384">
        <f>ROUND(ROUND(AG384,0)*CX384,0)</f>
        <v/>
      </c>
      <c r="DI384">
        <f>ROUND(ROUND(AH384,0)*CX384,0)</f>
        <v/>
      </c>
      <c r="DJ384">
        <f>DF384</f>
        <v/>
      </c>
      <c r="DK384" t="n">
        <v>0</v>
      </c>
      <c r="DL384" t="inlineStr"/>
      <c r="DM384" t="n">
        <v>0</v>
      </c>
      <c r="DN384" t="inlineStr"/>
      <c r="DO384" t="n">
        <v>0</v>
      </c>
    </row>
    <row r="385">
      <c r="A385">
        <f>ROW(Source!A1164)</f>
        <v/>
      </c>
      <c r="B385" t="n">
        <v>78862477</v>
      </c>
      <c r="C385" t="n">
        <v>78865563</v>
      </c>
      <c r="D385" t="n">
        <v>29143384</v>
      </c>
      <c r="E385" t="n">
        <v>1</v>
      </c>
      <c r="F385" t="n">
        <v>1</v>
      </c>
      <c r="G385" t="n">
        <v>1</v>
      </c>
      <c r="H385" t="n">
        <v>3</v>
      </c>
      <c r="I385" t="inlineStr">
        <is>
          <t>302-0068</t>
        </is>
      </c>
      <c r="J385" t="inlineStr">
        <is>
          <t>ТССЦ Московской обл., 302-0068, приказ Минстроя России №675/пр от 28.02.2017 № 256/пр</t>
        </is>
      </c>
      <c r="K385" t="inlineStr">
        <is>
          <t>Кран шаровый муфтовый Valtec для воды диаметром 15 мм, тип в/н</t>
        </is>
      </c>
      <c r="L385" t="n">
        <v>1354</v>
      </c>
      <c r="N385" t="n">
        <v>1010</v>
      </c>
      <c r="O385" t="inlineStr">
        <is>
          <t>шт.</t>
        </is>
      </c>
      <c r="P385" t="inlineStr">
        <is>
          <t>шт.</t>
        </is>
      </c>
      <c r="Q385" t="n">
        <v>1</v>
      </c>
      <c r="W385" t="n">
        <v>0</v>
      </c>
      <c r="X385" t="n">
        <v>-22704264</v>
      </c>
      <c r="Y385">
        <f>AT385</f>
        <v/>
      </c>
      <c r="AA385" t="n">
        <v>414.14</v>
      </c>
      <c r="AB385" t="n">
        <v>0</v>
      </c>
      <c r="AC385" t="n">
        <v>0</v>
      </c>
      <c r="AD385" t="n">
        <v>0</v>
      </c>
      <c r="AE385" t="n">
        <v>33.78</v>
      </c>
      <c r="AF385" t="n">
        <v>0</v>
      </c>
      <c r="AG385" t="n">
        <v>0</v>
      </c>
      <c r="AH385" t="n">
        <v>0</v>
      </c>
      <c r="AI385" t="n">
        <v>12.26</v>
      </c>
      <c r="AJ385" t="n">
        <v>1</v>
      </c>
      <c r="AK385" t="n">
        <v>1</v>
      </c>
      <c r="AL385" t="n">
        <v>1</v>
      </c>
      <c r="AM385" t="n">
        <v>0</v>
      </c>
      <c r="AN385" t="n">
        <v>0</v>
      </c>
      <c r="AO385" t="n">
        <v>0</v>
      </c>
      <c r="AP385" t="n">
        <v>0</v>
      </c>
      <c r="AQ385" t="n">
        <v>0</v>
      </c>
      <c r="AR385" t="n">
        <v>0</v>
      </c>
      <c r="AS385" t="inlineStr"/>
      <c r="AT385" t="n">
        <v>100</v>
      </c>
      <c r="AU385" t="inlineStr"/>
      <c r="AV385" t="n">
        <v>0</v>
      </c>
      <c r="AW385" t="n">
        <v>1</v>
      </c>
      <c r="AX385" t="n">
        <v>-1</v>
      </c>
      <c r="AY385" t="n">
        <v>0</v>
      </c>
      <c r="AZ385" t="n">
        <v>0</v>
      </c>
      <c r="BA385" t="inlineStr"/>
      <c r="BB385" t="n">
        <v>0</v>
      </c>
      <c r="BC385" t="n">
        <v>0</v>
      </c>
      <c r="BD385" t="n">
        <v>0</v>
      </c>
      <c r="BE385" t="n">
        <v>0</v>
      </c>
      <c r="BF385" t="n">
        <v>0</v>
      </c>
      <c r="BG385" t="n">
        <v>0</v>
      </c>
      <c r="BH385" t="n">
        <v>0</v>
      </c>
      <c r="BI385" t="n">
        <v>0</v>
      </c>
      <c r="BJ385" t="n">
        <v>0</v>
      </c>
      <c r="BK385" t="n">
        <v>0</v>
      </c>
      <c r="BL385" t="n">
        <v>0</v>
      </c>
      <c r="BM385" t="n">
        <v>0</v>
      </c>
      <c r="BN385" t="n">
        <v>0</v>
      </c>
      <c r="BO385" t="n">
        <v>0</v>
      </c>
      <c r="BP385" t="n">
        <v>0</v>
      </c>
      <c r="BQ385" t="n">
        <v>0</v>
      </c>
      <c r="BR385" t="n">
        <v>0</v>
      </c>
      <c r="BS385" t="n">
        <v>0</v>
      </c>
      <c r="BT385" t="n">
        <v>0</v>
      </c>
      <c r="BU385" t="n">
        <v>0</v>
      </c>
      <c r="BV385" t="n">
        <v>0</v>
      </c>
      <c r="BW385" t="n">
        <v>0</v>
      </c>
      <c r="CV385" t="n">
        <v>0</v>
      </c>
      <c r="CW385" t="n">
        <v>0</v>
      </c>
      <c r="CX385">
        <f>ROUND(Y385*Source!I1164,7)</f>
        <v/>
      </c>
      <c r="CY385">
        <f>AA385</f>
        <v/>
      </c>
      <c r="CZ385">
        <f>AE385</f>
        <v/>
      </c>
      <c r="DA385">
        <f>AI385</f>
        <v/>
      </c>
      <c r="DB385">
        <f>ROUND(ROUND(AT385*CZ385,2),2)</f>
        <v/>
      </c>
      <c r="DC385">
        <f>ROUND(ROUND(AT385*AG385,2),2)</f>
        <v/>
      </c>
      <c r="DD385" t="inlineStr"/>
      <c r="DE385" t="inlineStr"/>
      <c r="DF385">
        <f>ROUND(ROUND(AE385*AI385,0)*CX385,0)</f>
        <v/>
      </c>
      <c r="DG385">
        <f>ROUND(ROUND(AF385,0)*CX385,0)</f>
        <v/>
      </c>
      <c r="DH385">
        <f>ROUND(ROUND(AG385,0)*CX385,0)</f>
        <v/>
      </c>
      <c r="DI385">
        <f>ROUND(ROUND(AH385,0)*CX385,0)</f>
        <v/>
      </c>
      <c r="DJ385">
        <f>DF385</f>
        <v/>
      </c>
      <c r="DK385" t="n">
        <v>0</v>
      </c>
      <c r="DL385" t="inlineStr"/>
      <c r="DM385" t="n">
        <v>0</v>
      </c>
      <c r="DN385" t="inlineStr"/>
      <c r="DO385" t="n">
        <v>0</v>
      </c>
    </row>
    <row r="386">
      <c r="A386">
        <f>ROW(Source!A1164)</f>
        <v/>
      </c>
      <c r="B386" t="n">
        <v>78862477</v>
      </c>
      <c r="C386" t="n">
        <v>78865563</v>
      </c>
      <c r="D386" t="n">
        <v>29143386</v>
      </c>
      <c r="E386" t="n">
        <v>1</v>
      </c>
      <c r="F386" t="n">
        <v>1</v>
      </c>
      <c r="G386" t="n">
        <v>1</v>
      </c>
      <c r="H386" t="n">
        <v>3</v>
      </c>
      <c r="I386" t="inlineStr">
        <is>
          <t>302-0070</t>
        </is>
      </c>
      <c r="J386" t="inlineStr">
        <is>
          <t>ТССЦ Московской обл., 302-0070, приказ Минстроя России №675/пр от 28.02.2017 № 256/пр</t>
        </is>
      </c>
      <c r="K386" t="inlineStr">
        <is>
          <t>Кран шаровый муфтовый Valtec для воды диаметром 25 мм, тип в/н</t>
        </is>
      </c>
      <c r="L386" t="n">
        <v>1354</v>
      </c>
      <c r="N386" t="n">
        <v>1010</v>
      </c>
      <c r="O386" t="inlineStr">
        <is>
          <t>шт.</t>
        </is>
      </c>
      <c r="P386" t="inlineStr">
        <is>
          <t>шт.</t>
        </is>
      </c>
      <c r="Q386" t="n">
        <v>1</v>
      </c>
      <c r="W386" t="n">
        <v>0</v>
      </c>
      <c r="X386" t="n">
        <v>1318284931</v>
      </c>
      <c r="Y386">
        <f>AT386</f>
        <v/>
      </c>
      <c r="AA386" t="n">
        <v>1009.61</v>
      </c>
      <c r="AB386" t="n">
        <v>0</v>
      </c>
      <c r="AC386" t="n">
        <v>0</v>
      </c>
      <c r="AD386" t="n">
        <v>0</v>
      </c>
      <c r="AE386" t="n">
        <v>81.75</v>
      </c>
      <c r="AF386" t="n">
        <v>0</v>
      </c>
      <c r="AG386" t="n">
        <v>0</v>
      </c>
      <c r="AH386" t="n">
        <v>0</v>
      </c>
      <c r="AI386" t="n">
        <v>12.35</v>
      </c>
      <c r="AJ386" t="n">
        <v>1</v>
      </c>
      <c r="AK386" t="n">
        <v>1</v>
      </c>
      <c r="AL386" t="n">
        <v>1</v>
      </c>
      <c r="AM386" t="n">
        <v>0</v>
      </c>
      <c r="AN386" t="n">
        <v>0</v>
      </c>
      <c r="AO386" t="n">
        <v>0</v>
      </c>
      <c r="AP386" t="n">
        <v>1</v>
      </c>
      <c r="AQ386" t="n">
        <v>0</v>
      </c>
      <c r="AR386" t="n">
        <v>0</v>
      </c>
      <c r="AS386" t="inlineStr"/>
      <c r="AT386" t="n">
        <v>100</v>
      </c>
      <c r="AU386" t="inlineStr"/>
      <c r="AV386" t="n">
        <v>0</v>
      </c>
      <c r="AW386" t="n">
        <v>1</v>
      </c>
      <c r="AX386" t="n">
        <v>-1</v>
      </c>
      <c r="AY386" t="n">
        <v>0</v>
      </c>
      <c r="AZ386" t="n">
        <v>0</v>
      </c>
      <c r="BA386" t="inlineStr"/>
      <c r="BB386" t="n">
        <v>0</v>
      </c>
      <c r="BC386" t="n">
        <v>0</v>
      </c>
      <c r="BD386" t="n">
        <v>0</v>
      </c>
      <c r="BE386" t="n">
        <v>0</v>
      </c>
      <c r="BF386" t="n">
        <v>0</v>
      </c>
      <c r="BG386" t="n">
        <v>0</v>
      </c>
      <c r="BH386" t="n">
        <v>0</v>
      </c>
      <c r="BI386" t="n">
        <v>0</v>
      </c>
      <c r="BJ386" t="n">
        <v>0</v>
      </c>
      <c r="BK386" t="n">
        <v>0</v>
      </c>
      <c r="BL386" t="n">
        <v>0</v>
      </c>
      <c r="BM386" t="n">
        <v>0</v>
      </c>
      <c r="BN386" t="n">
        <v>0</v>
      </c>
      <c r="BO386" t="n">
        <v>0</v>
      </c>
      <c r="BP386" t="n">
        <v>0</v>
      </c>
      <c r="BQ386" t="n">
        <v>0</v>
      </c>
      <c r="BR386" t="n">
        <v>0</v>
      </c>
      <c r="BS386" t="n">
        <v>0</v>
      </c>
      <c r="BT386" t="n">
        <v>0</v>
      </c>
      <c r="BU386" t="n">
        <v>0</v>
      </c>
      <c r="BV386" t="n">
        <v>0</v>
      </c>
      <c r="BW386" t="n">
        <v>0</v>
      </c>
      <c r="CV386" t="n">
        <v>0</v>
      </c>
      <c r="CW386" t="n">
        <v>0</v>
      </c>
      <c r="CX386">
        <f>ROUND(Y386*Source!I1164,7)</f>
        <v/>
      </c>
      <c r="CY386">
        <f>AA386</f>
        <v/>
      </c>
      <c r="CZ386">
        <f>AE386</f>
        <v/>
      </c>
      <c r="DA386">
        <f>AI386</f>
        <v/>
      </c>
      <c r="DB386">
        <f>ROUND(ROUND(AT386*CZ386,2),2)</f>
        <v/>
      </c>
      <c r="DC386">
        <f>ROUND(ROUND(AT386*AG386,2),2)</f>
        <v/>
      </c>
      <c r="DD386" t="inlineStr"/>
      <c r="DE386" t="inlineStr"/>
      <c r="DF386">
        <f>ROUND(ROUND(AE386*AI386,0)*CX386,0)</f>
        <v/>
      </c>
      <c r="DG386">
        <f>ROUND(ROUND(AF386,0)*CX386,0)</f>
        <v/>
      </c>
      <c r="DH386">
        <f>ROUND(ROUND(AG386,0)*CX386,0)</f>
        <v/>
      </c>
      <c r="DI386">
        <f>ROUND(ROUND(AH386,0)*CX386,0)</f>
        <v/>
      </c>
      <c r="DJ386">
        <f>DF386</f>
        <v/>
      </c>
      <c r="DK386" t="n">
        <v>0</v>
      </c>
      <c r="DL386" t="inlineStr"/>
      <c r="DM386" t="n">
        <v>0</v>
      </c>
      <c r="DN386" t="inlineStr"/>
      <c r="DO386" t="n">
        <v>0</v>
      </c>
    </row>
    <row r="387">
      <c r="A387">
        <f>ROW(Source!A1164)</f>
        <v/>
      </c>
      <c r="B387" t="n">
        <v>78862477</v>
      </c>
      <c r="C387" t="n">
        <v>78865563</v>
      </c>
      <c r="D387" t="n">
        <v>29144224</v>
      </c>
      <c r="E387" t="n">
        <v>1</v>
      </c>
      <c r="F387" t="n">
        <v>1</v>
      </c>
      <c r="G387" t="n">
        <v>1</v>
      </c>
      <c r="H387" t="n">
        <v>3</v>
      </c>
      <c r="I387" t="inlineStr">
        <is>
          <t>302-1241</t>
        </is>
      </c>
      <c r="J387" t="inlineStr">
        <is>
          <t>ТССЦ Московской обл., 302-1241, приказ Минстроя России №675/пр от 28.02.2017 № 256/пр</t>
        </is>
      </c>
      <c r="K387" t="inlineStr">
        <is>
          <t>Сгоны стальные с муфтой и контргайкой, диаметром 50 мм</t>
        </is>
      </c>
      <c r="L387" t="n">
        <v>1354</v>
      </c>
      <c r="N387" t="n">
        <v>1010</v>
      </c>
      <c r="O387" t="inlineStr">
        <is>
          <t>шт.</t>
        </is>
      </c>
      <c r="P387" t="inlineStr">
        <is>
          <t>шт.</t>
        </is>
      </c>
      <c r="Q387" t="n">
        <v>1</v>
      </c>
      <c r="W387" t="n">
        <v>1</v>
      </c>
      <c r="X387" t="n">
        <v>-1108176549</v>
      </c>
      <c r="Y387">
        <f>AT387</f>
        <v/>
      </c>
      <c r="AA387" t="n">
        <v>391.55</v>
      </c>
      <c r="AB387" t="n">
        <v>0</v>
      </c>
      <c r="AC387" t="n">
        <v>0</v>
      </c>
      <c r="AD387" t="n">
        <v>0</v>
      </c>
      <c r="AE387" t="n">
        <v>28.58</v>
      </c>
      <c r="AF387" t="n">
        <v>0</v>
      </c>
      <c r="AG387" t="n">
        <v>0</v>
      </c>
      <c r="AH387" t="n">
        <v>0</v>
      </c>
      <c r="AI387" t="n">
        <v>13.7</v>
      </c>
      <c r="AJ387" t="n">
        <v>1</v>
      </c>
      <c r="AK387" t="n">
        <v>1</v>
      </c>
      <c r="AL387" t="n">
        <v>1</v>
      </c>
      <c r="AM387" t="n">
        <v>2</v>
      </c>
      <c r="AN387" t="n">
        <v>0</v>
      </c>
      <c r="AO387" t="n">
        <v>1</v>
      </c>
      <c r="AP387" t="n">
        <v>0</v>
      </c>
      <c r="AQ387" t="n">
        <v>0</v>
      </c>
      <c r="AR387" t="n">
        <v>0</v>
      </c>
      <c r="AS387" t="inlineStr"/>
      <c r="AT387" t="n">
        <v>-100</v>
      </c>
      <c r="AU387" t="inlineStr"/>
      <c r="AV387" t="n">
        <v>0</v>
      </c>
      <c r="AW387" t="n">
        <v>2</v>
      </c>
      <c r="AX387" t="n">
        <v>78865578</v>
      </c>
      <c r="AY387" t="n">
        <v>1</v>
      </c>
      <c r="AZ387" t="n">
        <v>6144</v>
      </c>
      <c r="BA387" t="n">
        <v>383</v>
      </c>
      <c r="BB387" t="n">
        <v>0</v>
      </c>
      <c r="BC387" t="n">
        <v>0</v>
      </c>
      <c r="BD387" t="n">
        <v>0</v>
      </c>
      <c r="BE387" t="n">
        <v>0</v>
      </c>
      <c r="BF387" t="n">
        <v>0</v>
      </c>
      <c r="BG387" t="n">
        <v>0</v>
      </c>
      <c r="BH387" t="n">
        <v>0</v>
      </c>
      <c r="BI387" t="n">
        <v>0</v>
      </c>
      <c r="BJ387" t="n">
        <v>0</v>
      </c>
      <c r="BK387" t="n">
        <v>0</v>
      </c>
      <c r="BL387" t="n">
        <v>0</v>
      </c>
      <c r="BM387" t="n">
        <v>0</v>
      </c>
      <c r="BN387" t="n">
        <v>0</v>
      </c>
      <c r="BO387" t="n">
        <v>0</v>
      </c>
      <c r="BP387" t="n">
        <v>0</v>
      </c>
      <c r="BQ387" t="n">
        <v>0</v>
      </c>
      <c r="BR387" t="n">
        <v>0</v>
      </c>
      <c r="BS387" t="n">
        <v>0</v>
      </c>
      <c r="BT387" t="n">
        <v>0</v>
      </c>
      <c r="BU387" t="n">
        <v>0</v>
      </c>
      <c r="BV387" t="n">
        <v>0</v>
      </c>
      <c r="BW387" t="n">
        <v>0</v>
      </c>
      <c r="CV387" t="n">
        <v>0</v>
      </c>
      <c r="CW387" t="n">
        <v>0</v>
      </c>
      <c r="CX387">
        <f>ROUND(Y387*Source!I1164,7)</f>
        <v/>
      </c>
      <c r="CY387">
        <f>AA387</f>
        <v/>
      </c>
      <c r="CZ387">
        <f>AE387</f>
        <v/>
      </c>
      <c r="DA387">
        <f>AI387</f>
        <v/>
      </c>
      <c r="DB387">
        <f>ROUND(ROUND(AT387*CZ387,2),2)</f>
        <v/>
      </c>
      <c r="DC387">
        <f>ROUND(ROUND(AT387*AG387,2),2)</f>
        <v/>
      </c>
      <c r="DD387" t="inlineStr"/>
      <c r="DE387" t="inlineStr"/>
      <c r="DF387">
        <f>ROUND(ROUND(AE387*AI387,0)*CX387,0)</f>
        <v/>
      </c>
      <c r="DG387">
        <f>ROUND(ROUND(AF387,0)*CX387,0)</f>
        <v/>
      </c>
      <c r="DH387">
        <f>ROUND(ROUND(AG387,0)*CX387,0)</f>
        <v/>
      </c>
      <c r="DI387">
        <f>ROUND(ROUND(AH387,0)*CX387,0)</f>
        <v/>
      </c>
      <c r="DJ387">
        <f>DF387</f>
        <v/>
      </c>
      <c r="DK387" t="n">
        <v>0</v>
      </c>
      <c r="DL387" t="inlineStr"/>
      <c r="DM387" t="n">
        <v>0</v>
      </c>
      <c r="DN387" t="inlineStr"/>
      <c r="DO387" t="n">
        <v>0</v>
      </c>
    </row>
    <row r="388">
      <c r="A388">
        <f>ROW(Source!A1164)</f>
        <v/>
      </c>
      <c r="B388" t="n">
        <v>78862477</v>
      </c>
      <c r="C388" t="n">
        <v>78865563</v>
      </c>
      <c r="D388" t="n">
        <v>29160291</v>
      </c>
      <c r="E388" t="n">
        <v>1</v>
      </c>
      <c r="F388" t="n">
        <v>1</v>
      </c>
      <c r="G388" t="n">
        <v>1</v>
      </c>
      <c r="H388" t="n">
        <v>3</v>
      </c>
      <c r="I388" t="inlineStr">
        <is>
          <t>507-0921</t>
        </is>
      </c>
      <c r="J388" t="inlineStr">
        <is>
          <t>ТССЦ Московской обл., 507-0921, приказ Минстроя России №675/пр от 28.02.2017 № 258/пр</t>
        </is>
      </c>
      <c r="K388" t="inlineStr">
        <is>
          <t>Угольник 90° полиэтиленовый с удлиненным хвостовиком, SDR 11, диаметр 32 мм (ТУ2248-001-18425183-01)</t>
        </is>
      </c>
      <c r="L388" t="n">
        <v>1354</v>
      </c>
      <c r="N388" t="n">
        <v>1010</v>
      </c>
      <c r="O388" t="inlineStr">
        <is>
          <t>шт.</t>
        </is>
      </c>
      <c r="P388" t="inlineStr">
        <is>
          <t>шт.</t>
        </is>
      </c>
      <c r="Q388" t="n">
        <v>1</v>
      </c>
      <c r="W388" t="n">
        <v>0</v>
      </c>
      <c r="X388" t="n">
        <v>1487161760</v>
      </c>
      <c r="Y388">
        <f>AT388</f>
        <v/>
      </c>
      <c r="AA388" t="n">
        <v>78.66</v>
      </c>
      <c r="AB388" t="n">
        <v>0</v>
      </c>
      <c r="AC388" t="n">
        <v>0</v>
      </c>
      <c r="AD388" t="n">
        <v>0</v>
      </c>
      <c r="AE388" t="n">
        <v>25.79</v>
      </c>
      <c r="AF388" t="n">
        <v>0</v>
      </c>
      <c r="AG388" t="n">
        <v>0</v>
      </c>
      <c r="AH388" t="n">
        <v>0</v>
      </c>
      <c r="AI388" t="n">
        <v>3.05</v>
      </c>
      <c r="AJ388" t="n">
        <v>1</v>
      </c>
      <c r="AK388" t="n">
        <v>1</v>
      </c>
      <c r="AL388" t="n">
        <v>1</v>
      </c>
      <c r="AM388" t="n">
        <v>0</v>
      </c>
      <c r="AN388" t="n">
        <v>0</v>
      </c>
      <c r="AO388" t="n">
        <v>0</v>
      </c>
      <c r="AP388" t="n">
        <v>1</v>
      </c>
      <c r="AQ388" t="n">
        <v>0</v>
      </c>
      <c r="AR388" t="n">
        <v>0</v>
      </c>
      <c r="AS388" t="inlineStr"/>
      <c r="AT388" t="n">
        <v>300</v>
      </c>
      <c r="AU388" t="inlineStr"/>
      <c r="AV388" t="n">
        <v>0</v>
      </c>
      <c r="AW388" t="n">
        <v>1</v>
      </c>
      <c r="AX388" t="n">
        <v>-1</v>
      </c>
      <c r="AY388" t="n">
        <v>0</v>
      </c>
      <c r="AZ388" t="n">
        <v>0</v>
      </c>
      <c r="BA388" t="inlineStr"/>
      <c r="BB388" t="n">
        <v>0</v>
      </c>
      <c r="BC388" t="n">
        <v>0</v>
      </c>
      <c r="BD388" t="n">
        <v>0</v>
      </c>
      <c r="BE388" t="n">
        <v>0</v>
      </c>
      <c r="BF388" t="n">
        <v>0</v>
      </c>
      <c r="BG388" t="n">
        <v>0</v>
      </c>
      <c r="BH388" t="n">
        <v>0</v>
      </c>
      <c r="BI388" t="n">
        <v>0</v>
      </c>
      <c r="BJ388" t="n">
        <v>0</v>
      </c>
      <c r="BK388" t="n">
        <v>0</v>
      </c>
      <c r="BL388" t="n">
        <v>0</v>
      </c>
      <c r="BM388" t="n">
        <v>0</v>
      </c>
      <c r="BN388" t="n">
        <v>0</v>
      </c>
      <c r="BO388" t="n">
        <v>0</v>
      </c>
      <c r="BP388" t="n">
        <v>0</v>
      </c>
      <c r="BQ388" t="n">
        <v>0</v>
      </c>
      <c r="BR388" t="n">
        <v>0</v>
      </c>
      <c r="BS388" t="n">
        <v>0</v>
      </c>
      <c r="BT388" t="n">
        <v>0</v>
      </c>
      <c r="BU388" t="n">
        <v>0</v>
      </c>
      <c r="BV388" t="n">
        <v>0</v>
      </c>
      <c r="BW388" t="n">
        <v>0</v>
      </c>
      <c r="CV388" t="n">
        <v>0</v>
      </c>
      <c r="CW388" t="n">
        <v>0</v>
      </c>
      <c r="CX388">
        <f>ROUND(Y388*Source!I1164,7)</f>
        <v/>
      </c>
      <c r="CY388">
        <f>AA388</f>
        <v/>
      </c>
      <c r="CZ388">
        <f>AE388</f>
        <v/>
      </c>
      <c r="DA388">
        <f>AI388</f>
        <v/>
      </c>
      <c r="DB388">
        <f>ROUND(ROUND(AT388*CZ388,2),2)</f>
        <v/>
      </c>
      <c r="DC388">
        <f>ROUND(ROUND(AT388*AG388,2),2)</f>
        <v/>
      </c>
      <c r="DD388" t="inlineStr"/>
      <c r="DE388" t="inlineStr"/>
      <c r="DF388">
        <f>ROUND(ROUND(AE388*AI388,0)*CX388,0)</f>
        <v/>
      </c>
      <c r="DG388">
        <f>ROUND(ROUND(AF388,0)*CX388,0)</f>
        <v/>
      </c>
      <c r="DH388">
        <f>ROUND(ROUND(AG388,0)*CX388,0)</f>
        <v/>
      </c>
      <c r="DI388">
        <f>ROUND(ROUND(AH388,0)*CX388,0)</f>
        <v/>
      </c>
      <c r="DJ388">
        <f>DF388</f>
        <v/>
      </c>
      <c r="DK388" t="n">
        <v>0</v>
      </c>
      <c r="DL388" t="inlineStr"/>
      <c r="DM388" t="n">
        <v>0</v>
      </c>
      <c r="DN388" t="inlineStr"/>
      <c r="DO388" t="n">
        <v>0</v>
      </c>
    </row>
    <row r="389">
      <c r="A389">
        <f>ROW(Source!A1164)</f>
        <v/>
      </c>
      <c r="B389" t="n">
        <v>78862477</v>
      </c>
      <c r="C389" t="n">
        <v>78865563</v>
      </c>
      <c r="D389" t="n">
        <v>29160095</v>
      </c>
      <c r="E389" t="n">
        <v>1</v>
      </c>
      <c r="F389" t="n">
        <v>1</v>
      </c>
      <c r="G389" t="n">
        <v>1</v>
      </c>
      <c r="H389" t="n">
        <v>3</v>
      </c>
      <c r="I389" t="inlineStr">
        <is>
          <t>507-3620</t>
        </is>
      </c>
      <c r="J389" t="inlineStr">
        <is>
          <t>ТССЦ Московской обл., 507-3620, приказ Минстроя России №675/пр от 28.02.2017 № 258/пр</t>
        </is>
      </c>
      <c r="K389" t="inlineStr">
        <is>
          <t>Тройник полипропиленовый переходной диаметром 32х20х32 мм</t>
        </is>
      </c>
      <c r="L389" t="n">
        <v>1358</v>
      </c>
      <c r="N389" t="n">
        <v>1010</v>
      </c>
      <c r="O389" t="inlineStr">
        <is>
          <t>10 шт.</t>
        </is>
      </c>
      <c r="P389" t="inlineStr">
        <is>
          <t>10 шт.</t>
        </is>
      </c>
      <c r="Q389" t="n">
        <v>10</v>
      </c>
      <c r="W389" t="n">
        <v>0</v>
      </c>
      <c r="X389" t="n">
        <v>-1836955246</v>
      </c>
      <c r="Y389">
        <f>AT389</f>
        <v/>
      </c>
      <c r="AA389" t="n">
        <v>191.78</v>
      </c>
      <c r="AB389" t="n">
        <v>0</v>
      </c>
      <c r="AC389" t="n">
        <v>0</v>
      </c>
      <c r="AD389" t="n">
        <v>0</v>
      </c>
      <c r="AE389" t="n">
        <v>36.6</v>
      </c>
      <c r="AF389" t="n">
        <v>0</v>
      </c>
      <c r="AG389" t="n">
        <v>0</v>
      </c>
      <c r="AH389" t="n">
        <v>0</v>
      </c>
      <c r="AI389" t="n">
        <v>5.24</v>
      </c>
      <c r="AJ389" t="n">
        <v>1</v>
      </c>
      <c r="AK389" t="n">
        <v>1</v>
      </c>
      <c r="AL389" t="n">
        <v>1</v>
      </c>
      <c r="AM389" t="n">
        <v>0</v>
      </c>
      <c r="AN389" t="n">
        <v>0</v>
      </c>
      <c r="AO389" t="n">
        <v>0</v>
      </c>
      <c r="AP389" t="n">
        <v>1</v>
      </c>
      <c r="AQ389" t="n">
        <v>0</v>
      </c>
      <c r="AR389" t="n">
        <v>0</v>
      </c>
      <c r="AS389" t="inlineStr"/>
      <c r="AT389" t="n">
        <v>10</v>
      </c>
      <c r="AU389" t="inlineStr"/>
      <c r="AV389" t="n">
        <v>0</v>
      </c>
      <c r="AW389" t="n">
        <v>1</v>
      </c>
      <c r="AX389" t="n">
        <v>-1</v>
      </c>
      <c r="AY389" t="n">
        <v>0</v>
      </c>
      <c r="AZ389" t="n">
        <v>0</v>
      </c>
      <c r="BA389" t="inlineStr"/>
      <c r="BB389" t="n">
        <v>0</v>
      </c>
      <c r="BC389" t="n">
        <v>0</v>
      </c>
      <c r="BD389" t="n">
        <v>0</v>
      </c>
      <c r="BE389" t="n">
        <v>0</v>
      </c>
      <c r="BF389" t="n">
        <v>0</v>
      </c>
      <c r="BG389" t="n">
        <v>0</v>
      </c>
      <c r="BH389" t="n">
        <v>0</v>
      </c>
      <c r="BI389" t="n">
        <v>0</v>
      </c>
      <c r="BJ389" t="n">
        <v>0</v>
      </c>
      <c r="BK389" t="n">
        <v>0</v>
      </c>
      <c r="BL389" t="n">
        <v>0</v>
      </c>
      <c r="BM389" t="n">
        <v>0</v>
      </c>
      <c r="BN389" t="n">
        <v>0</v>
      </c>
      <c r="BO389" t="n">
        <v>0</v>
      </c>
      <c r="BP389" t="n">
        <v>0</v>
      </c>
      <c r="BQ389" t="n">
        <v>0</v>
      </c>
      <c r="BR389" t="n">
        <v>0</v>
      </c>
      <c r="BS389" t="n">
        <v>0</v>
      </c>
      <c r="BT389" t="n">
        <v>0</v>
      </c>
      <c r="BU389" t="n">
        <v>0</v>
      </c>
      <c r="BV389" t="n">
        <v>0</v>
      </c>
      <c r="BW389" t="n">
        <v>0</v>
      </c>
      <c r="CV389" t="n">
        <v>0</v>
      </c>
      <c r="CW389" t="n">
        <v>0</v>
      </c>
      <c r="CX389">
        <f>ROUND(Y389*Source!I1164,7)</f>
        <v/>
      </c>
      <c r="CY389">
        <f>AA389</f>
        <v/>
      </c>
      <c r="CZ389">
        <f>AE389</f>
        <v/>
      </c>
      <c r="DA389">
        <f>AI389</f>
        <v/>
      </c>
      <c r="DB389">
        <f>ROUND(ROUND(AT389*CZ389,2),2)</f>
        <v/>
      </c>
      <c r="DC389">
        <f>ROUND(ROUND(AT389*AG389,2),2)</f>
        <v/>
      </c>
      <c r="DD389" t="inlineStr"/>
      <c r="DE389" t="inlineStr"/>
      <c r="DF389">
        <f>ROUND(ROUND(AE389*AI389,0)*CX389,0)</f>
        <v/>
      </c>
      <c r="DG389">
        <f>ROUND(ROUND(AF389,0)*CX389,0)</f>
        <v/>
      </c>
      <c r="DH389">
        <f>ROUND(ROUND(AG389,0)*CX389,0)</f>
        <v/>
      </c>
      <c r="DI389">
        <f>ROUND(ROUND(AH389,0)*CX389,0)</f>
        <v/>
      </c>
      <c r="DJ389">
        <f>DF389</f>
        <v/>
      </c>
      <c r="DK389" t="n">
        <v>0</v>
      </c>
      <c r="DL389" t="inlineStr"/>
      <c r="DM389" t="n">
        <v>0</v>
      </c>
      <c r="DN389" t="inlineStr"/>
      <c r="DO389" t="n">
        <v>0</v>
      </c>
    </row>
    <row r="390">
      <c r="A390">
        <f>ROW(Source!A1164)</f>
        <v/>
      </c>
      <c r="B390" t="n">
        <v>78862477</v>
      </c>
      <c r="C390" t="n">
        <v>78865563</v>
      </c>
      <c r="D390" t="n">
        <v>38120439</v>
      </c>
      <c r="E390" t="n">
        <v>1</v>
      </c>
      <c r="F390" t="n">
        <v>1</v>
      </c>
      <c r="G390" t="n">
        <v>1</v>
      </c>
      <c r="H390" t="n">
        <v>3</v>
      </c>
      <c r="I390" t="inlineStr">
        <is>
          <t>507-4994</t>
        </is>
      </c>
      <c r="J390" t="inlineStr">
        <is>
          <t>ТССЦ Московской обл., 507-4994, приказ Минстроя России №675/пр от 28.02.2017 № 258/пр</t>
        </is>
      </c>
      <c r="K390" t="inlineStr">
        <is>
          <t>Муфты стальные прямые диаметром 50 мм</t>
        </is>
      </c>
      <c r="L390" t="n">
        <v>1358</v>
      </c>
      <c r="N390" t="n">
        <v>1010</v>
      </c>
      <c r="O390" t="inlineStr">
        <is>
          <t>10 шт.</t>
        </is>
      </c>
      <c r="P390" t="inlineStr">
        <is>
          <t>10 шт.</t>
        </is>
      </c>
      <c r="Q390" t="n">
        <v>10</v>
      </c>
      <c r="W390" t="n">
        <v>0</v>
      </c>
      <c r="X390" t="n">
        <v>-506320507</v>
      </c>
      <c r="Y390">
        <f>AT390</f>
        <v/>
      </c>
      <c r="AA390" t="n">
        <v>1344.1</v>
      </c>
      <c r="AB390" t="n">
        <v>0</v>
      </c>
      <c r="AC390" t="n">
        <v>0</v>
      </c>
      <c r="AD390" t="n">
        <v>0</v>
      </c>
      <c r="AE390" t="n">
        <v>205.52</v>
      </c>
      <c r="AF390" t="n">
        <v>0</v>
      </c>
      <c r="AG390" t="n">
        <v>0</v>
      </c>
      <c r="AH390" t="n">
        <v>0</v>
      </c>
      <c r="AI390" t="n">
        <v>6.54</v>
      </c>
      <c r="AJ390" t="n">
        <v>1</v>
      </c>
      <c r="AK390" t="n">
        <v>1</v>
      </c>
      <c r="AL390" t="n">
        <v>1</v>
      </c>
      <c r="AM390" t="n">
        <v>0</v>
      </c>
      <c r="AN390" t="n">
        <v>0</v>
      </c>
      <c r="AO390" t="n">
        <v>0</v>
      </c>
      <c r="AP390" t="n">
        <v>0</v>
      </c>
      <c r="AQ390" t="n">
        <v>0</v>
      </c>
      <c r="AR390" t="n">
        <v>0</v>
      </c>
      <c r="AS390" t="inlineStr"/>
      <c r="AT390" t="n">
        <v>100</v>
      </c>
      <c r="AU390" t="inlineStr"/>
      <c r="AV390" t="n">
        <v>0</v>
      </c>
      <c r="AW390" t="n">
        <v>1</v>
      </c>
      <c r="AX390" t="n">
        <v>-1</v>
      </c>
      <c r="AY390" t="n">
        <v>0</v>
      </c>
      <c r="AZ390" t="n">
        <v>0</v>
      </c>
      <c r="BA390" t="inlineStr"/>
      <c r="BB390" t="n">
        <v>0</v>
      </c>
      <c r="BC390" t="n">
        <v>0</v>
      </c>
      <c r="BD390" t="n">
        <v>0</v>
      </c>
      <c r="BE390" t="n">
        <v>0</v>
      </c>
      <c r="BF390" t="n">
        <v>0</v>
      </c>
      <c r="BG390" t="n">
        <v>0</v>
      </c>
      <c r="BH390" t="n">
        <v>0</v>
      </c>
      <c r="BI390" t="n">
        <v>0</v>
      </c>
      <c r="BJ390" t="n">
        <v>0</v>
      </c>
      <c r="BK390" t="n">
        <v>0</v>
      </c>
      <c r="BL390" t="n">
        <v>0</v>
      </c>
      <c r="BM390" t="n">
        <v>0</v>
      </c>
      <c r="BN390" t="n">
        <v>0</v>
      </c>
      <c r="BO390" t="n">
        <v>0</v>
      </c>
      <c r="BP390" t="n">
        <v>0</v>
      </c>
      <c r="BQ390" t="n">
        <v>0</v>
      </c>
      <c r="BR390" t="n">
        <v>0</v>
      </c>
      <c r="BS390" t="n">
        <v>0</v>
      </c>
      <c r="BT390" t="n">
        <v>0</v>
      </c>
      <c r="BU390" t="n">
        <v>0</v>
      </c>
      <c r="BV390" t="n">
        <v>0</v>
      </c>
      <c r="BW390" t="n">
        <v>0</v>
      </c>
      <c r="CV390" t="n">
        <v>0</v>
      </c>
      <c r="CW390" t="n">
        <v>0</v>
      </c>
      <c r="CX390">
        <f>ROUND(Y390*Source!I1164,7)</f>
        <v/>
      </c>
      <c r="CY390">
        <f>AA390</f>
        <v/>
      </c>
      <c r="CZ390">
        <f>AE390</f>
        <v/>
      </c>
      <c r="DA390">
        <f>AI390</f>
        <v/>
      </c>
      <c r="DB390">
        <f>ROUND(ROUND(AT390*CZ390,2),2)</f>
        <v/>
      </c>
      <c r="DC390">
        <f>ROUND(ROUND(AT390*AG390,2),2)</f>
        <v/>
      </c>
      <c r="DD390" t="inlineStr"/>
      <c r="DE390" t="inlineStr"/>
      <c r="DF390">
        <f>ROUND(ROUND(AE390*AI390,0)*CX390,0)</f>
        <v/>
      </c>
      <c r="DG390">
        <f>ROUND(ROUND(AF390,0)*CX390,0)</f>
        <v/>
      </c>
      <c r="DH390">
        <f>ROUND(ROUND(AG390,0)*CX390,0)</f>
        <v/>
      </c>
      <c r="DI390">
        <f>ROUND(ROUND(AH390,0)*CX390,0)</f>
        <v/>
      </c>
      <c r="DJ390">
        <f>DF390</f>
        <v/>
      </c>
      <c r="DK390" t="n">
        <v>0</v>
      </c>
      <c r="DL390" t="inlineStr"/>
      <c r="DM390" t="n">
        <v>0</v>
      </c>
      <c r="DN390" t="inlineStr"/>
      <c r="DO390" t="n">
        <v>0</v>
      </c>
    </row>
    <row r="391">
      <c r="A391">
        <f>ROW(Source!A1171)</f>
        <v/>
      </c>
      <c r="B391" t="n">
        <v>78862477</v>
      </c>
      <c r="C391" t="n">
        <v>78865590</v>
      </c>
      <c r="D391" t="n">
        <v>18411117</v>
      </c>
      <c r="E391" t="n">
        <v>1</v>
      </c>
      <c r="F391" t="n">
        <v>1</v>
      </c>
      <c r="G391" t="n">
        <v>1</v>
      </c>
      <c r="H391" t="n">
        <v>1</v>
      </c>
      <c r="I391" t="inlineStr">
        <is>
          <t>1-1040-90</t>
        </is>
      </c>
      <c r="J391" t="inlineStr"/>
      <c r="K391" t="inlineStr">
        <is>
          <t>Рабочий строитель среднего разряда 4</t>
        </is>
      </c>
      <c r="L391" t="n">
        <v>1369</v>
      </c>
      <c r="N391" t="n">
        <v>1013</v>
      </c>
      <c r="O391" t="inlineStr">
        <is>
          <t>чел.-ч</t>
        </is>
      </c>
      <c r="P391" t="inlineStr">
        <is>
          <t>чел.-ч</t>
        </is>
      </c>
      <c r="Q391" t="n">
        <v>1</v>
      </c>
      <c r="W391" t="n">
        <v>0</v>
      </c>
      <c r="X391" t="n">
        <v>-1739886638</v>
      </c>
      <c r="Y391">
        <f>AT391</f>
        <v/>
      </c>
      <c r="AA391" t="n">
        <v>0</v>
      </c>
      <c r="AB391" t="n">
        <v>0</v>
      </c>
      <c r="AC391" t="n">
        <v>0</v>
      </c>
      <c r="AD391" t="n">
        <v>9.619999999999999</v>
      </c>
      <c r="AE391" t="n">
        <v>0</v>
      </c>
      <c r="AF391" t="n">
        <v>0</v>
      </c>
      <c r="AG391" t="n">
        <v>0</v>
      </c>
      <c r="AH391" t="n">
        <v>9.619999999999999</v>
      </c>
      <c r="AI391" t="n">
        <v>1</v>
      </c>
      <c r="AJ391" t="n">
        <v>1</v>
      </c>
      <c r="AK391" t="n">
        <v>1</v>
      </c>
      <c r="AL391" t="n">
        <v>1</v>
      </c>
      <c r="AM391" t="n">
        <v>-2</v>
      </c>
      <c r="AN391" t="n">
        <v>0</v>
      </c>
      <c r="AO391" t="n">
        <v>1</v>
      </c>
      <c r="AP391" t="n">
        <v>1</v>
      </c>
      <c r="AQ391" t="n">
        <v>0</v>
      </c>
      <c r="AR391" t="n">
        <v>0</v>
      </c>
      <c r="AS391" t="inlineStr"/>
      <c r="AT391" t="n">
        <v>155</v>
      </c>
      <c r="AU391" t="inlineStr"/>
      <c r="AV391" t="n">
        <v>1</v>
      </c>
      <c r="AW391" t="n">
        <v>2</v>
      </c>
      <c r="AX391" t="n">
        <v>78865591</v>
      </c>
      <c r="AY391" t="n">
        <v>1</v>
      </c>
      <c r="AZ391" t="n">
        <v>0</v>
      </c>
      <c r="BA391" t="n">
        <v>384</v>
      </c>
      <c r="BB391" t="n">
        <v>0</v>
      </c>
      <c r="BC391" t="n">
        <v>0</v>
      </c>
      <c r="BD391" t="n">
        <v>0</v>
      </c>
      <c r="BE391" t="n">
        <v>0</v>
      </c>
      <c r="BF391" t="n">
        <v>0</v>
      </c>
      <c r="BG391" t="n">
        <v>0</v>
      </c>
      <c r="BH391" t="n">
        <v>0</v>
      </c>
      <c r="BI391" t="n">
        <v>0</v>
      </c>
      <c r="BJ391" t="n">
        <v>0</v>
      </c>
      <c r="BK391" t="n">
        <v>0</v>
      </c>
      <c r="BL391" t="n">
        <v>0</v>
      </c>
      <c r="BM391" t="n">
        <v>0</v>
      </c>
      <c r="BN391" t="n">
        <v>0</v>
      </c>
      <c r="BO391" t="n">
        <v>0</v>
      </c>
      <c r="BP391" t="n">
        <v>0</v>
      </c>
      <c r="BQ391" t="n">
        <v>0</v>
      </c>
      <c r="BR391" t="n">
        <v>0</v>
      </c>
      <c r="BS391" t="n">
        <v>0</v>
      </c>
      <c r="BT391" t="n">
        <v>0</v>
      </c>
      <c r="BU391" t="n">
        <v>0</v>
      </c>
      <c r="BV391" t="n">
        <v>0</v>
      </c>
      <c r="BW391" t="n">
        <v>0</v>
      </c>
      <c r="CU391">
        <f>ROUND(AT391*Source!I1171*AH391*AL391,0)</f>
        <v/>
      </c>
      <c r="CV391">
        <f>ROUND(Y391*Source!I1171,7)</f>
        <v/>
      </c>
      <c r="CW391" t="n">
        <v>0</v>
      </c>
      <c r="CX391">
        <f>ROUND(Y391*Source!I1171,7)</f>
        <v/>
      </c>
      <c r="CY391">
        <f>AD391</f>
        <v/>
      </c>
      <c r="CZ391">
        <f>AH391</f>
        <v/>
      </c>
      <c r="DA391">
        <f>AL391</f>
        <v/>
      </c>
      <c r="DB391">
        <f>ROUND(ROUND(AT391*CZ391,2),2)</f>
        <v/>
      </c>
      <c r="DC391">
        <f>ROUND(ROUND(AT391*AG391,2),2)</f>
        <v/>
      </c>
      <c r="DD391" t="inlineStr"/>
      <c r="DE391" t="inlineStr"/>
      <c r="DF391">
        <f>ROUND(ROUND(AE391,0)*CX391,0)</f>
        <v/>
      </c>
      <c r="DG391">
        <f>ROUND(ROUND(AF391,0)*CX391,0)</f>
        <v/>
      </c>
      <c r="DH391">
        <f>ROUND(ROUND(AG391,0)*CX391,0)</f>
        <v/>
      </c>
      <c r="DI391">
        <f>ROUND(ROUND(AH391,0)*CX391,0)</f>
        <v/>
      </c>
      <c r="DJ391">
        <f>DI391</f>
        <v/>
      </c>
      <c r="DK391" t="n">
        <v>0</v>
      </c>
      <c r="DL391" t="inlineStr"/>
      <c r="DM391" t="n">
        <v>0</v>
      </c>
      <c r="DN391" t="inlineStr"/>
      <c r="DO391" t="n">
        <v>0</v>
      </c>
    </row>
    <row r="392">
      <c r="A392">
        <f>ROW(Source!A1171)</f>
        <v/>
      </c>
      <c r="B392" t="n">
        <v>78862477</v>
      </c>
      <c r="C392" t="n">
        <v>78865590</v>
      </c>
      <c r="D392" t="n">
        <v>29172659</v>
      </c>
      <c r="E392" t="n">
        <v>1</v>
      </c>
      <c r="F392" t="n">
        <v>1</v>
      </c>
      <c r="G392" t="n">
        <v>1</v>
      </c>
      <c r="H392" t="n">
        <v>2</v>
      </c>
      <c r="I392" t="inlineStr">
        <is>
          <t>040504</t>
        </is>
      </c>
      <c r="J392" t="inlineStr">
        <is>
          <t>ТСЭМ Московской обл., 040504, приказ Минстроя России №675/пр от 28.02.2017 № 264/пр</t>
        </is>
      </c>
      <c r="K392" t="inlineStr">
        <is>
          <t>Аппарат для газовой сварки и резки</t>
        </is>
      </c>
      <c r="L392" t="n">
        <v>1368</v>
      </c>
      <c r="N392" t="n">
        <v>1011</v>
      </c>
      <c r="O392" t="inlineStr">
        <is>
          <t>маш.-ч</t>
        </is>
      </c>
      <c r="P392" t="inlineStr">
        <is>
          <t>маш.-ч</t>
        </is>
      </c>
      <c r="Q392" t="n">
        <v>1</v>
      </c>
      <c r="W392" t="n">
        <v>0</v>
      </c>
      <c r="X392" t="n">
        <v>1514068676</v>
      </c>
      <c r="Y392">
        <f>AT392</f>
        <v/>
      </c>
      <c r="AA392" t="n">
        <v>0</v>
      </c>
      <c r="AB392" t="n">
        <v>9.76</v>
      </c>
      <c r="AC392" t="n">
        <v>0</v>
      </c>
      <c r="AD392" t="n">
        <v>0</v>
      </c>
      <c r="AE392" t="n">
        <v>0</v>
      </c>
      <c r="AF392" t="n">
        <v>1.2</v>
      </c>
      <c r="AG392" t="n">
        <v>0</v>
      </c>
      <c r="AH392" t="n">
        <v>0</v>
      </c>
      <c r="AI392" t="n">
        <v>1</v>
      </c>
      <c r="AJ392" t="n">
        <v>8.130000000000001</v>
      </c>
      <c r="AK392" t="n">
        <v>52.25</v>
      </c>
      <c r="AL392" t="n">
        <v>1</v>
      </c>
      <c r="AM392" t="n">
        <v>2</v>
      </c>
      <c r="AN392" t="n">
        <v>0</v>
      </c>
      <c r="AO392" t="n">
        <v>1</v>
      </c>
      <c r="AP392" t="n">
        <v>1</v>
      </c>
      <c r="AQ392" t="n">
        <v>0</v>
      </c>
      <c r="AR392" t="n">
        <v>0</v>
      </c>
      <c r="AS392" t="inlineStr"/>
      <c r="AT392" t="n">
        <v>2.82</v>
      </c>
      <c r="AU392" t="inlineStr"/>
      <c r="AV392" t="n">
        <v>0</v>
      </c>
      <c r="AW392" t="n">
        <v>2</v>
      </c>
      <c r="AX392" t="n">
        <v>78865592</v>
      </c>
      <c r="AY392" t="n">
        <v>1</v>
      </c>
      <c r="AZ392" t="n">
        <v>0</v>
      </c>
      <c r="BA392" t="n">
        <v>385</v>
      </c>
      <c r="BB392" t="n">
        <v>0</v>
      </c>
      <c r="BC392" t="n">
        <v>0</v>
      </c>
      <c r="BD392" t="n">
        <v>0</v>
      </c>
      <c r="BE392" t="n">
        <v>0</v>
      </c>
      <c r="BF392" t="n">
        <v>0</v>
      </c>
      <c r="BG392" t="n">
        <v>0</v>
      </c>
      <c r="BH392" t="n">
        <v>0</v>
      </c>
      <c r="BI392" t="n">
        <v>0</v>
      </c>
      <c r="BJ392" t="n">
        <v>0</v>
      </c>
      <c r="BK392" t="n">
        <v>0</v>
      </c>
      <c r="BL392" t="n">
        <v>0</v>
      </c>
      <c r="BM392" t="n">
        <v>0</v>
      </c>
      <c r="BN392" t="n">
        <v>0</v>
      </c>
      <c r="BO392" t="n">
        <v>0</v>
      </c>
      <c r="BP392" t="n">
        <v>0</v>
      </c>
      <c r="BQ392" t="n">
        <v>0</v>
      </c>
      <c r="BR392" t="n">
        <v>0</v>
      </c>
      <c r="BS392" t="n">
        <v>0</v>
      </c>
      <c r="BT392" t="n">
        <v>0</v>
      </c>
      <c r="BU392" t="n">
        <v>0</v>
      </c>
      <c r="BV392" t="n">
        <v>0</v>
      </c>
      <c r="BW392" t="n">
        <v>0</v>
      </c>
      <c r="CV392" t="n">
        <v>0</v>
      </c>
      <c r="CW392">
        <f>ROUND(Y392*Source!I1171*DO392,7)</f>
        <v/>
      </c>
      <c r="CX392">
        <f>ROUND(Y392*Source!I1171,7)</f>
        <v/>
      </c>
      <c r="CY392">
        <f>AB392</f>
        <v/>
      </c>
      <c r="CZ392">
        <f>AF392</f>
        <v/>
      </c>
      <c r="DA392">
        <f>AJ392</f>
        <v/>
      </c>
      <c r="DB392">
        <f>ROUND(ROUND(AT392*CZ392,2),2)</f>
        <v/>
      </c>
      <c r="DC392">
        <f>ROUND(ROUND(AT392*AG392,2),2)</f>
        <v/>
      </c>
      <c r="DD392" t="inlineStr"/>
      <c r="DE392" t="inlineStr"/>
      <c r="DF392">
        <f>ROUND(ROUND(AE392,0)*CX392,0)</f>
        <v/>
      </c>
      <c r="DG392">
        <f>ROUND(ROUND(AF392*AJ392,0)*CX392,0)</f>
        <v/>
      </c>
      <c r="DH392">
        <f>ROUND(ROUND(AG392*AK392,0)*CX392,0)</f>
        <v/>
      </c>
      <c r="DI392">
        <f>ROUND(ROUND(AH392,0)*CX392,0)</f>
        <v/>
      </c>
      <c r="DJ392">
        <f>DG392</f>
        <v/>
      </c>
      <c r="DK392" t="n">
        <v>0</v>
      </c>
      <c r="DL392" t="inlineStr"/>
      <c r="DM392" t="n">
        <v>0</v>
      </c>
      <c r="DN392" t="inlineStr"/>
      <c r="DO392" t="n">
        <v>0</v>
      </c>
    </row>
    <row r="393">
      <c r="A393">
        <f>ROW(Source!A1171)</f>
        <v/>
      </c>
      <c r="B393" t="n">
        <v>78862477</v>
      </c>
      <c r="C393" t="n">
        <v>78865590</v>
      </c>
      <c r="D393" t="n">
        <v>29174500</v>
      </c>
      <c r="E393" t="n">
        <v>1</v>
      </c>
      <c r="F393" t="n">
        <v>1</v>
      </c>
      <c r="G393" t="n">
        <v>1</v>
      </c>
      <c r="H393" t="n">
        <v>2</v>
      </c>
      <c r="I393" t="inlineStr">
        <is>
          <t>330206</t>
        </is>
      </c>
      <c r="J393" t="inlineStr">
        <is>
          <t>ТСЭМ Московской обл., 330206, приказ Минстроя России №675/пр от 28.02.2017 № 264/пр</t>
        </is>
      </c>
      <c r="K393" t="inlineStr">
        <is>
          <t>Дрели электрические</t>
        </is>
      </c>
      <c r="L393" t="n">
        <v>1368</v>
      </c>
      <c r="N393" t="n">
        <v>1011</v>
      </c>
      <c r="O393" t="inlineStr">
        <is>
          <t>маш.-ч</t>
        </is>
      </c>
      <c r="P393" t="inlineStr">
        <is>
          <t>маш.-ч</t>
        </is>
      </c>
      <c r="Q393" t="n">
        <v>1</v>
      </c>
      <c r="W393" t="n">
        <v>0</v>
      </c>
      <c r="X393" t="n">
        <v>-1867053656</v>
      </c>
      <c r="Y393">
        <f>AT393</f>
        <v/>
      </c>
      <c r="AA393" t="n">
        <v>0</v>
      </c>
      <c r="AB393" t="n">
        <v>8.390000000000001</v>
      </c>
      <c r="AC393" t="n">
        <v>0</v>
      </c>
      <c r="AD393" t="n">
        <v>0</v>
      </c>
      <c r="AE393" t="n">
        <v>0</v>
      </c>
      <c r="AF393" t="n">
        <v>1.95</v>
      </c>
      <c r="AG393" t="n">
        <v>0</v>
      </c>
      <c r="AH393" t="n">
        <v>0</v>
      </c>
      <c r="AI393" t="n">
        <v>1</v>
      </c>
      <c r="AJ393" t="n">
        <v>4.3</v>
      </c>
      <c r="AK393" t="n">
        <v>52.25</v>
      </c>
      <c r="AL393" t="n">
        <v>1</v>
      </c>
      <c r="AM393" t="n">
        <v>2</v>
      </c>
      <c r="AN393" t="n">
        <v>0</v>
      </c>
      <c r="AO393" t="n">
        <v>1</v>
      </c>
      <c r="AP393" t="n">
        <v>1</v>
      </c>
      <c r="AQ393" t="n">
        <v>0</v>
      </c>
      <c r="AR393" t="n">
        <v>0</v>
      </c>
      <c r="AS393" t="inlineStr"/>
      <c r="AT393" t="n">
        <v>4.56</v>
      </c>
      <c r="AU393" t="inlineStr"/>
      <c r="AV393" t="n">
        <v>0</v>
      </c>
      <c r="AW393" t="n">
        <v>2</v>
      </c>
      <c r="AX393" t="n">
        <v>78865593</v>
      </c>
      <c r="AY393" t="n">
        <v>1</v>
      </c>
      <c r="AZ393" t="n">
        <v>0</v>
      </c>
      <c r="BA393" t="n">
        <v>386</v>
      </c>
      <c r="BB393" t="n">
        <v>0</v>
      </c>
      <c r="BC393" t="n">
        <v>0</v>
      </c>
      <c r="BD393" t="n">
        <v>0</v>
      </c>
      <c r="BE393" t="n">
        <v>0</v>
      </c>
      <c r="BF393" t="n">
        <v>0</v>
      </c>
      <c r="BG393" t="n">
        <v>0</v>
      </c>
      <c r="BH393" t="n">
        <v>0</v>
      </c>
      <c r="BI393" t="n">
        <v>0</v>
      </c>
      <c r="BJ393" t="n">
        <v>0</v>
      </c>
      <c r="BK393" t="n">
        <v>0</v>
      </c>
      <c r="BL393" t="n">
        <v>0</v>
      </c>
      <c r="BM393" t="n">
        <v>0</v>
      </c>
      <c r="BN393" t="n">
        <v>0</v>
      </c>
      <c r="BO393" t="n">
        <v>0</v>
      </c>
      <c r="BP393" t="n">
        <v>0</v>
      </c>
      <c r="BQ393" t="n">
        <v>0</v>
      </c>
      <c r="BR393" t="n">
        <v>0</v>
      </c>
      <c r="BS393" t="n">
        <v>0</v>
      </c>
      <c r="BT393" t="n">
        <v>0</v>
      </c>
      <c r="BU393" t="n">
        <v>0</v>
      </c>
      <c r="BV393" t="n">
        <v>0</v>
      </c>
      <c r="BW393" t="n">
        <v>0</v>
      </c>
      <c r="CV393" t="n">
        <v>0</v>
      </c>
      <c r="CW393">
        <f>ROUND(Y393*Source!I1171*DO393,7)</f>
        <v/>
      </c>
      <c r="CX393">
        <f>ROUND(Y393*Source!I1171,7)</f>
        <v/>
      </c>
      <c r="CY393">
        <f>AB393</f>
        <v/>
      </c>
      <c r="CZ393">
        <f>AF393</f>
        <v/>
      </c>
      <c r="DA393">
        <f>AJ393</f>
        <v/>
      </c>
      <c r="DB393">
        <f>ROUND(ROUND(AT393*CZ393,2),2)</f>
        <v/>
      </c>
      <c r="DC393">
        <f>ROUND(ROUND(AT393*AG393,2),2)</f>
        <v/>
      </c>
      <c r="DD393" t="inlineStr"/>
      <c r="DE393" t="inlineStr"/>
      <c r="DF393">
        <f>ROUND(ROUND(AE393,0)*CX393,0)</f>
        <v/>
      </c>
      <c r="DG393">
        <f>ROUND(ROUND(AF393*AJ393,0)*CX393,0)</f>
        <v/>
      </c>
      <c r="DH393">
        <f>ROUND(ROUND(AG393*AK393,0)*CX393,0)</f>
        <v/>
      </c>
      <c r="DI393">
        <f>ROUND(ROUND(AH393,0)*CX393,0)</f>
        <v/>
      </c>
      <c r="DJ393">
        <f>DG393</f>
        <v/>
      </c>
      <c r="DK393" t="n">
        <v>0</v>
      </c>
      <c r="DL393" t="inlineStr"/>
      <c r="DM393" t="n">
        <v>0</v>
      </c>
      <c r="DN393" t="inlineStr"/>
      <c r="DO393" t="n">
        <v>0</v>
      </c>
    </row>
    <row r="394">
      <c r="A394">
        <f>ROW(Source!A1171)</f>
        <v/>
      </c>
      <c r="B394" t="n">
        <v>78862477</v>
      </c>
      <c r="C394" t="n">
        <v>78865590</v>
      </c>
      <c r="D394" t="n">
        <v>29174913</v>
      </c>
      <c r="E394" t="n">
        <v>1</v>
      </c>
      <c r="F394" t="n">
        <v>1</v>
      </c>
      <c r="G394" t="n">
        <v>1</v>
      </c>
      <c r="H394" t="n">
        <v>2</v>
      </c>
      <c r="I394" t="inlineStr">
        <is>
          <t>400001</t>
        </is>
      </c>
      <c r="J394" t="inlineStr">
        <is>
          <t>ТСЭМ Московской обл., 400001, приказ Минстроя России №675/пр от 28.02.2017 № 264/пр</t>
        </is>
      </c>
      <c r="K394" t="inlineStr">
        <is>
          <t>Автомобили бортовые, грузоподъемность до 5 т</t>
        </is>
      </c>
      <c r="L394" t="n">
        <v>1368</v>
      </c>
      <c r="N394" t="n">
        <v>1011</v>
      </c>
      <c r="O394" t="inlineStr">
        <is>
          <t>маш.-ч</t>
        </is>
      </c>
      <c r="P394" t="inlineStr">
        <is>
          <t>маш.-ч</t>
        </is>
      </c>
      <c r="Q394" t="n">
        <v>1</v>
      </c>
      <c r="W394" t="n">
        <v>0</v>
      </c>
      <c r="X394" t="n">
        <v>1230759911</v>
      </c>
      <c r="Y394">
        <f>AT394</f>
        <v/>
      </c>
      <c r="AA394" t="n">
        <v>0</v>
      </c>
      <c r="AB394" t="n">
        <v>2177.51</v>
      </c>
      <c r="AC394" t="n">
        <v>606.1</v>
      </c>
      <c r="AD394" t="n">
        <v>0</v>
      </c>
      <c r="AE394" t="n">
        <v>0</v>
      </c>
      <c r="AF394" t="n">
        <v>87.17</v>
      </c>
      <c r="AG394" t="n">
        <v>11.6</v>
      </c>
      <c r="AH394" t="n">
        <v>0</v>
      </c>
      <c r="AI394" t="n">
        <v>1</v>
      </c>
      <c r="AJ394" t="n">
        <v>24.98</v>
      </c>
      <c r="AK394" t="n">
        <v>52.25</v>
      </c>
      <c r="AL394" t="n">
        <v>1</v>
      </c>
      <c r="AM394" t="n">
        <v>2</v>
      </c>
      <c r="AN394" t="n">
        <v>0</v>
      </c>
      <c r="AO394" t="n">
        <v>1</v>
      </c>
      <c r="AP394" t="n">
        <v>1</v>
      </c>
      <c r="AQ394" t="n">
        <v>0</v>
      </c>
      <c r="AR394" t="n">
        <v>0</v>
      </c>
      <c r="AS394" t="inlineStr"/>
      <c r="AT394" t="n">
        <v>0.6</v>
      </c>
      <c r="AU394" t="inlineStr"/>
      <c r="AV394" t="n">
        <v>0</v>
      </c>
      <c r="AW394" t="n">
        <v>2</v>
      </c>
      <c r="AX394" t="n">
        <v>78865594</v>
      </c>
      <c r="AY394" t="n">
        <v>1</v>
      </c>
      <c r="AZ394" t="n">
        <v>0</v>
      </c>
      <c r="BA394" t="n">
        <v>387</v>
      </c>
      <c r="BB394" t="n">
        <v>0</v>
      </c>
      <c r="BC394" t="n">
        <v>0</v>
      </c>
      <c r="BD394" t="n">
        <v>0</v>
      </c>
      <c r="BE394" t="n">
        <v>0</v>
      </c>
      <c r="BF394" t="n">
        <v>0</v>
      </c>
      <c r="BG394" t="n">
        <v>0</v>
      </c>
      <c r="BH394" t="n">
        <v>0</v>
      </c>
      <c r="BI394" t="n">
        <v>0</v>
      </c>
      <c r="BJ394" t="n">
        <v>0</v>
      </c>
      <c r="BK394" t="n">
        <v>0</v>
      </c>
      <c r="BL394" t="n">
        <v>0</v>
      </c>
      <c r="BM394" t="n">
        <v>0</v>
      </c>
      <c r="BN394" t="n">
        <v>0</v>
      </c>
      <c r="BO394" t="n">
        <v>0</v>
      </c>
      <c r="BP394" t="n">
        <v>0</v>
      </c>
      <c r="BQ394" t="n">
        <v>0</v>
      </c>
      <c r="BR394" t="n">
        <v>0</v>
      </c>
      <c r="BS394" t="n">
        <v>0</v>
      </c>
      <c r="BT394" t="n">
        <v>0</v>
      </c>
      <c r="BU394" t="n">
        <v>0</v>
      </c>
      <c r="BV394" t="n">
        <v>0</v>
      </c>
      <c r="BW394" t="n">
        <v>0</v>
      </c>
      <c r="CV394" t="n">
        <v>0</v>
      </c>
      <c r="CW394">
        <f>ROUND(Y394*Source!I1171*DO394,7)</f>
        <v/>
      </c>
      <c r="CX394">
        <f>ROUND(Y394*Source!I1171,7)</f>
        <v/>
      </c>
      <c r="CY394">
        <f>AB394</f>
        <v/>
      </c>
      <c r="CZ394">
        <f>AF394</f>
        <v/>
      </c>
      <c r="DA394">
        <f>AJ394</f>
        <v/>
      </c>
      <c r="DB394">
        <f>ROUND(ROUND(AT394*CZ394,2),2)</f>
        <v/>
      </c>
      <c r="DC394">
        <f>ROUND(ROUND(AT394*AG394,2),2)</f>
        <v/>
      </c>
      <c r="DD394" t="inlineStr"/>
      <c r="DE394" t="inlineStr"/>
      <c r="DF394">
        <f>ROUND(ROUND(AE394,0)*CX394,0)</f>
        <v/>
      </c>
      <c r="DG394">
        <f>ROUND(ROUND(AF394*AJ394,0)*CX394,0)</f>
        <v/>
      </c>
      <c r="DH394">
        <f>ROUND(ROUND(AG394*AK394,0)*CX394,0)</f>
        <v/>
      </c>
      <c r="DI394">
        <f>ROUND(ROUND(AH394,0)*CX394,0)</f>
        <v/>
      </c>
      <c r="DJ394">
        <f>DG394</f>
        <v/>
      </c>
      <c r="DK394" t="n">
        <v>0</v>
      </c>
      <c r="DL394" t="inlineStr"/>
      <c r="DM394" t="n">
        <v>0</v>
      </c>
      <c r="DN394" t="inlineStr"/>
      <c r="DO394" t="n">
        <v>0</v>
      </c>
    </row>
    <row r="395">
      <c r="A395">
        <f>ROW(Source!A1171)</f>
        <v/>
      </c>
      <c r="B395" t="n">
        <v>78862477</v>
      </c>
      <c r="C395" t="n">
        <v>78865590</v>
      </c>
      <c r="D395" t="n">
        <v>29107441</v>
      </c>
      <c r="E395" t="n">
        <v>1</v>
      </c>
      <c r="F395" t="n">
        <v>1</v>
      </c>
      <c r="G395" t="n">
        <v>1</v>
      </c>
      <c r="H395" t="n">
        <v>3</v>
      </c>
      <c r="I395" t="inlineStr">
        <is>
          <t>101-0324</t>
        </is>
      </c>
      <c r="J395" t="inlineStr">
        <is>
          <t>ТССЦ Московской обл., 101-0324, приказ Минстроя России №675/пр от 28.02.2017 № 254/пр</t>
        </is>
      </c>
      <c r="K395" t="inlineStr">
        <is>
          <t>Кислород технический газообразный</t>
        </is>
      </c>
      <c r="L395" t="n">
        <v>1339</v>
      </c>
      <c r="N395" t="n">
        <v>1007</v>
      </c>
      <c r="O395" t="inlineStr">
        <is>
          <t>м3</t>
        </is>
      </c>
      <c r="P395" t="inlineStr">
        <is>
          <t>м3</t>
        </is>
      </c>
      <c r="Q395" t="n">
        <v>1</v>
      </c>
      <c r="W395" t="n">
        <v>0</v>
      </c>
      <c r="X395" t="n">
        <v>-756465305</v>
      </c>
      <c r="Y395">
        <f>AT395</f>
        <v/>
      </c>
      <c r="AA395" t="n">
        <v>111.08</v>
      </c>
      <c r="AB395" t="n">
        <v>0</v>
      </c>
      <c r="AC395" t="n">
        <v>0</v>
      </c>
      <c r="AD395" t="n">
        <v>0</v>
      </c>
      <c r="AE395" t="n">
        <v>6.23</v>
      </c>
      <c r="AF395" t="n">
        <v>0</v>
      </c>
      <c r="AG395" t="n">
        <v>0</v>
      </c>
      <c r="AH395" t="n">
        <v>0</v>
      </c>
      <c r="AI395" t="n">
        <v>17.83</v>
      </c>
      <c r="AJ395" t="n">
        <v>1</v>
      </c>
      <c r="AK395" t="n">
        <v>1</v>
      </c>
      <c r="AL395" t="n">
        <v>1</v>
      </c>
      <c r="AM395" t="n">
        <v>2</v>
      </c>
      <c r="AN395" t="n">
        <v>0</v>
      </c>
      <c r="AO395" t="n">
        <v>1</v>
      </c>
      <c r="AP395" t="n">
        <v>1</v>
      </c>
      <c r="AQ395" t="n">
        <v>0</v>
      </c>
      <c r="AR395" t="n">
        <v>0</v>
      </c>
      <c r="AS395" t="inlineStr"/>
      <c r="AT395" t="n">
        <v>0.48</v>
      </c>
      <c r="AU395" t="inlineStr"/>
      <c r="AV395" t="n">
        <v>0</v>
      </c>
      <c r="AW395" t="n">
        <v>2</v>
      </c>
      <c r="AX395" t="n">
        <v>78865595</v>
      </c>
      <c r="AY395" t="n">
        <v>1</v>
      </c>
      <c r="AZ395" t="n">
        <v>0</v>
      </c>
      <c r="BA395" t="n">
        <v>388</v>
      </c>
      <c r="BB395" t="n">
        <v>0</v>
      </c>
      <c r="BC395" t="n">
        <v>0</v>
      </c>
      <c r="BD395" t="n">
        <v>0</v>
      </c>
      <c r="BE395" t="n">
        <v>0</v>
      </c>
      <c r="BF395" t="n">
        <v>0</v>
      </c>
      <c r="BG395" t="n">
        <v>0</v>
      </c>
      <c r="BH395" t="n">
        <v>0</v>
      </c>
      <c r="BI395" t="n">
        <v>0</v>
      </c>
      <c r="BJ395" t="n">
        <v>0</v>
      </c>
      <c r="BK395" t="n">
        <v>0</v>
      </c>
      <c r="BL395" t="n">
        <v>0</v>
      </c>
      <c r="BM395" t="n">
        <v>0</v>
      </c>
      <c r="BN395" t="n">
        <v>0</v>
      </c>
      <c r="BO395" t="n">
        <v>0</v>
      </c>
      <c r="BP395" t="n">
        <v>0</v>
      </c>
      <c r="BQ395" t="n">
        <v>0</v>
      </c>
      <c r="BR395" t="n">
        <v>0</v>
      </c>
      <c r="BS395" t="n">
        <v>0</v>
      </c>
      <c r="BT395" t="n">
        <v>0</v>
      </c>
      <c r="BU395" t="n">
        <v>0</v>
      </c>
      <c r="BV395" t="n">
        <v>0</v>
      </c>
      <c r="BW395" t="n">
        <v>0</v>
      </c>
      <c r="CV395" t="n">
        <v>0</v>
      </c>
      <c r="CW395" t="n">
        <v>0</v>
      </c>
      <c r="CX395">
        <f>ROUND(Y395*Source!I1171,7)</f>
        <v/>
      </c>
      <c r="CY395">
        <f>AA395</f>
        <v/>
      </c>
      <c r="CZ395">
        <f>AE395</f>
        <v/>
      </c>
      <c r="DA395">
        <f>AI395</f>
        <v/>
      </c>
      <c r="DB395">
        <f>ROUND(ROUND(AT395*CZ395,2),2)</f>
        <v/>
      </c>
      <c r="DC395">
        <f>ROUND(ROUND(AT395*AG395,2),2)</f>
        <v/>
      </c>
      <c r="DD395" t="inlineStr"/>
      <c r="DE395" t="inlineStr"/>
      <c r="DF395">
        <f>ROUND(ROUND(AE395*AI395,0)*CX395,0)</f>
        <v/>
      </c>
      <c r="DG395">
        <f>ROUND(ROUND(AF395,0)*CX395,0)</f>
        <v/>
      </c>
      <c r="DH395">
        <f>ROUND(ROUND(AG395,0)*CX395,0)</f>
        <v/>
      </c>
      <c r="DI395">
        <f>ROUND(ROUND(AH395,0)*CX395,0)</f>
        <v/>
      </c>
      <c r="DJ395">
        <f>DF395</f>
        <v/>
      </c>
      <c r="DK395" t="n">
        <v>0</v>
      </c>
      <c r="DL395" t="inlineStr"/>
      <c r="DM395" t="n">
        <v>0</v>
      </c>
      <c r="DN395" t="inlineStr"/>
      <c r="DO395" t="n">
        <v>0</v>
      </c>
    </row>
    <row r="396">
      <c r="A396">
        <f>ROW(Source!A1171)</f>
        <v/>
      </c>
      <c r="B396" t="n">
        <v>78862477</v>
      </c>
      <c r="C396" t="n">
        <v>78865590</v>
      </c>
      <c r="D396" t="n">
        <v>29107430</v>
      </c>
      <c r="E396" t="n">
        <v>1</v>
      </c>
      <c r="F396" t="n">
        <v>1</v>
      </c>
      <c r="G396" t="n">
        <v>1</v>
      </c>
      <c r="H396" t="n">
        <v>3</v>
      </c>
      <c r="I396" t="inlineStr">
        <is>
          <t>101-1602</t>
        </is>
      </c>
      <c r="J396" t="inlineStr">
        <is>
          <t>ТССЦ Московской обл., 101-1602, приказ Минстроя России №675/пр от 28.02.2017 № 254/пр</t>
        </is>
      </c>
      <c r="K396" t="inlineStr">
        <is>
          <t>Ацетилен газообразный технический</t>
        </is>
      </c>
      <c r="L396" t="n">
        <v>1339</v>
      </c>
      <c r="N396" t="n">
        <v>1007</v>
      </c>
      <c r="O396" t="inlineStr">
        <is>
          <t>м3</t>
        </is>
      </c>
      <c r="P396" t="inlineStr">
        <is>
          <t>м3</t>
        </is>
      </c>
      <c r="Q396" t="n">
        <v>1</v>
      </c>
      <c r="W396" t="n">
        <v>0</v>
      </c>
      <c r="X396" t="n">
        <v>-203673795</v>
      </c>
      <c r="Y396">
        <f>AT396</f>
        <v/>
      </c>
      <c r="AA396" t="n">
        <v>618.53</v>
      </c>
      <c r="AB396" t="n">
        <v>0</v>
      </c>
      <c r="AC396" t="n">
        <v>0</v>
      </c>
      <c r="AD396" t="n">
        <v>0</v>
      </c>
      <c r="AE396" t="n">
        <v>38.49</v>
      </c>
      <c r="AF396" t="n">
        <v>0</v>
      </c>
      <c r="AG396" t="n">
        <v>0</v>
      </c>
      <c r="AH396" t="n">
        <v>0</v>
      </c>
      <c r="AI396" t="n">
        <v>16.07</v>
      </c>
      <c r="AJ396" t="n">
        <v>1</v>
      </c>
      <c r="AK396" t="n">
        <v>1</v>
      </c>
      <c r="AL396" t="n">
        <v>1</v>
      </c>
      <c r="AM396" t="n">
        <v>2</v>
      </c>
      <c r="AN396" t="n">
        <v>0</v>
      </c>
      <c r="AO396" t="n">
        <v>1</v>
      </c>
      <c r="AP396" t="n">
        <v>1</v>
      </c>
      <c r="AQ396" t="n">
        <v>0</v>
      </c>
      <c r="AR396" t="n">
        <v>0</v>
      </c>
      <c r="AS396" t="inlineStr"/>
      <c r="AT396" t="n">
        <v>0.21</v>
      </c>
      <c r="AU396" t="inlineStr"/>
      <c r="AV396" t="n">
        <v>0</v>
      </c>
      <c r="AW396" t="n">
        <v>2</v>
      </c>
      <c r="AX396" t="n">
        <v>78865596</v>
      </c>
      <c r="AY396" t="n">
        <v>1</v>
      </c>
      <c r="AZ396" t="n">
        <v>0</v>
      </c>
      <c r="BA396" t="n">
        <v>389</v>
      </c>
      <c r="BB396" t="n">
        <v>0</v>
      </c>
      <c r="BC396" t="n">
        <v>0</v>
      </c>
      <c r="BD396" t="n">
        <v>0</v>
      </c>
      <c r="BE396" t="n">
        <v>0</v>
      </c>
      <c r="BF396" t="n">
        <v>0</v>
      </c>
      <c r="BG396" t="n">
        <v>0</v>
      </c>
      <c r="BH396" t="n">
        <v>0</v>
      </c>
      <c r="BI396" t="n">
        <v>0</v>
      </c>
      <c r="BJ396" t="n">
        <v>0</v>
      </c>
      <c r="BK396" t="n">
        <v>0</v>
      </c>
      <c r="BL396" t="n">
        <v>0</v>
      </c>
      <c r="BM396" t="n">
        <v>0</v>
      </c>
      <c r="BN396" t="n">
        <v>0</v>
      </c>
      <c r="BO396" t="n">
        <v>0</v>
      </c>
      <c r="BP396" t="n">
        <v>0</v>
      </c>
      <c r="BQ396" t="n">
        <v>0</v>
      </c>
      <c r="BR396" t="n">
        <v>0</v>
      </c>
      <c r="BS396" t="n">
        <v>0</v>
      </c>
      <c r="BT396" t="n">
        <v>0</v>
      </c>
      <c r="BU396" t="n">
        <v>0</v>
      </c>
      <c r="BV396" t="n">
        <v>0</v>
      </c>
      <c r="BW396" t="n">
        <v>0</v>
      </c>
      <c r="CV396" t="n">
        <v>0</v>
      </c>
      <c r="CW396" t="n">
        <v>0</v>
      </c>
      <c r="CX396">
        <f>ROUND(Y396*Source!I1171,7)</f>
        <v/>
      </c>
      <c r="CY396">
        <f>AA396</f>
        <v/>
      </c>
      <c r="CZ396">
        <f>AE396</f>
        <v/>
      </c>
      <c r="DA396">
        <f>AI396</f>
        <v/>
      </c>
      <c r="DB396">
        <f>ROUND(ROUND(AT396*CZ396,2),2)</f>
        <v/>
      </c>
      <c r="DC396">
        <f>ROUND(ROUND(AT396*AG396,2),2)</f>
        <v/>
      </c>
      <c r="DD396" t="inlineStr"/>
      <c r="DE396" t="inlineStr"/>
      <c r="DF396">
        <f>ROUND(ROUND(AE396*AI396,0)*CX396,0)</f>
        <v/>
      </c>
      <c r="DG396">
        <f>ROUND(ROUND(AF396,0)*CX396,0)</f>
        <v/>
      </c>
      <c r="DH396">
        <f>ROUND(ROUND(AG396,0)*CX396,0)</f>
        <v/>
      </c>
      <c r="DI396">
        <f>ROUND(ROUND(AH396,0)*CX396,0)</f>
        <v/>
      </c>
      <c r="DJ396">
        <f>DF396</f>
        <v/>
      </c>
      <c r="DK396" t="n">
        <v>0</v>
      </c>
      <c r="DL396" t="inlineStr"/>
      <c r="DM396" t="n">
        <v>0</v>
      </c>
      <c r="DN396" t="inlineStr"/>
      <c r="DO396" t="n">
        <v>0</v>
      </c>
    </row>
    <row r="397">
      <c r="A397">
        <f>ROW(Source!A1171)</f>
        <v/>
      </c>
      <c r="B397" t="n">
        <v>78862477</v>
      </c>
      <c r="C397" t="n">
        <v>78865590</v>
      </c>
      <c r="D397" t="n">
        <v>29117360</v>
      </c>
      <c r="E397" t="n">
        <v>1</v>
      </c>
      <c r="F397" t="n">
        <v>1</v>
      </c>
      <c r="G397" t="n">
        <v>1</v>
      </c>
      <c r="H397" t="n">
        <v>3</v>
      </c>
      <c r="I397" t="inlineStr">
        <is>
          <t>103-1456</t>
        </is>
      </c>
      <c r="J397" t="inlineStr">
        <is>
          <t>ТССЦ Московской обл., 103-1456, приказ Минстроя России №675/пр от 28.02.2017 № 254/пр</t>
        </is>
      </c>
      <c r="K397" t="inlineStr">
        <is>
          <t>Трубы металлополимерные многослойные для холодного водоснабжения, давлением 1 МПа (10 кгс/см2), для температуры до 30 градусов С, диаметром 20 мм</t>
        </is>
      </c>
      <c r="L397" t="n">
        <v>1301</v>
      </c>
      <c r="N397" t="n">
        <v>1003</v>
      </c>
      <c r="O397" t="inlineStr">
        <is>
          <t>м</t>
        </is>
      </c>
      <c r="P397" t="inlineStr">
        <is>
          <t>м</t>
        </is>
      </c>
      <c r="Q397" t="n">
        <v>1</v>
      </c>
      <c r="W397" t="n">
        <v>0</v>
      </c>
      <c r="X397" t="n">
        <v>2059370813</v>
      </c>
      <c r="Y397">
        <f>AT397</f>
        <v/>
      </c>
      <c r="AA397" t="n">
        <v>161.63</v>
      </c>
      <c r="AB397" t="n">
        <v>0</v>
      </c>
      <c r="AC397" t="n">
        <v>0</v>
      </c>
      <c r="AD397" t="n">
        <v>0</v>
      </c>
      <c r="AE397" t="n">
        <v>21.1</v>
      </c>
      <c r="AF397" t="n">
        <v>0</v>
      </c>
      <c r="AG397" t="n">
        <v>0</v>
      </c>
      <c r="AH397" t="n">
        <v>0</v>
      </c>
      <c r="AI397" t="n">
        <v>7.66</v>
      </c>
      <c r="AJ397" t="n">
        <v>1</v>
      </c>
      <c r="AK397" t="n">
        <v>1</v>
      </c>
      <c r="AL397" t="n">
        <v>1</v>
      </c>
      <c r="AM397" t="n">
        <v>2</v>
      </c>
      <c r="AN397" t="n">
        <v>0</v>
      </c>
      <c r="AO397" t="n">
        <v>1</v>
      </c>
      <c r="AP397" t="n">
        <v>1</v>
      </c>
      <c r="AQ397" t="n">
        <v>0</v>
      </c>
      <c r="AR397" t="n">
        <v>0</v>
      </c>
      <c r="AS397" t="inlineStr"/>
      <c r="AT397" t="n">
        <v>95.8</v>
      </c>
      <c r="AU397" t="inlineStr"/>
      <c r="AV397" t="n">
        <v>0</v>
      </c>
      <c r="AW397" t="n">
        <v>2</v>
      </c>
      <c r="AX397" t="n">
        <v>78865597</v>
      </c>
      <c r="AY397" t="n">
        <v>1</v>
      </c>
      <c r="AZ397" t="n">
        <v>0</v>
      </c>
      <c r="BA397" t="n">
        <v>390</v>
      </c>
      <c r="BB397" t="n">
        <v>0</v>
      </c>
      <c r="BC397" t="n">
        <v>0</v>
      </c>
      <c r="BD397" t="n">
        <v>0</v>
      </c>
      <c r="BE397" t="n">
        <v>0</v>
      </c>
      <c r="BF397" t="n">
        <v>0</v>
      </c>
      <c r="BG397" t="n">
        <v>0</v>
      </c>
      <c r="BH397" t="n">
        <v>0</v>
      </c>
      <c r="BI397" t="n">
        <v>0</v>
      </c>
      <c r="BJ397" t="n">
        <v>0</v>
      </c>
      <c r="BK397" t="n">
        <v>0</v>
      </c>
      <c r="BL397" t="n">
        <v>0</v>
      </c>
      <c r="BM397" t="n">
        <v>0</v>
      </c>
      <c r="BN397" t="n">
        <v>0</v>
      </c>
      <c r="BO397" t="n">
        <v>0</v>
      </c>
      <c r="BP397" t="n">
        <v>0</v>
      </c>
      <c r="BQ397" t="n">
        <v>0</v>
      </c>
      <c r="BR397" t="n">
        <v>0</v>
      </c>
      <c r="BS397" t="n">
        <v>0</v>
      </c>
      <c r="BT397" t="n">
        <v>0</v>
      </c>
      <c r="BU397" t="n">
        <v>0</v>
      </c>
      <c r="BV397" t="n">
        <v>0</v>
      </c>
      <c r="BW397" t="n">
        <v>0</v>
      </c>
      <c r="CV397" t="n">
        <v>0</v>
      </c>
      <c r="CW397" t="n">
        <v>0</v>
      </c>
      <c r="CX397">
        <f>ROUND(Y397*Source!I1171,7)</f>
        <v/>
      </c>
      <c r="CY397">
        <f>AA397</f>
        <v/>
      </c>
      <c r="CZ397">
        <f>AE397</f>
        <v/>
      </c>
      <c r="DA397">
        <f>AI397</f>
        <v/>
      </c>
      <c r="DB397">
        <f>ROUND(ROUND(AT397*CZ397,2),2)</f>
        <v/>
      </c>
      <c r="DC397">
        <f>ROUND(ROUND(AT397*AG397,2),2)</f>
        <v/>
      </c>
      <c r="DD397" t="inlineStr"/>
      <c r="DE397" t="inlineStr"/>
      <c r="DF397">
        <f>ROUND(ROUND(AE397*AI397,0)*CX397,0)</f>
        <v/>
      </c>
      <c r="DG397">
        <f>ROUND(ROUND(AF397,0)*CX397,0)</f>
        <v/>
      </c>
      <c r="DH397">
        <f>ROUND(ROUND(AG397,0)*CX397,0)</f>
        <v/>
      </c>
      <c r="DI397">
        <f>ROUND(ROUND(AH397,0)*CX397,0)</f>
        <v/>
      </c>
      <c r="DJ397">
        <f>DF397</f>
        <v/>
      </c>
      <c r="DK397" t="n">
        <v>0</v>
      </c>
      <c r="DL397" t="inlineStr"/>
      <c r="DM397" t="n">
        <v>0</v>
      </c>
      <c r="DN397" t="inlineStr"/>
      <c r="DO397" t="n">
        <v>0</v>
      </c>
    </row>
    <row r="398">
      <c r="A398">
        <f>ROW(Source!A1171)</f>
        <v/>
      </c>
      <c r="B398" t="n">
        <v>78862477</v>
      </c>
      <c r="C398" t="n">
        <v>78865590</v>
      </c>
      <c r="D398" t="n">
        <v>29140635</v>
      </c>
      <c r="E398" t="n">
        <v>1</v>
      </c>
      <c r="F398" t="n">
        <v>1</v>
      </c>
      <c r="G398" t="n">
        <v>1</v>
      </c>
      <c r="H398" t="n">
        <v>3</v>
      </c>
      <c r="I398" t="inlineStr">
        <is>
          <t>301-1380</t>
        </is>
      </c>
      <c r="J398" t="inlineStr">
        <is>
          <t>ТССЦ Московской обл., 301-1380, приказ Минстроя России №675/пр от 28.02.2017 № 256/пр</t>
        </is>
      </c>
      <c r="K398" t="inlineStr">
        <is>
          <t>Трубки защитные гофрированные</t>
        </is>
      </c>
      <c r="L398" t="n">
        <v>1301</v>
      </c>
      <c r="N398" t="n">
        <v>1003</v>
      </c>
      <c r="O398" t="inlineStr">
        <is>
          <t>м</t>
        </is>
      </c>
      <c r="P398" t="inlineStr">
        <is>
          <t>м</t>
        </is>
      </c>
      <c r="Q398" t="n">
        <v>1</v>
      </c>
      <c r="W398" t="n">
        <v>0</v>
      </c>
      <c r="X398" t="n">
        <v>-1225716149</v>
      </c>
      <c r="Y398">
        <f>AT398</f>
        <v/>
      </c>
      <c r="AA398" t="n">
        <v>17.99</v>
      </c>
      <c r="AB398" t="n">
        <v>0</v>
      </c>
      <c r="AC398" t="n">
        <v>0</v>
      </c>
      <c r="AD398" t="n">
        <v>0</v>
      </c>
      <c r="AE398" t="n">
        <v>9.52</v>
      </c>
      <c r="AF398" t="n">
        <v>0</v>
      </c>
      <c r="AG398" t="n">
        <v>0</v>
      </c>
      <c r="AH398" t="n">
        <v>0</v>
      </c>
      <c r="AI398" t="n">
        <v>1.89</v>
      </c>
      <c r="AJ398" t="n">
        <v>1</v>
      </c>
      <c r="AK398" t="n">
        <v>1</v>
      </c>
      <c r="AL398" t="n">
        <v>1</v>
      </c>
      <c r="AM398" t="n">
        <v>2</v>
      </c>
      <c r="AN398" t="n">
        <v>0</v>
      </c>
      <c r="AO398" t="n">
        <v>1</v>
      </c>
      <c r="AP398" t="n">
        <v>1</v>
      </c>
      <c r="AQ398" t="n">
        <v>0</v>
      </c>
      <c r="AR398" t="n">
        <v>0</v>
      </c>
      <c r="AS398" t="inlineStr"/>
      <c r="AT398" t="n">
        <v>11</v>
      </c>
      <c r="AU398" t="inlineStr"/>
      <c r="AV398" t="n">
        <v>0</v>
      </c>
      <c r="AW398" t="n">
        <v>2</v>
      </c>
      <c r="AX398" t="n">
        <v>78865599</v>
      </c>
      <c r="AY398" t="n">
        <v>1</v>
      </c>
      <c r="AZ398" t="n">
        <v>0</v>
      </c>
      <c r="BA398" t="n">
        <v>392</v>
      </c>
      <c r="BB398" t="n">
        <v>0</v>
      </c>
      <c r="BC398" t="n">
        <v>0</v>
      </c>
      <c r="BD398" t="n">
        <v>0</v>
      </c>
      <c r="BE398" t="n">
        <v>0</v>
      </c>
      <c r="BF398" t="n">
        <v>0</v>
      </c>
      <c r="BG398" t="n">
        <v>0</v>
      </c>
      <c r="BH398" t="n">
        <v>0</v>
      </c>
      <c r="BI398" t="n">
        <v>0</v>
      </c>
      <c r="BJ398" t="n">
        <v>0</v>
      </c>
      <c r="BK398" t="n">
        <v>0</v>
      </c>
      <c r="BL398" t="n">
        <v>0</v>
      </c>
      <c r="BM398" t="n">
        <v>0</v>
      </c>
      <c r="BN398" t="n">
        <v>0</v>
      </c>
      <c r="BO398" t="n">
        <v>0</v>
      </c>
      <c r="BP398" t="n">
        <v>0</v>
      </c>
      <c r="BQ398" t="n">
        <v>0</v>
      </c>
      <c r="BR398" t="n">
        <v>0</v>
      </c>
      <c r="BS398" t="n">
        <v>0</v>
      </c>
      <c r="BT398" t="n">
        <v>0</v>
      </c>
      <c r="BU398" t="n">
        <v>0</v>
      </c>
      <c r="BV398" t="n">
        <v>0</v>
      </c>
      <c r="BW398" t="n">
        <v>0</v>
      </c>
      <c r="CV398" t="n">
        <v>0</v>
      </c>
      <c r="CW398" t="n">
        <v>0</v>
      </c>
      <c r="CX398">
        <f>ROUND(Y398*Source!I1171,7)</f>
        <v/>
      </c>
      <c r="CY398">
        <f>AA398</f>
        <v/>
      </c>
      <c r="CZ398">
        <f>AE398</f>
        <v/>
      </c>
      <c r="DA398">
        <f>AI398</f>
        <v/>
      </c>
      <c r="DB398">
        <f>ROUND(ROUND(AT398*CZ398,2),2)</f>
        <v/>
      </c>
      <c r="DC398">
        <f>ROUND(ROUND(AT398*AG398,2),2)</f>
        <v/>
      </c>
      <c r="DD398" t="inlineStr"/>
      <c r="DE398" t="inlineStr"/>
      <c r="DF398">
        <f>ROUND(ROUND(AE398*AI398,0)*CX398,0)</f>
        <v/>
      </c>
      <c r="DG398">
        <f>ROUND(ROUND(AF398,0)*CX398,0)</f>
        <v/>
      </c>
      <c r="DH398">
        <f>ROUND(ROUND(AG398,0)*CX398,0)</f>
        <v/>
      </c>
      <c r="DI398">
        <f>ROUND(ROUND(AH398,0)*CX398,0)</f>
        <v/>
      </c>
      <c r="DJ398">
        <f>DF398</f>
        <v/>
      </c>
      <c r="DK398" t="n">
        <v>0</v>
      </c>
      <c r="DL398" t="inlineStr"/>
      <c r="DM398" t="n">
        <v>0</v>
      </c>
      <c r="DN398" t="inlineStr"/>
      <c r="DO398" t="n">
        <v>0</v>
      </c>
    </row>
    <row r="399">
      <c r="A399">
        <f>ROW(Source!A1171)</f>
        <v/>
      </c>
      <c r="B399" t="n">
        <v>78862477</v>
      </c>
      <c r="C399" t="n">
        <v>78865590</v>
      </c>
      <c r="D399" t="n">
        <v>29149245</v>
      </c>
      <c r="E399" t="n">
        <v>1</v>
      </c>
      <c r="F399" t="n">
        <v>1</v>
      </c>
      <c r="G399" t="n">
        <v>1</v>
      </c>
      <c r="H399" t="n">
        <v>3</v>
      </c>
      <c r="I399" t="inlineStr">
        <is>
          <t>405-0254</t>
        </is>
      </c>
      <c r="J399" t="inlineStr">
        <is>
          <t>ТССЦ Московской обл., 405-0254, приказ Минстроя России №675/пр от 28.02.2017 № 257/пр</t>
        </is>
      </c>
      <c r="K399" t="inlineStr">
        <is>
          <t>Известь строительная негашеная хлорная, марки А</t>
        </is>
      </c>
      <c r="L399" t="n">
        <v>1348</v>
      </c>
      <c r="N399" t="n">
        <v>1009</v>
      </c>
      <c r="O399" t="inlineStr">
        <is>
          <t>т</t>
        </is>
      </c>
      <c r="P399" t="inlineStr">
        <is>
          <t>т</t>
        </is>
      </c>
      <c r="Q399" t="n">
        <v>1000</v>
      </c>
      <c r="W399" t="n">
        <v>0</v>
      </c>
      <c r="X399" t="n">
        <v>469989087</v>
      </c>
      <c r="Y399">
        <f>AT399</f>
        <v/>
      </c>
      <c r="AA399" t="n">
        <v>7858.02</v>
      </c>
      <c r="AB399" t="n">
        <v>0</v>
      </c>
      <c r="AC399" t="n">
        <v>0</v>
      </c>
      <c r="AD399" t="n">
        <v>0</v>
      </c>
      <c r="AE399" t="n">
        <v>2147</v>
      </c>
      <c r="AF399" t="n">
        <v>0</v>
      </c>
      <c r="AG399" t="n">
        <v>0</v>
      </c>
      <c r="AH399" t="n">
        <v>0</v>
      </c>
      <c r="AI399" t="n">
        <v>3.66</v>
      </c>
      <c r="AJ399" t="n">
        <v>1</v>
      </c>
      <c r="AK399" t="n">
        <v>1</v>
      </c>
      <c r="AL399" t="n">
        <v>1</v>
      </c>
      <c r="AM399" t="n">
        <v>2</v>
      </c>
      <c r="AN399" t="n">
        <v>0</v>
      </c>
      <c r="AO399" t="n">
        <v>1</v>
      </c>
      <c r="AP399" t="n">
        <v>1</v>
      </c>
      <c r="AQ399" t="n">
        <v>0</v>
      </c>
      <c r="AR399" t="n">
        <v>0</v>
      </c>
      <c r="AS399" t="inlineStr"/>
      <c r="AT399" t="n">
        <v>0.0016</v>
      </c>
      <c r="AU399" t="inlineStr"/>
      <c r="AV399" t="n">
        <v>0</v>
      </c>
      <c r="AW399" t="n">
        <v>2</v>
      </c>
      <c r="AX399" t="n">
        <v>78865602</v>
      </c>
      <c r="AY399" t="n">
        <v>1</v>
      </c>
      <c r="AZ399" t="n">
        <v>0</v>
      </c>
      <c r="BA399" t="n">
        <v>395</v>
      </c>
      <c r="BB399" t="n">
        <v>0</v>
      </c>
      <c r="BC399" t="n">
        <v>0</v>
      </c>
      <c r="BD399" t="n">
        <v>0</v>
      </c>
      <c r="BE399" t="n">
        <v>0</v>
      </c>
      <c r="BF399" t="n">
        <v>0</v>
      </c>
      <c r="BG399" t="n">
        <v>0</v>
      </c>
      <c r="BH399" t="n">
        <v>0</v>
      </c>
      <c r="BI399" t="n">
        <v>0</v>
      </c>
      <c r="BJ399" t="n">
        <v>0</v>
      </c>
      <c r="BK399" t="n">
        <v>0</v>
      </c>
      <c r="BL399" t="n">
        <v>0</v>
      </c>
      <c r="BM399" t="n">
        <v>0</v>
      </c>
      <c r="BN399" t="n">
        <v>0</v>
      </c>
      <c r="BO399" t="n">
        <v>0</v>
      </c>
      <c r="BP399" t="n">
        <v>0</v>
      </c>
      <c r="BQ399" t="n">
        <v>0</v>
      </c>
      <c r="BR399" t="n">
        <v>0</v>
      </c>
      <c r="BS399" t="n">
        <v>0</v>
      </c>
      <c r="BT399" t="n">
        <v>0</v>
      </c>
      <c r="BU399" t="n">
        <v>0</v>
      </c>
      <c r="BV399" t="n">
        <v>0</v>
      </c>
      <c r="BW399" t="n">
        <v>0</v>
      </c>
      <c r="CV399" t="n">
        <v>0</v>
      </c>
      <c r="CW399" t="n">
        <v>0</v>
      </c>
      <c r="CX399">
        <f>ROUND(Y399*Source!I1171,7)</f>
        <v/>
      </c>
      <c r="CY399">
        <f>AA399</f>
        <v/>
      </c>
      <c r="CZ399">
        <f>AE399</f>
        <v/>
      </c>
      <c r="DA399">
        <f>AI399</f>
        <v/>
      </c>
      <c r="DB399">
        <f>ROUND(ROUND(AT399*CZ399,2),2)</f>
        <v/>
      </c>
      <c r="DC399">
        <f>ROUND(ROUND(AT399*AG399,2),2)</f>
        <v/>
      </c>
      <c r="DD399" t="inlineStr"/>
      <c r="DE399" t="inlineStr"/>
      <c r="DF399">
        <f>ROUND(ROUND(AE399*AI399,0)*CX399,0)</f>
        <v/>
      </c>
      <c r="DG399">
        <f>ROUND(ROUND(AF399,0)*CX399,0)</f>
        <v/>
      </c>
      <c r="DH399">
        <f>ROUND(ROUND(AG399,0)*CX399,0)</f>
        <v/>
      </c>
      <c r="DI399">
        <f>ROUND(ROUND(AH399,0)*CX399,0)</f>
        <v/>
      </c>
      <c r="DJ399">
        <f>DF399</f>
        <v/>
      </c>
      <c r="DK399" t="n">
        <v>0</v>
      </c>
      <c r="DL399" t="inlineStr"/>
      <c r="DM399" t="n">
        <v>0</v>
      </c>
      <c r="DN399" t="inlineStr"/>
      <c r="DO399" t="n">
        <v>0</v>
      </c>
    </row>
    <row r="400">
      <c r="A400">
        <f>ROW(Source!A1171)</f>
        <v/>
      </c>
      <c r="B400" t="n">
        <v>78862477</v>
      </c>
      <c r="C400" t="n">
        <v>78865590</v>
      </c>
      <c r="D400" t="n">
        <v>29150040</v>
      </c>
      <c r="E400" t="n">
        <v>1</v>
      </c>
      <c r="F400" t="n">
        <v>1</v>
      </c>
      <c r="G400" t="n">
        <v>1</v>
      </c>
      <c r="H400" t="n">
        <v>3</v>
      </c>
      <c r="I400" t="inlineStr">
        <is>
          <t>411-0001</t>
        </is>
      </c>
      <c r="J400" t="inlineStr">
        <is>
          <t>ТССЦ Московской обл., 411-0001, приказ Минстроя России №675/пр от 28.02.2017 № 257/пр</t>
        </is>
      </c>
      <c r="K400" t="inlineStr">
        <is>
          <t>Вода</t>
        </is>
      </c>
      <c r="L400" t="n">
        <v>1339</v>
      </c>
      <c r="N400" t="n">
        <v>1007</v>
      </c>
      <c r="O400" t="inlineStr">
        <is>
          <t>м3</t>
        </is>
      </c>
      <c r="P400" t="inlineStr">
        <is>
          <t>м3</t>
        </is>
      </c>
      <c r="Q400" t="n">
        <v>1</v>
      </c>
      <c r="W400" t="n">
        <v>0</v>
      </c>
      <c r="X400" t="n">
        <v>619799737</v>
      </c>
      <c r="Y400">
        <f>AT400</f>
        <v/>
      </c>
      <c r="AA400" t="n">
        <v>31.28</v>
      </c>
      <c r="AB400" t="n">
        <v>0</v>
      </c>
      <c r="AC400" t="n">
        <v>0</v>
      </c>
      <c r="AD400" t="n">
        <v>0</v>
      </c>
      <c r="AE400" t="n">
        <v>2.44</v>
      </c>
      <c r="AF400" t="n">
        <v>0</v>
      </c>
      <c r="AG400" t="n">
        <v>0</v>
      </c>
      <c r="AH400" t="n">
        <v>0</v>
      </c>
      <c r="AI400" t="n">
        <v>12.82</v>
      </c>
      <c r="AJ400" t="n">
        <v>1</v>
      </c>
      <c r="AK400" t="n">
        <v>1</v>
      </c>
      <c r="AL400" t="n">
        <v>1</v>
      </c>
      <c r="AM400" t="n">
        <v>2</v>
      </c>
      <c r="AN400" t="n">
        <v>0</v>
      </c>
      <c r="AO400" t="n">
        <v>1</v>
      </c>
      <c r="AP400" t="n">
        <v>1</v>
      </c>
      <c r="AQ400" t="n">
        <v>0</v>
      </c>
      <c r="AR400" t="n">
        <v>0</v>
      </c>
      <c r="AS400" t="inlineStr"/>
      <c r="AT400" t="n">
        <v>0.47</v>
      </c>
      <c r="AU400" t="inlineStr"/>
      <c r="AV400" t="n">
        <v>0</v>
      </c>
      <c r="AW400" t="n">
        <v>2</v>
      </c>
      <c r="AX400" t="n">
        <v>78865603</v>
      </c>
      <c r="AY400" t="n">
        <v>1</v>
      </c>
      <c r="AZ400" t="n">
        <v>0</v>
      </c>
      <c r="BA400" t="n">
        <v>396</v>
      </c>
      <c r="BB400" t="n">
        <v>0</v>
      </c>
      <c r="BC400" t="n">
        <v>0</v>
      </c>
      <c r="BD400" t="n">
        <v>0</v>
      </c>
      <c r="BE400" t="n">
        <v>0</v>
      </c>
      <c r="BF400" t="n">
        <v>0</v>
      </c>
      <c r="BG400" t="n">
        <v>0</v>
      </c>
      <c r="BH400" t="n">
        <v>0</v>
      </c>
      <c r="BI400" t="n">
        <v>0</v>
      </c>
      <c r="BJ400" t="n">
        <v>0</v>
      </c>
      <c r="BK400" t="n">
        <v>0</v>
      </c>
      <c r="BL400" t="n">
        <v>0</v>
      </c>
      <c r="BM400" t="n">
        <v>0</v>
      </c>
      <c r="BN400" t="n">
        <v>0</v>
      </c>
      <c r="BO400" t="n">
        <v>0</v>
      </c>
      <c r="BP400" t="n">
        <v>0</v>
      </c>
      <c r="BQ400" t="n">
        <v>0</v>
      </c>
      <c r="BR400" t="n">
        <v>0</v>
      </c>
      <c r="BS400" t="n">
        <v>0</v>
      </c>
      <c r="BT400" t="n">
        <v>0</v>
      </c>
      <c r="BU400" t="n">
        <v>0</v>
      </c>
      <c r="BV400" t="n">
        <v>0</v>
      </c>
      <c r="BW400" t="n">
        <v>0</v>
      </c>
      <c r="CV400" t="n">
        <v>0</v>
      </c>
      <c r="CW400" t="n">
        <v>0</v>
      </c>
      <c r="CX400">
        <f>ROUND(Y400*Source!I1171,7)</f>
        <v/>
      </c>
      <c r="CY400">
        <f>AA400</f>
        <v/>
      </c>
      <c r="CZ400">
        <f>AE400</f>
        <v/>
      </c>
      <c r="DA400">
        <f>AI400</f>
        <v/>
      </c>
      <c r="DB400">
        <f>ROUND(ROUND(AT400*CZ400,2),2)</f>
        <v/>
      </c>
      <c r="DC400">
        <f>ROUND(ROUND(AT400*AG400,2),2)</f>
        <v/>
      </c>
      <c r="DD400" t="inlineStr"/>
      <c r="DE400" t="inlineStr"/>
      <c r="DF400">
        <f>ROUND(ROUND(AE400*AI400,0)*CX400,0)</f>
        <v/>
      </c>
      <c r="DG400">
        <f>ROUND(ROUND(AF400,0)*CX400,0)</f>
        <v/>
      </c>
      <c r="DH400">
        <f>ROUND(ROUND(AG400,0)*CX400,0)</f>
        <v/>
      </c>
      <c r="DI400">
        <f>ROUND(ROUND(AH400,0)*CX400,0)</f>
        <v/>
      </c>
      <c r="DJ400">
        <f>DF400</f>
        <v/>
      </c>
      <c r="DK400" t="n">
        <v>0</v>
      </c>
      <c r="DL400" t="inlineStr"/>
      <c r="DM400" t="n">
        <v>0</v>
      </c>
      <c r="DN400" t="inlineStr"/>
      <c r="DO400" t="n">
        <v>0</v>
      </c>
    </row>
    <row r="401">
      <c r="A401">
        <f>ROW(Source!A1172)</f>
        <v/>
      </c>
      <c r="B401" t="n">
        <v>78862477</v>
      </c>
      <c r="C401" t="n">
        <v>78865607</v>
      </c>
      <c r="D401" t="n">
        <v>18408066</v>
      </c>
      <c r="E401" t="n">
        <v>1</v>
      </c>
      <c r="F401" t="n">
        <v>1</v>
      </c>
      <c r="G401" t="n">
        <v>1</v>
      </c>
      <c r="H401" t="n">
        <v>1</v>
      </c>
      <c r="I401" t="inlineStr">
        <is>
          <t>1-1023-90</t>
        </is>
      </c>
      <c r="J401" t="inlineStr"/>
      <c r="K401" t="inlineStr">
        <is>
          <t>Рабочий строитель среднего разряда 2,3</t>
        </is>
      </c>
      <c r="L401" t="n">
        <v>1369</v>
      </c>
      <c r="N401" t="n">
        <v>1013</v>
      </c>
      <c r="O401" t="inlineStr">
        <is>
          <t>чел.-ч</t>
        </is>
      </c>
      <c r="P401" t="inlineStr">
        <is>
          <t>чел.-ч</t>
        </is>
      </c>
      <c r="Q401" t="n">
        <v>1</v>
      </c>
      <c r="W401" t="n">
        <v>0</v>
      </c>
      <c r="X401" t="n">
        <v>-886480961</v>
      </c>
      <c r="Y401">
        <f>AT401</f>
        <v/>
      </c>
      <c r="AA401" t="n">
        <v>0</v>
      </c>
      <c r="AB401" t="n">
        <v>0</v>
      </c>
      <c r="AC401" t="n">
        <v>0</v>
      </c>
      <c r="AD401" t="n">
        <v>8.02</v>
      </c>
      <c r="AE401" t="n">
        <v>0</v>
      </c>
      <c r="AF401" t="n">
        <v>0</v>
      </c>
      <c r="AG401" t="n">
        <v>0</v>
      </c>
      <c r="AH401" t="n">
        <v>8.02</v>
      </c>
      <c r="AI401" t="n">
        <v>1</v>
      </c>
      <c r="AJ401" t="n">
        <v>1</v>
      </c>
      <c r="AK401" t="n">
        <v>1</v>
      </c>
      <c r="AL401" t="n">
        <v>1</v>
      </c>
      <c r="AM401" t="n">
        <v>-2</v>
      </c>
      <c r="AN401" t="n">
        <v>0</v>
      </c>
      <c r="AO401" t="n">
        <v>1</v>
      </c>
      <c r="AP401" t="n">
        <v>1</v>
      </c>
      <c r="AQ401" t="n">
        <v>0</v>
      </c>
      <c r="AR401" t="n">
        <v>0</v>
      </c>
      <c r="AS401" t="inlineStr"/>
      <c r="AT401" t="n">
        <v>35.39</v>
      </c>
      <c r="AU401" t="inlineStr"/>
      <c r="AV401" t="n">
        <v>1</v>
      </c>
      <c r="AW401" t="n">
        <v>2</v>
      </c>
      <c r="AX401" t="n">
        <v>78865615</v>
      </c>
      <c r="AY401" t="n">
        <v>1</v>
      </c>
      <c r="AZ401" t="n">
        <v>0</v>
      </c>
      <c r="BA401" t="n">
        <v>397</v>
      </c>
      <c r="BB401" t="n">
        <v>0</v>
      </c>
      <c r="BC401" t="n">
        <v>0</v>
      </c>
      <c r="BD401" t="n">
        <v>0</v>
      </c>
      <c r="BE401" t="n">
        <v>0</v>
      </c>
      <c r="BF401" t="n">
        <v>0</v>
      </c>
      <c r="BG401" t="n">
        <v>0</v>
      </c>
      <c r="BH401" t="n">
        <v>0</v>
      </c>
      <c r="BI401" t="n">
        <v>0</v>
      </c>
      <c r="BJ401" t="n">
        <v>0</v>
      </c>
      <c r="BK401" t="n">
        <v>0</v>
      </c>
      <c r="BL401" t="n">
        <v>0</v>
      </c>
      <c r="BM401" t="n">
        <v>0</v>
      </c>
      <c r="BN401" t="n">
        <v>0</v>
      </c>
      <c r="BO401" t="n">
        <v>0</v>
      </c>
      <c r="BP401" t="n">
        <v>0</v>
      </c>
      <c r="BQ401" t="n">
        <v>0</v>
      </c>
      <c r="BR401" t="n">
        <v>0</v>
      </c>
      <c r="BS401" t="n">
        <v>0</v>
      </c>
      <c r="BT401" t="n">
        <v>0</v>
      </c>
      <c r="BU401" t="n">
        <v>0</v>
      </c>
      <c r="BV401" t="n">
        <v>0</v>
      </c>
      <c r="BW401" t="n">
        <v>0</v>
      </c>
      <c r="CU401">
        <f>ROUND(AT401*Source!I1172*AH401*AL401,0)</f>
        <v/>
      </c>
      <c r="CV401">
        <f>ROUND(Y401*Source!I1172,7)</f>
        <v/>
      </c>
      <c r="CW401" t="n">
        <v>0</v>
      </c>
      <c r="CX401">
        <f>ROUND(Y401*Source!I1172,7)</f>
        <v/>
      </c>
      <c r="CY401">
        <f>AD401</f>
        <v/>
      </c>
      <c r="CZ401">
        <f>AH401</f>
        <v/>
      </c>
      <c r="DA401">
        <f>AL401</f>
        <v/>
      </c>
      <c r="DB401">
        <f>ROUND(ROUND(AT401*CZ401,2),2)</f>
        <v/>
      </c>
      <c r="DC401">
        <f>ROUND(ROUND(AT401*AG401,2),2)</f>
        <v/>
      </c>
      <c r="DD401" t="inlineStr"/>
      <c r="DE401" t="inlineStr"/>
      <c r="DF401">
        <f>ROUND(ROUND(AE401,0)*CX401,0)</f>
        <v/>
      </c>
      <c r="DG401">
        <f>ROUND(ROUND(AF401,0)*CX401,0)</f>
        <v/>
      </c>
      <c r="DH401">
        <f>ROUND(ROUND(AG401,0)*CX401,0)</f>
        <v/>
      </c>
      <c r="DI401">
        <f>ROUND(ROUND(AH401,0)*CX401,0)</f>
        <v/>
      </c>
      <c r="DJ401">
        <f>DI401</f>
        <v/>
      </c>
      <c r="DK401" t="n">
        <v>0</v>
      </c>
      <c r="DL401" t="inlineStr"/>
      <c r="DM401" t="n">
        <v>0</v>
      </c>
      <c r="DN401" t="inlineStr"/>
      <c r="DO401" t="n">
        <v>0</v>
      </c>
    </row>
    <row r="402">
      <c r="A402">
        <f>ROW(Source!A1172)</f>
        <v/>
      </c>
      <c r="B402" t="n">
        <v>78862477</v>
      </c>
      <c r="C402" t="n">
        <v>78865607</v>
      </c>
      <c r="D402" t="n">
        <v>121548</v>
      </c>
      <c r="E402" t="n">
        <v>1</v>
      </c>
      <c r="F402" t="n">
        <v>1</v>
      </c>
      <c r="G402" t="n">
        <v>1</v>
      </c>
      <c r="H402" t="n">
        <v>1</v>
      </c>
      <c r="I402" t="inlineStr">
        <is>
          <t>2</t>
        </is>
      </c>
      <c r="J402" t="inlineStr"/>
      <c r="K402" t="inlineStr">
        <is>
          <t>Затраты труда машинистов</t>
        </is>
      </c>
      <c r="L402" t="n">
        <v>608254</v>
      </c>
      <c r="N402" t="n">
        <v>1013</v>
      </c>
      <c r="O402" t="inlineStr">
        <is>
          <t>чел.час</t>
        </is>
      </c>
      <c r="P402" t="inlineStr">
        <is>
          <t>чел.час</t>
        </is>
      </c>
      <c r="Q402" t="n">
        <v>1</v>
      </c>
      <c r="W402" t="n">
        <v>0</v>
      </c>
      <c r="X402" t="n">
        <v>-185737400</v>
      </c>
      <c r="Y402">
        <f>AT402</f>
        <v/>
      </c>
      <c r="AA402" t="n">
        <v>0</v>
      </c>
      <c r="AB402" t="n">
        <v>0</v>
      </c>
      <c r="AC402" t="n">
        <v>0</v>
      </c>
      <c r="AD402" t="n">
        <v>0</v>
      </c>
      <c r="AE402" t="n">
        <v>0</v>
      </c>
      <c r="AF402" t="n">
        <v>0</v>
      </c>
      <c r="AG402" t="n">
        <v>0</v>
      </c>
      <c r="AH402" t="n">
        <v>0</v>
      </c>
      <c r="AI402" t="n">
        <v>1</v>
      </c>
      <c r="AJ402" t="n">
        <v>1</v>
      </c>
      <c r="AK402" t="n">
        <v>1</v>
      </c>
      <c r="AL402" t="n">
        <v>1</v>
      </c>
      <c r="AM402" t="n">
        <v>-2</v>
      </c>
      <c r="AN402" t="n">
        <v>0</v>
      </c>
      <c r="AO402" t="n">
        <v>1</v>
      </c>
      <c r="AP402" t="n">
        <v>1</v>
      </c>
      <c r="AQ402" t="n">
        <v>0</v>
      </c>
      <c r="AR402" t="n">
        <v>0</v>
      </c>
      <c r="AS402" t="inlineStr"/>
      <c r="AT402" t="n">
        <v>0.43</v>
      </c>
      <c r="AU402" t="inlineStr"/>
      <c r="AV402" t="n">
        <v>2</v>
      </c>
      <c r="AW402" t="n">
        <v>2</v>
      </c>
      <c r="AX402" t="n">
        <v>78865616</v>
      </c>
      <c r="AY402" t="n">
        <v>1</v>
      </c>
      <c r="AZ402" t="n">
        <v>0</v>
      </c>
      <c r="BA402" t="n">
        <v>398</v>
      </c>
      <c r="BB402" t="n">
        <v>0</v>
      </c>
      <c r="BC402" t="n">
        <v>0</v>
      </c>
      <c r="BD402" t="n">
        <v>0</v>
      </c>
      <c r="BE402" t="n">
        <v>0</v>
      </c>
      <c r="BF402" t="n">
        <v>0</v>
      </c>
      <c r="BG402" t="n">
        <v>0</v>
      </c>
      <c r="BH402" t="n">
        <v>0</v>
      </c>
      <c r="BI402" t="n">
        <v>0</v>
      </c>
      <c r="BJ402" t="n">
        <v>0</v>
      </c>
      <c r="BK402" t="n">
        <v>0</v>
      </c>
      <c r="BL402" t="n">
        <v>0</v>
      </c>
      <c r="BM402" t="n">
        <v>0</v>
      </c>
      <c r="BN402" t="n">
        <v>0</v>
      </c>
      <c r="BO402" t="n">
        <v>0</v>
      </c>
      <c r="BP402" t="n">
        <v>0</v>
      </c>
      <c r="BQ402" t="n">
        <v>0</v>
      </c>
      <c r="BR402" t="n">
        <v>0</v>
      </c>
      <c r="BS402" t="n">
        <v>0</v>
      </c>
      <c r="BT402" t="n">
        <v>0</v>
      </c>
      <c r="BU402" t="n">
        <v>0</v>
      </c>
      <c r="BV402" t="n">
        <v>0</v>
      </c>
      <c r="BW402" t="n">
        <v>0</v>
      </c>
      <c r="CV402" t="n">
        <v>0</v>
      </c>
      <c r="CW402" t="n">
        <v>0</v>
      </c>
      <c r="CX402">
        <f>ROUND(Y402*Source!I1172,7)</f>
        <v/>
      </c>
      <c r="CY402">
        <f>AD402</f>
        <v/>
      </c>
      <c r="CZ402">
        <f>AH402</f>
        <v/>
      </c>
      <c r="DA402">
        <f>AL402</f>
        <v/>
      </c>
      <c r="DB402">
        <f>ROUND(ROUND(AT402*CZ402,2),2)</f>
        <v/>
      </c>
      <c r="DC402">
        <f>ROUND(ROUND(AT402*AG402,2),2)</f>
        <v/>
      </c>
      <c r="DD402" t="inlineStr"/>
      <c r="DE402" t="inlineStr"/>
      <c r="DF402">
        <f>ROUND(ROUND(AE402,0)*CX402,0)</f>
        <v/>
      </c>
      <c r="DG402">
        <f>ROUND(ROUND(AF402,0)*CX402,0)</f>
        <v/>
      </c>
      <c r="DH402">
        <f>ROUND(ROUND(AG402,0)*CX402,0)</f>
        <v/>
      </c>
      <c r="DI402">
        <f>ROUND(ROUND(AH402,0)*CX402,0)</f>
        <v/>
      </c>
      <c r="DJ402">
        <f>DI402</f>
        <v/>
      </c>
      <c r="DK402" t="n">
        <v>0</v>
      </c>
      <c r="DL402" t="inlineStr"/>
      <c r="DM402" t="n">
        <v>0</v>
      </c>
      <c r="DN402" t="inlineStr"/>
      <c r="DO402" t="n">
        <v>0</v>
      </c>
    </row>
    <row r="403">
      <c r="A403">
        <f>ROW(Source!A1172)</f>
        <v/>
      </c>
      <c r="B403" t="n">
        <v>78862477</v>
      </c>
      <c r="C403" t="n">
        <v>78865607</v>
      </c>
      <c r="D403" t="n">
        <v>29172379</v>
      </c>
      <c r="E403" t="n">
        <v>1</v>
      </c>
      <c r="F403" t="n">
        <v>1</v>
      </c>
      <c r="G403" t="n">
        <v>1</v>
      </c>
      <c r="H403" t="n">
        <v>2</v>
      </c>
      <c r="I403" t="inlineStr">
        <is>
          <t>021141</t>
        </is>
      </c>
      <c r="J403" t="inlineStr">
        <is>
          <t>ТСЭМ Московской обл., 021141, приказ Минстроя России №675/пр от 28.02.2017 № 264/пр</t>
        </is>
      </c>
      <c r="K403" t="inlineStr">
        <is>
          <t>Краны на автомобильном ходу при работе на других видах строительства 10 т</t>
        </is>
      </c>
      <c r="L403" t="n">
        <v>1368</v>
      </c>
      <c r="N403" t="n">
        <v>1011</v>
      </c>
      <c r="O403" t="inlineStr">
        <is>
          <t>маш.-ч</t>
        </is>
      </c>
      <c r="P403" t="inlineStr">
        <is>
          <t>маш.-ч</t>
        </is>
      </c>
      <c r="Q403" t="n">
        <v>1</v>
      </c>
      <c r="W403" t="n">
        <v>0</v>
      </c>
      <c r="X403" t="n">
        <v>1106923569</v>
      </c>
      <c r="Y403">
        <f>AT403</f>
        <v/>
      </c>
      <c r="AA403" t="n">
        <v>0</v>
      </c>
      <c r="AB403" t="n">
        <v>1490.72</v>
      </c>
      <c r="AC403" t="n">
        <v>705.38</v>
      </c>
      <c r="AD403" t="n">
        <v>0</v>
      </c>
      <c r="AE403" t="n">
        <v>0</v>
      </c>
      <c r="AF403" t="n">
        <v>112</v>
      </c>
      <c r="AG403" t="n">
        <v>13.5</v>
      </c>
      <c r="AH403" t="n">
        <v>0</v>
      </c>
      <c r="AI403" t="n">
        <v>1</v>
      </c>
      <c r="AJ403" t="n">
        <v>13.31</v>
      </c>
      <c r="AK403" t="n">
        <v>52.25</v>
      </c>
      <c r="AL403" t="n">
        <v>1</v>
      </c>
      <c r="AM403" t="n">
        <v>2</v>
      </c>
      <c r="AN403" t="n">
        <v>0</v>
      </c>
      <c r="AO403" t="n">
        <v>1</v>
      </c>
      <c r="AP403" t="n">
        <v>1</v>
      </c>
      <c r="AQ403" t="n">
        <v>0</v>
      </c>
      <c r="AR403" t="n">
        <v>0</v>
      </c>
      <c r="AS403" t="inlineStr"/>
      <c r="AT403" t="n">
        <v>0.2</v>
      </c>
      <c r="AU403" t="inlineStr"/>
      <c r="AV403" t="n">
        <v>0</v>
      </c>
      <c r="AW403" t="n">
        <v>2</v>
      </c>
      <c r="AX403" t="n">
        <v>78865617</v>
      </c>
      <c r="AY403" t="n">
        <v>1</v>
      </c>
      <c r="AZ403" t="n">
        <v>0</v>
      </c>
      <c r="BA403" t="n">
        <v>399</v>
      </c>
      <c r="BB403" t="n">
        <v>0</v>
      </c>
      <c r="BC403" t="n">
        <v>0</v>
      </c>
      <c r="BD403" t="n">
        <v>0</v>
      </c>
      <c r="BE403" t="n">
        <v>0</v>
      </c>
      <c r="BF403" t="n">
        <v>0</v>
      </c>
      <c r="BG403" t="n">
        <v>0</v>
      </c>
      <c r="BH403" t="n">
        <v>0</v>
      </c>
      <c r="BI403" t="n">
        <v>0</v>
      </c>
      <c r="BJ403" t="n">
        <v>0</v>
      </c>
      <c r="BK403" t="n">
        <v>0</v>
      </c>
      <c r="BL403" t="n">
        <v>0</v>
      </c>
      <c r="BM403" t="n">
        <v>0</v>
      </c>
      <c r="BN403" t="n">
        <v>0</v>
      </c>
      <c r="BO403" t="n">
        <v>0</v>
      </c>
      <c r="BP403" t="n">
        <v>0</v>
      </c>
      <c r="BQ403" t="n">
        <v>0</v>
      </c>
      <c r="BR403" t="n">
        <v>0</v>
      </c>
      <c r="BS403" t="n">
        <v>0</v>
      </c>
      <c r="BT403" t="n">
        <v>0</v>
      </c>
      <c r="BU403" t="n">
        <v>0</v>
      </c>
      <c r="BV403" t="n">
        <v>0</v>
      </c>
      <c r="BW403" t="n">
        <v>0</v>
      </c>
      <c r="CV403" t="n">
        <v>0</v>
      </c>
      <c r="CW403">
        <f>ROUND(Y403*Source!I1172*DO403,7)</f>
        <v/>
      </c>
      <c r="CX403">
        <f>ROUND(Y403*Source!I1172,7)</f>
        <v/>
      </c>
      <c r="CY403">
        <f>AB403</f>
        <v/>
      </c>
      <c r="CZ403">
        <f>AF403</f>
        <v/>
      </c>
      <c r="DA403">
        <f>AJ403</f>
        <v/>
      </c>
      <c r="DB403">
        <f>ROUND(ROUND(AT403*CZ403,2),2)</f>
        <v/>
      </c>
      <c r="DC403">
        <f>ROUND(ROUND(AT403*AG403,2),2)</f>
        <v/>
      </c>
      <c r="DD403" t="inlineStr"/>
      <c r="DE403" t="inlineStr"/>
      <c r="DF403">
        <f>ROUND(ROUND(AE403,0)*CX403,0)</f>
        <v/>
      </c>
      <c r="DG403">
        <f>ROUND(ROUND(AF403*AJ403,0)*CX403,0)</f>
        <v/>
      </c>
      <c r="DH403">
        <f>ROUND(ROUND(AG403*AK403,0)*CX403,0)</f>
        <v/>
      </c>
      <c r="DI403">
        <f>ROUND(ROUND(AH403,0)*CX403,0)</f>
        <v/>
      </c>
      <c r="DJ403">
        <f>DG403</f>
        <v/>
      </c>
      <c r="DK403" t="n">
        <v>0</v>
      </c>
      <c r="DL403" t="inlineStr"/>
      <c r="DM403" t="n">
        <v>0</v>
      </c>
      <c r="DN403" t="inlineStr"/>
      <c r="DO403" t="n">
        <v>0</v>
      </c>
    </row>
    <row r="404">
      <c r="A404">
        <f>ROW(Source!A1172)</f>
        <v/>
      </c>
      <c r="B404" t="n">
        <v>78862477</v>
      </c>
      <c r="C404" t="n">
        <v>78865607</v>
      </c>
      <c r="D404" t="n">
        <v>29172556</v>
      </c>
      <c r="E404" t="n">
        <v>1</v>
      </c>
      <c r="F404" t="n">
        <v>1</v>
      </c>
      <c r="G404" t="n">
        <v>1</v>
      </c>
      <c r="H404" t="n">
        <v>2</v>
      </c>
      <c r="I404" t="inlineStr">
        <is>
          <t>030954</t>
        </is>
      </c>
      <c r="J404" t="inlineStr">
        <is>
          <t>ТСЭМ Московской обл., 030954, приказ Минстроя России №675/пр от 28.02.2017 № 264/пр</t>
        </is>
      </c>
      <c r="K404" t="inlineStr">
        <is>
          <t>Подъемники грузоподъемностью до 500 кг одномачтовые, высота подъема 45 м</t>
        </is>
      </c>
      <c r="L404" t="n">
        <v>1368</v>
      </c>
      <c r="N404" t="n">
        <v>1011</v>
      </c>
      <c r="O404" t="inlineStr">
        <is>
          <t>маш.-ч</t>
        </is>
      </c>
      <c r="P404" t="inlineStr">
        <is>
          <t>маш.-ч</t>
        </is>
      </c>
      <c r="Q404" t="n">
        <v>1</v>
      </c>
      <c r="W404" t="n">
        <v>0</v>
      </c>
      <c r="X404" t="n">
        <v>344519037</v>
      </c>
      <c r="Y404">
        <f>AT404</f>
        <v/>
      </c>
      <c r="AA404" t="n">
        <v>0</v>
      </c>
      <c r="AB404" t="n">
        <v>728.98</v>
      </c>
      <c r="AC404" t="n">
        <v>705.38</v>
      </c>
      <c r="AD404" t="n">
        <v>0</v>
      </c>
      <c r="AE404" t="n">
        <v>0</v>
      </c>
      <c r="AF404" t="n">
        <v>31.26</v>
      </c>
      <c r="AG404" t="n">
        <v>13.5</v>
      </c>
      <c r="AH404" t="n">
        <v>0</v>
      </c>
      <c r="AI404" t="n">
        <v>1</v>
      </c>
      <c r="AJ404" t="n">
        <v>23.32</v>
      </c>
      <c r="AK404" t="n">
        <v>52.25</v>
      </c>
      <c r="AL404" t="n">
        <v>1</v>
      </c>
      <c r="AM404" t="n">
        <v>2</v>
      </c>
      <c r="AN404" t="n">
        <v>0</v>
      </c>
      <c r="AO404" t="n">
        <v>1</v>
      </c>
      <c r="AP404" t="n">
        <v>1</v>
      </c>
      <c r="AQ404" t="n">
        <v>0</v>
      </c>
      <c r="AR404" t="n">
        <v>0</v>
      </c>
      <c r="AS404" t="inlineStr"/>
      <c r="AT404" t="n">
        <v>0.23</v>
      </c>
      <c r="AU404" t="inlineStr"/>
      <c r="AV404" t="n">
        <v>0</v>
      </c>
      <c r="AW404" t="n">
        <v>2</v>
      </c>
      <c r="AX404" t="n">
        <v>78865618</v>
      </c>
      <c r="AY404" t="n">
        <v>1</v>
      </c>
      <c r="AZ404" t="n">
        <v>0</v>
      </c>
      <c r="BA404" t="n">
        <v>400</v>
      </c>
      <c r="BB404" t="n">
        <v>0</v>
      </c>
      <c r="BC404" t="n">
        <v>0</v>
      </c>
      <c r="BD404" t="n">
        <v>0</v>
      </c>
      <c r="BE404" t="n">
        <v>0</v>
      </c>
      <c r="BF404" t="n">
        <v>0</v>
      </c>
      <c r="BG404" t="n">
        <v>0</v>
      </c>
      <c r="BH404" t="n">
        <v>0</v>
      </c>
      <c r="BI404" t="n">
        <v>0</v>
      </c>
      <c r="BJ404" t="n">
        <v>0</v>
      </c>
      <c r="BK404" t="n">
        <v>0</v>
      </c>
      <c r="BL404" t="n">
        <v>0</v>
      </c>
      <c r="BM404" t="n">
        <v>0</v>
      </c>
      <c r="BN404" t="n">
        <v>0</v>
      </c>
      <c r="BO404" t="n">
        <v>0</v>
      </c>
      <c r="BP404" t="n">
        <v>0</v>
      </c>
      <c r="BQ404" t="n">
        <v>0</v>
      </c>
      <c r="BR404" t="n">
        <v>0</v>
      </c>
      <c r="BS404" t="n">
        <v>0</v>
      </c>
      <c r="BT404" t="n">
        <v>0</v>
      </c>
      <c r="BU404" t="n">
        <v>0</v>
      </c>
      <c r="BV404" t="n">
        <v>0</v>
      </c>
      <c r="BW404" t="n">
        <v>0</v>
      </c>
      <c r="CV404" t="n">
        <v>0</v>
      </c>
      <c r="CW404">
        <f>ROUND(Y404*Source!I1172*DO404,7)</f>
        <v/>
      </c>
      <c r="CX404">
        <f>ROUND(Y404*Source!I1172,7)</f>
        <v/>
      </c>
      <c r="CY404">
        <f>AB404</f>
        <v/>
      </c>
      <c r="CZ404">
        <f>AF404</f>
        <v/>
      </c>
      <c r="DA404">
        <f>AJ404</f>
        <v/>
      </c>
      <c r="DB404">
        <f>ROUND(ROUND(AT404*CZ404,2),2)</f>
        <v/>
      </c>
      <c r="DC404">
        <f>ROUND(ROUND(AT404*AG404,2),2)</f>
        <v/>
      </c>
      <c r="DD404" t="inlineStr"/>
      <c r="DE404" t="inlineStr"/>
      <c r="DF404">
        <f>ROUND(ROUND(AE404,0)*CX404,0)</f>
        <v/>
      </c>
      <c r="DG404">
        <f>ROUND(ROUND(AF404*AJ404,0)*CX404,0)</f>
        <v/>
      </c>
      <c r="DH404">
        <f>ROUND(ROUND(AG404*AK404,0)*CX404,0)</f>
        <v/>
      </c>
      <c r="DI404">
        <f>ROUND(ROUND(AH404,0)*CX404,0)</f>
        <v/>
      </c>
      <c r="DJ404">
        <f>DG404</f>
        <v/>
      </c>
      <c r="DK404" t="n">
        <v>0</v>
      </c>
      <c r="DL404" t="inlineStr"/>
      <c r="DM404" t="n">
        <v>0</v>
      </c>
      <c r="DN404" t="inlineStr"/>
      <c r="DO404" t="n">
        <v>0</v>
      </c>
    </row>
    <row r="405">
      <c r="A405">
        <f>ROW(Source!A1172)</f>
        <v/>
      </c>
      <c r="B405" t="n">
        <v>78862477</v>
      </c>
      <c r="C405" t="n">
        <v>78865607</v>
      </c>
      <c r="D405" t="n">
        <v>29145167</v>
      </c>
      <c r="E405" t="n">
        <v>1</v>
      </c>
      <c r="F405" t="n">
        <v>1</v>
      </c>
      <c r="G405" t="n">
        <v>1</v>
      </c>
      <c r="H405" t="n">
        <v>3</v>
      </c>
      <c r="I405" t="inlineStr">
        <is>
          <t>402-0013</t>
        </is>
      </c>
      <c r="J405" t="inlineStr">
        <is>
          <t>ТССЦ Московской обл., 402-0013, приказ Минстроя России №675/пр от 28.02.2017 № 257/пр</t>
        </is>
      </c>
      <c r="K405" t="inlineStr">
        <is>
          <t>Раствор готовый кладочный цементно-известковый марки 50</t>
        </is>
      </c>
      <c r="L405" t="n">
        <v>1339</v>
      </c>
      <c r="N405" t="n">
        <v>1007</v>
      </c>
      <c r="O405" t="inlineStr">
        <is>
          <t>м3</t>
        </is>
      </c>
      <c r="P405" t="inlineStr">
        <is>
          <t>м3</t>
        </is>
      </c>
      <c r="Q405" t="n">
        <v>1</v>
      </c>
      <c r="W405" t="n">
        <v>1</v>
      </c>
      <c r="X405" t="n">
        <v>277969142</v>
      </c>
      <c r="Y405">
        <f>AT405</f>
        <v/>
      </c>
      <c r="AA405" t="n">
        <v>4906.91</v>
      </c>
      <c r="AB405" t="n">
        <v>0</v>
      </c>
      <c r="AC405" t="n">
        <v>0</v>
      </c>
      <c r="AD405" t="n">
        <v>0</v>
      </c>
      <c r="AE405" t="n">
        <v>519.8</v>
      </c>
      <c r="AF405" t="n">
        <v>0</v>
      </c>
      <c r="AG405" t="n">
        <v>0</v>
      </c>
      <c r="AH405" t="n">
        <v>0</v>
      </c>
      <c r="AI405" t="n">
        <v>9.44</v>
      </c>
      <c r="AJ405" t="n">
        <v>1</v>
      </c>
      <c r="AK405" t="n">
        <v>1</v>
      </c>
      <c r="AL405" t="n">
        <v>1</v>
      </c>
      <c r="AM405" t="n">
        <v>2</v>
      </c>
      <c r="AN405" t="n">
        <v>0</v>
      </c>
      <c r="AO405" t="n">
        <v>1</v>
      </c>
      <c r="AP405" t="n">
        <v>1</v>
      </c>
      <c r="AQ405" t="n">
        <v>0</v>
      </c>
      <c r="AR405" t="n">
        <v>0</v>
      </c>
      <c r="AS405" t="inlineStr"/>
      <c r="AT405" t="n">
        <v>-0.253</v>
      </c>
      <c r="AU405" t="inlineStr"/>
      <c r="AV405" t="n">
        <v>0</v>
      </c>
      <c r="AW405" t="n">
        <v>2</v>
      </c>
      <c r="AX405" t="n">
        <v>78865619</v>
      </c>
      <c r="AY405" t="n">
        <v>1</v>
      </c>
      <c r="AZ405" t="n">
        <v>6144</v>
      </c>
      <c r="BA405" t="n">
        <v>401</v>
      </c>
      <c r="BB405" t="n">
        <v>0</v>
      </c>
      <c r="BC405" t="n">
        <v>0</v>
      </c>
      <c r="BD405" t="n">
        <v>0</v>
      </c>
      <c r="BE405" t="n">
        <v>0</v>
      </c>
      <c r="BF405" t="n">
        <v>0</v>
      </c>
      <c r="BG405" t="n">
        <v>0</v>
      </c>
      <c r="BH405" t="n">
        <v>0</v>
      </c>
      <c r="BI405" t="n">
        <v>0</v>
      </c>
      <c r="BJ405" t="n">
        <v>0</v>
      </c>
      <c r="BK405" t="n">
        <v>0</v>
      </c>
      <c r="BL405" t="n">
        <v>0</v>
      </c>
      <c r="BM405" t="n">
        <v>0</v>
      </c>
      <c r="BN405" t="n">
        <v>0</v>
      </c>
      <c r="BO405" t="n">
        <v>0</v>
      </c>
      <c r="BP405" t="n">
        <v>0</v>
      </c>
      <c r="BQ405" t="n">
        <v>0</v>
      </c>
      <c r="BR405" t="n">
        <v>0</v>
      </c>
      <c r="BS405" t="n">
        <v>0</v>
      </c>
      <c r="BT405" t="n">
        <v>0</v>
      </c>
      <c r="BU405" t="n">
        <v>0</v>
      </c>
      <c r="BV405" t="n">
        <v>0</v>
      </c>
      <c r="BW405" t="n">
        <v>0</v>
      </c>
      <c r="CV405" t="n">
        <v>0</v>
      </c>
      <c r="CW405" t="n">
        <v>0</v>
      </c>
      <c r="CX405">
        <f>ROUND(Y405*Source!I1172,7)</f>
        <v/>
      </c>
      <c r="CY405">
        <f>AA405</f>
        <v/>
      </c>
      <c r="CZ405">
        <f>AE405</f>
        <v/>
      </c>
      <c r="DA405">
        <f>AI405</f>
        <v/>
      </c>
      <c r="DB405">
        <f>ROUND(ROUND(AT405*CZ405,2),2)</f>
        <v/>
      </c>
      <c r="DC405">
        <f>ROUND(ROUND(AT405*AG405,2),2)</f>
        <v/>
      </c>
      <c r="DD405" t="inlineStr"/>
      <c r="DE405" t="inlineStr"/>
      <c r="DF405">
        <f>ROUND(ROUND(AE405*AI405,0)*CX405,0)</f>
        <v/>
      </c>
      <c r="DG405">
        <f>ROUND(ROUND(AF405,0)*CX405,0)</f>
        <v/>
      </c>
      <c r="DH405">
        <f>ROUND(ROUND(AG405,0)*CX405,0)</f>
        <v/>
      </c>
      <c r="DI405">
        <f>ROUND(ROUND(AH405,0)*CX405,0)</f>
        <v/>
      </c>
      <c r="DJ405">
        <f>DF405</f>
        <v/>
      </c>
      <c r="DK405" t="n">
        <v>0</v>
      </c>
      <c r="DL405" t="inlineStr"/>
      <c r="DM405" t="n">
        <v>0</v>
      </c>
      <c r="DN405" t="inlineStr"/>
      <c r="DO405" t="n">
        <v>0</v>
      </c>
    </row>
    <row r="406">
      <c r="A406">
        <f>ROW(Source!A1172)</f>
        <v/>
      </c>
      <c r="B406" t="n">
        <v>78862477</v>
      </c>
      <c r="C406" t="n">
        <v>78865607</v>
      </c>
      <c r="D406" t="n">
        <v>29145430</v>
      </c>
      <c r="E406" t="n">
        <v>1</v>
      </c>
      <c r="F406" t="n">
        <v>1</v>
      </c>
      <c r="G406" t="n">
        <v>1</v>
      </c>
      <c r="H406" t="n">
        <v>3</v>
      </c>
      <c r="I406" t="inlineStr">
        <is>
          <t>402-0531</t>
        </is>
      </c>
      <c r="J406" t="inlineStr">
        <is>
          <t>ТССЦ Московской обл., 402-0531, приказ Минстроя России №675/пр от 28.02.2017 № 257/пр</t>
        </is>
      </c>
      <c r="K406" t="inlineStr">
        <is>
          <t>Смесь сухая (пескобетон) для устройства прочных оснований пола "БИРСС 8М"</t>
        </is>
      </c>
      <c r="L406" t="n">
        <v>1348</v>
      </c>
      <c r="N406" t="n">
        <v>1009</v>
      </c>
      <c r="O406" t="inlineStr">
        <is>
          <t>т</t>
        </is>
      </c>
      <c r="P406" t="inlineStr">
        <is>
          <t>т</t>
        </is>
      </c>
      <c r="Q406" t="n">
        <v>1000</v>
      </c>
      <c r="W406" t="n">
        <v>0</v>
      </c>
      <c r="X406" t="n">
        <v>1078089787</v>
      </c>
      <c r="Y406">
        <f>AT406</f>
        <v/>
      </c>
      <c r="AA406" t="n">
        <v>9641.83</v>
      </c>
      <c r="AB406" t="n">
        <v>0</v>
      </c>
      <c r="AC406" t="n">
        <v>0</v>
      </c>
      <c r="AD406" t="n">
        <v>0</v>
      </c>
      <c r="AE406" t="n">
        <v>1570.33</v>
      </c>
      <c r="AF406" t="n">
        <v>0</v>
      </c>
      <c r="AG406" t="n">
        <v>0</v>
      </c>
      <c r="AH406" t="n">
        <v>0</v>
      </c>
      <c r="AI406" t="n">
        <v>6.14</v>
      </c>
      <c r="AJ406" t="n">
        <v>1</v>
      </c>
      <c r="AK406" t="n">
        <v>1</v>
      </c>
      <c r="AL406" t="n">
        <v>1</v>
      </c>
      <c r="AM406" t="n">
        <v>0</v>
      </c>
      <c r="AN406" t="n">
        <v>0</v>
      </c>
      <c r="AO406" t="n">
        <v>0</v>
      </c>
      <c r="AP406" t="n">
        <v>1</v>
      </c>
      <c r="AQ406" t="n">
        <v>0</v>
      </c>
      <c r="AR406" t="n">
        <v>0</v>
      </c>
      <c r="AS406" t="inlineStr"/>
      <c r="AT406" t="n">
        <v>1.7094017</v>
      </c>
      <c r="AU406" t="inlineStr"/>
      <c r="AV406" t="n">
        <v>0</v>
      </c>
      <c r="AW406" t="n">
        <v>1</v>
      </c>
      <c r="AX406" t="n">
        <v>-1</v>
      </c>
      <c r="AY406" t="n">
        <v>0</v>
      </c>
      <c r="AZ406" t="n">
        <v>0</v>
      </c>
      <c r="BA406" t="inlineStr"/>
      <c r="BB406" t="n">
        <v>0</v>
      </c>
      <c r="BC406" t="n">
        <v>0</v>
      </c>
      <c r="BD406" t="n">
        <v>0</v>
      </c>
      <c r="BE406" t="n">
        <v>0</v>
      </c>
      <c r="BF406" t="n">
        <v>0</v>
      </c>
      <c r="BG406" t="n">
        <v>0</v>
      </c>
      <c r="BH406" t="n">
        <v>0</v>
      </c>
      <c r="BI406" t="n">
        <v>0</v>
      </c>
      <c r="BJ406" t="n">
        <v>0</v>
      </c>
      <c r="BK406" t="n">
        <v>0</v>
      </c>
      <c r="BL406" t="n">
        <v>0</v>
      </c>
      <c r="BM406" t="n">
        <v>0</v>
      </c>
      <c r="BN406" t="n">
        <v>0</v>
      </c>
      <c r="BO406" t="n">
        <v>0</v>
      </c>
      <c r="BP406" t="n">
        <v>0</v>
      </c>
      <c r="BQ406" t="n">
        <v>0</v>
      </c>
      <c r="BR406" t="n">
        <v>0</v>
      </c>
      <c r="BS406" t="n">
        <v>0</v>
      </c>
      <c r="BT406" t="n">
        <v>0</v>
      </c>
      <c r="BU406" t="n">
        <v>0</v>
      </c>
      <c r="BV406" t="n">
        <v>0</v>
      </c>
      <c r="BW406" t="n">
        <v>0</v>
      </c>
      <c r="CV406" t="n">
        <v>0</v>
      </c>
      <c r="CW406" t="n">
        <v>0</v>
      </c>
      <c r="CX406">
        <f>ROUND(Y406*Source!I1172,7)</f>
        <v/>
      </c>
      <c r="CY406">
        <f>AA406</f>
        <v/>
      </c>
      <c r="CZ406">
        <f>AE406</f>
        <v/>
      </c>
      <c r="DA406">
        <f>AI406</f>
        <v/>
      </c>
      <c r="DB406">
        <f>ROUND(ROUND(AT406*CZ406,2),2)</f>
        <v/>
      </c>
      <c r="DC406">
        <f>ROUND(ROUND(AT406*AG406,2),2)</f>
        <v/>
      </c>
      <c r="DD406" t="inlineStr"/>
      <c r="DE406" t="inlineStr"/>
      <c r="DF406">
        <f>ROUND(ROUND(AE406*AI406,0)*CX406,0)</f>
        <v/>
      </c>
      <c r="DG406">
        <f>ROUND(ROUND(AF406,0)*CX406,0)</f>
        <v/>
      </c>
      <c r="DH406">
        <f>ROUND(ROUND(AG406,0)*CX406,0)</f>
        <v/>
      </c>
      <c r="DI406">
        <f>ROUND(ROUND(AH406,0)*CX406,0)</f>
        <v/>
      </c>
      <c r="DJ406">
        <f>DF406</f>
        <v/>
      </c>
      <c r="DK406" t="n">
        <v>0</v>
      </c>
      <c r="DL406" t="inlineStr"/>
      <c r="DM406" t="n">
        <v>0</v>
      </c>
      <c r="DN406" t="inlineStr"/>
      <c r="DO406" t="n">
        <v>0</v>
      </c>
    </row>
    <row r="407">
      <c r="A407">
        <f>ROW(Source!A1172)</f>
        <v/>
      </c>
      <c r="B407" t="n">
        <v>78862477</v>
      </c>
      <c r="C407" t="n">
        <v>78865607</v>
      </c>
      <c r="D407" t="n">
        <v>29148832</v>
      </c>
      <c r="E407" t="n">
        <v>1</v>
      </c>
      <c r="F407" t="n">
        <v>1</v>
      </c>
      <c r="G407" t="n">
        <v>1</v>
      </c>
      <c r="H407" t="n">
        <v>3</v>
      </c>
      <c r="I407" t="inlineStr">
        <is>
          <t>404-0005</t>
        </is>
      </c>
      <c r="J407" t="inlineStr">
        <is>
          <t>ТССЦ Московской обл., 404-0005, приказ Минстроя России №675/пр от 28.02.2017 № 257/пр</t>
        </is>
      </c>
      <c r="K407" t="inlineStr">
        <is>
          <t>Кирпич керамический одинарный, размером 250х120х65 мм, марка 100</t>
        </is>
      </c>
      <c r="L407" t="n">
        <v>1356</v>
      </c>
      <c r="N407" t="n">
        <v>1010</v>
      </c>
      <c r="O407" t="inlineStr">
        <is>
          <t>1000 шт.</t>
        </is>
      </c>
      <c r="P407" t="inlineStr">
        <is>
          <t>1000 шт.</t>
        </is>
      </c>
      <c r="Q407" t="n">
        <v>1000</v>
      </c>
      <c r="W407" t="n">
        <v>0</v>
      </c>
      <c r="X407" t="n">
        <v>346929249</v>
      </c>
      <c r="Y407">
        <f>AT407</f>
        <v/>
      </c>
      <c r="AA407" t="n">
        <v>14756.81</v>
      </c>
      <c r="AB407" t="n">
        <v>0</v>
      </c>
      <c r="AC407" t="n">
        <v>0</v>
      </c>
      <c r="AD407" t="n">
        <v>0</v>
      </c>
      <c r="AE407" t="n">
        <v>1752.59</v>
      </c>
      <c r="AF407" t="n">
        <v>0</v>
      </c>
      <c r="AG407" t="n">
        <v>0</v>
      </c>
      <c r="AH407" t="n">
        <v>0</v>
      </c>
      <c r="AI407" t="n">
        <v>8.42</v>
      </c>
      <c r="AJ407" t="n">
        <v>1</v>
      </c>
      <c r="AK407" t="n">
        <v>1</v>
      </c>
      <c r="AL407" t="n">
        <v>1</v>
      </c>
      <c r="AM407" t="n">
        <v>2</v>
      </c>
      <c r="AN407" t="n">
        <v>0</v>
      </c>
      <c r="AO407" t="n">
        <v>1</v>
      </c>
      <c r="AP407" t="n">
        <v>1</v>
      </c>
      <c r="AQ407" t="n">
        <v>0</v>
      </c>
      <c r="AR407" t="n">
        <v>0</v>
      </c>
      <c r="AS407" t="inlineStr"/>
      <c r="AT407" t="n">
        <v>0.402</v>
      </c>
      <c r="AU407" t="inlineStr"/>
      <c r="AV407" t="n">
        <v>0</v>
      </c>
      <c r="AW407" t="n">
        <v>2</v>
      </c>
      <c r="AX407" t="n">
        <v>78865620</v>
      </c>
      <c r="AY407" t="n">
        <v>1</v>
      </c>
      <c r="AZ407" t="n">
        <v>0</v>
      </c>
      <c r="BA407" t="n">
        <v>402</v>
      </c>
      <c r="BB407" t="n">
        <v>0</v>
      </c>
      <c r="BC407" t="n">
        <v>0</v>
      </c>
      <c r="BD407" t="n">
        <v>0</v>
      </c>
      <c r="BE407" t="n">
        <v>0</v>
      </c>
      <c r="BF407" t="n">
        <v>0</v>
      </c>
      <c r="BG407" t="n">
        <v>0</v>
      </c>
      <c r="BH407" t="n">
        <v>0</v>
      </c>
      <c r="BI407" t="n">
        <v>0</v>
      </c>
      <c r="BJ407" t="n">
        <v>0</v>
      </c>
      <c r="BK407" t="n">
        <v>0</v>
      </c>
      <c r="BL407" t="n">
        <v>0</v>
      </c>
      <c r="BM407" t="n">
        <v>0</v>
      </c>
      <c r="BN407" t="n">
        <v>0</v>
      </c>
      <c r="BO407" t="n">
        <v>0</v>
      </c>
      <c r="BP407" t="n">
        <v>0</v>
      </c>
      <c r="BQ407" t="n">
        <v>0</v>
      </c>
      <c r="BR407" t="n">
        <v>0</v>
      </c>
      <c r="BS407" t="n">
        <v>0</v>
      </c>
      <c r="BT407" t="n">
        <v>0</v>
      </c>
      <c r="BU407" t="n">
        <v>0</v>
      </c>
      <c r="BV407" t="n">
        <v>0</v>
      </c>
      <c r="BW407" t="n">
        <v>0</v>
      </c>
      <c r="CV407" t="n">
        <v>0</v>
      </c>
      <c r="CW407" t="n">
        <v>0</v>
      </c>
      <c r="CX407">
        <f>ROUND(Y407*Source!I1172,7)</f>
        <v/>
      </c>
      <c r="CY407">
        <f>AA407</f>
        <v/>
      </c>
      <c r="CZ407">
        <f>AE407</f>
        <v/>
      </c>
      <c r="DA407">
        <f>AI407</f>
        <v/>
      </c>
      <c r="DB407">
        <f>ROUND(ROUND(AT407*CZ407,2),2)</f>
        <v/>
      </c>
      <c r="DC407">
        <f>ROUND(ROUND(AT407*AG407,2),2)</f>
        <v/>
      </c>
      <c r="DD407" t="inlineStr"/>
      <c r="DE407" t="inlineStr"/>
      <c r="DF407">
        <f>ROUND(ROUND(AE407*AI407,0)*CX407,0)</f>
        <v/>
      </c>
      <c r="DG407">
        <f>ROUND(ROUND(AF407,0)*CX407,0)</f>
        <v/>
      </c>
      <c r="DH407">
        <f>ROUND(ROUND(AG407,0)*CX407,0)</f>
        <v/>
      </c>
      <c r="DI407">
        <f>ROUND(ROUND(AH407,0)*CX407,0)</f>
        <v/>
      </c>
      <c r="DJ407">
        <f>DF407</f>
        <v/>
      </c>
      <c r="DK407" t="n">
        <v>0</v>
      </c>
      <c r="DL407" t="inlineStr"/>
      <c r="DM407" t="n">
        <v>0</v>
      </c>
      <c r="DN407" t="inlineStr"/>
      <c r="DO407" t="n">
        <v>0</v>
      </c>
    </row>
    <row r="408">
      <c r="A408">
        <f>ROW(Source!A1172)</f>
        <v/>
      </c>
      <c r="B408" t="n">
        <v>78862477</v>
      </c>
      <c r="C408" t="n">
        <v>78865607</v>
      </c>
      <c r="D408" t="n">
        <v>29150040</v>
      </c>
      <c r="E408" t="n">
        <v>1</v>
      </c>
      <c r="F408" t="n">
        <v>1</v>
      </c>
      <c r="G408" t="n">
        <v>1</v>
      </c>
      <c r="H408" t="n">
        <v>3</v>
      </c>
      <c r="I408" t="inlineStr">
        <is>
          <t>411-0001</t>
        </is>
      </c>
      <c r="J408" t="inlineStr">
        <is>
          <t>ТССЦ Московской обл., 411-0001, приказ Минстроя России №675/пр от 28.02.2017 № 257/пр</t>
        </is>
      </c>
      <c r="K408" t="inlineStr">
        <is>
          <t>Вода</t>
        </is>
      </c>
      <c r="L408" t="n">
        <v>1339</v>
      </c>
      <c r="N408" t="n">
        <v>1007</v>
      </c>
      <c r="O408" t="inlineStr">
        <is>
          <t>м3</t>
        </is>
      </c>
      <c r="P408" t="inlineStr">
        <is>
          <t>м3</t>
        </is>
      </c>
      <c r="Q408" t="n">
        <v>1</v>
      </c>
      <c r="W408" t="n">
        <v>0</v>
      </c>
      <c r="X408" t="n">
        <v>619799737</v>
      </c>
      <c r="Y408">
        <f>AT408</f>
        <v/>
      </c>
      <c r="AA408" t="n">
        <v>31.28</v>
      </c>
      <c r="AB408" t="n">
        <v>0</v>
      </c>
      <c r="AC408" t="n">
        <v>0</v>
      </c>
      <c r="AD408" t="n">
        <v>0</v>
      </c>
      <c r="AE408" t="n">
        <v>2.44</v>
      </c>
      <c r="AF408" t="n">
        <v>0</v>
      </c>
      <c r="AG408" t="n">
        <v>0</v>
      </c>
      <c r="AH408" t="n">
        <v>0</v>
      </c>
      <c r="AI408" t="n">
        <v>12.82</v>
      </c>
      <c r="AJ408" t="n">
        <v>1</v>
      </c>
      <c r="AK408" t="n">
        <v>1</v>
      </c>
      <c r="AL408" t="n">
        <v>1</v>
      </c>
      <c r="AM408" t="n">
        <v>2</v>
      </c>
      <c r="AN408" t="n">
        <v>0</v>
      </c>
      <c r="AO408" t="n">
        <v>1</v>
      </c>
      <c r="AP408" t="n">
        <v>1</v>
      </c>
      <c r="AQ408" t="n">
        <v>0</v>
      </c>
      <c r="AR408" t="n">
        <v>0</v>
      </c>
      <c r="AS408" t="inlineStr"/>
      <c r="AT408" t="n">
        <v>0.044</v>
      </c>
      <c r="AU408" t="inlineStr"/>
      <c r="AV408" t="n">
        <v>0</v>
      </c>
      <c r="AW408" t="n">
        <v>2</v>
      </c>
      <c r="AX408" t="n">
        <v>78865621</v>
      </c>
      <c r="AY408" t="n">
        <v>1</v>
      </c>
      <c r="AZ408" t="n">
        <v>0</v>
      </c>
      <c r="BA408" t="n">
        <v>403</v>
      </c>
      <c r="BB408" t="n">
        <v>0</v>
      </c>
      <c r="BC408" t="n">
        <v>0</v>
      </c>
      <c r="BD408" t="n">
        <v>0</v>
      </c>
      <c r="BE408" t="n">
        <v>0</v>
      </c>
      <c r="BF408" t="n">
        <v>0</v>
      </c>
      <c r="BG408" t="n">
        <v>0</v>
      </c>
      <c r="BH408" t="n">
        <v>0</v>
      </c>
      <c r="BI408" t="n">
        <v>0</v>
      </c>
      <c r="BJ408" t="n">
        <v>0</v>
      </c>
      <c r="BK408" t="n">
        <v>0</v>
      </c>
      <c r="BL408" t="n">
        <v>0</v>
      </c>
      <c r="BM408" t="n">
        <v>0</v>
      </c>
      <c r="BN408" t="n">
        <v>0</v>
      </c>
      <c r="BO408" t="n">
        <v>0</v>
      </c>
      <c r="BP408" t="n">
        <v>0</v>
      </c>
      <c r="BQ408" t="n">
        <v>0</v>
      </c>
      <c r="BR408" t="n">
        <v>0</v>
      </c>
      <c r="BS408" t="n">
        <v>0</v>
      </c>
      <c r="BT408" t="n">
        <v>0</v>
      </c>
      <c r="BU408" t="n">
        <v>0</v>
      </c>
      <c r="BV408" t="n">
        <v>0</v>
      </c>
      <c r="BW408" t="n">
        <v>0</v>
      </c>
      <c r="CV408" t="n">
        <v>0</v>
      </c>
      <c r="CW408" t="n">
        <v>0</v>
      </c>
      <c r="CX408">
        <f>ROUND(Y408*Source!I1172,7)</f>
        <v/>
      </c>
      <c r="CY408">
        <f>AA408</f>
        <v/>
      </c>
      <c r="CZ408">
        <f>AE408</f>
        <v/>
      </c>
      <c r="DA408">
        <f>AI408</f>
        <v/>
      </c>
      <c r="DB408">
        <f>ROUND(ROUND(AT408*CZ408,2),2)</f>
        <v/>
      </c>
      <c r="DC408">
        <f>ROUND(ROUND(AT408*AG408,2),2)</f>
        <v/>
      </c>
      <c r="DD408" t="inlineStr"/>
      <c r="DE408" t="inlineStr"/>
      <c r="DF408">
        <f>ROUND(ROUND(AE408*AI408,0)*CX408,0)</f>
        <v/>
      </c>
      <c r="DG408">
        <f>ROUND(ROUND(AF408,0)*CX408,0)</f>
        <v/>
      </c>
      <c r="DH408">
        <f>ROUND(ROUND(AG408,0)*CX408,0)</f>
        <v/>
      </c>
      <c r="DI408">
        <f>ROUND(ROUND(AH408,0)*CX408,0)</f>
        <v/>
      </c>
      <c r="DJ408">
        <f>DF408</f>
        <v/>
      </c>
      <c r="DK408" t="n">
        <v>0</v>
      </c>
      <c r="DL408" t="inlineStr"/>
      <c r="DM408" t="n">
        <v>0</v>
      </c>
      <c r="DN408" t="inlineStr"/>
      <c r="DO408" t="n">
        <v>0</v>
      </c>
    </row>
    <row r="409">
      <c r="A409">
        <f>ROW(Source!A1213)</f>
        <v/>
      </c>
      <c r="B409" t="n">
        <v>78862477</v>
      </c>
      <c r="C409" t="n">
        <v>78865692</v>
      </c>
      <c r="D409" t="n">
        <v>18407150</v>
      </c>
      <c r="E409" t="n">
        <v>1</v>
      </c>
      <c r="F409" t="n">
        <v>1</v>
      </c>
      <c r="G409" t="n">
        <v>1</v>
      </c>
      <c r="H409" t="n">
        <v>1</v>
      </c>
      <c r="I409" t="inlineStr">
        <is>
          <t>1-1030-90</t>
        </is>
      </c>
      <c r="J409" t="inlineStr"/>
      <c r="K409" t="inlineStr">
        <is>
          <t>Рабочий строитель среднего разряда 3</t>
        </is>
      </c>
      <c r="L409" t="n">
        <v>1369</v>
      </c>
      <c r="N409" t="n">
        <v>1013</v>
      </c>
      <c r="O409" t="inlineStr">
        <is>
          <t>чел.-ч</t>
        </is>
      </c>
      <c r="P409" t="inlineStr">
        <is>
          <t>чел.-ч</t>
        </is>
      </c>
      <c r="Q409" t="n">
        <v>1</v>
      </c>
      <c r="W409" t="n">
        <v>0</v>
      </c>
      <c r="X409" t="n">
        <v>-931037793</v>
      </c>
      <c r="Y409">
        <f>AT409</f>
        <v/>
      </c>
      <c r="AA409" t="n">
        <v>0</v>
      </c>
      <c r="AB409" t="n">
        <v>0</v>
      </c>
      <c r="AC409" t="n">
        <v>0</v>
      </c>
      <c r="AD409" t="n">
        <v>8.529999999999999</v>
      </c>
      <c r="AE409" t="n">
        <v>0</v>
      </c>
      <c r="AF409" t="n">
        <v>0</v>
      </c>
      <c r="AG409" t="n">
        <v>0</v>
      </c>
      <c r="AH409" t="n">
        <v>8.529999999999999</v>
      </c>
      <c r="AI409" t="n">
        <v>1</v>
      </c>
      <c r="AJ409" t="n">
        <v>1</v>
      </c>
      <c r="AK409" t="n">
        <v>1</v>
      </c>
      <c r="AL409" t="n">
        <v>1</v>
      </c>
      <c r="AM409" t="n">
        <v>-2</v>
      </c>
      <c r="AN409" t="n">
        <v>0</v>
      </c>
      <c r="AO409" t="n">
        <v>1</v>
      </c>
      <c r="AP409" t="n">
        <v>1</v>
      </c>
      <c r="AQ409" t="n">
        <v>0</v>
      </c>
      <c r="AR409" t="n">
        <v>0</v>
      </c>
      <c r="AS409" t="inlineStr"/>
      <c r="AT409" t="n">
        <v>37.8</v>
      </c>
      <c r="AU409" t="inlineStr"/>
      <c r="AV409" t="n">
        <v>1</v>
      </c>
      <c r="AW409" t="n">
        <v>2</v>
      </c>
      <c r="AX409" t="n">
        <v>78865694</v>
      </c>
      <c r="AY409" t="n">
        <v>1</v>
      </c>
      <c r="AZ409" t="n">
        <v>0</v>
      </c>
      <c r="BA409" t="n">
        <v>404</v>
      </c>
      <c r="BB409" t="n">
        <v>0</v>
      </c>
      <c r="BC409" t="n">
        <v>0</v>
      </c>
      <c r="BD409" t="n">
        <v>0</v>
      </c>
      <c r="BE409" t="n">
        <v>0</v>
      </c>
      <c r="BF409" t="n">
        <v>0</v>
      </c>
      <c r="BG409" t="n">
        <v>0</v>
      </c>
      <c r="BH409" t="n">
        <v>0</v>
      </c>
      <c r="BI409" t="n">
        <v>0</v>
      </c>
      <c r="BJ409" t="n">
        <v>0</v>
      </c>
      <c r="BK409" t="n">
        <v>0</v>
      </c>
      <c r="BL409" t="n">
        <v>0</v>
      </c>
      <c r="BM409" t="n">
        <v>0</v>
      </c>
      <c r="BN409" t="n">
        <v>0</v>
      </c>
      <c r="BO409" t="n">
        <v>0</v>
      </c>
      <c r="BP409" t="n">
        <v>0</v>
      </c>
      <c r="BQ409" t="n">
        <v>0</v>
      </c>
      <c r="BR409" t="n">
        <v>0</v>
      </c>
      <c r="BS409" t="n">
        <v>0</v>
      </c>
      <c r="BT409" t="n">
        <v>0</v>
      </c>
      <c r="BU409" t="n">
        <v>0</v>
      </c>
      <c r="BV409" t="n">
        <v>0</v>
      </c>
      <c r="BW409" t="n">
        <v>0</v>
      </c>
      <c r="CU409">
        <f>ROUND(AT409*Source!I1213*AH409*AL409,0)</f>
        <v/>
      </c>
      <c r="CV409">
        <f>ROUND(Y409*Source!I1213,7)</f>
        <v/>
      </c>
      <c r="CW409" t="n">
        <v>0</v>
      </c>
      <c r="CX409">
        <f>ROUND(Y409*Source!I1213,7)</f>
        <v/>
      </c>
      <c r="CY409">
        <f>AD409</f>
        <v/>
      </c>
      <c r="CZ409">
        <f>AH409</f>
        <v/>
      </c>
      <c r="DA409">
        <f>AL409</f>
        <v/>
      </c>
      <c r="DB409">
        <f>ROUND(ROUND(AT409*CZ409,2),2)</f>
        <v/>
      </c>
      <c r="DC409">
        <f>ROUND(ROUND(AT409*AG409,2),2)</f>
        <v/>
      </c>
      <c r="DD409" t="inlineStr"/>
      <c r="DE409" t="inlineStr"/>
      <c r="DF409">
        <f>ROUND(ROUND(AE409,0)*CX409,0)</f>
        <v/>
      </c>
      <c r="DG409">
        <f>ROUND(ROUND(AF409,0)*CX409,0)</f>
        <v/>
      </c>
      <c r="DH409">
        <f>ROUND(ROUND(AG409,0)*CX409,0)</f>
        <v/>
      </c>
      <c r="DI409">
        <f>ROUND(ROUND(AH409,0)*CX409,0)</f>
        <v/>
      </c>
      <c r="DJ409">
        <f>DI409</f>
        <v/>
      </c>
      <c r="DK409" t="n">
        <v>0</v>
      </c>
      <c r="DL409" t="inlineStr"/>
      <c r="DM409" t="n">
        <v>0</v>
      </c>
      <c r="DN409" t="inlineStr"/>
      <c r="DO409" t="n">
        <v>0</v>
      </c>
    </row>
    <row r="410">
      <c r="A410">
        <f>ROW(Source!A1214)</f>
        <v/>
      </c>
      <c r="B410" t="n">
        <v>78862477</v>
      </c>
      <c r="C410" t="n">
        <v>78865695</v>
      </c>
      <c r="D410" t="n">
        <v>18413627</v>
      </c>
      <c r="E410" t="n">
        <v>1</v>
      </c>
      <c r="F410" t="n">
        <v>1</v>
      </c>
      <c r="G410" t="n">
        <v>1</v>
      </c>
      <c r="H410" t="n">
        <v>1</v>
      </c>
      <c r="I410" t="inlineStr">
        <is>
          <t>1-1042-90</t>
        </is>
      </c>
      <c r="J410" t="inlineStr"/>
      <c r="K410" t="inlineStr">
        <is>
          <t>Рабочий строитель среднего разряда 4,2</t>
        </is>
      </c>
      <c r="L410" t="n">
        <v>1369</v>
      </c>
      <c r="N410" t="n">
        <v>1013</v>
      </c>
      <c r="O410" t="inlineStr">
        <is>
          <t>чел.-ч</t>
        </is>
      </c>
      <c r="P410" t="inlineStr">
        <is>
          <t>чел.-ч</t>
        </is>
      </c>
      <c r="Q410" t="n">
        <v>1</v>
      </c>
      <c r="W410" t="n">
        <v>0</v>
      </c>
      <c r="X410" t="n">
        <v>-1366182279</v>
      </c>
      <c r="Y410">
        <f>AT410</f>
        <v/>
      </c>
      <c r="AA410" t="n">
        <v>0</v>
      </c>
      <c r="AB410" t="n">
        <v>0</v>
      </c>
      <c r="AC410" t="n">
        <v>0</v>
      </c>
      <c r="AD410" t="n">
        <v>9.92</v>
      </c>
      <c r="AE410" t="n">
        <v>0</v>
      </c>
      <c r="AF410" t="n">
        <v>0</v>
      </c>
      <c r="AG410" t="n">
        <v>0</v>
      </c>
      <c r="AH410" t="n">
        <v>9.92</v>
      </c>
      <c r="AI410" t="n">
        <v>1</v>
      </c>
      <c r="AJ410" t="n">
        <v>1</v>
      </c>
      <c r="AK410" t="n">
        <v>1</v>
      </c>
      <c r="AL410" t="n">
        <v>1</v>
      </c>
      <c r="AM410" t="n">
        <v>-2</v>
      </c>
      <c r="AN410" t="n">
        <v>0</v>
      </c>
      <c r="AO410" t="n">
        <v>1</v>
      </c>
      <c r="AP410" t="n">
        <v>1</v>
      </c>
      <c r="AQ410" t="n">
        <v>0</v>
      </c>
      <c r="AR410" t="n">
        <v>0</v>
      </c>
      <c r="AS410" t="inlineStr"/>
      <c r="AT410" t="n">
        <v>121.8</v>
      </c>
      <c r="AU410" t="inlineStr"/>
      <c r="AV410" t="n">
        <v>1</v>
      </c>
      <c r="AW410" t="n">
        <v>2</v>
      </c>
      <c r="AX410" t="n">
        <v>78865712</v>
      </c>
      <c r="AY410" t="n">
        <v>1</v>
      </c>
      <c r="AZ410" t="n">
        <v>0</v>
      </c>
      <c r="BA410" t="n">
        <v>405</v>
      </c>
      <c r="BB410" t="n">
        <v>0</v>
      </c>
      <c r="BC410" t="n">
        <v>0</v>
      </c>
      <c r="BD410" t="n">
        <v>0</v>
      </c>
      <c r="BE410" t="n">
        <v>0</v>
      </c>
      <c r="BF410" t="n">
        <v>0</v>
      </c>
      <c r="BG410" t="n">
        <v>0</v>
      </c>
      <c r="BH410" t="n">
        <v>0</v>
      </c>
      <c r="BI410" t="n">
        <v>0</v>
      </c>
      <c r="BJ410" t="n">
        <v>0</v>
      </c>
      <c r="BK410" t="n">
        <v>0</v>
      </c>
      <c r="BL410" t="n">
        <v>0</v>
      </c>
      <c r="BM410" t="n">
        <v>0</v>
      </c>
      <c r="BN410" t="n">
        <v>0</v>
      </c>
      <c r="BO410" t="n">
        <v>0</v>
      </c>
      <c r="BP410" t="n">
        <v>0</v>
      </c>
      <c r="BQ410" t="n">
        <v>0</v>
      </c>
      <c r="BR410" t="n">
        <v>0</v>
      </c>
      <c r="BS410" t="n">
        <v>0</v>
      </c>
      <c r="BT410" t="n">
        <v>0</v>
      </c>
      <c r="BU410" t="n">
        <v>0</v>
      </c>
      <c r="BV410" t="n">
        <v>0</v>
      </c>
      <c r="BW410" t="n">
        <v>0</v>
      </c>
      <c r="CU410">
        <f>ROUND(AT410*Source!I1214*AH410*AL410,0)</f>
        <v/>
      </c>
      <c r="CV410">
        <f>ROUND(Y410*Source!I1214,7)</f>
        <v/>
      </c>
      <c r="CW410" t="n">
        <v>0</v>
      </c>
      <c r="CX410">
        <f>ROUND(Y410*Source!I1214,7)</f>
        <v/>
      </c>
      <c r="CY410">
        <f>AD410</f>
        <v/>
      </c>
      <c r="CZ410">
        <f>AH410</f>
        <v/>
      </c>
      <c r="DA410">
        <f>AL410</f>
        <v/>
      </c>
      <c r="DB410">
        <f>ROUND(ROUND(AT410*CZ410,2),2)</f>
        <v/>
      </c>
      <c r="DC410">
        <f>ROUND(ROUND(AT410*AG410,2),2)</f>
        <v/>
      </c>
      <c r="DD410" t="inlineStr"/>
      <c r="DE410" t="inlineStr"/>
      <c r="DF410">
        <f>ROUND(ROUND(AE410,0)*CX410,0)</f>
        <v/>
      </c>
      <c r="DG410">
        <f>ROUND(ROUND(AF410,0)*CX410,0)</f>
        <v/>
      </c>
      <c r="DH410">
        <f>ROUND(ROUND(AG410,0)*CX410,0)</f>
        <v/>
      </c>
      <c r="DI410">
        <f>ROUND(ROUND(AH410,0)*CX410,0)</f>
        <v/>
      </c>
      <c r="DJ410">
        <f>DI410</f>
        <v/>
      </c>
      <c r="DK410" t="n">
        <v>0</v>
      </c>
      <c r="DL410" t="inlineStr"/>
      <c r="DM410" t="n">
        <v>0</v>
      </c>
      <c r="DN410" t="inlineStr"/>
      <c r="DO410" t="n">
        <v>0</v>
      </c>
    </row>
    <row r="411">
      <c r="A411">
        <f>ROW(Source!A1214)</f>
        <v/>
      </c>
      <c r="B411" t="n">
        <v>78862477</v>
      </c>
      <c r="C411" t="n">
        <v>78865695</v>
      </c>
      <c r="D411" t="n">
        <v>121548</v>
      </c>
      <c r="E411" t="n">
        <v>1</v>
      </c>
      <c r="F411" t="n">
        <v>1</v>
      </c>
      <c r="G411" t="n">
        <v>1</v>
      </c>
      <c r="H411" t="n">
        <v>1</v>
      </c>
      <c r="I411" t="inlineStr">
        <is>
          <t>2</t>
        </is>
      </c>
      <c r="J411" t="inlineStr"/>
      <c r="K411" t="inlineStr">
        <is>
          <t>Затраты труда машинистов</t>
        </is>
      </c>
      <c r="L411" t="n">
        <v>608254</v>
      </c>
      <c r="N411" t="n">
        <v>1013</v>
      </c>
      <c r="O411" t="inlineStr">
        <is>
          <t>чел.час</t>
        </is>
      </c>
      <c r="P411" t="inlineStr">
        <is>
          <t>чел.час</t>
        </is>
      </c>
      <c r="Q411" t="n">
        <v>1</v>
      </c>
      <c r="W411" t="n">
        <v>0</v>
      </c>
      <c r="X411" t="n">
        <v>-185737400</v>
      </c>
      <c r="Y411">
        <f>AT411</f>
        <v/>
      </c>
      <c r="AA411" t="n">
        <v>0</v>
      </c>
      <c r="AB411" t="n">
        <v>0</v>
      </c>
      <c r="AC411" t="n">
        <v>0</v>
      </c>
      <c r="AD411" t="n">
        <v>0</v>
      </c>
      <c r="AE411" t="n">
        <v>0</v>
      </c>
      <c r="AF411" t="n">
        <v>0</v>
      </c>
      <c r="AG411" t="n">
        <v>0</v>
      </c>
      <c r="AH411" t="n">
        <v>0</v>
      </c>
      <c r="AI411" t="n">
        <v>1</v>
      </c>
      <c r="AJ411" t="n">
        <v>1</v>
      </c>
      <c r="AK411" t="n">
        <v>1</v>
      </c>
      <c r="AL411" t="n">
        <v>1</v>
      </c>
      <c r="AM411" t="n">
        <v>-2</v>
      </c>
      <c r="AN411" t="n">
        <v>0</v>
      </c>
      <c r="AO411" t="n">
        <v>1</v>
      </c>
      <c r="AP411" t="n">
        <v>1</v>
      </c>
      <c r="AQ411" t="n">
        <v>0</v>
      </c>
      <c r="AR411" t="n">
        <v>0</v>
      </c>
      <c r="AS411" t="inlineStr"/>
      <c r="AT411" t="n">
        <v>4.72</v>
      </c>
      <c r="AU411" t="inlineStr"/>
      <c r="AV411" t="n">
        <v>2</v>
      </c>
      <c r="AW411" t="n">
        <v>2</v>
      </c>
      <c r="AX411" t="n">
        <v>78865713</v>
      </c>
      <c r="AY411" t="n">
        <v>1</v>
      </c>
      <c r="AZ411" t="n">
        <v>0</v>
      </c>
      <c r="BA411" t="n">
        <v>406</v>
      </c>
      <c r="BB411" t="n">
        <v>0</v>
      </c>
      <c r="BC411" t="n">
        <v>0</v>
      </c>
      <c r="BD411" t="n">
        <v>0</v>
      </c>
      <c r="BE411" t="n">
        <v>0</v>
      </c>
      <c r="BF411" t="n">
        <v>0</v>
      </c>
      <c r="BG411" t="n">
        <v>0</v>
      </c>
      <c r="BH411" t="n">
        <v>0</v>
      </c>
      <c r="BI411" t="n">
        <v>0</v>
      </c>
      <c r="BJ411" t="n">
        <v>0</v>
      </c>
      <c r="BK411" t="n">
        <v>0</v>
      </c>
      <c r="BL411" t="n">
        <v>0</v>
      </c>
      <c r="BM411" t="n">
        <v>0</v>
      </c>
      <c r="BN411" t="n">
        <v>0</v>
      </c>
      <c r="BO411" t="n">
        <v>0</v>
      </c>
      <c r="BP411" t="n">
        <v>0</v>
      </c>
      <c r="BQ411" t="n">
        <v>0</v>
      </c>
      <c r="BR411" t="n">
        <v>0</v>
      </c>
      <c r="BS411" t="n">
        <v>0</v>
      </c>
      <c r="BT411" t="n">
        <v>0</v>
      </c>
      <c r="BU411" t="n">
        <v>0</v>
      </c>
      <c r="BV411" t="n">
        <v>0</v>
      </c>
      <c r="BW411" t="n">
        <v>0</v>
      </c>
      <c r="CV411" t="n">
        <v>0</v>
      </c>
      <c r="CW411" t="n">
        <v>0</v>
      </c>
      <c r="CX411">
        <f>ROUND(Y411*Source!I1214,7)</f>
        <v/>
      </c>
      <c r="CY411">
        <f>AD411</f>
        <v/>
      </c>
      <c r="CZ411">
        <f>AH411</f>
        <v/>
      </c>
      <c r="DA411">
        <f>AL411</f>
        <v/>
      </c>
      <c r="DB411">
        <f>ROUND(ROUND(AT411*CZ411,2),2)</f>
        <v/>
      </c>
      <c r="DC411">
        <f>ROUND(ROUND(AT411*AG411,2),2)</f>
        <v/>
      </c>
      <c r="DD411" t="inlineStr"/>
      <c r="DE411" t="inlineStr"/>
      <c r="DF411">
        <f>ROUND(ROUND(AE411,0)*CX411,0)</f>
        <v/>
      </c>
      <c r="DG411">
        <f>ROUND(ROUND(AF411,0)*CX411,0)</f>
        <v/>
      </c>
      <c r="DH411">
        <f>ROUND(ROUND(AG411,0)*CX411,0)</f>
        <v/>
      </c>
      <c r="DI411">
        <f>ROUND(ROUND(AH411,0)*CX411,0)</f>
        <v/>
      </c>
      <c r="DJ411">
        <f>DI411</f>
        <v/>
      </c>
      <c r="DK411" t="n">
        <v>0</v>
      </c>
      <c r="DL411" t="inlineStr"/>
      <c r="DM411" t="n">
        <v>0</v>
      </c>
      <c r="DN411" t="inlineStr"/>
      <c r="DO411" t="n">
        <v>0</v>
      </c>
    </row>
    <row r="412">
      <c r="A412">
        <f>ROW(Source!A1214)</f>
        <v/>
      </c>
      <c r="B412" t="n">
        <v>78862477</v>
      </c>
      <c r="C412" t="n">
        <v>78865695</v>
      </c>
      <c r="D412" t="n">
        <v>29172268</v>
      </c>
      <c r="E412" t="n">
        <v>1</v>
      </c>
      <c r="F412" t="n">
        <v>1</v>
      </c>
      <c r="G412" t="n">
        <v>1</v>
      </c>
      <c r="H412" t="n">
        <v>2</v>
      </c>
      <c r="I412" t="inlineStr">
        <is>
          <t>020129</t>
        </is>
      </c>
      <c r="J412" t="inlineStr">
        <is>
          <t>ТСЭМ Московской обл., 020129, приказ Минстроя России №675/пр от 28.02.2017 № 264/пр</t>
        </is>
      </c>
      <c r="K412" t="inlineStr">
        <is>
          <t>Краны башенные при работе на других видах строительства 8 т</t>
        </is>
      </c>
      <c r="L412" t="n">
        <v>1368</v>
      </c>
      <c r="N412" t="n">
        <v>1011</v>
      </c>
      <c r="O412" t="inlineStr">
        <is>
          <t>маш.-ч</t>
        </is>
      </c>
      <c r="P412" t="inlineStr">
        <is>
          <t>маш.-ч</t>
        </is>
      </c>
      <c r="Q412" t="n">
        <v>1</v>
      </c>
      <c r="W412" t="n">
        <v>0</v>
      </c>
      <c r="X412" t="n">
        <v>-438066613</v>
      </c>
      <c r="Y412">
        <f>AT412</f>
        <v/>
      </c>
      <c r="AA412" t="n">
        <v>0</v>
      </c>
      <c r="AB412" t="n">
        <v>1211.33</v>
      </c>
      <c r="AC412" t="n">
        <v>705.38</v>
      </c>
      <c r="AD412" t="n">
        <v>0</v>
      </c>
      <c r="AE412" t="n">
        <v>0</v>
      </c>
      <c r="AF412" t="n">
        <v>86.40000000000001</v>
      </c>
      <c r="AG412" t="n">
        <v>13.5</v>
      </c>
      <c r="AH412" t="n">
        <v>0</v>
      </c>
      <c r="AI412" t="n">
        <v>1</v>
      </c>
      <c r="AJ412" t="n">
        <v>14.02</v>
      </c>
      <c r="AK412" t="n">
        <v>52.25</v>
      </c>
      <c r="AL412" t="n">
        <v>1</v>
      </c>
      <c r="AM412" t="n">
        <v>2</v>
      </c>
      <c r="AN412" t="n">
        <v>0</v>
      </c>
      <c r="AO412" t="n">
        <v>1</v>
      </c>
      <c r="AP412" t="n">
        <v>1</v>
      </c>
      <c r="AQ412" t="n">
        <v>0</v>
      </c>
      <c r="AR412" t="n">
        <v>0</v>
      </c>
      <c r="AS412" t="inlineStr"/>
      <c r="AT412" t="n">
        <v>0.05</v>
      </c>
      <c r="AU412" t="inlineStr"/>
      <c r="AV412" t="n">
        <v>0</v>
      </c>
      <c r="AW412" t="n">
        <v>2</v>
      </c>
      <c r="AX412" t="n">
        <v>78865714</v>
      </c>
      <c r="AY412" t="n">
        <v>1</v>
      </c>
      <c r="AZ412" t="n">
        <v>0</v>
      </c>
      <c r="BA412" t="n">
        <v>407</v>
      </c>
      <c r="BB412" t="n">
        <v>0</v>
      </c>
      <c r="BC412" t="n">
        <v>0</v>
      </c>
      <c r="BD412" t="n">
        <v>0</v>
      </c>
      <c r="BE412" t="n">
        <v>0</v>
      </c>
      <c r="BF412" t="n">
        <v>0</v>
      </c>
      <c r="BG412" t="n">
        <v>0</v>
      </c>
      <c r="BH412" t="n">
        <v>0</v>
      </c>
      <c r="BI412" t="n">
        <v>0</v>
      </c>
      <c r="BJ412" t="n">
        <v>0</v>
      </c>
      <c r="BK412" t="n">
        <v>0</v>
      </c>
      <c r="BL412" t="n">
        <v>0</v>
      </c>
      <c r="BM412" t="n">
        <v>0</v>
      </c>
      <c r="BN412" t="n">
        <v>0</v>
      </c>
      <c r="BO412" t="n">
        <v>0</v>
      </c>
      <c r="BP412" t="n">
        <v>0</v>
      </c>
      <c r="BQ412" t="n">
        <v>0</v>
      </c>
      <c r="BR412" t="n">
        <v>0</v>
      </c>
      <c r="BS412" t="n">
        <v>0</v>
      </c>
      <c r="BT412" t="n">
        <v>0</v>
      </c>
      <c r="BU412" t="n">
        <v>0</v>
      </c>
      <c r="BV412" t="n">
        <v>0</v>
      </c>
      <c r="BW412" t="n">
        <v>0</v>
      </c>
      <c r="CV412" t="n">
        <v>0</v>
      </c>
      <c r="CW412">
        <f>ROUND(Y412*Source!I1214*DO412,7)</f>
        <v/>
      </c>
      <c r="CX412">
        <f>ROUND(Y412*Source!I1214,7)</f>
        <v/>
      </c>
      <c r="CY412">
        <f>AB412</f>
        <v/>
      </c>
      <c r="CZ412">
        <f>AF412</f>
        <v/>
      </c>
      <c r="DA412">
        <f>AJ412</f>
        <v/>
      </c>
      <c r="DB412">
        <f>ROUND(ROUND(AT412*CZ412,2),2)</f>
        <v/>
      </c>
      <c r="DC412">
        <f>ROUND(ROUND(AT412*AG412,2),2)</f>
        <v/>
      </c>
      <c r="DD412" t="inlineStr"/>
      <c r="DE412" t="inlineStr"/>
      <c r="DF412">
        <f>ROUND(ROUND(AE412,0)*CX412,0)</f>
        <v/>
      </c>
      <c r="DG412">
        <f>ROUND(ROUND(AF412*AJ412,0)*CX412,0)</f>
        <v/>
      </c>
      <c r="DH412">
        <f>ROUND(ROUND(AG412*AK412,0)*CX412,0)</f>
        <v/>
      </c>
      <c r="DI412">
        <f>ROUND(ROUND(AH412,0)*CX412,0)</f>
        <v/>
      </c>
      <c r="DJ412">
        <f>DG412</f>
        <v/>
      </c>
      <c r="DK412" t="n">
        <v>0</v>
      </c>
      <c r="DL412" t="inlineStr"/>
      <c r="DM412" t="n">
        <v>0</v>
      </c>
      <c r="DN412" t="inlineStr"/>
      <c r="DO412" t="n">
        <v>0</v>
      </c>
    </row>
    <row r="413">
      <c r="A413">
        <f>ROW(Source!A1214)</f>
        <v/>
      </c>
      <c r="B413" t="n">
        <v>78862477</v>
      </c>
      <c r="C413" t="n">
        <v>78865695</v>
      </c>
      <c r="D413" t="n">
        <v>29172379</v>
      </c>
      <c r="E413" t="n">
        <v>1</v>
      </c>
      <c r="F413" t="n">
        <v>1</v>
      </c>
      <c r="G413" t="n">
        <v>1</v>
      </c>
      <c r="H413" t="n">
        <v>2</v>
      </c>
      <c r="I413" t="inlineStr">
        <is>
          <t>021141</t>
        </is>
      </c>
      <c r="J413" t="inlineStr">
        <is>
          <t>ТСЭМ Московской обл., 021141, приказ Минстроя России №675/пр от 28.02.2017 № 264/пр</t>
        </is>
      </c>
      <c r="K413" t="inlineStr">
        <is>
          <t>Краны на автомобильном ходу при работе на других видах строительства 10 т</t>
        </is>
      </c>
      <c r="L413" t="n">
        <v>1368</v>
      </c>
      <c r="N413" t="n">
        <v>1011</v>
      </c>
      <c r="O413" t="inlineStr">
        <is>
          <t>маш.-ч</t>
        </is>
      </c>
      <c r="P413" t="inlineStr">
        <is>
          <t>маш.-ч</t>
        </is>
      </c>
      <c r="Q413" t="n">
        <v>1</v>
      </c>
      <c r="W413" t="n">
        <v>0</v>
      </c>
      <c r="X413" t="n">
        <v>1106923569</v>
      </c>
      <c r="Y413">
        <f>AT413</f>
        <v/>
      </c>
      <c r="AA413" t="n">
        <v>0</v>
      </c>
      <c r="AB413" t="n">
        <v>1490.72</v>
      </c>
      <c r="AC413" t="n">
        <v>705.38</v>
      </c>
      <c r="AD413" t="n">
        <v>0</v>
      </c>
      <c r="AE413" t="n">
        <v>0</v>
      </c>
      <c r="AF413" t="n">
        <v>112</v>
      </c>
      <c r="AG413" t="n">
        <v>13.5</v>
      </c>
      <c r="AH413" t="n">
        <v>0</v>
      </c>
      <c r="AI413" t="n">
        <v>1</v>
      </c>
      <c r="AJ413" t="n">
        <v>13.31</v>
      </c>
      <c r="AK413" t="n">
        <v>52.25</v>
      </c>
      <c r="AL413" t="n">
        <v>1</v>
      </c>
      <c r="AM413" t="n">
        <v>2</v>
      </c>
      <c r="AN413" t="n">
        <v>0</v>
      </c>
      <c r="AO413" t="n">
        <v>1</v>
      </c>
      <c r="AP413" t="n">
        <v>1</v>
      </c>
      <c r="AQ413" t="n">
        <v>0</v>
      </c>
      <c r="AR413" t="n">
        <v>0</v>
      </c>
      <c r="AS413" t="inlineStr"/>
      <c r="AT413" t="n">
        <v>0.03</v>
      </c>
      <c r="AU413" t="inlineStr"/>
      <c r="AV413" t="n">
        <v>0</v>
      </c>
      <c r="AW413" t="n">
        <v>2</v>
      </c>
      <c r="AX413" t="n">
        <v>78865715</v>
      </c>
      <c r="AY413" t="n">
        <v>1</v>
      </c>
      <c r="AZ413" t="n">
        <v>0</v>
      </c>
      <c r="BA413" t="n">
        <v>408</v>
      </c>
      <c r="BB413" t="n">
        <v>0</v>
      </c>
      <c r="BC413" t="n">
        <v>0</v>
      </c>
      <c r="BD413" t="n">
        <v>0</v>
      </c>
      <c r="BE413" t="n">
        <v>0</v>
      </c>
      <c r="BF413" t="n">
        <v>0</v>
      </c>
      <c r="BG413" t="n">
        <v>0</v>
      </c>
      <c r="BH413" t="n">
        <v>0</v>
      </c>
      <c r="BI413" t="n">
        <v>0</v>
      </c>
      <c r="BJ413" t="n">
        <v>0</v>
      </c>
      <c r="BK413" t="n">
        <v>0</v>
      </c>
      <c r="BL413" t="n">
        <v>0</v>
      </c>
      <c r="BM413" t="n">
        <v>0</v>
      </c>
      <c r="BN413" t="n">
        <v>0</v>
      </c>
      <c r="BO413" t="n">
        <v>0</v>
      </c>
      <c r="BP413" t="n">
        <v>0</v>
      </c>
      <c r="BQ413" t="n">
        <v>0</v>
      </c>
      <c r="BR413" t="n">
        <v>0</v>
      </c>
      <c r="BS413" t="n">
        <v>0</v>
      </c>
      <c r="BT413" t="n">
        <v>0</v>
      </c>
      <c r="BU413" t="n">
        <v>0</v>
      </c>
      <c r="BV413" t="n">
        <v>0</v>
      </c>
      <c r="BW413" t="n">
        <v>0</v>
      </c>
      <c r="CV413" t="n">
        <v>0</v>
      </c>
      <c r="CW413">
        <f>ROUND(Y413*Source!I1214*DO413,7)</f>
        <v/>
      </c>
      <c r="CX413">
        <f>ROUND(Y413*Source!I1214,7)</f>
        <v/>
      </c>
      <c r="CY413">
        <f>AB413</f>
        <v/>
      </c>
      <c r="CZ413">
        <f>AF413</f>
        <v/>
      </c>
      <c r="DA413">
        <f>AJ413</f>
        <v/>
      </c>
      <c r="DB413">
        <f>ROUND(ROUND(AT413*CZ413,2),2)</f>
        <v/>
      </c>
      <c r="DC413">
        <f>ROUND(ROUND(AT413*AG413,2),2)</f>
        <v/>
      </c>
      <c r="DD413" t="inlineStr"/>
      <c r="DE413" t="inlineStr"/>
      <c r="DF413">
        <f>ROUND(ROUND(AE413,0)*CX413,0)</f>
        <v/>
      </c>
      <c r="DG413">
        <f>ROUND(ROUND(AF413*AJ413,0)*CX413,0)</f>
        <v/>
      </c>
      <c r="DH413">
        <f>ROUND(ROUND(AG413*AK413,0)*CX413,0)</f>
        <v/>
      </c>
      <c r="DI413">
        <f>ROUND(ROUND(AH413,0)*CX413,0)</f>
        <v/>
      </c>
      <c r="DJ413">
        <f>DG413</f>
        <v/>
      </c>
      <c r="DK413" t="n">
        <v>0</v>
      </c>
      <c r="DL413" t="inlineStr"/>
      <c r="DM413" t="n">
        <v>0</v>
      </c>
      <c r="DN413" t="inlineStr"/>
      <c r="DO413" t="n">
        <v>0</v>
      </c>
    </row>
    <row r="414">
      <c r="A414">
        <f>ROW(Source!A1214)</f>
        <v/>
      </c>
      <c r="B414" t="n">
        <v>78862477</v>
      </c>
      <c r="C414" t="n">
        <v>78865695</v>
      </c>
      <c r="D414" t="n">
        <v>29172951</v>
      </c>
      <c r="E414" t="n">
        <v>1</v>
      </c>
      <c r="F414" t="n">
        <v>1</v>
      </c>
      <c r="G414" t="n">
        <v>1</v>
      </c>
      <c r="H414" t="n">
        <v>2</v>
      </c>
      <c r="I414" t="inlineStr">
        <is>
          <t>081600</t>
        </is>
      </c>
      <c r="J414" t="inlineStr">
        <is>
          <t>ТСЭМ Московской обл., 081600, приказ Минстроя России №675/пр от 28.02.2017 № 264/пр</t>
        </is>
      </c>
      <c r="K414" t="inlineStr">
        <is>
          <t>Агрегаты для сварки полиэтиленовых труб</t>
        </is>
      </c>
      <c r="L414" t="n">
        <v>1368</v>
      </c>
      <c r="N414" t="n">
        <v>1011</v>
      </c>
      <c r="O414" t="inlineStr">
        <is>
          <t>маш.-ч</t>
        </is>
      </c>
      <c r="P414" t="inlineStr">
        <is>
          <t>маш.-ч</t>
        </is>
      </c>
      <c r="Q414" t="n">
        <v>1</v>
      </c>
      <c r="W414" t="n">
        <v>0</v>
      </c>
      <c r="X414" t="n">
        <v>1994325455</v>
      </c>
      <c r="Y414">
        <f>AT414</f>
        <v/>
      </c>
      <c r="AA414" t="n">
        <v>0</v>
      </c>
      <c r="AB414" t="n">
        <v>1193.19</v>
      </c>
      <c r="AC414" t="n">
        <v>705.38</v>
      </c>
      <c r="AD414" t="n">
        <v>0</v>
      </c>
      <c r="AE414" t="n">
        <v>0</v>
      </c>
      <c r="AF414" t="n">
        <v>100.1</v>
      </c>
      <c r="AG414" t="n">
        <v>13.5</v>
      </c>
      <c r="AH414" t="n">
        <v>0</v>
      </c>
      <c r="AI414" t="n">
        <v>1</v>
      </c>
      <c r="AJ414" t="n">
        <v>11.92</v>
      </c>
      <c r="AK414" t="n">
        <v>52.25</v>
      </c>
      <c r="AL414" t="n">
        <v>1</v>
      </c>
      <c r="AM414" t="n">
        <v>2</v>
      </c>
      <c r="AN414" t="n">
        <v>0</v>
      </c>
      <c r="AO414" t="n">
        <v>1</v>
      </c>
      <c r="AP414" t="n">
        <v>1</v>
      </c>
      <c r="AQ414" t="n">
        <v>0</v>
      </c>
      <c r="AR414" t="n">
        <v>0</v>
      </c>
      <c r="AS414" t="inlineStr"/>
      <c r="AT414" t="n">
        <v>4.64</v>
      </c>
      <c r="AU414" t="inlineStr"/>
      <c r="AV414" t="n">
        <v>0</v>
      </c>
      <c r="AW414" t="n">
        <v>2</v>
      </c>
      <c r="AX414" t="n">
        <v>78865716</v>
      </c>
      <c r="AY414" t="n">
        <v>1</v>
      </c>
      <c r="AZ414" t="n">
        <v>0</v>
      </c>
      <c r="BA414" t="n">
        <v>409</v>
      </c>
      <c r="BB414" t="n">
        <v>0</v>
      </c>
      <c r="BC414" t="n">
        <v>0</v>
      </c>
      <c r="BD414" t="n">
        <v>0</v>
      </c>
      <c r="BE414" t="n">
        <v>0</v>
      </c>
      <c r="BF414" t="n">
        <v>0</v>
      </c>
      <c r="BG414" t="n">
        <v>0</v>
      </c>
      <c r="BH414" t="n">
        <v>0</v>
      </c>
      <c r="BI414" t="n">
        <v>0</v>
      </c>
      <c r="BJ414" t="n">
        <v>0</v>
      </c>
      <c r="BK414" t="n">
        <v>0</v>
      </c>
      <c r="BL414" t="n">
        <v>0</v>
      </c>
      <c r="BM414" t="n">
        <v>0</v>
      </c>
      <c r="BN414" t="n">
        <v>0</v>
      </c>
      <c r="BO414" t="n">
        <v>0</v>
      </c>
      <c r="BP414" t="n">
        <v>0</v>
      </c>
      <c r="BQ414" t="n">
        <v>0</v>
      </c>
      <c r="BR414" t="n">
        <v>0</v>
      </c>
      <c r="BS414" t="n">
        <v>0</v>
      </c>
      <c r="BT414" t="n">
        <v>0</v>
      </c>
      <c r="BU414" t="n">
        <v>0</v>
      </c>
      <c r="BV414" t="n">
        <v>0</v>
      </c>
      <c r="BW414" t="n">
        <v>0</v>
      </c>
      <c r="CV414" t="n">
        <v>0</v>
      </c>
      <c r="CW414">
        <f>ROUND(Y414*Source!I1214*DO414,7)</f>
        <v/>
      </c>
      <c r="CX414">
        <f>ROUND(Y414*Source!I1214,7)</f>
        <v/>
      </c>
      <c r="CY414">
        <f>AB414</f>
        <v/>
      </c>
      <c r="CZ414">
        <f>AF414</f>
        <v/>
      </c>
      <c r="DA414">
        <f>AJ414</f>
        <v/>
      </c>
      <c r="DB414">
        <f>ROUND(ROUND(AT414*CZ414,2),2)</f>
        <v/>
      </c>
      <c r="DC414">
        <f>ROUND(ROUND(AT414*AG414,2),2)</f>
        <v/>
      </c>
      <c r="DD414" t="inlineStr"/>
      <c r="DE414" t="inlineStr"/>
      <c r="DF414">
        <f>ROUND(ROUND(AE414,0)*CX414,0)</f>
        <v/>
      </c>
      <c r="DG414">
        <f>ROUND(ROUND(AF414*AJ414,0)*CX414,0)</f>
        <v/>
      </c>
      <c r="DH414">
        <f>ROUND(ROUND(AG414*AK414,0)*CX414,0)</f>
        <v/>
      </c>
      <c r="DI414">
        <f>ROUND(ROUND(AH414,0)*CX414,0)</f>
        <v/>
      </c>
      <c r="DJ414">
        <f>DG414</f>
        <v/>
      </c>
      <c r="DK414" t="n">
        <v>0</v>
      </c>
      <c r="DL414" t="inlineStr"/>
      <c r="DM414" t="n">
        <v>0</v>
      </c>
      <c r="DN414" t="inlineStr"/>
      <c r="DO414" t="n">
        <v>0</v>
      </c>
    </row>
    <row r="415">
      <c r="A415">
        <f>ROW(Source!A1214)</f>
        <v/>
      </c>
      <c r="B415" t="n">
        <v>78862477</v>
      </c>
      <c r="C415" t="n">
        <v>78865695</v>
      </c>
      <c r="D415" t="n">
        <v>29174913</v>
      </c>
      <c r="E415" t="n">
        <v>1</v>
      </c>
      <c r="F415" t="n">
        <v>1</v>
      </c>
      <c r="G415" t="n">
        <v>1</v>
      </c>
      <c r="H415" t="n">
        <v>2</v>
      </c>
      <c r="I415" t="inlineStr">
        <is>
          <t>400001</t>
        </is>
      </c>
      <c r="J415" t="inlineStr">
        <is>
          <t>ТСЭМ Московской обл., 400001, приказ Минстроя России №675/пр от 28.02.2017 № 264/пр</t>
        </is>
      </c>
      <c r="K415" t="inlineStr">
        <is>
          <t>Автомобили бортовые, грузоподъемность до 5 т</t>
        </is>
      </c>
      <c r="L415" t="n">
        <v>1368</v>
      </c>
      <c r="N415" t="n">
        <v>1011</v>
      </c>
      <c r="O415" t="inlineStr">
        <is>
          <t>маш.-ч</t>
        </is>
      </c>
      <c r="P415" t="inlineStr">
        <is>
          <t>маш.-ч</t>
        </is>
      </c>
      <c r="Q415" t="n">
        <v>1</v>
      </c>
      <c r="W415" t="n">
        <v>0</v>
      </c>
      <c r="X415" t="n">
        <v>1230759911</v>
      </c>
      <c r="Y415">
        <f>AT415</f>
        <v/>
      </c>
      <c r="AA415" t="n">
        <v>0</v>
      </c>
      <c r="AB415" t="n">
        <v>2177.51</v>
      </c>
      <c r="AC415" t="n">
        <v>606.1</v>
      </c>
      <c r="AD415" t="n">
        <v>0</v>
      </c>
      <c r="AE415" t="n">
        <v>0</v>
      </c>
      <c r="AF415" t="n">
        <v>87.17</v>
      </c>
      <c r="AG415" t="n">
        <v>11.6</v>
      </c>
      <c r="AH415" t="n">
        <v>0</v>
      </c>
      <c r="AI415" t="n">
        <v>1</v>
      </c>
      <c r="AJ415" t="n">
        <v>24.98</v>
      </c>
      <c r="AK415" t="n">
        <v>52.25</v>
      </c>
      <c r="AL415" t="n">
        <v>1</v>
      </c>
      <c r="AM415" t="n">
        <v>2</v>
      </c>
      <c r="AN415" t="n">
        <v>0</v>
      </c>
      <c r="AO415" t="n">
        <v>1</v>
      </c>
      <c r="AP415" t="n">
        <v>1</v>
      </c>
      <c r="AQ415" t="n">
        <v>0</v>
      </c>
      <c r="AR415" t="n">
        <v>0</v>
      </c>
      <c r="AS415" t="inlineStr"/>
      <c r="AT415" t="n">
        <v>0.22</v>
      </c>
      <c r="AU415" t="inlineStr"/>
      <c r="AV415" t="n">
        <v>0</v>
      </c>
      <c r="AW415" t="n">
        <v>2</v>
      </c>
      <c r="AX415" t="n">
        <v>78865717</v>
      </c>
      <c r="AY415" t="n">
        <v>1</v>
      </c>
      <c r="AZ415" t="n">
        <v>0</v>
      </c>
      <c r="BA415" t="n">
        <v>410</v>
      </c>
      <c r="BB415" t="n">
        <v>0</v>
      </c>
      <c r="BC415" t="n">
        <v>0</v>
      </c>
      <c r="BD415" t="n">
        <v>0</v>
      </c>
      <c r="BE415" t="n">
        <v>0</v>
      </c>
      <c r="BF415" t="n">
        <v>0</v>
      </c>
      <c r="BG415" t="n">
        <v>0</v>
      </c>
      <c r="BH415" t="n">
        <v>0</v>
      </c>
      <c r="BI415" t="n">
        <v>0</v>
      </c>
      <c r="BJ415" t="n">
        <v>0</v>
      </c>
      <c r="BK415" t="n">
        <v>0</v>
      </c>
      <c r="BL415" t="n">
        <v>0</v>
      </c>
      <c r="BM415" t="n">
        <v>0</v>
      </c>
      <c r="BN415" t="n">
        <v>0</v>
      </c>
      <c r="BO415" t="n">
        <v>0</v>
      </c>
      <c r="BP415" t="n">
        <v>0</v>
      </c>
      <c r="BQ415" t="n">
        <v>0</v>
      </c>
      <c r="BR415" t="n">
        <v>0</v>
      </c>
      <c r="BS415" t="n">
        <v>0</v>
      </c>
      <c r="BT415" t="n">
        <v>0</v>
      </c>
      <c r="BU415" t="n">
        <v>0</v>
      </c>
      <c r="BV415" t="n">
        <v>0</v>
      </c>
      <c r="BW415" t="n">
        <v>0</v>
      </c>
      <c r="CV415" t="n">
        <v>0</v>
      </c>
      <c r="CW415">
        <f>ROUND(Y415*Source!I1214*DO415,7)</f>
        <v/>
      </c>
      <c r="CX415">
        <f>ROUND(Y415*Source!I1214,7)</f>
        <v/>
      </c>
      <c r="CY415">
        <f>AB415</f>
        <v/>
      </c>
      <c r="CZ415">
        <f>AF415</f>
        <v/>
      </c>
      <c r="DA415">
        <f>AJ415</f>
        <v/>
      </c>
      <c r="DB415">
        <f>ROUND(ROUND(AT415*CZ415,2),2)</f>
        <v/>
      </c>
      <c r="DC415">
        <f>ROUND(ROUND(AT415*AG415,2),2)</f>
        <v/>
      </c>
      <c r="DD415" t="inlineStr"/>
      <c r="DE415" t="inlineStr"/>
      <c r="DF415">
        <f>ROUND(ROUND(AE415,0)*CX415,0)</f>
        <v/>
      </c>
      <c r="DG415">
        <f>ROUND(ROUND(AF415*AJ415,0)*CX415,0)</f>
        <v/>
      </c>
      <c r="DH415">
        <f>ROUND(ROUND(AG415*AK415,0)*CX415,0)</f>
        <v/>
      </c>
      <c r="DI415">
        <f>ROUND(ROUND(AH415,0)*CX415,0)</f>
        <v/>
      </c>
      <c r="DJ415">
        <f>DG415</f>
        <v/>
      </c>
      <c r="DK415" t="n">
        <v>0</v>
      </c>
      <c r="DL415" t="inlineStr"/>
      <c r="DM415" t="n">
        <v>0</v>
      </c>
      <c r="DN415" t="inlineStr"/>
      <c r="DO415" t="n">
        <v>0</v>
      </c>
    </row>
    <row r="416">
      <c r="A416">
        <f>ROW(Source!A1214)</f>
        <v/>
      </c>
      <c r="B416" t="n">
        <v>78862477</v>
      </c>
      <c r="C416" t="n">
        <v>78865695</v>
      </c>
      <c r="D416" t="n">
        <v>29114425</v>
      </c>
      <c r="E416" t="n">
        <v>1</v>
      </c>
      <c r="F416" t="n">
        <v>1</v>
      </c>
      <c r="G416" t="n">
        <v>1</v>
      </c>
      <c r="H416" t="n">
        <v>3</v>
      </c>
      <c r="I416" t="inlineStr">
        <is>
          <t>101-0137</t>
        </is>
      </c>
      <c r="J416" t="inlineStr">
        <is>
          <t>ТССЦ Московской обл., 101-0137, приказ Минстроя России №675/пр от 28.02.2017 № 254/пр</t>
        </is>
      </c>
      <c r="K416" t="inlineStr">
        <is>
          <t>Дюбели с калиброванной головкой (в обоймах) 3х58,5 мм</t>
        </is>
      </c>
      <c r="L416" t="n">
        <v>1348</v>
      </c>
      <c r="N416" t="n">
        <v>1009</v>
      </c>
      <c r="O416" t="inlineStr">
        <is>
          <t>т</t>
        </is>
      </c>
      <c r="P416" t="inlineStr">
        <is>
          <t>т</t>
        </is>
      </c>
      <c r="Q416" t="n">
        <v>1000</v>
      </c>
      <c r="W416" t="n">
        <v>0</v>
      </c>
      <c r="X416" t="n">
        <v>-1847793032</v>
      </c>
      <c r="Y416">
        <f>AT416</f>
        <v/>
      </c>
      <c r="AA416" t="n">
        <v>84141.34</v>
      </c>
      <c r="AB416" t="n">
        <v>0</v>
      </c>
      <c r="AC416" t="n">
        <v>0</v>
      </c>
      <c r="AD416" t="n">
        <v>0</v>
      </c>
      <c r="AE416" t="n">
        <v>22558</v>
      </c>
      <c r="AF416" t="n">
        <v>0</v>
      </c>
      <c r="AG416" t="n">
        <v>0</v>
      </c>
      <c r="AH416" t="n">
        <v>0</v>
      </c>
      <c r="AI416" t="n">
        <v>3.73</v>
      </c>
      <c r="AJ416" t="n">
        <v>1</v>
      </c>
      <c r="AK416" t="n">
        <v>1</v>
      </c>
      <c r="AL416" t="n">
        <v>1</v>
      </c>
      <c r="AM416" t="n">
        <v>2</v>
      </c>
      <c r="AN416" t="n">
        <v>0</v>
      </c>
      <c r="AO416" t="n">
        <v>1</v>
      </c>
      <c r="AP416" t="n">
        <v>1</v>
      </c>
      <c r="AQ416" t="n">
        <v>0</v>
      </c>
      <c r="AR416" t="n">
        <v>0</v>
      </c>
      <c r="AS416" t="inlineStr"/>
      <c r="AT416" t="n">
        <v>0.00051</v>
      </c>
      <c r="AU416" t="inlineStr"/>
      <c r="AV416" t="n">
        <v>0</v>
      </c>
      <c r="AW416" t="n">
        <v>2</v>
      </c>
      <c r="AX416" t="n">
        <v>78865718</v>
      </c>
      <c r="AY416" t="n">
        <v>1</v>
      </c>
      <c r="AZ416" t="n">
        <v>0</v>
      </c>
      <c r="BA416" t="n">
        <v>411</v>
      </c>
      <c r="BB416" t="n">
        <v>0</v>
      </c>
      <c r="BC416" t="n">
        <v>0</v>
      </c>
      <c r="BD416" t="n">
        <v>0</v>
      </c>
      <c r="BE416" t="n">
        <v>0</v>
      </c>
      <c r="BF416" t="n">
        <v>0</v>
      </c>
      <c r="BG416" t="n">
        <v>0</v>
      </c>
      <c r="BH416" t="n">
        <v>0</v>
      </c>
      <c r="BI416" t="n">
        <v>0</v>
      </c>
      <c r="BJ416" t="n">
        <v>0</v>
      </c>
      <c r="BK416" t="n">
        <v>0</v>
      </c>
      <c r="BL416" t="n">
        <v>0</v>
      </c>
      <c r="BM416" t="n">
        <v>0</v>
      </c>
      <c r="BN416" t="n">
        <v>0</v>
      </c>
      <c r="BO416" t="n">
        <v>0</v>
      </c>
      <c r="BP416" t="n">
        <v>0</v>
      </c>
      <c r="BQ416" t="n">
        <v>0</v>
      </c>
      <c r="BR416" t="n">
        <v>0</v>
      </c>
      <c r="BS416" t="n">
        <v>0</v>
      </c>
      <c r="BT416" t="n">
        <v>0</v>
      </c>
      <c r="BU416" t="n">
        <v>0</v>
      </c>
      <c r="BV416" t="n">
        <v>0</v>
      </c>
      <c r="BW416" t="n">
        <v>0</v>
      </c>
      <c r="CV416" t="n">
        <v>0</v>
      </c>
      <c r="CW416" t="n">
        <v>0</v>
      </c>
      <c r="CX416">
        <f>ROUND(Y416*Source!I1214,7)</f>
        <v/>
      </c>
      <c r="CY416">
        <f>AA416</f>
        <v/>
      </c>
      <c r="CZ416">
        <f>AE416</f>
        <v/>
      </c>
      <c r="DA416">
        <f>AI416</f>
        <v/>
      </c>
      <c r="DB416">
        <f>ROUND(ROUND(AT416*CZ416,2),2)</f>
        <v/>
      </c>
      <c r="DC416">
        <f>ROUND(ROUND(AT416*AG416,2),2)</f>
        <v/>
      </c>
      <c r="DD416" t="inlineStr"/>
      <c r="DE416" t="inlineStr"/>
      <c r="DF416">
        <f>ROUND(ROUND(AE416*AI416,0)*CX416,0)</f>
        <v/>
      </c>
      <c r="DG416">
        <f>ROUND(ROUND(AF416,0)*CX416,0)</f>
        <v/>
      </c>
      <c r="DH416">
        <f>ROUND(ROUND(AG416,0)*CX416,0)</f>
        <v/>
      </c>
      <c r="DI416">
        <f>ROUND(ROUND(AH416,0)*CX416,0)</f>
        <v/>
      </c>
      <c r="DJ416">
        <f>DF416</f>
        <v/>
      </c>
      <c r="DK416" t="n">
        <v>0</v>
      </c>
      <c r="DL416" t="inlineStr"/>
      <c r="DM416" t="n">
        <v>0</v>
      </c>
      <c r="DN416" t="inlineStr"/>
      <c r="DO416" t="n">
        <v>0</v>
      </c>
    </row>
    <row r="417">
      <c r="A417">
        <f>ROW(Source!A1214)</f>
        <v/>
      </c>
      <c r="B417" t="n">
        <v>78862477</v>
      </c>
      <c r="C417" t="n">
        <v>78865695</v>
      </c>
      <c r="D417" t="n">
        <v>29109382</v>
      </c>
      <c r="E417" t="n">
        <v>1</v>
      </c>
      <c r="F417" t="n">
        <v>1</v>
      </c>
      <c r="G417" t="n">
        <v>1</v>
      </c>
      <c r="H417" t="n">
        <v>3</v>
      </c>
      <c r="I417" t="inlineStr">
        <is>
          <t>101-0329</t>
        </is>
      </c>
      <c r="J417" t="inlineStr">
        <is>
          <t>ТССЦ Московской обл., 101-0329, приказ Минстроя России №675/пр от 28.02.2017 № 254/пр</t>
        </is>
      </c>
      <c r="K417" t="inlineStr">
        <is>
          <t>Клей 88-СА</t>
        </is>
      </c>
      <c r="L417" t="n">
        <v>1346</v>
      </c>
      <c r="N417" t="n">
        <v>1009</v>
      </c>
      <c r="O417" t="inlineStr">
        <is>
          <t>кг</t>
        </is>
      </c>
      <c r="P417" t="inlineStr">
        <is>
          <t>кг</t>
        </is>
      </c>
      <c r="Q417" t="n">
        <v>1</v>
      </c>
      <c r="W417" t="n">
        <v>0</v>
      </c>
      <c r="X417" t="n">
        <v>342338703</v>
      </c>
      <c r="Y417">
        <f>AT417</f>
        <v/>
      </c>
      <c r="AA417" t="n">
        <v>477.06</v>
      </c>
      <c r="AB417" t="n">
        <v>0</v>
      </c>
      <c r="AC417" t="n">
        <v>0</v>
      </c>
      <c r="AD417" t="n">
        <v>0</v>
      </c>
      <c r="AE417" t="n">
        <v>28.93</v>
      </c>
      <c r="AF417" t="n">
        <v>0</v>
      </c>
      <c r="AG417" t="n">
        <v>0</v>
      </c>
      <c r="AH417" t="n">
        <v>0</v>
      </c>
      <c r="AI417" t="n">
        <v>16.49</v>
      </c>
      <c r="AJ417" t="n">
        <v>1</v>
      </c>
      <c r="AK417" t="n">
        <v>1</v>
      </c>
      <c r="AL417" t="n">
        <v>1</v>
      </c>
      <c r="AM417" t="n">
        <v>2</v>
      </c>
      <c r="AN417" t="n">
        <v>0</v>
      </c>
      <c r="AO417" t="n">
        <v>1</v>
      </c>
      <c r="AP417" t="n">
        <v>1</v>
      </c>
      <c r="AQ417" t="n">
        <v>0</v>
      </c>
      <c r="AR417" t="n">
        <v>0</v>
      </c>
      <c r="AS417" t="inlineStr"/>
      <c r="AT417" t="n">
        <v>0.17</v>
      </c>
      <c r="AU417" t="inlineStr"/>
      <c r="AV417" t="n">
        <v>0</v>
      </c>
      <c r="AW417" t="n">
        <v>2</v>
      </c>
      <c r="AX417" t="n">
        <v>78865719</v>
      </c>
      <c r="AY417" t="n">
        <v>1</v>
      </c>
      <c r="AZ417" t="n">
        <v>0</v>
      </c>
      <c r="BA417" t="n">
        <v>412</v>
      </c>
      <c r="BB417" t="n">
        <v>0</v>
      </c>
      <c r="BC417" t="n">
        <v>0</v>
      </c>
      <c r="BD417" t="n">
        <v>0</v>
      </c>
      <c r="BE417" t="n">
        <v>0</v>
      </c>
      <c r="BF417" t="n">
        <v>0</v>
      </c>
      <c r="BG417" t="n">
        <v>0</v>
      </c>
      <c r="BH417" t="n">
        <v>0</v>
      </c>
      <c r="BI417" t="n">
        <v>0</v>
      </c>
      <c r="BJ417" t="n">
        <v>0</v>
      </c>
      <c r="BK417" t="n">
        <v>0</v>
      </c>
      <c r="BL417" t="n">
        <v>0</v>
      </c>
      <c r="BM417" t="n">
        <v>0</v>
      </c>
      <c r="BN417" t="n">
        <v>0</v>
      </c>
      <c r="BO417" t="n">
        <v>0</v>
      </c>
      <c r="BP417" t="n">
        <v>0</v>
      </c>
      <c r="BQ417" t="n">
        <v>0</v>
      </c>
      <c r="BR417" t="n">
        <v>0</v>
      </c>
      <c r="BS417" t="n">
        <v>0</v>
      </c>
      <c r="BT417" t="n">
        <v>0</v>
      </c>
      <c r="BU417" t="n">
        <v>0</v>
      </c>
      <c r="BV417" t="n">
        <v>0</v>
      </c>
      <c r="BW417" t="n">
        <v>0</v>
      </c>
      <c r="CV417" t="n">
        <v>0</v>
      </c>
      <c r="CW417" t="n">
        <v>0</v>
      </c>
      <c r="CX417">
        <f>ROUND(Y417*Source!I1214,7)</f>
        <v/>
      </c>
      <c r="CY417">
        <f>AA417</f>
        <v/>
      </c>
      <c r="CZ417">
        <f>AE417</f>
        <v/>
      </c>
      <c r="DA417">
        <f>AI417</f>
        <v/>
      </c>
      <c r="DB417">
        <f>ROUND(ROUND(AT417*CZ417,2),2)</f>
        <v/>
      </c>
      <c r="DC417">
        <f>ROUND(ROUND(AT417*AG417,2),2)</f>
        <v/>
      </c>
      <c r="DD417" t="inlineStr"/>
      <c r="DE417" t="inlineStr"/>
      <c r="DF417">
        <f>ROUND(ROUND(AE417*AI417,0)*CX417,0)</f>
        <v/>
      </c>
      <c r="DG417">
        <f>ROUND(ROUND(AF417,0)*CX417,0)</f>
        <v/>
      </c>
      <c r="DH417">
        <f>ROUND(ROUND(AG417,0)*CX417,0)</f>
        <v/>
      </c>
      <c r="DI417">
        <f>ROUND(ROUND(AH417,0)*CX417,0)</f>
        <v/>
      </c>
      <c r="DJ417">
        <f>DF417</f>
        <v/>
      </c>
      <c r="DK417" t="n">
        <v>0</v>
      </c>
      <c r="DL417" t="inlineStr"/>
      <c r="DM417" t="n">
        <v>0</v>
      </c>
      <c r="DN417" t="inlineStr"/>
      <c r="DO417" t="n">
        <v>0</v>
      </c>
    </row>
    <row r="418">
      <c r="A418">
        <f>ROW(Source!A1214)</f>
        <v/>
      </c>
      <c r="B418" t="n">
        <v>78862477</v>
      </c>
      <c r="C418" t="n">
        <v>78865695</v>
      </c>
      <c r="D418" t="n">
        <v>29107972</v>
      </c>
      <c r="E418" t="n">
        <v>1</v>
      </c>
      <c r="F418" t="n">
        <v>1</v>
      </c>
      <c r="G418" t="n">
        <v>1</v>
      </c>
      <c r="H418" t="n">
        <v>3</v>
      </c>
      <c r="I418" t="inlineStr">
        <is>
          <t>101-1680</t>
        </is>
      </c>
      <c r="J418" t="inlineStr">
        <is>
          <t>ТССЦ Московской обл., 101-1680, приказ Минстроя России №675/пр от 28.02.2017 № 254/пр</t>
        </is>
      </c>
      <c r="K418" t="inlineStr">
        <is>
          <t>Патроны для строительно-монтажного пистолета</t>
        </is>
      </c>
      <c r="L418" t="n">
        <v>1356</v>
      </c>
      <c r="N418" t="n">
        <v>1010</v>
      </c>
      <c r="O418" t="inlineStr">
        <is>
          <t>1000 шт.</t>
        </is>
      </c>
      <c r="P418" t="inlineStr">
        <is>
          <t>1000 шт.</t>
        </is>
      </c>
      <c r="Q418" t="n">
        <v>1000</v>
      </c>
      <c r="W418" t="n">
        <v>0</v>
      </c>
      <c r="X418" t="n">
        <v>110535374</v>
      </c>
      <c r="Y418">
        <f>AT418</f>
        <v/>
      </c>
      <c r="AA418" t="n">
        <v>4642</v>
      </c>
      <c r="AB418" t="n">
        <v>0</v>
      </c>
      <c r="AC418" t="n">
        <v>0</v>
      </c>
      <c r="AD418" t="n">
        <v>0</v>
      </c>
      <c r="AE418" t="n">
        <v>253.8</v>
      </c>
      <c r="AF418" t="n">
        <v>0</v>
      </c>
      <c r="AG418" t="n">
        <v>0</v>
      </c>
      <c r="AH418" t="n">
        <v>0</v>
      </c>
      <c r="AI418" t="n">
        <v>18.29</v>
      </c>
      <c r="AJ418" t="n">
        <v>1</v>
      </c>
      <c r="AK418" t="n">
        <v>1</v>
      </c>
      <c r="AL418" t="n">
        <v>1</v>
      </c>
      <c r="AM418" t="n">
        <v>2</v>
      </c>
      <c r="AN418" t="n">
        <v>0</v>
      </c>
      <c r="AO418" t="n">
        <v>1</v>
      </c>
      <c r="AP418" t="n">
        <v>1</v>
      </c>
      <c r="AQ418" t="n">
        <v>0</v>
      </c>
      <c r="AR418" t="n">
        <v>0</v>
      </c>
      <c r="AS418" t="inlineStr"/>
      <c r="AT418" t="n">
        <v>0.06</v>
      </c>
      <c r="AU418" t="inlineStr"/>
      <c r="AV418" t="n">
        <v>0</v>
      </c>
      <c r="AW418" t="n">
        <v>2</v>
      </c>
      <c r="AX418" t="n">
        <v>78865720</v>
      </c>
      <c r="AY418" t="n">
        <v>1</v>
      </c>
      <c r="AZ418" t="n">
        <v>0</v>
      </c>
      <c r="BA418" t="n">
        <v>413</v>
      </c>
      <c r="BB418" t="n">
        <v>0</v>
      </c>
      <c r="BC418" t="n">
        <v>0</v>
      </c>
      <c r="BD418" t="n">
        <v>0</v>
      </c>
      <c r="BE418" t="n">
        <v>0</v>
      </c>
      <c r="BF418" t="n">
        <v>0</v>
      </c>
      <c r="BG418" t="n">
        <v>0</v>
      </c>
      <c r="BH418" t="n">
        <v>0</v>
      </c>
      <c r="BI418" t="n">
        <v>0</v>
      </c>
      <c r="BJ418" t="n">
        <v>0</v>
      </c>
      <c r="BK418" t="n">
        <v>0</v>
      </c>
      <c r="BL418" t="n">
        <v>0</v>
      </c>
      <c r="BM418" t="n">
        <v>0</v>
      </c>
      <c r="BN418" t="n">
        <v>0</v>
      </c>
      <c r="BO418" t="n">
        <v>0</v>
      </c>
      <c r="BP418" t="n">
        <v>0</v>
      </c>
      <c r="BQ418" t="n">
        <v>0</v>
      </c>
      <c r="BR418" t="n">
        <v>0</v>
      </c>
      <c r="BS418" t="n">
        <v>0</v>
      </c>
      <c r="BT418" t="n">
        <v>0</v>
      </c>
      <c r="BU418" t="n">
        <v>0</v>
      </c>
      <c r="BV418" t="n">
        <v>0</v>
      </c>
      <c r="BW418" t="n">
        <v>0</v>
      </c>
      <c r="CV418" t="n">
        <v>0</v>
      </c>
      <c r="CW418" t="n">
        <v>0</v>
      </c>
      <c r="CX418">
        <f>ROUND(Y418*Source!I1214,7)</f>
        <v/>
      </c>
      <c r="CY418">
        <f>AA418</f>
        <v/>
      </c>
      <c r="CZ418">
        <f>AE418</f>
        <v/>
      </c>
      <c r="DA418">
        <f>AI418</f>
        <v/>
      </c>
      <c r="DB418">
        <f>ROUND(ROUND(AT418*CZ418,2),2)</f>
        <v/>
      </c>
      <c r="DC418">
        <f>ROUND(ROUND(AT418*AG418,2),2)</f>
        <v/>
      </c>
      <c r="DD418" t="inlineStr"/>
      <c r="DE418" t="inlineStr"/>
      <c r="DF418">
        <f>ROUND(ROUND(AE418*AI418,0)*CX418,0)</f>
        <v/>
      </c>
      <c r="DG418">
        <f>ROUND(ROUND(AF418,0)*CX418,0)</f>
        <v/>
      </c>
      <c r="DH418">
        <f>ROUND(ROUND(AG418,0)*CX418,0)</f>
        <v/>
      </c>
      <c r="DI418">
        <f>ROUND(ROUND(AH418,0)*CX418,0)</f>
        <v/>
      </c>
      <c r="DJ418">
        <f>DF418</f>
        <v/>
      </c>
      <c r="DK418" t="n">
        <v>0</v>
      </c>
      <c r="DL418" t="inlineStr"/>
      <c r="DM418" t="n">
        <v>0</v>
      </c>
      <c r="DN418" t="inlineStr"/>
      <c r="DO418" t="n">
        <v>0</v>
      </c>
    </row>
    <row r="419">
      <c r="A419">
        <f>ROW(Source!A1214)</f>
        <v/>
      </c>
      <c r="B419" t="n">
        <v>78862477</v>
      </c>
      <c r="C419" t="n">
        <v>78865695</v>
      </c>
      <c r="D419" t="n">
        <v>29112620</v>
      </c>
      <c r="E419" t="n">
        <v>1</v>
      </c>
      <c r="F419" t="n">
        <v>1</v>
      </c>
      <c r="G419" t="n">
        <v>1</v>
      </c>
      <c r="H419" t="n">
        <v>3</v>
      </c>
      <c r="I419" t="inlineStr">
        <is>
          <t>101-1700</t>
        </is>
      </c>
      <c r="J419" t="inlineStr">
        <is>
          <t>ТССЦ Московской обл., 101-1700, приказ Минстроя России №675/пр от 28.02.2017 № 254/пр</t>
        </is>
      </c>
      <c r="K419" t="inlineStr">
        <is>
          <t>Наконечники для полиэтиленовых труб</t>
        </is>
      </c>
      <c r="L419" t="n">
        <v>1346</v>
      </c>
      <c r="N419" t="n">
        <v>1009</v>
      </c>
      <c r="O419" t="inlineStr">
        <is>
          <t>кг</t>
        </is>
      </c>
      <c r="P419" t="inlineStr">
        <is>
          <t>кг</t>
        </is>
      </c>
      <c r="Q419" t="n">
        <v>1</v>
      </c>
      <c r="W419" t="n">
        <v>0</v>
      </c>
      <c r="X419" t="n">
        <v>-2067002353</v>
      </c>
      <c r="Y419">
        <f>AT419</f>
        <v/>
      </c>
      <c r="AA419" t="n">
        <v>54.27</v>
      </c>
      <c r="AB419" t="n">
        <v>0</v>
      </c>
      <c r="AC419" t="n">
        <v>0</v>
      </c>
      <c r="AD419" t="n">
        <v>0</v>
      </c>
      <c r="AE419" t="n">
        <v>25.01</v>
      </c>
      <c r="AF419" t="n">
        <v>0</v>
      </c>
      <c r="AG419" t="n">
        <v>0</v>
      </c>
      <c r="AH419" t="n">
        <v>0</v>
      </c>
      <c r="AI419" t="n">
        <v>2.17</v>
      </c>
      <c r="AJ419" t="n">
        <v>1</v>
      </c>
      <c r="AK419" t="n">
        <v>1</v>
      </c>
      <c r="AL419" t="n">
        <v>1</v>
      </c>
      <c r="AM419" t="n">
        <v>2</v>
      </c>
      <c r="AN419" t="n">
        <v>0</v>
      </c>
      <c r="AO419" t="n">
        <v>1</v>
      </c>
      <c r="AP419" t="n">
        <v>1</v>
      </c>
      <c r="AQ419" t="n">
        <v>0</v>
      </c>
      <c r="AR419" t="n">
        <v>0</v>
      </c>
      <c r="AS419" t="inlineStr"/>
      <c r="AT419" t="n">
        <v>0.33</v>
      </c>
      <c r="AU419" t="inlineStr"/>
      <c r="AV419" t="n">
        <v>0</v>
      </c>
      <c r="AW419" t="n">
        <v>2</v>
      </c>
      <c r="AX419" t="n">
        <v>78865721</v>
      </c>
      <c r="AY419" t="n">
        <v>1</v>
      </c>
      <c r="AZ419" t="n">
        <v>0</v>
      </c>
      <c r="BA419" t="n">
        <v>414</v>
      </c>
      <c r="BB419" t="n">
        <v>0</v>
      </c>
      <c r="BC419" t="n">
        <v>0</v>
      </c>
      <c r="BD419" t="n">
        <v>0</v>
      </c>
      <c r="BE419" t="n">
        <v>0</v>
      </c>
      <c r="BF419" t="n">
        <v>0</v>
      </c>
      <c r="BG419" t="n">
        <v>0</v>
      </c>
      <c r="BH419" t="n">
        <v>0</v>
      </c>
      <c r="BI419" t="n">
        <v>0</v>
      </c>
      <c r="BJ419" t="n">
        <v>0</v>
      </c>
      <c r="BK419" t="n">
        <v>0</v>
      </c>
      <c r="BL419" t="n">
        <v>0</v>
      </c>
      <c r="BM419" t="n">
        <v>0</v>
      </c>
      <c r="BN419" t="n">
        <v>0</v>
      </c>
      <c r="BO419" t="n">
        <v>0</v>
      </c>
      <c r="BP419" t="n">
        <v>0</v>
      </c>
      <c r="BQ419" t="n">
        <v>0</v>
      </c>
      <c r="BR419" t="n">
        <v>0</v>
      </c>
      <c r="BS419" t="n">
        <v>0</v>
      </c>
      <c r="BT419" t="n">
        <v>0</v>
      </c>
      <c r="BU419" t="n">
        <v>0</v>
      </c>
      <c r="BV419" t="n">
        <v>0</v>
      </c>
      <c r="BW419" t="n">
        <v>0</v>
      </c>
      <c r="CV419" t="n">
        <v>0</v>
      </c>
      <c r="CW419" t="n">
        <v>0</v>
      </c>
      <c r="CX419">
        <f>ROUND(Y419*Source!I1214,7)</f>
        <v/>
      </c>
      <c r="CY419">
        <f>AA419</f>
        <v/>
      </c>
      <c r="CZ419">
        <f>AE419</f>
        <v/>
      </c>
      <c r="DA419">
        <f>AI419</f>
        <v/>
      </c>
      <c r="DB419">
        <f>ROUND(ROUND(AT419*CZ419,2),2)</f>
        <v/>
      </c>
      <c r="DC419">
        <f>ROUND(ROUND(AT419*AG419,2),2)</f>
        <v/>
      </c>
      <c r="DD419" t="inlineStr"/>
      <c r="DE419" t="inlineStr"/>
      <c r="DF419">
        <f>ROUND(ROUND(AE419*AI419,0)*CX419,0)</f>
        <v/>
      </c>
      <c r="DG419">
        <f>ROUND(ROUND(AF419,0)*CX419,0)</f>
        <v/>
      </c>
      <c r="DH419">
        <f>ROUND(ROUND(AG419,0)*CX419,0)</f>
        <v/>
      </c>
      <c r="DI419">
        <f>ROUND(ROUND(AH419,0)*CX419,0)</f>
        <v/>
      </c>
      <c r="DJ419">
        <f>DF419</f>
        <v/>
      </c>
      <c r="DK419" t="n">
        <v>0</v>
      </c>
      <c r="DL419" t="inlineStr"/>
      <c r="DM419" t="n">
        <v>0</v>
      </c>
      <c r="DN419" t="inlineStr"/>
      <c r="DO419" t="n">
        <v>0</v>
      </c>
    </row>
    <row r="420">
      <c r="A420">
        <f>ROW(Source!A1214)</f>
        <v/>
      </c>
      <c r="B420" t="n">
        <v>78862477</v>
      </c>
      <c r="C420" t="n">
        <v>78865695</v>
      </c>
      <c r="D420" t="n">
        <v>29122510</v>
      </c>
      <c r="E420" t="n">
        <v>1</v>
      </c>
      <c r="F420" t="n">
        <v>1</v>
      </c>
      <c r="G420" t="n">
        <v>1</v>
      </c>
      <c r="H420" t="n">
        <v>3</v>
      </c>
      <c r="I420" t="inlineStr">
        <is>
          <t>113-0473</t>
        </is>
      </c>
      <c r="J420" t="inlineStr">
        <is>
          <t>ТССЦ Московской обл., 113-0473, приказ Минстроя России №675/пр от 28.02.2017 № 254/пр</t>
        </is>
      </c>
      <c r="K420" t="inlineStr">
        <is>
          <t>Метиленхлорид</t>
        </is>
      </c>
      <c r="L420" t="n">
        <v>1346</v>
      </c>
      <c r="N420" t="n">
        <v>1009</v>
      </c>
      <c r="O420" t="inlineStr">
        <is>
          <t>кг</t>
        </is>
      </c>
      <c r="P420" t="inlineStr">
        <is>
          <t>кг</t>
        </is>
      </c>
      <c r="Q420" t="n">
        <v>1</v>
      </c>
      <c r="W420" t="n">
        <v>0</v>
      </c>
      <c r="X420" t="n">
        <v>-773887630</v>
      </c>
      <c r="Y420">
        <f>AT420</f>
        <v/>
      </c>
      <c r="AA420" t="n">
        <v>352.8</v>
      </c>
      <c r="AB420" t="n">
        <v>0</v>
      </c>
      <c r="AC420" t="n">
        <v>0</v>
      </c>
      <c r="AD420" t="n">
        <v>0</v>
      </c>
      <c r="AE420" t="n">
        <v>120</v>
      </c>
      <c r="AF420" t="n">
        <v>0</v>
      </c>
      <c r="AG420" t="n">
        <v>0</v>
      </c>
      <c r="AH420" t="n">
        <v>0</v>
      </c>
      <c r="AI420" t="n">
        <v>2.94</v>
      </c>
      <c r="AJ420" t="n">
        <v>1</v>
      </c>
      <c r="AK420" t="n">
        <v>1</v>
      </c>
      <c r="AL420" t="n">
        <v>1</v>
      </c>
      <c r="AM420" t="n">
        <v>2</v>
      </c>
      <c r="AN420" t="n">
        <v>0</v>
      </c>
      <c r="AO420" t="n">
        <v>1</v>
      </c>
      <c r="AP420" t="n">
        <v>1</v>
      </c>
      <c r="AQ420" t="n">
        <v>0</v>
      </c>
      <c r="AR420" t="n">
        <v>0</v>
      </c>
      <c r="AS420" t="inlineStr"/>
      <c r="AT420" t="n">
        <v>0.2</v>
      </c>
      <c r="AU420" t="inlineStr"/>
      <c r="AV420" t="n">
        <v>0</v>
      </c>
      <c r="AW420" t="n">
        <v>2</v>
      </c>
      <c r="AX420" t="n">
        <v>78865723</v>
      </c>
      <c r="AY420" t="n">
        <v>1</v>
      </c>
      <c r="AZ420" t="n">
        <v>0</v>
      </c>
      <c r="BA420" t="n">
        <v>416</v>
      </c>
      <c r="BB420" t="n">
        <v>0</v>
      </c>
      <c r="BC420" t="n">
        <v>0</v>
      </c>
      <c r="BD420" t="n">
        <v>0</v>
      </c>
      <c r="BE420" t="n">
        <v>0</v>
      </c>
      <c r="BF420" t="n">
        <v>0</v>
      </c>
      <c r="BG420" t="n">
        <v>0</v>
      </c>
      <c r="BH420" t="n">
        <v>0</v>
      </c>
      <c r="BI420" t="n">
        <v>0</v>
      </c>
      <c r="BJ420" t="n">
        <v>0</v>
      </c>
      <c r="BK420" t="n">
        <v>0</v>
      </c>
      <c r="BL420" t="n">
        <v>0</v>
      </c>
      <c r="BM420" t="n">
        <v>0</v>
      </c>
      <c r="BN420" t="n">
        <v>0</v>
      </c>
      <c r="BO420" t="n">
        <v>0</v>
      </c>
      <c r="BP420" t="n">
        <v>0</v>
      </c>
      <c r="BQ420" t="n">
        <v>0</v>
      </c>
      <c r="BR420" t="n">
        <v>0</v>
      </c>
      <c r="BS420" t="n">
        <v>0</v>
      </c>
      <c r="BT420" t="n">
        <v>0</v>
      </c>
      <c r="BU420" t="n">
        <v>0</v>
      </c>
      <c r="BV420" t="n">
        <v>0</v>
      </c>
      <c r="BW420" t="n">
        <v>0</v>
      </c>
      <c r="CV420" t="n">
        <v>0</v>
      </c>
      <c r="CW420" t="n">
        <v>0</v>
      </c>
      <c r="CX420">
        <f>ROUND(Y420*Source!I1214,7)</f>
        <v/>
      </c>
      <c r="CY420">
        <f>AA420</f>
        <v/>
      </c>
      <c r="CZ420">
        <f>AE420</f>
        <v/>
      </c>
      <c r="DA420">
        <f>AI420</f>
        <v/>
      </c>
      <c r="DB420">
        <f>ROUND(ROUND(AT420*CZ420,2),2)</f>
        <v/>
      </c>
      <c r="DC420">
        <f>ROUND(ROUND(AT420*AG420,2),2)</f>
        <v/>
      </c>
      <c r="DD420" t="inlineStr"/>
      <c r="DE420" t="inlineStr"/>
      <c r="DF420">
        <f>ROUND(ROUND(AE420*AI420,0)*CX420,0)</f>
        <v/>
      </c>
      <c r="DG420">
        <f>ROUND(ROUND(AF420,0)*CX420,0)</f>
        <v/>
      </c>
      <c r="DH420">
        <f>ROUND(ROUND(AG420,0)*CX420,0)</f>
        <v/>
      </c>
      <c r="DI420">
        <f>ROUND(ROUND(AH420,0)*CX420,0)</f>
        <v/>
      </c>
      <c r="DJ420">
        <f>DF420</f>
        <v/>
      </c>
      <c r="DK420" t="n">
        <v>0</v>
      </c>
      <c r="DL420" t="inlineStr"/>
      <c r="DM420" t="n">
        <v>0</v>
      </c>
      <c r="DN420" t="inlineStr"/>
      <c r="DO420" t="n">
        <v>0</v>
      </c>
    </row>
    <row r="421">
      <c r="A421">
        <f>ROW(Source!A1214)</f>
        <v/>
      </c>
      <c r="B421" t="n">
        <v>78862477</v>
      </c>
      <c r="C421" t="n">
        <v>78865695</v>
      </c>
      <c r="D421" t="n">
        <v>29149246</v>
      </c>
      <c r="E421" t="n">
        <v>1</v>
      </c>
      <c r="F421" t="n">
        <v>1</v>
      </c>
      <c r="G421" t="n">
        <v>1</v>
      </c>
      <c r="H421" t="n">
        <v>3</v>
      </c>
      <c r="I421" t="inlineStr">
        <is>
          <t>405-1601</t>
        </is>
      </c>
      <c r="J421" t="inlineStr">
        <is>
          <t>ТССЦ Московской обл., 405-1601, приказ Минстроя России №675/пр от 28.02.2017 № 257/пр</t>
        </is>
      </c>
      <c r="K421" t="inlineStr">
        <is>
          <t>Известь строительная негашеная хлорная, марки А</t>
        </is>
      </c>
      <c r="L421" t="n">
        <v>1346</v>
      </c>
      <c r="N421" t="n">
        <v>1009</v>
      </c>
      <c r="O421" t="inlineStr">
        <is>
          <t>кг</t>
        </is>
      </c>
      <c r="P421" t="inlineStr">
        <is>
          <t>кг</t>
        </is>
      </c>
      <c r="Q421" t="n">
        <v>1</v>
      </c>
      <c r="W421" t="n">
        <v>0</v>
      </c>
      <c r="X421" t="n">
        <v>-823040862</v>
      </c>
      <c r="Y421">
        <f>AT421</f>
        <v/>
      </c>
      <c r="AA421" t="n">
        <v>7.87</v>
      </c>
      <c r="AB421" t="n">
        <v>0</v>
      </c>
      <c r="AC421" t="n">
        <v>0</v>
      </c>
      <c r="AD421" t="n">
        <v>0</v>
      </c>
      <c r="AE421" t="n">
        <v>2.15</v>
      </c>
      <c r="AF421" t="n">
        <v>0</v>
      </c>
      <c r="AG421" t="n">
        <v>0</v>
      </c>
      <c r="AH421" t="n">
        <v>0</v>
      </c>
      <c r="AI421" t="n">
        <v>3.66</v>
      </c>
      <c r="AJ421" t="n">
        <v>1</v>
      </c>
      <c r="AK421" t="n">
        <v>1</v>
      </c>
      <c r="AL421" t="n">
        <v>1</v>
      </c>
      <c r="AM421" t="n">
        <v>2</v>
      </c>
      <c r="AN421" t="n">
        <v>0</v>
      </c>
      <c r="AO421" t="n">
        <v>1</v>
      </c>
      <c r="AP421" t="n">
        <v>1</v>
      </c>
      <c r="AQ421" t="n">
        <v>0</v>
      </c>
      <c r="AR421" t="n">
        <v>0</v>
      </c>
      <c r="AS421" t="inlineStr"/>
      <c r="AT421" t="n">
        <v>0.004</v>
      </c>
      <c r="AU421" t="inlineStr"/>
      <c r="AV421" t="n">
        <v>0</v>
      </c>
      <c r="AW421" t="n">
        <v>2</v>
      </c>
      <c r="AX421" t="n">
        <v>78865726</v>
      </c>
      <c r="AY421" t="n">
        <v>1</v>
      </c>
      <c r="AZ421" t="n">
        <v>0</v>
      </c>
      <c r="BA421" t="n">
        <v>419</v>
      </c>
      <c r="BB421" t="n">
        <v>0</v>
      </c>
      <c r="BC421" t="n">
        <v>0</v>
      </c>
      <c r="BD421" t="n">
        <v>0</v>
      </c>
      <c r="BE421" t="n">
        <v>0</v>
      </c>
      <c r="BF421" t="n">
        <v>0</v>
      </c>
      <c r="BG421" t="n">
        <v>0</v>
      </c>
      <c r="BH421" t="n">
        <v>0</v>
      </c>
      <c r="BI421" t="n">
        <v>0</v>
      </c>
      <c r="BJ421" t="n">
        <v>0</v>
      </c>
      <c r="BK421" t="n">
        <v>0</v>
      </c>
      <c r="BL421" t="n">
        <v>0</v>
      </c>
      <c r="BM421" t="n">
        <v>0</v>
      </c>
      <c r="BN421" t="n">
        <v>0</v>
      </c>
      <c r="BO421" t="n">
        <v>0</v>
      </c>
      <c r="BP421" t="n">
        <v>0</v>
      </c>
      <c r="BQ421" t="n">
        <v>0</v>
      </c>
      <c r="BR421" t="n">
        <v>0</v>
      </c>
      <c r="BS421" t="n">
        <v>0</v>
      </c>
      <c r="BT421" t="n">
        <v>0</v>
      </c>
      <c r="BU421" t="n">
        <v>0</v>
      </c>
      <c r="BV421" t="n">
        <v>0</v>
      </c>
      <c r="BW421" t="n">
        <v>0</v>
      </c>
      <c r="CV421" t="n">
        <v>0</v>
      </c>
      <c r="CW421" t="n">
        <v>0</v>
      </c>
      <c r="CX421">
        <f>ROUND(Y421*Source!I1214,7)</f>
        <v/>
      </c>
      <c r="CY421">
        <f>AA421</f>
        <v/>
      </c>
      <c r="CZ421">
        <f>AE421</f>
        <v/>
      </c>
      <c r="DA421">
        <f>AI421</f>
        <v/>
      </c>
      <c r="DB421">
        <f>ROUND(ROUND(AT421*CZ421,2),2)</f>
        <v/>
      </c>
      <c r="DC421">
        <f>ROUND(ROUND(AT421*AG421,2),2)</f>
        <v/>
      </c>
      <c r="DD421" t="inlineStr"/>
      <c r="DE421" t="inlineStr"/>
      <c r="DF421">
        <f>ROUND(ROUND(AE421*AI421,0)*CX421,0)</f>
        <v/>
      </c>
      <c r="DG421">
        <f>ROUND(ROUND(AF421,0)*CX421,0)</f>
        <v/>
      </c>
      <c r="DH421">
        <f>ROUND(ROUND(AG421,0)*CX421,0)</f>
        <v/>
      </c>
      <c r="DI421">
        <f>ROUND(ROUND(AH421,0)*CX421,0)</f>
        <v/>
      </c>
      <c r="DJ421">
        <f>DF421</f>
        <v/>
      </c>
      <c r="DK421" t="n">
        <v>0</v>
      </c>
      <c r="DL421" t="inlineStr"/>
      <c r="DM421" t="n">
        <v>0</v>
      </c>
      <c r="DN421" t="inlineStr"/>
      <c r="DO421" t="n">
        <v>0</v>
      </c>
    </row>
    <row r="422">
      <c r="A422">
        <f>ROW(Source!A1214)</f>
        <v/>
      </c>
      <c r="B422" t="n">
        <v>78862477</v>
      </c>
      <c r="C422" t="n">
        <v>78865695</v>
      </c>
      <c r="D422" t="n">
        <v>29150040</v>
      </c>
      <c r="E422" t="n">
        <v>1</v>
      </c>
      <c r="F422" t="n">
        <v>1</v>
      </c>
      <c r="G422" t="n">
        <v>1</v>
      </c>
      <c r="H422" t="n">
        <v>3</v>
      </c>
      <c r="I422" t="inlineStr">
        <is>
          <t>411-0001</t>
        </is>
      </c>
      <c r="J422" t="inlineStr">
        <is>
          <t>ТССЦ Московской обл., 411-0001, приказ Минстроя России №675/пр от 28.02.2017 № 257/пр</t>
        </is>
      </c>
      <c r="K422" t="inlineStr">
        <is>
          <t>Вода</t>
        </is>
      </c>
      <c r="L422" t="n">
        <v>1339</v>
      </c>
      <c r="N422" t="n">
        <v>1007</v>
      </c>
      <c r="O422" t="inlineStr">
        <is>
          <t>м3</t>
        </is>
      </c>
      <c r="P422" t="inlineStr">
        <is>
          <t>м3</t>
        </is>
      </c>
      <c r="Q422" t="n">
        <v>1</v>
      </c>
      <c r="W422" t="n">
        <v>0</v>
      </c>
      <c r="X422" t="n">
        <v>619799737</v>
      </c>
      <c r="Y422">
        <f>AT422</f>
        <v/>
      </c>
      <c r="AA422" t="n">
        <v>31.28</v>
      </c>
      <c r="AB422" t="n">
        <v>0</v>
      </c>
      <c r="AC422" t="n">
        <v>0</v>
      </c>
      <c r="AD422" t="n">
        <v>0</v>
      </c>
      <c r="AE422" t="n">
        <v>2.44</v>
      </c>
      <c r="AF422" t="n">
        <v>0</v>
      </c>
      <c r="AG422" t="n">
        <v>0</v>
      </c>
      <c r="AH422" t="n">
        <v>0</v>
      </c>
      <c r="AI422" t="n">
        <v>12.82</v>
      </c>
      <c r="AJ422" t="n">
        <v>1</v>
      </c>
      <c r="AK422" t="n">
        <v>1</v>
      </c>
      <c r="AL422" t="n">
        <v>1</v>
      </c>
      <c r="AM422" t="n">
        <v>2</v>
      </c>
      <c r="AN422" t="n">
        <v>0</v>
      </c>
      <c r="AO422" t="n">
        <v>1</v>
      </c>
      <c r="AP422" t="n">
        <v>1</v>
      </c>
      <c r="AQ422" t="n">
        <v>0</v>
      </c>
      <c r="AR422" t="n">
        <v>0</v>
      </c>
      <c r="AS422" t="inlineStr"/>
      <c r="AT422" t="n">
        <v>1.21</v>
      </c>
      <c r="AU422" t="inlineStr"/>
      <c r="AV422" t="n">
        <v>0</v>
      </c>
      <c r="AW422" t="n">
        <v>2</v>
      </c>
      <c r="AX422" t="n">
        <v>78865727</v>
      </c>
      <c r="AY422" t="n">
        <v>1</v>
      </c>
      <c r="AZ422" t="n">
        <v>0</v>
      </c>
      <c r="BA422" t="n">
        <v>420</v>
      </c>
      <c r="BB422" t="n">
        <v>0</v>
      </c>
      <c r="BC422" t="n">
        <v>0</v>
      </c>
      <c r="BD422" t="n">
        <v>0</v>
      </c>
      <c r="BE422" t="n">
        <v>0</v>
      </c>
      <c r="BF422" t="n">
        <v>0</v>
      </c>
      <c r="BG422" t="n">
        <v>0</v>
      </c>
      <c r="BH422" t="n">
        <v>0</v>
      </c>
      <c r="BI422" t="n">
        <v>0</v>
      </c>
      <c r="BJ422" t="n">
        <v>0</v>
      </c>
      <c r="BK422" t="n">
        <v>0</v>
      </c>
      <c r="BL422" t="n">
        <v>0</v>
      </c>
      <c r="BM422" t="n">
        <v>0</v>
      </c>
      <c r="BN422" t="n">
        <v>0</v>
      </c>
      <c r="BO422" t="n">
        <v>0</v>
      </c>
      <c r="BP422" t="n">
        <v>0</v>
      </c>
      <c r="BQ422" t="n">
        <v>0</v>
      </c>
      <c r="BR422" t="n">
        <v>0</v>
      </c>
      <c r="BS422" t="n">
        <v>0</v>
      </c>
      <c r="BT422" t="n">
        <v>0</v>
      </c>
      <c r="BU422" t="n">
        <v>0</v>
      </c>
      <c r="BV422" t="n">
        <v>0</v>
      </c>
      <c r="BW422" t="n">
        <v>0</v>
      </c>
      <c r="CV422" t="n">
        <v>0</v>
      </c>
      <c r="CW422" t="n">
        <v>0</v>
      </c>
      <c r="CX422">
        <f>ROUND(Y422*Source!I1214,7)</f>
        <v/>
      </c>
      <c r="CY422">
        <f>AA422</f>
        <v/>
      </c>
      <c r="CZ422">
        <f>AE422</f>
        <v/>
      </c>
      <c r="DA422">
        <f>AI422</f>
        <v/>
      </c>
      <c r="DB422">
        <f>ROUND(ROUND(AT422*CZ422,2),2)</f>
        <v/>
      </c>
      <c r="DC422">
        <f>ROUND(ROUND(AT422*AG422,2),2)</f>
        <v/>
      </c>
      <c r="DD422" t="inlineStr"/>
      <c r="DE422" t="inlineStr"/>
      <c r="DF422">
        <f>ROUND(ROUND(AE422*AI422,0)*CX422,0)</f>
        <v/>
      </c>
      <c r="DG422">
        <f>ROUND(ROUND(AF422,0)*CX422,0)</f>
        <v/>
      </c>
      <c r="DH422">
        <f>ROUND(ROUND(AG422,0)*CX422,0)</f>
        <v/>
      </c>
      <c r="DI422">
        <f>ROUND(ROUND(AH422,0)*CX422,0)</f>
        <v/>
      </c>
      <c r="DJ422">
        <f>DF422</f>
        <v/>
      </c>
      <c r="DK422" t="n">
        <v>0</v>
      </c>
      <c r="DL422" t="inlineStr"/>
      <c r="DM422" t="n">
        <v>0</v>
      </c>
      <c r="DN422" t="inlineStr"/>
      <c r="DO422" t="n">
        <v>0</v>
      </c>
    </row>
    <row r="423">
      <c r="A423">
        <f>ROW(Source!A1214)</f>
        <v/>
      </c>
      <c r="B423" t="n">
        <v>78862477</v>
      </c>
      <c r="C423" t="n">
        <v>78865695</v>
      </c>
      <c r="D423" t="n">
        <v>29158419</v>
      </c>
      <c r="E423" t="n">
        <v>1</v>
      </c>
      <c r="F423" t="n">
        <v>1</v>
      </c>
      <c r="G423" t="n">
        <v>1</v>
      </c>
      <c r="H423" t="n">
        <v>3</v>
      </c>
      <c r="I423" t="inlineStr">
        <is>
          <t>507-3642</t>
        </is>
      </c>
      <c r="J423" t="inlineStr">
        <is>
          <t>ТССЦ Московской обл., 507-3642, приказ Минстроя России №675/пр от 28.02.2017 № 258/пр</t>
        </is>
      </c>
      <c r="K423" t="inlineStr">
        <is>
          <t>Труба напорная из полиэтилена PE 100 питьевая ПЭ100 SDR11, размером 32х3,0 мм (ГОСТ 18599-2001, ГОСТ Р 52134-2003)</t>
        </is>
      </c>
      <c r="L423" t="n">
        <v>1301</v>
      </c>
      <c r="N423" t="n">
        <v>1003</v>
      </c>
      <c r="O423" t="inlineStr">
        <is>
          <t>м</t>
        </is>
      </c>
      <c r="P423" t="inlineStr">
        <is>
          <t>м</t>
        </is>
      </c>
      <c r="Q423" t="n">
        <v>1</v>
      </c>
      <c r="W423" t="n">
        <v>0</v>
      </c>
      <c r="X423" t="n">
        <v>-829717903</v>
      </c>
      <c r="Y423">
        <f>AT423</f>
        <v/>
      </c>
      <c r="AA423" t="n">
        <v>49.03</v>
      </c>
      <c r="AB423" t="n">
        <v>0</v>
      </c>
      <c r="AC423" t="n">
        <v>0</v>
      </c>
      <c r="AD423" t="n">
        <v>0</v>
      </c>
      <c r="AE423" t="n">
        <v>16.29</v>
      </c>
      <c r="AF423" t="n">
        <v>0</v>
      </c>
      <c r="AG423" t="n">
        <v>0</v>
      </c>
      <c r="AH423" t="n">
        <v>0</v>
      </c>
      <c r="AI423" t="n">
        <v>3.01</v>
      </c>
      <c r="AJ423" t="n">
        <v>1</v>
      </c>
      <c r="AK423" t="n">
        <v>1</v>
      </c>
      <c r="AL423" t="n">
        <v>1</v>
      </c>
      <c r="AM423" t="n">
        <v>2</v>
      </c>
      <c r="AN423" t="n">
        <v>0</v>
      </c>
      <c r="AO423" t="n">
        <v>1</v>
      </c>
      <c r="AP423" t="n">
        <v>1</v>
      </c>
      <c r="AQ423" t="n">
        <v>0</v>
      </c>
      <c r="AR423" t="n">
        <v>0</v>
      </c>
      <c r="AS423" t="inlineStr"/>
      <c r="AT423" t="n">
        <v>93.8</v>
      </c>
      <c r="AU423" t="inlineStr"/>
      <c r="AV423" t="n">
        <v>0</v>
      </c>
      <c r="AW423" t="n">
        <v>2</v>
      </c>
      <c r="AX423" t="n">
        <v>78865728</v>
      </c>
      <c r="AY423" t="n">
        <v>1</v>
      </c>
      <c r="AZ423" t="n">
        <v>0</v>
      </c>
      <c r="BA423" t="n">
        <v>421</v>
      </c>
      <c r="BB423" t="n">
        <v>0</v>
      </c>
      <c r="BC423" t="n">
        <v>0</v>
      </c>
      <c r="BD423" t="n">
        <v>0</v>
      </c>
      <c r="BE423" t="n">
        <v>0</v>
      </c>
      <c r="BF423" t="n">
        <v>0</v>
      </c>
      <c r="BG423" t="n">
        <v>0</v>
      </c>
      <c r="BH423" t="n">
        <v>0</v>
      </c>
      <c r="BI423" t="n">
        <v>0</v>
      </c>
      <c r="BJ423" t="n">
        <v>0</v>
      </c>
      <c r="BK423" t="n">
        <v>0</v>
      </c>
      <c r="BL423" t="n">
        <v>0</v>
      </c>
      <c r="BM423" t="n">
        <v>0</v>
      </c>
      <c r="BN423" t="n">
        <v>0</v>
      </c>
      <c r="BO423" t="n">
        <v>0</v>
      </c>
      <c r="BP423" t="n">
        <v>0</v>
      </c>
      <c r="BQ423" t="n">
        <v>0</v>
      </c>
      <c r="BR423" t="n">
        <v>0</v>
      </c>
      <c r="BS423" t="n">
        <v>0</v>
      </c>
      <c r="BT423" t="n">
        <v>0</v>
      </c>
      <c r="BU423" t="n">
        <v>0</v>
      </c>
      <c r="BV423" t="n">
        <v>0</v>
      </c>
      <c r="BW423" t="n">
        <v>0</v>
      </c>
      <c r="CV423" t="n">
        <v>0</v>
      </c>
      <c r="CW423" t="n">
        <v>0</v>
      </c>
      <c r="CX423">
        <f>ROUND(Y423*Source!I1214,7)</f>
        <v/>
      </c>
      <c r="CY423">
        <f>AA423</f>
        <v/>
      </c>
      <c r="CZ423">
        <f>AE423</f>
        <v/>
      </c>
      <c r="DA423">
        <f>AI423</f>
        <v/>
      </c>
      <c r="DB423">
        <f>ROUND(ROUND(AT423*CZ423,2),2)</f>
        <v/>
      </c>
      <c r="DC423">
        <f>ROUND(ROUND(AT423*AG423,2),2)</f>
        <v/>
      </c>
      <c r="DD423" t="inlineStr"/>
      <c r="DE423" t="inlineStr"/>
      <c r="DF423">
        <f>ROUND(ROUND(AE423*AI423,0)*CX423,0)</f>
        <v/>
      </c>
      <c r="DG423">
        <f>ROUND(ROUND(AF423,0)*CX423,0)</f>
        <v/>
      </c>
      <c r="DH423">
        <f>ROUND(ROUND(AG423,0)*CX423,0)</f>
        <v/>
      </c>
      <c r="DI423">
        <f>ROUND(ROUND(AH423,0)*CX423,0)</f>
        <v/>
      </c>
      <c r="DJ423">
        <f>DF423</f>
        <v/>
      </c>
      <c r="DK423" t="n">
        <v>0</v>
      </c>
      <c r="DL423" t="inlineStr"/>
      <c r="DM423" t="n">
        <v>0</v>
      </c>
      <c r="DN423" t="inlineStr"/>
      <c r="DO423" t="n">
        <v>0</v>
      </c>
    </row>
    <row r="424">
      <c r="A424">
        <f>ROW(Source!A1214)</f>
        <v/>
      </c>
      <c r="B424" t="n">
        <v>78862477</v>
      </c>
      <c r="C424" t="n">
        <v>78865695</v>
      </c>
      <c r="D424" t="n">
        <v>29159176</v>
      </c>
      <c r="E424" t="n">
        <v>1</v>
      </c>
      <c r="F424" t="n">
        <v>1</v>
      </c>
      <c r="G424" t="n">
        <v>1</v>
      </c>
      <c r="H424" t="n">
        <v>3</v>
      </c>
      <c r="I424" t="inlineStr">
        <is>
          <t>507-5016</t>
        </is>
      </c>
      <c r="J424" t="inlineStr">
        <is>
          <t>ТССЦ Московской обл., 507-5016, приказ Минстроя России №675/пр от 28.02.2017 № 258/пр</t>
        </is>
      </c>
      <c r="K424" t="inlineStr">
        <is>
          <t>Муфта полипропиленовая комбинированная, с внутренней резьбой диаметром 20х1/2"</t>
        </is>
      </c>
      <c r="L424" t="n">
        <v>1358</v>
      </c>
      <c r="N424" t="n">
        <v>1010</v>
      </c>
      <c r="O424" t="inlineStr">
        <is>
          <t>10 шт.</t>
        </is>
      </c>
      <c r="P424" t="inlineStr">
        <is>
          <t>10 шт.</t>
        </is>
      </c>
      <c r="Q424" t="n">
        <v>10</v>
      </c>
      <c r="W424" t="n">
        <v>0</v>
      </c>
      <c r="X424" t="n">
        <v>153523957</v>
      </c>
      <c r="Y424">
        <f>AT424</f>
        <v/>
      </c>
      <c r="AA424" t="n">
        <v>342.9</v>
      </c>
      <c r="AB424" t="n">
        <v>0</v>
      </c>
      <c r="AC424" t="n">
        <v>0</v>
      </c>
      <c r="AD424" t="n">
        <v>0</v>
      </c>
      <c r="AE424" t="n">
        <v>63.5</v>
      </c>
      <c r="AF424" t="n">
        <v>0</v>
      </c>
      <c r="AG424" t="n">
        <v>0</v>
      </c>
      <c r="AH424" t="n">
        <v>0</v>
      </c>
      <c r="AI424" t="n">
        <v>5.4</v>
      </c>
      <c r="AJ424" t="n">
        <v>1</v>
      </c>
      <c r="AK424" t="n">
        <v>1</v>
      </c>
      <c r="AL424" t="n">
        <v>1</v>
      </c>
      <c r="AM424" t="n">
        <v>0</v>
      </c>
      <c r="AN424" t="n">
        <v>0</v>
      </c>
      <c r="AO424" t="n">
        <v>0</v>
      </c>
      <c r="AP424" t="n">
        <v>1</v>
      </c>
      <c r="AQ424" t="n">
        <v>0</v>
      </c>
      <c r="AR424" t="n">
        <v>0</v>
      </c>
      <c r="AS424" t="inlineStr"/>
      <c r="AT424" t="n">
        <v>3.3333333</v>
      </c>
      <c r="AU424" t="inlineStr"/>
      <c r="AV424" t="n">
        <v>0</v>
      </c>
      <c r="AW424" t="n">
        <v>1</v>
      </c>
      <c r="AX424" t="n">
        <v>-1</v>
      </c>
      <c r="AY424" t="n">
        <v>0</v>
      </c>
      <c r="AZ424" t="n">
        <v>0</v>
      </c>
      <c r="BA424" t="inlineStr"/>
      <c r="BB424" t="n">
        <v>0</v>
      </c>
      <c r="BC424" t="n">
        <v>0</v>
      </c>
      <c r="BD424" t="n">
        <v>0</v>
      </c>
      <c r="BE424" t="n">
        <v>0</v>
      </c>
      <c r="BF424" t="n">
        <v>0</v>
      </c>
      <c r="BG424" t="n">
        <v>0</v>
      </c>
      <c r="BH424" t="n">
        <v>0</v>
      </c>
      <c r="BI424" t="n">
        <v>0</v>
      </c>
      <c r="BJ424" t="n">
        <v>0</v>
      </c>
      <c r="BK424" t="n">
        <v>0</v>
      </c>
      <c r="BL424" t="n">
        <v>0</v>
      </c>
      <c r="BM424" t="n">
        <v>0</v>
      </c>
      <c r="BN424" t="n">
        <v>0</v>
      </c>
      <c r="BO424" t="n">
        <v>0</v>
      </c>
      <c r="BP424" t="n">
        <v>0</v>
      </c>
      <c r="BQ424" t="n">
        <v>0</v>
      </c>
      <c r="BR424" t="n">
        <v>0</v>
      </c>
      <c r="BS424" t="n">
        <v>0</v>
      </c>
      <c r="BT424" t="n">
        <v>0</v>
      </c>
      <c r="BU424" t="n">
        <v>0</v>
      </c>
      <c r="BV424" t="n">
        <v>0</v>
      </c>
      <c r="BW424" t="n">
        <v>0</v>
      </c>
      <c r="CV424" t="n">
        <v>0</v>
      </c>
      <c r="CW424" t="n">
        <v>0</v>
      </c>
      <c r="CX424">
        <f>ROUND(Y424*Source!I1214,7)</f>
        <v/>
      </c>
      <c r="CY424">
        <f>AA424</f>
        <v/>
      </c>
      <c r="CZ424">
        <f>AE424</f>
        <v/>
      </c>
      <c r="DA424">
        <f>AI424</f>
        <v/>
      </c>
      <c r="DB424">
        <f>ROUND(ROUND(AT424*CZ424,2),2)</f>
        <v/>
      </c>
      <c r="DC424">
        <f>ROUND(ROUND(AT424*AG424,2),2)</f>
        <v/>
      </c>
      <c r="DD424" t="inlineStr"/>
      <c r="DE424" t="inlineStr"/>
      <c r="DF424">
        <f>ROUND(ROUND(AE424*AI424,0)*CX424,0)</f>
        <v/>
      </c>
      <c r="DG424">
        <f>ROUND(ROUND(AF424,0)*CX424,0)</f>
        <v/>
      </c>
      <c r="DH424">
        <f>ROUND(ROUND(AG424,0)*CX424,0)</f>
        <v/>
      </c>
      <c r="DI424">
        <f>ROUND(ROUND(AH424,0)*CX424,0)</f>
        <v/>
      </c>
      <c r="DJ424">
        <f>DF424</f>
        <v/>
      </c>
      <c r="DK424" t="n">
        <v>0</v>
      </c>
      <c r="DL424" t="inlineStr"/>
      <c r="DM424" t="n">
        <v>0</v>
      </c>
      <c r="DN424" t="inlineStr"/>
      <c r="DO424" t="n">
        <v>0</v>
      </c>
    </row>
    <row r="425">
      <c r="A425">
        <f>ROW(Source!A1214)</f>
        <v/>
      </c>
      <c r="B425" t="n">
        <v>78862477</v>
      </c>
      <c r="C425" t="n">
        <v>78865695</v>
      </c>
      <c r="D425" t="n">
        <v>29159218</v>
      </c>
      <c r="E425" t="n">
        <v>1</v>
      </c>
      <c r="F425" t="n">
        <v>1</v>
      </c>
      <c r="G425" t="n">
        <v>1</v>
      </c>
      <c r="H425" t="n">
        <v>3</v>
      </c>
      <c r="I425" t="inlineStr">
        <is>
          <t>507-5058</t>
        </is>
      </c>
      <c r="J425" t="inlineStr">
        <is>
          <t>ТССЦ Московской обл., 507-5058, приказ Минстроя России №675/пр от 28.02.2017 № 258/пр</t>
        </is>
      </c>
      <c r="K425" t="inlineStr">
        <is>
          <t>Муфта полипропиленовая переходная диаметром 32х25 мм</t>
        </is>
      </c>
      <c r="L425" t="n">
        <v>1358</v>
      </c>
      <c r="N425" t="n">
        <v>1010</v>
      </c>
      <c r="O425" t="inlineStr">
        <is>
          <t>10 шт.</t>
        </is>
      </c>
      <c r="P425" t="inlineStr">
        <is>
          <t>10 шт.</t>
        </is>
      </c>
      <c r="Q425" t="n">
        <v>10</v>
      </c>
      <c r="W425" t="n">
        <v>0</v>
      </c>
      <c r="X425" t="n">
        <v>241276038</v>
      </c>
      <c r="Y425">
        <f>AT425</f>
        <v/>
      </c>
      <c r="AA425" t="n">
        <v>85.28</v>
      </c>
      <c r="AB425" t="n">
        <v>0</v>
      </c>
      <c r="AC425" t="n">
        <v>0</v>
      </c>
      <c r="AD425" t="n">
        <v>0</v>
      </c>
      <c r="AE425" t="n">
        <v>13.8</v>
      </c>
      <c r="AF425" t="n">
        <v>0</v>
      </c>
      <c r="AG425" t="n">
        <v>0</v>
      </c>
      <c r="AH425" t="n">
        <v>0</v>
      </c>
      <c r="AI425" t="n">
        <v>6.18</v>
      </c>
      <c r="AJ425" t="n">
        <v>1</v>
      </c>
      <c r="AK425" t="n">
        <v>1</v>
      </c>
      <c r="AL425" t="n">
        <v>1</v>
      </c>
      <c r="AM425" t="n">
        <v>0</v>
      </c>
      <c r="AN425" t="n">
        <v>0</v>
      </c>
      <c r="AO425" t="n">
        <v>0</v>
      </c>
      <c r="AP425" t="n">
        <v>1</v>
      </c>
      <c r="AQ425" t="n">
        <v>0</v>
      </c>
      <c r="AR425" t="n">
        <v>0</v>
      </c>
      <c r="AS425" t="inlineStr"/>
      <c r="AT425" t="n">
        <v>1.6666667</v>
      </c>
      <c r="AU425" t="inlineStr"/>
      <c r="AV425" t="n">
        <v>0</v>
      </c>
      <c r="AW425" t="n">
        <v>1</v>
      </c>
      <c r="AX425" t="n">
        <v>-1</v>
      </c>
      <c r="AY425" t="n">
        <v>0</v>
      </c>
      <c r="AZ425" t="n">
        <v>0</v>
      </c>
      <c r="BA425" t="inlineStr"/>
      <c r="BB425" t="n">
        <v>0</v>
      </c>
      <c r="BC425" t="n">
        <v>0</v>
      </c>
      <c r="BD425" t="n">
        <v>0</v>
      </c>
      <c r="BE425" t="n">
        <v>0</v>
      </c>
      <c r="BF425" t="n">
        <v>0</v>
      </c>
      <c r="BG425" t="n">
        <v>0</v>
      </c>
      <c r="BH425" t="n">
        <v>0</v>
      </c>
      <c r="BI425" t="n">
        <v>0</v>
      </c>
      <c r="BJ425" t="n">
        <v>0</v>
      </c>
      <c r="BK425" t="n">
        <v>0</v>
      </c>
      <c r="BL425" t="n">
        <v>0</v>
      </c>
      <c r="BM425" t="n">
        <v>0</v>
      </c>
      <c r="BN425" t="n">
        <v>0</v>
      </c>
      <c r="BO425" t="n">
        <v>0</v>
      </c>
      <c r="BP425" t="n">
        <v>0</v>
      </c>
      <c r="BQ425" t="n">
        <v>0</v>
      </c>
      <c r="BR425" t="n">
        <v>0</v>
      </c>
      <c r="BS425" t="n">
        <v>0</v>
      </c>
      <c r="BT425" t="n">
        <v>0</v>
      </c>
      <c r="BU425" t="n">
        <v>0</v>
      </c>
      <c r="BV425" t="n">
        <v>0</v>
      </c>
      <c r="BW425" t="n">
        <v>0</v>
      </c>
      <c r="CV425" t="n">
        <v>0</v>
      </c>
      <c r="CW425" t="n">
        <v>0</v>
      </c>
      <c r="CX425">
        <f>ROUND(Y425*Source!I1214,7)</f>
        <v/>
      </c>
      <c r="CY425">
        <f>AA425</f>
        <v/>
      </c>
      <c r="CZ425">
        <f>AE425</f>
        <v/>
      </c>
      <c r="DA425">
        <f>AI425</f>
        <v/>
      </c>
      <c r="DB425">
        <f>ROUND(ROUND(AT425*CZ425,2),2)</f>
        <v/>
      </c>
      <c r="DC425">
        <f>ROUND(ROUND(AT425*AG425,2),2)</f>
        <v/>
      </c>
      <c r="DD425" t="inlineStr"/>
      <c r="DE425" t="inlineStr"/>
      <c r="DF425">
        <f>ROUND(ROUND(AE425*AI425,0)*CX425,0)</f>
        <v/>
      </c>
      <c r="DG425">
        <f>ROUND(ROUND(AF425,0)*CX425,0)</f>
        <v/>
      </c>
      <c r="DH425">
        <f>ROUND(ROUND(AG425,0)*CX425,0)</f>
        <v/>
      </c>
      <c r="DI425">
        <f>ROUND(ROUND(AH425,0)*CX425,0)</f>
        <v/>
      </c>
      <c r="DJ425">
        <f>DF425</f>
        <v/>
      </c>
      <c r="DK425" t="n">
        <v>0</v>
      </c>
      <c r="DL425" t="inlineStr"/>
      <c r="DM425" t="n">
        <v>0</v>
      </c>
      <c r="DN425" t="inlineStr"/>
      <c r="DO425" t="n">
        <v>0</v>
      </c>
    </row>
    <row r="426">
      <c r="A426">
        <f>ROW(Source!A1217)</f>
        <v/>
      </c>
      <c r="B426" t="n">
        <v>78862477</v>
      </c>
      <c r="C426" t="n">
        <v>78865731</v>
      </c>
      <c r="D426" t="n">
        <v>18410280</v>
      </c>
      <c r="E426" t="n">
        <v>1</v>
      </c>
      <c r="F426" t="n">
        <v>1</v>
      </c>
      <c r="G426" t="n">
        <v>1</v>
      </c>
      <c r="H426" t="n">
        <v>1</v>
      </c>
      <c r="I426" t="inlineStr">
        <is>
          <t>1-1039-90</t>
        </is>
      </c>
      <c r="J426" t="inlineStr"/>
      <c r="K426" t="inlineStr">
        <is>
          <t>Рабочий строитель среднего разряда 3,9</t>
        </is>
      </c>
      <c r="L426" t="n">
        <v>1369</v>
      </c>
      <c r="N426" t="n">
        <v>1013</v>
      </c>
      <c r="O426" t="inlineStr">
        <is>
          <t>чел.-ч</t>
        </is>
      </c>
      <c r="P426" t="inlineStr">
        <is>
          <t>чел.-ч</t>
        </is>
      </c>
      <c r="Q426" t="n">
        <v>1</v>
      </c>
      <c r="W426" t="n">
        <v>0</v>
      </c>
      <c r="X426" t="n">
        <v>-464685602</v>
      </c>
      <c r="Y426">
        <f>AT426</f>
        <v/>
      </c>
      <c r="AA426" t="n">
        <v>0</v>
      </c>
      <c r="AB426" t="n">
        <v>0</v>
      </c>
      <c r="AC426" t="n">
        <v>0</v>
      </c>
      <c r="AD426" t="n">
        <v>9.51</v>
      </c>
      <c r="AE426" t="n">
        <v>0</v>
      </c>
      <c r="AF426" t="n">
        <v>0</v>
      </c>
      <c r="AG426" t="n">
        <v>0</v>
      </c>
      <c r="AH426" t="n">
        <v>9.51</v>
      </c>
      <c r="AI426" t="n">
        <v>1</v>
      </c>
      <c r="AJ426" t="n">
        <v>1</v>
      </c>
      <c r="AK426" t="n">
        <v>1</v>
      </c>
      <c r="AL426" t="n">
        <v>1</v>
      </c>
      <c r="AM426" t="n">
        <v>-2</v>
      </c>
      <c r="AN426" t="n">
        <v>0</v>
      </c>
      <c r="AO426" t="n">
        <v>1</v>
      </c>
      <c r="AP426" t="n">
        <v>0</v>
      </c>
      <c r="AQ426" t="n">
        <v>0</v>
      </c>
      <c r="AR426" t="n">
        <v>0</v>
      </c>
      <c r="AS426" t="inlineStr"/>
      <c r="AT426" t="n">
        <v>71</v>
      </c>
      <c r="AU426" t="inlineStr"/>
      <c r="AV426" t="n">
        <v>1</v>
      </c>
      <c r="AW426" t="n">
        <v>2</v>
      </c>
      <c r="AX426" t="n">
        <v>78865744</v>
      </c>
      <c r="AY426" t="n">
        <v>1</v>
      </c>
      <c r="AZ426" t="n">
        <v>0</v>
      </c>
      <c r="BA426" t="n">
        <v>422</v>
      </c>
      <c r="BB426" t="n">
        <v>0</v>
      </c>
      <c r="BC426" t="n">
        <v>0</v>
      </c>
      <c r="BD426" t="n">
        <v>0</v>
      </c>
      <c r="BE426" t="n">
        <v>0</v>
      </c>
      <c r="BF426" t="n">
        <v>0</v>
      </c>
      <c r="BG426" t="n">
        <v>0</v>
      </c>
      <c r="BH426" t="n">
        <v>0</v>
      </c>
      <c r="BI426" t="n">
        <v>0</v>
      </c>
      <c r="BJ426" t="n">
        <v>0</v>
      </c>
      <c r="BK426" t="n">
        <v>0</v>
      </c>
      <c r="BL426" t="n">
        <v>0</v>
      </c>
      <c r="BM426" t="n">
        <v>0</v>
      </c>
      <c r="BN426" t="n">
        <v>0</v>
      </c>
      <c r="BO426" t="n">
        <v>0</v>
      </c>
      <c r="BP426" t="n">
        <v>0</v>
      </c>
      <c r="BQ426" t="n">
        <v>0</v>
      </c>
      <c r="BR426" t="n">
        <v>0</v>
      </c>
      <c r="BS426" t="n">
        <v>0</v>
      </c>
      <c r="BT426" t="n">
        <v>0</v>
      </c>
      <c r="BU426" t="n">
        <v>0</v>
      </c>
      <c r="BV426" t="n">
        <v>0</v>
      </c>
      <c r="BW426" t="n">
        <v>0</v>
      </c>
      <c r="CU426">
        <f>ROUND(AT426*Source!I1217*AH426*AL426,0)</f>
        <v/>
      </c>
      <c r="CV426">
        <f>ROUND(Y426*Source!I1217,7)</f>
        <v/>
      </c>
      <c r="CW426" t="n">
        <v>0</v>
      </c>
      <c r="CX426">
        <f>ROUND(Y426*Source!I1217,7)</f>
        <v/>
      </c>
      <c r="CY426">
        <f>AD426</f>
        <v/>
      </c>
      <c r="CZ426">
        <f>AH426</f>
        <v/>
      </c>
      <c r="DA426">
        <f>AL426</f>
        <v/>
      </c>
      <c r="DB426">
        <f>ROUND(ROUND(AT426*CZ426,2),2)</f>
        <v/>
      </c>
      <c r="DC426">
        <f>ROUND(ROUND(AT426*AG426,2),2)</f>
        <v/>
      </c>
      <c r="DD426" t="inlineStr"/>
      <c r="DE426" t="inlineStr"/>
      <c r="DF426">
        <f>ROUND(ROUND(AE426,0)*CX426,0)</f>
        <v/>
      </c>
      <c r="DG426">
        <f>ROUND(ROUND(AF426,0)*CX426,0)</f>
        <v/>
      </c>
      <c r="DH426">
        <f>ROUND(ROUND(AG426,0)*CX426,0)</f>
        <v/>
      </c>
      <c r="DI426">
        <f>ROUND(ROUND(AH426,0)*CX426,0)</f>
        <v/>
      </c>
      <c r="DJ426">
        <f>DI426</f>
        <v/>
      </c>
      <c r="DK426" t="n">
        <v>0</v>
      </c>
      <c r="DL426" t="inlineStr"/>
      <c r="DM426" t="n">
        <v>0</v>
      </c>
      <c r="DN426" t="inlineStr"/>
      <c r="DO426" t="n">
        <v>0</v>
      </c>
    </row>
    <row r="427">
      <c r="A427">
        <f>ROW(Source!A1217)</f>
        <v/>
      </c>
      <c r="B427" t="n">
        <v>78862477</v>
      </c>
      <c r="C427" t="n">
        <v>78865731</v>
      </c>
      <c r="D427" t="n">
        <v>121548</v>
      </c>
      <c r="E427" t="n">
        <v>1</v>
      </c>
      <c r="F427" t="n">
        <v>1</v>
      </c>
      <c r="G427" t="n">
        <v>1</v>
      </c>
      <c r="H427" t="n">
        <v>1</v>
      </c>
      <c r="I427" t="inlineStr">
        <is>
          <t>2</t>
        </is>
      </c>
      <c r="J427" t="inlineStr"/>
      <c r="K427" t="inlineStr">
        <is>
          <t>Затраты труда машинистов</t>
        </is>
      </c>
      <c r="L427" t="n">
        <v>608254</v>
      </c>
      <c r="N427" t="n">
        <v>1013</v>
      </c>
      <c r="O427" t="inlineStr">
        <is>
          <t>чел.час</t>
        </is>
      </c>
      <c r="P427" t="inlineStr">
        <is>
          <t>чел.час</t>
        </is>
      </c>
      <c r="Q427" t="n">
        <v>1</v>
      </c>
      <c r="W427" t="n">
        <v>0</v>
      </c>
      <c r="X427" t="n">
        <v>-185737400</v>
      </c>
      <c r="Y427">
        <f>AT427</f>
        <v/>
      </c>
      <c r="AA427" t="n">
        <v>0</v>
      </c>
      <c r="AB427" t="n">
        <v>0</v>
      </c>
      <c r="AC427" t="n">
        <v>0</v>
      </c>
      <c r="AD427" t="n">
        <v>0</v>
      </c>
      <c r="AE427" t="n">
        <v>0</v>
      </c>
      <c r="AF427" t="n">
        <v>0</v>
      </c>
      <c r="AG427" t="n">
        <v>0</v>
      </c>
      <c r="AH427" t="n">
        <v>0</v>
      </c>
      <c r="AI427" t="n">
        <v>1</v>
      </c>
      <c r="AJ427" t="n">
        <v>1</v>
      </c>
      <c r="AK427" t="n">
        <v>1</v>
      </c>
      <c r="AL427" t="n">
        <v>1</v>
      </c>
      <c r="AM427" t="n">
        <v>-2</v>
      </c>
      <c r="AN427" t="n">
        <v>0</v>
      </c>
      <c r="AO427" t="n">
        <v>1</v>
      </c>
      <c r="AP427" t="n">
        <v>0</v>
      </c>
      <c r="AQ427" t="n">
        <v>0</v>
      </c>
      <c r="AR427" t="n">
        <v>0</v>
      </c>
      <c r="AS427" t="inlineStr"/>
      <c r="AT427" t="n">
        <v>0.11</v>
      </c>
      <c r="AU427" t="inlineStr"/>
      <c r="AV427" t="n">
        <v>2</v>
      </c>
      <c r="AW427" t="n">
        <v>2</v>
      </c>
      <c r="AX427" t="n">
        <v>78865745</v>
      </c>
      <c r="AY427" t="n">
        <v>1</v>
      </c>
      <c r="AZ427" t="n">
        <v>0</v>
      </c>
      <c r="BA427" t="n">
        <v>423</v>
      </c>
      <c r="BB427" t="n">
        <v>0</v>
      </c>
      <c r="BC427" t="n">
        <v>0</v>
      </c>
      <c r="BD427" t="n">
        <v>0</v>
      </c>
      <c r="BE427" t="n">
        <v>0</v>
      </c>
      <c r="BF427" t="n">
        <v>0</v>
      </c>
      <c r="BG427" t="n">
        <v>0</v>
      </c>
      <c r="BH427" t="n">
        <v>0</v>
      </c>
      <c r="BI427" t="n">
        <v>0</v>
      </c>
      <c r="BJ427" t="n">
        <v>0</v>
      </c>
      <c r="BK427" t="n">
        <v>0</v>
      </c>
      <c r="BL427" t="n">
        <v>0</v>
      </c>
      <c r="BM427" t="n">
        <v>0</v>
      </c>
      <c r="BN427" t="n">
        <v>0</v>
      </c>
      <c r="BO427" t="n">
        <v>0</v>
      </c>
      <c r="BP427" t="n">
        <v>0</v>
      </c>
      <c r="BQ427" t="n">
        <v>0</v>
      </c>
      <c r="BR427" t="n">
        <v>0</v>
      </c>
      <c r="BS427" t="n">
        <v>0</v>
      </c>
      <c r="BT427" t="n">
        <v>0</v>
      </c>
      <c r="BU427" t="n">
        <v>0</v>
      </c>
      <c r="BV427" t="n">
        <v>0</v>
      </c>
      <c r="BW427" t="n">
        <v>0</v>
      </c>
      <c r="CV427" t="n">
        <v>0</v>
      </c>
      <c r="CW427" t="n">
        <v>0</v>
      </c>
      <c r="CX427">
        <f>ROUND(Y427*Source!I1217,7)</f>
        <v/>
      </c>
      <c r="CY427">
        <f>AD427</f>
        <v/>
      </c>
      <c r="CZ427">
        <f>AH427</f>
        <v/>
      </c>
      <c r="DA427">
        <f>AL427</f>
        <v/>
      </c>
      <c r="DB427">
        <f>ROUND(ROUND(AT427*CZ427,2),2)</f>
        <v/>
      </c>
      <c r="DC427">
        <f>ROUND(ROUND(AT427*AG427,2),2)</f>
        <v/>
      </c>
      <c r="DD427" t="inlineStr"/>
      <c r="DE427" t="inlineStr"/>
      <c r="DF427">
        <f>ROUND(ROUND(AE427,0)*CX427,0)</f>
        <v/>
      </c>
      <c r="DG427">
        <f>ROUND(ROUND(AF427,0)*CX427,0)</f>
        <v/>
      </c>
      <c r="DH427">
        <f>ROUND(ROUND(AG427,0)*CX427,0)</f>
        <v/>
      </c>
      <c r="DI427">
        <f>ROUND(ROUND(AH427,0)*CX427,0)</f>
        <v/>
      </c>
      <c r="DJ427">
        <f>DI427</f>
        <v/>
      </c>
      <c r="DK427" t="n">
        <v>0</v>
      </c>
      <c r="DL427" t="inlineStr"/>
      <c r="DM427" t="n">
        <v>0</v>
      </c>
      <c r="DN427" t="inlineStr"/>
      <c r="DO427" t="n">
        <v>0</v>
      </c>
    </row>
    <row r="428">
      <c r="A428">
        <f>ROW(Source!A1217)</f>
        <v/>
      </c>
      <c r="B428" t="n">
        <v>78862477</v>
      </c>
      <c r="C428" t="n">
        <v>78865731</v>
      </c>
      <c r="D428" t="n">
        <v>29172556</v>
      </c>
      <c r="E428" t="n">
        <v>1</v>
      </c>
      <c r="F428" t="n">
        <v>1</v>
      </c>
      <c r="G428" t="n">
        <v>1</v>
      </c>
      <c r="H428" t="n">
        <v>2</v>
      </c>
      <c r="I428" t="inlineStr">
        <is>
          <t>030954</t>
        </is>
      </c>
      <c r="J428" t="inlineStr">
        <is>
          <t>ТСЭМ Московской обл., 030954, приказ Минстроя России №675/пр от 28.02.2017 № 264/пр</t>
        </is>
      </c>
      <c r="K428" t="inlineStr">
        <is>
          <t>Подъемники грузоподъемностью до 500 кг одномачтовые, высота подъема 45 м</t>
        </is>
      </c>
      <c r="L428" t="n">
        <v>1368</v>
      </c>
      <c r="N428" t="n">
        <v>1011</v>
      </c>
      <c r="O428" t="inlineStr">
        <is>
          <t>маш.-ч</t>
        </is>
      </c>
      <c r="P428" t="inlineStr">
        <is>
          <t>маш.-ч</t>
        </is>
      </c>
      <c r="Q428" t="n">
        <v>1</v>
      </c>
      <c r="W428" t="n">
        <v>0</v>
      </c>
      <c r="X428" t="n">
        <v>344519037</v>
      </c>
      <c r="Y428">
        <f>AT428</f>
        <v/>
      </c>
      <c r="AA428" t="n">
        <v>0</v>
      </c>
      <c r="AB428" t="n">
        <v>728.98</v>
      </c>
      <c r="AC428" t="n">
        <v>705.38</v>
      </c>
      <c r="AD428" t="n">
        <v>0</v>
      </c>
      <c r="AE428" t="n">
        <v>0</v>
      </c>
      <c r="AF428" t="n">
        <v>31.26</v>
      </c>
      <c r="AG428" t="n">
        <v>13.5</v>
      </c>
      <c r="AH428" t="n">
        <v>0</v>
      </c>
      <c r="AI428" t="n">
        <v>1</v>
      </c>
      <c r="AJ428" t="n">
        <v>23.32</v>
      </c>
      <c r="AK428" t="n">
        <v>52.25</v>
      </c>
      <c r="AL428" t="n">
        <v>1</v>
      </c>
      <c r="AM428" t="n">
        <v>2</v>
      </c>
      <c r="AN428" t="n">
        <v>0</v>
      </c>
      <c r="AO428" t="n">
        <v>1</v>
      </c>
      <c r="AP428" t="n">
        <v>0</v>
      </c>
      <c r="AQ428" t="n">
        <v>0</v>
      </c>
      <c r="AR428" t="n">
        <v>0</v>
      </c>
      <c r="AS428" t="inlineStr"/>
      <c r="AT428" t="n">
        <v>0.11</v>
      </c>
      <c r="AU428" t="inlineStr"/>
      <c r="AV428" t="n">
        <v>0</v>
      </c>
      <c r="AW428" t="n">
        <v>2</v>
      </c>
      <c r="AX428" t="n">
        <v>78865746</v>
      </c>
      <c r="AY428" t="n">
        <v>1</v>
      </c>
      <c r="AZ428" t="n">
        <v>0</v>
      </c>
      <c r="BA428" t="n">
        <v>424</v>
      </c>
      <c r="BB428" t="n">
        <v>0</v>
      </c>
      <c r="BC428" t="n">
        <v>0</v>
      </c>
      <c r="BD428" t="n">
        <v>0</v>
      </c>
      <c r="BE428" t="n">
        <v>0</v>
      </c>
      <c r="BF428" t="n">
        <v>0</v>
      </c>
      <c r="BG428" t="n">
        <v>0</v>
      </c>
      <c r="BH428" t="n">
        <v>0</v>
      </c>
      <c r="BI428" t="n">
        <v>0</v>
      </c>
      <c r="BJ428" t="n">
        <v>0</v>
      </c>
      <c r="BK428" t="n">
        <v>0</v>
      </c>
      <c r="BL428" t="n">
        <v>0</v>
      </c>
      <c r="BM428" t="n">
        <v>0</v>
      </c>
      <c r="BN428" t="n">
        <v>0</v>
      </c>
      <c r="BO428" t="n">
        <v>0</v>
      </c>
      <c r="BP428" t="n">
        <v>0</v>
      </c>
      <c r="BQ428" t="n">
        <v>0</v>
      </c>
      <c r="BR428" t="n">
        <v>0</v>
      </c>
      <c r="BS428" t="n">
        <v>0</v>
      </c>
      <c r="BT428" t="n">
        <v>0</v>
      </c>
      <c r="BU428" t="n">
        <v>0</v>
      </c>
      <c r="BV428" t="n">
        <v>0</v>
      </c>
      <c r="BW428" t="n">
        <v>0</v>
      </c>
      <c r="CV428" t="n">
        <v>0</v>
      </c>
      <c r="CW428">
        <f>ROUND(Y428*Source!I1217*DO428,7)</f>
        <v/>
      </c>
      <c r="CX428">
        <f>ROUND(Y428*Source!I1217,7)</f>
        <v/>
      </c>
      <c r="CY428">
        <f>AB428</f>
        <v/>
      </c>
      <c r="CZ428">
        <f>AF428</f>
        <v/>
      </c>
      <c r="DA428">
        <f>AJ428</f>
        <v/>
      </c>
      <c r="DB428">
        <f>ROUND(ROUND(AT428*CZ428,2),2)</f>
        <v/>
      </c>
      <c r="DC428">
        <f>ROUND(ROUND(AT428*AG428,2),2)</f>
        <v/>
      </c>
      <c r="DD428" t="inlineStr"/>
      <c r="DE428" t="inlineStr"/>
      <c r="DF428">
        <f>ROUND(ROUND(AE428,0)*CX428,0)</f>
        <v/>
      </c>
      <c r="DG428">
        <f>ROUND(ROUND(AF428*AJ428,0)*CX428,0)</f>
        <v/>
      </c>
      <c r="DH428">
        <f>ROUND(ROUND(AG428*AK428,0)*CX428,0)</f>
        <v/>
      </c>
      <c r="DI428">
        <f>ROUND(ROUND(AH428,0)*CX428,0)</f>
        <v/>
      </c>
      <c r="DJ428">
        <f>DG428</f>
        <v/>
      </c>
      <c r="DK428" t="n">
        <v>0</v>
      </c>
      <c r="DL428" t="inlineStr"/>
      <c r="DM428" t="n">
        <v>0</v>
      </c>
      <c r="DN428" t="inlineStr"/>
      <c r="DO428" t="n">
        <v>0</v>
      </c>
    </row>
    <row r="429">
      <c r="A429">
        <f>ROW(Source!A1217)</f>
        <v/>
      </c>
      <c r="B429" t="n">
        <v>78862477</v>
      </c>
      <c r="C429" t="n">
        <v>78865731</v>
      </c>
      <c r="D429" t="n">
        <v>29110398</v>
      </c>
      <c r="E429" t="n">
        <v>1</v>
      </c>
      <c r="F429" t="n">
        <v>1</v>
      </c>
      <c r="G429" t="n">
        <v>1</v>
      </c>
      <c r="H429" t="n">
        <v>3</v>
      </c>
      <c r="I429" t="inlineStr">
        <is>
          <t>101-0388</t>
        </is>
      </c>
      <c r="J429" t="inlineStr">
        <is>
          <t>ТССЦ Московской обл., 101-0388, приказ Минстроя России №675/пр от 28.02.2017 № 254/пр</t>
        </is>
      </c>
      <c r="K429" t="inlineStr">
        <is>
          <t>Краски масляные земляные марки МА-0115 мумия, сурик железный</t>
        </is>
      </c>
      <c r="L429" t="n">
        <v>1348</v>
      </c>
      <c r="N429" t="n">
        <v>1009</v>
      </c>
      <c r="O429" t="inlineStr">
        <is>
          <t>т</t>
        </is>
      </c>
      <c r="P429" t="inlineStr">
        <is>
          <t>т</t>
        </is>
      </c>
      <c r="Q429" t="n">
        <v>1000</v>
      </c>
      <c r="W429" t="n">
        <v>0</v>
      </c>
      <c r="X429" t="n">
        <v>1625292450</v>
      </c>
      <c r="Y429">
        <f>AT429</f>
        <v/>
      </c>
      <c r="AA429" t="n">
        <v>76804.47</v>
      </c>
      <c r="AB429" t="n">
        <v>0</v>
      </c>
      <c r="AC429" t="n">
        <v>0</v>
      </c>
      <c r="AD429" t="n">
        <v>0</v>
      </c>
      <c r="AE429" t="n">
        <v>15118.99</v>
      </c>
      <c r="AF429" t="n">
        <v>0</v>
      </c>
      <c r="AG429" t="n">
        <v>0</v>
      </c>
      <c r="AH429" t="n">
        <v>0</v>
      </c>
      <c r="AI429" t="n">
        <v>5.08</v>
      </c>
      <c r="AJ429" t="n">
        <v>1</v>
      </c>
      <c r="AK429" t="n">
        <v>1</v>
      </c>
      <c r="AL429" t="n">
        <v>1</v>
      </c>
      <c r="AM429" t="n">
        <v>2</v>
      </c>
      <c r="AN429" t="n">
        <v>0</v>
      </c>
      <c r="AO429" t="n">
        <v>1</v>
      </c>
      <c r="AP429" t="n">
        <v>0</v>
      </c>
      <c r="AQ429" t="n">
        <v>0</v>
      </c>
      <c r="AR429" t="n">
        <v>0</v>
      </c>
      <c r="AS429" t="inlineStr"/>
      <c r="AT429" t="n">
        <v>0.0013</v>
      </c>
      <c r="AU429" t="inlineStr"/>
      <c r="AV429" t="n">
        <v>0</v>
      </c>
      <c r="AW429" t="n">
        <v>2</v>
      </c>
      <c r="AX429" t="n">
        <v>78865747</v>
      </c>
      <c r="AY429" t="n">
        <v>1</v>
      </c>
      <c r="AZ429" t="n">
        <v>0</v>
      </c>
      <c r="BA429" t="n">
        <v>425</v>
      </c>
      <c r="BB429" t="n">
        <v>0</v>
      </c>
      <c r="BC429" t="n">
        <v>0</v>
      </c>
      <c r="BD429" t="n">
        <v>0</v>
      </c>
      <c r="BE429" t="n">
        <v>0</v>
      </c>
      <c r="BF429" t="n">
        <v>0</v>
      </c>
      <c r="BG429" t="n">
        <v>0</v>
      </c>
      <c r="BH429" t="n">
        <v>0</v>
      </c>
      <c r="BI429" t="n">
        <v>0</v>
      </c>
      <c r="BJ429" t="n">
        <v>0</v>
      </c>
      <c r="BK429" t="n">
        <v>0</v>
      </c>
      <c r="BL429" t="n">
        <v>0</v>
      </c>
      <c r="BM429" t="n">
        <v>0</v>
      </c>
      <c r="BN429" t="n">
        <v>0</v>
      </c>
      <c r="BO429" t="n">
        <v>0</v>
      </c>
      <c r="BP429" t="n">
        <v>0</v>
      </c>
      <c r="BQ429" t="n">
        <v>0</v>
      </c>
      <c r="BR429" t="n">
        <v>0</v>
      </c>
      <c r="BS429" t="n">
        <v>0</v>
      </c>
      <c r="BT429" t="n">
        <v>0</v>
      </c>
      <c r="BU429" t="n">
        <v>0</v>
      </c>
      <c r="BV429" t="n">
        <v>0</v>
      </c>
      <c r="BW429" t="n">
        <v>0</v>
      </c>
      <c r="CV429" t="n">
        <v>0</v>
      </c>
      <c r="CW429" t="n">
        <v>0</v>
      </c>
      <c r="CX429">
        <f>ROUND(Y429*Source!I1217,7)</f>
        <v/>
      </c>
      <c r="CY429">
        <f>AA429</f>
        <v/>
      </c>
      <c r="CZ429">
        <f>AE429</f>
        <v/>
      </c>
      <c r="DA429">
        <f>AI429</f>
        <v/>
      </c>
      <c r="DB429">
        <f>ROUND(ROUND(AT429*CZ429,2),2)</f>
        <v/>
      </c>
      <c r="DC429">
        <f>ROUND(ROUND(AT429*AG429,2),2)</f>
        <v/>
      </c>
      <c r="DD429" t="inlineStr"/>
      <c r="DE429" t="inlineStr"/>
      <c r="DF429">
        <f>ROUND(ROUND(AE429*AI429,0)*CX429,0)</f>
        <v/>
      </c>
      <c r="DG429">
        <f>ROUND(ROUND(AF429,0)*CX429,0)</f>
        <v/>
      </c>
      <c r="DH429">
        <f>ROUND(ROUND(AG429,0)*CX429,0)</f>
        <v/>
      </c>
      <c r="DI429">
        <f>ROUND(ROUND(AH429,0)*CX429,0)</f>
        <v/>
      </c>
      <c r="DJ429">
        <f>DF429</f>
        <v/>
      </c>
      <c r="DK429" t="n">
        <v>0</v>
      </c>
      <c r="DL429" t="inlineStr"/>
      <c r="DM429" t="n">
        <v>0</v>
      </c>
      <c r="DN429" t="inlineStr"/>
      <c r="DO429" t="n">
        <v>0</v>
      </c>
    </row>
    <row r="430">
      <c r="A430">
        <f>ROW(Source!A1217)</f>
        <v/>
      </c>
      <c r="B430" t="n">
        <v>78862477</v>
      </c>
      <c r="C430" t="n">
        <v>78865731</v>
      </c>
      <c r="D430" t="n">
        <v>29110573</v>
      </c>
      <c r="E430" t="n">
        <v>1</v>
      </c>
      <c r="F430" t="n">
        <v>1</v>
      </c>
      <c r="G430" t="n">
        <v>1</v>
      </c>
      <c r="H430" t="n">
        <v>3</v>
      </c>
      <c r="I430" t="inlineStr">
        <is>
          <t>101-0628</t>
        </is>
      </c>
      <c r="J430" t="inlineStr">
        <is>
          <t>ТССЦ Московской обл., 101-0628, приказ Минстроя России №675/пр от 28.02.2017 № 254/пр</t>
        </is>
      </c>
      <c r="K430" t="inlineStr">
        <is>
          <t>Олифа комбинированная, марки К-3</t>
        </is>
      </c>
      <c r="L430" t="n">
        <v>1348</v>
      </c>
      <c r="N430" t="n">
        <v>1009</v>
      </c>
      <c r="O430" t="inlineStr">
        <is>
          <t>т</t>
        </is>
      </c>
      <c r="P430" t="inlineStr">
        <is>
          <t>т</t>
        </is>
      </c>
      <c r="Q430" t="n">
        <v>1000</v>
      </c>
      <c r="W430" t="n">
        <v>0</v>
      </c>
      <c r="X430" t="n">
        <v>24062879</v>
      </c>
      <c r="Y430">
        <f>AT430</f>
        <v/>
      </c>
      <c r="AA430" t="n">
        <v>87631.5</v>
      </c>
      <c r="AB430" t="n">
        <v>0</v>
      </c>
      <c r="AC430" t="n">
        <v>0</v>
      </c>
      <c r="AD430" t="n">
        <v>0</v>
      </c>
      <c r="AE430" t="n">
        <v>16950</v>
      </c>
      <c r="AF430" t="n">
        <v>0</v>
      </c>
      <c r="AG430" t="n">
        <v>0</v>
      </c>
      <c r="AH430" t="n">
        <v>0</v>
      </c>
      <c r="AI430" t="n">
        <v>5.17</v>
      </c>
      <c r="AJ430" t="n">
        <v>1</v>
      </c>
      <c r="AK430" t="n">
        <v>1</v>
      </c>
      <c r="AL430" t="n">
        <v>1</v>
      </c>
      <c r="AM430" t="n">
        <v>2</v>
      </c>
      <c r="AN430" t="n">
        <v>0</v>
      </c>
      <c r="AO430" t="n">
        <v>1</v>
      </c>
      <c r="AP430" t="n">
        <v>0</v>
      </c>
      <c r="AQ430" t="n">
        <v>0</v>
      </c>
      <c r="AR430" t="n">
        <v>0</v>
      </c>
      <c r="AS430" t="inlineStr"/>
      <c r="AT430" t="n">
        <v>0.0024</v>
      </c>
      <c r="AU430" t="inlineStr"/>
      <c r="AV430" t="n">
        <v>0</v>
      </c>
      <c r="AW430" t="n">
        <v>2</v>
      </c>
      <c r="AX430" t="n">
        <v>78865748</v>
      </c>
      <c r="AY430" t="n">
        <v>1</v>
      </c>
      <c r="AZ430" t="n">
        <v>0</v>
      </c>
      <c r="BA430" t="n">
        <v>426</v>
      </c>
      <c r="BB430" t="n">
        <v>0</v>
      </c>
      <c r="BC430" t="n">
        <v>0</v>
      </c>
      <c r="BD430" t="n">
        <v>0</v>
      </c>
      <c r="BE430" t="n">
        <v>0</v>
      </c>
      <c r="BF430" t="n">
        <v>0</v>
      </c>
      <c r="BG430" t="n">
        <v>0</v>
      </c>
      <c r="BH430" t="n">
        <v>0</v>
      </c>
      <c r="BI430" t="n">
        <v>0</v>
      </c>
      <c r="BJ430" t="n">
        <v>0</v>
      </c>
      <c r="BK430" t="n">
        <v>0</v>
      </c>
      <c r="BL430" t="n">
        <v>0</v>
      </c>
      <c r="BM430" t="n">
        <v>0</v>
      </c>
      <c r="BN430" t="n">
        <v>0</v>
      </c>
      <c r="BO430" t="n">
        <v>0</v>
      </c>
      <c r="BP430" t="n">
        <v>0</v>
      </c>
      <c r="BQ430" t="n">
        <v>0</v>
      </c>
      <c r="BR430" t="n">
        <v>0</v>
      </c>
      <c r="BS430" t="n">
        <v>0</v>
      </c>
      <c r="BT430" t="n">
        <v>0</v>
      </c>
      <c r="BU430" t="n">
        <v>0</v>
      </c>
      <c r="BV430" t="n">
        <v>0</v>
      </c>
      <c r="BW430" t="n">
        <v>0</v>
      </c>
      <c r="CV430" t="n">
        <v>0</v>
      </c>
      <c r="CW430" t="n">
        <v>0</v>
      </c>
      <c r="CX430">
        <f>ROUND(Y430*Source!I1217,7)</f>
        <v/>
      </c>
      <c r="CY430">
        <f>AA430</f>
        <v/>
      </c>
      <c r="CZ430">
        <f>AE430</f>
        <v/>
      </c>
      <c r="DA430">
        <f>AI430</f>
        <v/>
      </c>
      <c r="DB430">
        <f>ROUND(ROUND(AT430*CZ430,2),2)</f>
        <v/>
      </c>
      <c r="DC430">
        <f>ROUND(ROUND(AT430*AG430,2),2)</f>
        <v/>
      </c>
      <c r="DD430" t="inlineStr"/>
      <c r="DE430" t="inlineStr"/>
      <c r="DF430">
        <f>ROUND(ROUND(AE430*AI430,0)*CX430,0)</f>
        <v/>
      </c>
      <c r="DG430">
        <f>ROUND(ROUND(AF430,0)*CX430,0)</f>
        <v/>
      </c>
      <c r="DH430">
        <f>ROUND(ROUND(AG430,0)*CX430,0)</f>
        <v/>
      </c>
      <c r="DI430">
        <f>ROUND(ROUND(AH430,0)*CX430,0)</f>
        <v/>
      </c>
      <c r="DJ430">
        <f>DF430</f>
        <v/>
      </c>
      <c r="DK430" t="n">
        <v>0</v>
      </c>
      <c r="DL430" t="inlineStr"/>
      <c r="DM430" t="n">
        <v>0</v>
      </c>
      <c r="DN430" t="inlineStr"/>
      <c r="DO430" t="n">
        <v>0</v>
      </c>
    </row>
    <row r="431">
      <c r="A431">
        <f>ROW(Source!A1217)</f>
        <v/>
      </c>
      <c r="B431" t="n">
        <v>78862477</v>
      </c>
      <c r="C431" t="n">
        <v>78865731</v>
      </c>
      <c r="D431" t="n">
        <v>29107963</v>
      </c>
      <c r="E431" t="n">
        <v>1</v>
      </c>
      <c r="F431" t="n">
        <v>1</v>
      </c>
      <c r="G431" t="n">
        <v>1</v>
      </c>
      <c r="H431" t="n">
        <v>3</v>
      </c>
      <c r="I431" t="inlineStr">
        <is>
          <t>101-1669</t>
        </is>
      </c>
      <c r="J431" t="inlineStr">
        <is>
          <t>ТССЦ Московской обл., 101-1669, приказ Минстроя России №675/пр от 28.02.2017 № 254/пр</t>
        </is>
      </c>
      <c r="K431" t="inlineStr">
        <is>
          <t>Очес льняной</t>
        </is>
      </c>
      <c r="L431" t="n">
        <v>1346</v>
      </c>
      <c r="N431" t="n">
        <v>1009</v>
      </c>
      <c r="O431" t="inlineStr">
        <is>
          <t>кг</t>
        </is>
      </c>
      <c r="P431" t="inlineStr">
        <is>
          <t>кг</t>
        </is>
      </c>
      <c r="Q431" t="n">
        <v>1</v>
      </c>
      <c r="W431" t="n">
        <v>0</v>
      </c>
      <c r="X431" t="n">
        <v>-2113933962</v>
      </c>
      <c r="Y431">
        <f>AT431</f>
        <v/>
      </c>
      <c r="AA431" t="n">
        <v>590.67</v>
      </c>
      <c r="AB431" t="n">
        <v>0</v>
      </c>
      <c r="AC431" t="n">
        <v>0</v>
      </c>
      <c r="AD431" t="n">
        <v>0</v>
      </c>
      <c r="AE431" t="n">
        <v>37.29</v>
      </c>
      <c r="AF431" t="n">
        <v>0</v>
      </c>
      <c r="AG431" t="n">
        <v>0</v>
      </c>
      <c r="AH431" t="n">
        <v>0</v>
      </c>
      <c r="AI431" t="n">
        <v>15.84</v>
      </c>
      <c r="AJ431" t="n">
        <v>1</v>
      </c>
      <c r="AK431" t="n">
        <v>1</v>
      </c>
      <c r="AL431" t="n">
        <v>1</v>
      </c>
      <c r="AM431" t="n">
        <v>2</v>
      </c>
      <c r="AN431" t="n">
        <v>0</v>
      </c>
      <c r="AO431" t="n">
        <v>1</v>
      </c>
      <c r="AP431" t="n">
        <v>0</v>
      </c>
      <c r="AQ431" t="n">
        <v>0</v>
      </c>
      <c r="AR431" t="n">
        <v>0</v>
      </c>
      <c r="AS431" t="inlineStr"/>
      <c r="AT431" t="n">
        <v>0.5600000000000001</v>
      </c>
      <c r="AU431" t="inlineStr"/>
      <c r="AV431" t="n">
        <v>0</v>
      </c>
      <c r="AW431" t="n">
        <v>2</v>
      </c>
      <c r="AX431" t="n">
        <v>78865749</v>
      </c>
      <c r="AY431" t="n">
        <v>1</v>
      </c>
      <c r="AZ431" t="n">
        <v>0</v>
      </c>
      <c r="BA431" t="n">
        <v>427</v>
      </c>
      <c r="BB431" t="n">
        <v>0</v>
      </c>
      <c r="BC431" t="n">
        <v>0</v>
      </c>
      <c r="BD431" t="n">
        <v>0</v>
      </c>
      <c r="BE431" t="n">
        <v>0</v>
      </c>
      <c r="BF431" t="n">
        <v>0</v>
      </c>
      <c r="BG431" t="n">
        <v>0</v>
      </c>
      <c r="BH431" t="n">
        <v>0</v>
      </c>
      <c r="BI431" t="n">
        <v>0</v>
      </c>
      <c r="BJ431" t="n">
        <v>0</v>
      </c>
      <c r="BK431" t="n">
        <v>0</v>
      </c>
      <c r="BL431" t="n">
        <v>0</v>
      </c>
      <c r="BM431" t="n">
        <v>0</v>
      </c>
      <c r="BN431" t="n">
        <v>0</v>
      </c>
      <c r="BO431" t="n">
        <v>0</v>
      </c>
      <c r="BP431" t="n">
        <v>0</v>
      </c>
      <c r="BQ431" t="n">
        <v>0</v>
      </c>
      <c r="BR431" t="n">
        <v>0</v>
      </c>
      <c r="BS431" t="n">
        <v>0</v>
      </c>
      <c r="BT431" t="n">
        <v>0</v>
      </c>
      <c r="BU431" t="n">
        <v>0</v>
      </c>
      <c r="BV431" t="n">
        <v>0</v>
      </c>
      <c r="BW431" t="n">
        <v>0</v>
      </c>
      <c r="CV431" t="n">
        <v>0</v>
      </c>
      <c r="CW431" t="n">
        <v>0</v>
      </c>
      <c r="CX431">
        <f>ROUND(Y431*Source!I1217,7)</f>
        <v/>
      </c>
      <c r="CY431">
        <f>AA431</f>
        <v/>
      </c>
      <c r="CZ431">
        <f>AE431</f>
        <v/>
      </c>
      <c r="DA431">
        <f>AI431</f>
        <v/>
      </c>
      <c r="DB431">
        <f>ROUND(ROUND(AT431*CZ431,2),2)</f>
        <v/>
      </c>
      <c r="DC431">
        <f>ROUND(ROUND(AT431*AG431,2),2)</f>
        <v/>
      </c>
      <c r="DD431" t="inlineStr"/>
      <c r="DE431" t="inlineStr"/>
      <c r="DF431">
        <f>ROUND(ROUND(AE431*AI431,0)*CX431,0)</f>
        <v/>
      </c>
      <c r="DG431">
        <f>ROUND(ROUND(AF431,0)*CX431,0)</f>
        <v/>
      </c>
      <c r="DH431">
        <f>ROUND(ROUND(AG431,0)*CX431,0)</f>
        <v/>
      </c>
      <c r="DI431">
        <f>ROUND(ROUND(AH431,0)*CX431,0)</f>
        <v/>
      </c>
      <c r="DJ431">
        <f>DF431</f>
        <v/>
      </c>
      <c r="DK431" t="n">
        <v>0</v>
      </c>
      <c r="DL431" t="inlineStr"/>
      <c r="DM431" t="n">
        <v>0</v>
      </c>
      <c r="DN431" t="inlineStr"/>
      <c r="DO431" t="n">
        <v>0</v>
      </c>
    </row>
    <row r="432">
      <c r="A432">
        <f>ROW(Source!A1217)</f>
        <v/>
      </c>
      <c r="B432" t="n">
        <v>78862477</v>
      </c>
      <c r="C432" t="n">
        <v>78865731</v>
      </c>
      <c r="D432" t="n">
        <v>29143386</v>
      </c>
      <c r="E432" t="n">
        <v>1</v>
      </c>
      <c r="F432" t="n">
        <v>1</v>
      </c>
      <c r="G432" t="n">
        <v>1</v>
      </c>
      <c r="H432" t="n">
        <v>3</v>
      </c>
      <c r="I432" t="inlineStr">
        <is>
          <t>302-0070</t>
        </is>
      </c>
      <c r="J432" t="inlineStr">
        <is>
          <t>ТССЦ Московской обл., 302-0070, приказ Минстроя России №675/пр от 28.02.2017 № 256/пр</t>
        </is>
      </c>
      <c r="K432" t="inlineStr">
        <is>
          <t>Кран шаровый муфтовый Valtec для воды диаметром 25 мм, тип в/н</t>
        </is>
      </c>
      <c r="L432" t="n">
        <v>1354</v>
      </c>
      <c r="N432" t="n">
        <v>1010</v>
      </c>
      <c r="O432" t="inlineStr">
        <is>
          <t>шт.</t>
        </is>
      </c>
      <c r="P432" t="inlineStr">
        <is>
          <t>шт.</t>
        </is>
      </c>
      <c r="Q432" t="n">
        <v>1</v>
      </c>
      <c r="W432" t="n">
        <v>0</v>
      </c>
      <c r="X432" t="n">
        <v>1318284931</v>
      </c>
      <c r="Y432">
        <f>AT432</f>
        <v/>
      </c>
      <c r="AA432" t="n">
        <v>1009.61</v>
      </c>
      <c r="AB432" t="n">
        <v>0</v>
      </c>
      <c r="AC432" t="n">
        <v>0</v>
      </c>
      <c r="AD432" t="n">
        <v>0</v>
      </c>
      <c r="AE432" t="n">
        <v>81.75</v>
      </c>
      <c r="AF432" t="n">
        <v>0</v>
      </c>
      <c r="AG432" t="n">
        <v>0</v>
      </c>
      <c r="AH432" t="n">
        <v>0</v>
      </c>
      <c r="AI432" t="n">
        <v>12.35</v>
      </c>
      <c r="AJ432" t="n">
        <v>1</v>
      </c>
      <c r="AK432" t="n">
        <v>1</v>
      </c>
      <c r="AL432" t="n">
        <v>1</v>
      </c>
      <c r="AM432" t="n">
        <v>0</v>
      </c>
      <c r="AN432" t="n">
        <v>0</v>
      </c>
      <c r="AO432" t="n">
        <v>0</v>
      </c>
      <c r="AP432" t="n">
        <v>1</v>
      </c>
      <c r="AQ432" t="n">
        <v>0</v>
      </c>
      <c r="AR432" t="n">
        <v>0</v>
      </c>
      <c r="AS432" t="inlineStr"/>
      <c r="AT432" t="n">
        <v>50</v>
      </c>
      <c r="AU432" t="inlineStr"/>
      <c r="AV432" t="n">
        <v>0</v>
      </c>
      <c r="AW432" t="n">
        <v>1</v>
      </c>
      <c r="AX432" t="n">
        <v>-1</v>
      </c>
      <c r="AY432" t="n">
        <v>0</v>
      </c>
      <c r="AZ432" t="n">
        <v>0</v>
      </c>
      <c r="BA432" t="inlineStr"/>
      <c r="BB432" t="n">
        <v>0</v>
      </c>
      <c r="BC432" t="n">
        <v>0</v>
      </c>
      <c r="BD432" t="n">
        <v>0</v>
      </c>
      <c r="BE432" t="n">
        <v>0</v>
      </c>
      <c r="BF432" t="n">
        <v>0</v>
      </c>
      <c r="BG432" t="n">
        <v>0</v>
      </c>
      <c r="BH432" t="n">
        <v>0</v>
      </c>
      <c r="BI432" t="n">
        <v>0</v>
      </c>
      <c r="BJ432" t="n">
        <v>0</v>
      </c>
      <c r="BK432" t="n">
        <v>0</v>
      </c>
      <c r="BL432" t="n">
        <v>0</v>
      </c>
      <c r="BM432" t="n">
        <v>0</v>
      </c>
      <c r="BN432" t="n">
        <v>0</v>
      </c>
      <c r="BO432" t="n">
        <v>0</v>
      </c>
      <c r="BP432" t="n">
        <v>0</v>
      </c>
      <c r="BQ432" t="n">
        <v>0</v>
      </c>
      <c r="BR432" t="n">
        <v>0</v>
      </c>
      <c r="BS432" t="n">
        <v>0</v>
      </c>
      <c r="BT432" t="n">
        <v>0</v>
      </c>
      <c r="BU432" t="n">
        <v>0</v>
      </c>
      <c r="BV432" t="n">
        <v>0</v>
      </c>
      <c r="BW432" t="n">
        <v>0</v>
      </c>
      <c r="CV432" t="n">
        <v>0</v>
      </c>
      <c r="CW432" t="n">
        <v>0</v>
      </c>
      <c r="CX432">
        <f>ROUND(Y432*Source!I1217,7)</f>
        <v/>
      </c>
      <c r="CY432">
        <f>AA432</f>
        <v/>
      </c>
      <c r="CZ432">
        <f>AE432</f>
        <v/>
      </c>
      <c r="DA432">
        <f>AI432</f>
        <v/>
      </c>
      <c r="DB432">
        <f>ROUND(ROUND(AT432*CZ432,2),2)</f>
        <v/>
      </c>
      <c r="DC432">
        <f>ROUND(ROUND(AT432*AG432,2),2)</f>
        <v/>
      </c>
      <c r="DD432" t="inlineStr"/>
      <c r="DE432" t="inlineStr"/>
      <c r="DF432">
        <f>ROUND(ROUND(AE432*AI432,0)*CX432,0)</f>
        <v/>
      </c>
      <c r="DG432">
        <f>ROUND(ROUND(AF432,0)*CX432,0)</f>
        <v/>
      </c>
      <c r="DH432">
        <f>ROUND(ROUND(AG432,0)*CX432,0)</f>
        <v/>
      </c>
      <c r="DI432">
        <f>ROUND(ROUND(AH432,0)*CX432,0)</f>
        <v/>
      </c>
      <c r="DJ432">
        <f>DF432</f>
        <v/>
      </c>
      <c r="DK432" t="n">
        <v>0</v>
      </c>
      <c r="DL432" t="inlineStr"/>
      <c r="DM432" t="n">
        <v>0</v>
      </c>
      <c r="DN432" t="inlineStr"/>
      <c r="DO432" t="n">
        <v>0</v>
      </c>
    </row>
    <row r="433">
      <c r="A433">
        <f>ROW(Source!A1217)</f>
        <v/>
      </c>
      <c r="B433" t="n">
        <v>78862477</v>
      </c>
      <c r="C433" t="n">
        <v>78865731</v>
      </c>
      <c r="D433" t="n">
        <v>29144224</v>
      </c>
      <c r="E433" t="n">
        <v>1</v>
      </c>
      <c r="F433" t="n">
        <v>1</v>
      </c>
      <c r="G433" t="n">
        <v>1</v>
      </c>
      <c r="H433" t="n">
        <v>3</v>
      </c>
      <c r="I433" t="inlineStr">
        <is>
          <t>302-1241</t>
        </is>
      </c>
      <c r="J433" t="inlineStr">
        <is>
          <t>ТССЦ Московской обл., 302-1241, приказ Минстроя России №675/пр от 28.02.2017 № 256/пр</t>
        </is>
      </c>
      <c r="K433" t="inlineStr">
        <is>
          <t>Сгоны стальные с муфтой и контргайкой, диаметром 50 мм</t>
        </is>
      </c>
      <c r="L433" t="n">
        <v>1354</v>
      </c>
      <c r="N433" t="n">
        <v>1010</v>
      </c>
      <c r="O433" t="inlineStr">
        <is>
          <t>шт.</t>
        </is>
      </c>
      <c r="P433" t="inlineStr">
        <is>
          <t>шт.</t>
        </is>
      </c>
      <c r="Q433" t="n">
        <v>1</v>
      </c>
      <c r="W433" t="n">
        <v>1</v>
      </c>
      <c r="X433" t="n">
        <v>-1108176549</v>
      </c>
      <c r="Y433">
        <f>AT433</f>
        <v/>
      </c>
      <c r="AA433" t="n">
        <v>391.55</v>
      </c>
      <c r="AB433" t="n">
        <v>0</v>
      </c>
      <c r="AC433" t="n">
        <v>0</v>
      </c>
      <c r="AD433" t="n">
        <v>0</v>
      </c>
      <c r="AE433" t="n">
        <v>28.58</v>
      </c>
      <c r="AF433" t="n">
        <v>0</v>
      </c>
      <c r="AG433" t="n">
        <v>0</v>
      </c>
      <c r="AH433" t="n">
        <v>0</v>
      </c>
      <c r="AI433" t="n">
        <v>13.7</v>
      </c>
      <c r="AJ433" t="n">
        <v>1</v>
      </c>
      <c r="AK433" t="n">
        <v>1</v>
      </c>
      <c r="AL433" t="n">
        <v>1</v>
      </c>
      <c r="AM433" t="n">
        <v>2</v>
      </c>
      <c r="AN433" t="n">
        <v>0</v>
      </c>
      <c r="AO433" t="n">
        <v>1</v>
      </c>
      <c r="AP433" t="n">
        <v>0</v>
      </c>
      <c r="AQ433" t="n">
        <v>0</v>
      </c>
      <c r="AR433" t="n">
        <v>0</v>
      </c>
      <c r="AS433" t="inlineStr"/>
      <c r="AT433" t="n">
        <v>-100</v>
      </c>
      <c r="AU433" t="inlineStr"/>
      <c r="AV433" t="n">
        <v>0</v>
      </c>
      <c r="AW433" t="n">
        <v>2</v>
      </c>
      <c r="AX433" t="n">
        <v>78865750</v>
      </c>
      <c r="AY433" t="n">
        <v>1</v>
      </c>
      <c r="AZ433" t="n">
        <v>6144</v>
      </c>
      <c r="BA433" t="n">
        <v>428</v>
      </c>
      <c r="BB433" t="n">
        <v>0</v>
      </c>
      <c r="BC433" t="n">
        <v>0</v>
      </c>
      <c r="BD433" t="n">
        <v>0</v>
      </c>
      <c r="BE433" t="n">
        <v>0</v>
      </c>
      <c r="BF433" t="n">
        <v>0</v>
      </c>
      <c r="BG433" t="n">
        <v>0</v>
      </c>
      <c r="BH433" t="n">
        <v>0</v>
      </c>
      <c r="BI433" t="n">
        <v>0</v>
      </c>
      <c r="BJ433" t="n">
        <v>0</v>
      </c>
      <c r="BK433" t="n">
        <v>0</v>
      </c>
      <c r="BL433" t="n">
        <v>0</v>
      </c>
      <c r="BM433" t="n">
        <v>0</v>
      </c>
      <c r="BN433" t="n">
        <v>0</v>
      </c>
      <c r="BO433" t="n">
        <v>0</v>
      </c>
      <c r="BP433" t="n">
        <v>0</v>
      </c>
      <c r="BQ433" t="n">
        <v>0</v>
      </c>
      <c r="BR433" t="n">
        <v>0</v>
      </c>
      <c r="BS433" t="n">
        <v>0</v>
      </c>
      <c r="BT433" t="n">
        <v>0</v>
      </c>
      <c r="BU433" t="n">
        <v>0</v>
      </c>
      <c r="BV433" t="n">
        <v>0</v>
      </c>
      <c r="BW433" t="n">
        <v>0</v>
      </c>
      <c r="CV433" t="n">
        <v>0</v>
      </c>
      <c r="CW433" t="n">
        <v>0</v>
      </c>
      <c r="CX433">
        <f>ROUND(Y433*Source!I1217,7)</f>
        <v/>
      </c>
      <c r="CY433">
        <f>AA433</f>
        <v/>
      </c>
      <c r="CZ433">
        <f>AE433</f>
        <v/>
      </c>
      <c r="DA433">
        <f>AI433</f>
        <v/>
      </c>
      <c r="DB433">
        <f>ROUND(ROUND(AT433*CZ433,2),2)</f>
        <v/>
      </c>
      <c r="DC433">
        <f>ROUND(ROUND(AT433*AG433,2),2)</f>
        <v/>
      </c>
      <c r="DD433" t="inlineStr"/>
      <c r="DE433" t="inlineStr"/>
      <c r="DF433">
        <f>ROUND(ROUND(AE433*AI433,0)*CX433,0)</f>
        <v/>
      </c>
      <c r="DG433">
        <f>ROUND(ROUND(AF433,0)*CX433,0)</f>
        <v/>
      </c>
      <c r="DH433">
        <f>ROUND(ROUND(AG433,0)*CX433,0)</f>
        <v/>
      </c>
      <c r="DI433">
        <f>ROUND(ROUND(AH433,0)*CX433,0)</f>
        <v/>
      </c>
      <c r="DJ433">
        <f>DF433</f>
        <v/>
      </c>
      <c r="DK433" t="n">
        <v>0</v>
      </c>
      <c r="DL433" t="inlineStr"/>
      <c r="DM433" t="n">
        <v>0</v>
      </c>
      <c r="DN433" t="inlineStr"/>
      <c r="DO433" t="n">
        <v>0</v>
      </c>
    </row>
    <row r="434">
      <c r="A434">
        <f>ROW(Source!A1217)</f>
        <v/>
      </c>
      <c r="B434" t="n">
        <v>78862477</v>
      </c>
      <c r="C434" t="n">
        <v>78865731</v>
      </c>
      <c r="D434" t="n">
        <v>29160291</v>
      </c>
      <c r="E434" t="n">
        <v>1</v>
      </c>
      <c r="F434" t="n">
        <v>1</v>
      </c>
      <c r="G434" t="n">
        <v>1</v>
      </c>
      <c r="H434" t="n">
        <v>3</v>
      </c>
      <c r="I434" t="inlineStr">
        <is>
          <t>507-0921</t>
        </is>
      </c>
      <c r="J434" t="inlineStr">
        <is>
          <t>ТССЦ Московской обл., 507-0921, приказ Минстроя России №675/пр от 28.02.2017 № 258/пр</t>
        </is>
      </c>
      <c r="K434" t="inlineStr">
        <is>
          <t>Угольник 90° полиэтиленовый с удлиненным хвостовиком, SDR 11, диаметр 32 мм (ТУ2248-001-18425183-01)</t>
        </is>
      </c>
      <c r="L434" t="n">
        <v>1354</v>
      </c>
      <c r="N434" t="n">
        <v>1010</v>
      </c>
      <c r="O434" t="inlineStr">
        <is>
          <t>шт.</t>
        </is>
      </c>
      <c r="P434" t="inlineStr">
        <is>
          <t>шт.</t>
        </is>
      </c>
      <c r="Q434" t="n">
        <v>1</v>
      </c>
      <c r="W434" t="n">
        <v>0</v>
      </c>
      <c r="X434" t="n">
        <v>1487161760</v>
      </c>
      <c r="Y434">
        <f>AT434</f>
        <v/>
      </c>
      <c r="AA434" t="n">
        <v>78.66</v>
      </c>
      <c r="AB434" t="n">
        <v>0</v>
      </c>
      <c r="AC434" t="n">
        <v>0</v>
      </c>
      <c r="AD434" t="n">
        <v>0</v>
      </c>
      <c r="AE434" t="n">
        <v>25.79</v>
      </c>
      <c r="AF434" t="n">
        <v>0</v>
      </c>
      <c r="AG434" t="n">
        <v>0</v>
      </c>
      <c r="AH434" t="n">
        <v>0</v>
      </c>
      <c r="AI434" t="n">
        <v>3.05</v>
      </c>
      <c r="AJ434" t="n">
        <v>1</v>
      </c>
      <c r="AK434" t="n">
        <v>1</v>
      </c>
      <c r="AL434" t="n">
        <v>1</v>
      </c>
      <c r="AM434" t="n">
        <v>0</v>
      </c>
      <c r="AN434" t="n">
        <v>0</v>
      </c>
      <c r="AO434" t="n">
        <v>0</v>
      </c>
      <c r="AP434" t="n">
        <v>1</v>
      </c>
      <c r="AQ434" t="n">
        <v>0</v>
      </c>
      <c r="AR434" t="n">
        <v>0</v>
      </c>
      <c r="AS434" t="inlineStr"/>
      <c r="AT434" t="n">
        <v>300</v>
      </c>
      <c r="AU434" t="inlineStr"/>
      <c r="AV434" t="n">
        <v>0</v>
      </c>
      <c r="AW434" t="n">
        <v>1</v>
      </c>
      <c r="AX434" t="n">
        <v>-1</v>
      </c>
      <c r="AY434" t="n">
        <v>0</v>
      </c>
      <c r="AZ434" t="n">
        <v>0</v>
      </c>
      <c r="BA434" t="inlineStr"/>
      <c r="BB434" t="n">
        <v>0</v>
      </c>
      <c r="BC434" t="n">
        <v>0</v>
      </c>
      <c r="BD434" t="n">
        <v>0</v>
      </c>
      <c r="BE434" t="n">
        <v>0</v>
      </c>
      <c r="BF434" t="n">
        <v>0</v>
      </c>
      <c r="BG434" t="n">
        <v>0</v>
      </c>
      <c r="BH434" t="n">
        <v>0</v>
      </c>
      <c r="BI434" t="n">
        <v>0</v>
      </c>
      <c r="BJ434" t="n">
        <v>0</v>
      </c>
      <c r="BK434" t="n">
        <v>0</v>
      </c>
      <c r="BL434" t="n">
        <v>0</v>
      </c>
      <c r="BM434" t="n">
        <v>0</v>
      </c>
      <c r="BN434" t="n">
        <v>0</v>
      </c>
      <c r="BO434" t="n">
        <v>0</v>
      </c>
      <c r="BP434" t="n">
        <v>0</v>
      </c>
      <c r="BQ434" t="n">
        <v>0</v>
      </c>
      <c r="BR434" t="n">
        <v>0</v>
      </c>
      <c r="BS434" t="n">
        <v>0</v>
      </c>
      <c r="BT434" t="n">
        <v>0</v>
      </c>
      <c r="BU434" t="n">
        <v>0</v>
      </c>
      <c r="BV434" t="n">
        <v>0</v>
      </c>
      <c r="BW434" t="n">
        <v>0</v>
      </c>
      <c r="CV434" t="n">
        <v>0</v>
      </c>
      <c r="CW434" t="n">
        <v>0</v>
      </c>
      <c r="CX434">
        <f>ROUND(Y434*Source!I1217,7)</f>
        <v/>
      </c>
      <c r="CY434">
        <f>AA434</f>
        <v/>
      </c>
      <c r="CZ434">
        <f>AE434</f>
        <v/>
      </c>
      <c r="DA434">
        <f>AI434</f>
        <v/>
      </c>
      <c r="DB434">
        <f>ROUND(ROUND(AT434*CZ434,2),2)</f>
        <v/>
      </c>
      <c r="DC434">
        <f>ROUND(ROUND(AT434*AG434,2),2)</f>
        <v/>
      </c>
      <c r="DD434" t="inlineStr"/>
      <c r="DE434" t="inlineStr"/>
      <c r="DF434">
        <f>ROUND(ROUND(AE434*AI434,0)*CX434,0)</f>
        <v/>
      </c>
      <c r="DG434">
        <f>ROUND(ROUND(AF434,0)*CX434,0)</f>
        <v/>
      </c>
      <c r="DH434">
        <f>ROUND(ROUND(AG434,0)*CX434,0)</f>
        <v/>
      </c>
      <c r="DI434">
        <f>ROUND(ROUND(AH434,0)*CX434,0)</f>
        <v/>
      </c>
      <c r="DJ434">
        <f>DF434</f>
        <v/>
      </c>
      <c r="DK434" t="n">
        <v>0</v>
      </c>
      <c r="DL434" t="inlineStr"/>
      <c r="DM434" t="n">
        <v>0</v>
      </c>
      <c r="DN434" t="inlineStr"/>
      <c r="DO434" t="n">
        <v>0</v>
      </c>
    </row>
    <row r="435">
      <c r="A435">
        <f>ROW(Source!A1217)</f>
        <v/>
      </c>
      <c r="B435" t="n">
        <v>78862477</v>
      </c>
      <c r="C435" t="n">
        <v>78865731</v>
      </c>
      <c r="D435" t="n">
        <v>29160291</v>
      </c>
      <c r="E435" t="n">
        <v>1</v>
      </c>
      <c r="F435" t="n">
        <v>1</v>
      </c>
      <c r="G435" t="n">
        <v>1</v>
      </c>
      <c r="H435" t="n">
        <v>3</v>
      </c>
      <c r="I435" t="inlineStr">
        <is>
          <t>507-0921</t>
        </is>
      </c>
      <c r="J435" t="inlineStr">
        <is>
          <t>ТССЦ Московской обл., 507-0921, приказ Минстроя России №675/пр от 28.02.2017 № 258/пр</t>
        </is>
      </c>
      <c r="K435" t="inlineStr">
        <is>
          <t>Угольник 90° полиэтиленовый с удлиненным хвостовиком, SDR 11, диаметр 32 мм (ТУ2248-001-18425183-01)</t>
        </is>
      </c>
      <c r="L435" t="n">
        <v>1354</v>
      </c>
      <c r="N435" t="n">
        <v>1010</v>
      </c>
      <c r="O435" t="inlineStr">
        <is>
          <t>шт.</t>
        </is>
      </c>
      <c r="P435" t="inlineStr">
        <is>
          <t>шт.</t>
        </is>
      </c>
      <c r="Q435" t="n">
        <v>1</v>
      </c>
      <c r="W435" t="n">
        <v>0</v>
      </c>
      <c r="X435" t="n">
        <v>1487161760</v>
      </c>
      <c r="Y435">
        <f>AT435</f>
        <v/>
      </c>
      <c r="AA435" t="n">
        <v>78.66</v>
      </c>
      <c r="AB435" t="n">
        <v>0</v>
      </c>
      <c r="AC435" t="n">
        <v>0</v>
      </c>
      <c r="AD435" t="n">
        <v>0</v>
      </c>
      <c r="AE435" t="n">
        <v>25.79</v>
      </c>
      <c r="AF435" t="n">
        <v>0</v>
      </c>
      <c r="AG435" t="n">
        <v>0</v>
      </c>
      <c r="AH435" t="n">
        <v>0</v>
      </c>
      <c r="AI435" t="n">
        <v>3.05</v>
      </c>
      <c r="AJ435" t="n">
        <v>1</v>
      </c>
      <c r="AK435" t="n">
        <v>1</v>
      </c>
      <c r="AL435" t="n">
        <v>1</v>
      </c>
      <c r="AM435" t="n">
        <v>0</v>
      </c>
      <c r="AN435" t="n">
        <v>0</v>
      </c>
      <c r="AO435" t="n">
        <v>0</v>
      </c>
      <c r="AP435" t="n">
        <v>1</v>
      </c>
      <c r="AQ435" t="n">
        <v>0</v>
      </c>
      <c r="AR435" t="n">
        <v>0</v>
      </c>
      <c r="AS435" t="inlineStr"/>
      <c r="AT435" t="n">
        <v>150</v>
      </c>
      <c r="AU435" t="inlineStr"/>
      <c r="AV435" t="n">
        <v>0</v>
      </c>
      <c r="AW435" t="n">
        <v>1</v>
      </c>
      <c r="AX435" t="n">
        <v>-1</v>
      </c>
      <c r="AY435" t="n">
        <v>0</v>
      </c>
      <c r="AZ435" t="n">
        <v>0</v>
      </c>
      <c r="BA435" t="inlineStr"/>
      <c r="BB435" t="n">
        <v>0</v>
      </c>
      <c r="BC435" t="n">
        <v>0</v>
      </c>
      <c r="BD435" t="n">
        <v>0</v>
      </c>
      <c r="BE435" t="n">
        <v>0</v>
      </c>
      <c r="BF435" t="n">
        <v>0</v>
      </c>
      <c r="BG435" t="n">
        <v>0</v>
      </c>
      <c r="BH435" t="n">
        <v>0</v>
      </c>
      <c r="BI435" t="n">
        <v>0</v>
      </c>
      <c r="BJ435" t="n">
        <v>0</v>
      </c>
      <c r="BK435" t="n">
        <v>0</v>
      </c>
      <c r="BL435" t="n">
        <v>0</v>
      </c>
      <c r="BM435" t="n">
        <v>0</v>
      </c>
      <c r="BN435" t="n">
        <v>0</v>
      </c>
      <c r="BO435" t="n">
        <v>0</v>
      </c>
      <c r="BP435" t="n">
        <v>0</v>
      </c>
      <c r="BQ435" t="n">
        <v>0</v>
      </c>
      <c r="BR435" t="n">
        <v>0</v>
      </c>
      <c r="BS435" t="n">
        <v>0</v>
      </c>
      <c r="BT435" t="n">
        <v>0</v>
      </c>
      <c r="BU435" t="n">
        <v>0</v>
      </c>
      <c r="BV435" t="n">
        <v>0</v>
      </c>
      <c r="BW435" t="n">
        <v>0</v>
      </c>
      <c r="CV435" t="n">
        <v>0</v>
      </c>
      <c r="CW435" t="n">
        <v>0</v>
      </c>
      <c r="CX435">
        <f>ROUND(Y435*Source!I1217,7)</f>
        <v/>
      </c>
      <c r="CY435">
        <f>AA435</f>
        <v/>
      </c>
      <c r="CZ435">
        <f>AE435</f>
        <v/>
      </c>
      <c r="DA435">
        <f>AI435</f>
        <v/>
      </c>
      <c r="DB435">
        <f>ROUND(ROUND(AT435*CZ435,2),2)</f>
        <v/>
      </c>
      <c r="DC435">
        <f>ROUND(ROUND(AT435*AG435,2),2)</f>
        <v/>
      </c>
      <c r="DD435" t="inlineStr"/>
      <c r="DE435" t="inlineStr"/>
      <c r="DF435">
        <f>ROUND(ROUND(AE435*AI435,0)*CX435,0)</f>
        <v/>
      </c>
      <c r="DG435">
        <f>ROUND(ROUND(AF435,0)*CX435,0)</f>
        <v/>
      </c>
      <c r="DH435">
        <f>ROUND(ROUND(AG435,0)*CX435,0)</f>
        <v/>
      </c>
      <c r="DI435">
        <f>ROUND(ROUND(AH435,0)*CX435,0)</f>
        <v/>
      </c>
      <c r="DJ435">
        <f>DF435</f>
        <v/>
      </c>
      <c r="DK435" t="n">
        <v>0</v>
      </c>
      <c r="DL435" t="inlineStr"/>
      <c r="DM435" t="n">
        <v>0</v>
      </c>
      <c r="DN435" t="inlineStr"/>
      <c r="DO435" t="n">
        <v>0</v>
      </c>
    </row>
    <row r="436">
      <c r="A436">
        <f>ROW(Source!A1217)</f>
        <v/>
      </c>
      <c r="B436" t="n">
        <v>78862477</v>
      </c>
      <c r="C436" t="n">
        <v>78865731</v>
      </c>
      <c r="D436" t="n">
        <v>38120439</v>
      </c>
      <c r="E436" t="n">
        <v>1</v>
      </c>
      <c r="F436" t="n">
        <v>1</v>
      </c>
      <c r="G436" t="n">
        <v>1</v>
      </c>
      <c r="H436" t="n">
        <v>3</v>
      </c>
      <c r="I436" t="inlineStr">
        <is>
          <t>507-4994</t>
        </is>
      </c>
      <c r="J436" t="inlineStr">
        <is>
          <t>ТССЦ Московской обл., 507-4994, приказ Минстроя России №675/пр от 28.02.2017 № 258/пр</t>
        </is>
      </c>
      <c r="K436" t="inlineStr">
        <is>
          <t>Муфты стальные прямые диаметром 50 мм</t>
        </is>
      </c>
      <c r="L436" t="n">
        <v>1358</v>
      </c>
      <c r="N436" t="n">
        <v>1010</v>
      </c>
      <c r="O436" t="inlineStr">
        <is>
          <t>10 шт.</t>
        </is>
      </c>
      <c r="P436" t="inlineStr">
        <is>
          <t>10 шт.</t>
        </is>
      </c>
      <c r="Q436" t="n">
        <v>10</v>
      </c>
      <c r="W436" t="n">
        <v>0</v>
      </c>
      <c r="X436" t="n">
        <v>-506320507</v>
      </c>
      <c r="Y436">
        <f>AT436</f>
        <v/>
      </c>
      <c r="AA436" t="n">
        <v>1344.1</v>
      </c>
      <c r="AB436" t="n">
        <v>0</v>
      </c>
      <c r="AC436" t="n">
        <v>0</v>
      </c>
      <c r="AD436" t="n">
        <v>0</v>
      </c>
      <c r="AE436" t="n">
        <v>205.52</v>
      </c>
      <c r="AF436" t="n">
        <v>0</v>
      </c>
      <c r="AG436" t="n">
        <v>0</v>
      </c>
      <c r="AH436" t="n">
        <v>0</v>
      </c>
      <c r="AI436" t="n">
        <v>6.54</v>
      </c>
      <c r="AJ436" t="n">
        <v>1</v>
      </c>
      <c r="AK436" t="n">
        <v>1</v>
      </c>
      <c r="AL436" t="n">
        <v>1</v>
      </c>
      <c r="AM436" t="n">
        <v>0</v>
      </c>
      <c r="AN436" t="n">
        <v>0</v>
      </c>
      <c r="AO436" t="n">
        <v>0</v>
      </c>
      <c r="AP436" t="n">
        <v>0</v>
      </c>
      <c r="AQ436" t="n">
        <v>0</v>
      </c>
      <c r="AR436" t="n">
        <v>0</v>
      </c>
      <c r="AS436" t="inlineStr"/>
      <c r="AT436" t="n">
        <v>100</v>
      </c>
      <c r="AU436" t="inlineStr"/>
      <c r="AV436" t="n">
        <v>0</v>
      </c>
      <c r="AW436" t="n">
        <v>1</v>
      </c>
      <c r="AX436" t="n">
        <v>-1</v>
      </c>
      <c r="AY436" t="n">
        <v>0</v>
      </c>
      <c r="AZ436" t="n">
        <v>0</v>
      </c>
      <c r="BA436" t="inlineStr"/>
      <c r="BB436" t="n">
        <v>0</v>
      </c>
      <c r="BC436" t="n">
        <v>0</v>
      </c>
      <c r="BD436" t="n">
        <v>0</v>
      </c>
      <c r="BE436" t="n">
        <v>0</v>
      </c>
      <c r="BF436" t="n">
        <v>0</v>
      </c>
      <c r="BG436" t="n">
        <v>0</v>
      </c>
      <c r="BH436" t="n">
        <v>0</v>
      </c>
      <c r="BI436" t="n">
        <v>0</v>
      </c>
      <c r="BJ436" t="n">
        <v>0</v>
      </c>
      <c r="BK436" t="n">
        <v>0</v>
      </c>
      <c r="BL436" t="n">
        <v>0</v>
      </c>
      <c r="BM436" t="n">
        <v>0</v>
      </c>
      <c r="BN436" t="n">
        <v>0</v>
      </c>
      <c r="BO436" t="n">
        <v>0</v>
      </c>
      <c r="BP436" t="n">
        <v>0</v>
      </c>
      <c r="BQ436" t="n">
        <v>0</v>
      </c>
      <c r="BR436" t="n">
        <v>0</v>
      </c>
      <c r="BS436" t="n">
        <v>0</v>
      </c>
      <c r="BT436" t="n">
        <v>0</v>
      </c>
      <c r="BU436" t="n">
        <v>0</v>
      </c>
      <c r="BV436" t="n">
        <v>0</v>
      </c>
      <c r="BW436" t="n">
        <v>0</v>
      </c>
      <c r="CV436" t="n">
        <v>0</v>
      </c>
      <c r="CW436" t="n">
        <v>0</v>
      </c>
      <c r="CX436">
        <f>ROUND(Y436*Source!I1217,7)</f>
        <v/>
      </c>
      <c r="CY436">
        <f>AA436</f>
        <v/>
      </c>
      <c r="CZ436">
        <f>AE436</f>
        <v/>
      </c>
      <c r="DA436">
        <f>AI436</f>
        <v/>
      </c>
      <c r="DB436">
        <f>ROUND(ROUND(AT436*CZ436,2),2)</f>
        <v/>
      </c>
      <c r="DC436">
        <f>ROUND(ROUND(AT436*AG436,2),2)</f>
        <v/>
      </c>
      <c r="DD436" t="inlineStr"/>
      <c r="DE436" t="inlineStr"/>
      <c r="DF436">
        <f>ROUND(ROUND(AE436*AI436,0)*CX436,0)</f>
        <v/>
      </c>
      <c r="DG436">
        <f>ROUND(ROUND(AF436,0)*CX436,0)</f>
        <v/>
      </c>
      <c r="DH436">
        <f>ROUND(ROUND(AG436,0)*CX436,0)</f>
        <v/>
      </c>
      <c r="DI436">
        <f>ROUND(ROUND(AH436,0)*CX436,0)</f>
        <v/>
      </c>
      <c r="DJ436">
        <f>DF436</f>
        <v/>
      </c>
      <c r="DK436" t="n">
        <v>0</v>
      </c>
      <c r="DL436" t="inlineStr"/>
      <c r="DM436" t="n">
        <v>0</v>
      </c>
      <c r="DN436" t="inlineStr"/>
      <c r="DO436" t="n">
        <v>0</v>
      </c>
    </row>
    <row r="437">
      <c r="A437">
        <f>ROW(Source!A1261)</f>
        <v/>
      </c>
      <c r="B437" t="n">
        <v>78862477</v>
      </c>
      <c r="C437" t="n">
        <v>78865906</v>
      </c>
      <c r="D437" t="n">
        <v>18409850</v>
      </c>
      <c r="E437" t="n">
        <v>1</v>
      </c>
      <c r="F437" t="n">
        <v>1</v>
      </c>
      <c r="G437" t="n">
        <v>1</v>
      </c>
      <c r="H437" t="n">
        <v>1</v>
      </c>
      <c r="I437" t="inlineStr">
        <is>
          <t>1-1035-90</t>
        </is>
      </c>
      <c r="J437" t="inlineStr"/>
      <c r="K437" t="inlineStr">
        <is>
          <t>Рабочий строитель среднего разряда 3,5</t>
        </is>
      </c>
      <c r="L437" t="n">
        <v>1369</v>
      </c>
      <c r="N437" t="n">
        <v>1013</v>
      </c>
      <c r="O437" t="inlineStr">
        <is>
          <t>чел.-ч</t>
        </is>
      </c>
      <c r="P437" t="inlineStr">
        <is>
          <t>чел.-ч</t>
        </is>
      </c>
      <c r="Q437" t="n">
        <v>1</v>
      </c>
      <c r="W437" t="n">
        <v>0</v>
      </c>
      <c r="X437" t="n">
        <v>855544366</v>
      </c>
      <c r="Y437">
        <f>AT437</f>
        <v/>
      </c>
      <c r="AA437" t="n">
        <v>0</v>
      </c>
      <c r="AB437" t="n">
        <v>0</v>
      </c>
      <c r="AC437" t="n">
        <v>0</v>
      </c>
      <c r="AD437" t="n">
        <v>9.07</v>
      </c>
      <c r="AE437" t="n">
        <v>0</v>
      </c>
      <c r="AF437" t="n">
        <v>0</v>
      </c>
      <c r="AG437" t="n">
        <v>0</v>
      </c>
      <c r="AH437" t="n">
        <v>9.07</v>
      </c>
      <c r="AI437" t="n">
        <v>1</v>
      </c>
      <c r="AJ437" t="n">
        <v>1</v>
      </c>
      <c r="AK437" t="n">
        <v>1</v>
      </c>
      <c r="AL437" t="n">
        <v>1</v>
      </c>
      <c r="AM437" t="n">
        <v>-2</v>
      </c>
      <c r="AN437" t="n">
        <v>0</v>
      </c>
      <c r="AO437" t="n">
        <v>1</v>
      </c>
      <c r="AP437" t="n">
        <v>1</v>
      </c>
      <c r="AQ437" t="n">
        <v>0</v>
      </c>
      <c r="AR437" t="n">
        <v>0</v>
      </c>
      <c r="AS437" t="inlineStr"/>
      <c r="AT437" t="n">
        <v>81</v>
      </c>
      <c r="AU437" t="inlineStr"/>
      <c r="AV437" t="n">
        <v>1</v>
      </c>
      <c r="AW437" t="n">
        <v>2</v>
      </c>
      <c r="AX437" t="n">
        <v>78865907</v>
      </c>
      <c r="AY437" t="n">
        <v>1</v>
      </c>
      <c r="AZ437" t="n">
        <v>0</v>
      </c>
      <c r="BA437" t="n">
        <v>429</v>
      </c>
      <c r="BB437" t="n">
        <v>0</v>
      </c>
      <c r="BC437" t="n">
        <v>0</v>
      </c>
      <c r="BD437" t="n">
        <v>0</v>
      </c>
      <c r="BE437" t="n">
        <v>0</v>
      </c>
      <c r="BF437" t="n">
        <v>0</v>
      </c>
      <c r="BG437" t="n">
        <v>0</v>
      </c>
      <c r="BH437" t="n">
        <v>0</v>
      </c>
      <c r="BI437" t="n">
        <v>0</v>
      </c>
      <c r="BJ437" t="n">
        <v>0</v>
      </c>
      <c r="BK437" t="n">
        <v>0</v>
      </c>
      <c r="BL437" t="n">
        <v>0</v>
      </c>
      <c r="BM437" t="n">
        <v>0</v>
      </c>
      <c r="BN437" t="n">
        <v>0</v>
      </c>
      <c r="BO437" t="n">
        <v>0</v>
      </c>
      <c r="BP437" t="n">
        <v>0</v>
      </c>
      <c r="BQ437" t="n">
        <v>0</v>
      </c>
      <c r="BR437" t="n">
        <v>0</v>
      </c>
      <c r="BS437" t="n">
        <v>0</v>
      </c>
      <c r="BT437" t="n">
        <v>0</v>
      </c>
      <c r="BU437" t="n">
        <v>0</v>
      </c>
      <c r="BV437" t="n">
        <v>0</v>
      </c>
      <c r="BW437" t="n">
        <v>0</v>
      </c>
      <c r="CU437">
        <f>ROUND(AT437*Source!I1261*AH437*AL437,0)</f>
        <v/>
      </c>
      <c r="CV437">
        <f>ROUND(Y437*Source!I1261,7)</f>
        <v/>
      </c>
      <c r="CW437" t="n">
        <v>0</v>
      </c>
      <c r="CX437">
        <f>ROUND(Y437*Source!I1261,7)</f>
        <v/>
      </c>
      <c r="CY437">
        <f>AD437</f>
        <v/>
      </c>
      <c r="CZ437">
        <f>AH437</f>
        <v/>
      </c>
      <c r="DA437">
        <f>AL437</f>
        <v/>
      </c>
      <c r="DB437">
        <f>ROUND(ROUND(AT437*CZ437,2),2)</f>
        <v/>
      </c>
      <c r="DC437">
        <f>ROUND(ROUND(AT437*AG437,2),2)</f>
        <v/>
      </c>
      <c r="DD437" t="inlineStr"/>
      <c r="DE437" t="inlineStr"/>
      <c r="DF437">
        <f>ROUND(ROUND(AE437,0)*CX437,0)</f>
        <v/>
      </c>
      <c r="DG437">
        <f>ROUND(ROUND(AF437,0)*CX437,0)</f>
        <v/>
      </c>
      <c r="DH437">
        <f>ROUND(ROUND(AG437,0)*CX437,0)</f>
        <v/>
      </c>
      <c r="DI437">
        <f>ROUND(ROUND(AH437,0)*CX437,0)</f>
        <v/>
      </c>
      <c r="DJ437">
        <f>DI437</f>
        <v/>
      </c>
      <c r="DK437" t="n">
        <v>0</v>
      </c>
      <c r="DL437" t="inlineStr"/>
      <c r="DM437" t="n">
        <v>0</v>
      </c>
      <c r="DN437" t="inlineStr"/>
      <c r="DO437" t="n">
        <v>0</v>
      </c>
    </row>
    <row r="438">
      <c r="A438">
        <f>ROW(Source!A1261)</f>
        <v/>
      </c>
      <c r="B438" t="n">
        <v>78862477</v>
      </c>
      <c r="C438" t="n">
        <v>78865906</v>
      </c>
      <c r="D438" t="n">
        <v>29174913</v>
      </c>
      <c r="E438" t="n">
        <v>1</v>
      </c>
      <c r="F438" t="n">
        <v>1</v>
      </c>
      <c r="G438" t="n">
        <v>1</v>
      </c>
      <c r="H438" t="n">
        <v>2</v>
      </c>
      <c r="I438" t="inlineStr">
        <is>
          <t>400001</t>
        </is>
      </c>
      <c r="J438" t="inlineStr">
        <is>
          <t>ТСЭМ Московской обл., 400001, приказ Минстроя России №675/пр от 28.02.2017 № 264/пр</t>
        </is>
      </c>
      <c r="K438" t="inlineStr">
        <is>
          <t>Автомобили бортовые, грузоподъемность до 5 т</t>
        </is>
      </c>
      <c r="L438" t="n">
        <v>1368</v>
      </c>
      <c r="N438" t="n">
        <v>1011</v>
      </c>
      <c r="O438" t="inlineStr">
        <is>
          <t>маш.-ч</t>
        </is>
      </c>
      <c r="P438" t="inlineStr">
        <is>
          <t>маш.-ч</t>
        </is>
      </c>
      <c r="Q438" t="n">
        <v>1</v>
      </c>
      <c r="W438" t="n">
        <v>0</v>
      </c>
      <c r="X438" t="n">
        <v>1230759911</v>
      </c>
      <c r="Y438">
        <f>AT438</f>
        <v/>
      </c>
      <c r="AA438" t="n">
        <v>0</v>
      </c>
      <c r="AB438" t="n">
        <v>2177.51</v>
      </c>
      <c r="AC438" t="n">
        <v>606.1</v>
      </c>
      <c r="AD438" t="n">
        <v>0</v>
      </c>
      <c r="AE438" t="n">
        <v>0</v>
      </c>
      <c r="AF438" t="n">
        <v>87.17</v>
      </c>
      <c r="AG438" t="n">
        <v>11.6</v>
      </c>
      <c r="AH438" t="n">
        <v>0</v>
      </c>
      <c r="AI438" t="n">
        <v>1</v>
      </c>
      <c r="AJ438" t="n">
        <v>24.98</v>
      </c>
      <c r="AK438" t="n">
        <v>52.25</v>
      </c>
      <c r="AL438" t="n">
        <v>1</v>
      </c>
      <c r="AM438" t="n">
        <v>2</v>
      </c>
      <c r="AN438" t="n">
        <v>0</v>
      </c>
      <c r="AO438" t="n">
        <v>1</v>
      </c>
      <c r="AP438" t="n">
        <v>1</v>
      </c>
      <c r="AQ438" t="n">
        <v>0</v>
      </c>
      <c r="AR438" t="n">
        <v>0</v>
      </c>
      <c r="AS438" t="inlineStr"/>
      <c r="AT438" t="n">
        <v>0.05</v>
      </c>
      <c r="AU438" t="inlineStr"/>
      <c r="AV438" t="n">
        <v>0</v>
      </c>
      <c r="AW438" t="n">
        <v>2</v>
      </c>
      <c r="AX438" t="n">
        <v>78865908</v>
      </c>
      <c r="AY438" t="n">
        <v>1</v>
      </c>
      <c r="AZ438" t="n">
        <v>0</v>
      </c>
      <c r="BA438" t="n">
        <v>430</v>
      </c>
      <c r="BB438" t="n">
        <v>0</v>
      </c>
      <c r="BC438" t="n">
        <v>0</v>
      </c>
      <c r="BD438" t="n">
        <v>0</v>
      </c>
      <c r="BE438" t="n">
        <v>0</v>
      </c>
      <c r="BF438" t="n">
        <v>0</v>
      </c>
      <c r="BG438" t="n">
        <v>0</v>
      </c>
      <c r="BH438" t="n">
        <v>0</v>
      </c>
      <c r="BI438" t="n">
        <v>0</v>
      </c>
      <c r="BJ438" t="n">
        <v>0</v>
      </c>
      <c r="BK438" t="n">
        <v>0</v>
      </c>
      <c r="BL438" t="n">
        <v>0</v>
      </c>
      <c r="BM438" t="n">
        <v>0</v>
      </c>
      <c r="BN438" t="n">
        <v>0</v>
      </c>
      <c r="BO438" t="n">
        <v>0</v>
      </c>
      <c r="BP438" t="n">
        <v>0</v>
      </c>
      <c r="BQ438" t="n">
        <v>0</v>
      </c>
      <c r="BR438" t="n">
        <v>0</v>
      </c>
      <c r="BS438" t="n">
        <v>0</v>
      </c>
      <c r="BT438" t="n">
        <v>0</v>
      </c>
      <c r="BU438" t="n">
        <v>0</v>
      </c>
      <c r="BV438" t="n">
        <v>0</v>
      </c>
      <c r="BW438" t="n">
        <v>0</v>
      </c>
      <c r="CV438" t="n">
        <v>0</v>
      </c>
      <c r="CW438">
        <f>ROUND(Y438*Source!I1261*DO438,7)</f>
        <v/>
      </c>
      <c r="CX438">
        <f>ROUND(Y438*Source!I1261,7)</f>
        <v/>
      </c>
      <c r="CY438">
        <f>AB438</f>
        <v/>
      </c>
      <c r="CZ438">
        <f>AF438</f>
        <v/>
      </c>
      <c r="DA438">
        <f>AJ438</f>
        <v/>
      </c>
      <c r="DB438">
        <f>ROUND(ROUND(AT438*CZ438,2),2)</f>
        <v/>
      </c>
      <c r="DC438">
        <f>ROUND(ROUND(AT438*AG438,2),2)</f>
        <v/>
      </c>
      <c r="DD438" t="inlineStr"/>
      <c r="DE438" t="inlineStr"/>
      <c r="DF438">
        <f>ROUND(ROUND(AE438,0)*CX438,0)</f>
        <v/>
      </c>
      <c r="DG438">
        <f>ROUND(ROUND(AF438*AJ438,0)*CX438,0)</f>
        <v/>
      </c>
      <c r="DH438">
        <f>ROUND(ROUND(AG438*AK438,0)*CX438,0)</f>
        <v/>
      </c>
      <c r="DI438">
        <f>ROUND(ROUND(AH438,0)*CX438,0)</f>
        <v/>
      </c>
      <c r="DJ438">
        <f>DG438</f>
        <v/>
      </c>
      <c r="DK438" t="n">
        <v>0</v>
      </c>
      <c r="DL438" t="inlineStr"/>
      <c r="DM438" t="n">
        <v>0</v>
      </c>
      <c r="DN438" t="inlineStr"/>
      <c r="DO438" t="n">
        <v>0</v>
      </c>
    </row>
    <row r="439">
      <c r="A439">
        <f>ROW(Source!A1261)</f>
        <v/>
      </c>
      <c r="B439" t="n">
        <v>78862477</v>
      </c>
      <c r="C439" t="n">
        <v>78865906</v>
      </c>
      <c r="D439" t="n">
        <v>29110398</v>
      </c>
      <c r="E439" t="n">
        <v>1</v>
      </c>
      <c r="F439" t="n">
        <v>1</v>
      </c>
      <c r="G439" t="n">
        <v>1</v>
      </c>
      <c r="H439" t="n">
        <v>3</v>
      </c>
      <c r="I439" t="inlineStr">
        <is>
          <t>101-0388</t>
        </is>
      </c>
      <c r="J439" t="inlineStr">
        <is>
          <t>ТССЦ Московской обл., 101-0388, приказ Минстроя России №675/пр от 28.02.2017 № 254/пр</t>
        </is>
      </c>
      <c r="K439" t="inlineStr">
        <is>
          <t>Краски масляные земляные марки МА-0115 мумия, сурик железный</t>
        </is>
      </c>
      <c r="L439" t="n">
        <v>1348</v>
      </c>
      <c r="N439" t="n">
        <v>1009</v>
      </c>
      <c r="O439" t="inlineStr">
        <is>
          <t>т</t>
        </is>
      </c>
      <c r="P439" t="inlineStr">
        <is>
          <t>т</t>
        </is>
      </c>
      <c r="Q439" t="n">
        <v>1000</v>
      </c>
      <c r="W439" t="n">
        <v>0</v>
      </c>
      <c r="X439" t="n">
        <v>1625292450</v>
      </c>
      <c r="Y439">
        <f>AT439</f>
        <v/>
      </c>
      <c r="AA439" t="n">
        <v>76804.47</v>
      </c>
      <c r="AB439" t="n">
        <v>0</v>
      </c>
      <c r="AC439" t="n">
        <v>0</v>
      </c>
      <c r="AD439" t="n">
        <v>0</v>
      </c>
      <c r="AE439" t="n">
        <v>15118.99</v>
      </c>
      <c r="AF439" t="n">
        <v>0</v>
      </c>
      <c r="AG439" t="n">
        <v>0</v>
      </c>
      <c r="AH439" t="n">
        <v>0</v>
      </c>
      <c r="AI439" t="n">
        <v>5.08</v>
      </c>
      <c r="AJ439" t="n">
        <v>1</v>
      </c>
      <c r="AK439" t="n">
        <v>1</v>
      </c>
      <c r="AL439" t="n">
        <v>1</v>
      </c>
      <c r="AM439" t="n">
        <v>2</v>
      </c>
      <c r="AN439" t="n">
        <v>0</v>
      </c>
      <c r="AO439" t="n">
        <v>1</v>
      </c>
      <c r="AP439" t="n">
        <v>1</v>
      </c>
      <c r="AQ439" t="n">
        <v>0</v>
      </c>
      <c r="AR439" t="n">
        <v>0</v>
      </c>
      <c r="AS439" t="inlineStr"/>
      <c r="AT439" t="n">
        <v>0.0014</v>
      </c>
      <c r="AU439" t="inlineStr"/>
      <c r="AV439" t="n">
        <v>0</v>
      </c>
      <c r="AW439" t="n">
        <v>2</v>
      </c>
      <c r="AX439" t="n">
        <v>78865909</v>
      </c>
      <c r="AY439" t="n">
        <v>1</v>
      </c>
      <c r="AZ439" t="n">
        <v>0</v>
      </c>
      <c r="BA439" t="n">
        <v>431</v>
      </c>
      <c r="BB439" t="n">
        <v>0</v>
      </c>
      <c r="BC439" t="n">
        <v>0</v>
      </c>
      <c r="BD439" t="n">
        <v>0</v>
      </c>
      <c r="BE439" t="n">
        <v>0</v>
      </c>
      <c r="BF439" t="n">
        <v>0</v>
      </c>
      <c r="BG439" t="n">
        <v>0</v>
      </c>
      <c r="BH439" t="n">
        <v>0</v>
      </c>
      <c r="BI439" t="n">
        <v>0</v>
      </c>
      <c r="BJ439" t="n">
        <v>0</v>
      </c>
      <c r="BK439" t="n">
        <v>0</v>
      </c>
      <c r="BL439" t="n">
        <v>0</v>
      </c>
      <c r="BM439" t="n">
        <v>0</v>
      </c>
      <c r="BN439" t="n">
        <v>0</v>
      </c>
      <c r="BO439" t="n">
        <v>0</v>
      </c>
      <c r="BP439" t="n">
        <v>0</v>
      </c>
      <c r="BQ439" t="n">
        <v>0</v>
      </c>
      <c r="BR439" t="n">
        <v>0</v>
      </c>
      <c r="BS439" t="n">
        <v>0</v>
      </c>
      <c r="BT439" t="n">
        <v>0</v>
      </c>
      <c r="BU439" t="n">
        <v>0</v>
      </c>
      <c r="BV439" t="n">
        <v>0</v>
      </c>
      <c r="BW439" t="n">
        <v>0</v>
      </c>
      <c r="CV439" t="n">
        <v>0</v>
      </c>
      <c r="CW439" t="n">
        <v>0</v>
      </c>
      <c r="CX439">
        <f>ROUND(Y439*Source!I1261,7)</f>
        <v/>
      </c>
      <c r="CY439">
        <f>AA439</f>
        <v/>
      </c>
      <c r="CZ439">
        <f>AE439</f>
        <v/>
      </c>
      <c r="DA439">
        <f>AI439</f>
        <v/>
      </c>
      <c r="DB439">
        <f>ROUND(ROUND(AT439*CZ439,2),2)</f>
        <v/>
      </c>
      <c r="DC439">
        <f>ROUND(ROUND(AT439*AG439,2),2)</f>
        <v/>
      </c>
      <c r="DD439" t="inlineStr"/>
      <c r="DE439" t="inlineStr"/>
      <c r="DF439">
        <f>ROUND(ROUND(AE439*AI439,0)*CX439,0)</f>
        <v/>
      </c>
      <c r="DG439">
        <f>ROUND(ROUND(AF439,0)*CX439,0)</f>
        <v/>
      </c>
      <c r="DH439">
        <f>ROUND(ROUND(AG439,0)*CX439,0)</f>
        <v/>
      </c>
      <c r="DI439">
        <f>ROUND(ROUND(AH439,0)*CX439,0)</f>
        <v/>
      </c>
      <c r="DJ439">
        <f>DF439</f>
        <v/>
      </c>
      <c r="DK439" t="n">
        <v>0</v>
      </c>
      <c r="DL439" t="inlineStr"/>
      <c r="DM439" t="n">
        <v>0</v>
      </c>
      <c r="DN439" t="inlineStr"/>
      <c r="DO439" t="n">
        <v>0</v>
      </c>
    </row>
    <row r="440">
      <c r="A440">
        <f>ROW(Source!A1261)</f>
        <v/>
      </c>
      <c r="B440" t="n">
        <v>78862477</v>
      </c>
      <c r="C440" t="n">
        <v>78865906</v>
      </c>
      <c r="D440" t="n">
        <v>29110573</v>
      </c>
      <c r="E440" t="n">
        <v>1</v>
      </c>
      <c r="F440" t="n">
        <v>1</v>
      </c>
      <c r="G440" t="n">
        <v>1</v>
      </c>
      <c r="H440" t="n">
        <v>3</v>
      </c>
      <c r="I440" t="inlineStr">
        <is>
          <t>101-0628</t>
        </is>
      </c>
      <c r="J440" t="inlineStr">
        <is>
          <t>ТССЦ Московской обл., 101-0628, приказ Минстроя России №675/пр от 28.02.2017 № 254/пр</t>
        </is>
      </c>
      <c r="K440" t="inlineStr">
        <is>
          <t>Олифа комбинированная, марки К-3</t>
        </is>
      </c>
      <c r="L440" t="n">
        <v>1348</v>
      </c>
      <c r="N440" t="n">
        <v>1009</v>
      </c>
      <c r="O440" t="inlineStr">
        <is>
          <t>т</t>
        </is>
      </c>
      <c r="P440" t="inlineStr">
        <is>
          <t>т</t>
        </is>
      </c>
      <c r="Q440" t="n">
        <v>1000</v>
      </c>
      <c r="W440" t="n">
        <v>0</v>
      </c>
      <c r="X440" t="n">
        <v>24062879</v>
      </c>
      <c r="Y440">
        <f>AT440</f>
        <v/>
      </c>
      <c r="AA440" t="n">
        <v>87631.5</v>
      </c>
      <c r="AB440" t="n">
        <v>0</v>
      </c>
      <c r="AC440" t="n">
        <v>0</v>
      </c>
      <c r="AD440" t="n">
        <v>0</v>
      </c>
      <c r="AE440" t="n">
        <v>16950</v>
      </c>
      <c r="AF440" t="n">
        <v>0</v>
      </c>
      <c r="AG440" t="n">
        <v>0</v>
      </c>
      <c r="AH440" t="n">
        <v>0</v>
      </c>
      <c r="AI440" t="n">
        <v>5.17</v>
      </c>
      <c r="AJ440" t="n">
        <v>1</v>
      </c>
      <c r="AK440" t="n">
        <v>1</v>
      </c>
      <c r="AL440" t="n">
        <v>1</v>
      </c>
      <c r="AM440" t="n">
        <v>2</v>
      </c>
      <c r="AN440" t="n">
        <v>0</v>
      </c>
      <c r="AO440" t="n">
        <v>1</v>
      </c>
      <c r="AP440" t="n">
        <v>1</v>
      </c>
      <c r="AQ440" t="n">
        <v>0</v>
      </c>
      <c r="AR440" t="n">
        <v>0</v>
      </c>
      <c r="AS440" t="inlineStr"/>
      <c r="AT440" t="n">
        <v>0.0007</v>
      </c>
      <c r="AU440" t="inlineStr"/>
      <c r="AV440" t="n">
        <v>0</v>
      </c>
      <c r="AW440" t="n">
        <v>2</v>
      </c>
      <c r="AX440" t="n">
        <v>78865910</v>
      </c>
      <c r="AY440" t="n">
        <v>1</v>
      </c>
      <c r="AZ440" t="n">
        <v>0</v>
      </c>
      <c r="BA440" t="n">
        <v>432</v>
      </c>
      <c r="BB440" t="n">
        <v>0</v>
      </c>
      <c r="BC440" t="n">
        <v>0</v>
      </c>
      <c r="BD440" t="n">
        <v>0</v>
      </c>
      <c r="BE440" t="n">
        <v>0</v>
      </c>
      <c r="BF440" t="n">
        <v>0</v>
      </c>
      <c r="BG440" t="n">
        <v>0</v>
      </c>
      <c r="BH440" t="n">
        <v>0</v>
      </c>
      <c r="BI440" t="n">
        <v>0</v>
      </c>
      <c r="BJ440" t="n">
        <v>0</v>
      </c>
      <c r="BK440" t="n">
        <v>0</v>
      </c>
      <c r="BL440" t="n">
        <v>0</v>
      </c>
      <c r="BM440" t="n">
        <v>0</v>
      </c>
      <c r="BN440" t="n">
        <v>0</v>
      </c>
      <c r="BO440" t="n">
        <v>0</v>
      </c>
      <c r="BP440" t="n">
        <v>0</v>
      </c>
      <c r="BQ440" t="n">
        <v>0</v>
      </c>
      <c r="BR440" t="n">
        <v>0</v>
      </c>
      <c r="BS440" t="n">
        <v>0</v>
      </c>
      <c r="BT440" t="n">
        <v>0</v>
      </c>
      <c r="BU440" t="n">
        <v>0</v>
      </c>
      <c r="BV440" t="n">
        <v>0</v>
      </c>
      <c r="BW440" t="n">
        <v>0</v>
      </c>
      <c r="CV440" t="n">
        <v>0</v>
      </c>
      <c r="CW440" t="n">
        <v>0</v>
      </c>
      <c r="CX440">
        <f>ROUND(Y440*Source!I1261,7)</f>
        <v/>
      </c>
      <c r="CY440">
        <f>AA440</f>
        <v/>
      </c>
      <c r="CZ440">
        <f>AE440</f>
        <v/>
      </c>
      <c r="DA440">
        <f>AI440</f>
        <v/>
      </c>
      <c r="DB440">
        <f>ROUND(ROUND(AT440*CZ440,2),2)</f>
        <v/>
      </c>
      <c r="DC440">
        <f>ROUND(ROUND(AT440*AG440,2),2)</f>
        <v/>
      </c>
      <c r="DD440" t="inlineStr"/>
      <c r="DE440" t="inlineStr"/>
      <c r="DF440">
        <f>ROUND(ROUND(AE440*AI440,0)*CX440,0)</f>
        <v/>
      </c>
      <c r="DG440">
        <f>ROUND(ROUND(AF440,0)*CX440,0)</f>
        <v/>
      </c>
      <c r="DH440">
        <f>ROUND(ROUND(AG440,0)*CX440,0)</f>
        <v/>
      </c>
      <c r="DI440">
        <f>ROUND(ROUND(AH440,0)*CX440,0)</f>
        <v/>
      </c>
      <c r="DJ440">
        <f>DF440</f>
        <v/>
      </c>
      <c r="DK440" t="n">
        <v>0</v>
      </c>
      <c r="DL440" t="inlineStr"/>
      <c r="DM440" t="n">
        <v>0</v>
      </c>
      <c r="DN440" t="inlineStr"/>
      <c r="DO440" t="n">
        <v>0</v>
      </c>
    </row>
    <row r="441">
      <c r="A441">
        <f>ROW(Source!A1261)</f>
        <v/>
      </c>
      <c r="B441" t="n">
        <v>78862477</v>
      </c>
      <c r="C441" t="n">
        <v>78865906</v>
      </c>
      <c r="D441" t="n">
        <v>29107963</v>
      </c>
      <c r="E441" t="n">
        <v>1</v>
      </c>
      <c r="F441" t="n">
        <v>1</v>
      </c>
      <c r="G441" t="n">
        <v>1</v>
      </c>
      <c r="H441" t="n">
        <v>3</v>
      </c>
      <c r="I441" t="inlineStr">
        <is>
          <t>101-1669</t>
        </is>
      </c>
      <c r="J441" t="inlineStr">
        <is>
          <t>ТССЦ Московской обл., 101-1669, приказ Минстроя России №675/пр от 28.02.2017 № 254/пр</t>
        </is>
      </c>
      <c r="K441" t="inlineStr">
        <is>
          <t>Очес льняной</t>
        </is>
      </c>
      <c r="L441" t="n">
        <v>1346</v>
      </c>
      <c r="N441" t="n">
        <v>1009</v>
      </c>
      <c r="O441" t="inlineStr">
        <is>
          <t>кг</t>
        </is>
      </c>
      <c r="P441" t="inlineStr">
        <is>
          <t>кг</t>
        </is>
      </c>
      <c r="Q441" t="n">
        <v>1</v>
      </c>
      <c r="W441" t="n">
        <v>0</v>
      </c>
      <c r="X441" t="n">
        <v>-2113933962</v>
      </c>
      <c r="Y441">
        <f>AT441</f>
        <v/>
      </c>
      <c r="AA441" t="n">
        <v>590.67</v>
      </c>
      <c r="AB441" t="n">
        <v>0</v>
      </c>
      <c r="AC441" t="n">
        <v>0</v>
      </c>
      <c r="AD441" t="n">
        <v>0</v>
      </c>
      <c r="AE441" t="n">
        <v>37.29</v>
      </c>
      <c r="AF441" t="n">
        <v>0</v>
      </c>
      <c r="AG441" t="n">
        <v>0</v>
      </c>
      <c r="AH441" t="n">
        <v>0</v>
      </c>
      <c r="AI441" t="n">
        <v>15.84</v>
      </c>
      <c r="AJ441" t="n">
        <v>1</v>
      </c>
      <c r="AK441" t="n">
        <v>1</v>
      </c>
      <c r="AL441" t="n">
        <v>1</v>
      </c>
      <c r="AM441" t="n">
        <v>2</v>
      </c>
      <c r="AN441" t="n">
        <v>0</v>
      </c>
      <c r="AO441" t="n">
        <v>1</v>
      </c>
      <c r="AP441" t="n">
        <v>1</v>
      </c>
      <c r="AQ441" t="n">
        <v>0</v>
      </c>
      <c r="AR441" t="n">
        <v>0</v>
      </c>
      <c r="AS441" t="inlineStr"/>
      <c r="AT441" t="n">
        <v>0.7</v>
      </c>
      <c r="AU441" t="inlineStr"/>
      <c r="AV441" t="n">
        <v>0</v>
      </c>
      <c r="AW441" t="n">
        <v>2</v>
      </c>
      <c r="AX441" t="n">
        <v>78865911</v>
      </c>
      <c r="AY441" t="n">
        <v>1</v>
      </c>
      <c r="AZ441" t="n">
        <v>0</v>
      </c>
      <c r="BA441" t="n">
        <v>433</v>
      </c>
      <c r="BB441" t="n">
        <v>0</v>
      </c>
      <c r="BC441" t="n">
        <v>0</v>
      </c>
      <c r="BD441" t="n">
        <v>0</v>
      </c>
      <c r="BE441" t="n">
        <v>0</v>
      </c>
      <c r="BF441" t="n">
        <v>0</v>
      </c>
      <c r="BG441" t="n">
        <v>0</v>
      </c>
      <c r="BH441" t="n">
        <v>0</v>
      </c>
      <c r="BI441" t="n">
        <v>0</v>
      </c>
      <c r="BJ441" t="n">
        <v>0</v>
      </c>
      <c r="BK441" t="n">
        <v>0</v>
      </c>
      <c r="BL441" t="n">
        <v>0</v>
      </c>
      <c r="BM441" t="n">
        <v>0</v>
      </c>
      <c r="BN441" t="n">
        <v>0</v>
      </c>
      <c r="BO441" t="n">
        <v>0</v>
      </c>
      <c r="BP441" t="n">
        <v>0</v>
      </c>
      <c r="BQ441" t="n">
        <v>0</v>
      </c>
      <c r="BR441" t="n">
        <v>0</v>
      </c>
      <c r="BS441" t="n">
        <v>0</v>
      </c>
      <c r="BT441" t="n">
        <v>0</v>
      </c>
      <c r="BU441" t="n">
        <v>0</v>
      </c>
      <c r="BV441" t="n">
        <v>0</v>
      </c>
      <c r="BW441" t="n">
        <v>0</v>
      </c>
      <c r="CV441" t="n">
        <v>0</v>
      </c>
      <c r="CW441" t="n">
        <v>0</v>
      </c>
      <c r="CX441">
        <f>ROUND(Y441*Source!I1261,7)</f>
        <v/>
      </c>
      <c r="CY441">
        <f>AA441</f>
        <v/>
      </c>
      <c r="CZ441">
        <f>AE441</f>
        <v/>
      </c>
      <c r="DA441">
        <f>AI441</f>
        <v/>
      </c>
      <c r="DB441">
        <f>ROUND(ROUND(AT441*CZ441,2),2)</f>
        <v/>
      </c>
      <c r="DC441">
        <f>ROUND(ROUND(AT441*AG441,2),2)</f>
        <v/>
      </c>
      <c r="DD441" t="inlineStr"/>
      <c r="DE441" t="inlineStr"/>
      <c r="DF441">
        <f>ROUND(ROUND(AE441*AI441,0)*CX441,0)</f>
        <v/>
      </c>
      <c r="DG441">
        <f>ROUND(ROUND(AF441,0)*CX441,0)</f>
        <v/>
      </c>
      <c r="DH441">
        <f>ROUND(ROUND(AG441,0)*CX441,0)</f>
        <v/>
      </c>
      <c r="DI441">
        <f>ROUND(ROUND(AH441,0)*CX441,0)</f>
        <v/>
      </c>
      <c r="DJ441">
        <f>DF441</f>
        <v/>
      </c>
      <c r="DK441" t="n">
        <v>0</v>
      </c>
      <c r="DL441" t="inlineStr"/>
      <c r="DM441" t="n">
        <v>0</v>
      </c>
      <c r="DN441" t="inlineStr"/>
      <c r="DO441" t="n">
        <v>0</v>
      </c>
    </row>
    <row r="442">
      <c r="A442">
        <f>ROW(Source!A1261)</f>
        <v/>
      </c>
      <c r="B442" t="n">
        <v>78862477</v>
      </c>
      <c r="C442" t="n">
        <v>78865906</v>
      </c>
      <c r="D442" t="n">
        <v>29142465</v>
      </c>
      <c r="E442" t="n">
        <v>1</v>
      </c>
      <c r="F442" t="n">
        <v>1</v>
      </c>
      <c r="G442" t="n">
        <v>1</v>
      </c>
      <c r="H442" t="n">
        <v>3</v>
      </c>
      <c r="I442" t="inlineStr">
        <is>
          <t>302-1342</t>
        </is>
      </c>
      <c r="J442" t="inlineStr">
        <is>
          <t>ТССЦ Московской обл., 302-1342, приказ Минстроя России №675/пр от 28.02.2017 № 256/пр</t>
        </is>
      </c>
      <c r="K442" t="inlineStr">
        <is>
          <t>Вентили проходные муфтовые 15кч18п для воды давлением 1,6 МПа (16 кгс/см2), диаметром 20 мм</t>
        </is>
      </c>
      <c r="L442" t="n">
        <v>1354</v>
      </c>
      <c r="N442" t="n">
        <v>1010</v>
      </c>
      <c r="O442" t="inlineStr">
        <is>
          <t>шт.</t>
        </is>
      </c>
      <c r="P442" t="inlineStr">
        <is>
          <t>шт.</t>
        </is>
      </c>
      <c r="Q442" t="n">
        <v>1</v>
      </c>
      <c r="W442" t="n">
        <v>0</v>
      </c>
      <c r="X442" t="n">
        <v>-852705161</v>
      </c>
      <c r="Y442">
        <f>AT442</f>
        <v/>
      </c>
      <c r="AA442" t="n">
        <v>221.81</v>
      </c>
      <c r="AB442" t="n">
        <v>0</v>
      </c>
      <c r="AC442" t="n">
        <v>0</v>
      </c>
      <c r="AD442" t="n">
        <v>0</v>
      </c>
      <c r="AE442" t="n">
        <v>21.81</v>
      </c>
      <c r="AF442" t="n">
        <v>0</v>
      </c>
      <c r="AG442" t="n">
        <v>0</v>
      </c>
      <c r="AH442" t="n">
        <v>0</v>
      </c>
      <c r="AI442" t="n">
        <v>10.17</v>
      </c>
      <c r="AJ442" t="n">
        <v>1</v>
      </c>
      <c r="AK442" t="n">
        <v>1</v>
      </c>
      <c r="AL442" t="n">
        <v>1</v>
      </c>
      <c r="AM442" t="n">
        <v>2</v>
      </c>
      <c r="AN442" t="n">
        <v>0</v>
      </c>
      <c r="AO442" t="n">
        <v>1</v>
      </c>
      <c r="AP442" t="n">
        <v>1</v>
      </c>
      <c r="AQ442" t="n">
        <v>0</v>
      </c>
      <c r="AR442" t="n">
        <v>0</v>
      </c>
      <c r="AS442" t="inlineStr"/>
      <c r="AT442" t="n">
        <v>100</v>
      </c>
      <c r="AU442" t="inlineStr"/>
      <c r="AV442" t="n">
        <v>0</v>
      </c>
      <c r="AW442" t="n">
        <v>2</v>
      </c>
      <c r="AX442" t="n">
        <v>78865912</v>
      </c>
      <c r="AY442" t="n">
        <v>1</v>
      </c>
      <c r="AZ442" t="n">
        <v>0</v>
      </c>
      <c r="BA442" t="n">
        <v>434</v>
      </c>
      <c r="BB442" t="n">
        <v>0</v>
      </c>
      <c r="BC442" t="n">
        <v>0</v>
      </c>
      <c r="BD442" t="n">
        <v>0</v>
      </c>
      <c r="BE442" t="n">
        <v>0</v>
      </c>
      <c r="BF442" t="n">
        <v>0</v>
      </c>
      <c r="BG442" t="n">
        <v>0</v>
      </c>
      <c r="BH442" t="n">
        <v>0</v>
      </c>
      <c r="BI442" t="n">
        <v>0</v>
      </c>
      <c r="BJ442" t="n">
        <v>0</v>
      </c>
      <c r="BK442" t="n">
        <v>0</v>
      </c>
      <c r="BL442" t="n">
        <v>0</v>
      </c>
      <c r="BM442" t="n">
        <v>0</v>
      </c>
      <c r="BN442" t="n">
        <v>0</v>
      </c>
      <c r="BO442" t="n">
        <v>0</v>
      </c>
      <c r="BP442" t="n">
        <v>0</v>
      </c>
      <c r="BQ442" t="n">
        <v>0</v>
      </c>
      <c r="BR442" t="n">
        <v>0</v>
      </c>
      <c r="BS442" t="n">
        <v>0</v>
      </c>
      <c r="BT442" t="n">
        <v>0</v>
      </c>
      <c r="BU442" t="n">
        <v>0</v>
      </c>
      <c r="BV442" t="n">
        <v>0</v>
      </c>
      <c r="BW442" t="n">
        <v>0</v>
      </c>
      <c r="CV442" t="n">
        <v>0</v>
      </c>
      <c r="CW442" t="n">
        <v>0</v>
      </c>
      <c r="CX442">
        <f>ROUND(Y442*Source!I1261,7)</f>
        <v/>
      </c>
      <c r="CY442">
        <f>AA442</f>
        <v/>
      </c>
      <c r="CZ442">
        <f>AE442</f>
        <v/>
      </c>
      <c r="DA442">
        <f>AI442</f>
        <v/>
      </c>
      <c r="DB442">
        <f>ROUND(ROUND(AT442*CZ442,2),2)</f>
        <v/>
      </c>
      <c r="DC442">
        <f>ROUND(ROUND(AT442*AG442,2),2)</f>
        <v/>
      </c>
      <c r="DD442" t="inlineStr"/>
      <c r="DE442" t="inlineStr"/>
      <c r="DF442">
        <f>ROUND(ROUND(AE442*AI442,0)*CX442,0)</f>
        <v/>
      </c>
      <c r="DG442">
        <f>ROUND(ROUND(AF442,0)*CX442,0)</f>
        <v/>
      </c>
      <c r="DH442">
        <f>ROUND(ROUND(AG442,0)*CX442,0)</f>
        <v/>
      </c>
      <c r="DI442">
        <f>ROUND(ROUND(AH442,0)*CX442,0)</f>
        <v/>
      </c>
      <c r="DJ442">
        <f>DF442</f>
        <v/>
      </c>
      <c r="DK442" t="n">
        <v>0</v>
      </c>
      <c r="DL442" t="inlineStr"/>
      <c r="DM442" t="n">
        <v>0</v>
      </c>
      <c r="DN442" t="inlineStr"/>
      <c r="DO442" t="n">
        <v>0</v>
      </c>
    </row>
    <row r="443">
      <c r="A443">
        <f>ROW(Source!A1261)</f>
        <v/>
      </c>
      <c r="B443" t="n">
        <v>78862477</v>
      </c>
      <c r="C443" t="n">
        <v>78865906</v>
      </c>
      <c r="D443" t="n">
        <v>29164350</v>
      </c>
      <c r="E443" t="n">
        <v>1</v>
      </c>
      <c r="F443" t="n">
        <v>1</v>
      </c>
      <c r="G443" t="n">
        <v>1</v>
      </c>
      <c r="H443" t="n">
        <v>3</v>
      </c>
      <c r="I443" t="inlineStr">
        <is>
          <t>509-9899</t>
        </is>
      </c>
      <c r="J443" t="inlineStr">
        <is>
          <t>ТССЦ Московской обл., 509-9899, приказ Минстроя России №675/пр от 28.02.2017 № 258/пр</t>
        </is>
      </c>
      <c r="K443" t="inlineStr">
        <is>
          <t>Строительный мусор и масса возвратных материалов</t>
        </is>
      </c>
      <c r="L443" t="n">
        <v>1348</v>
      </c>
      <c r="N443" t="n">
        <v>1009</v>
      </c>
      <c r="O443" t="inlineStr">
        <is>
          <t>т</t>
        </is>
      </c>
      <c r="P443" t="inlineStr">
        <is>
          <t>т</t>
        </is>
      </c>
      <c r="Q443" t="n">
        <v>1000</v>
      </c>
      <c r="W443" t="n">
        <v>0</v>
      </c>
      <c r="X443" t="n">
        <v>1839160745</v>
      </c>
      <c r="Y443">
        <f>AT443</f>
        <v/>
      </c>
      <c r="AA443" t="n">
        <v>0</v>
      </c>
      <c r="AB443" t="n">
        <v>0</v>
      </c>
      <c r="AC443" t="n">
        <v>0</v>
      </c>
      <c r="AD443" t="n">
        <v>0</v>
      </c>
      <c r="AE443" t="n">
        <v>0</v>
      </c>
      <c r="AF443" t="n">
        <v>0</v>
      </c>
      <c r="AG443" t="n">
        <v>0</v>
      </c>
      <c r="AH443" t="n">
        <v>0</v>
      </c>
      <c r="AI443" t="n">
        <v>1</v>
      </c>
      <c r="AJ443" t="n">
        <v>1</v>
      </c>
      <c r="AK443" t="n">
        <v>1</v>
      </c>
      <c r="AL443" t="n">
        <v>1</v>
      </c>
      <c r="AM443" t="n">
        <v>0</v>
      </c>
      <c r="AN443" t="n">
        <v>0</v>
      </c>
      <c r="AO443" t="n">
        <v>0</v>
      </c>
      <c r="AP443" t="n">
        <v>1</v>
      </c>
      <c r="AQ443" t="n">
        <v>0</v>
      </c>
      <c r="AR443" t="n">
        <v>0</v>
      </c>
      <c r="AS443" t="inlineStr"/>
      <c r="AT443" t="n">
        <v>0.04</v>
      </c>
      <c r="AU443" t="inlineStr"/>
      <c r="AV443" t="n">
        <v>0</v>
      </c>
      <c r="AW443" t="n">
        <v>2</v>
      </c>
      <c r="AX443" t="n">
        <v>78865913</v>
      </c>
      <c r="AY443" t="n">
        <v>1</v>
      </c>
      <c r="AZ443" t="n">
        <v>0</v>
      </c>
      <c r="BA443" t="n">
        <v>435</v>
      </c>
      <c r="BB443" t="n">
        <v>0</v>
      </c>
      <c r="BC443" t="n">
        <v>0</v>
      </c>
      <c r="BD443" t="n">
        <v>0</v>
      </c>
      <c r="BE443" t="n">
        <v>0</v>
      </c>
      <c r="BF443" t="n">
        <v>0</v>
      </c>
      <c r="BG443" t="n">
        <v>0</v>
      </c>
      <c r="BH443" t="n">
        <v>0</v>
      </c>
      <c r="BI443" t="n">
        <v>0</v>
      </c>
      <c r="BJ443" t="n">
        <v>0</v>
      </c>
      <c r="BK443" t="n">
        <v>0</v>
      </c>
      <c r="BL443" t="n">
        <v>0</v>
      </c>
      <c r="BM443" t="n">
        <v>0</v>
      </c>
      <c r="BN443" t="n">
        <v>0</v>
      </c>
      <c r="BO443" t="n">
        <v>0</v>
      </c>
      <c r="BP443" t="n">
        <v>0</v>
      </c>
      <c r="BQ443" t="n">
        <v>0</v>
      </c>
      <c r="BR443" t="n">
        <v>0</v>
      </c>
      <c r="BS443" t="n">
        <v>0</v>
      </c>
      <c r="BT443" t="n">
        <v>0</v>
      </c>
      <c r="BU443" t="n">
        <v>0</v>
      </c>
      <c r="BV443" t="n">
        <v>0</v>
      </c>
      <c r="BW443" t="n">
        <v>0</v>
      </c>
      <c r="CV443" t="n">
        <v>0</v>
      </c>
      <c r="CW443" t="n">
        <v>0</v>
      </c>
      <c r="CX443">
        <f>ROUND(Y443*Source!I1261,7)</f>
        <v/>
      </c>
      <c r="CY443">
        <f>AA443</f>
        <v/>
      </c>
      <c r="CZ443">
        <f>AE443</f>
        <v/>
      </c>
      <c r="DA443">
        <f>AI443</f>
        <v/>
      </c>
      <c r="DB443">
        <f>ROUND(ROUND(AT443*CZ443,2),2)</f>
        <v/>
      </c>
      <c r="DC443">
        <f>ROUND(ROUND(AT443*AG443,2),2)</f>
        <v/>
      </c>
      <c r="DD443" t="inlineStr"/>
      <c r="DE443" t="inlineStr"/>
      <c r="DF443">
        <f>ROUND(ROUND(AE443,0)*CX443,0)</f>
        <v/>
      </c>
      <c r="DG443">
        <f>ROUND(ROUND(AF443,0)*CX443,0)</f>
        <v/>
      </c>
      <c r="DH443">
        <f>ROUND(ROUND(AG443,0)*CX443,0)</f>
        <v/>
      </c>
      <c r="DI443">
        <f>ROUND(ROUND(AH443,0)*CX443,0)</f>
        <v/>
      </c>
      <c r="DJ443">
        <f>DF443</f>
        <v/>
      </c>
      <c r="DK443" t="n">
        <v>0</v>
      </c>
      <c r="DL443" t="inlineStr"/>
      <c r="DM443" t="n">
        <v>0</v>
      </c>
      <c r="DN443" t="inlineStr"/>
      <c r="DO443" t="n">
        <v>0</v>
      </c>
    </row>
    <row r="444">
      <c r="A444">
        <f>ROW(Source!A1301)</f>
        <v/>
      </c>
      <c r="B444" t="n">
        <v>78862477</v>
      </c>
      <c r="C444" t="n">
        <v>78865978</v>
      </c>
      <c r="D444" t="n">
        <v>18413627</v>
      </c>
      <c r="E444" t="n">
        <v>1</v>
      </c>
      <c r="F444" t="n">
        <v>1</v>
      </c>
      <c r="G444" t="n">
        <v>1</v>
      </c>
      <c r="H444" t="n">
        <v>1</v>
      </c>
      <c r="I444" t="inlineStr">
        <is>
          <t>1-1042-90</t>
        </is>
      </c>
      <c r="J444" t="inlineStr"/>
      <c r="K444" t="inlineStr">
        <is>
          <t>Рабочий строитель среднего разряда 4,2</t>
        </is>
      </c>
      <c r="L444" t="n">
        <v>1369</v>
      </c>
      <c r="N444" t="n">
        <v>1013</v>
      </c>
      <c r="O444" t="inlineStr">
        <is>
          <t>чел.-ч</t>
        </is>
      </c>
      <c r="P444" t="inlineStr">
        <is>
          <t>чел.-ч</t>
        </is>
      </c>
      <c r="Q444" t="n">
        <v>1</v>
      </c>
      <c r="W444" t="n">
        <v>0</v>
      </c>
      <c r="X444" t="n">
        <v>-1366182279</v>
      </c>
      <c r="Y444">
        <f>AT444</f>
        <v/>
      </c>
      <c r="AA444" t="n">
        <v>0</v>
      </c>
      <c r="AB444" t="n">
        <v>0</v>
      </c>
      <c r="AC444" t="n">
        <v>0</v>
      </c>
      <c r="AD444" t="n">
        <v>9.92</v>
      </c>
      <c r="AE444" t="n">
        <v>0</v>
      </c>
      <c r="AF444" t="n">
        <v>0</v>
      </c>
      <c r="AG444" t="n">
        <v>0</v>
      </c>
      <c r="AH444" t="n">
        <v>9.92</v>
      </c>
      <c r="AI444" t="n">
        <v>1</v>
      </c>
      <c r="AJ444" t="n">
        <v>1</v>
      </c>
      <c r="AK444" t="n">
        <v>1</v>
      </c>
      <c r="AL444" t="n">
        <v>1</v>
      </c>
      <c r="AM444" t="n">
        <v>-2</v>
      </c>
      <c r="AN444" t="n">
        <v>0</v>
      </c>
      <c r="AO444" t="n">
        <v>1</v>
      </c>
      <c r="AP444" t="n">
        <v>0</v>
      </c>
      <c r="AQ444" t="n">
        <v>0</v>
      </c>
      <c r="AR444" t="n">
        <v>0</v>
      </c>
      <c r="AS444" t="inlineStr"/>
      <c r="AT444" t="n">
        <v>1.11</v>
      </c>
      <c r="AU444" t="inlineStr"/>
      <c r="AV444" t="n">
        <v>1</v>
      </c>
      <c r="AW444" t="n">
        <v>2</v>
      </c>
      <c r="AX444" t="n">
        <v>78865979</v>
      </c>
      <c r="AY444" t="n">
        <v>1</v>
      </c>
      <c r="AZ444" t="n">
        <v>0</v>
      </c>
      <c r="BA444" t="n">
        <v>436</v>
      </c>
      <c r="BB444" t="n">
        <v>0</v>
      </c>
      <c r="BC444" t="n">
        <v>0</v>
      </c>
      <c r="BD444" t="n">
        <v>0</v>
      </c>
      <c r="BE444" t="n">
        <v>0</v>
      </c>
      <c r="BF444" t="n">
        <v>0</v>
      </c>
      <c r="BG444" t="n">
        <v>0</v>
      </c>
      <c r="BH444" t="n">
        <v>0</v>
      </c>
      <c r="BI444" t="n">
        <v>0</v>
      </c>
      <c r="BJ444" t="n">
        <v>0</v>
      </c>
      <c r="BK444" t="n">
        <v>0</v>
      </c>
      <c r="BL444" t="n">
        <v>0</v>
      </c>
      <c r="BM444" t="n">
        <v>0</v>
      </c>
      <c r="BN444" t="n">
        <v>0</v>
      </c>
      <c r="BO444" t="n">
        <v>0</v>
      </c>
      <c r="BP444" t="n">
        <v>0</v>
      </c>
      <c r="BQ444" t="n">
        <v>0</v>
      </c>
      <c r="BR444" t="n">
        <v>0</v>
      </c>
      <c r="BS444" t="n">
        <v>0</v>
      </c>
      <c r="BT444" t="n">
        <v>0</v>
      </c>
      <c r="BU444" t="n">
        <v>0</v>
      </c>
      <c r="BV444" t="n">
        <v>0</v>
      </c>
      <c r="BW444" t="n">
        <v>0</v>
      </c>
      <c r="CU444">
        <f>ROUND(AT444*Source!I1301*AH444*AL444,0)</f>
        <v/>
      </c>
      <c r="CV444">
        <f>ROUND(Y444*Source!I1301,7)</f>
        <v/>
      </c>
      <c r="CW444" t="n">
        <v>0</v>
      </c>
      <c r="CX444">
        <f>ROUND(Y444*Source!I1301,7)</f>
        <v/>
      </c>
      <c r="CY444">
        <f>AD444</f>
        <v/>
      </c>
      <c r="CZ444">
        <f>AH444</f>
        <v/>
      </c>
      <c r="DA444">
        <f>AL444</f>
        <v/>
      </c>
      <c r="DB444">
        <f>ROUND(ROUND(AT444*CZ444,2),2)</f>
        <v/>
      </c>
      <c r="DC444">
        <f>ROUND(ROUND(AT444*AG444,2),2)</f>
        <v/>
      </c>
      <c r="DD444" t="inlineStr"/>
      <c r="DE444" t="inlineStr"/>
      <c r="DF444">
        <f>ROUND(ROUND(AE444,0)*CX444,0)</f>
        <v/>
      </c>
      <c r="DG444">
        <f>ROUND(ROUND(AF444,0)*CX444,0)</f>
        <v/>
      </c>
      <c r="DH444">
        <f>ROUND(ROUND(AG444,0)*CX444,0)</f>
        <v/>
      </c>
      <c r="DI444">
        <f>ROUND(ROUND(AH444,0)*CX444,0)</f>
        <v/>
      </c>
      <c r="DJ444">
        <f>DI444</f>
        <v/>
      </c>
      <c r="DK444" t="n">
        <v>0</v>
      </c>
      <c r="DL444" t="inlineStr"/>
      <c r="DM444" t="n">
        <v>0</v>
      </c>
      <c r="DN444" t="inlineStr"/>
      <c r="DO444" t="n">
        <v>0</v>
      </c>
    </row>
    <row r="445">
      <c r="A445">
        <f>ROW(Source!A1301)</f>
        <v/>
      </c>
      <c r="B445" t="n">
        <v>78862477</v>
      </c>
      <c r="C445" t="n">
        <v>78865978</v>
      </c>
      <c r="D445" t="n">
        <v>29172657</v>
      </c>
      <c r="E445" t="n">
        <v>1</v>
      </c>
      <c r="F445" t="n">
        <v>1</v>
      </c>
      <c r="G445" t="n">
        <v>1</v>
      </c>
      <c r="H445" t="n">
        <v>2</v>
      </c>
      <c r="I445" t="inlineStr">
        <is>
          <t>040502</t>
        </is>
      </c>
      <c r="J445" t="inlineStr">
        <is>
          <t>ТСЭМ Московской обл., 040502, приказ Минстроя России №675/пр от 28.02.2017 № 264/пр</t>
        </is>
      </c>
      <c r="K445" t="inlineStr">
        <is>
          <t>Установки для сварки ручной дуговой (постоянного тока)</t>
        </is>
      </c>
      <c r="L445" t="n">
        <v>1368</v>
      </c>
      <c r="N445" t="n">
        <v>1011</v>
      </c>
      <c r="O445" t="inlineStr">
        <is>
          <t>маш.-ч</t>
        </is>
      </c>
      <c r="P445" t="inlineStr">
        <is>
          <t>маш.-ч</t>
        </is>
      </c>
      <c r="Q445" t="n">
        <v>1</v>
      </c>
      <c r="W445" t="n">
        <v>0</v>
      </c>
      <c r="X445" t="n">
        <v>1474986261</v>
      </c>
      <c r="Y445">
        <f>AT445</f>
        <v/>
      </c>
      <c r="AA445" t="n">
        <v>0</v>
      </c>
      <c r="AB445" t="n">
        <v>69.26000000000001</v>
      </c>
      <c r="AC445" t="n">
        <v>0</v>
      </c>
      <c r="AD445" t="n">
        <v>0</v>
      </c>
      <c r="AE445" t="n">
        <v>0</v>
      </c>
      <c r="AF445" t="n">
        <v>8.1</v>
      </c>
      <c r="AG445" t="n">
        <v>0</v>
      </c>
      <c r="AH445" t="n">
        <v>0</v>
      </c>
      <c r="AI445" t="n">
        <v>1</v>
      </c>
      <c r="AJ445" t="n">
        <v>8.550000000000001</v>
      </c>
      <c r="AK445" t="n">
        <v>52.25</v>
      </c>
      <c r="AL445" t="n">
        <v>1</v>
      </c>
      <c r="AM445" t="n">
        <v>2</v>
      </c>
      <c r="AN445" t="n">
        <v>0</v>
      </c>
      <c r="AO445" t="n">
        <v>1</v>
      </c>
      <c r="AP445" t="n">
        <v>0</v>
      </c>
      <c r="AQ445" t="n">
        <v>0</v>
      </c>
      <c r="AR445" t="n">
        <v>0</v>
      </c>
      <c r="AS445" t="inlineStr"/>
      <c r="AT445" t="n">
        <v>0.26</v>
      </c>
      <c r="AU445" t="inlineStr"/>
      <c r="AV445" t="n">
        <v>0</v>
      </c>
      <c r="AW445" t="n">
        <v>2</v>
      </c>
      <c r="AX445" t="n">
        <v>78865980</v>
      </c>
      <c r="AY445" t="n">
        <v>1</v>
      </c>
      <c r="AZ445" t="n">
        <v>0</v>
      </c>
      <c r="BA445" t="n">
        <v>437</v>
      </c>
      <c r="BB445" t="n">
        <v>0</v>
      </c>
      <c r="BC445" t="n">
        <v>0</v>
      </c>
      <c r="BD445" t="n">
        <v>0</v>
      </c>
      <c r="BE445" t="n">
        <v>0</v>
      </c>
      <c r="BF445" t="n">
        <v>0</v>
      </c>
      <c r="BG445" t="n">
        <v>0</v>
      </c>
      <c r="BH445" t="n">
        <v>0</v>
      </c>
      <c r="BI445" t="n">
        <v>0</v>
      </c>
      <c r="BJ445" t="n">
        <v>0</v>
      </c>
      <c r="BK445" t="n">
        <v>0</v>
      </c>
      <c r="BL445" t="n">
        <v>0</v>
      </c>
      <c r="BM445" t="n">
        <v>0</v>
      </c>
      <c r="BN445" t="n">
        <v>0</v>
      </c>
      <c r="BO445" t="n">
        <v>0</v>
      </c>
      <c r="BP445" t="n">
        <v>0</v>
      </c>
      <c r="BQ445" t="n">
        <v>0</v>
      </c>
      <c r="BR445" t="n">
        <v>0</v>
      </c>
      <c r="BS445" t="n">
        <v>0</v>
      </c>
      <c r="BT445" t="n">
        <v>0</v>
      </c>
      <c r="BU445" t="n">
        <v>0</v>
      </c>
      <c r="BV445" t="n">
        <v>0</v>
      </c>
      <c r="BW445" t="n">
        <v>0</v>
      </c>
      <c r="CV445" t="n">
        <v>0</v>
      </c>
      <c r="CW445">
        <f>ROUND(Y445*Source!I1301*DO445,7)</f>
        <v/>
      </c>
      <c r="CX445">
        <f>ROUND(Y445*Source!I1301,7)</f>
        <v/>
      </c>
      <c r="CY445">
        <f>AB445</f>
        <v/>
      </c>
      <c r="CZ445">
        <f>AF445</f>
        <v/>
      </c>
      <c r="DA445">
        <f>AJ445</f>
        <v/>
      </c>
      <c r="DB445">
        <f>ROUND(ROUND(AT445*CZ445,2),2)</f>
        <v/>
      </c>
      <c r="DC445">
        <f>ROUND(ROUND(AT445*AG445,2),2)</f>
        <v/>
      </c>
      <c r="DD445" t="inlineStr"/>
      <c r="DE445" t="inlineStr"/>
      <c r="DF445">
        <f>ROUND(ROUND(AE445,0)*CX445,0)</f>
        <v/>
      </c>
      <c r="DG445">
        <f>ROUND(ROUND(AF445*AJ445,0)*CX445,0)</f>
        <v/>
      </c>
      <c r="DH445">
        <f>ROUND(ROUND(AG445*AK445,0)*CX445,0)</f>
        <v/>
      </c>
      <c r="DI445">
        <f>ROUND(ROUND(AH445,0)*CX445,0)</f>
        <v/>
      </c>
      <c r="DJ445">
        <f>DG445</f>
        <v/>
      </c>
      <c r="DK445" t="n">
        <v>0</v>
      </c>
      <c r="DL445" t="inlineStr"/>
      <c r="DM445" t="n">
        <v>0</v>
      </c>
      <c r="DN445" t="inlineStr"/>
      <c r="DO445" t="n">
        <v>0</v>
      </c>
    </row>
    <row r="446">
      <c r="A446">
        <f>ROW(Source!A1301)</f>
        <v/>
      </c>
      <c r="B446" t="n">
        <v>78862477</v>
      </c>
      <c r="C446" t="n">
        <v>78865978</v>
      </c>
      <c r="D446" t="n">
        <v>29173472</v>
      </c>
      <c r="E446" t="n">
        <v>1</v>
      </c>
      <c r="F446" t="n">
        <v>1</v>
      </c>
      <c r="G446" t="n">
        <v>1</v>
      </c>
      <c r="H446" t="n">
        <v>2</v>
      </c>
      <c r="I446" t="inlineStr">
        <is>
          <t>134041</t>
        </is>
      </c>
      <c r="J446" t="inlineStr">
        <is>
          <t>ТСЭМ Московской обл., 134041, приказ Минстроя России №675/пр от 28.02.2017 № 264/пр</t>
        </is>
      </c>
      <c r="K446" t="inlineStr">
        <is>
          <t>Шуруповерт</t>
        </is>
      </c>
      <c r="L446" t="n">
        <v>1368</v>
      </c>
      <c r="N446" t="n">
        <v>1011</v>
      </c>
      <c r="O446" t="inlineStr">
        <is>
          <t>маш.-ч</t>
        </is>
      </c>
      <c r="P446" t="inlineStr">
        <is>
          <t>маш.-ч</t>
        </is>
      </c>
      <c r="Q446" t="n">
        <v>1</v>
      </c>
      <c r="W446" t="n">
        <v>0</v>
      </c>
      <c r="X446" t="n">
        <v>-1937814132</v>
      </c>
      <c r="Y446">
        <f>AT446</f>
        <v/>
      </c>
      <c r="AA446" t="n">
        <v>0</v>
      </c>
      <c r="AB446" t="n">
        <v>14.4</v>
      </c>
      <c r="AC446" t="n">
        <v>0</v>
      </c>
      <c r="AD446" t="n">
        <v>0</v>
      </c>
      <c r="AE446" t="n">
        <v>0</v>
      </c>
      <c r="AF446" t="n">
        <v>3</v>
      </c>
      <c r="AG446" t="n">
        <v>0</v>
      </c>
      <c r="AH446" t="n">
        <v>0</v>
      </c>
      <c r="AI446" t="n">
        <v>1</v>
      </c>
      <c r="AJ446" t="n">
        <v>4.8</v>
      </c>
      <c r="AK446" t="n">
        <v>52.25</v>
      </c>
      <c r="AL446" t="n">
        <v>1</v>
      </c>
      <c r="AM446" t="n">
        <v>2</v>
      </c>
      <c r="AN446" t="n">
        <v>0</v>
      </c>
      <c r="AO446" t="n">
        <v>1</v>
      </c>
      <c r="AP446" t="n">
        <v>0</v>
      </c>
      <c r="AQ446" t="n">
        <v>0</v>
      </c>
      <c r="AR446" t="n">
        <v>0</v>
      </c>
      <c r="AS446" t="inlineStr"/>
      <c r="AT446" t="n">
        <v>0.15</v>
      </c>
      <c r="AU446" t="inlineStr"/>
      <c r="AV446" t="n">
        <v>0</v>
      </c>
      <c r="AW446" t="n">
        <v>2</v>
      </c>
      <c r="AX446" t="n">
        <v>78865981</v>
      </c>
      <c r="AY446" t="n">
        <v>1</v>
      </c>
      <c r="AZ446" t="n">
        <v>0</v>
      </c>
      <c r="BA446" t="n">
        <v>438</v>
      </c>
      <c r="BB446" t="n">
        <v>0</v>
      </c>
      <c r="BC446" t="n">
        <v>0</v>
      </c>
      <c r="BD446" t="n">
        <v>0</v>
      </c>
      <c r="BE446" t="n">
        <v>0</v>
      </c>
      <c r="BF446" t="n">
        <v>0</v>
      </c>
      <c r="BG446" t="n">
        <v>0</v>
      </c>
      <c r="BH446" t="n">
        <v>0</v>
      </c>
      <c r="BI446" t="n">
        <v>0</v>
      </c>
      <c r="BJ446" t="n">
        <v>0</v>
      </c>
      <c r="BK446" t="n">
        <v>0</v>
      </c>
      <c r="BL446" t="n">
        <v>0</v>
      </c>
      <c r="BM446" t="n">
        <v>0</v>
      </c>
      <c r="BN446" t="n">
        <v>0</v>
      </c>
      <c r="BO446" t="n">
        <v>0</v>
      </c>
      <c r="BP446" t="n">
        <v>0</v>
      </c>
      <c r="BQ446" t="n">
        <v>0</v>
      </c>
      <c r="BR446" t="n">
        <v>0</v>
      </c>
      <c r="BS446" t="n">
        <v>0</v>
      </c>
      <c r="BT446" t="n">
        <v>0</v>
      </c>
      <c r="BU446" t="n">
        <v>0</v>
      </c>
      <c r="BV446" t="n">
        <v>0</v>
      </c>
      <c r="BW446" t="n">
        <v>0</v>
      </c>
      <c r="CV446" t="n">
        <v>0</v>
      </c>
      <c r="CW446">
        <f>ROUND(Y446*Source!I1301*DO446,7)</f>
        <v/>
      </c>
      <c r="CX446">
        <f>ROUND(Y446*Source!I1301,7)</f>
        <v/>
      </c>
      <c r="CY446">
        <f>AB446</f>
        <v/>
      </c>
      <c r="CZ446">
        <f>AF446</f>
        <v/>
      </c>
      <c r="DA446">
        <f>AJ446</f>
        <v/>
      </c>
      <c r="DB446">
        <f>ROUND(ROUND(AT446*CZ446,2),2)</f>
        <v/>
      </c>
      <c r="DC446">
        <f>ROUND(ROUND(AT446*AG446,2),2)</f>
        <v/>
      </c>
      <c r="DD446" t="inlineStr"/>
      <c r="DE446" t="inlineStr"/>
      <c r="DF446">
        <f>ROUND(ROUND(AE446,0)*CX446,0)</f>
        <v/>
      </c>
      <c r="DG446">
        <f>ROUND(ROUND(AF446*AJ446,0)*CX446,0)</f>
        <v/>
      </c>
      <c r="DH446">
        <f>ROUND(ROUND(AG446*AK446,0)*CX446,0)</f>
        <v/>
      </c>
      <c r="DI446">
        <f>ROUND(ROUND(AH446,0)*CX446,0)</f>
        <v/>
      </c>
      <c r="DJ446">
        <f>DG446</f>
        <v/>
      </c>
      <c r="DK446" t="n">
        <v>0</v>
      </c>
      <c r="DL446" t="inlineStr"/>
      <c r="DM446" t="n">
        <v>0</v>
      </c>
      <c r="DN446" t="inlineStr"/>
      <c r="DO446" t="n">
        <v>0</v>
      </c>
    </row>
    <row r="447">
      <c r="A447">
        <f>ROW(Source!A1301)</f>
        <v/>
      </c>
      <c r="B447" t="n">
        <v>78862477</v>
      </c>
      <c r="C447" t="n">
        <v>78865978</v>
      </c>
      <c r="D447" t="n">
        <v>29174500</v>
      </c>
      <c r="E447" t="n">
        <v>1</v>
      </c>
      <c r="F447" t="n">
        <v>1</v>
      </c>
      <c r="G447" t="n">
        <v>1</v>
      </c>
      <c r="H447" t="n">
        <v>2</v>
      </c>
      <c r="I447" t="inlineStr">
        <is>
          <t>330206</t>
        </is>
      </c>
      <c r="J447" t="inlineStr">
        <is>
          <t>ТСЭМ Московской обл., 330206, приказ Минстроя России №675/пр от 28.02.2017 № 264/пр</t>
        </is>
      </c>
      <c r="K447" t="inlineStr">
        <is>
          <t>Дрели электрические</t>
        </is>
      </c>
      <c r="L447" t="n">
        <v>1368</v>
      </c>
      <c r="N447" t="n">
        <v>1011</v>
      </c>
      <c r="O447" t="inlineStr">
        <is>
          <t>маш.-ч</t>
        </is>
      </c>
      <c r="P447" t="inlineStr">
        <is>
          <t>маш.-ч</t>
        </is>
      </c>
      <c r="Q447" t="n">
        <v>1</v>
      </c>
      <c r="W447" t="n">
        <v>0</v>
      </c>
      <c r="X447" t="n">
        <v>-1867053656</v>
      </c>
      <c r="Y447">
        <f>AT447</f>
        <v/>
      </c>
      <c r="AA447" t="n">
        <v>0</v>
      </c>
      <c r="AB447" t="n">
        <v>8.390000000000001</v>
      </c>
      <c r="AC447" t="n">
        <v>0</v>
      </c>
      <c r="AD447" t="n">
        <v>0</v>
      </c>
      <c r="AE447" t="n">
        <v>0</v>
      </c>
      <c r="AF447" t="n">
        <v>1.95</v>
      </c>
      <c r="AG447" t="n">
        <v>0</v>
      </c>
      <c r="AH447" t="n">
        <v>0</v>
      </c>
      <c r="AI447" t="n">
        <v>1</v>
      </c>
      <c r="AJ447" t="n">
        <v>4.3</v>
      </c>
      <c r="AK447" t="n">
        <v>52.25</v>
      </c>
      <c r="AL447" t="n">
        <v>1</v>
      </c>
      <c r="AM447" t="n">
        <v>2</v>
      </c>
      <c r="AN447" t="n">
        <v>0</v>
      </c>
      <c r="AO447" t="n">
        <v>1</v>
      </c>
      <c r="AP447" t="n">
        <v>0</v>
      </c>
      <c r="AQ447" t="n">
        <v>0</v>
      </c>
      <c r="AR447" t="n">
        <v>0</v>
      </c>
      <c r="AS447" t="inlineStr"/>
      <c r="AT447" t="n">
        <v>0.11</v>
      </c>
      <c r="AU447" t="inlineStr"/>
      <c r="AV447" t="n">
        <v>0</v>
      </c>
      <c r="AW447" t="n">
        <v>2</v>
      </c>
      <c r="AX447" t="n">
        <v>78865982</v>
      </c>
      <c r="AY447" t="n">
        <v>1</v>
      </c>
      <c r="AZ447" t="n">
        <v>0</v>
      </c>
      <c r="BA447" t="n">
        <v>439</v>
      </c>
      <c r="BB447" t="n">
        <v>0</v>
      </c>
      <c r="BC447" t="n">
        <v>0</v>
      </c>
      <c r="BD447" t="n">
        <v>0</v>
      </c>
      <c r="BE447" t="n">
        <v>0</v>
      </c>
      <c r="BF447" t="n">
        <v>0</v>
      </c>
      <c r="BG447" t="n">
        <v>0</v>
      </c>
      <c r="BH447" t="n">
        <v>0</v>
      </c>
      <c r="BI447" t="n">
        <v>0</v>
      </c>
      <c r="BJ447" t="n">
        <v>0</v>
      </c>
      <c r="BK447" t="n">
        <v>0</v>
      </c>
      <c r="BL447" t="n">
        <v>0</v>
      </c>
      <c r="BM447" t="n">
        <v>0</v>
      </c>
      <c r="BN447" t="n">
        <v>0</v>
      </c>
      <c r="BO447" t="n">
        <v>0</v>
      </c>
      <c r="BP447" t="n">
        <v>0</v>
      </c>
      <c r="BQ447" t="n">
        <v>0</v>
      </c>
      <c r="BR447" t="n">
        <v>0</v>
      </c>
      <c r="BS447" t="n">
        <v>0</v>
      </c>
      <c r="BT447" t="n">
        <v>0</v>
      </c>
      <c r="BU447" t="n">
        <v>0</v>
      </c>
      <c r="BV447" t="n">
        <v>0</v>
      </c>
      <c r="BW447" t="n">
        <v>0</v>
      </c>
      <c r="CV447" t="n">
        <v>0</v>
      </c>
      <c r="CW447">
        <f>ROUND(Y447*Source!I1301*DO447,7)</f>
        <v/>
      </c>
      <c r="CX447">
        <f>ROUND(Y447*Source!I1301,7)</f>
        <v/>
      </c>
      <c r="CY447">
        <f>AB447</f>
        <v/>
      </c>
      <c r="CZ447">
        <f>AF447</f>
        <v/>
      </c>
      <c r="DA447">
        <f>AJ447</f>
        <v/>
      </c>
      <c r="DB447">
        <f>ROUND(ROUND(AT447*CZ447,2),2)</f>
        <v/>
      </c>
      <c r="DC447">
        <f>ROUND(ROUND(AT447*AG447,2),2)</f>
        <v/>
      </c>
      <c r="DD447" t="inlineStr"/>
      <c r="DE447" t="inlineStr"/>
      <c r="DF447">
        <f>ROUND(ROUND(AE447,0)*CX447,0)</f>
        <v/>
      </c>
      <c r="DG447">
        <f>ROUND(ROUND(AF447*AJ447,0)*CX447,0)</f>
        <v/>
      </c>
      <c r="DH447">
        <f>ROUND(ROUND(AG447*AK447,0)*CX447,0)</f>
        <v/>
      </c>
      <c r="DI447">
        <f>ROUND(ROUND(AH447,0)*CX447,0)</f>
        <v/>
      </c>
      <c r="DJ447">
        <f>DG447</f>
        <v/>
      </c>
      <c r="DK447" t="n">
        <v>0</v>
      </c>
      <c r="DL447" t="inlineStr"/>
      <c r="DM447" t="n">
        <v>0</v>
      </c>
      <c r="DN447" t="inlineStr"/>
      <c r="DO447" t="n">
        <v>0</v>
      </c>
    </row>
    <row r="448">
      <c r="A448">
        <f>ROW(Source!A1301)</f>
        <v/>
      </c>
      <c r="B448" t="n">
        <v>78862477</v>
      </c>
      <c r="C448" t="n">
        <v>78865978</v>
      </c>
      <c r="D448" t="n">
        <v>29174507</v>
      </c>
      <c r="E448" t="n">
        <v>1</v>
      </c>
      <c r="F448" t="n">
        <v>1</v>
      </c>
      <c r="G448" t="n">
        <v>1</v>
      </c>
      <c r="H448" t="n">
        <v>2</v>
      </c>
      <c r="I448" t="inlineStr">
        <is>
          <t>330301</t>
        </is>
      </c>
      <c r="J448" t="inlineStr">
        <is>
          <t>ТСЭМ Московской обл., 330301, приказ Минстроя России №675/пр от 28.02.2017 № 264/пр</t>
        </is>
      </c>
      <c r="K448" t="inlineStr">
        <is>
          <t>Машины шлифовальные электрические</t>
        </is>
      </c>
      <c r="L448" t="n">
        <v>1368</v>
      </c>
      <c r="N448" t="n">
        <v>1011</v>
      </c>
      <c r="O448" t="inlineStr">
        <is>
          <t>маш.-ч</t>
        </is>
      </c>
      <c r="P448" t="inlineStr">
        <is>
          <t>маш.-ч</t>
        </is>
      </c>
      <c r="Q448" t="n">
        <v>1</v>
      </c>
      <c r="W448" t="n">
        <v>0</v>
      </c>
      <c r="X448" t="n">
        <v>-144556207</v>
      </c>
      <c r="Y448">
        <f>AT448</f>
        <v/>
      </c>
      <c r="AA448" t="n">
        <v>0</v>
      </c>
      <c r="AB448" t="n">
        <v>20.73</v>
      </c>
      <c r="AC448" t="n">
        <v>0</v>
      </c>
      <c r="AD448" t="n">
        <v>0</v>
      </c>
      <c r="AE448" t="n">
        <v>0</v>
      </c>
      <c r="AF448" t="n">
        <v>5.13</v>
      </c>
      <c r="AG448" t="n">
        <v>0</v>
      </c>
      <c r="AH448" t="n">
        <v>0</v>
      </c>
      <c r="AI448" t="n">
        <v>1</v>
      </c>
      <c r="AJ448" t="n">
        <v>4.04</v>
      </c>
      <c r="AK448" t="n">
        <v>52.25</v>
      </c>
      <c r="AL448" t="n">
        <v>1</v>
      </c>
      <c r="AM448" t="n">
        <v>2</v>
      </c>
      <c r="AN448" t="n">
        <v>0</v>
      </c>
      <c r="AO448" t="n">
        <v>1</v>
      </c>
      <c r="AP448" t="n">
        <v>0</v>
      </c>
      <c r="AQ448" t="n">
        <v>0</v>
      </c>
      <c r="AR448" t="n">
        <v>0</v>
      </c>
      <c r="AS448" t="inlineStr"/>
      <c r="AT448" t="n">
        <v>0.02</v>
      </c>
      <c r="AU448" t="inlineStr"/>
      <c r="AV448" t="n">
        <v>0</v>
      </c>
      <c r="AW448" t="n">
        <v>2</v>
      </c>
      <c r="AX448" t="n">
        <v>78865983</v>
      </c>
      <c r="AY448" t="n">
        <v>1</v>
      </c>
      <c r="AZ448" t="n">
        <v>0</v>
      </c>
      <c r="BA448" t="n">
        <v>440</v>
      </c>
      <c r="BB448" t="n">
        <v>0</v>
      </c>
      <c r="BC448" t="n">
        <v>0</v>
      </c>
      <c r="BD448" t="n">
        <v>0</v>
      </c>
      <c r="BE448" t="n">
        <v>0</v>
      </c>
      <c r="BF448" t="n">
        <v>0</v>
      </c>
      <c r="BG448" t="n">
        <v>0</v>
      </c>
      <c r="BH448" t="n">
        <v>0</v>
      </c>
      <c r="BI448" t="n">
        <v>0</v>
      </c>
      <c r="BJ448" t="n">
        <v>0</v>
      </c>
      <c r="BK448" t="n">
        <v>0</v>
      </c>
      <c r="BL448" t="n">
        <v>0</v>
      </c>
      <c r="BM448" t="n">
        <v>0</v>
      </c>
      <c r="BN448" t="n">
        <v>0</v>
      </c>
      <c r="BO448" t="n">
        <v>0</v>
      </c>
      <c r="BP448" t="n">
        <v>0</v>
      </c>
      <c r="BQ448" t="n">
        <v>0</v>
      </c>
      <c r="BR448" t="n">
        <v>0</v>
      </c>
      <c r="BS448" t="n">
        <v>0</v>
      </c>
      <c r="BT448" t="n">
        <v>0</v>
      </c>
      <c r="BU448" t="n">
        <v>0</v>
      </c>
      <c r="BV448" t="n">
        <v>0</v>
      </c>
      <c r="BW448" t="n">
        <v>0</v>
      </c>
      <c r="CV448" t="n">
        <v>0</v>
      </c>
      <c r="CW448">
        <f>ROUND(Y448*Source!I1301*DO448,7)</f>
        <v/>
      </c>
      <c r="CX448">
        <f>ROUND(Y448*Source!I1301,7)</f>
        <v/>
      </c>
      <c r="CY448">
        <f>AB448</f>
        <v/>
      </c>
      <c r="CZ448">
        <f>AF448</f>
        <v/>
      </c>
      <c r="DA448">
        <f>AJ448</f>
        <v/>
      </c>
      <c r="DB448">
        <f>ROUND(ROUND(AT448*CZ448,2),2)</f>
        <v/>
      </c>
      <c r="DC448">
        <f>ROUND(ROUND(AT448*AG448,2),2)</f>
        <v/>
      </c>
      <c r="DD448" t="inlineStr"/>
      <c r="DE448" t="inlineStr"/>
      <c r="DF448">
        <f>ROUND(ROUND(AE448,0)*CX448,0)</f>
        <v/>
      </c>
      <c r="DG448">
        <f>ROUND(ROUND(AF448*AJ448,0)*CX448,0)</f>
        <v/>
      </c>
      <c r="DH448">
        <f>ROUND(ROUND(AG448*AK448,0)*CX448,0)</f>
        <v/>
      </c>
      <c r="DI448">
        <f>ROUND(ROUND(AH448,0)*CX448,0)</f>
        <v/>
      </c>
      <c r="DJ448">
        <f>DG448</f>
        <v/>
      </c>
      <c r="DK448" t="n">
        <v>0</v>
      </c>
      <c r="DL448" t="inlineStr"/>
      <c r="DM448" t="n">
        <v>0</v>
      </c>
      <c r="DN448" t="inlineStr"/>
      <c r="DO448" t="n">
        <v>0</v>
      </c>
    </row>
    <row r="449">
      <c r="A449">
        <f>ROW(Source!A1301)</f>
        <v/>
      </c>
      <c r="B449" t="n">
        <v>78862477</v>
      </c>
      <c r="C449" t="n">
        <v>78865978</v>
      </c>
      <c r="D449" t="n">
        <v>29113979</v>
      </c>
      <c r="E449" t="n">
        <v>1</v>
      </c>
      <c r="F449" t="n">
        <v>1</v>
      </c>
      <c r="G449" t="n">
        <v>1</v>
      </c>
      <c r="H449" t="n">
        <v>3</v>
      </c>
      <c r="I449" t="inlineStr">
        <is>
          <t>101-1513</t>
        </is>
      </c>
      <c r="J449" t="inlineStr">
        <is>
          <t>ТССЦ Московской обл., 101-1513, приказ Минстроя России №675/пр от 28.02.2017 № 254/пр</t>
        </is>
      </c>
      <c r="K449" t="inlineStr">
        <is>
          <t>Электроды диаметром 4 мм Э42</t>
        </is>
      </c>
      <c r="L449" t="n">
        <v>1348</v>
      </c>
      <c r="N449" t="n">
        <v>1009</v>
      </c>
      <c r="O449" t="inlineStr">
        <is>
          <t>т</t>
        </is>
      </c>
      <c r="P449" t="inlineStr">
        <is>
          <t>т</t>
        </is>
      </c>
      <c r="Q449" t="n">
        <v>1000</v>
      </c>
      <c r="W449" t="n">
        <v>0</v>
      </c>
      <c r="X449" t="n">
        <v>-1319080431</v>
      </c>
      <c r="Y449">
        <f>AT449</f>
        <v/>
      </c>
      <c r="AA449" t="n">
        <v>213622.28</v>
      </c>
      <c r="AB449" t="n">
        <v>0</v>
      </c>
      <c r="AC449" t="n">
        <v>0</v>
      </c>
      <c r="AD449" t="n">
        <v>0</v>
      </c>
      <c r="AE449" t="n">
        <v>9749.99</v>
      </c>
      <c r="AF449" t="n">
        <v>0</v>
      </c>
      <c r="AG449" t="n">
        <v>0</v>
      </c>
      <c r="AH449" t="n">
        <v>0</v>
      </c>
      <c r="AI449" t="n">
        <v>21.91</v>
      </c>
      <c r="AJ449" t="n">
        <v>1</v>
      </c>
      <c r="AK449" t="n">
        <v>1</v>
      </c>
      <c r="AL449" t="n">
        <v>1</v>
      </c>
      <c r="AM449" t="n">
        <v>2</v>
      </c>
      <c r="AN449" t="n">
        <v>0</v>
      </c>
      <c r="AO449" t="n">
        <v>1</v>
      </c>
      <c r="AP449" t="n">
        <v>0</v>
      </c>
      <c r="AQ449" t="n">
        <v>0</v>
      </c>
      <c r="AR449" t="n">
        <v>0</v>
      </c>
      <c r="AS449" t="inlineStr"/>
      <c r="AT449" t="n">
        <v>6.999999999999999e-05</v>
      </c>
      <c r="AU449" t="inlineStr"/>
      <c r="AV449" t="n">
        <v>0</v>
      </c>
      <c r="AW449" t="n">
        <v>2</v>
      </c>
      <c r="AX449" t="n">
        <v>78865984</v>
      </c>
      <c r="AY449" t="n">
        <v>1</v>
      </c>
      <c r="AZ449" t="n">
        <v>0</v>
      </c>
      <c r="BA449" t="n">
        <v>441</v>
      </c>
      <c r="BB449" t="n">
        <v>0</v>
      </c>
      <c r="BC449" t="n">
        <v>0</v>
      </c>
      <c r="BD449" t="n">
        <v>0</v>
      </c>
      <c r="BE449" t="n">
        <v>0</v>
      </c>
      <c r="BF449" t="n">
        <v>0</v>
      </c>
      <c r="BG449" t="n">
        <v>0</v>
      </c>
      <c r="BH449" t="n">
        <v>0</v>
      </c>
      <c r="BI449" t="n">
        <v>0</v>
      </c>
      <c r="BJ449" t="n">
        <v>0</v>
      </c>
      <c r="BK449" t="n">
        <v>0</v>
      </c>
      <c r="BL449" t="n">
        <v>0</v>
      </c>
      <c r="BM449" t="n">
        <v>0</v>
      </c>
      <c r="BN449" t="n">
        <v>0</v>
      </c>
      <c r="BO449" t="n">
        <v>0</v>
      </c>
      <c r="BP449" t="n">
        <v>0</v>
      </c>
      <c r="BQ449" t="n">
        <v>0</v>
      </c>
      <c r="BR449" t="n">
        <v>0</v>
      </c>
      <c r="BS449" t="n">
        <v>0</v>
      </c>
      <c r="BT449" t="n">
        <v>0</v>
      </c>
      <c r="BU449" t="n">
        <v>0</v>
      </c>
      <c r="BV449" t="n">
        <v>0</v>
      </c>
      <c r="BW449" t="n">
        <v>0</v>
      </c>
      <c r="CV449" t="n">
        <v>0</v>
      </c>
      <c r="CW449" t="n">
        <v>0</v>
      </c>
      <c r="CX449">
        <f>ROUND(Y449*Source!I1301,7)</f>
        <v/>
      </c>
      <c r="CY449">
        <f>AA449</f>
        <v/>
      </c>
      <c r="CZ449">
        <f>AE449</f>
        <v/>
      </c>
      <c r="DA449">
        <f>AI449</f>
        <v/>
      </c>
      <c r="DB449">
        <f>ROUND(ROUND(AT449*CZ449,2),2)</f>
        <v/>
      </c>
      <c r="DC449">
        <f>ROUND(ROUND(AT449*AG449,2),2)</f>
        <v/>
      </c>
      <c r="DD449" t="inlineStr"/>
      <c r="DE449" t="inlineStr"/>
      <c r="DF449">
        <f>ROUND(ROUND(AE449*AI449,0)*CX449,0)</f>
        <v/>
      </c>
      <c r="DG449">
        <f>ROUND(ROUND(AF449,0)*CX449,0)</f>
        <v/>
      </c>
      <c r="DH449">
        <f>ROUND(ROUND(AG449,0)*CX449,0)</f>
        <v/>
      </c>
      <c r="DI449">
        <f>ROUND(ROUND(AH449,0)*CX449,0)</f>
        <v/>
      </c>
      <c r="DJ449">
        <f>DF449</f>
        <v/>
      </c>
      <c r="DK449" t="n">
        <v>0</v>
      </c>
      <c r="DL449" t="inlineStr"/>
      <c r="DM449" t="n">
        <v>0</v>
      </c>
      <c r="DN449" t="inlineStr"/>
      <c r="DO449" t="n">
        <v>0</v>
      </c>
    </row>
    <row r="450">
      <c r="A450">
        <f>ROW(Source!A1301)</f>
        <v/>
      </c>
      <c r="B450" t="n">
        <v>78862477</v>
      </c>
      <c r="C450" t="n">
        <v>78865978</v>
      </c>
      <c r="D450" t="n">
        <v>29114298</v>
      </c>
      <c r="E450" t="n">
        <v>1</v>
      </c>
      <c r="F450" t="n">
        <v>1</v>
      </c>
      <c r="G450" t="n">
        <v>1</v>
      </c>
      <c r="H450" t="n">
        <v>3</v>
      </c>
      <c r="I450" t="inlineStr">
        <is>
          <t>101-1845</t>
        </is>
      </c>
      <c r="J450" t="inlineStr">
        <is>
          <t>ТССЦ Московской обл., 101-1845, приказ Минстроя России №675/пр от 28.02.2017 № 254/пр</t>
        </is>
      </c>
      <c r="K450" t="inlineStr">
        <is>
          <t>Винты самонарезающие с уплотнительной прокладкой 4,8х35 мм</t>
        </is>
      </c>
      <c r="L450" t="n">
        <v>1355</v>
      </c>
      <c r="N450" t="n">
        <v>1010</v>
      </c>
      <c r="O450" t="inlineStr">
        <is>
          <t>100 шт.</t>
        </is>
      </c>
      <c r="P450" t="inlineStr">
        <is>
          <t>100 шт.</t>
        </is>
      </c>
      <c r="Q450" t="n">
        <v>100</v>
      </c>
      <c r="W450" t="n">
        <v>0</v>
      </c>
      <c r="X450" t="n">
        <v>1167034440</v>
      </c>
      <c r="Y450">
        <f>AT450</f>
        <v/>
      </c>
      <c r="AA450" t="n">
        <v>121</v>
      </c>
      <c r="AB450" t="n">
        <v>0</v>
      </c>
      <c r="AC450" t="n">
        <v>0</v>
      </c>
      <c r="AD450" t="n">
        <v>0</v>
      </c>
      <c r="AE450" t="n">
        <v>20</v>
      </c>
      <c r="AF450" t="n">
        <v>0</v>
      </c>
      <c r="AG450" t="n">
        <v>0</v>
      </c>
      <c r="AH450" t="n">
        <v>0</v>
      </c>
      <c r="AI450" t="n">
        <v>6.05</v>
      </c>
      <c r="AJ450" t="n">
        <v>1</v>
      </c>
      <c r="AK450" t="n">
        <v>1</v>
      </c>
      <c r="AL450" t="n">
        <v>1</v>
      </c>
      <c r="AM450" t="n">
        <v>2</v>
      </c>
      <c r="AN450" t="n">
        <v>0</v>
      </c>
      <c r="AO450" t="n">
        <v>1</v>
      </c>
      <c r="AP450" t="n">
        <v>0</v>
      </c>
      <c r="AQ450" t="n">
        <v>0</v>
      </c>
      <c r="AR450" t="n">
        <v>0</v>
      </c>
      <c r="AS450" t="inlineStr"/>
      <c r="AT450" t="n">
        <v>8.000000000000001e-05</v>
      </c>
      <c r="AU450" t="inlineStr"/>
      <c r="AV450" t="n">
        <v>0</v>
      </c>
      <c r="AW450" t="n">
        <v>2</v>
      </c>
      <c r="AX450" t="n">
        <v>78865985</v>
      </c>
      <c r="AY450" t="n">
        <v>1</v>
      </c>
      <c r="AZ450" t="n">
        <v>0</v>
      </c>
      <c r="BA450" t="n">
        <v>442</v>
      </c>
      <c r="BB450" t="n">
        <v>0</v>
      </c>
      <c r="BC450" t="n">
        <v>0</v>
      </c>
      <c r="BD450" t="n">
        <v>0</v>
      </c>
      <c r="BE450" t="n">
        <v>0</v>
      </c>
      <c r="BF450" t="n">
        <v>0</v>
      </c>
      <c r="BG450" t="n">
        <v>0</v>
      </c>
      <c r="BH450" t="n">
        <v>0</v>
      </c>
      <c r="BI450" t="n">
        <v>0</v>
      </c>
      <c r="BJ450" t="n">
        <v>0</v>
      </c>
      <c r="BK450" t="n">
        <v>0</v>
      </c>
      <c r="BL450" t="n">
        <v>0</v>
      </c>
      <c r="BM450" t="n">
        <v>0</v>
      </c>
      <c r="BN450" t="n">
        <v>0</v>
      </c>
      <c r="BO450" t="n">
        <v>0</v>
      </c>
      <c r="BP450" t="n">
        <v>0</v>
      </c>
      <c r="BQ450" t="n">
        <v>0</v>
      </c>
      <c r="BR450" t="n">
        <v>0</v>
      </c>
      <c r="BS450" t="n">
        <v>0</v>
      </c>
      <c r="BT450" t="n">
        <v>0</v>
      </c>
      <c r="BU450" t="n">
        <v>0</v>
      </c>
      <c r="BV450" t="n">
        <v>0</v>
      </c>
      <c r="BW450" t="n">
        <v>0</v>
      </c>
      <c r="CV450" t="n">
        <v>0</v>
      </c>
      <c r="CW450" t="n">
        <v>0</v>
      </c>
      <c r="CX450">
        <f>ROUND(Y450*Source!I1301,7)</f>
        <v/>
      </c>
      <c r="CY450">
        <f>AA450</f>
        <v/>
      </c>
      <c r="CZ450">
        <f>AE450</f>
        <v/>
      </c>
      <c r="DA450">
        <f>AI450</f>
        <v/>
      </c>
      <c r="DB450">
        <f>ROUND(ROUND(AT450*CZ450,2),2)</f>
        <v/>
      </c>
      <c r="DC450">
        <f>ROUND(ROUND(AT450*AG450,2),2)</f>
        <v/>
      </c>
      <c r="DD450" t="inlineStr"/>
      <c r="DE450" t="inlineStr"/>
      <c r="DF450">
        <f>ROUND(ROUND(AE450*AI450,0)*CX450,0)</f>
        <v/>
      </c>
      <c r="DG450">
        <f>ROUND(ROUND(AF450,0)*CX450,0)</f>
        <v/>
      </c>
      <c r="DH450">
        <f>ROUND(ROUND(AG450,0)*CX450,0)</f>
        <v/>
      </c>
      <c r="DI450">
        <f>ROUND(ROUND(AH450,0)*CX450,0)</f>
        <v/>
      </c>
      <c r="DJ450">
        <f>DF450</f>
        <v/>
      </c>
      <c r="DK450" t="n">
        <v>0</v>
      </c>
      <c r="DL450" t="inlineStr"/>
      <c r="DM450" t="n">
        <v>0</v>
      </c>
      <c r="DN450" t="inlineStr"/>
      <c r="DO450" t="n">
        <v>0</v>
      </c>
    </row>
    <row r="451">
      <c r="A451">
        <f>ROW(Source!A1301)</f>
        <v/>
      </c>
      <c r="B451" t="n">
        <v>78862477</v>
      </c>
      <c r="C451" t="n">
        <v>78865978</v>
      </c>
      <c r="D451" t="n">
        <v>29114793</v>
      </c>
      <c r="E451" t="n">
        <v>1</v>
      </c>
      <c r="F451" t="n">
        <v>1</v>
      </c>
      <c r="G451" t="n">
        <v>1</v>
      </c>
      <c r="H451" t="n">
        <v>3</v>
      </c>
      <c r="I451" t="inlineStr">
        <is>
          <t>101-6899</t>
        </is>
      </c>
      <c r="J451" t="inlineStr">
        <is>
          <t>ТССЦ Московской обл., 101-6899, приказ Минстроя России №675/пр от 28.02.2017 № 254/пр</t>
        </is>
      </c>
      <c r="K451" t="inlineStr">
        <is>
          <t>Доводчик дверной гидравлический TS-68 с зубчатым приводом (нагрузка до 90 кг)</t>
        </is>
      </c>
      <c r="L451" t="n">
        <v>1354</v>
      </c>
      <c r="N451" t="n">
        <v>1010</v>
      </c>
      <c r="O451" t="inlineStr">
        <is>
          <t>шт.</t>
        </is>
      </c>
      <c r="P451" t="inlineStr">
        <is>
          <t>шт.</t>
        </is>
      </c>
      <c r="Q451" t="n">
        <v>1</v>
      </c>
      <c r="W451" t="n">
        <v>0</v>
      </c>
      <c r="X451" t="n">
        <v>-2104137516</v>
      </c>
      <c r="Y451">
        <f>AT451</f>
        <v/>
      </c>
      <c r="AA451" t="n">
        <v>2518.46</v>
      </c>
      <c r="AB451" t="n">
        <v>0</v>
      </c>
      <c r="AC451" t="n">
        <v>0</v>
      </c>
      <c r="AD451" t="n">
        <v>0</v>
      </c>
      <c r="AE451" t="n">
        <v>284.25</v>
      </c>
      <c r="AF451" t="n">
        <v>0</v>
      </c>
      <c r="AG451" t="n">
        <v>0</v>
      </c>
      <c r="AH451" t="n">
        <v>0</v>
      </c>
      <c r="AI451" t="n">
        <v>8.859999999999999</v>
      </c>
      <c r="AJ451" t="n">
        <v>1</v>
      </c>
      <c r="AK451" t="n">
        <v>1</v>
      </c>
      <c r="AL451" t="n">
        <v>1</v>
      </c>
      <c r="AM451" t="n">
        <v>0</v>
      </c>
      <c r="AN451" t="n">
        <v>0</v>
      </c>
      <c r="AO451" t="n">
        <v>0</v>
      </c>
      <c r="AP451" t="n">
        <v>0</v>
      </c>
      <c r="AQ451" t="n">
        <v>0</v>
      </c>
      <c r="AR451" t="n">
        <v>0</v>
      </c>
      <c r="AS451" t="inlineStr"/>
      <c r="AT451" t="n">
        <v>1</v>
      </c>
      <c r="AU451" t="inlineStr"/>
      <c r="AV451" t="n">
        <v>0</v>
      </c>
      <c r="AW451" t="n">
        <v>1</v>
      </c>
      <c r="AX451" t="n">
        <v>-1</v>
      </c>
      <c r="AY451" t="n">
        <v>0</v>
      </c>
      <c r="AZ451" t="n">
        <v>0</v>
      </c>
      <c r="BA451" t="inlineStr"/>
      <c r="BB451" t="n">
        <v>0</v>
      </c>
      <c r="BC451" t="n">
        <v>0</v>
      </c>
      <c r="BD451" t="n">
        <v>0</v>
      </c>
      <c r="BE451" t="n">
        <v>0</v>
      </c>
      <c r="BF451" t="n">
        <v>0</v>
      </c>
      <c r="BG451" t="n">
        <v>0</v>
      </c>
      <c r="BH451" t="n">
        <v>0</v>
      </c>
      <c r="BI451" t="n">
        <v>0</v>
      </c>
      <c r="BJ451" t="n">
        <v>0</v>
      </c>
      <c r="BK451" t="n">
        <v>0</v>
      </c>
      <c r="BL451" t="n">
        <v>0</v>
      </c>
      <c r="BM451" t="n">
        <v>0</v>
      </c>
      <c r="BN451" t="n">
        <v>0</v>
      </c>
      <c r="BO451" t="n">
        <v>0</v>
      </c>
      <c r="BP451" t="n">
        <v>0</v>
      </c>
      <c r="BQ451" t="n">
        <v>0</v>
      </c>
      <c r="BR451" t="n">
        <v>0</v>
      </c>
      <c r="BS451" t="n">
        <v>0</v>
      </c>
      <c r="BT451" t="n">
        <v>0</v>
      </c>
      <c r="BU451" t="n">
        <v>0</v>
      </c>
      <c r="BV451" t="n">
        <v>0</v>
      </c>
      <c r="BW451" t="n">
        <v>0</v>
      </c>
      <c r="CV451" t="n">
        <v>0</v>
      </c>
      <c r="CW451" t="n">
        <v>0</v>
      </c>
      <c r="CX451">
        <f>ROUND(Y451*Source!I1301,7)</f>
        <v/>
      </c>
      <c r="CY451">
        <f>AA451</f>
        <v/>
      </c>
      <c r="CZ451">
        <f>AE451</f>
        <v/>
      </c>
      <c r="DA451">
        <f>AI451</f>
        <v/>
      </c>
      <c r="DB451">
        <f>ROUND(ROUND(AT451*CZ451,2),2)</f>
        <v/>
      </c>
      <c r="DC451">
        <f>ROUND(ROUND(AT451*AG451,2),2)</f>
        <v/>
      </c>
      <c r="DD451" t="inlineStr"/>
      <c r="DE451" t="inlineStr"/>
      <c r="DF451">
        <f>ROUND(ROUND(AE451*AI451,0)*CX451,0)</f>
        <v/>
      </c>
      <c r="DG451">
        <f>ROUND(ROUND(AF451,0)*CX451,0)</f>
        <v/>
      </c>
      <c r="DH451">
        <f>ROUND(ROUND(AG451,0)*CX451,0)</f>
        <v/>
      </c>
      <c r="DI451">
        <f>ROUND(ROUND(AH451,0)*CX451,0)</f>
        <v/>
      </c>
      <c r="DJ451">
        <f>DF451</f>
        <v/>
      </c>
      <c r="DK451" t="n">
        <v>0</v>
      </c>
      <c r="DL451" t="inlineStr"/>
      <c r="DM451" t="n">
        <v>0</v>
      </c>
      <c r="DN451" t="inlineStr"/>
      <c r="DO451" t="n">
        <v>0</v>
      </c>
    </row>
    <row r="452">
      <c r="A452">
        <f>ROW(Source!A1341)</f>
        <v/>
      </c>
      <c r="B452" t="n">
        <v>78862477</v>
      </c>
      <c r="C452" t="n">
        <v>78866055</v>
      </c>
      <c r="D452" t="n">
        <v>18410631</v>
      </c>
      <c r="E452" t="n">
        <v>1</v>
      </c>
      <c r="F452" t="n">
        <v>1</v>
      </c>
      <c r="G452" t="n">
        <v>1</v>
      </c>
      <c r="H452" t="n">
        <v>1</v>
      </c>
      <c r="I452" t="inlineStr">
        <is>
          <t>1-1029-90</t>
        </is>
      </c>
      <c r="J452" t="inlineStr"/>
      <c r="K452" t="inlineStr">
        <is>
          <t>Рабочий строитель среднего разряда 2,9</t>
        </is>
      </c>
      <c r="L452" t="n">
        <v>1369</v>
      </c>
      <c r="N452" t="n">
        <v>1013</v>
      </c>
      <c r="O452" t="inlineStr">
        <is>
          <t>чел.-ч</t>
        </is>
      </c>
      <c r="P452" t="inlineStr">
        <is>
          <t>чел.-ч</t>
        </is>
      </c>
      <c r="Q452" t="n">
        <v>1</v>
      </c>
      <c r="W452" t="n">
        <v>0</v>
      </c>
      <c r="X452" t="n">
        <v>-1896518065</v>
      </c>
      <c r="Y452">
        <f>AT452</f>
        <v/>
      </c>
      <c r="AA452" t="n">
        <v>0</v>
      </c>
      <c r="AB452" t="n">
        <v>0</v>
      </c>
      <c r="AC452" t="n">
        <v>0</v>
      </c>
      <c r="AD452" t="n">
        <v>8.460000000000001</v>
      </c>
      <c r="AE452" t="n">
        <v>0</v>
      </c>
      <c r="AF452" t="n">
        <v>0</v>
      </c>
      <c r="AG452" t="n">
        <v>0</v>
      </c>
      <c r="AH452" t="n">
        <v>8.460000000000001</v>
      </c>
      <c r="AI452" t="n">
        <v>1</v>
      </c>
      <c r="AJ452" t="n">
        <v>1</v>
      </c>
      <c r="AK452" t="n">
        <v>1</v>
      </c>
      <c r="AL452" t="n">
        <v>1</v>
      </c>
      <c r="AM452" t="n">
        <v>-2</v>
      </c>
      <c r="AN452" t="n">
        <v>0</v>
      </c>
      <c r="AO452" t="n">
        <v>1</v>
      </c>
      <c r="AP452" t="n">
        <v>1</v>
      </c>
      <c r="AQ452" t="n">
        <v>0</v>
      </c>
      <c r="AR452" t="n">
        <v>0</v>
      </c>
      <c r="AS452" t="inlineStr"/>
      <c r="AT452" t="n">
        <v>85.3</v>
      </c>
      <c r="AU452" t="inlineStr"/>
      <c r="AV452" t="n">
        <v>1</v>
      </c>
      <c r="AW452" t="n">
        <v>2</v>
      </c>
      <c r="AX452" t="n">
        <v>78866056</v>
      </c>
      <c r="AY452" t="n">
        <v>1</v>
      </c>
      <c r="AZ452" t="n">
        <v>0</v>
      </c>
      <c r="BA452" t="n">
        <v>444</v>
      </c>
      <c r="BB452" t="n">
        <v>0</v>
      </c>
      <c r="BC452" t="n">
        <v>0</v>
      </c>
      <c r="BD452" t="n">
        <v>0</v>
      </c>
      <c r="BE452" t="n">
        <v>0</v>
      </c>
      <c r="BF452" t="n">
        <v>0</v>
      </c>
      <c r="BG452" t="n">
        <v>0</v>
      </c>
      <c r="BH452" t="n">
        <v>0</v>
      </c>
      <c r="BI452" t="n">
        <v>0</v>
      </c>
      <c r="BJ452" t="n">
        <v>0</v>
      </c>
      <c r="BK452" t="n">
        <v>0</v>
      </c>
      <c r="BL452" t="n">
        <v>0</v>
      </c>
      <c r="BM452" t="n">
        <v>0</v>
      </c>
      <c r="BN452" t="n">
        <v>0</v>
      </c>
      <c r="BO452" t="n">
        <v>0</v>
      </c>
      <c r="BP452" t="n">
        <v>0</v>
      </c>
      <c r="BQ452" t="n">
        <v>0</v>
      </c>
      <c r="BR452" t="n">
        <v>0</v>
      </c>
      <c r="BS452" t="n">
        <v>0</v>
      </c>
      <c r="BT452" t="n">
        <v>0</v>
      </c>
      <c r="BU452" t="n">
        <v>0</v>
      </c>
      <c r="BV452" t="n">
        <v>0</v>
      </c>
      <c r="BW452" t="n">
        <v>0</v>
      </c>
      <c r="CU452">
        <f>ROUND(AT452*Source!I1341*AH452*AL452,0)</f>
        <v/>
      </c>
      <c r="CV452">
        <f>ROUND(Y452*Source!I1341,7)</f>
        <v/>
      </c>
      <c r="CW452" t="n">
        <v>0</v>
      </c>
      <c r="CX452">
        <f>ROUND(Y452*Source!I1341,7)</f>
        <v/>
      </c>
      <c r="CY452">
        <f>AD452</f>
        <v/>
      </c>
      <c r="CZ452">
        <f>AH452</f>
        <v/>
      </c>
      <c r="DA452">
        <f>AL452</f>
        <v/>
      </c>
      <c r="DB452">
        <f>ROUND(ROUND(AT452*CZ452,2),2)</f>
        <v/>
      </c>
      <c r="DC452">
        <f>ROUND(ROUND(AT452*AG452,2),2)</f>
        <v/>
      </c>
      <c r="DD452" t="inlineStr"/>
      <c r="DE452" t="inlineStr"/>
      <c r="DF452">
        <f>ROUND(ROUND(AE452,0)*CX452,0)</f>
        <v/>
      </c>
      <c r="DG452">
        <f>ROUND(ROUND(AF452,0)*CX452,0)</f>
        <v/>
      </c>
      <c r="DH452">
        <f>ROUND(ROUND(AG452,0)*CX452,0)</f>
        <v/>
      </c>
      <c r="DI452">
        <f>ROUND(ROUND(AH452,0)*CX452,0)</f>
        <v/>
      </c>
      <c r="DJ452">
        <f>DI452</f>
        <v/>
      </c>
      <c r="DK452" t="n">
        <v>0</v>
      </c>
      <c r="DL452" t="inlineStr"/>
      <c r="DM452" t="n">
        <v>0</v>
      </c>
      <c r="DN452" t="inlineStr"/>
      <c r="DO452" t="n">
        <v>0</v>
      </c>
    </row>
    <row r="453">
      <c r="A453">
        <f>ROW(Source!A1341)</f>
        <v/>
      </c>
      <c r="B453" t="n">
        <v>78862477</v>
      </c>
      <c r="C453" t="n">
        <v>78866055</v>
      </c>
      <c r="D453" t="n">
        <v>121548</v>
      </c>
      <c r="E453" t="n">
        <v>1</v>
      </c>
      <c r="F453" t="n">
        <v>1</v>
      </c>
      <c r="G453" t="n">
        <v>1</v>
      </c>
      <c r="H453" t="n">
        <v>1</v>
      </c>
      <c r="I453" t="inlineStr">
        <is>
          <t>2</t>
        </is>
      </c>
      <c r="J453" t="inlineStr"/>
      <c r="K453" t="inlineStr">
        <is>
          <t>Затраты труда машинистов</t>
        </is>
      </c>
      <c r="L453" t="n">
        <v>608254</v>
      </c>
      <c r="N453" t="n">
        <v>1013</v>
      </c>
      <c r="O453" t="inlineStr">
        <is>
          <t>чел.час</t>
        </is>
      </c>
      <c r="P453" t="inlineStr">
        <is>
          <t>чел.час</t>
        </is>
      </c>
      <c r="Q453" t="n">
        <v>1</v>
      </c>
      <c r="W453" t="n">
        <v>0</v>
      </c>
      <c r="X453" t="n">
        <v>-185737400</v>
      </c>
      <c r="Y453">
        <f>AT453</f>
        <v/>
      </c>
      <c r="AA453" t="n">
        <v>0</v>
      </c>
      <c r="AB453" t="n">
        <v>0</v>
      </c>
      <c r="AC453" t="n">
        <v>0</v>
      </c>
      <c r="AD453" t="n">
        <v>0</v>
      </c>
      <c r="AE453" t="n">
        <v>0</v>
      </c>
      <c r="AF453" t="n">
        <v>0</v>
      </c>
      <c r="AG453" t="n">
        <v>0</v>
      </c>
      <c r="AH453" t="n">
        <v>0</v>
      </c>
      <c r="AI453" t="n">
        <v>1</v>
      </c>
      <c r="AJ453" t="n">
        <v>1</v>
      </c>
      <c r="AK453" t="n">
        <v>1</v>
      </c>
      <c r="AL453" t="n">
        <v>1</v>
      </c>
      <c r="AM453" t="n">
        <v>-2</v>
      </c>
      <c r="AN453" t="n">
        <v>0</v>
      </c>
      <c r="AO453" t="n">
        <v>1</v>
      </c>
      <c r="AP453" t="n">
        <v>1</v>
      </c>
      <c r="AQ453" t="n">
        <v>0</v>
      </c>
      <c r="AR453" t="n">
        <v>0</v>
      </c>
      <c r="AS453" t="inlineStr"/>
      <c r="AT453" t="n">
        <v>0.32</v>
      </c>
      <c r="AU453" t="inlineStr"/>
      <c r="AV453" t="n">
        <v>2</v>
      </c>
      <c r="AW453" t="n">
        <v>2</v>
      </c>
      <c r="AX453" t="n">
        <v>78866057</v>
      </c>
      <c r="AY453" t="n">
        <v>1</v>
      </c>
      <c r="AZ453" t="n">
        <v>0</v>
      </c>
      <c r="BA453" t="n">
        <v>445</v>
      </c>
      <c r="BB453" t="n">
        <v>0</v>
      </c>
      <c r="BC453" t="n">
        <v>0</v>
      </c>
      <c r="BD453" t="n">
        <v>0</v>
      </c>
      <c r="BE453" t="n">
        <v>0</v>
      </c>
      <c r="BF453" t="n">
        <v>0</v>
      </c>
      <c r="BG453" t="n">
        <v>0</v>
      </c>
      <c r="BH453" t="n">
        <v>0</v>
      </c>
      <c r="BI453" t="n">
        <v>0</v>
      </c>
      <c r="BJ453" t="n">
        <v>0</v>
      </c>
      <c r="BK453" t="n">
        <v>0</v>
      </c>
      <c r="BL453" t="n">
        <v>0</v>
      </c>
      <c r="BM453" t="n">
        <v>0</v>
      </c>
      <c r="BN453" t="n">
        <v>0</v>
      </c>
      <c r="BO453" t="n">
        <v>0</v>
      </c>
      <c r="BP453" t="n">
        <v>0</v>
      </c>
      <c r="BQ453" t="n">
        <v>0</v>
      </c>
      <c r="BR453" t="n">
        <v>0</v>
      </c>
      <c r="BS453" t="n">
        <v>0</v>
      </c>
      <c r="BT453" t="n">
        <v>0</v>
      </c>
      <c r="BU453" t="n">
        <v>0</v>
      </c>
      <c r="BV453" t="n">
        <v>0</v>
      </c>
      <c r="BW453" t="n">
        <v>0</v>
      </c>
      <c r="CV453" t="n">
        <v>0</v>
      </c>
      <c r="CW453" t="n">
        <v>0</v>
      </c>
      <c r="CX453">
        <f>ROUND(Y453*Source!I1341,7)</f>
        <v/>
      </c>
      <c r="CY453">
        <f>AD453</f>
        <v/>
      </c>
      <c r="CZ453">
        <f>AH453</f>
        <v/>
      </c>
      <c r="DA453">
        <f>AL453</f>
        <v/>
      </c>
      <c r="DB453">
        <f>ROUND(ROUND(AT453*CZ453,2),2)</f>
        <v/>
      </c>
      <c r="DC453">
        <f>ROUND(ROUND(AT453*AG453,2),2)</f>
        <v/>
      </c>
      <c r="DD453" t="inlineStr"/>
      <c r="DE453" t="inlineStr"/>
      <c r="DF453">
        <f>ROUND(ROUND(AE453,0)*CX453,0)</f>
        <v/>
      </c>
      <c r="DG453">
        <f>ROUND(ROUND(AF453,0)*CX453,0)</f>
        <v/>
      </c>
      <c r="DH453">
        <f>ROUND(ROUND(AG453,0)*CX453,0)</f>
        <v/>
      </c>
      <c r="DI453">
        <f>ROUND(ROUND(AH453,0)*CX453,0)</f>
        <v/>
      </c>
      <c r="DJ453">
        <f>DI453</f>
        <v/>
      </c>
      <c r="DK453" t="n">
        <v>0</v>
      </c>
      <c r="DL453" t="inlineStr"/>
      <c r="DM453" t="n">
        <v>0</v>
      </c>
      <c r="DN453" t="inlineStr"/>
      <c r="DO453" t="n">
        <v>0</v>
      </c>
    </row>
    <row r="454">
      <c r="A454">
        <f>ROW(Source!A1341)</f>
        <v/>
      </c>
      <c r="B454" t="n">
        <v>78862477</v>
      </c>
      <c r="C454" t="n">
        <v>78866055</v>
      </c>
      <c r="D454" t="n">
        <v>29172556</v>
      </c>
      <c r="E454" t="n">
        <v>1</v>
      </c>
      <c r="F454" t="n">
        <v>1</v>
      </c>
      <c r="G454" t="n">
        <v>1</v>
      </c>
      <c r="H454" t="n">
        <v>2</v>
      </c>
      <c r="I454" t="inlineStr">
        <is>
          <t>030954</t>
        </is>
      </c>
      <c r="J454" t="inlineStr">
        <is>
          <t>ТСЭМ Московской обл., 030954, приказ Минстроя России №675/пр от 28.02.2017 № 264/пр</t>
        </is>
      </c>
      <c r="K454" t="inlineStr">
        <is>
          <t>Подъемники грузоподъемностью до 500 кг одномачтовые, высота подъема 45 м</t>
        </is>
      </c>
      <c r="L454" t="n">
        <v>1368</v>
      </c>
      <c r="N454" t="n">
        <v>1011</v>
      </c>
      <c r="O454" t="inlineStr">
        <is>
          <t>маш.-ч</t>
        </is>
      </c>
      <c r="P454" t="inlineStr">
        <is>
          <t>маш.-ч</t>
        </is>
      </c>
      <c r="Q454" t="n">
        <v>1</v>
      </c>
      <c r="W454" t="n">
        <v>0</v>
      </c>
      <c r="X454" t="n">
        <v>344519037</v>
      </c>
      <c r="Y454">
        <f>AT454</f>
        <v/>
      </c>
      <c r="AA454" t="n">
        <v>0</v>
      </c>
      <c r="AB454" t="n">
        <v>728.98</v>
      </c>
      <c r="AC454" t="n">
        <v>705.38</v>
      </c>
      <c r="AD454" t="n">
        <v>0</v>
      </c>
      <c r="AE454" t="n">
        <v>0</v>
      </c>
      <c r="AF454" t="n">
        <v>31.26</v>
      </c>
      <c r="AG454" t="n">
        <v>13.5</v>
      </c>
      <c r="AH454" t="n">
        <v>0</v>
      </c>
      <c r="AI454" t="n">
        <v>1</v>
      </c>
      <c r="AJ454" t="n">
        <v>23.32</v>
      </c>
      <c r="AK454" t="n">
        <v>52.25</v>
      </c>
      <c r="AL454" t="n">
        <v>1</v>
      </c>
      <c r="AM454" t="n">
        <v>2</v>
      </c>
      <c r="AN454" t="n">
        <v>0</v>
      </c>
      <c r="AO454" t="n">
        <v>1</v>
      </c>
      <c r="AP454" t="n">
        <v>1</v>
      </c>
      <c r="AQ454" t="n">
        <v>0</v>
      </c>
      <c r="AR454" t="n">
        <v>0</v>
      </c>
      <c r="AS454" t="inlineStr"/>
      <c r="AT454" t="n">
        <v>0.32</v>
      </c>
      <c r="AU454" t="inlineStr"/>
      <c r="AV454" t="n">
        <v>0</v>
      </c>
      <c r="AW454" t="n">
        <v>2</v>
      </c>
      <c r="AX454" t="n">
        <v>78866058</v>
      </c>
      <c r="AY454" t="n">
        <v>1</v>
      </c>
      <c r="AZ454" t="n">
        <v>0</v>
      </c>
      <c r="BA454" t="n">
        <v>446</v>
      </c>
      <c r="BB454" t="n">
        <v>0</v>
      </c>
      <c r="BC454" t="n">
        <v>0</v>
      </c>
      <c r="BD454" t="n">
        <v>0</v>
      </c>
      <c r="BE454" t="n">
        <v>0</v>
      </c>
      <c r="BF454" t="n">
        <v>0</v>
      </c>
      <c r="BG454" t="n">
        <v>0</v>
      </c>
      <c r="BH454" t="n">
        <v>0</v>
      </c>
      <c r="BI454" t="n">
        <v>0</v>
      </c>
      <c r="BJ454" t="n">
        <v>0</v>
      </c>
      <c r="BK454" t="n">
        <v>0</v>
      </c>
      <c r="BL454" t="n">
        <v>0</v>
      </c>
      <c r="BM454" t="n">
        <v>0</v>
      </c>
      <c r="BN454" t="n">
        <v>0</v>
      </c>
      <c r="BO454" t="n">
        <v>0</v>
      </c>
      <c r="BP454" t="n">
        <v>0</v>
      </c>
      <c r="BQ454" t="n">
        <v>0</v>
      </c>
      <c r="BR454" t="n">
        <v>0</v>
      </c>
      <c r="BS454" t="n">
        <v>0</v>
      </c>
      <c r="BT454" t="n">
        <v>0</v>
      </c>
      <c r="BU454" t="n">
        <v>0</v>
      </c>
      <c r="BV454" t="n">
        <v>0</v>
      </c>
      <c r="BW454" t="n">
        <v>0</v>
      </c>
      <c r="CV454" t="n">
        <v>0</v>
      </c>
      <c r="CW454">
        <f>ROUND(Y454*Source!I1341*DO454,7)</f>
        <v/>
      </c>
      <c r="CX454">
        <f>ROUND(Y454*Source!I1341,7)</f>
        <v/>
      </c>
      <c r="CY454">
        <f>AB454</f>
        <v/>
      </c>
      <c r="CZ454">
        <f>AF454</f>
        <v/>
      </c>
      <c r="DA454">
        <f>AJ454</f>
        <v/>
      </c>
      <c r="DB454">
        <f>ROUND(ROUND(AT454*CZ454,2),2)</f>
        <v/>
      </c>
      <c r="DC454">
        <f>ROUND(ROUND(AT454*AG454,2),2)</f>
        <v/>
      </c>
      <c r="DD454" t="inlineStr"/>
      <c r="DE454" t="inlineStr"/>
      <c r="DF454">
        <f>ROUND(ROUND(AE454,0)*CX454,0)</f>
        <v/>
      </c>
      <c r="DG454">
        <f>ROUND(ROUND(AF454*AJ454,0)*CX454,0)</f>
        <v/>
      </c>
      <c r="DH454">
        <f>ROUND(ROUND(AG454*AK454,0)*CX454,0)</f>
        <v/>
      </c>
      <c r="DI454">
        <f>ROUND(ROUND(AH454,0)*CX454,0)</f>
        <v/>
      </c>
      <c r="DJ454">
        <f>DG454</f>
        <v/>
      </c>
      <c r="DK454" t="n">
        <v>0</v>
      </c>
      <c r="DL454" t="inlineStr"/>
      <c r="DM454" t="n">
        <v>0</v>
      </c>
      <c r="DN454" t="inlineStr"/>
      <c r="DO454" t="n">
        <v>0</v>
      </c>
    </row>
    <row r="455">
      <c r="A455">
        <f>ROW(Source!A1341)</f>
        <v/>
      </c>
      <c r="B455" t="n">
        <v>78862477</v>
      </c>
      <c r="C455" t="n">
        <v>78866055</v>
      </c>
      <c r="D455" t="n">
        <v>29164350</v>
      </c>
      <c r="E455" t="n">
        <v>1</v>
      </c>
      <c r="F455" t="n">
        <v>1</v>
      </c>
      <c r="G455" t="n">
        <v>1</v>
      </c>
      <c r="H455" t="n">
        <v>3</v>
      </c>
      <c r="I455" t="inlineStr">
        <is>
          <t>509-9899</t>
        </is>
      </c>
      <c r="J455" t="inlineStr">
        <is>
          <t>ТССЦ Московской обл., 509-9899, приказ Минстроя России №675/пр от 28.02.2017 № 258/пр</t>
        </is>
      </c>
      <c r="K455" t="inlineStr">
        <is>
          <t>Строительный мусор и масса возвратных материалов</t>
        </is>
      </c>
      <c r="L455" t="n">
        <v>1348</v>
      </c>
      <c r="N455" t="n">
        <v>1009</v>
      </c>
      <c r="O455" t="inlineStr">
        <is>
          <t>т</t>
        </is>
      </c>
      <c r="P455" t="inlineStr">
        <is>
          <t>т</t>
        </is>
      </c>
      <c r="Q455" t="n">
        <v>1000</v>
      </c>
      <c r="W455" t="n">
        <v>0</v>
      </c>
      <c r="X455" t="n">
        <v>1839160745</v>
      </c>
      <c r="Y455">
        <f>AT455</f>
        <v/>
      </c>
      <c r="AA455" t="n">
        <v>0</v>
      </c>
      <c r="AB455" t="n">
        <v>0</v>
      </c>
      <c r="AC455" t="n">
        <v>0</v>
      </c>
      <c r="AD455" t="n">
        <v>0</v>
      </c>
      <c r="AE455" t="n">
        <v>0</v>
      </c>
      <c r="AF455" t="n">
        <v>0</v>
      </c>
      <c r="AG455" t="n">
        <v>0</v>
      </c>
      <c r="AH455" t="n">
        <v>0</v>
      </c>
      <c r="AI455" t="n">
        <v>1</v>
      </c>
      <c r="AJ455" t="n">
        <v>1</v>
      </c>
      <c r="AK455" t="n">
        <v>1</v>
      </c>
      <c r="AL455" t="n">
        <v>1</v>
      </c>
      <c r="AM455" t="n">
        <v>0</v>
      </c>
      <c r="AN455" t="n">
        <v>0</v>
      </c>
      <c r="AO455" t="n">
        <v>0</v>
      </c>
      <c r="AP455" t="n">
        <v>1</v>
      </c>
      <c r="AQ455" t="n">
        <v>0</v>
      </c>
      <c r="AR455" t="n">
        <v>0</v>
      </c>
      <c r="AS455" t="inlineStr"/>
      <c r="AT455" t="n">
        <v>1.34</v>
      </c>
      <c r="AU455" t="inlineStr"/>
      <c r="AV455" t="n">
        <v>0</v>
      </c>
      <c r="AW455" t="n">
        <v>2</v>
      </c>
      <c r="AX455" t="n">
        <v>78866059</v>
      </c>
      <c r="AY455" t="n">
        <v>1</v>
      </c>
      <c r="AZ455" t="n">
        <v>0</v>
      </c>
      <c r="BA455" t="n">
        <v>447</v>
      </c>
      <c r="BB455" t="n">
        <v>0</v>
      </c>
      <c r="BC455" t="n">
        <v>0</v>
      </c>
      <c r="BD455" t="n">
        <v>0</v>
      </c>
      <c r="BE455" t="n">
        <v>0</v>
      </c>
      <c r="BF455" t="n">
        <v>0</v>
      </c>
      <c r="BG455" t="n">
        <v>0</v>
      </c>
      <c r="BH455" t="n">
        <v>0</v>
      </c>
      <c r="BI455" t="n">
        <v>0</v>
      </c>
      <c r="BJ455" t="n">
        <v>0</v>
      </c>
      <c r="BK455" t="n">
        <v>0</v>
      </c>
      <c r="BL455" t="n">
        <v>0</v>
      </c>
      <c r="BM455" t="n">
        <v>0</v>
      </c>
      <c r="BN455" t="n">
        <v>0</v>
      </c>
      <c r="BO455" t="n">
        <v>0</v>
      </c>
      <c r="BP455" t="n">
        <v>0</v>
      </c>
      <c r="BQ455" t="n">
        <v>0</v>
      </c>
      <c r="BR455" t="n">
        <v>0</v>
      </c>
      <c r="BS455" t="n">
        <v>0</v>
      </c>
      <c r="BT455" t="n">
        <v>0</v>
      </c>
      <c r="BU455" t="n">
        <v>0</v>
      </c>
      <c r="BV455" t="n">
        <v>0</v>
      </c>
      <c r="BW455" t="n">
        <v>0</v>
      </c>
      <c r="CV455" t="n">
        <v>0</v>
      </c>
      <c r="CW455" t="n">
        <v>0</v>
      </c>
      <c r="CX455">
        <f>ROUND(Y455*Source!I1341,7)</f>
        <v/>
      </c>
      <c r="CY455">
        <f>AA455</f>
        <v/>
      </c>
      <c r="CZ455">
        <f>AE455</f>
        <v/>
      </c>
      <c r="DA455">
        <f>AI455</f>
        <v/>
      </c>
      <c r="DB455">
        <f>ROUND(ROUND(AT455*CZ455,2),2)</f>
        <v/>
      </c>
      <c r="DC455">
        <f>ROUND(ROUND(AT455*AG455,2),2)</f>
        <v/>
      </c>
      <c r="DD455" t="inlineStr"/>
      <c r="DE455" t="inlineStr"/>
      <c r="DF455">
        <f>ROUND(ROUND(AE455,0)*CX455,0)</f>
        <v/>
      </c>
      <c r="DG455">
        <f>ROUND(ROUND(AF455,0)*CX455,0)</f>
        <v/>
      </c>
      <c r="DH455">
        <f>ROUND(ROUND(AG455,0)*CX455,0)</f>
        <v/>
      </c>
      <c r="DI455">
        <f>ROUND(ROUND(AH455,0)*CX455,0)</f>
        <v/>
      </c>
      <c r="DJ455">
        <f>DF455</f>
        <v/>
      </c>
      <c r="DK455" t="n">
        <v>0</v>
      </c>
      <c r="DL455" t="inlineStr"/>
      <c r="DM455" t="n">
        <v>0</v>
      </c>
      <c r="DN455" t="inlineStr"/>
      <c r="DO455" t="n">
        <v>0</v>
      </c>
    </row>
    <row r="456">
      <c r="A456">
        <f>ROW(Source!A1343)</f>
        <v/>
      </c>
      <c r="B456" t="n">
        <v>78862477</v>
      </c>
      <c r="C456" t="n">
        <v>78866061</v>
      </c>
      <c r="D456" t="n">
        <v>18411117</v>
      </c>
      <c r="E456" t="n">
        <v>1</v>
      </c>
      <c r="F456" t="n">
        <v>1</v>
      </c>
      <c r="G456" t="n">
        <v>1</v>
      </c>
      <c r="H456" t="n">
        <v>1</v>
      </c>
      <c r="I456" t="inlineStr">
        <is>
          <t>1-1040-90</t>
        </is>
      </c>
      <c r="J456" t="inlineStr"/>
      <c r="K456" t="inlineStr">
        <is>
          <t>Рабочий строитель среднего разряда 4</t>
        </is>
      </c>
      <c r="L456" t="n">
        <v>1369</v>
      </c>
      <c r="N456" t="n">
        <v>1013</v>
      </c>
      <c r="O456" t="inlineStr">
        <is>
          <t>чел.-ч</t>
        </is>
      </c>
      <c r="P456" t="inlineStr">
        <is>
          <t>чел.-ч</t>
        </is>
      </c>
      <c r="Q456" t="n">
        <v>1</v>
      </c>
      <c r="W456" t="n">
        <v>0</v>
      </c>
      <c r="X456" t="n">
        <v>-1739886638</v>
      </c>
      <c r="Y456">
        <f>AT456</f>
        <v/>
      </c>
      <c r="AA456" t="n">
        <v>0</v>
      </c>
      <c r="AB456" t="n">
        <v>0</v>
      </c>
      <c r="AC456" t="n">
        <v>0</v>
      </c>
      <c r="AD456" t="n">
        <v>9.619999999999999</v>
      </c>
      <c r="AE456" t="n">
        <v>0</v>
      </c>
      <c r="AF456" t="n">
        <v>0</v>
      </c>
      <c r="AG456" t="n">
        <v>0</v>
      </c>
      <c r="AH456" t="n">
        <v>9.619999999999999</v>
      </c>
      <c r="AI456" t="n">
        <v>1</v>
      </c>
      <c r="AJ456" t="n">
        <v>1</v>
      </c>
      <c r="AK456" t="n">
        <v>1</v>
      </c>
      <c r="AL456" t="n">
        <v>1</v>
      </c>
      <c r="AM456" t="n">
        <v>-2</v>
      </c>
      <c r="AN456" t="n">
        <v>0</v>
      </c>
      <c r="AO456" t="n">
        <v>1</v>
      </c>
      <c r="AP456" t="n">
        <v>1</v>
      </c>
      <c r="AQ456" t="n">
        <v>0</v>
      </c>
      <c r="AR456" t="n">
        <v>0</v>
      </c>
      <c r="AS456" t="inlineStr"/>
      <c r="AT456" t="n">
        <v>26.28</v>
      </c>
      <c r="AU456" t="inlineStr"/>
      <c r="AV456" t="n">
        <v>1</v>
      </c>
      <c r="AW456" t="n">
        <v>2</v>
      </c>
      <c r="AX456" t="n">
        <v>78866062</v>
      </c>
      <c r="AY456" t="n">
        <v>1</v>
      </c>
      <c r="AZ456" t="n">
        <v>0</v>
      </c>
      <c r="BA456" t="n">
        <v>448</v>
      </c>
      <c r="BB456" t="n">
        <v>0</v>
      </c>
      <c r="BC456" t="n">
        <v>0</v>
      </c>
      <c r="BD456" t="n">
        <v>0</v>
      </c>
      <c r="BE456" t="n">
        <v>0</v>
      </c>
      <c r="BF456" t="n">
        <v>0</v>
      </c>
      <c r="BG456" t="n">
        <v>0</v>
      </c>
      <c r="BH456" t="n">
        <v>0</v>
      </c>
      <c r="BI456" t="n">
        <v>0</v>
      </c>
      <c r="BJ456" t="n">
        <v>0</v>
      </c>
      <c r="BK456" t="n">
        <v>0</v>
      </c>
      <c r="BL456" t="n">
        <v>0</v>
      </c>
      <c r="BM456" t="n">
        <v>0</v>
      </c>
      <c r="BN456" t="n">
        <v>0</v>
      </c>
      <c r="BO456" t="n">
        <v>0</v>
      </c>
      <c r="BP456" t="n">
        <v>0</v>
      </c>
      <c r="BQ456" t="n">
        <v>0</v>
      </c>
      <c r="BR456" t="n">
        <v>0</v>
      </c>
      <c r="BS456" t="n">
        <v>0</v>
      </c>
      <c r="BT456" t="n">
        <v>0</v>
      </c>
      <c r="BU456" t="n">
        <v>0</v>
      </c>
      <c r="BV456" t="n">
        <v>0</v>
      </c>
      <c r="BW456" t="n">
        <v>0</v>
      </c>
      <c r="CU456">
        <f>ROUND(AT456*Source!I1343*AH456*AL456,0)</f>
        <v/>
      </c>
      <c r="CV456">
        <f>ROUND(Y456*Source!I1343,7)</f>
        <v/>
      </c>
      <c r="CW456" t="n">
        <v>0</v>
      </c>
      <c r="CX456">
        <f>ROUND(Y456*Source!I1343,7)</f>
        <v/>
      </c>
      <c r="CY456">
        <f>AD456</f>
        <v/>
      </c>
      <c r="CZ456">
        <f>AH456</f>
        <v/>
      </c>
      <c r="DA456">
        <f>AL456</f>
        <v/>
      </c>
      <c r="DB456">
        <f>ROUND(ROUND(AT456*CZ456,2),2)</f>
        <v/>
      </c>
      <c r="DC456">
        <f>ROUND(ROUND(AT456*AG456,2),2)</f>
        <v/>
      </c>
      <c r="DD456" t="inlineStr"/>
      <c r="DE456" t="inlineStr"/>
      <c r="DF456">
        <f>ROUND(ROUND(AE456,0)*CX456,0)</f>
        <v/>
      </c>
      <c r="DG456">
        <f>ROUND(ROUND(AF456,0)*CX456,0)</f>
        <v/>
      </c>
      <c r="DH456">
        <f>ROUND(ROUND(AG456,0)*CX456,0)</f>
        <v/>
      </c>
      <c r="DI456">
        <f>ROUND(ROUND(AH456,0)*CX456,0)</f>
        <v/>
      </c>
      <c r="DJ456">
        <f>DI456</f>
        <v/>
      </c>
      <c r="DK456" t="n">
        <v>0</v>
      </c>
      <c r="DL456" t="inlineStr"/>
      <c r="DM456" t="n">
        <v>0</v>
      </c>
      <c r="DN456" t="inlineStr"/>
      <c r="DO456" t="n">
        <v>0</v>
      </c>
    </row>
    <row r="457">
      <c r="A457">
        <f>ROW(Source!A1343)</f>
        <v/>
      </c>
      <c r="B457" t="n">
        <v>78862477</v>
      </c>
      <c r="C457" t="n">
        <v>78866061</v>
      </c>
      <c r="D457" t="n">
        <v>121548</v>
      </c>
      <c r="E457" t="n">
        <v>1</v>
      </c>
      <c r="F457" t="n">
        <v>1</v>
      </c>
      <c r="G457" t="n">
        <v>1</v>
      </c>
      <c r="H457" t="n">
        <v>1</v>
      </c>
      <c r="I457" t="inlineStr">
        <is>
          <t>2</t>
        </is>
      </c>
      <c r="J457" t="inlineStr"/>
      <c r="K457" t="inlineStr">
        <is>
          <t>Затраты труда машинистов</t>
        </is>
      </c>
      <c r="L457" t="n">
        <v>608254</v>
      </c>
      <c r="N457" t="n">
        <v>1013</v>
      </c>
      <c r="O457" t="inlineStr">
        <is>
          <t>чел.час</t>
        </is>
      </c>
      <c r="P457" t="inlineStr">
        <is>
          <t>чел.час</t>
        </is>
      </c>
      <c r="Q457" t="n">
        <v>1</v>
      </c>
      <c r="W457" t="n">
        <v>0</v>
      </c>
      <c r="X457" t="n">
        <v>-185737400</v>
      </c>
      <c r="Y457">
        <f>AT457</f>
        <v/>
      </c>
      <c r="AA457" t="n">
        <v>0</v>
      </c>
      <c r="AB457" t="n">
        <v>0</v>
      </c>
      <c r="AC457" t="n">
        <v>0</v>
      </c>
      <c r="AD457" t="n">
        <v>0</v>
      </c>
      <c r="AE457" t="n">
        <v>0</v>
      </c>
      <c r="AF457" t="n">
        <v>0</v>
      </c>
      <c r="AG457" t="n">
        <v>0</v>
      </c>
      <c r="AH457" t="n">
        <v>0</v>
      </c>
      <c r="AI457" t="n">
        <v>1</v>
      </c>
      <c r="AJ457" t="n">
        <v>1</v>
      </c>
      <c r="AK457" t="n">
        <v>1</v>
      </c>
      <c r="AL457" t="n">
        <v>1</v>
      </c>
      <c r="AM457" t="n">
        <v>-2</v>
      </c>
      <c r="AN457" t="n">
        <v>0</v>
      </c>
      <c r="AO457" t="n">
        <v>1</v>
      </c>
      <c r="AP457" t="n">
        <v>1</v>
      </c>
      <c r="AQ457" t="n">
        <v>0</v>
      </c>
      <c r="AR457" t="n">
        <v>0</v>
      </c>
      <c r="AS457" t="inlineStr"/>
      <c r="AT457" t="n">
        <v>0.11</v>
      </c>
      <c r="AU457" t="inlineStr"/>
      <c r="AV457" t="n">
        <v>2</v>
      </c>
      <c r="AW457" t="n">
        <v>2</v>
      </c>
      <c r="AX457" t="n">
        <v>78866063</v>
      </c>
      <c r="AY457" t="n">
        <v>1</v>
      </c>
      <c r="AZ457" t="n">
        <v>0</v>
      </c>
      <c r="BA457" t="n">
        <v>449</v>
      </c>
      <c r="BB457" t="n">
        <v>0</v>
      </c>
      <c r="BC457" t="n">
        <v>0</v>
      </c>
      <c r="BD457" t="n">
        <v>0</v>
      </c>
      <c r="BE457" t="n">
        <v>0</v>
      </c>
      <c r="BF457" t="n">
        <v>0</v>
      </c>
      <c r="BG457" t="n">
        <v>0</v>
      </c>
      <c r="BH457" t="n">
        <v>0</v>
      </c>
      <c r="BI457" t="n">
        <v>0</v>
      </c>
      <c r="BJ457" t="n">
        <v>0</v>
      </c>
      <c r="BK457" t="n">
        <v>0</v>
      </c>
      <c r="BL457" t="n">
        <v>0</v>
      </c>
      <c r="BM457" t="n">
        <v>0</v>
      </c>
      <c r="BN457" t="n">
        <v>0</v>
      </c>
      <c r="BO457" t="n">
        <v>0</v>
      </c>
      <c r="BP457" t="n">
        <v>0</v>
      </c>
      <c r="BQ457" t="n">
        <v>0</v>
      </c>
      <c r="BR457" t="n">
        <v>0</v>
      </c>
      <c r="BS457" t="n">
        <v>0</v>
      </c>
      <c r="BT457" t="n">
        <v>0</v>
      </c>
      <c r="BU457" t="n">
        <v>0</v>
      </c>
      <c r="BV457" t="n">
        <v>0</v>
      </c>
      <c r="BW457" t="n">
        <v>0</v>
      </c>
      <c r="CV457" t="n">
        <v>0</v>
      </c>
      <c r="CW457" t="n">
        <v>0</v>
      </c>
      <c r="CX457">
        <f>ROUND(Y457*Source!I1343,7)</f>
        <v/>
      </c>
      <c r="CY457">
        <f>AD457</f>
        <v/>
      </c>
      <c r="CZ457">
        <f>AH457</f>
        <v/>
      </c>
      <c r="DA457">
        <f>AL457</f>
        <v/>
      </c>
      <c r="DB457">
        <f>ROUND(ROUND(AT457*CZ457,2),2)</f>
        <v/>
      </c>
      <c r="DC457">
        <f>ROUND(ROUND(AT457*AG457,2),2)</f>
        <v/>
      </c>
      <c r="DD457" t="inlineStr"/>
      <c r="DE457" t="inlineStr"/>
      <c r="DF457">
        <f>ROUND(ROUND(AE457,0)*CX457,0)</f>
        <v/>
      </c>
      <c r="DG457">
        <f>ROUND(ROUND(AF457,0)*CX457,0)</f>
        <v/>
      </c>
      <c r="DH457">
        <f>ROUND(ROUND(AG457,0)*CX457,0)</f>
        <v/>
      </c>
      <c r="DI457">
        <f>ROUND(ROUND(AH457,0)*CX457,0)</f>
        <v/>
      </c>
      <c r="DJ457">
        <f>DI457</f>
        <v/>
      </c>
      <c r="DK457" t="n">
        <v>0</v>
      </c>
      <c r="DL457" t="inlineStr"/>
      <c r="DM457" t="n">
        <v>0</v>
      </c>
      <c r="DN457" t="inlineStr"/>
      <c r="DO457" t="n">
        <v>0</v>
      </c>
    </row>
    <row r="458">
      <c r="A458">
        <f>ROW(Source!A1343)</f>
        <v/>
      </c>
      <c r="B458" t="n">
        <v>78862477</v>
      </c>
      <c r="C458" t="n">
        <v>78866061</v>
      </c>
      <c r="D458" t="n">
        <v>29172268</v>
      </c>
      <c r="E458" t="n">
        <v>1</v>
      </c>
      <c r="F458" t="n">
        <v>1</v>
      </c>
      <c r="G458" t="n">
        <v>1</v>
      </c>
      <c r="H458" t="n">
        <v>2</v>
      </c>
      <c r="I458" t="inlineStr">
        <is>
          <t>020129</t>
        </is>
      </c>
      <c r="J458" t="inlineStr">
        <is>
          <t>ТСЭМ Московской обл., 020129, приказ Минстроя России №675/пр от 28.02.2017 № 264/пр</t>
        </is>
      </c>
      <c r="K458" t="inlineStr">
        <is>
          <t>Краны башенные при работе на других видах строительства 8 т</t>
        </is>
      </c>
      <c r="L458" t="n">
        <v>1368</v>
      </c>
      <c r="N458" t="n">
        <v>1011</v>
      </c>
      <c r="O458" t="inlineStr">
        <is>
          <t>маш.-ч</t>
        </is>
      </c>
      <c r="P458" t="inlineStr">
        <is>
          <t>маш.-ч</t>
        </is>
      </c>
      <c r="Q458" t="n">
        <v>1</v>
      </c>
      <c r="W458" t="n">
        <v>0</v>
      </c>
      <c r="X458" t="n">
        <v>-438066613</v>
      </c>
      <c r="Y458">
        <f>AT458</f>
        <v/>
      </c>
      <c r="AA458" t="n">
        <v>0</v>
      </c>
      <c r="AB458" t="n">
        <v>1211.33</v>
      </c>
      <c r="AC458" t="n">
        <v>705.38</v>
      </c>
      <c r="AD458" t="n">
        <v>0</v>
      </c>
      <c r="AE458" t="n">
        <v>0</v>
      </c>
      <c r="AF458" t="n">
        <v>86.40000000000001</v>
      </c>
      <c r="AG458" t="n">
        <v>13.5</v>
      </c>
      <c r="AH458" t="n">
        <v>0</v>
      </c>
      <c r="AI458" t="n">
        <v>1</v>
      </c>
      <c r="AJ458" t="n">
        <v>14.02</v>
      </c>
      <c r="AK458" t="n">
        <v>52.25</v>
      </c>
      <c r="AL458" t="n">
        <v>1</v>
      </c>
      <c r="AM458" t="n">
        <v>2</v>
      </c>
      <c r="AN458" t="n">
        <v>0</v>
      </c>
      <c r="AO458" t="n">
        <v>1</v>
      </c>
      <c r="AP458" t="n">
        <v>1</v>
      </c>
      <c r="AQ458" t="n">
        <v>0</v>
      </c>
      <c r="AR458" t="n">
        <v>0</v>
      </c>
      <c r="AS458" t="inlineStr"/>
      <c r="AT458" t="n">
        <v>0.07000000000000001</v>
      </c>
      <c r="AU458" t="inlineStr"/>
      <c r="AV458" t="n">
        <v>0</v>
      </c>
      <c r="AW458" t="n">
        <v>2</v>
      </c>
      <c r="AX458" t="n">
        <v>78866064</v>
      </c>
      <c r="AY458" t="n">
        <v>1</v>
      </c>
      <c r="AZ458" t="n">
        <v>0</v>
      </c>
      <c r="BA458" t="n">
        <v>450</v>
      </c>
      <c r="BB458" t="n">
        <v>0</v>
      </c>
      <c r="BC458" t="n">
        <v>0</v>
      </c>
      <c r="BD458" t="n">
        <v>0</v>
      </c>
      <c r="BE458" t="n">
        <v>0</v>
      </c>
      <c r="BF458" t="n">
        <v>0</v>
      </c>
      <c r="BG458" t="n">
        <v>0</v>
      </c>
      <c r="BH458" t="n">
        <v>0</v>
      </c>
      <c r="BI458" t="n">
        <v>0</v>
      </c>
      <c r="BJ458" t="n">
        <v>0</v>
      </c>
      <c r="BK458" t="n">
        <v>0</v>
      </c>
      <c r="BL458" t="n">
        <v>0</v>
      </c>
      <c r="BM458" t="n">
        <v>0</v>
      </c>
      <c r="BN458" t="n">
        <v>0</v>
      </c>
      <c r="BO458" t="n">
        <v>0</v>
      </c>
      <c r="BP458" t="n">
        <v>0</v>
      </c>
      <c r="BQ458" t="n">
        <v>0</v>
      </c>
      <c r="BR458" t="n">
        <v>0</v>
      </c>
      <c r="BS458" t="n">
        <v>0</v>
      </c>
      <c r="BT458" t="n">
        <v>0</v>
      </c>
      <c r="BU458" t="n">
        <v>0</v>
      </c>
      <c r="BV458" t="n">
        <v>0</v>
      </c>
      <c r="BW458" t="n">
        <v>0</v>
      </c>
      <c r="CV458" t="n">
        <v>0</v>
      </c>
      <c r="CW458">
        <f>ROUND(Y458*Source!I1343*DO458,7)</f>
        <v/>
      </c>
      <c r="CX458">
        <f>ROUND(Y458*Source!I1343,7)</f>
        <v/>
      </c>
      <c r="CY458">
        <f>AB458</f>
        <v/>
      </c>
      <c r="CZ458">
        <f>AF458</f>
        <v/>
      </c>
      <c r="DA458">
        <f>AJ458</f>
        <v/>
      </c>
      <c r="DB458">
        <f>ROUND(ROUND(AT458*CZ458,2),2)</f>
        <v/>
      </c>
      <c r="DC458">
        <f>ROUND(ROUND(AT458*AG458,2),2)</f>
        <v/>
      </c>
      <c r="DD458" t="inlineStr"/>
      <c r="DE458" t="inlineStr"/>
      <c r="DF458">
        <f>ROUND(ROUND(AE458,0)*CX458,0)</f>
        <v/>
      </c>
      <c r="DG458">
        <f>ROUND(ROUND(AF458*AJ458,0)*CX458,0)</f>
        <v/>
      </c>
      <c r="DH458">
        <f>ROUND(ROUND(AG458*AK458,0)*CX458,0)</f>
        <v/>
      </c>
      <c r="DI458">
        <f>ROUND(ROUND(AH458,0)*CX458,0)</f>
        <v/>
      </c>
      <c r="DJ458">
        <f>DG458</f>
        <v/>
      </c>
      <c r="DK458" t="n">
        <v>0</v>
      </c>
      <c r="DL458" t="inlineStr"/>
      <c r="DM458" t="n">
        <v>0</v>
      </c>
      <c r="DN458" t="inlineStr"/>
      <c r="DO458" t="n">
        <v>0</v>
      </c>
    </row>
    <row r="459">
      <c r="A459">
        <f>ROW(Source!A1343)</f>
        <v/>
      </c>
      <c r="B459" t="n">
        <v>78862477</v>
      </c>
      <c r="C459" t="n">
        <v>78866061</v>
      </c>
      <c r="D459" t="n">
        <v>29172379</v>
      </c>
      <c r="E459" t="n">
        <v>1</v>
      </c>
      <c r="F459" t="n">
        <v>1</v>
      </c>
      <c r="G459" t="n">
        <v>1</v>
      </c>
      <c r="H459" t="n">
        <v>2</v>
      </c>
      <c r="I459" t="inlineStr">
        <is>
          <t>021141</t>
        </is>
      </c>
      <c r="J459" t="inlineStr">
        <is>
          <t>ТСЭМ Московской обл., 021141, приказ Минстроя России №675/пр от 28.02.2017 № 264/пр</t>
        </is>
      </c>
      <c r="K459" t="inlineStr">
        <is>
          <t>Краны на автомобильном ходу при работе на других видах строительства 10 т</t>
        </is>
      </c>
      <c r="L459" t="n">
        <v>1368</v>
      </c>
      <c r="N459" t="n">
        <v>1011</v>
      </c>
      <c r="O459" t="inlineStr">
        <is>
          <t>маш.-ч</t>
        </is>
      </c>
      <c r="P459" t="inlineStr">
        <is>
          <t>маш.-ч</t>
        </is>
      </c>
      <c r="Q459" t="n">
        <v>1</v>
      </c>
      <c r="W459" t="n">
        <v>0</v>
      </c>
      <c r="X459" t="n">
        <v>1106923569</v>
      </c>
      <c r="Y459">
        <f>AT459</f>
        <v/>
      </c>
      <c r="AA459" t="n">
        <v>0</v>
      </c>
      <c r="AB459" t="n">
        <v>1490.72</v>
      </c>
      <c r="AC459" t="n">
        <v>705.38</v>
      </c>
      <c r="AD459" t="n">
        <v>0</v>
      </c>
      <c r="AE459" t="n">
        <v>0</v>
      </c>
      <c r="AF459" t="n">
        <v>112</v>
      </c>
      <c r="AG459" t="n">
        <v>13.5</v>
      </c>
      <c r="AH459" t="n">
        <v>0</v>
      </c>
      <c r="AI459" t="n">
        <v>1</v>
      </c>
      <c r="AJ459" t="n">
        <v>13.31</v>
      </c>
      <c r="AK459" t="n">
        <v>52.25</v>
      </c>
      <c r="AL459" t="n">
        <v>1</v>
      </c>
      <c r="AM459" t="n">
        <v>2</v>
      </c>
      <c r="AN459" t="n">
        <v>0</v>
      </c>
      <c r="AO459" t="n">
        <v>1</v>
      </c>
      <c r="AP459" t="n">
        <v>1</v>
      </c>
      <c r="AQ459" t="n">
        <v>0</v>
      </c>
      <c r="AR459" t="n">
        <v>0</v>
      </c>
      <c r="AS459" t="inlineStr"/>
      <c r="AT459" t="n">
        <v>0.04</v>
      </c>
      <c r="AU459" t="inlineStr"/>
      <c r="AV459" t="n">
        <v>0</v>
      </c>
      <c r="AW459" t="n">
        <v>2</v>
      </c>
      <c r="AX459" t="n">
        <v>78866065</v>
      </c>
      <c r="AY459" t="n">
        <v>1</v>
      </c>
      <c r="AZ459" t="n">
        <v>0</v>
      </c>
      <c r="BA459" t="n">
        <v>451</v>
      </c>
      <c r="BB459" t="n">
        <v>0</v>
      </c>
      <c r="BC459" t="n">
        <v>0</v>
      </c>
      <c r="BD459" t="n">
        <v>0</v>
      </c>
      <c r="BE459" t="n">
        <v>0</v>
      </c>
      <c r="BF459" t="n">
        <v>0</v>
      </c>
      <c r="BG459" t="n">
        <v>0</v>
      </c>
      <c r="BH459" t="n">
        <v>0</v>
      </c>
      <c r="BI459" t="n">
        <v>0</v>
      </c>
      <c r="BJ459" t="n">
        <v>0</v>
      </c>
      <c r="BK459" t="n">
        <v>0</v>
      </c>
      <c r="BL459" t="n">
        <v>0</v>
      </c>
      <c r="BM459" t="n">
        <v>0</v>
      </c>
      <c r="BN459" t="n">
        <v>0</v>
      </c>
      <c r="BO459" t="n">
        <v>0</v>
      </c>
      <c r="BP459" t="n">
        <v>0</v>
      </c>
      <c r="BQ459" t="n">
        <v>0</v>
      </c>
      <c r="BR459" t="n">
        <v>0</v>
      </c>
      <c r="BS459" t="n">
        <v>0</v>
      </c>
      <c r="BT459" t="n">
        <v>0</v>
      </c>
      <c r="BU459" t="n">
        <v>0</v>
      </c>
      <c r="BV459" t="n">
        <v>0</v>
      </c>
      <c r="BW459" t="n">
        <v>0</v>
      </c>
      <c r="CV459" t="n">
        <v>0</v>
      </c>
      <c r="CW459">
        <f>ROUND(Y459*Source!I1343*DO459,7)</f>
        <v/>
      </c>
      <c r="CX459">
        <f>ROUND(Y459*Source!I1343,7)</f>
        <v/>
      </c>
      <c r="CY459">
        <f>AB459</f>
        <v/>
      </c>
      <c r="CZ459">
        <f>AF459</f>
        <v/>
      </c>
      <c r="DA459">
        <f>AJ459</f>
        <v/>
      </c>
      <c r="DB459">
        <f>ROUND(ROUND(AT459*CZ459,2),2)</f>
        <v/>
      </c>
      <c r="DC459">
        <f>ROUND(ROUND(AT459*AG459,2),2)</f>
        <v/>
      </c>
      <c r="DD459" t="inlineStr"/>
      <c r="DE459" t="inlineStr"/>
      <c r="DF459">
        <f>ROUND(ROUND(AE459,0)*CX459,0)</f>
        <v/>
      </c>
      <c r="DG459">
        <f>ROUND(ROUND(AF459*AJ459,0)*CX459,0)</f>
        <v/>
      </c>
      <c r="DH459">
        <f>ROUND(ROUND(AG459*AK459,0)*CX459,0)</f>
        <v/>
      </c>
      <c r="DI459">
        <f>ROUND(ROUND(AH459,0)*CX459,0)</f>
        <v/>
      </c>
      <c r="DJ459">
        <f>DG459</f>
        <v/>
      </c>
      <c r="DK459" t="n">
        <v>0</v>
      </c>
      <c r="DL459" t="inlineStr"/>
      <c r="DM459" t="n">
        <v>0</v>
      </c>
      <c r="DN459" t="inlineStr"/>
      <c r="DO459" t="n">
        <v>0</v>
      </c>
    </row>
    <row r="460">
      <c r="A460">
        <f>ROW(Source!A1343)</f>
        <v/>
      </c>
      <c r="B460" t="n">
        <v>78862477</v>
      </c>
      <c r="C460" t="n">
        <v>78866061</v>
      </c>
      <c r="D460" t="n">
        <v>29174500</v>
      </c>
      <c r="E460" t="n">
        <v>1</v>
      </c>
      <c r="F460" t="n">
        <v>1</v>
      </c>
      <c r="G460" t="n">
        <v>1</v>
      </c>
      <c r="H460" t="n">
        <v>2</v>
      </c>
      <c r="I460" t="inlineStr">
        <is>
          <t>330206</t>
        </is>
      </c>
      <c r="J460" t="inlineStr">
        <is>
          <t>ТСЭМ Московской обл., 330206, приказ Минстроя России №675/пр от 28.02.2017 № 264/пр</t>
        </is>
      </c>
      <c r="K460" t="inlineStr">
        <is>
          <t>Дрели электрические</t>
        </is>
      </c>
      <c r="L460" t="n">
        <v>1368</v>
      </c>
      <c r="N460" t="n">
        <v>1011</v>
      </c>
      <c r="O460" t="inlineStr">
        <is>
          <t>маш.-ч</t>
        </is>
      </c>
      <c r="P460" t="inlineStr">
        <is>
          <t>маш.-ч</t>
        </is>
      </c>
      <c r="Q460" t="n">
        <v>1</v>
      </c>
      <c r="W460" t="n">
        <v>0</v>
      </c>
      <c r="X460" t="n">
        <v>-1867053656</v>
      </c>
      <c r="Y460">
        <f>AT460</f>
        <v/>
      </c>
      <c r="AA460" t="n">
        <v>0</v>
      </c>
      <c r="AB460" t="n">
        <v>8.390000000000001</v>
      </c>
      <c r="AC460" t="n">
        <v>0</v>
      </c>
      <c r="AD460" t="n">
        <v>0</v>
      </c>
      <c r="AE460" t="n">
        <v>0</v>
      </c>
      <c r="AF460" t="n">
        <v>1.95</v>
      </c>
      <c r="AG460" t="n">
        <v>0</v>
      </c>
      <c r="AH460" t="n">
        <v>0</v>
      </c>
      <c r="AI460" t="n">
        <v>1</v>
      </c>
      <c r="AJ460" t="n">
        <v>4.3</v>
      </c>
      <c r="AK460" t="n">
        <v>52.25</v>
      </c>
      <c r="AL460" t="n">
        <v>1</v>
      </c>
      <c r="AM460" t="n">
        <v>2</v>
      </c>
      <c r="AN460" t="n">
        <v>0</v>
      </c>
      <c r="AO460" t="n">
        <v>1</v>
      </c>
      <c r="AP460" t="n">
        <v>1</v>
      </c>
      <c r="AQ460" t="n">
        <v>0</v>
      </c>
      <c r="AR460" t="n">
        <v>0</v>
      </c>
      <c r="AS460" t="inlineStr"/>
      <c r="AT460" t="n">
        <v>0.89</v>
      </c>
      <c r="AU460" t="inlineStr"/>
      <c r="AV460" t="n">
        <v>0</v>
      </c>
      <c r="AW460" t="n">
        <v>2</v>
      </c>
      <c r="AX460" t="n">
        <v>78866066</v>
      </c>
      <c r="AY460" t="n">
        <v>1</v>
      </c>
      <c r="AZ460" t="n">
        <v>0</v>
      </c>
      <c r="BA460" t="n">
        <v>452</v>
      </c>
      <c r="BB460" t="n">
        <v>0</v>
      </c>
      <c r="BC460" t="n">
        <v>0</v>
      </c>
      <c r="BD460" t="n">
        <v>0</v>
      </c>
      <c r="BE460" t="n">
        <v>0</v>
      </c>
      <c r="BF460" t="n">
        <v>0</v>
      </c>
      <c r="BG460" t="n">
        <v>0</v>
      </c>
      <c r="BH460" t="n">
        <v>0</v>
      </c>
      <c r="BI460" t="n">
        <v>0</v>
      </c>
      <c r="BJ460" t="n">
        <v>0</v>
      </c>
      <c r="BK460" t="n">
        <v>0</v>
      </c>
      <c r="BL460" t="n">
        <v>0</v>
      </c>
      <c r="BM460" t="n">
        <v>0</v>
      </c>
      <c r="BN460" t="n">
        <v>0</v>
      </c>
      <c r="BO460" t="n">
        <v>0</v>
      </c>
      <c r="BP460" t="n">
        <v>0</v>
      </c>
      <c r="BQ460" t="n">
        <v>0</v>
      </c>
      <c r="BR460" t="n">
        <v>0</v>
      </c>
      <c r="BS460" t="n">
        <v>0</v>
      </c>
      <c r="BT460" t="n">
        <v>0</v>
      </c>
      <c r="BU460" t="n">
        <v>0</v>
      </c>
      <c r="BV460" t="n">
        <v>0</v>
      </c>
      <c r="BW460" t="n">
        <v>0</v>
      </c>
      <c r="CV460" t="n">
        <v>0</v>
      </c>
      <c r="CW460">
        <f>ROUND(Y460*Source!I1343*DO460,7)</f>
        <v/>
      </c>
      <c r="CX460">
        <f>ROUND(Y460*Source!I1343,7)</f>
        <v/>
      </c>
      <c r="CY460">
        <f>AB460</f>
        <v/>
      </c>
      <c r="CZ460">
        <f>AF460</f>
        <v/>
      </c>
      <c r="DA460">
        <f>AJ460</f>
        <v/>
      </c>
      <c r="DB460">
        <f>ROUND(ROUND(AT460*CZ460,2),2)</f>
        <v/>
      </c>
      <c r="DC460">
        <f>ROUND(ROUND(AT460*AG460,2),2)</f>
        <v/>
      </c>
      <c r="DD460" t="inlineStr"/>
      <c r="DE460" t="inlineStr"/>
      <c r="DF460">
        <f>ROUND(ROUND(AE460,0)*CX460,0)</f>
        <v/>
      </c>
      <c r="DG460">
        <f>ROUND(ROUND(AF460*AJ460,0)*CX460,0)</f>
        <v/>
      </c>
      <c r="DH460">
        <f>ROUND(ROUND(AG460*AK460,0)*CX460,0)</f>
        <v/>
      </c>
      <c r="DI460">
        <f>ROUND(ROUND(AH460,0)*CX460,0)</f>
        <v/>
      </c>
      <c r="DJ460">
        <f>DG460</f>
        <v/>
      </c>
      <c r="DK460" t="n">
        <v>0</v>
      </c>
      <c r="DL460" t="inlineStr"/>
      <c r="DM460" t="n">
        <v>0</v>
      </c>
      <c r="DN460" t="inlineStr"/>
      <c r="DO460" t="n">
        <v>0</v>
      </c>
    </row>
    <row r="461">
      <c r="A461">
        <f>ROW(Source!A1343)</f>
        <v/>
      </c>
      <c r="B461" t="n">
        <v>78862477</v>
      </c>
      <c r="C461" t="n">
        <v>78866061</v>
      </c>
      <c r="D461" t="n">
        <v>29174913</v>
      </c>
      <c r="E461" t="n">
        <v>1</v>
      </c>
      <c r="F461" t="n">
        <v>1</v>
      </c>
      <c r="G461" t="n">
        <v>1</v>
      </c>
      <c r="H461" t="n">
        <v>2</v>
      </c>
      <c r="I461" t="inlineStr">
        <is>
          <t>400001</t>
        </is>
      </c>
      <c r="J461" t="inlineStr">
        <is>
          <t>ТСЭМ Московской обл., 400001, приказ Минстроя России №675/пр от 28.02.2017 № 264/пр</t>
        </is>
      </c>
      <c r="K461" t="inlineStr">
        <is>
          <t>Автомобили бортовые, грузоподъемность до 5 т</t>
        </is>
      </c>
      <c r="L461" t="n">
        <v>1368</v>
      </c>
      <c r="N461" t="n">
        <v>1011</v>
      </c>
      <c r="O461" t="inlineStr">
        <is>
          <t>маш.-ч</t>
        </is>
      </c>
      <c r="P461" t="inlineStr">
        <is>
          <t>маш.-ч</t>
        </is>
      </c>
      <c r="Q461" t="n">
        <v>1</v>
      </c>
      <c r="W461" t="n">
        <v>0</v>
      </c>
      <c r="X461" t="n">
        <v>1230759911</v>
      </c>
      <c r="Y461">
        <f>AT461</f>
        <v/>
      </c>
      <c r="AA461" t="n">
        <v>0</v>
      </c>
      <c r="AB461" t="n">
        <v>2177.51</v>
      </c>
      <c r="AC461" t="n">
        <v>606.1</v>
      </c>
      <c r="AD461" t="n">
        <v>0</v>
      </c>
      <c r="AE461" t="n">
        <v>0</v>
      </c>
      <c r="AF461" t="n">
        <v>87.17</v>
      </c>
      <c r="AG461" t="n">
        <v>11.6</v>
      </c>
      <c r="AH461" t="n">
        <v>0</v>
      </c>
      <c r="AI461" t="n">
        <v>1</v>
      </c>
      <c r="AJ461" t="n">
        <v>24.98</v>
      </c>
      <c r="AK461" t="n">
        <v>52.25</v>
      </c>
      <c r="AL461" t="n">
        <v>1</v>
      </c>
      <c r="AM461" t="n">
        <v>2</v>
      </c>
      <c r="AN461" t="n">
        <v>0</v>
      </c>
      <c r="AO461" t="n">
        <v>1</v>
      </c>
      <c r="AP461" t="n">
        <v>1</v>
      </c>
      <c r="AQ461" t="n">
        <v>0</v>
      </c>
      <c r="AR461" t="n">
        <v>0</v>
      </c>
      <c r="AS461" t="inlineStr"/>
      <c r="AT461" t="n">
        <v>0.46</v>
      </c>
      <c r="AU461" t="inlineStr"/>
      <c r="AV461" t="n">
        <v>0</v>
      </c>
      <c r="AW461" t="n">
        <v>2</v>
      </c>
      <c r="AX461" t="n">
        <v>78866067</v>
      </c>
      <c r="AY461" t="n">
        <v>1</v>
      </c>
      <c r="AZ461" t="n">
        <v>0</v>
      </c>
      <c r="BA461" t="n">
        <v>453</v>
      </c>
      <c r="BB461" t="n">
        <v>0</v>
      </c>
      <c r="BC461" t="n">
        <v>0</v>
      </c>
      <c r="BD461" t="n">
        <v>0</v>
      </c>
      <c r="BE461" t="n">
        <v>0</v>
      </c>
      <c r="BF461" t="n">
        <v>0</v>
      </c>
      <c r="BG461" t="n">
        <v>0</v>
      </c>
      <c r="BH461" t="n">
        <v>0</v>
      </c>
      <c r="BI461" t="n">
        <v>0</v>
      </c>
      <c r="BJ461" t="n">
        <v>0</v>
      </c>
      <c r="BK461" t="n">
        <v>0</v>
      </c>
      <c r="BL461" t="n">
        <v>0</v>
      </c>
      <c r="BM461" t="n">
        <v>0</v>
      </c>
      <c r="BN461" t="n">
        <v>0</v>
      </c>
      <c r="BO461" t="n">
        <v>0</v>
      </c>
      <c r="BP461" t="n">
        <v>0</v>
      </c>
      <c r="BQ461" t="n">
        <v>0</v>
      </c>
      <c r="BR461" t="n">
        <v>0</v>
      </c>
      <c r="BS461" t="n">
        <v>0</v>
      </c>
      <c r="BT461" t="n">
        <v>0</v>
      </c>
      <c r="BU461" t="n">
        <v>0</v>
      </c>
      <c r="BV461" t="n">
        <v>0</v>
      </c>
      <c r="BW461" t="n">
        <v>0</v>
      </c>
      <c r="CV461" t="n">
        <v>0</v>
      </c>
      <c r="CW461">
        <f>ROUND(Y461*Source!I1343*DO461,7)</f>
        <v/>
      </c>
      <c r="CX461">
        <f>ROUND(Y461*Source!I1343,7)</f>
        <v/>
      </c>
      <c r="CY461">
        <f>AB461</f>
        <v/>
      </c>
      <c r="CZ461">
        <f>AF461</f>
        <v/>
      </c>
      <c r="DA461">
        <f>AJ461</f>
        <v/>
      </c>
      <c r="DB461">
        <f>ROUND(ROUND(AT461*CZ461,2),2)</f>
        <v/>
      </c>
      <c r="DC461">
        <f>ROUND(ROUND(AT461*AG461,2),2)</f>
        <v/>
      </c>
      <c r="DD461" t="inlineStr"/>
      <c r="DE461" t="inlineStr"/>
      <c r="DF461">
        <f>ROUND(ROUND(AE461,0)*CX461,0)</f>
        <v/>
      </c>
      <c r="DG461">
        <f>ROUND(ROUND(AF461*AJ461,0)*CX461,0)</f>
        <v/>
      </c>
      <c r="DH461">
        <f>ROUND(ROUND(AG461*AK461,0)*CX461,0)</f>
        <v/>
      </c>
      <c r="DI461">
        <f>ROUND(ROUND(AH461,0)*CX461,0)</f>
        <v/>
      </c>
      <c r="DJ461">
        <f>DG461</f>
        <v/>
      </c>
      <c r="DK461" t="n">
        <v>0</v>
      </c>
      <c r="DL461" t="inlineStr"/>
      <c r="DM461" t="n">
        <v>0</v>
      </c>
      <c r="DN461" t="inlineStr"/>
      <c r="DO461" t="n">
        <v>0</v>
      </c>
    </row>
    <row r="462">
      <c r="A462">
        <f>ROW(Source!A1343)</f>
        <v/>
      </c>
      <c r="B462" t="n">
        <v>78862477</v>
      </c>
      <c r="C462" t="n">
        <v>78866061</v>
      </c>
      <c r="D462" t="n">
        <v>29114479</v>
      </c>
      <c r="E462" t="n">
        <v>1</v>
      </c>
      <c r="F462" t="n">
        <v>1</v>
      </c>
      <c r="G462" t="n">
        <v>1</v>
      </c>
      <c r="H462" t="n">
        <v>3</v>
      </c>
      <c r="I462" t="inlineStr">
        <is>
          <t>101-4222</t>
        </is>
      </c>
      <c r="J462" t="inlineStr">
        <is>
          <t>ТССЦ Московской обл., 101-4222, приказ Минстроя России №675/пр от 28.02.2017 № 254/пр</t>
        </is>
      </c>
      <c r="K462" t="inlineStr">
        <is>
          <t>Дюбели пластмассовые с шурупами 10х60 мм</t>
        </is>
      </c>
      <c r="L462" t="n">
        <v>1355</v>
      </c>
      <c r="N462" t="n">
        <v>1010</v>
      </c>
      <c r="O462" t="inlineStr">
        <is>
          <t>100 шт.</t>
        </is>
      </c>
      <c r="P462" t="inlineStr">
        <is>
          <t>100 шт.</t>
        </is>
      </c>
      <c r="Q462" t="n">
        <v>100</v>
      </c>
      <c r="W462" t="n">
        <v>0</v>
      </c>
      <c r="X462" t="n">
        <v>1772086420</v>
      </c>
      <c r="Y462">
        <f>AT462</f>
        <v/>
      </c>
      <c r="AA462" t="n">
        <v>265.3</v>
      </c>
      <c r="AB462" t="n">
        <v>0</v>
      </c>
      <c r="AC462" t="n">
        <v>0</v>
      </c>
      <c r="AD462" t="n">
        <v>0</v>
      </c>
      <c r="AE462" t="n">
        <v>45.9</v>
      </c>
      <c r="AF462" t="n">
        <v>0</v>
      </c>
      <c r="AG462" t="n">
        <v>0</v>
      </c>
      <c r="AH462" t="n">
        <v>0</v>
      </c>
      <c r="AI462" t="n">
        <v>5.78</v>
      </c>
      <c r="AJ462" t="n">
        <v>1</v>
      </c>
      <c r="AK462" t="n">
        <v>1</v>
      </c>
      <c r="AL462" t="n">
        <v>1</v>
      </c>
      <c r="AM462" t="n">
        <v>2</v>
      </c>
      <c r="AN462" t="n">
        <v>0</v>
      </c>
      <c r="AO462" t="n">
        <v>1</v>
      </c>
      <c r="AP462" t="n">
        <v>1</v>
      </c>
      <c r="AQ462" t="n">
        <v>0</v>
      </c>
      <c r="AR462" t="n">
        <v>0</v>
      </c>
      <c r="AS462" t="inlineStr"/>
      <c r="AT462" t="n">
        <v>0.68</v>
      </c>
      <c r="AU462" t="inlineStr"/>
      <c r="AV462" t="n">
        <v>0</v>
      </c>
      <c r="AW462" t="n">
        <v>2</v>
      </c>
      <c r="AX462" t="n">
        <v>78866068</v>
      </c>
      <c r="AY462" t="n">
        <v>1</v>
      </c>
      <c r="AZ462" t="n">
        <v>0</v>
      </c>
      <c r="BA462" t="n">
        <v>454</v>
      </c>
      <c r="BB462" t="n">
        <v>0</v>
      </c>
      <c r="BC462" t="n">
        <v>0</v>
      </c>
      <c r="BD462" t="n">
        <v>0</v>
      </c>
      <c r="BE462" t="n">
        <v>0</v>
      </c>
      <c r="BF462" t="n">
        <v>0</v>
      </c>
      <c r="BG462" t="n">
        <v>0</v>
      </c>
      <c r="BH462" t="n">
        <v>0</v>
      </c>
      <c r="BI462" t="n">
        <v>0</v>
      </c>
      <c r="BJ462" t="n">
        <v>0</v>
      </c>
      <c r="BK462" t="n">
        <v>0</v>
      </c>
      <c r="BL462" t="n">
        <v>0</v>
      </c>
      <c r="BM462" t="n">
        <v>0</v>
      </c>
      <c r="BN462" t="n">
        <v>0</v>
      </c>
      <c r="BO462" t="n">
        <v>0</v>
      </c>
      <c r="BP462" t="n">
        <v>0</v>
      </c>
      <c r="BQ462" t="n">
        <v>0</v>
      </c>
      <c r="BR462" t="n">
        <v>0</v>
      </c>
      <c r="BS462" t="n">
        <v>0</v>
      </c>
      <c r="BT462" t="n">
        <v>0</v>
      </c>
      <c r="BU462" t="n">
        <v>0</v>
      </c>
      <c r="BV462" t="n">
        <v>0</v>
      </c>
      <c r="BW462" t="n">
        <v>0</v>
      </c>
      <c r="CV462" t="n">
        <v>0</v>
      </c>
      <c r="CW462" t="n">
        <v>0</v>
      </c>
      <c r="CX462">
        <f>ROUND(Y462*Source!I1343,7)</f>
        <v/>
      </c>
      <c r="CY462">
        <f>AA462</f>
        <v/>
      </c>
      <c r="CZ462">
        <f>AE462</f>
        <v/>
      </c>
      <c r="DA462">
        <f>AI462</f>
        <v/>
      </c>
      <c r="DB462">
        <f>ROUND(ROUND(AT462*CZ462,2),2)</f>
        <v/>
      </c>
      <c r="DC462">
        <f>ROUND(ROUND(AT462*AG462,2),2)</f>
        <v/>
      </c>
      <c r="DD462" t="inlineStr"/>
      <c r="DE462" t="inlineStr"/>
      <c r="DF462">
        <f>ROUND(ROUND(AE462*AI462,0)*CX462,0)</f>
        <v/>
      </c>
      <c r="DG462">
        <f>ROUND(ROUND(AF462,0)*CX462,0)</f>
        <v/>
      </c>
      <c r="DH462">
        <f>ROUND(ROUND(AG462,0)*CX462,0)</f>
        <v/>
      </c>
      <c r="DI462">
        <f>ROUND(ROUND(AH462,0)*CX462,0)</f>
        <v/>
      </c>
      <c r="DJ462">
        <f>DF462</f>
        <v/>
      </c>
      <c r="DK462" t="n">
        <v>0</v>
      </c>
      <c r="DL462" t="inlineStr"/>
      <c r="DM462" t="n">
        <v>0</v>
      </c>
      <c r="DN462" t="inlineStr"/>
      <c r="DO462" t="n">
        <v>0</v>
      </c>
    </row>
    <row r="463">
      <c r="A463">
        <f>ROW(Source!A1343)</f>
        <v/>
      </c>
      <c r="B463" t="n">
        <v>78862477</v>
      </c>
      <c r="C463" t="n">
        <v>78866061</v>
      </c>
      <c r="D463" t="n">
        <v>29109378</v>
      </c>
      <c r="E463" t="n">
        <v>1</v>
      </c>
      <c r="F463" t="n">
        <v>1</v>
      </c>
      <c r="G463" t="n">
        <v>1</v>
      </c>
      <c r="H463" t="n">
        <v>3</v>
      </c>
      <c r="I463" t="inlineStr">
        <is>
          <t>101-4894</t>
        </is>
      </c>
      <c r="J463" t="inlineStr">
        <is>
          <t>ТССЦ Московской обл., 101-4894, приказ Минстроя России №675/пр от 28.02.2017 № 254/пр</t>
        </is>
      </c>
      <c r="K463" t="inlineStr">
        <is>
          <t>Клей марки "Griffon HT-120" Adelant</t>
        </is>
      </c>
      <c r="L463" t="n">
        <v>1296</v>
      </c>
      <c r="N463" t="n">
        <v>1002</v>
      </c>
      <c r="O463" t="inlineStr">
        <is>
          <t>л</t>
        </is>
      </c>
      <c r="P463" t="inlineStr">
        <is>
          <t>л</t>
        </is>
      </c>
      <c r="Q463" t="n">
        <v>1</v>
      </c>
      <c r="W463" t="n">
        <v>0</v>
      </c>
      <c r="X463" t="n">
        <v>-542468145</v>
      </c>
      <c r="Y463">
        <f>AT463</f>
        <v/>
      </c>
      <c r="AA463" t="n">
        <v>1389.43</v>
      </c>
      <c r="AB463" t="n">
        <v>0</v>
      </c>
      <c r="AC463" t="n">
        <v>0</v>
      </c>
      <c r="AD463" t="n">
        <v>0</v>
      </c>
      <c r="AE463" t="n">
        <v>364.68</v>
      </c>
      <c r="AF463" t="n">
        <v>0</v>
      </c>
      <c r="AG463" t="n">
        <v>0</v>
      </c>
      <c r="AH463" t="n">
        <v>0</v>
      </c>
      <c r="AI463" t="n">
        <v>3.81</v>
      </c>
      <c r="AJ463" t="n">
        <v>1</v>
      </c>
      <c r="AK463" t="n">
        <v>1</v>
      </c>
      <c r="AL463" t="n">
        <v>1</v>
      </c>
      <c r="AM463" t="n">
        <v>2</v>
      </c>
      <c r="AN463" t="n">
        <v>0</v>
      </c>
      <c r="AO463" t="n">
        <v>1</v>
      </c>
      <c r="AP463" t="n">
        <v>1</v>
      </c>
      <c r="AQ463" t="n">
        <v>0</v>
      </c>
      <c r="AR463" t="n">
        <v>0</v>
      </c>
      <c r="AS463" t="inlineStr"/>
      <c r="AT463" t="n">
        <v>0.464</v>
      </c>
      <c r="AU463" t="inlineStr"/>
      <c r="AV463" t="n">
        <v>0</v>
      </c>
      <c r="AW463" t="n">
        <v>2</v>
      </c>
      <c r="AX463" t="n">
        <v>78866069</v>
      </c>
      <c r="AY463" t="n">
        <v>1</v>
      </c>
      <c r="AZ463" t="n">
        <v>0</v>
      </c>
      <c r="BA463" t="n">
        <v>455</v>
      </c>
      <c r="BB463" t="n">
        <v>0</v>
      </c>
      <c r="BC463" t="n">
        <v>0</v>
      </c>
      <c r="BD463" t="n">
        <v>0</v>
      </c>
      <c r="BE463" t="n">
        <v>0</v>
      </c>
      <c r="BF463" t="n">
        <v>0</v>
      </c>
      <c r="BG463" t="n">
        <v>0</v>
      </c>
      <c r="BH463" t="n">
        <v>0</v>
      </c>
      <c r="BI463" t="n">
        <v>0</v>
      </c>
      <c r="BJ463" t="n">
        <v>0</v>
      </c>
      <c r="BK463" t="n">
        <v>0</v>
      </c>
      <c r="BL463" t="n">
        <v>0</v>
      </c>
      <c r="BM463" t="n">
        <v>0</v>
      </c>
      <c r="BN463" t="n">
        <v>0</v>
      </c>
      <c r="BO463" t="n">
        <v>0</v>
      </c>
      <c r="BP463" t="n">
        <v>0</v>
      </c>
      <c r="BQ463" t="n">
        <v>0</v>
      </c>
      <c r="BR463" t="n">
        <v>0</v>
      </c>
      <c r="BS463" t="n">
        <v>0</v>
      </c>
      <c r="BT463" t="n">
        <v>0</v>
      </c>
      <c r="BU463" t="n">
        <v>0</v>
      </c>
      <c r="BV463" t="n">
        <v>0</v>
      </c>
      <c r="BW463" t="n">
        <v>0</v>
      </c>
      <c r="CV463" t="n">
        <v>0</v>
      </c>
      <c r="CW463" t="n">
        <v>0</v>
      </c>
      <c r="CX463">
        <f>ROUND(Y463*Source!I1343,7)</f>
        <v/>
      </c>
      <c r="CY463">
        <f>AA463</f>
        <v/>
      </c>
      <c r="CZ463">
        <f>AE463</f>
        <v/>
      </c>
      <c r="DA463">
        <f>AI463</f>
        <v/>
      </c>
      <c r="DB463">
        <f>ROUND(ROUND(AT463*CZ463,2),2)</f>
        <v/>
      </c>
      <c r="DC463">
        <f>ROUND(ROUND(AT463*AG463,2),2)</f>
        <v/>
      </c>
      <c r="DD463" t="inlineStr"/>
      <c r="DE463" t="inlineStr"/>
      <c r="DF463">
        <f>ROUND(ROUND(AE463*AI463,0)*CX463,0)</f>
        <v/>
      </c>
      <c r="DG463">
        <f>ROUND(ROUND(AF463,0)*CX463,0)</f>
        <v/>
      </c>
      <c r="DH463">
        <f>ROUND(ROUND(AG463,0)*CX463,0)</f>
        <v/>
      </c>
      <c r="DI463">
        <f>ROUND(ROUND(AH463,0)*CX463,0)</f>
        <v/>
      </c>
      <c r="DJ463">
        <f>DF463</f>
        <v/>
      </c>
      <c r="DK463" t="n">
        <v>0</v>
      </c>
      <c r="DL463" t="inlineStr"/>
      <c r="DM463" t="n">
        <v>0</v>
      </c>
      <c r="DN463" t="inlineStr"/>
      <c r="DO463" t="n">
        <v>0</v>
      </c>
    </row>
    <row r="464">
      <c r="A464">
        <f>ROW(Source!A1343)</f>
        <v/>
      </c>
      <c r="B464" t="n">
        <v>78862477</v>
      </c>
      <c r="C464" t="n">
        <v>78866061</v>
      </c>
      <c r="D464" t="n">
        <v>29117174</v>
      </c>
      <c r="E464" t="n">
        <v>1</v>
      </c>
      <c r="F464" t="n">
        <v>1</v>
      </c>
      <c r="G464" t="n">
        <v>1</v>
      </c>
      <c r="H464" t="n">
        <v>3</v>
      </c>
      <c r="I464" t="inlineStr">
        <is>
          <t>103-1104</t>
        </is>
      </c>
      <c r="J464" t="inlineStr">
        <is>
          <t>ТССЦ Московской обл., 103-1104, приказ Минстроя России №675/пр от 28.02.2017 № 254/пр</t>
        </is>
      </c>
      <c r="K464" t="inlineStr">
        <is>
          <t>Трубы ХПВХ, марка "FlowGuardGold type ll Adelant PVC-C" диаметром 110 мм, толщина стенки 8,2 мм, рабочим давлением 16 атм.</t>
        </is>
      </c>
      <c r="L464" t="n">
        <v>1301</v>
      </c>
      <c r="N464" t="n">
        <v>1003</v>
      </c>
      <c r="O464" t="inlineStr">
        <is>
          <t>м</t>
        </is>
      </c>
      <c r="P464" t="inlineStr">
        <is>
          <t>м</t>
        </is>
      </c>
      <c r="Q464" t="n">
        <v>1</v>
      </c>
      <c r="W464" t="n">
        <v>0</v>
      </c>
      <c r="X464" t="n">
        <v>256391828</v>
      </c>
      <c r="Y464">
        <f>AT464</f>
        <v/>
      </c>
      <c r="AA464" t="n">
        <v>955.62</v>
      </c>
      <c r="AB464" t="n">
        <v>0</v>
      </c>
      <c r="AC464" t="n">
        <v>0</v>
      </c>
      <c r="AD464" t="n">
        <v>0</v>
      </c>
      <c r="AE464" t="n">
        <v>713.15</v>
      </c>
      <c r="AF464" t="n">
        <v>0</v>
      </c>
      <c r="AG464" t="n">
        <v>0</v>
      </c>
      <c r="AH464" t="n">
        <v>0</v>
      </c>
      <c r="AI464" t="n">
        <v>1.34</v>
      </c>
      <c r="AJ464" t="n">
        <v>1</v>
      </c>
      <c r="AK464" t="n">
        <v>1</v>
      </c>
      <c r="AL464" t="n">
        <v>1</v>
      </c>
      <c r="AM464" t="n">
        <v>2</v>
      </c>
      <c r="AN464" t="n">
        <v>0</v>
      </c>
      <c r="AO464" t="n">
        <v>1</v>
      </c>
      <c r="AP464" t="n">
        <v>1</v>
      </c>
      <c r="AQ464" t="n">
        <v>0</v>
      </c>
      <c r="AR464" t="n">
        <v>0</v>
      </c>
      <c r="AS464" t="inlineStr"/>
      <c r="AT464" t="n">
        <v>98.14</v>
      </c>
      <c r="AU464" t="inlineStr"/>
      <c r="AV464" t="n">
        <v>0</v>
      </c>
      <c r="AW464" t="n">
        <v>2</v>
      </c>
      <c r="AX464" t="n">
        <v>78866070</v>
      </c>
      <c r="AY464" t="n">
        <v>1</v>
      </c>
      <c r="AZ464" t="n">
        <v>0</v>
      </c>
      <c r="BA464" t="n">
        <v>456</v>
      </c>
      <c r="BB464" t="n">
        <v>0</v>
      </c>
      <c r="BC464" t="n">
        <v>0</v>
      </c>
      <c r="BD464" t="n">
        <v>0</v>
      </c>
      <c r="BE464" t="n">
        <v>0</v>
      </c>
      <c r="BF464" t="n">
        <v>0</v>
      </c>
      <c r="BG464" t="n">
        <v>0</v>
      </c>
      <c r="BH464" t="n">
        <v>0</v>
      </c>
      <c r="BI464" t="n">
        <v>0</v>
      </c>
      <c r="BJ464" t="n">
        <v>0</v>
      </c>
      <c r="BK464" t="n">
        <v>0</v>
      </c>
      <c r="BL464" t="n">
        <v>0</v>
      </c>
      <c r="BM464" t="n">
        <v>0</v>
      </c>
      <c r="BN464" t="n">
        <v>0</v>
      </c>
      <c r="BO464" t="n">
        <v>0</v>
      </c>
      <c r="BP464" t="n">
        <v>0</v>
      </c>
      <c r="BQ464" t="n">
        <v>0</v>
      </c>
      <c r="BR464" t="n">
        <v>0</v>
      </c>
      <c r="BS464" t="n">
        <v>0</v>
      </c>
      <c r="BT464" t="n">
        <v>0</v>
      </c>
      <c r="BU464" t="n">
        <v>0</v>
      </c>
      <c r="BV464" t="n">
        <v>0</v>
      </c>
      <c r="BW464" t="n">
        <v>0</v>
      </c>
      <c r="CV464" t="n">
        <v>0</v>
      </c>
      <c r="CW464" t="n">
        <v>0</v>
      </c>
      <c r="CX464">
        <f>ROUND(Y464*Source!I1343,7)</f>
        <v/>
      </c>
      <c r="CY464">
        <f>AA464</f>
        <v/>
      </c>
      <c r="CZ464">
        <f>AE464</f>
        <v/>
      </c>
      <c r="DA464">
        <f>AI464</f>
        <v/>
      </c>
      <c r="DB464">
        <f>ROUND(ROUND(AT464*CZ464,2),2)</f>
        <v/>
      </c>
      <c r="DC464">
        <f>ROUND(ROUND(AT464*AG464,2),2)</f>
        <v/>
      </c>
      <c r="DD464" t="inlineStr"/>
      <c r="DE464" t="inlineStr"/>
      <c r="DF464">
        <f>ROUND(ROUND(AE464*AI464,0)*CX464,0)</f>
        <v/>
      </c>
      <c r="DG464">
        <f>ROUND(ROUND(AF464,0)*CX464,0)</f>
        <v/>
      </c>
      <c r="DH464">
        <f>ROUND(ROUND(AG464,0)*CX464,0)</f>
        <v/>
      </c>
      <c r="DI464">
        <f>ROUND(ROUND(AH464,0)*CX464,0)</f>
        <v/>
      </c>
      <c r="DJ464">
        <f>DF464</f>
        <v/>
      </c>
      <c r="DK464" t="n">
        <v>0</v>
      </c>
      <c r="DL464" t="inlineStr"/>
      <c r="DM464" t="n">
        <v>0</v>
      </c>
      <c r="DN464" t="inlineStr"/>
      <c r="DO464" t="n">
        <v>0</v>
      </c>
    </row>
    <row r="465">
      <c r="A465">
        <f>ROW(Source!A1343)</f>
        <v/>
      </c>
      <c r="B465" t="n">
        <v>78862477</v>
      </c>
      <c r="C465" t="n">
        <v>78866061</v>
      </c>
      <c r="D465" t="n">
        <v>29159470</v>
      </c>
      <c r="E465" t="n">
        <v>1</v>
      </c>
      <c r="F465" t="n">
        <v>1</v>
      </c>
      <c r="G465" t="n">
        <v>1</v>
      </c>
      <c r="H465" t="n">
        <v>3</v>
      </c>
      <c r="I465" t="inlineStr">
        <is>
          <t>507-0776</t>
        </is>
      </c>
      <c r="J465" t="inlineStr">
        <is>
          <t>ТССЦ Московской обл., 507-0776, приказ Минстроя России №675/пр от 28.02.2017 № 258/пр</t>
        </is>
      </c>
      <c r="K465" t="inlineStr">
        <is>
          <t>Соединительная арматура трубопроводов, переход диаметром 110х90 мм</t>
        </is>
      </c>
      <c r="L465" t="n">
        <v>1358</v>
      </c>
      <c r="N465" t="n">
        <v>1010</v>
      </c>
      <c r="O465" t="inlineStr">
        <is>
          <t>10 шт.</t>
        </is>
      </c>
      <c r="P465" t="inlineStr">
        <is>
          <t>10 шт.</t>
        </is>
      </c>
      <c r="Q465" t="n">
        <v>10</v>
      </c>
      <c r="W465" t="n">
        <v>0</v>
      </c>
      <c r="X465" t="n">
        <v>868017341</v>
      </c>
      <c r="Y465">
        <f>AT465</f>
        <v/>
      </c>
      <c r="AA465" t="n">
        <v>2240.67</v>
      </c>
      <c r="AB465" t="n">
        <v>0</v>
      </c>
      <c r="AC465" t="n">
        <v>0</v>
      </c>
      <c r="AD465" t="n">
        <v>0</v>
      </c>
      <c r="AE465" t="n">
        <v>130.88</v>
      </c>
      <c r="AF465" t="n">
        <v>0</v>
      </c>
      <c r="AG465" t="n">
        <v>0</v>
      </c>
      <c r="AH465" t="n">
        <v>0</v>
      </c>
      <c r="AI465" t="n">
        <v>17.12</v>
      </c>
      <c r="AJ465" t="n">
        <v>1</v>
      </c>
      <c r="AK465" t="n">
        <v>1</v>
      </c>
      <c r="AL465" t="n">
        <v>1</v>
      </c>
      <c r="AM465" t="n">
        <v>0</v>
      </c>
      <c r="AN465" t="n">
        <v>0</v>
      </c>
      <c r="AO465" t="n">
        <v>0</v>
      </c>
      <c r="AP465" t="n">
        <v>1</v>
      </c>
      <c r="AQ465" t="n">
        <v>0</v>
      </c>
      <c r="AR465" t="n">
        <v>0</v>
      </c>
      <c r="AS465" t="inlineStr"/>
      <c r="AT465" t="n">
        <v>3.3333333</v>
      </c>
      <c r="AU465" t="inlineStr"/>
      <c r="AV465" t="n">
        <v>0</v>
      </c>
      <c r="AW465" t="n">
        <v>1</v>
      </c>
      <c r="AX465" t="n">
        <v>-1</v>
      </c>
      <c r="AY465" t="n">
        <v>0</v>
      </c>
      <c r="AZ465" t="n">
        <v>0</v>
      </c>
      <c r="BA465" t="inlineStr"/>
      <c r="BB465" t="n">
        <v>0</v>
      </c>
      <c r="BC465" t="n">
        <v>0</v>
      </c>
      <c r="BD465" t="n">
        <v>0</v>
      </c>
      <c r="BE465" t="n">
        <v>0</v>
      </c>
      <c r="BF465" t="n">
        <v>0</v>
      </c>
      <c r="BG465" t="n">
        <v>0</v>
      </c>
      <c r="BH465" t="n">
        <v>0</v>
      </c>
      <c r="BI465" t="n">
        <v>0</v>
      </c>
      <c r="BJ465" t="n">
        <v>0</v>
      </c>
      <c r="BK465" t="n">
        <v>0</v>
      </c>
      <c r="BL465" t="n">
        <v>0</v>
      </c>
      <c r="BM465" t="n">
        <v>0</v>
      </c>
      <c r="BN465" t="n">
        <v>0</v>
      </c>
      <c r="BO465" t="n">
        <v>0</v>
      </c>
      <c r="BP465" t="n">
        <v>0</v>
      </c>
      <c r="BQ465" t="n">
        <v>0</v>
      </c>
      <c r="BR465" t="n">
        <v>0</v>
      </c>
      <c r="BS465" t="n">
        <v>0</v>
      </c>
      <c r="BT465" t="n">
        <v>0</v>
      </c>
      <c r="BU465" t="n">
        <v>0</v>
      </c>
      <c r="BV465" t="n">
        <v>0</v>
      </c>
      <c r="BW465" t="n">
        <v>0</v>
      </c>
      <c r="CV465" t="n">
        <v>0</v>
      </c>
      <c r="CW465" t="n">
        <v>0</v>
      </c>
      <c r="CX465">
        <f>ROUND(Y465*Source!I1343,7)</f>
        <v/>
      </c>
      <c r="CY465">
        <f>AA465</f>
        <v/>
      </c>
      <c r="CZ465">
        <f>AE465</f>
        <v/>
      </c>
      <c r="DA465">
        <f>AI465</f>
        <v/>
      </c>
      <c r="DB465">
        <f>ROUND(ROUND(AT465*CZ465,2),2)</f>
        <v/>
      </c>
      <c r="DC465">
        <f>ROUND(ROUND(AT465*AG465,2),2)</f>
        <v/>
      </c>
      <c r="DD465" t="inlineStr"/>
      <c r="DE465" t="inlineStr"/>
      <c r="DF465">
        <f>ROUND(ROUND(AE465*AI465,0)*CX465,0)</f>
        <v/>
      </c>
      <c r="DG465">
        <f>ROUND(ROUND(AF465,0)*CX465,0)</f>
        <v/>
      </c>
      <c r="DH465">
        <f>ROUND(ROUND(AG465,0)*CX465,0)</f>
        <v/>
      </c>
      <c r="DI465">
        <f>ROUND(ROUND(AH465,0)*CX465,0)</f>
        <v/>
      </c>
      <c r="DJ465">
        <f>DF465</f>
        <v/>
      </c>
      <c r="DK465" t="n">
        <v>0</v>
      </c>
      <c r="DL465" t="inlineStr"/>
      <c r="DM465" t="n">
        <v>0</v>
      </c>
      <c r="DN465" t="inlineStr"/>
      <c r="DO465" t="n">
        <v>0</v>
      </c>
    </row>
    <row r="466">
      <c r="A466">
        <f>ROW(Source!A1343)</f>
        <v/>
      </c>
      <c r="B466" t="n">
        <v>78862477</v>
      </c>
      <c r="C466" t="n">
        <v>78866061</v>
      </c>
      <c r="D466" t="n">
        <v>29159175</v>
      </c>
      <c r="E466" t="n">
        <v>1</v>
      </c>
      <c r="F466" t="n">
        <v>1</v>
      </c>
      <c r="G466" t="n">
        <v>1</v>
      </c>
      <c r="H466" t="n">
        <v>3</v>
      </c>
      <c r="I466" t="inlineStr">
        <is>
          <t>507-5015</t>
        </is>
      </c>
      <c r="J466" t="inlineStr">
        <is>
          <t>ТССЦ Московской обл., 507-5015, приказ Минстроя России №675/пр от 28.02.2017 № 258/пр</t>
        </is>
      </c>
      <c r="K466" t="inlineStr">
        <is>
          <t>Муфта компенсирующая диаметром 110 мм</t>
        </is>
      </c>
      <c r="L466" t="n">
        <v>1358</v>
      </c>
      <c r="N466" t="n">
        <v>1010</v>
      </c>
      <c r="O466" t="inlineStr">
        <is>
          <t>10 шт.</t>
        </is>
      </c>
      <c r="P466" t="inlineStr">
        <is>
          <t>10 шт.</t>
        </is>
      </c>
      <c r="Q466" t="n">
        <v>10</v>
      </c>
      <c r="W466" t="n">
        <v>0</v>
      </c>
      <c r="X466" t="n">
        <v>-600713384</v>
      </c>
      <c r="Y466">
        <f>AT466</f>
        <v/>
      </c>
      <c r="AA466" t="n">
        <v>3282.43</v>
      </c>
      <c r="AB466" t="n">
        <v>0</v>
      </c>
      <c r="AC466" t="n">
        <v>0</v>
      </c>
      <c r="AD466" t="n">
        <v>0</v>
      </c>
      <c r="AE466" t="n">
        <v>501.9</v>
      </c>
      <c r="AF466" t="n">
        <v>0</v>
      </c>
      <c r="AG466" t="n">
        <v>0</v>
      </c>
      <c r="AH466" t="n">
        <v>0</v>
      </c>
      <c r="AI466" t="n">
        <v>6.54</v>
      </c>
      <c r="AJ466" t="n">
        <v>1</v>
      </c>
      <c r="AK466" t="n">
        <v>1</v>
      </c>
      <c r="AL466" t="n">
        <v>1</v>
      </c>
      <c r="AM466" t="n">
        <v>0</v>
      </c>
      <c r="AN466" t="n">
        <v>0</v>
      </c>
      <c r="AO466" t="n">
        <v>0</v>
      </c>
      <c r="AP466" t="n">
        <v>1</v>
      </c>
      <c r="AQ466" t="n">
        <v>0</v>
      </c>
      <c r="AR466" t="n">
        <v>0</v>
      </c>
      <c r="AS466" t="inlineStr"/>
      <c r="AT466" t="n">
        <v>3.3333333</v>
      </c>
      <c r="AU466" t="inlineStr"/>
      <c r="AV466" t="n">
        <v>0</v>
      </c>
      <c r="AW466" t="n">
        <v>1</v>
      </c>
      <c r="AX466" t="n">
        <v>-1</v>
      </c>
      <c r="AY466" t="n">
        <v>0</v>
      </c>
      <c r="AZ466" t="n">
        <v>0</v>
      </c>
      <c r="BA466" t="inlineStr"/>
      <c r="BB466" t="n">
        <v>0</v>
      </c>
      <c r="BC466" t="n">
        <v>0</v>
      </c>
      <c r="BD466" t="n">
        <v>0</v>
      </c>
      <c r="BE466" t="n">
        <v>0</v>
      </c>
      <c r="BF466" t="n">
        <v>0</v>
      </c>
      <c r="BG466" t="n">
        <v>0</v>
      </c>
      <c r="BH466" t="n">
        <v>0</v>
      </c>
      <c r="BI466" t="n">
        <v>0</v>
      </c>
      <c r="BJ466" t="n">
        <v>0</v>
      </c>
      <c r="BK466" t="n">
        <v>0</v>
      </c>
      <c r="BL466" t="n">
        <v>0</v>
      </c>
      <c r="BM466" t="n">
        <v>0</v>
      </c>
      <c r="BN466" t="n">
        <v>0</v>
      </c>
      <c r="BO466" t="n">
        <v>0</v>
      </c>
      <c r="BP466" t="n">
        <v>0</v>
      </c>
      <c r="BQ466" t="n">
        <v>0</v>
      </c>
      <c r="BR466" t="n">
        <v>0</v>
      </c>
      <c r="BS466" t="n">
        <v>0</v>
      </c>
      <c r="BT466" t="n">
        <v>0</v>
      </c>
      <c r="BU466" t="n">
        <v>0</v>
      </c>
      <c r="BV466" t="n">
        <v>0</v>
      </c>
      <c r="BW466" t="n">
        <v>0</v>
      </c>
      <c r="CV466" t="n">
        <v>0</v>
      </c>
      <c r="CW466" t="n">
        <v>0</v>
      </c>
      <c r="CX466">
        <f>ROUND(Y466*Source!I1343,7)</f>
        <v/>
      </c>
      <c r="CY466">
        <f>AA466</f>
        <v/>
      </c>
      <c r="CZ466">
        <f>AE466</f>
        <v/>
      </c>
      <c r="DA466">
        <f>AI466</f>
        <v/>
      </c>
      <c r="DB466">
        <f>ROUND(ROUND(AT466*CZ466,2),2)</f>
        <v/>
      </c>
      <c r="DC466">
        <f>ROUND(ROUND(AT466*AG466,2),2)</f>
        <v/>
      </c>
      <c r="DD466" t="inlineStr"/>
      <c r="DE466" t="inlineStr"/>
      <c r="DF466">
        <f>ROUND(ROUND(AE466*AI466,0)*CX466,0)</f>
        <v/>
      </c>
      <c r="DG466">
        <f>ROUND(ROUND(AF466,0)*CX466,0)</f>
        <v/>
      </c>
      <c r="DH466">
        <f>ROUND(ROUND(AG466,0)*CX466,0)</f>
        <v/>
      </c>
      <c r="DI466">
        <f>ROUND(ROUND(AH466,0)*CX466,0)</f>
        <v/>
      </c>
      <c r="DJ466">
        <f>DF466</f>
        <v/>
      </c>
      <c r="DK466" t="n">
        <v>0</v>
      </c>
      <c r="DL466" t="inlineStr"/>
      <c r="DM466" t="n">
        <v>0</v>
      </c>
      <c r="DN466" t="inlineStr"/>
      <c r="DO466" t="n">
        <v>0</v>
      </c>
    </row>
    <row r="467">
      <c r="A467">
        <f>ROW(Source!A1384)</f>
        <v/>
      </c>
      <c r="B467" t="n">
        <v>78862477</v>
      </c>
      <c r="C467" t="n">
        <v>78866214</v>
      </c>
      <c r="D467" t="n">
        <v>18408291</v>
      </c>
      <c r="E467" t="n">
        <v>1</v>
      </c>
      <c r="F467" t="n">
        <v>1</v>
      </c>
      <c r="G467" t="n">
        <v>1</v>
      </c>
      <c r="H467" t="n">
        <v>1</v>
      </c>
      <c r="I467" t="inlineStr">
        <is>
          <t>1-1025-90</t>
        </is>
      </c>
      <c r="J467" t="inlineStr"/>
      <c r="K467" t="inlineStr">
        <is>
          <t>Рабочий строитель среднего разряда 2,5</t>
        </is>
      </c>
      <c r="L467" t="n">
        <v>1369</v>
      </c>
      <c r="N467" t="n">
        <v>1013</v>
      </c>
      <c r="O467" t="inlineStr">
        <is>
          <t>чел.-ч</t>
        </is>
      </c>
      <c r="P467" t="inlineStr">
        <is>
          <t>чел.-ч</t>
        </is>
      </c>
      <c r="Q467" t="n">
        <v>1</v>
      </c>
      <c r="W467" t="n">
        <v>0</v>
      </c>
      <c r="X467" t="n">
        <v>1933892413</v>
      </c>
      <c r="Y467">
        <f>AT467</f>
        <v/>
      </c>
      <c r="AA467" t="n">
        <v>0</v>
      </c>
      <c r="AB467" t="n">
        <v>0</v>
      </c>
      <c r="AC467" t="n">
        <v>0</v>
      </c>
      <c r="AD467" t="n">
        <v>8.17</v>
      </c>
      <c r="AE467" t="n">
        <v>0</v>
      </c>
      <c r="AF467" t="n">
        <v>0</v>
      </c>
      <c r="AG467" t="n">
        <v>0</v>
      </c>
      <c r="AH467" t="n">
        <v>8.17</v>
      </c>
      <c r="AI467" t="n">
        <v>1</v>
      </c>
      <c r="AJ467" t="n">
        <v>1</v>
      </c>
      <c r="AK467" t="n">
        <v>1</v>
      </c>
      <c r="AL467" t="n">
        <v>1</v>
      </c>
      <c r="AM467" t="n">
        <v>-2</v>
      </c>
      <c r="AN467" t="n">
        <v>0</v>
      </c>
      <c r="AO467" t="n">
        <v>1</v>
      </c>
      <c r="AP467" t="n">
        <v>1</v>
      </c>
      <c r="AQ467" t="n">
        <v>0</v>
      </c>
      <c r="AR467" t="n">
        <v>0</v>
      </c>
      <c r="AS467" t="inlineStr"/>
      <c r="AT467" t="n">
        <v>32.2</v>
      </c>
      <c r="AU467" t="inlineStr"/>
      <c r="AV467" t="n">
        <v>1</v>
      </c>
      <c r="AW467" t="n">
        <v>2</v>
      </c>
      <c r="AX467" t="n">
        <v>78866222</v>
      </c>
      <c r="AY467" t="n">
        <v>1</v>
      </c>
      <c r="AZ467" t="n">
        <v>0</v>
      </c>
      <c r="BA467" t="n">
        <v>462</v>
      </c>
      <c r="BB467" t="n">
        <v>0</v>
      </c>
      <c r="BC467" t="n">
        <v>0</v>
      </c>
      <c r="BD467" t="n">
        <v>0</v>
      </c>
      <c r="BE467" t="n">
        <v>0</v>
      </c>
      <c r="BF467" t="n">
        <v>0</v>
      </c>
      <c r="BG467" t="n">
        <v>0</v>
      </c>
      <c r="BH467" t="n">
        <v>0</v>
      </c>
      <c r="BI467" t="n">
        <v>0</v>
      </c>
      <c r="BJ467" t="n">
        <v>0</v>
      </c>
      <c r="BK467" t="n">
        <v>0</v>
      </c>
      <c r="BL467" t="n">
        <v>0</v>
      </c>
      <c r="BM467" t="n">
        <v>0</v>
      </c>
      <c r="BN467" t="n">
        <v>0</v>
      </c>
      <c r="BO467" t="n">
        <v>0</v>
      </c>
      <c r="BP467" t="n">
        <v>0</v>
      </c>
      <c r="BQ467" t="n">
        <v>0</v>
      </c>
      <c r="BR467" t="n">
        <v>0</v>
      </c>
      <c r="BS467" t="n">
        <v>0</v>
      </c>
      <c r="BT467" t="n">
        <v>0</v>
      </c>
      <c r="BU467" t="n">
        <v>0</v>
      </c>
      <c r="BV467" t="n">
        <v>0</v>
      </c>
      <c r="BW467" t="n">
        <v>0</v>
      </c>
      <c r="CU467">
        <f>ROUND(AT467*Source!I1384*AH467*AL467,0)</f>
        <v/>
      </c>
      <c r="CV467">
        <f>ROUND(Y467*Source!I1384,7)</f>
        <v/>
      </c>
      <c r="CW467" t="n">
        <v>0</v>
      </c>
      <c r="CX467">
        <f>ROUND(Y467*Source!I1384,7)</f>
        <v/>
      </c>
      <c r="CY467">
        <f>AD467</f>
        <v/>
      </c>
      <c r="CZ467">
        <f>AH467</f>
        <v/>
      </c>
      <c r="DA467">
        <f>AL467</f>
        <v/>
      </c>
      <c r="DB467">
        <f>ROUND(ROUND(AT467*CZ467,2),2)</f>
        <v/>
      </c>
      <c r="DC467">
        <f>ROUND(ROUND(AT467*AG467,2),2)</f>
        <v/>
      </c>
      <c r="DD467" t="inlineStr"/>
      <c r="DE467" t="inlineStr"/>
      <c r="DF467">
        <f>ROUND(ROUND(AE467,0)*CX467,0)</f>
        <v/>
      </c>
      <c r="DG467">
        <f>ROUND(ROUND(AF467,0)*CX467,0)</f>
        <v/>
      </c>
      <c r="DH467">
        <f>ROUND(ROUND(AG467,0)*CX467,0)</f>
        <v/>
      </c>
      <c r="DI467">
        <f>ROUND(ROUND(AH467,0)*CX467,0)</f>
        <v/>
      </c>
      <c r="DJ467">
        <f>DI467</f>
        <v/>
      </c>
      <c r="DK467" t="n">
        <v>0</v>
      </c>
      <c r="DL467" t="inlineStr"/>
      <c r="DM467" t="n">
        <v>0</v>
      </c>
      <c r="DN467" t="inlineStr"/>
      <c r="DO467" t="n">
        <v>0</v>
      </c>
    </row>
    <row r="468">
      <c r="A468">
        <f>ROW(Source!A1384)</f>
        <v/>
      </c>
      <c r="B468" t="n">
        <v>78862477</v>
      </c>
      <c r="C468" t="n">
        <v>78866214</v>
      </c>
      <c r="D468" t="n">
        <v>29174913</v>
      </c>
      <c r="E468" t="n">
        <v>1</v>
      </c>
      <c r="F468" t="n">
        <v>1</v>
      </c>
      <c r="G468" t="n">
        <v>1</v>
      </c>
      <c r="H468" t="n">
        <v>2</v>
      </c>
      <c r="I468" t="inlineStr">
        <is>
          <t>400001</t>
        </is>
      </c>
      <c r="J468" t="inlineStr">
        <is>
          <t>ТСЭМ Московской обл., 400001, приказ Минстроя России №675/пр от 28.02.2017 № 264/пр</t>
        </is>
      </c>
      <c r="K468" t="inlineStr">
        <is>
          <t>Автомобили бортовые, грузоподъемность до 5 т</t>
        </is>
      </c>
      <c r="L468" t="n">
        <v>1368</v>
      </c>
      <c r="N468" t="n">
        <v>1011</v>
      </c>
      <c r="O468" t="inlineStr">
        <is>
          <t>маш.-ч</t>
        </is>
      </c>
      <c r="P468" t="inlineStr">
        <is>
          <t>маш.-ч</t>
        </is>
      </c>
      <c r="Q468" t="n">
        <v>1</v>
      </c>
      <c r="W468" t="n">
        <v>0</v>
      </c>
      <c r="X468" t="n">
        <v>1230759911</v>
      </c>
      <c r="Y468">
        <f>AT468</f>
        <v/>
      </c>
      <c r="AA468" t="n">
        <v>0</v>
      </c>
      <c r="AB468" t="n">
        <v>2177.51</v>
      </c>
      <c r="AC468" t="n">
        <v>606.1</v>
      </c>
      <c r="AD468" t="n">
        <v>0</v>
      </c>
      <c r="AE468" t="n">
        <v>0</v>
      </c>
      <c r="AF468" t="n">
        <v>87.17</v>
      </c>
      <c r="AG468" t="n">
        <v>11.6</v>
      </c>
      <c r="AH468" t="n">
        <v>0</v>
      </c>
      <c r="AI468" t="n">
        <v>1</v>
      </c>
      <c r="AJ468" t="n">
        <v>24.98</v>
      </c>
      <c r="AK468" t="n">
        <v>52.25</v>
      </c>
      <c r="AL468" t="n">
        <v>1</v>
      </c>
      <c r="AM468" t="n">
        <v>2</v>
      </c>
      <c r="AN468" t="n">
        <v>0</v>
      </c>
      <c r="AO468" t="n">
        <v>1</v>
      </c>
      <c r="AP468" t="n">
        <v>1</v>
      </c>
      <c r="AQ468" t="n">
        <v>0</v>
      </c>
      <c r="AR468" t="n">
        <v>0</v>
      </c>
      <c r="AS468" t="inlineStr"/>
      <c r="AT468" t="n">
        <v>0.01</v>
      </c>
      <c r="AU468" t="inlineStr"/>
      <c r="AV468" t="n">
        <v>0</v>
      </c>
      <c r="AW468" t="n">
        <v>2</v>
      </c>
      <c r="AX468" t="n">
        <v>78866223</v>
      </c>
      <c r="AY468" t="n">
        <v>1</v>
      </c>
      <c r="AZ468" t="n">
        <v>0</v>
      </c>
      <c r="BA468" t="n">
        <v>463</v>
      </c>
      <c r="BB468" t="n">
        <v>0</v>
      </c>
      <c r="BC468" t="n">
        <v>0</v>
      </c>
      <c r="BD468" t="n">
        <v>0</v>
      </c>
      <c r="BE468" t="n">
        <v>0</v>
      </c>
      <c r="BF468" t="n">
        <v>0</v>
      </c>
      <c r="BG468" t="n">
        <v>0</v>
      </c>
      <c r="BH468" t="n">
        <v>0</v>
      </c>
      <c r="BI468" t="n">
        <v>0</v>
      </c>
      <c r="BJ468" t="n">
        <v>0</v>
      </c>
      <c r="BK468" t="n">
        <v>0</v>
      </c>
      <c r="BL468" t="n">
        <v>0</v>
      </c>
      <c r="BM468" t="n">
        <v>0</v>
      </c>
      <c r="BN468" t="n">
        <v>0</v>
      </c>
      <c r="BO468" t="n">
        <v>0</v>
      </c>
      <c r="BP468" t="n">
        <v>0</v>
      </c>
      <c r="BQ468" t="n">
        <v>0</v>
      </c>
      <c r="BR468" t="n">
        <v>0</v>
      </c>
      <c r="BS468" t="n">
        <v>0</v>
      </c>
      <c r="BT468" t="n">
        <v>0</v>
      </c>
      <c r="BU468" t="n">
        <v>0</v>
      </c>
      <c r="BV468" t="n">
        <v>0</v>
      </c>
      <c r="BW468" t="n">
        <v>0</v>
      </c>
      <c r="CV468" t="n">
        <v>0</v>
      </c>
      <c r="CW468">
        <f>ROUND(Y468*Source!I1384*DO468,7)</f>
        <v/>
      </c>
      <c r="CX468">
        <f>ROUND(Y468*Source!I1384,7)</f>
        <v/>
      </c>
      <c r="CY468">
        <f>AB468</f>
        <v/>
      </c>
      <c r="CZ468">
        <f>AF468</f>
        <v/>
      </c>
      <c r="DA468">
        <f>AJ468</f>
        <v/>
      </c>
      <c r="DB468">
        <f>ROUND(ROUND(AT468*CZ468,2),2)</f>
        <v/>
      </c>
      <c r="DC468">
        <f>ROUND(ROUND(AT468*AG468,2),2)</f>
        <v/>
      </c>
      <c r="DD468" t="inlineStr"/>
      <c r="DE468" t="inlineStr"/>
      <c r="DF468">
        <f>ROUND(ROUND(AE468,0)*CX468,0)</f>
        <v/>
      </c>
      <c r="DG468">
        <f>ROUND(ROUND(AF468*AJ468,0)*CX468,0)</f>
        <v/>
      </c>
      <c r="DH468">
        <f>ROUND(ROUND(AG468*AK468,0)*CX468,0)</f>
        <v/>
      </c>
      <c r="DI468">
        <f>ROUND(ROUND(AH468,0)*CX468,0)</f>
        <v/>
      </c>
      <c r="DJ468">
        <f>DG468</f>
        <v/>
      </c>
      <c r="DK468" t="n">
        <v>0</v>
      </c>
      <c r="DL468" t="inlineStr"/>
      <c r="DM468" t="n">
        <v>0</v>
      </c>
      <c r="DN468" t="inlineStr"/>
      <c r="DO468" t="n">
        <v>0</v>
      </c>
    </row>
    <row r="469">
      <c r="A469">
        <f>ROW(Source!A1384)</f>
        <v/>
      </c>
      <c r="B469" t="n">
        <v>78862477</v>
      </c>
      <c r="C469" t="n">
        <v>78866214</v>
      </c>
      <c r="D469" t="n">
        <v>29110139</v>
      </c>
      <c r="E469" t="n">
        <v>1</v>
      </c>
      <c r="F469" t="n">
        <v>1</v>
      </c>
      <c r="G469" t="n">
        <v>1</v>
      </c>
      <c r="H469" t="n">
        <v>3</v>
      </c>
      <c r="I469" t="inlineStr">
        <is>
          <t>101-1703</t>
        </is>
      </c>
      <c r="J469" t="inlineStr">
        <is>
          <t>ТССЦ Московской обл., 101-1703, приказ Минстроя России №675/пр от 28.02.2017 № 254/пр</t>
        </is>
      </c>
      <c r="K469" t="inlineStr">
        <is>
          <t>Прокладки резиновые (пластина техническая прессованная)</t>
        </is>
      </c>
      <c r="L469" t="n">
        <v>1346</v>
      </c>
      <c r="N469" t="n">
        <v>1009</v>
      </c>
      <c r="O469" t="inlineStr">
        <is>
          <t>кг</t>
        </is>
      </c>
      <c r="P469" t="inlineStr">
        <is>
          <t>кг</t>
        </is>
      </c>
      <c r="Q469" t="n">
        <v>1</v>
      </c>
      <c r="W469" t="n">
        <v>0</v>
      </c>
      <c r="X469" t="n">
        <v>-1947909329</v>
      </c>
      <c r="Y469">
        <f>AT469</f>
        <v/>
      </c>
      <c r="AA469" t="n">
        <v>341.04</v>
      </c>
      <c r="AB469" t="n">
        <v>0</v>
      </c>
      <c r="AC469" t="n">
        <v>0</v>
      </c>
      <c r="AD469" t="n">
        <v>0</v>
      </c>
      <c r="AE469" t="n">
        <v>23.09</v>
      </c>
      <c r="AF469" t="n">
        <v>0</v>
      </c>
      <c r="AG469" t="n">
        <v>0</v>
      </c>
      <c r="AH469" t="n">
        <v>0</v>
      </c>
      <c r="AI469" t="n">
        <v>14.77</v>
      </c>
      <c r="AJ469" t="n">
        <v>1</v>
      </c>
      <c r="AK469" t="n">
        <v>1</v>
      </c>
      <c r="AL469" t="n">
        <v>1</v>
      </c>
      <c r="AM469" t="n">
        <v>2</v>
      </c>
      <c r="AN469" t="n">
        <v>0</v>
      </c>
      <c r="AO469" t="n">
        <v>1</v>
      </c>
      <c r="AP469" t="n">
        <v>1</v>
      </c>
      <c r="AQ469" t="n">
        <v>0</v>
      </c>
      <c r="AR469" t="n">
        <v>0</v>
      </c>
      <c r="AS469" t="inlineStr"/>
      <c r="AT469" t="n">
        <v>2</v>
      </c>
      <c r="AU469" t="inlineStr"/>
      <c r="AV469" t="n">
        <v>0</v>
      </c>
      <c r="AW469" t="n">
        <v>2</v>
      </c>
      <c r="AX469" t="n">
        <v>78866224</v>
      </c>
      <c r="AY469" t="n">
        <v>1</v>
      </c>
      <c r="AZ469" t="n">
        <v>0</v>
      </c>
      <c r="BA469" t="n">
        <v>464</v>
      </c>
      <c r="BB469" t="n">
        <v>0</v>
      </c>
      <c r="BC469" t="n">
        <v>0</v>
      </c>
      <c r="BD469" t="n">
        <v>0</v>
      </c>
      <c r="BE469" t="n">
        <v>0</v>
      </c>
      <c r="BF469" t="n">
        <v>0</v>
      </c>
      <c r="BG469" t="n">
        <v>0</v>
      </c>
      <c r="BH469" t="n">
        <v>0</v>
      </c>
      <c r="BI469" t="n">
        <v>0</v>
      </c>
      <c r="BJ469" t="n">
        <v>0</v>
      </c>
      <c r="BK469" t="n">
        <v>0</v>
      </c>
      <c r="BL469" t="n">
        <v>0</v>
      </c>
      <c r="BM469" t="n">
        <v>0</v>
      </c>
      <c r="BN469" t="n">
        <v>0</v>
      </c>
      <c r="BO469" t="n">
        <v>0</v>
      </c>
      <c r="BP469" t="n">
        <v>0</v>
      </c>
      <c r="BQ469" t="n">
        <v>0</v>
      </c>
      <c r="BR469" t="n">
        <v>0</v>
      </c>
      <c r="BS469" t="n">
        <v>0</v>
      </c>
      <c r="BT469" t="n">
        <v>0</v>
      </c>
      <c r="BU469" t="n">
        <v>0</v>
      </c>
      <c r="BV469" t="n">
        <v>0</v>
      </c>
      <c r="BW469" t="n">
        <v>0</v>
      </c>
      <c r="CV469" t="n">
        <v>0</v>
      </c>
      <c r="CW469" t="n">
        <v>0</v>
      </c>
      <c r="CX469">
        <f>ROUND(Y469*Source!I1384,7)</f>
        <v/>
      </c>
      <c r="CY469">
        <f>AA469</f>
        <v/>
      </c>
      <c r="CZ469">
        <f>AE469</f>
        <v/>
      </c>
      <c r="DA469">
        <f>AI469</f>
        <v/>
      </c>
      <c r="DB469">
        <f>ROUND(ROUND(AT469*CZ469,2),2)</f>
        <v/>
      </c>
      <c r="DC469">
        <f>ROUND(ROUND(AT469*AG469,2),2)</f>
        <v/>
      </c>
      <c r="DD469" t="inlineStr"/>
      <c r="DE469" t="inlineStr"/>
      <c r="DF469">
        <f>ROUND(ROUND(AE469*AI469,0)*CX469,0)</f>
        <v/>
      </c>
      <c r="DG469">
        <f>ROUND(ROUND(AF469,0)*CX469,0)</f>
        <v/>
      </c>
      <c r="DH469">
        <f>ROUND(ROUND(AG469,0)*CX469,0)</f>
        <v/>
      </c>
      <c r="DI469">
        <f>ROUND(ROUND(AH469,0)*CX469,0)</f>
        <v/>
      </c>
      <c r="DJ469">
        <f>DF469</f>
        <v/>
      </c>
      <c r="DK469" t="n">
        <v>0</v>
      </c>
      <c r="DL469" t="inlineStr"/>
      <c r="DM469" t="n">
        <v>0</v>
      </c>
      <c r="DN469" t="inlineStr"/>
      <c r="DO469" t="n">
        <v>0</v>
      </c>
    </row>
    <row r="470">
      <c r="A470">
        <f>ROW(Source!A1384)</f>
        <v/>
      </c>
      <c r="B470" t="n">
        <v>78862477</v>
      </c>
      <c r="C470" t="n">
        <v>78866214</v>
      </c>
      <c r="D470" t="n">
        <v>29114240</v>
      </c>
      <c r="E470" t="n">
        <v>1</v>
      </c>
      <c r="F470" t="n">
        <v>1</v>
      </c>
      <c r="G470" t="n">
        <v>1</v>
      </c>
      <c r="H470" t="n">
        <v>3</v>
      </c>
      <c r="I470" t="inlineStr">
        <is>
          <t>101-2576</t>
        </is>
      </c>
      <c r="J470" t="inlineStr">
        <is>
          <t>ТССЦ Московской обл., 101-2576, приказ Минстроя России №675/пр от 28.02.2017 № 254/пр</t>
        </is>
      </c>
      <c r="K470" t="inlineStr">
        <is>
          <t>Болты с гайками и шайбами для санитарно-технических работ диаметром 16 мм</t>
        </is>
      </c>
      <c r="L470" t="n">
        <v>1348</v>
      </c>
      <c r="N470" t="n">
        <v>1009</v>
      </c>
      <c r="O470" t="inlineStr">
        <is>
          <t>т</t>
        </is>
      </c>
      <c r="P470" t="inlineStr">
        <is>
          <t>т</t>
        </is>
      </c>
      <c r="Q470" t="n">
        <v>1000</v>
      </c>
      <c r="W470" t="n">
        <v>0</v>
      </c>
      <c r="X470" t="n">
        <v>-1701539228</v>
      </c>
      <c r="Y470">
        <f>AT470</f>
        <v/>
      </c>
      <c r="AA470" t="n">
        <v>145037.4</v>
      </c>
      <c r="AB470" t="n">
        <v>0</v>
      </c>
      <c r="AC470" t="n">
        <v>0</v>
      </c>
      <c r="AD470" t="n">
        <v>0</v>
      </c>
      <c r="AE470" t="n">
        <v>14830</v>
      </c>
      <c r="AF470" t="n">
        <v>0</v>
      </c>
      <c r="AG470" t="n">
        <v>0</v>
      </c>
      <c r="AH470" t="n">
        <v>0</v>
      </c>
      <c r="AI470" t="n">
        <v>9.779999999999999</v>
      </c>
      <c r="AJ470" t="n">
        <v>1</v>
      </c>
      <c r="AK470" t="n">
        <v>1</v>
      </c>
      <c r="AL470" t="n">
        <v>1</v>
      </c>
      <c r="AM470" t="n">
        <v>2</v>
      </c>
      <c r="AN470" t="n">
        <v>0</v>
      </c>
      <c r="AO470" t="n">
        <v>1</v>
      </c>
      <c r="AP470" t="n">
        <v>1</v>
      </c>
      <c r="AQ470" t="n">
        <v>0</v>
      </c>
      <c r="AR470" t="n">
        <v>0</v>
      </c>
      <c r="AS470" t="inlineStr"/>
      <c r="AT470" t="n">
        <v>0.005</v>
      </c>
      <c r="AU470" t="inlineStr"/>
      <c r="AV470" t="n">
        <v>0</v>
      </c>
      <c r="AW470" t="n">
        <v>2</v>
      </c>
      <c r="AX470" t="n">
        <v>78866225</v>
      </c>
      <c r="AY470" t="n">
        <v>1</v>
      </c>
      <c r="AZ470" t="n">
        <v>0</v>
      </c>
      <c r="BA470" t="n">
        <v>465</v>
      </c>
      <c r="BB470" t="n">
        <v>0</v>
      </c>
      <c r="BC470" t="n">
        <v>0</v>
      </c>
      <c r="BD470" t="n">
        <v>0</v>
      </c>
      <c r="BE470" t="n">
        <v>0</v>
      </c>
      <c r="BF470" t="n">
        <v>0</v>
      </c>
      <c r="BG470" t="n">
        <v>0</v>
      </c>
      <c r="BH470" t="n">
        <v>0</v>
      </c>
      <c r="BI470" t="n">
        <v>0</v>
      </c>
      <c r="BJ470" t="n">
        <v>0</v>
      </c>
      <c r="BK470" t="n">
        <v>0</v>
      </c>
      <c r="BL470" t="n">
        <v>0</v>
      </c>
      <c r="BM470" t="n">
        <v>0</v>
      </c>
      <c r="BN470" t="n">
        <v>0</v>
      </c>
      <c r="BO470" t="n">
        <v>0</v>
      </c>
      <c r="BP470" t="n">
        <v>0</v>
      </c>
      <c r="BQ470" t="n">
        <v>0</v>
      </c>
      <c r="BR470" t="n">
        <v>0</v>
      </c>
      <c r="BS470" t="n">
        <v>0</v>
      </c>
      <c r="BT470" t="n">
        <v>0</v>
      </c>
      <c r="BU470" t="n">
        <v>0</v>
      </c>
      <c r="BV470" t="n">
        <v>0</v>
      </c>
      <c r="BW470" t="n">
        <v>0</v>
      </c>
      <c r="CV470" t="n">
        <v>0</v>
      </c>
      <c r="CW470" t="n">
        <v>0</v>
      </c>
      <c r="CX470">
        <f>ROUND(Y470*Source!I1384,7)</f>
        <v/>
      </c>
      <c r="CY470">
        <f>AA470</f>
        <v/>
      </c>
      <c r="CZ470">
        <f>AE470</f>
        <v/>
      </c>
      <c r="DA470">
        <f>AI470</f>
        <v/>
      </c>
      <c r="DB470">
        <f>ROUND(ROUND(AT470*CZ470,2),2)</f>
        <v/>
      </c>
      <c r="DC470">
        <f>ROUND(ROUND(AT470*AG470,2),2)</f>
        <v/>
      </c>
      <c r="DD470" t="inlineStr"/>
      <c r="DE470" t="inlineStr"/>
      <c r="DF470">
        <f>ROUND(ROUND(AE470*AI470,0)*CX470,0)</f>
        <v/>
      </c>
      <c r="DG470">
        <f>ROUND(ROUND(AF470,0)*CX470,0)</f>
        <v/>
      </c>
      <c r="DH470">
        <f>ROUND(ROUND(AG470,0)*CX470,0)</f>
        <v/>
      </c>
      <c r="DI470">
        <f>ROUND(ROUND(AH470,0)*CX470,0)</f>
        <v/>
      </c>
      <c r="DJ470">
        <f>DF470</f>
        <v/>
      </c>
      <c r="DK470" t="n">
        <v>0</v>
      </c>
      <c r="DL470" t="inlineStr"/>
      <c r="DM470" t="n">
        <v>0</v>
      </c>
      <c r="DN470" t="inlineStr"/>
      <c r="DO470" t="n">
        <v>0</v>
      </c>
    </row>
    <row r="471">
      <c r="A471">
        <f>ROW(Source!A1384)</f>
        <v/>
      </c>
      <c r="B471" t="n">
        <v>78862477</v>
      </c>
      <c r="C471" t="n">
        <v>78866214</v>
      </c>
      <c r="D471" t="n">
        <v>29150040</v>
      </c>
      <c r="E471" t="n">
        <v>1</v>
      </c>
      <c r="F471" t="n">
        <v>1</v>
      </c>
      <c r="G471" t="n">
        <v>1</v>
      </c>
      <c r="H471" t="n">
        <v>3</v>
      </c>
      <c r="I471" t="inlineStr">
        <is>
          <t>411-0001</t>
        </is>
      </c>
      <c r="J471" t="inlineStr">
        <is>
          <t>ТССЦ Московской обл., 411-0001, приказ Минстроя России №675/пр от 28.02.2017 № 257/пр</t>
        </is>
      </c>
      <c r="K471" t="inlineStr">
        <is>
          <t>Вода</t>
        </is>
      </c>
      <c r="L471" t="n">
        <v>1339</v>
      </c>
      <c r="N471" t="n">
        <v>1007</v>
      </c>
      <c r="O471" t="inlineStr">
        <is>
          <t>м3</t>
        </is>
      </c>
      <c r="P471" t="inlineStr">
        <is>
          <t>м3</t>
        </is>
      </c>
      <c r="Q471" t="n">
        <v>1</v>
      </c>
      <c r="W471" t="n">
        <v>0</v>
      </c>
      <c r="X471" t="n">
        <v>619799737</v>
      </c>
      <c r="Y471">
        <f>AT471</f>
        <v/>
      </c>
      <c r="AA471" t="n">
        <v>31.28</v>
      </c>
      <c r="AB471" t="n">
        <v>0</v>
      </c>
      <c r="AC471" t="n">
        <v>0</v>
      </c>
      <c r="AD471" t="n">
        <v>0</v>
      </c>
      <c r="AE471" t="n">
        <v>2.44</v>
      </c>
      <c r="AF471" t="n">
        <v>0</v>
      </c>
      <c r="AG471" t="n">
        <v>0</v>
      </c>
      <c r="AH471" t="n">
        <v>0</v>
      </c>
      <c r="AI471" t="n">
        <v>12.82</v>
      </c>
      <c r="AJ471" t="n">
        <v>1</v>
      </c>
      <c r="AK471" t="n">
        <v>1</v>
      </c>
      <c r="AL471" t="n">
        <v>1</v>
      </c>
      <c r="AM471" t="n">
        <v>2</v>
      </c>
      <c r="AN471" t="n">
        <v>0</v>
      </c>
      <c r="AO471" t="n">
        <v>1</v>
      </c>
      <c r="AP471" t="n">
        <v>1</v>
      </c>
      <c r="AQ471" t="n">
        <v>0</v>
      </c>
      <c r="AR471" t="n">
        <v>0</v>
      </c>
      <c r="AS471" t="inlineStr"/>
      <c r="AT471" t="n">
        <v>7.8</v>
      </c>
      <c r="AU471" t="inlineStr"/>
      <c r="AV471" t="n">
        <v>0</v>
      </c>
      <c r="AW471" t="n">
        <v>2</v>
      </c>
      <c r="AX471" t="n">
        <v>78866226</v>
      </c>
      <c r="AY471" t="n">
        <v>1</v>
      </c>
      <c r="AZ471" t="n">
        <v>0</v>
      </c>
      <c r="BA471" t="n">
        <v>466</v>
      </c>
      <c r="BB471" t="n">
        <v>0</v>
      </c>
      <c r="BC471" t="n">
        <v>0</v>
      </c>
      <c r="BD471" t="n">
        <v>0</v>
      </c>
      <c r="BE471" t="n">
        <v>0</v>
      </c>
      <c r="BF471" t="n">
        <v>0</v>
      </c>
      <c r="BG471" t="n">
        <v>0</v>
      </c>
      <c r="BH471" t="n">
        <v>0</v>
      </c>
      <c r="BI471" t="n">
        <v>0</v>
      </c>
      <c r="BJ471" t="n">
        <v>0</v>
      </c>
      <c r="BK471" t="n">
        <v>0</v>
      </c>
      <c r="BL471" t="n">
        <v>0</v>
      </c>
      <c r="BM471" t="n">
        <v>0</v>
      </c>
      <c r="BN471" t="n">
        <v>0</v>
      </c>
      <c r="BO471" t="n">
        <v>0</v>
      </c>
      <c r="BP471" t="n">
        <v>0</v>
      </c>
      <c r="BQ471" t="n">
        <v>0</v>
      </c>
      <c r="BR471" t="n">
        <v>0</v>
      </c>
      <c r="BS471" t="n">
        <v>0</v>
      </c>
      <c r="BT471" t="n">
        <v>0</v>
      </c>
      <c r="BU471" t="n">
        <v>0</v>
      </c>
      <c r="BV471" t="n">
        <v>0</v>
      </c>
      <c r="BW471" t="n">
        <v>0</v>
      </c>
      <c r="CV471" t="n">
        <v>0</v>
      </c>
      <c r="CW471" t="n">
        <v>0</v>
      </c>
      <c r="CX471">
        <f>ROUND(Y471*Source!I1384,7)</f>
        <v/>
      </c>
      <c r="CY471">
        <f>AA471</f>
        <v/>
      </c>
      <c r="CZ471">
        <f>AE471</f>
        <v/>
      </c>
      <c r="DA471">
        <f>AI471</f>
        <v/>
      </c>
      <c r="DB471">
        <f>ROUND(ROUND(AT471*CZ471,2),2)</f>
        <v/>
      </c>
      <c r="DC471">
        <f>ROUND(ROUND(AT471*AG471,2),2)</f>
        <v/>
      </c>
      <c r="DD471" t="inlineStr"/>
      <c r="DE471" t="inlineStr"/>
      <c r="DF471">
        <f>ROUND(ROUND(AE471*AI471,0)*CX471,0)</f>
        <v/>
      </c>
      <c r="DG471">
        <f>ROUND(ROUND(AF471,0)*CX471,0)</f>
        <v/>
      </c>
      <c r="DH471">
        <f>ROUND(ROUND(AG471,0)*CX471,0)</f>
        <v/>
      </c>
      <c r="DI471">
        <f>ROUND(ROUND(AH471,0)*CX471,0)</f>
        <v/>
      </c>
      <c r="DJ471">
        <f>DF471</f>
        <v/>
      </c>
      <c r="DK471" t="n">
        <v>0</v>
      </c>
      <c r="DL471" t="inlineStr"/>
      <c r="DM471" t="n">
        <v>0</v>
      </c>
      <c r="DN471" t="inlineStr"/>
      <c r="DO471" t="n">
        <v>0</v>
      </c>
    </row>
    <row r="472">
      <c r="A472">
        <f>ROW(Source!A1384)</f>
        <v/>
      </c>
      <c r="B472" t="n">
        <v>78862477</v>
      </c>
      <c r="C472" t="n">
        <v>78866214</v>
      </c>
      <c r="D472" t="n">
        <v>0</v>
      </c>
      <c r="E472" t="n">
        <v>1</v>
      </c>
      <c r="F472" t="n">
        <v>1</v>
      </c>
      <c r="G472" t="n">
        <v>1</v>
      </c>
      <c r="H472" t="n">
        <v>3</v>
      </c>
      <c r="I472" t="inlineStr">
        <is>
          <t>Цена поставщика</t>
        </is>
      </c>
      <c r="J472" t="inlineStr"/>
      <c r="K472" t="inlineStr">
        <is>
          <t>Прочистка КРОТ</t>
        </is>
      </c>
      <c r="L472" t="n">
        <v>1296</v>
      </c>
      <c r="N472" t="n">
        <v>1002</v>
      </c>
      <c r="O472" t="inlineStr">
        <is>
          <t>л</t>
        </is>
      </c>
      <c r="P472" t="inlineStr">
        <is>
          <t>л</t>
        </is>
      </c>
      <c r="Q472" t="n">
        <v>1</v>
      </c>
      <c r="W472" t="n">
        <v>0</v>
      </c>
      <c r="X472" t="n">
        <v>-1978592410</v>
      </c>
      <c r="Y472">
        <f>AT472</f>
        <v/>
      </c>
      <c r="AA472" t="n">
        <v>384.43</v>
      </c>
      <c r="AB472" t="n">
        <v>0</v>
      </c>
      <c r="AC472" t="n">
        <v>0</v>
      </c>
      <c r="AD472" t="n">
        <v>0</v>
      </c>
      <c r="AE472" t="n">
        <v>384.43</v>
      </c>
      <c r="AF472" t="n">
        <v>0</v>
      </c>
      <c r="AG472" t="n">
        <v>0</v>
      </c>
      <c r="AH472" t="n">
        <v>0</v>
      </c>
      <c r="AI472" t="n">
        <v>1</v>
      </c>
      <c r="AJ472" t="n">
        <v>1</v>
      </c>
      <c r="AK472" t="n">
        <v>1</v>
      </c>
      <c r="AL472" t="n">
        <v>1</v>
      </c>
      <c r="AM472" t="n">
        <v>0</v>
      </c>
      <c r="AN472" t="n">
        <v>0</v>
      </c>
      <c r="AO472" t="n">
        <v>0</v>
      </c>
      <c r="AP472" t="n">
        <v>1</v>
      </c>
      <c r="AQ472" t="n">
        <v>0</v>
      </c>
      <c r="AR472" t="n">
        <v>0</v>
      </c>
      <c r="AS472" t="inlineStr"/>
      <c r="AT472" t="n">
        <v>20</v>
      </c>
      <c r="AU472" t="inlineStr"/>
      <c r="AV472" t="n">
        <v>0</v>
      </c>
      <c r="AW472" t="n">
        <v>1</v>
      </c>
      <c r="AX472" t="n">
        <v>-1</v>
      </c>
      <c r="AY472" t="n">
        <v>0</v>
      </c>
      <c r="AZ472" t="n">
        <v>0</v>
      </c>
      <c r="BA472" t="inlineStr"/>
      <c r="BB472" t="n">
        <v>0</v>
      </c>
      <c r="BC472" t="n">
        <v>0</v>
      </c>
      <c r="BD472" t="n">
        <v>0</v>
      </c>
      <c r="BE472" t="n">
        <v>0</v>
      </c>
      <c r="BF472" t="n">
        <v>0</v>
      </c>
      <c r="BG472" t="n">
        <v>0</v>
      </c>
      <c r="BH472" t="n">
        <v>0</v>
      </c>
      <c r="BI472" t="n">
        <v>0</v>
      </c>
      <c r="BJ472" t="n">
        <v>0</v>
      </c>
      <c r="BK472" t="n">
        <v>0</v>
      </c>
      <c r="BL472" t="n">
        <v>0</v>
      </c>
      <c r="BM472" t="n">
        <v>0</v>
      </c>
      <c r="BN472" t="n">
        <v>0</v>
      </c>
      <c r="BO472" t="n">
        <v>0</v>
      </c>
      <c r="BP472" t="n">
        <v>0</v>
      </c>
      <c r="BQ472" t="n">
        <v>0</v>
      </c>
      <c r="BR472" t="n">
        <v>0</v>
      </c>
      <c r="BS472" t="n">
        <v>0</v>
      </c>
      <c r="BT472" t="n">
        <v>0</v>
      </c>
      <c r="BU472" t="n">
        <v>0</v>
      </c>
      <c r="BV472" t="n">
        <v>0</v>
      </c>
      <c r="BW472" t="n">
        <v>0</v>
      </c>
      <c r="CV472" t="n">
        <v>0</v>
      </c>
      <c r="CW472" t="n">
        <v>0</v>
      </c>
      <c r="CX472">
        <f>ROUND(Y472*Source!I1384,7)</f>
        <v/>
      </c>
      <c r="CY472">
        <f>AA472</f>
        <v/>
      </c>
      <c r="CZ472">
        <f>AE472</f>
        <v/>
      </c>
      <c r="DA472">
        <f>AI472</f>
        <v/>
      </c>
      <c r="DB472">
        <f>ROUND(ROUND(AT472*CZ472,2),2)</f>
        <v/>
      </c>
      <c r="DC472">
        <f>ROUND(ROUND(AT472*AG472,2),2)</f>
        <v/>
      </c>
      <c r="DD472" t="inlineStr"/>
      <c r="DE472" t="inlineStr"/>
      <c r="DF472">
        <f>ROUND(ROUND(AE472,0)*CX472,0)</f>
        <v/>
      </c>
      <c r="DG472">
        <f>ROUND(ROUND(AF472,0)*CX472,0)</f>
        <v/>
      </c>
      <c r="DH472">
        <f>ROUND(ROUND(AG472,0)*CX472,0)</f>
        <v/>
      </c>
      <c r="DI472">
        <f>ROUND(ROUND(AH472,0)*CX472,0)</f>
        <v/>
      </c>
      <c r="DJ472">
        <f>DF472</f>
        <v/>
      </c>
      <c r="DK472" t="n">
        <v>0</v>
      </c>
      <c r="DL472" t="inlineStr"/>
      <c r="DM472" t="n">
        <v>0</v>
      </c>
      <c r="DN472" t="inlineStr"/>
      <c r="DO472" t="n">
        <v>0</v>
      </c>
    </row>
    <row r="473">
      <c r="A473">
        <f>ROW(Source!A1424)</f>
        <v/>
      </c>
      <c r="B473" t="n">
        <v>78862477</v>
      </c>
      <c r="C473" t="n">
        <v>78866229</v>
      </c>
      <c r="D473" t="n">
        <v>18409850</v>
      </c>
      <c r="E473" t="n">
        <v>1</v>
      </c>
      <c r="F473" t="n">
        <v>1</v>
      </c>
      <c r="G473" t="n">
        <v>1</v>
      </c>
      <c r="H473" t="n">
        <v>1</v>
      </c>
      <c r="I473" t="inlineStr">
        <is>
          <t>1-1035-90</t>
        </is>
      </c>
      <c r="J473" t="inlineStr"/>
      <c r="K473" t="inlineStr">
        <is>
          <t>Рабочий строитель среднего разряда 3,5</t>
        </is>
      </c>
      <c r="L473" t="n">
        <v>1369</v>
      </c>
      <c r="N473" t="n">
        <v>1013</v>
      </c>
      <c r="O473" t="inlineStr">
        <is>
          <t>чел.-ч</t>
        </is>
      </c>
      <c r="P473" t="inlineStr">
        <is>
          <t>чел.-ч</t>
        </is>
      </c>
      <c r="Q473" t="n">
        <v>1</v>
      </c>
      <c r="W473" t="n">
        <v>0</v>
      </c>
      <c r="X473" t="n">
        <v>855544366</v>
      </c>
      <c r="Y473">
        <f>AT473</f>
        <v/>
      </c>
      <c r="AA473" t="n">
        <v>0</v>
      </c>
      <c r="AB473" t="n">
        <v>0</v>
      </c>
      <c r="AC473" t="n">
        <v>0</v>
      </c>
      <c r="AD473" t="n">
        <v>9.07</v>
      </c>
      <c r="AE473" t="n">
        <v>0</v>
      </c>
      <c r="AF473" t="n">
        <v>0</v>
      </c>
      <c r="AG473" t="n">
        <v>0</v>
      </c>
      <c r="AH473" t="n">
        <v>9.07</v>
      </c>
      <c r="AI473" t="n">
        <v>1</v>
      </c>
      <c r="AJ473" t="n">
        <v>1</v>
      </c>
      <c r="AK473" t="n">
        <v>1</v>
      </c>
      <c r="AL473" t="n">
        <v>1</v>
      </c>
      <c r="AM473" t="n">
        <v>-2</v>
      </c>
      <c r="AN473" t="n">
        <v>0</v>
      </c>
      <c r="AO473" t="n">
        <v>1</v>
      </c>
      <c r="AP473" t="n">
        <v>1</v>
      </c>
      <c r="AQ473" t="n">
        <v>0</v>
      </c>
      <c r="AR473" t="n">
        <v>0</v>
      </c>
      <c r="AS473" t="inlineStr"/>
      <c r="AT473" t="n">
        <v>81</v>
      </c>
      <c r="AU473" t="inlineStr"/>
      <c r="AV473" t="n">
        <v>1</v>
      </c>
      <c r="AW473" t="n">
        <v>2</v>
      </c>
      <c r="AX473" t="n">
        <v>78866237</v>
      </c>
      <c r="AY473" t="n">
        <v>1</v>
      </c>
      <c r="AZ473" t="n">
        <v>0</v>
      </c>
      <c r="BA473" t="n">
        <v>467</v>
      </c>
      <c r="BB473" t="n">
        <v>0</v>
      </c>
      <c r="BC473" t="n">
        <v>0</v>
      </c>
      <c r="BD473" t="n">
        <v>0</v>
      </c>
      <c r="BE473" t="n">
        <v>0</v>
      </c>
      <c r="BF473" t="n">
        <v>0</v>
      </c>
      <c r="BG473" t="n">
        <v>0</v>
      </c>
      <c r="BH473" t="n">
        <v>0</v>
      </c>
      <c r="BI473" t="n">
        <v>0</v>
      </c>
      <c r="BJ473" t="n">
        <v>0</v>
      </c>
      <c r="BK473" t="n">
        <v>0</v>
      </c>
      <c r="BL473" t="n">
        <v>0</v>
      </c>
      <c r="BM473" t="n">
        <v>0</v>
      </c>
      <c r="BN473" t="n">
        <v>0</v>
      </c>
      <c r="BO473" t="n">
        <v>0</v>
      </c>
      <c r="BP473" t="n">
        <v>0</v>
      </c>
      <c r="BQ473" t="n">
        <v>0</v>
      </c>
      <c r="BR473" t="n">
        <v>0</v>
      </c>
      <c r="BS473" t="n">
        <v>0</v>
      </c>
      <c r="BT473" t="n">
        <v>0</v>
      </c>
      <c r="BU473" t="n">
        <v>0</v>
      </c>
      <c r="BV473" t="n">
        <v>0</v>
      </c>
      <c r="BW473" t="n">
        <v>0</v>
      </c>
      <c r="CU473">
        <f>ROUND(AT473*Source!I1424*AH473*AL473,0)</f>
        <v/>
      </c>
      <c r="CV473">
        <f>ROUND(Y473*Source!I1424,7)</f>
        <v/>
      </c>
      <c r="CW473" t="n">
        <v>0</v>
      </c>
      <c r="CX473">
        <f>ROUND(Y473*Source!I1424,7)</f>
        <v/>
      </c>
      <c r="CY473">
        <f>AD473</f>
        <v/>
      </c>
      <c r="CZ473">
        <f>AH473</f>
        <v/>
      </c>
      <c r="DA473">
        <f>AL473</f>
        <v/>
      </c>
      <c r="DB473">
        <f>ROUND(ROUND(AT473*CZ473,2),2)</f>
        <v/>
      </c>
      <c r="DC473">
        <f>ROUND(ROUND(AT473*AG473,2),2)</f>
        <v/>
      </c>
      <c r="DD473" t="inlineStr"/>
      <c r="DE473" t="inlineStr"/>
      <c r="DF473">
        <f>ROUND(ROUND(AE473,0)*CX473,0)</f>
        <v/>
      </c>
      <c r="DG473">
        <f>ROUND(ROUND(AF473,0)*CX473,0)</f>
        <v/>
      </c>
      <c r="DH473">
        <f>ROUND(ROUND(AG473,0)*CX473,0)</f>
        <v/>
      </c>
      <c r="DI473">
        <f>ROUND(ROUND(AH473,0)*CX473,0)</f>
        <v/>
      </c>
      <c r="DJ473">
        <f>DI473</f>
        <v/>
      </c>
      <c r="DK473" t="n">
        <v>0</v>
      </c>
      <c r="DL473" t="inlineStr"/>
      <c r="DM473" t="n">
        <v>0</v>
      </c>
      <c r="DN473" t="inlineStr"/>
      <c r="DO473" t="n">
        <v>0</v>
      </c>
    </row>
    <row r="474">
      <c r="A474">
        <f>ROW(Source!A1424)</f>
        <v/>
      </c>
      <c r="B474" t="n">
        <v>78862477</v>
      </c>
      <c r="C474" t="n">
        <v>78866229</v>
      </c>
      <c r="D474" t="n">
        <v>29174913</v>
      </c>
      <c r="E474" t="n">
        <v>1</v>
      </c>
      <c r="F474" t="n">
        <v>1</v>
      </c>
      <c r="G474" t="n">
        <v>1</v>
      </c>
      <c r="H474" t="n">
        <v>2</v>
      </c>
      <c r="I474" t="inlineStr">
        <is>
          <t>400001</t>
        </is>
      </c>
      <c r="J474" t="inlineStr">
        <is>
          <t>ТСЭМ Московской обл., 400001, приказ Минстроя России №675/пр от 28.02.2017 № 264/пр</t>
        </is>
      </c>
      <c r="K474" t="inlineStr">
        <is>
          <t>Автомобили бортовые, грузоподъемность до 5 т</t>
        </is>
      </c>
      <c r="L474" t="n">
        <v>1368</v>
      </c>
      <c r="N474" t="n">
        <v>1011</v>
      </c>
      <c r="O474" t="inlineStr">
        <is>
          <t>маш.-ч</t>
        </is>
      </c>
      <c r="P474" t="inlineStr">
        <is>
          <t>маш.-ч</t>
        </is>
      </c>
      <c r="Q474" t="n">
        <v>1</v>
      </c>
      <c r="W474" t="n">
        <v>0</v>
      </c>
      <c r="X474" t="n">
        <v>1230759911</v>
      </c>
      <c r="Y474">
        <f>AT474</f>
        <v/>
      </c>
      <c r="AA474" t="n">
        <v>0</v>
      </c>
      <c r="AB474" t="n">
        <v>2177.51</v>
      </c>
      <c r="AC474" t="n">
        <v>606.1</v>
      </c>
      <c r="AD474" t="n">
        <v>0</v>
      </c>
      <c r="AE474" t="n">
        <v>0</v>
      </c>
      <c r="AF474" t="n">
        <v>87.17</v>
      </c>
      <c r="AG474" t="n">
        <v>11.6</v>
      </c>
      <c r="AH474" t="n">
        <v>0</v>
      </c>
      <c r="AI474" t="n">
        <v>1</v>
      </c>
      <c r="AJ474" t="n">
        <v>24.98</v>
      </c>
      <c r="AK474" t="n">
        <v>52.25</v>
      </c>
      <c r="AL474" t="n">
        <v>1</v>
      </c>
      <c r="AM474" t="n">
        <v>2</v>
      </c>
      <c r="AN474" t="n">
        <v>0</v>
      </c>
      <c r="AO474" t="n">
        <v>1</v>
      </c>
      <c r="AP474" t="n">
        <v>1</v>
      </c>
      <c r="AQ474" t="n">
        <v>0</v>
      </c>
      <c r="AR474" t="n">
        <v>0</v>
      </c>
      <c r="AS474" t="inlineStr"/>
      <c r="AT474" t="n">
        <v>0.05</v>
      </c>
      <c r="AU474" t="inlineStr"/>
      <c r="AV474" t="n">
        <v>0</v>
      </c>
      <c r="AW474" t="n">
        <v>2</v>
      </c>
      <c r="AX474" t="n">
        <v>78866238</v>
      </c>
      <c r="AY474" t="n">
        <v>1</v>
      </c>
      <c r="AZ474" t="n">
        <v>0</v>
      </c>
      <c r="BA474" t="n">
        <v>468</v>
      </c>
      <c r="BB474" t="n">
        <v>0</v>
      </c>
      <c r="BC474" t="n">
        <v>0</v>
      </c>
      <c r="BD474" t="n">
        <v>0</v>
      </c>
      <c r="BE474" t="n">
        <v>0</v>
      </c>
      <c r="BF474" t="n">
        <v>0</v>
      </c>
      <c r="BG474" t="n">
        <v>0</v>
      </c>
      <c r="BH474" t="n">
        <v>0</v>
      </c>
      <c r="BI474" t="n">
        <v>0</v>
      </c>
      <c r="BJ474" t="n">
        <v>0</v>
      </c>
      <c r="BK474" t="n">
        <v>0</v>
      </c>
      <c r="BL474" t="n">
        <v>0</v>
      </c>
      <c r="BM474" t="n">
        <v>0</v>
      </c>
      <c r="BN474" t="n">
        <v>0</v>
      </c>
      <c r="BO474" t="n">
        <v>0</v>
      </c>
      <c r="BP474" t="n">
        <v>0</v>
      </c>
      <c r="BQ474" t="n">
        <v>0</v>
      </c>
      <c r="BR474" t="n">
        <v>0</v>
      </c>
      <c r="BS474" t="n">
        <v>0</v>
      </c>
      <c r="BT474" t="n">
        <v>0</v>
      </c>
      <c r="BU474" t="n">
        <v>0</v>
      </c>
      <c r="BV474" t="n">
        <v>0</v>
      </c>
      <c r="BW474" t="n">
        <v>0</v>
      </c>
      <c r="CV474" t="n">
        <v>0</v>
      </c>
      <c r="CW474">
        <f>ROUND(Y474*Source!I1424*DO474,7)</f>
        <v/>
      </c>
      <c r="CX474">
        <f>ROUND(Y474*Source!I1424,7)</f>
        <v/>
      </c>
      <c r="CY474">
        <f>AB474</f>
        <v/>
      </c>
      <c r="CZ474">
        <f>AF474</f>
        <v/>
      </c>
      <c r="DA474">
        <f>AJ474</f>
        <v/>
      </c>
      <c r="DB474">
        <f>ROUND(ROUND(AT474*CZ474,2),2)</f>
        <v/>
      </c>
      <c r="DC474">
        <f>ROUND(ROUND(AT474*AG474,2),2)</f>
        <v/>
      </c>
      <c r="DD474" t="inlineStr"/>
      <c r="DE474" t="inlineStr"/>
      <c r="DF474">
        <f>ROUND(ROUND(AE474,0)*CX474,0)</f>
        <v/>
      </c>
      <c r="DG474">
        <f>ROUND(ROUND(AF474*AJ474,0)*CX474,0)</f>
        <v/>
      </c>
      <c r="DH474">
        <f>ROUND(ROUND(AG474*AK474,0)*CX474,0)</f>
        <v/>
      </c>
      <c r="DI474">
        <f>ROUND(ROUND(AH474,0)*CX474,0)</f>
        <v/>
      </c>
      <c r="DJ474">
        <f>DG474</f>
        <v/>
      </c>
      <c r="DK474" t="n">
        <v>0</v>
      </c>
      <c r="DL474" t="inlineStr"/>
      <c r="DM474" t="n">
        <v>0</v>
      </c>
      <c r="DN474" t="inlineStr"/>
      <c r="DO474" t="n">
        <v>0</v>
      </c>
    </row>
    <row r="475">
      <c r="A475">
        <f>ROW(Source!A1424)</f>
        <v/>
      </c>
      <c r="B475" t="n">
        <v>78862477</v>
      </c>
      <c r="C475" t="n">
        <v>78866229</v>
      </c>
      <c r="D475" t="n">
        <v>29110398</v>
      </c>
      <c r="E475" t="n">
        <v>1</v>
      </c>
      <c r="F475" t="n">
        <v>1</v>
      </c>
      <c r="G475" t="n">
        <v>1</v>
      </c>
      <c r="H475" t="n">
        <v>3</v>
      </c>
      <c r="I475" t="inlineStr">
        <is>
          <t>101-0388</t>
        </is>
      </c>
      <c r="J475" t="inlineStr">
        <is>
          <t>ТССЦ Московской обл., 101-0388, приказ Минстроя России №675/пр от 28.02.2017 № 254/пр</t>
        </is>
      </c>
      <c r="K475" t="inlineStr">
        <is>
          <t>Краски масляные земляные марки МА-0115 мумия, сурик железный</t>
        </is>
      </c>
      <c r="L475" t="n">
        <v>1348</v>
      </c>
      <c r="N475" t="n">
        <v>1009</v>
      </c>
      <c r="O475" t="inlineStr">
        <is>
          <t>т</t>
        </is>
      </c>
      <c r="P475" t="inlineStr">
        <is>
          <t>т</t>
        </is>
      </c>
      <c r="Q475" t="n">
        <v>1000</v>
      </c>
      <c r="W475" t="n">
        <v>0</v>
      </c>
      <c r="X475" t="n">
        <v>1625292450</v>
      </c>
      <c r="Y475">
        <f>AT475</f>
        <v/>
      </c>
      <c r="AA475" t="n">
        <v>76804.47</v>
      </c>
      <c r="AB475" t="n">
        <v>0</v>
      </c>
      <c r="AC475" t="n">
        <v>0</v>
      </c>
      <c r="AD475" t="n">
        <v>0</v>
      </c>
      <c r="AE475" t="n">
        <v>15118.99</v>
      </c>
      <c r="AF475" t="n">
        <v>0</v>
      </c>
      <c r="AG475" t="n">
        <v>0</v>
      </c>
      <c r="AH475" t="n">
        <v>0</v>
      </c>
      <c r="AI475" t="n">
        <v>5.08</v>
      </c>
      <c r="AJ475" t="n">
        <v>1</v>
      </c>
      <c r="AK475" t="n">
        <v>1</v>
      </c>
      <c r="AL475" t="n">
        <v>1</v>
      </c>
      <c r="AM475" t="n">
        <v>2</v>
      </c>
      <c r="AN475" t="n">
        <v>0</v>
      </c>
      <c r="AO475" t="n">
        <v>1</v>
      </c>
      <c r="AP475" t="n">
        <v>1</v>
      </c>
      <c r="AQ475" t="n">
        <v>0</v>
      </c>
      <c r="AR475" t="n">
        <v>0</v>
      </c>
      <c r="AS475" t="inlineStr"/>
      <c r="AT475" t="n">
        <v>0.0014</v>
      </c>
      <c r="AU475" t="inlineStr"/>
      <c r="AV475" t="n">
        <v>0</v>
      </c>
      <c r="AW475" t="n">
        <v>2</v>
      </c>
      <c r="AX475" t="n">
        <v>78866239</v>
      </c>
      <c r="AY475" t="n">
        <v>1</v>
      </c>
      <c r="AZ475" t="n">
        <v>0</v>
      </c>
      <c r="BA475" t="n">
        <v>469</v>
      </c>
      <c r="BB475" t="n">
        <v>0</v>
      </c>
      <c r="BC475" t="n">
        <v>0</v>
      </c>
      <c r="BD475" t="n">
        <v>0</v>
      </c>
      <c r="BE475" t="n">
        <v>0</v>
      </c>
      <c r="BF475" t="n">
        <v>0</v>
      </c>
      <c r="BG475" t="n">
        <v>0</v>
      </c>
      <c r="BH475" t="n">
        <v>0</v>
      </c>
      <c r="BI475" t="n">
        <v>0</v>
      </c>
      <c r="BJ475" t="n">
        <v>0</v>
      </c>
      <c r="BK475" t="n">
        <v>0</v>
      </c>
      <c r="BL475" t="n">
        <v>0</v>
      </c>
      <c r="BM475" t="n">
        <v>0</v>
      </c>
      <c r="BN475" t="n">
        <v>0</v>
      </c>
      <c r="BO475" t="n">
        <v>0</v>
      </c>
      <c r="BP475" t="n">
        <v>0</v>
      </c>
      <c r="BQ475" t="n">
        <v>0</v>
      </c>
      <c r="BR475" t="n">
        <v>0</v>
      </c>
      <c r="BS475" t="n">
        <v>0</v>
      </c>
      <c r="BT475" t="n">
        <v>0</v>
      </c>
      <c r="BU475" t="n">
        <v>0</v>
      </c>
      <c r="BV475" t="n">
        <v>0</v>
      </c>
      <c r="BW475" t="n">
        <v>0</v>
      </c>
      <c r="CV475" t="n">
        <v>0</v>
      </c>
      <c r="CW475" t="n">
        <v>0</v>
      </c>
      <c r="CX475">
        <f>ROUND(Y475*Source!I1424,7)</f>
        <v/>
      </c>
      <c r="CY475">
        <f>AA475</f>
        <v/>
      </c>
      <c r="CZ475">
        <f>AE475</f>
        <v/>
      </c>
      <c r="DA475">
        <f>AI475</f>
        <v/>
      </c>
      <c r="DB475">
        <f>ROUND(ROUND(AT475*CZ475,2),2)</f>
        <v/>
      </c>
      <c r="DC475">
        <f>ROUND(ROUND(AT475*AG475,2),2)</f>
        <v/>
      </c>
      <c r="DD475" t="inlineStr"/>
      <c r="DE475" t="inlineStr"/>
      <c r="DF475">
        <f>ROUND(ROUND(AE475*AI475,0)*CX475,0)</f>
        <v/>
      </c>
      <c r="DG475">
        <f>ROUND(ROUND(AF475,0)*CX475,0)</f>
        <v/>
      </c>
      <c r="DH475">
        <f>ROUND(ROUND(AG475,0)*CX475,0)</f>
        <v/>
      </c>
      <c r="DI475">
        <f>ROUND(ROUND(AH475,0)*CX475,0)</f>
        <v/>
      </c>
      <c r="DJ475">
        <f>DF475</f>
        <v/>
      </c>
      <c r="DK475" t="n">
        <v>0</v>
      </c>
      <c r="DL475" t="inlineStr"/>
      <c r="DM475" t="n">
        <v>0</v>
      </c>
      <c r="DN475" t="inlineStr"/>
      <c r="DO475" t="n">
        <v>0</v>
      </c>
    </row>
    <row r="476">
      <c r="A476">
        <f>ROW(Source!A1424)</f>
        <v/>
      </c>
      <c r="B476" t="n">
        <v>78862477</v>
      </c>
      <c r="C476" t="n">
        <v>78866229</v>
      </c>
      <c r="D476" t="n">
        <v>29110573</v>
      </c>
      <c r="E476" t="n">
        <v>1</v>
      </c>
      <c r="F476" t="n">
        <v>1</v>
      </c>
      <c r="G476" t="n">
        <v>1</v>
      </c>
      <c r="H476" t="n">
        <v>3</v>
      </c>
      <c r="I476" t="inlineStr">
        <is>
          <t>101-0628</t>
        </is>
      </c>
      <c r="J476" t="inlineStr">
        <is>
          <t>ТССЦ Московской обл., 101-0628, приказ Минстроя России №675/пр от 28.02.2017 № 254/пр</t>
        </is>
      </c>
      <c r="K476" t="inlineStr">
        <is>
          <t>Олифа комбинированная, марки К-3</t>
        </is>
      </c>
      <c r="L476" t="n">
        <v>1348</v>
      </c>
      <c r="N476" t="n">
        <v>1009</v>
      </c>
      <c r="O476" t="inlineStr">
        <is>
          <t>т</t>
        </is>
      </c>
      <c r="P476" t="inlineStr">
        <is>
          <t>т</t>
        </is>
      </c>
      <c r="Q476" t="n">
        <v>1000</v>
      </c>
      <c r="W476" t="n">
        <v>0</v>
      </c>
      <c r="X476" t="n">
        <v>24062879</v>
      </c>
      <c r="Y476">
        <f>AT476</f>
        <v/>
      </c>
      <c r="AA476" t="n">
        <v>87631.5</v>
      </c>
      <c r="AB476" t="n">
        <v>0</v>
      </c>
      <c r="AC476" t="n">
        <v>0</v>
      </c>
      <c r="AD476" t="n">
        <v>0</v>
      </c>
      <c r="AE476" t="n">
        <v>16950</v>
      </c>
      <c r="AF476" t="n">
        <v>0</v>
      </c>
      <c r="AG476" t="n">
        <v>0</v>
      </c>
      <c r="AH476" t="n">
        <v>0</v>
      </c>
      <c r="AI476" t="n">
        <v>5.17</v>
      </c>
      <c r="AJ476" t="n">
        <v>1</v>
      </c>
      <c r="AK476" t="n">
        <v>1</v>
      </c>
      <c r="AL476" t="n">
        <v>1</v>
      </c>
      <c r="AM476" t="n">
        <v>2</v>
      </c>
      <c r="AN476" t="n">
        <v>0</v>
      </c>
      <c r="AO476" t="n">
        <v>1</v>
      </c>
      <c r="AP476" t="n">
        <v>1</v>
      </c>
      <c r="AQ476" t="n">
        <v>0</v>
      </c>
      <c r="AR476" t="n">
        <v>0</v>
      </c>
      <c r="AS476" t="inlineStr"/>
      <c r="AT476" t="n">
        <v>0.0007</v>
      </c>
      <c r="AU476" t="inlineStr"/>
      <c r="AV476" t="n">
        <v>0</v>
      </c>
      <c r="AW476" t="n">
        <v>2</v>
      </c>
      <c r="AX476" t="n">
        <v>78866240</v>
      </c>
      <c r="AY476" t="n">
        <v>1</v>
      </c>
      <c r="AZ476" t="n">
        <v>0</v>
      </c>
      <c r="BA476" t="n">
        <v>470</v>
      </c>
      <c r="BB476" t="n">
        <v>0</v>
      </c>
      <c r="BC476" t="n">
        <v>0</v>
      </c>
      <c r="BD476" t="n">
        <v>0</v>
      </c>
      <c r="BE476" t="n">
        <v>0</v>
      </c>
      <c r="BF476" t="n">
        <v>0</v>
      </c>
      <c r="BG476" t="n">
        <v>0</v>
      </c>
      <c r="BH476" t="n">
        <v>0</v>
      </c>
      <c r="BI476" t="n">
        <v>0</v>
      </c>
      <c r="BJ476" t="n">
        <v>0</v>
      </c>
      <c r="BK476" t="n">
        <v>0</v>
      </c>
      <c r="BL476" t="n">
        <v>0</v>
      </c>
      <c r="BM476" t="n">
        <v>0</v>
      </c>
      <c r="BN476" t="n">
        <v>0</v>
      </c>
      <c r="BO476" t="n">
        <v>0</v>
      </c>
      <c r="BP476" t="n">
        <v>0</v>
      </c>
      <c r="BQ476" t="n">
        <v>0</v>
      </c>
      <c r="BR476" t="n">
        <v>0</v>
      </c>
      <c r="BS476" t="n">
        <v>0</v>
      </c>
      <c r="BT476" t="n">
        <v>0</v>
      </c>
      <c r="BU476" t="n">
        <v>0</v>
      </c>
      <c r="BV476" t="n">
        <v>0</v>
      </c>
      <c r="BW476" t="n">
        <v>0</v>
      </c>
      <c r="CV476" t="n">
        <v>0</v>
      </c>
      <c r="CW476" t="n">
        <v>0</v>
      </c>
      <c r="CX476">
        <f>ROUND(Y476*Source!I1424,7)</f>
        <v/>
      </c>
      <c r="CY476">
        <f>AA476</f>
        <v/>
      </c>
      <c r="CZ476">
        <f>AE476</f>
        <v/>
      </c>
      <c r="DA476">
        <f>AI476</f>
        <v/>
      </c>
      <c r="DB476">
        <f>ROUND(ROUND(AT476*CZ476,2),2)</f>
        <v/>
      </c>
      <c r="DC476">
        <f>ROUND(ROUND(AT476*AG476,2),2)</f>
        <v/>
      </c>
      <c r="DD476" t="inlineStr"/>
      <c r="DE476" t="inlineStr"/>
      <c r="DF476">
        <f>ROUND(ROUND(AE476*AI476,0)*CX476,0)</f>
        <v/>
      </c>
      <c r="DG476">
        <f>ROUND(ROUND(AF476,0)*CX476,0)</f>
        <v/>
      </c>
      <c r="DH476">
        <f>ROUND(ROUND(AG476,0)*CX476,0)</f>
        <v/>
      </c>
      <c r="DI476">
        <f>ROUND(ROUND(AH476,0)*CX476,0)</f>
        <v/>
      </c>
      <c r="DJ476">
        <f>DF476</f>
        <v/>
      </c>
      <c r="DK476" t="n">
        <v>0</v>
      </c>
      <c r="DL476" t="inlineStr"/>
      <c r="DM476" t="n">
        <v>0</v>
      </c>
      <c r="DN476" t="inlineStr"/>
      <c r="DO476" t="n">
        <v>0</v>
      </c>
    </row>
    <row r="477">
      <c r="A477">
        <f>ROW(Source!A1424)</f>
        <v/>
      </c>
      <c r="B477" t="n">
        <v>78862477</v>
      </c>
      <c r="C477" t="n">
        <v>78866229</v>
      </c>
      <c r="D477" t="n">
        <v>29107963</v>
      </c>
      <c r="E477" t="n">
        <v>1</v>
      </c>
      <c r="F477" t="n">
        <v>1</v>
      </c>
      <c r="G477" t="n">
        <v>1</v>
      </c>
      <c r="H477" t="n">
        <v>3</v>
      </c>
      <c r="I477" t="inlineStr">
        <is>
          <t>101-1669</t>
        </is>
      </c>
      <c r="J477" t="inlineStr">
        <is>
          <t>ТССЦ Московской обл., 101-1669, приказ Минстроя России №675/пр от 28.02.2017 № 254/пр</t>
        </is>
      </c>
      <c r="K477" t="inlineStr">
        <is>
          <t>Очес льняной</t>
        </is>
      </c>
      <c r="L477" t="n">
        <v>1346</v>
      </c>
      <c r="N477" t="n">
        <v>1009</v>
      </c>
      <c r="O477" t="inlineStr">
        <is>
          <t>кг</t>
        </is>
      </c>
      <c r="P477" t="inlineStr">
        <is>
          <t>кг</t>
        </is>
      </c>
      <c r="Q477" t="n">
        <v>1</v>
      </c>
      <c r="W477" t="n">
        <v>0</v>
      </c>
      <c r="X477" t="n">
        <v>-2113933962</v>
      </c>
      <c r="Y477">
        <f>AT477</f>
        <v/>
      </c>
      <c r="AA477" t="n">
        <v>590.67</v>
      </c>
      <c r="AB477" t="n">
        <v>0</v>
      </c>
      <c r="AC477" t="n">
        <v>0</v>
      </c>
      <c r="AD477" t="n">
        <v>0</v>
      </c>
      <c r="AE477" t="n">
        <v>37.29</v>
      </c>
      <c r="AF477" t="n">
        <v>0</v>
      </c>
      <c r="AG477" t="n">
        <v>0</v>
      </c>
      <c r="AH477" t="n">
        <v>0</v>
      </c>
      <c r="AI477" t="n">
        <v>15.84</v>
      </c>
      <c r="AJ477" t="n">
        <v>1</v>
      </c>
      <c r="AK477" t="n">
        <v>1</v>
      </c>
      <c r="AL477" t="n">
        <v>1</v>
      </c>
      <c r="AM477" t="n">
        <v>2</v>
      </c>
      <c r="AN477" t="n">
        <v>0</v>
      </c>
      <c r="AO477" t="n">
        <v>1</v>
      </c>
      <c r="AP477" t="n">
        <v>1</v>
      </c>
      <c r="AQ477" t="n">
        <v>0</v>
      </c>
      <c r="AR477" t="n">
        <v>0</v>
      </c>
      <c r="AS477" t="inlineStr"/>
      <c r="AT477" t="n">
        <v>0.7</v>
      </c>
      <c r="AU477" t="inlineStr"/>
      <c r="AV477" t="n">
        <v>0</v>
      </c>
      <c r="AW477" t="n">
        <v>2</v>
      </c>
      <c r="AX477" t="n">
        <v>78866241</v>
      </c>
      <c r="AY477" t="n">
        <v>1</v>
      </c>
      <c r="AZ477" t="n">
        <v>0</v>
      </c>
      <c r="BA477" t="n">
        <v>471</v>
      </c>
      <c r="BB477" t="n">
        <v>0</v>
      </c>
      <c r="BC477" t="n">
        <v>0</v>
      </c>
      <c r="BD477" t="n">
        <v>0</v>
      </c>
      <c r="BE477" t="n">
        <v>0</v>
      </c>
      <c r="BF477" t="n">
        <v>0</v>
      </c>
      <c r="BG477" t="n">
        <v>0</v>
      </c>
      <c r="BH477" t="n">
        <v>0</v>
      </c>
      <c r="BI477" t="n">
        <v>0</v>
      </c>
      <c r="BJ477" t="n">
        <v>0</v>
      </c>
      <c r="BK477" t="n">
        <v>0</v>
      </c>
      <c r="BL477" t="n">
        <v>0</v>
      </c>
      <c r="BM477" t="n">
        <v>0</v>
      </c>
      <c r="BN477" t="n">
        <v>0</v>
      </c>
      <c r="BO477" t="n">
        <v>0</v>
      </c>
      <c r="BP477" t="n">
        <v>0</v>
      </c>
      <c r="BQ477" t="n">
        <v>0</v>
      </c>
      <c r="BR477" t="n">
        <v>0</v>
      </c>
      <c r="BS477" t="n">
        <v>0</v>
      </c>
      <c r="BT477" t="n">
        <v>0</v>
      </c>
      <c r="BU477" t="n">
        <v>0</v>
      </c>
      <c r="BV477" t="n">
        <v>0</v>
      </c>
      <c r="BW477" t="n">
        <v>0</v>
      </c>
      <c r="CV477" t="n">
        <v>0</v>
      </c>
      <c r="CW477" t="n">
        <v>0</v>
      </c>
      <c r="CX477">
        <f>ROUND(Y477*Source!I1424,7)</f>
        <v/>
      </c>
      <c r="CY477">
        <f>AA477</f>
        <v/>
      </c>
      <c r="CZ477">
        <f>AE477</f>
        <v/>
      </c>
      <c r="DA477">
        <f>AI477</f>
        <v/>
      </c>
      <c r="DB477">
        <f>ROUND(ROUND(AT477*CZ477,2),2)</f>
        <v/>
      </c>
      <c r="DC477">
        <f>ROUND(ROUND(AT477*AG477,2),2)</f>
        <v/>
      </c>
      <c r="DD477" t="inlineStr"/>
      <c r="DE477" t="inlineStr"/>
      <c r="DF477">
        <f>ROUND(ROUND(AE477*AI477,0)*CX477,0)</f>
        <v/>
      </c>
      <c r="DG477">
        <f>ROUND(ROUND(AF477,0)*CX477,0)</f>
        <v/>
      </c>
      <c r="DH477">
        <f>ROUND(ROUND(AG477,0)*CX477,0)</f>
        <v/>
      </c>
      <c r="DI477">
        <f>ROUND(ROUND(AH477,0)*CX477,0)</f>
        <v/>
      </c>
      <c r="DJ477">
        <f>DF477</f>
        <v/>
      </c>
      <c r="DK477" t="n">
        <v>0</v>
      </c>
      <c r="DL477" t="inlineStr"/>
      <c r="DM477" t="n">
        <v>0</v>
      </c>
      <c r="DN477" t="inlineStr"/>
      <c r="DO477" t="n">
        <v>0</v>
      </c>
    </row>
    <row r="478">
      <c r="A478">
        <f>ROW(Source!A1424)</f>
        <v/>
      </c>
      <c r="B478" t="n">
        <v>78862477</v>
      </c>
      <c r="C478" t="n">
        <v>78866229</v>
      </c>
      <c r="D478" t="n">
        <v>29143384</v>
      </c>
      <c r="E478" t="n">
        <v>1</v>
      </c>
      <c r="F478" t="n">
        <v>1</v>
      </c>
      <c r="G478" t="n">
        <v>1</v>
      </c>
      <c r="H478" t="n">
        <v>3</v>
      </c>
      <c r="I478" t="inlineStr">
        <is>
          <t>302-0068</t>
        </is>
      </c>
      <c r="J478" t="inlineStr">
        <is>
          <t>ТССЦ Московской обл., 302-0068, приказ Минстроя России №675/пр от 28.02.2017 № 256/пр</t>
        </is>
      </c>
      <c r="K478" t="inlineStr">
        <is>
          <t>Кран шаровый муфтовый Valtec для воды диаметром 15 мм, тип в/н</t>
        </is>
      </c>
      <c r="L478" t="n">
        <v>1354</v>
      </c>
      <c r="N478" t="n">
        <v>1010</v>
      </c>
      <c r="O478" t="inlineStr">
        <is>
          <t>шт.</t>
        </is>
      </c>
      <c r="P478" t="inlineStr">
        <is>
          <t>шт.</t>
        </is>
      </c>
      <c r="Q478" t="n">
        <v>1</v>
      </c>
      <c r="W478" t="n">
        <v>0</v>
      </c>
      <c r="X478" t="n">
        <v>-22704264</v>
      </c>
      <c r="Y478">
        <f>AT478</f>
        <v/>
      </c>
      <c r="AA478" t="n">
        <v>414.14</v>
      </c>
      <c r="AB478" t="n">
        <v>0</v>
      </c>
      <c r="AC478" t="n">
        <v>0</v>
      </c>
      <c r="AD478" t="n">
        <v>0</v>
      </c>
      <c r="AE478" t="n">
        <v>33.78</v>
      </c>
      <c r="AF478" t="n">
        <v>0</v>
      </c>
      <c r="AG478" t="n">
        <v>0</v>
      </c>
      <c r="AH478" t="n">
        <v>0</v>
      </c>
      <c r="AI478" t="n">
        <v>12.26</v>
      </c>
      <c r="AJ478" t="n">
        <v>1</v>
      </c>
      <c r="AK478" t="n">
        <v>1</v>
      </c>
      <c r="AL478" t="n">
        <v>1</v>
      </c>
      <c r="AM478" t="n">
        <v>0</v>
      </c>
      <c r="AN478" t="n">
        <v>0</v>
      </c>
      <c r="AO478" t="n">
        <v>0</v>
      </c>
      <c r="AP478" t="n">
        <v>1</v>
      </c>
      <c r="AQ478" t="n">
        <v>0</v>
      </c>
      <c r="AR478" t="n">
        <v>0</v>
      </c>
      <c r="AS478" t="inlineStr"/>
      <c r="AT478" t="n">
        <v>100</v>
      </c>
      <c r="AU478" t="inlineStr"/>
      <c r="AV478" t="n">
        <v>0</v>
      </c>
      <c r="AW478" t="n">
        <v>1</v>
      </c>
      <c r="AX478" t="n">
        <v>-1</v>
      </c>
      <c r="AY478" t="n">
        <v>0</v>
      </c>
      <c r="AZ478" t="n">
        <v>0</v>
      </c>
      <c r="BA478" t="inlineStr"/>
      <c r="BB478" t="n">
        <v>0</v>
      </c>
      <c r="BC478" t="n">
        <v>0</v>
      </c>
      <c r="BD478" t="n">
        <v>0</v>
      </c>
      <c r="BE478" t="n">
        <v>0</v>
      </c>
      <c r="BF478" t="n">
        <v>0</v>
      </c>
      <c r="BG478" t="n">
        <v>0</v>
      </c>
      <c r="BH478" t="n">
        <v>0</v>
      </c>
      <c r="BI478" t="n">
        <v>0</v>
      </c>
      <c r="BJ478" t="n">
        <v>0</v>
      </c>
      <c r="BK478" t="n">
        <v>0</v>
      </c>
      <c r="BL478" t="n">
        <v>0</v>
      </c>
      <c r="BM478" t="n">
        <v>0</v>
      </c>
      <c r="BN478" t="n">
        <v>0</v>
      </c>
      <c r="BO478" t="n">
        <v>0</v>
      </c>
      <c r="BP478" t="n">
        <v>0</v>
      </c>
      <c r="BQ478" t="n">
        <v>0</v>
      </c>
      <c r="BR478" t="n">
        <v>0</v>
      </c>
      <c r="BS478" t="n">
        <v>0</v>
      </c>
      <c r="BT478" t="n">
        <v>0</v>
      </c>
      <c r="BU478" t="n">
        <v>0</v>
      </c>
      <c r="BV478" t="n">
        <v>0</v>
      </c>
      <c r="BW478" t="n">
        <v>0</v>
      </c>
      <c r="CV478" t="n">
        <v>0</v>
      </c>
      <c r="CW478" t="n">
        <v>0</v>
      </c>
      <c r="CX478">
        <f>ROUND(Y478*Source!I1424,7)</f>
        <v/>
      </c>
      <c r="CY478">
        <f>AA478</f>
        <v/>
      </c>
      <c r="CZ478">
        <f>AE478</f>
        <v/>
      </c>
      <c r="DA478">
        <f>AI478</f>
        <v/>
      </c>
      <c r="DB478">
        <f>ROUND(ROUND(AT478*CZ478,2),2)</f>
        <v/>
      </c>
      <c r="DC478">
        <f>ROUND(ROUND(AT478*AG478,2),2)</f>
        <v/>
      </c>
      <c r="DD478" t="inlineStr"/>
      <c r="DE478" t="inlineStr"/>
      <c r="DF478">
        <f>ROUND(ROUND(AE478*AI478,0)*CX478,0)</f>
        <v/>
      </c>
      <c r="DG478">
        <f>ROUND(ROUND(AF478,0)*CX478,0)</f>
        <v/>
      </c>
      <c r="DH478">
        <f>ROUND(ROUND(AG478,0)*CX478,0)</f>
        <v/>
      </c>
      <c r="DI478">
        <f>ROUND(ROUND(AH478,0)*CX478,0)</f>
        <v/>
      </c>
      <c r="DJ478">
        <f>DF478</f>
        <v/>
      </c>
      <c r="DK478" t="n">
        <v>0</v>
      </c>
      <c r="DL478" t="inlineStr"/>
      <c r="DM478" t="n">
        <v>0</v>
      </c>
      <c r="DN478" t="inlineStr"/>
      <c r="DO478" t="n">
        <v>0</v>
      </c>
    </row>
    <row r="479">
      <c r="A479">
        <f>ROW(Source!A1424)</f>
        <v/>
      </c>
      <c r="B479" t="n">
        <v>78862477</v>
      </c>
      <c r="C479" t="n">
        <v>78866229</v>
      </c>
      <c r="D479" t="n">
        <v>29142465</v>
      </c>
      <c r="E479" t="n">
        <v>1</v>
      </c>
      <c r="F479" t="n">
        <v>1</v>
      </c>
      <c r="G479" t="n">
        <v>1</v>
      </c>
      <c r="H479" t="n">
        <v>3</v>
      </c>
      <c r="I479" t="inlineStr">
        <is>
          <t>302-1342</t>
        </is>
      </c>
      <c r="J479" t="inlineStr">
        <is>
          <t>ТССЦ Московской обл., 302-1342, приказ Минстроя России №675/пр от 28.02.2017 № 256/пр</t>
        </is>
      </c>
      <c r="K479" t="inlineStr">
        <is>
          <t>Вентили проходные муфтовые 15кч18п для воды давлением 1,6 МПа (16 кгс/см2), диаметром 20 мм</t>
        </is>
      </c>
      <c r="L479" t="n">
        <v>1354</v>
      </c>
      <c r="N479" t="n">
        <v>1010</v>
      </c>
      <c r="O479" t="inlineStr">
        <is>
          <t>шт.</t>
        </is>
      </c>
      <c r="P479" t="inlineStr">
        <is>
          <t>шт.</t>
        </is>
      </c>
      <c r="Q479" t="n">
        <v>1</v>
      </c>
      <c r="W479" t="n">
        <v>1</v>
      </c>
      <c r="X479" t="n">
        <v>-852705161</v>
      </c>
      <c r="Y479">
        <f>AT479</f>
        <v/>
      </c>
      <c r="AA479" t="n">
        <v>221.81</v>
      </c>
      <c r="AB479" t="n">
        <v>0</v>
      </c>
      <c r="AC479" t="n">
        <v>0</v>
      </c>
      <c r="AD479" t="n">
        <v>0</v>
      </c>
      <c r="AE479" t="n">
        <v>21.81</v>
      </c>
      <c r="AF479" t="n">
        <v>0</v>
      </c>
      <c r="AG479" t="n">
        <v>0</v>
      </c>
      <c r="AH479" t="n">
        <v>0</v>
      </c>
      <c r="AI479" t="n">
        <v>10.17</v>
      </c>
      <c r="AJ479" t="n">
        <v>1</v>
      </c>
      <c r="AK479" t="n">
        <v>1</v>
      </c>
      <c r="AL479" t="n">
        <v>1</v>
      </c>
      <c r="AM479" t="n">
        <v>2</v>
      </c>
      <c r="AN479" t="n">
        <v>0</v>
      </c>
      <c r="AO479" t="n">
        <v>1</v>
      </c>
      <c r="AP479" t="n">
        <v>1</v>
      </c>
      <c r="AQ479" t="n">
        <v>0</v>
      </c>
      <c r="AR479" t="n">
        <v>0</v>
      </c>
      <c r="AS479" t="inlineStr"/>
      <c r="AT479" t="n">
        <v>-100</v>
      </c>
      <c r="AU479" t="inlineStr"/>
      <c r="AV479" t="n">
        <v>0</v>
      </c>
      <c r="AW479" t="n">
        <v>2</v>
      </c>
      <c r="AX479" t="n">
        <v>78866242</v>
      </c>
      <c r="AY479" t="n">
        <v>1</v>
      </c>
      <c r="AZ479" t="n">
        <v>6144</v>
      </c>
      <c r="BA479" t="n">
        <v>472</v>
      </c>
      <c r="BB479" t="n">
        <v>0</v>
      </c>
      <c r="BC479" t="n">
        <v>0</v>
      </c>
      <c r="BD479" t="n">
        <v>0</v>
      </c>
      <c r="BE479" t="n">
        <v>0</v>
      </c>
      <c r="BF479" t="n">
        <v>0</v>
      </c>
      <c r="BG479" t="n">
        <v>0</v>
      </c>
      <c r="BH479" t="n">
        <v>0</v>
      </c>
      <c r="BI479" t="n">
        <v>0</v>
      </c>
      <c r="BJ479" t="n">
        <v>0</v>
      </c>
      <c r="BK479" t="n">
        <v>0</v>
      </c>
      <c r="BL479" t="n">
        <v>0</v>
      </c>
      <c r="BM479" t="n">
        <v>0</v>
      </c>
      <c r="BN479" t="n">
        <v>0</v>
      </c>
      <c r="BO479" t="n">
        <v>0</v>
      </c>
      <c r="BP479" t="n">
        <v>0</v>
      </c>
      <c r="BQ479" t="n">
        <v>0</v>
      </c>
      <c r="BR479" t="n">
        <v>0</v>
      </c>
      <c r="BS479" t="n">
        <v>0</v>
      </c>
      <c r="BT479" t="n">
        <v>0</v>
      </c>
      <c r="BU479" t="n">
        <v>0</v>
      </c>
      <c r="BV479" t="n">
        <v>0</v>
      </c>
      <c r="BW479" t="n">
        <v>0</v>
      </c>
      <c r="CV479" t="n">
        <v>0</v>
      </c>
      <c r="CW479" t="n">
        <v>0</v>
      </c>
      <c r="CX479">
        <f>ROUND(Y479*Source!I1424,7)</f>
        <v/>
      </c>
      <c r="CY479">
        <f>AA479</f>
        <v/>
      </c>
      <c r="CZ479">
        <f>AE479</f>
        <v/>
      </c>
      <c r="DA479">
        <f>AI479</f>
        <v/>
      </c>
      <c r="DB479">
        <f>ROUND(ROUND(AT479*CZ479,2),2)</f>
        <v/>
      </c>
      <c r="DC479">
        <f>ROUND(ROUND(AT479*AG479,2),2)</f>
        <v/>
      </c>
      <c r="DD479" t="inlineStr"/>
      <c r="DE479" t="inlineStr"/>
      <c r="DF479">
        <f>ROUND(ROUND(AE479*AI479,0)*CX479,0)</f>
        <v/>
      </c>
      <c r="DG479">
        <f>ROUND(ROUND(AF479,0)*CX479,0)</f>
        <v/>
      </c>
      <c r="DH479">
        <f>ROUND(ROUND(AG479,0)*CX479,0)</f>
        <v/>
      </c>
      <c r="DI479">
        <f>ROUND(ROUND(AH479,0)*CX479,0)</f>
        <v/>
      </c>
      <c r="DJ479">
        <f>DF479</f>
        <v/>
      </c>
      <c r="DK479" t="n">
        <v>0</v>
      </c>
      <c r="DL479" t="inlineStr"/>
      <c r="DM479" t="n">
        <v>0</v>
      </c>
      <c r="DN479" t="inlineStr"/>
      <c r="DO479" t="n">
        <v>0</v>
      </c>
    </row>
    <row r="480">
      <c r="A480">
        <f>ROW(Source!A1424)</f>
        <v/>
      </c>
      <c r="B480" t="n">
        <v>78862477</v>
      </c>
      <c r="C480" t="n">
        <v>78866229</v>
      </c>
      <c r="D480" t="n">
        <v>29160095</v>
      </c>
      <c r="E480" t="n">
        <v>1</v>
      </c>
      <c r="F480" t="n">
        <v>1</v>
      </c>
      <c r="G480" t="n">
        <v>1</v>
      </c>
      <c r="H480" t="n">
        <v>3</v>
      </c>
      <c r="I480" t="inlineStr">
        <is>
          <t>507-3620</t>
        </is>
      </c>
      <c r="J480" t="inlineStr">
        <is>
          <t>ТССЦ Московской обл., 507-3620, приказ Минстроя России №675/пр от 28.02.2017 № 258/пр</t>
        </is>
      </c>
      <c r="K480" t="inlineStr">
        <is>
          <t>Тройник полипропиленовый переходной диаметром 32х20х20 мм ( прим. 25*15*25)</t>
        </is>
      </c>
      <c r="L480" t="n">
        <v>1358</v>
      </c>
      <c r="N480" t="n">
        <v>1010</v>
      </c>
      <c r="O480" t="inlineStr">
        <is>
          <t>10 шт.</t>
        </is>
      </c>
      <c r="P480" t="inlineStr">
        <is>
          <t>10 шт.</t>
        </is>
      </c>
      <c r="Q480" t="n">
        <v>10</v>
      </c>
      <c r="W480" t="n">
        <v>0</v>
      </c>
      <c r="X480" t="n">
        <v>-1627943133</v>
      </c>
      <c r="Y480">
        <f>AT480</f>
        <v/>
      </c>
      <c r="AA480" t="n">
        <v>191.78</v>
      </c>
      <c r="AB480" t="n">
        <v>0</v>
      </c>
      <c r="AC480" t="n">
        <v>0</v>
      </c>
      <c r="AD480" t="n">
        <v>0</v>
      </c>
      <c r="AE480" t="n">
        <v>36.6</v>
      </c>
      <c r="AF480" t="n">
        <v>0</v>
      </c>
      <c r="AG480" t="n">
        <v>0</v>
      </c>
      <c r="AH480" t="n">
        <v>0</v>
      </c>
      <c r="AI480" t="n">
        <v>5.24</v>
      </c>
      <c r="AJ480" t="n">
        <v>1</v>
      </c>
      <c r="AK480" t="n">
        <v>1</v>
      </c>
      <c r="AL480" t="n">
        <v>1</v>
      </c>
      <c r="AM480" t="n">
        <v>0</v>
      </c>
      <c r="AN480" t="n">
        <v>0</v>
      </c>
      <c r="AO480" t="n">
        <v>0</v>
      </c>
      <c r="AP480" t="n">
        <v>1</v>
      </c>
      <c r="AQ480" t="n">
        <v>0</v>
      </c>
      <c r="AR480" t="n">
        <v>0</v>
      </c>
      <c r="AS480" t="inlineStr"/>
      <c r="AT480" t="n">
        <v>10</v>
      </c>
      <c r="AU480" t="inlineStr"/>
      <c r="AV480" t="n">
        <v>0</v>
      </c>
      <c r="AW480" t="n">
        <v>1</v>
      </c>
      <c r="AX480" t="n">
        <v>-1</v>
      </c>
      <c r="AY480" t="n">
        <v>0</v>
      </c>
      <c r="AZ480" t="n">
        <v>0</v>
      </c>
      <c r="BA480" t="inlineStr"/>
      <c r="BB480" t="n">
        <v>0</v>
      </c>
      <c r="BC480" t="n">
        <v>0</v>
      </c>
      <c r="BD480" t="n">
        <v>0</v>
      </c>
      <c r="BE480" t="n">
        <v>0</v>
      </c>
      <c r="BF480" t="n">
        <v>0</v>
      </c>
      <c r="BG480" t="n">
        <v>0</v>
      </c>
      <c r="BH480" t="n">
        <v>0</v>
      </c>
      <c r="BI480" t="n">
        <v>0</v>
      </c>
      <c r="BJ480" t="n">
        <v>0</v>
      </c>
      <c r="BK480" t="n">
        <v>0</v>
      </c>
      <c r="BL480" t="n">
        <v>0</v>
      </c>
      <c r="BM480" t="n">
        <v>0</v>
      </c>
      <c r="BN480" t="n">
        <v>0</v>
      </c>
      <c r="BO480" t="n">
        <v>0</v>
      </c>
      <c r="BP480" t="n">
        <v>0</v>
      </c>
      <c r="BQ480" t="n">
        <v>0</v>
      </c>
      <c r="BR480" t="n">
        <v>0</v>
      </c>
      <c r="BS480" t="n">
        <v>0</v>
      </c>
      <c r="BT480" t="n">
        <v>0</v>
      </c>
      <c r="BU480" t="n">
        <v>0</v>
      </c>
      <c r="BV480" t="n">
        <v>0</v>
      </c>
      <c r="BW480" t="n">
        <v>0</v>
      </c>
      <c r="CV480" t="n">
        <v>0</v>
      </c>
      <c r="CW480" t="n">
        <v>0</v>
      </c>
      <c r="CX480">
        <f>ROUND(Y480*Source!I1424,7)</f>
        <v/>
      </c>
      <c r="CY480">
        <f>AA480</f>
        <v/>
      </c>
      <c r="CZ480">
        <f>AE480</f>
        <v/>
      </c>
      <c r="DA480">
        <f>AI480</f>
        <v/>
      </c>
      <c r="DB480">
        <f>ROUND(ROUND(AT480*CZ480,2),2)</f>
        <v/>
      </c>
      <c r="DC480">
        <f>ROUND(ROUND(AT480*AG480,2),2)</f>
        <v/>
      </c>
      <c r="DD480" t="inlineStr"/>
      <c r="DE480" t="inlineStr"/>
      <c r="DF480">
        <f>ROUND(ROUND(AE480*AI480,0)*CX480,0)</f>
        <v/>
      </c>
      <c r="DG480">
        <f>ROUND(ROUND(AF480,0)*CX480,0)</f>
        <v/>
      </c>
      <c r="DH480">
        <f>ROUND(ROUND(AG480,0)*CX480,0)</f>
        <v/>
      </c>
      <c r="DI480">
        <f>ROUND(ROUND(AH480,0)*CX480,0)</f>
        <v/>
      </c>
      <c r="DJ480">
        <f>DF480</f>
        <v/>
      </c>
      <c r="DK480" t="n">
        <v>0</v>
      </c>
      <c r="DL480" t="inlineStr"/>
      <c r="DM480" t="n">
        <v>0</v>
      </c>
      <c r="DN480" t="inlineStr"/>
      <c r="DO480" t="n">
        <v>0</v>
      </c>
    </row>
    <row r="481">
      <c r="A481">
        <f>ROW(Source!A1424)</f>
        <v/>
      </c>
      <c r="B481" t="n">
        <v>78862477</v>
      </c>
      <c r="C481" t="n">
        <v>78866229</v>
      </c>
      <c r="D481" t="n">
        <v>29159168</v>
      </c>
      <c r="E481" t="n">
        <v>1</v>
      </c>
      <c r="F481" t="n">
        <v>1</v>
      </c>
      <c r="G481" t="n">
        <v>1</v>
      </c>
      <c r="H481" t="n">
        <v>3</v>
      </c>
      <c r="I481" t="inlineStr">
        <is>
          <t>507-5008</t>
        </is>
      </c>
      <c r="J481" t="inlineStr">
        <is>
          <t>ТССЦ Московской обл., 507-5008, приказ Минстроя России №675/пр от 28.02.2017 № 258/пр</t>
        </is>
      </c>
      <c r="K481" t="inlineStr">
        <is>
          <t>Муфта полипропиленовая соединительная диаметром 25 мм</t>
        </is>
      </c>
      <c r="L481" t="n">
        <v>1358</v>
      </c>
      <c r="N481" t="n">
        <v>1010</v>
      </c>
      <c r="O481" t="inlineStr">
        <is>
          <t>10 шт.</t>
        </is>
      </c>
      <c r="P481" t="inlineStr">
        <is>
          <t>10 шт.</t>
        </is>
      </c>
      <c r="Q481" t="n">
        <v>10</v>
      </c>
      <c r="W481" t="n">
        <v>0</v>
      </c>
      <c r="X481" t="n">
        <v>1871529504</v>
      </c>
      <c r="Y481">
        <f>AT481</f>
        <v/>
      </c>
      <c r="AA481" t="n">
        <v>76.81999999999999</v>
      </c>
      <c r="AB481" t="n">
        <v>0</v>
      </c>
      <c r="AC481" t="n">
        <v>0</v>
      </c>
      <c r="AD481" t="n">
        <v>0</v>
      </c>
      <c r="AE481" t="n">
        <v>9.9</v>
      </c>
      <c r="AF481" t="n">
        <v>0</v>
      </c>
      <c r="AG481" t="n">
        <v>0</v>
      </c>
      <c r="AH481" t="n">
        <v>0</v>
      </c>
      <c r="AI481" t="n">
        <v>7.76</v>
      </c>
      <c r="AJ481" t="n">
        <v>1</v>
      </c>
      <c r="AK481" t="n">
        <v>1</v>
      </c>
      <c r="AL481" t="n">
        <v>1</v>
      </c>
      <c r="AM481" t="n">
        <v>0</v>
      </c>
      <c r="AN481" t="n">
        <v>0</v>
      </c>
      <c r="AO481" t="n">
        <v>0</v>
      </c>
      <c r="AP481" t="n">
        <v>1</v>
      </c>
      <c r="AQ481" t="n">
        <v>0</v>
      </c>
      <c r="AR481" t="n">
        <v>0</v>
      </c>
      <c r="AS481" t="inlineStr"/>
      <c r="AT481" t="n">
        <v>10</v>
      </c>
      <c r="AU481" t="inlineStr"/>
      <c r="AV481" t="n">
        <v>0</v>
      </c>
      <c r="AW481" t="n">
        <v>1</v>
      </c>
      <c r="AX481" t="n">
        <v>-1</v>
      </c>
      <c r="AY481" t="n">
        <v>0</v>
      </c>
      <c r="AZ481" t="n">
        <v>0</v>
      </c>
      <c r="BA481" t="inlineStr"/>
      <c r="BB481" t="n">
        <v>0</v>
      </c>
      <c r="BC481" t="n">
        <v>0</v>
      </c>
      <c r="BD481" t="n">
        <v>0</v>
      </c>
      <c r="BE481" t="n">
        <v>0</v>
      </c>
      <c r="BF481" t="n">
        <v>0</v>
      </c>
      <c r="BG481" t="n">
        <v>0</v>
      </c>
      <c r="BH481" t="n">
        <v>0</v>
      </c>
      <c r="BI481" t="n">
        <v>0</v>
      </c>
      <c r="BJ481" t="n">
        <v>0</v>
      </c>
      <c r="BK481" t="n">
        <v>0</v>
      </c>
      <c r="BL481" t="n">
        <v>0</v>
      </c>
      <c r="BM481" t="n">
        <v>0</v>
      </c>
      <c r="BN481" t="n">
        <v>0</v>
      </c>
      <c r="BO481" t="n">
        <v>0</v>
      </c>
      <c r="BP481" t="n">
        <v>0</v>
      </c>
      <c r="BQ481" t="n">
        <v>0</v>
      </c>
      <c r="BR481" t="n">
        <v>0</v>
      </c>
      <c r="BS481" t="n">
        <v>0</v>
      </c>
      <c r="BT481" t="n">
        <v>0</v>
      </c>
      <c r="BU481" t="n">
        <v>0</v>
      </c>
      <c r="BV481" t="n">
        <v>0</v>
      </c>
      <c r="BW481" t="n">
        <v>0</v>
      </c>
      <c r="CV481" t="n">
        <v>0</v>
      </c>
      <c r="CW481" t="n">
        <v>0</v>
      </c>
      <c r="CX481">
        <f>ROUND(Y481*Source!I1424,7)</f>
        <v/>
      </c>
      <c r="CY481">
        <f>AA481</f>
        <v/>
      </c>
      <c r="CZ481">
        <f>AE481</f>
        <v/>
      </c>
      <c r="DA481">
        <f>AI481</f>
        <v/>
      </c>
      <c r="DB481">
        <f>ROUND(ROUND(AT481*CZ481,2),2)</f>
        <v/>
      </c>
      <c r="DC481">
        <f>ROUND(ROUND(AT481*AG481,2),2)</f>
        <v/>
      </c>
      <c r="DD481" t="inlineStr"/>
      <c r="DE481" t="inlineStr"/>
      <c r="DF481">
        <f>ROUND(ROUND(AE481*AI481,0)*CX481,0)</f>
        <v/>
      </c>
      <c r="DG481">
        <f>ROUND(ROUND(AF481,0)*CX481,0)</f>
        <v/>
      </c>
      <c r="DH481">
        <f>ROUND(ROUND(AG481,0)*CX481,0)</f>
        <v/>
      </c>
      <c r="DI481">
        <f>ROUND(ROUND(AH481,0)*CX481,0)</f>
        <v/>
      </c>
      <c r="DJ481">
        <f>DF481</f>
        <v/>
      </c>
      <c r="DK481" t="n">
        <v>0</v>
      </c>
      <c r="DL481" t="inlineStr"/>
      <c r="DM481" t="n">
        <v>0</v>
      </c>
      <c r="DN481" t="inlineStr"/>
      <c r="DO481" t="n">
        <v>0</v>
      </c>
    </row>
    <row r="482">
      <c r="A482">
        <f>ROW(Source!A1424)</f>
        <v/>
      </c>
      <c r="B482" t="n">
        <v>78862477</v>
      </c>
      <c r="C482" t="n">
        <v>78866229</v>
      </c>
      <c r="D482" t="n">
        <v>29159179</v>
      </c>
      <c r="E482" t="n">
        <v>1</v>
      </c>
      <c r="F482" t="n">
        <v>1</v>
      </c>
      <c r="G482" t="n">
        <v>1</v>
      </c>
      <c r="H482" t="n">
        <v>3</v>
      </c>
      <c r="I482" t="inlineStr">
        <is>
          <t>507-5019</t>
        </is>
      </c>
      <c r="J482" t="inlineStr">
        <is>
          <t>ТССЦ Московской обл., 507-5019, приказ Минстроя России №675/пр от 28.02.2017 № 258/пр</t>
        </is>
      </c>
      <c r="K482" t="inlineStr">
        <is>
          <t>Муфта полипропиленовая комбинированная, с внутренней резьбой диаметром 25х1/2"</t>
        </is>
      </c>
      <c r="L482" t="n">
        <v>1358</v>
      </c>
      <c r="N482" t="n">
        <v>1010</v>
      </c>
      <c r="O482" t="inlineStr">
        <is>
          <t>10 шт.</t>
        </is>
      </c>
      <c r="P482" t="inlineStr">
        <is>
          <t>10 шт.</t>
        </is>
      </c>
      <c r="Q482" t="n">
        <v>10</v>
      </c>
      <c r="W482" t="n">
        <v>0</v>
      </c>
      <c r="X482" t="n">
        <v>-919061291</v>
      </c>
      <c r="Y482">
        <f>AT482</f>
        <v/>
      </c>
      <c r="AA482" t="n">
        <v>425.74</v>
      </c>
      <c r="AB482" t="n">
        <v>0</v>
      </c>
      <c r="AC482" t="n">
        <v>0</v>
      </c>
      <c r="AD482" t="n">
        <v>0</v>
      </c>
      <c r="AE482" t="n">
        <v>74.3</v>
      </c>
      <c r="AF482" t="n">
        <v>0</v>
      </c>
      <c r="AG482" t="n">
        <v>0</v>
      </c>
      <c r="AH482" t="n">
        <v>0</v>
      </c>
      <c r="AI482" t="n">
        <v>5.73</v>
      </c>
      <c r="AJ482" t="n">
        <v>1</v>
      </c>
      <c r="AK482" t="n">
        <v>1</v>
      </c>
      <c r="AL482" t="n">
        <v>1</v>
      </c>
      <c r="AM482" t="n">
        <v>0</v>
      </c>
      <c r="AN482" t="n">
        <v>0</v>
      </c>
      <c r="AO482" t="n">
        <v>0</v>
      </c>
      <c r="AP482" t="n">
        <v>1</v>
      </c>
      <c r="AQ482" t="n">
        <v>0</v>
      </c>
      <c r="AR482" t="n">
        <v>0</v>
      </c>
      <c r="AS482" t="inlineStr"/>
      <c r="AT482" t="n">
        <v>10</v>
      </c>
      <c r="AU482" t="inlineStr"/>
      <c r="AV482" t="n">
        <v>0</v>
      </c>
      <c r="AW482" t="n">
        <v>1</v>
      </c>
      <c r="AX482" t="n">
        <v>-1</v>
      </c>
      <c r="AY482" t="n">
        <v>0</v>
      </c>
      <c r="AZ482" t="n">
        <v>0</v>
      </c>
      <c r="BA482" t="inlineStr"/>
      <c r="BB482" t="n">
        <v>0</v>
      </c>
      <c r="BC482" t="n">
        <v>0</v>
      </c>
      <c r="BD482" t="n">
        <v>0</v>
      </c>
      <c r="BE482" t="n">
        <v>0</v>
      </c>
      <c r="BF482" t="n">
        <v>0</v>
      </c>
      <c r="BG482" t="n">
        <v>0</v>
      </c>
      <c r="BH482" t="n">
        <v>0</v>
      </c>
      <c r="BI482" t="n">
        <v>0</v>
      </c>
      <c r="BJ482" t="n">
        <v>0</v>
      </c>
      <c r="BK482" t="n">
        <v>0</v>
      </c>
      <c r="BL482" t="n">
        <v>0</v>
      </c>
      <c r="BM482" t="n">
        <v>0</v>
      </c>
      <c r="BN482" t="n">
        <v>0</v>
      </c>
      <c r="BO482" t="n">
        <v>0</v>
      </c>
      <c r="BP482" t="n">
        <v>0</v>
      </c>
      <c r="BQ482" t="n">
        <v>0</v>
      </c>
      <c r="BR482" t="n">
        <v>0</v>
      </c>
      <c r="BS482" t="n">
        <v>0</v>
      </c>
      <c r="BT482" t="n">
        <v>0</v>
      </c>
      <c r="BU482" t="n">
        <v>0</v>
      </c>
      <c r="BV482" t="n">
        <v>0</v>
      </c>
      <c r="BW482" t="n">
        <v>0</v>
      </c>
      <c r="CV482" t="n">
        <v>0</v>
      </c>
      <c r="CW482" t="n">
        <v>0</v>
      </c>
      <c r="CX482">
        <f>ROUND(Y482*Source!I1424,7)</f>
        <v/>
      </c>
      <c r="CY482">
        <f>AA482</f>
        <v/>
      </c>
      <c r="CZ482">
        <f>AE482</f>
        <v/>
      </c>
      <c r="DA482">
        <f>AI482</f>
        <v/>
      </c>
      <c r="DB482">
        <f>ROUND(ROUND(AT482*CZ482,2),2)</f>
        <v/>
      </c>
      <c r="DC482">
        <f>ROUND(ROUND(AT482*AG482,2),2)</f>
        <v/>
      </c>
      <c r="DD482" t="inlineStr"/>
      <c r="DE482" t="inlineStr"/>
      <c r="DF482">
        <f>ROUND(ROUND(AE482*AI482,0)*CX482,0)</f>
        <v/>
      </c>
      <c r="DG482">
        <f>ROUND(ROUND(AF482,0)*CX482,0)</f>
        <v/>
      </c>
      <c r="DH482">
        <f>ROUND(ROUND(AG482,0)*CX482,0)</f>
        <v/>
      </c>
      <c r="DI482">
        <f>ROUND(ROUND(AH482,0)*CX482,0)</f>
        <v/>
      </c>
      <c r="DJ482">
        <f>DF482</f>
        <v/>
      </c>
      <c r="DK482" t="n">
        <v>0</v>
      </c>
      <c r="DL482" t="inlineStr"/>
      <c r="DM482" t="n">
        <v>0</v>
      </c>
      <c r="DN482" t="inlineStr"/>
      <c r="DO482" t="n">
        <v>0</v>
      </c>
    </row>
    <row r="483">
      <c r="A483">
        <f>ROW(Source!A1424)</f>
        <v/>
      </c>
      <c r="B483" t="n">
        <v>78862477</v>
      </c>
      <c r="C483" t="n">
        <v>78866229</v>
      </c>
      <c r="D483" t="n">
        <v>29159216</v>
      </c>
      <c r="E483" t="n">
        <v>1</v>
      </c>
      <c r="F483" t="n">
        <v>1</v>
      </c>
      <c r="G483" t="n">
        <v>1</v>
      </c>
      <c r="H483" t="n">
        <v>3</v>
      </c>
      <c r="I483" t="inlineStr">
        <is>
          <t>507-5056</t>
        </is>
      </c>
      <c r="J483" t="inlineStr">
        <is>
          <t>ТССЦ Московской обл., 507-5056, приказ Минстроя России №675/пр от 28.02.2017 № 258/пр</t>
        </is>
      </c>
      <c r="K483" t="inlineStr">
        <is>
          <t>Муфта полипропиленовая переходная диаметром 25х20 мм ( прим. переход 32/25)</t>
        </is>
      </c>
      <c r="L483" t="n">
        <v>1358</v>
      </c>
      <c r="N483" t="n">
        <v>1010</v>
      </c>
      <c r="O483" t="inlineStr">
        <is>
          <t>10 шт.</t>
        </is>
      </c>
      <c r="P483" t="inlineStr">
        <is>
          <t>10 шт.</t>
        </is>
      </c>
      <c r="Q483" t="n">
        <v>10</v>
      </c>
      <c r="W483" t="n">
        <v>0</v>
      </c>
      <c r="X483" t="n">
        <v>-1353648569</v>
      </c>
      <c r="Y483">
        <f>AT483</f>
        <v/>
      </c>
      <c r="AA483" t="n">
        <v>59.69</v>
      </c>
      <c r="AB483" t="n">
        <v>0</v>
      </c>
      <c r="AC483" t="n">
        <v>0</v>
      </c>
      <c r="AD483" t="n">
        <v>0</v>
      </c>
      <c r="AE483" t="n">
        <v>10.1</v>
      </c>
      <c r="AF483" t="n">
        <v>0</v>
      </c>
      <c r="AG483" t="n">
        <v>0</v>
      </c>
      <c r="AH483" t="n">
        <v>0</v>
      </c>
      <c r="AI483" t="n">
        <v>5.91</v>
      </c>
      <c r="AJ483" t="n">
        <v>1</v>
      </c>
      <c r="AK483" t="n">
        <v>1</v>
      </c>
      <c r="AL483" t="n">
        <v>1</v>
      </c>
      <c r="AM483" t="n">
        <v>0</v>
      </c>
      <c r="AN483" t="n">
        <v>0</v>
      </c>
      <c r="AO483" t="n">
        <v>0</v>
      </c>
      <c r="AP483" t="n">
        <v>1</v>
      </c>
      <c r="AQ483" t="n">
        <v>0</v>
      </c>
      <c r="AR483" t="n">
        <v>0</v>
      </c>
      <c r="AS483" t="inlineStr"/>
      <c r="AT483" t="n">
        <v>10</v>
      </c>
      <c r="AU483" t="inlineStr"/>
      <c r="AV483" t="n">
        <v>0</v>
      </c>
      <c r="AW483" t="n">
        <v>1</v>
      </c>
      <c r="AX483" t="n">
        <v>-1</v>
      </c>
      <c r="AY483" t="n">
        <v>0</v>
      </c>
      <c r="AZ483" t="n">
        <v>0</v>
      </c>
      <c r="BA483" t="inlineStr"/>
      <c r="BB483" t="n">
        <v>0</v>
      </c>
      <c r="BC483" t="n">
        <v>0</v>
      </c>
      <c r="BD483" t="n">
        <v>0</v>
      </c>
      <c r="BE483" t="n">
        <v>0</v>
      </c>
      <c r="BF483" t="n">
        <v>0</v>
      </c>
      <c r="BG483" t="n">
        <v>0</v>
      </c>
      <c r="BH483" t="n">
        <v>0</v>
      </c>
      <c r="BI483" t="n">
        <v>0</v>
      </c>
      <c r="BJ483" t="n">
        <v>0</v>
      </c>
      <c r="BK483" t="n">
        <v>0</v>
      </c>
      <c r="BL483" t="n">
        <v>0</v>
      </c>
      <c r="BM483" t="n">
        <v>0</v>
      </c>
      <c r="BN483" t="n">
        <v>0</v>
      </c>
      <c r="BO483" t="n">
        <v>0</v>
      </c>
      <c r="BP483" t="n">
        <v>0</v>
      </c>
      <c r="BQ483" t="n">
        <v>0</v>
      </c>
      <c r="BR483" t="n">
        <v>0</v>
      </c>
      <c r="BS483" t="n">
        <v>0</v>
      </c>
      <c r="BT483" t="n">
        <v>0</v>
      </c>
      <c r="BU483" t="n">
        <v>0</v>
      </c>
      <c r="BV483" t="n">
        <v>0</v>
      </c>
      <c r="BW483" t="n">
        <v>0</v>
      </c>
      <c r="CV483" t="n">
        <v>0</v>
      </c>
      <c r="CW483" t="n">
        <v>0</v>
      </c>
      <c r="CX483">
        <f>ROUND(Y483*Source!I1424,7)</f>
        <v/>
      </c>
      <c r="CY483">
        <f>AA483</f>
        <v/>
      </c>
      <c r="CZ483">
        <f>AE483</f>
        <v/>
      </c>
      <c r="DA483">
        <f>AI483</f>
        <v/>
      </c>
      <c r="DB483">
        <f>ROUND(ROUND(AT483*CZ483,2),2)</f>
        <v/>
      </c>
      <c r="DC483">
        <f>ROUND(ROUND(AT483*AG483,2),2)</f>
        <v/>
      </c>
      <c r="DD483" t="inlineStr"/>
      <c r="DE483" t="inlineStr"/>
      <c r="DF483">
        <f>ROUND(ROUND(AE483*AI483,0)*CX483,0)</f>
        <v/>
      </c>
      <c r="DG483">
        <f>ROUND(ROUND(AF483,0)*CX483,0)</f>
        <v/>
      </c>
      <c r="DH483">
        <f>ROUND(ROUND(AG483,0)*CX483,0)</f>
        <v/>
      </c>
      <c r="DI483">
        <f>ROUND(ROUND(AH483,0)*CX483,0)</f>
        <v/>
      </c>
      <c r="DJ483">
        <f>DF483</f>
        <v/>
      </c>
      <c r="DK483" t="n">
        <v>0</v>
      </c>
      <c r="DL483" t="inlineStr"/>
      <c r="DM483" t="n">
        <v>0</v>
      </c>
      <c r="DN483" t="inlineStr"/>
      <c r="DO483" t="n">
        <v>0</v>
      </c>
    </row>
    <row r="484">
      <c r="A484">
        <f>ROW(Source!A1424)</f>
        <v/>
      </c>
      <c r="B484" t="n">
        <v>78862477</v>
      </c>
      <c r="C484" t="n">
        <v>78866229</v>
      </c>
      <c r="D484" t="n">
        <v>29164350</v>
      </c>
      <c r="E484" t="n">
        <v>1</v>
      </c>
      <c r="F484" t="n">
        <v>1</v>
      </c>
      <c r="G484" t="n">
        <v>1</v>
      </c>
      <c r="H484" t="n">
        <v>3</v>
      </c>
      <c r="I484" t="inlineStr">
        <is>
          <t>509-9899</t>
        </is>
      </c>
      <c r="J484" t="inlineStr">
        <is>
          <t>ТССЦ Московской обл., 509-9899, приказ Минстроя России №675/пр от 28.02.2017 № 258/пр</t>
        </is>
      </c>
      <c r="K484" t="inlineStr">
        <is>
          <t>Строительный мусор и масса возвратных материалов</t>
        </is>
      </c>
      <c r="L484" t="n">
        <v>1348</v>
      </c>
      <c r="N484" t="n">
        <v>1009</v>
      </c>
      <c r="O484" t="inlineStr">
        <is>
          <t>т</t>
        </is>
      </c>
      <c r="P484" t="inlineStr">
        <is>
          <t>т</t>
        </is>
      </c>
      <c r="Q484" t="n">
        <v>1000</v>
      </c>
      <c r="W484" t="n">
        <v>0</v>
      </c>
      <c r="X484" t="n">
        <v>1839160745</v>
      </c>
      <c r="Y484">
        <f>AT484</f>
        <v/>
      </c>
      <c r="AA484" t="n">
        <v>0</v>
      </c>
      <c r="AB484" t="n">
        <v>0</v>
      </c>
      <c r="AC484" t="n">
        <v>0</v>
      </c>
      <c r="AD484" t="n">
        <v>0</v>
      </c>
      <c r="AE484" t="n">
        <v>0</v>
      </c>
      <c r="AF484" t="n">
        <v>0</v>
      </c>
      <c r="AG484" t="n">
        <v>0</v>
      </c>
      <c r="AH484" t="n">
        <v>0</v>
      </c>
      <c r="AI484" t="n">
        <v>1</v>
      </c>
      <c r="AJ484" t="n">
        <v>1</v>
      </c>
      <c r="AK484" t="n">
        <v>1</v>
      </c>
      <c r="AL484" t="n">
        <v>1</v>
      </c>
      <c r="AM484" t="n">
        <v>0</v>
      </c>
      <c r="AN484" t="n">
        <v>0</v>
      </c>
      <c r="AO484" t="n">
        <v>0</v>
      </c>
      <c r="AP484" t="n">
        <v>1</v>
      </c>
      <c r="AQ484" t="n">
        <v>0</v>
      </c>
      <c r="AR484" t="n">
        <v>0</v>
      </c>
      <c r="AS484" t="inlineStr"/>
      <c r="AT484" t="n">
        <v>0.04</v>
      </c>
      <c r="AU484" t="inlineStr"/>
      <c r="AV484" t="n">
        <v>0</v>
      </c>
      <c r="AW484" t="n">
        <v>2</v>
      </c>
      <c r="AX484" t="n">
        <v>78866243</v>
      </c>
      <c r="AY484" t="n">
        <v>1</v>
      </c>
      <c r="AZ484" t="n">
        <v>0</v>
      </c>
      <c r="BA484" t="n">
        <v>473</v>
      </c>
      <c r="BB484" t="n">
        <v>0</v>
      </c>
      <c r="BC484" t="n">
        <v>0</v>
      </c>
      <c r="BD484" t="n">
        <v>0</v>
      </c>
      <c r="BE484" t="n">
        <v>0</v>
      </c>
      <c r="BF484" t="n">
        <v>0</v>
      </c>
      <c r="BG484" t="n">
        <v>0</v>
      </c>
      <c r="BH484" t="n">
        <v>0</v>
      </c>
      <c r="BI484" t="n">
        <v>0</v>
      </c>
      <c r="BJ484" t="n">
        <v>0</v>
      </c>
      <c r="BK484" t="n">
        <v>0</v>
      </c>
      <c r="BL484" t="n">
        <v>0</v>
      </c>
      <c r="BM484" t="n">
        <v>0</v>
      </c>
      <c r="BN484" t="n">
        <v>0</v>
      </c>
      <c r="BO484" t="n">
        <v>0</v>
      </c>
      <c r="BP484" t="n">
        <v>0</v>
      </c>
      <c r="BQ484" t="n">
        <v>0</v>
      </c>
      <c r="BR484" t="n">
        <v>0</v>
      </c>
      <c r="BS484" t="n">
        <v>0</v>
      </c>
      <c r="BT484" t="n">
        <v>0</v>
      </c>
      <c r="BU484" t="n">
        <v>0</v>
      </c>
      <c r="BV484" t="n">
        <v>0</v>
      </c>
      <c r="BW484" t="n">
        <v>0</v>
      </c>
      <c r="CV484" t="n">
        <v>0</v>
      </c>
      <c r="CW484" t="n">
        <v>0</v>
      </c>
      <c r="CX484">
        <f>ROUND(Y484*Source!I1424,7)</f>
        <v/>
      </c>
      <c r="CY484">
        <f>AA484</f>
        <v/>
      </c>
      <c r="CZ484">
        <f>AE484</f>
        <v/>
      </c>
      <c r="DA484">
        <f>AI484</f>
        <v/>
      </c>
      <c r="DB484">
        <f>ROUND(ROUND(AT484*CZ484,2),2)</f>
        <v/>
      </c>
      <c r="DC484">
        <f>ROUND(ROUND(AT484*AG484,2),2)</f>
        <v/>
      </c>
      <c r="DD484" t="inlineStr"/>
      <c r="DE484" t="inlineStr"/>
      <c r="DF484">
        <f>ROUND(ROUND(AE484,0)*CX484,0)</f>
        <v/>
      </c>
      <c r="DG484">
        <f>ROUND(ROUND(AF484,0)*CX484,0)</f>
        <v/>
      </c>
      <c r="DH484">
        <f>ROUND(ROUND(AG484,0)*CX484,0)</f>
        <v/>
      </c>
      <c r="DI484">
        <f>ROUND(ROUND(AH484,0)*CX484,0)</f>
        <v/>
      </c>
      <c r="DJ484">
        <f>DF484</f>
        <v/>
      </c>
      <c r="DK484" t="n">
        <v>0</v>
      </c>
      <c r="DL484" t="inlineStr"/>
      <c r="DM484" t="n">
        <v>0</v>
      </c>
      <c r="DN484" t="inlineStr"/>
      <c r="DO484" t="n">
        <v>0</v>
      </c>
    </row>
    <row r="485">
      <c r="A485">
        <f>ROW(Source!A1470)</f>
        <v/>
      </c>
      <c r="B485" t="n">
        <v>78862477</v>
      </c>
      <c r="C485" t="n">
        <v>78866513</v>
      </c>
      <c r="D485" t="n">
        <v>18407150</v>
      </c>
      <c r="E485" t="n">
        <v>1</v>
      </c>
      <c r="F485" t="n">
        <v>1</v>
      </c>
      <c r="G485" t="n">
        <v>1</v>
      </c>
      <c r="H485" t="n">
        <v>1</v>
      </c>
      <c r="I485" t="inlineStr">
        <is>
          <t>1-1030-90</t>
        </is>
      </c>
      <c r="J485" t="inlineStr"/>
      <c r="K485" t="inlineStr">
        <is>
          <t>Рабочий строитель среднего разряда 3</t>
        </is>
      </c>
      <c r="L485" t="n">
        <v>1369</v>
      </c>
      <c r="N485" t="n">
        <v>1013</v>
      </c>
      <c r="O485" t="inlineStr">
        <is>
          <t>чел.-ч</t>
        </is>
      </c>
      <c r="P485" t="inlineStr">
        <is>
          <t>чел.-ч</t>
        </is>
      </c>
      <c r="Q485" t="n">
        <v>1</v>
      </c>
      <c r="W485" t="n">
        <v>0</v>
      </c>
      <c r="X485" t="n">
        <v>-931037793</v>
      </c>
      <c r="Y485">
        <f>AT485</f>
        <v/>
      </c>
      <c r="AA485" t="n">
        <v>0</v>
      </c>
      <c r="AB485" t="n">
        <v>0</v>
      </c>
      <c r="AC485" t="n">
        <v>0</v>
      </c>
      <c r="AD485" t="n">
        <v>8.529999999999999</v>
      </c>
      <c r="AE485" t="n">
        <v>0</v>
      </c>
      <c r="AF485" t="n">
        <v>0</v>
      </c>
      <c r="AG485" t="n">
        <v>0</v>
      </c>
      <c r="AH485" t="n">
        <v>8.529999999999999</v>
      </c>
      <c r="AI485" t="n">
        <v>1</v>
      </c>
      <c r="AJ485" t="n">
        <v>1</v>
      </c>
      <c r="AK485" t="n">
        <v>1</v>
      </c>
      <c r="AL485" t="n">
        <v>1</v>
      </c>
      <c r="AM485" t="n">
        <v>-2</v>
      </c>
      <c r="AN485" t="n">
        <v>0</v>
      </c>
      <c r="AO485" t="n">
        <v>1</v>
      </c>
      <c r="AP485" t="n">
        <v>1</v>
      </c>
      <c r="AQ485" t="n">
        <v>0</v>
      </c>
      <c r="AR485" t="n">
        <v>0</v>
      </c>
      <c r="AS485" t="inlineStr"/>
      <c r="AT485" t="n">
        <v>37.8</v>
      </c>
      <c r="AU485" t="inlineStr"/>
      <c r="AV485" t="n">
        <v>1</v>
      </c>
      <c r="AW485" t="n">
        <v>2</v>
      </c>
      <c r="AX485" t="n">
        <v>78866515</v>
      </c>
      <c r="AY485" t="n">
        <v>1</v>
      </c>
      <c r="AZ485" t="n">
        <v>0</v>
      </c>
      <c r="BA485" t="n">
        <v>474</v>
      </c>
      <c r="BB485" t="n">
        <v>0</v>
      </c>
      <c r="BC485" t="n">
        <v>0</v>
      </c>
      <c r="BD485" t="n">
        <v>0</v>
      </c>
      <c r="BE485" t="n">
        <v>0</v>
      </c>
      <c r="BF485" t="n">
        <v>0</v>
      </c>
      <c r="BG485" t="n">
        <v>0</v>
      </c>
      <c r="BH485" t="n">
        <v>0</v>
      </c>
      <c r="BI485" t="n">
        <v>0</v>
      </c>
      <c r="BJ485" t="n">
        <v>0</v>
      </c>
      <c r="BK485" t="n">
        <v>0</v>
      </c>
      <c r="BL485" t="n">
        <v>0</v>
      </c>
      <c r="BM485" t="n">
        <v>0</v>
      </c>
      <c r="BN485" t="n">
        <v>0</v>
      </c>
      <c r="BO485" t="n">
        <v>0</v>
      </c>
      <c r="BP485" t="n">
        <v>0</v>
      </c>
      <c r="BQ485" t="n">
        <v>0</v>
      </c>
      <c r="BR485" t="n">
        <v>0</v>
      </c>
      <c r="BS485" t="n">
        <v>0</v>
      </c>
      <c r="BT485" t="n">
        <v>0</v>
      </c>
      <c r="BU485" t="n">
        <v>0</v>
      </c>
      <c r="BV485" t="n">
        <v>0</v>
      </c>
      <c r="BW485" t="n">
        <v>0</v>
      </c>
      <c r="CU485">
        <f>ROUND(AT485*Source!I1470*AH485*AL485,0)</f>
        <v/>
      </c>
      <c r="CV485">
        <f>ROUND(Y485*Source!I1470,7)</f>
        <v/>
      </c>
      <c r="CW485" t="n">
        <v>0</v>
      </c>
      <c r="CX485">
        <f>ROUND(Y485*Source!I1470,7)</f>
        <v/>
      </c>
      <c r="CY485">
        <f>AD485</f>
        <v/>
      </c>
      <c r="CZ485">
        <f>AH485</f>
        <v/>
      </c>
      <c r="DA485">
        <f>AL485</f>
        <v/>
      </c>
      <c r="DB485">
        <f>ROUND(ROUND(AT485*CZ485,2),2)</f>
        <v/>
      </c>
      <c r="DC485">
        <f>ROUND(ROUND(AT485*AG485,2),2)</f>
        <v/>
      </c>
      <c r="DD485" t="inlineStr"/>
      <c r="DE485" t="inlineStr"/>
      <c r="DF485">
        <f>ROUND(ROUND(AE485,0)*CX485,0)</f>
        <v/>
      </c>
      <c r="DG485">
        <f>ROUND(ROUND(AF485,0)*CX485,0)</f>
        <v/>
      </c>
      <c r="DH485">
        <f>ROUND(ROUND(AG485,0)*CX485,0)</f>
        <v/>
      </c>
      <c r="DI485">
        <f>ROUND(ROUND(AH485,0)*CX485,0)</f>
        <v/>
      </c>
      <c r="DJ485">
        <f>DI485</f>
        <v/>
      </c>
      <c r="DK485" t="n">
        <v>0</v>
      </c>
      <c r="DL485" t="inlineStr"/>
      <c r="DM485" t="n">
        <v>0</v>
      </c>
      <c r="DN485" t="inlineStr"/>
      <c r="DO485" t="n">
        <v>0</v>
      </c>
    </row>
    <row r="486">
      <c r="A486">
        <f>ROW(Source!A1471)</f>
        <v/>
      </c>
      <c r="B486" t="n">
        <v>78862477</v>
      </c>
      <c r="C486" t="n">
        <v>78866516</v>
      </c>
      <c r="D486" t="n">
        <v>18413627</v>
      </c>
      <c r="E486" t="n">
        <v>1</v>
      </c>
      <c r="F486" t="n">
        <v>1</v>
      </c>
      <c r="G486" t="n">
        <v>1</v>
      </c>
      <c r="H486" t="n">
        <v>1</v>
      </c>
      <c r="I486" t="inlineStr">
        <is>
          <t>1-1042-90</t>
        </is>
      </c>
      <c r="J486" t="inlineStr"/>
      <c r="K486" t="inlineStr">
        <is>
          <t>Рабочий строитель среднего разряда 4,2</t>
        </is>
      </c>
      <c r="L486" t="n">
        <v>1369</v>
      </c>
      <c r="N486" t="n">
        <v>1013</v>
      </c>
      <c r="O486" t="inlineStr">
        <is>
          <t>чел.-ч</t>
        </is>
      </c>
      <c r="P486" t="inlineStr">
        <is>
          <t>чел.-ч</t>
        </is>
      </c>
      <c r="Q486" t="n">
        <v>1</v>
      </c>
      <c r="W486" t="n">
        <v>0</v>
      </c>
      <c r="X486" t="n">
        <v>-1366182279</v>
      </c>
      <c r="Y486">
        <f>AT486</f>
        <v/>
      </c>
      <c r="AA486" t="n">
        <v>0</v>
      </c>
      <c r="AB486" t="n">
        <v>0</v>
      </c>
      <c r="AC486" t="n">
        <v>0</v>
      </c>
      <c r="AD486" t="n">
        <v>9.92</v>
      </c>
      <c r="AE486" t="n">
        <v>0</v>
      </c>
      <c r="AF486" t="n">
        <v>0</v>
      </c>
      <c r="AG486" t="n">
        <v>0</v>
      </c>
      <c r="AH486" t="n">
        <v>9.92</v>
      </c>
      <c r="AI486" t="n">
        <v>1</v>
      </c>
      <c r="AJ486" t="n">
        <v>1</v>
      </c>
      <c r="AK486" t="n">
        <v>1</v>
      </c>
      <c r="AL486" t="n">
        <v>1</v>
      </c>
      <c r="AM486" t="n">
        <v>-2</v>
      </c>
      <c r="AN486" t="n">
        <v>0</v>
      </c>
      <c r="AO486" t="n">
        <v>1</v>
      </c>
      <c r="AP486" t="n">
        <v>1</v>
      </c>
      <c r="AQ486" t="n">
        <v>0</v>
      </c>
      <c r="AR486" t="n">
        <v>0</v>
      </c>
      <c r="AS486" t="inlineStr"/>
      <c r="AT486" t="n">
        <v>121.8</v>
      </c>
      <c r="AU486" t="inlineStr"/>
      <c r="AV486" t="n">
        <v>1</v>
      </c>
      <c r="AW486" t="n">
        <v>2</v>
      </c>
      <c r="AX486" t="n">
        <v>78866533</v>
      </c>
      <c r="AY486" t="n">
        <v>1</v>
      </c>
      <c r="AZ486" t="n">
        <v>0</v>
      </c>
      <c r="BA486" t="n">
        <v>475</v>
      </c>
      <c r="BB486" t="n">
        <v>0</v>
      </c>
      <c r="BC486" t="n">
        <v>0</v>
      </c>
      <c r="BD486" t="n">
        <v>0</v>
      </c>
      <c r="BE486" t="n">
        <v>0</v>
      </c>
      <c r="BF486" t="n">
        <v>0</v>
      </c>
      <c r="BG486" t="n">
        <v>0</v>
      </c>
      <c r="BH486" t="n">
        <v>0</v>
      </c>
      <c r="BI486" t="n">
        <v>0</v>
      </c>
      <c r="BJ486" t="n">
        <v>0</v>
      </c>
      <c r="BK486" t="n">
        <v>0</v>
      </c>
      <c r="BL486" t="n">
        <v>0</v>
      </c>
      <c r="BM486" t="n">
        <v>0</v>
      </c>
      <c r="BN486" t="n">
        <v>0</v>
      </c>
      <c r="BO486" t="n">
        <v>0</v>
      </c>
      <c r="BP486" t="n">
        <v>0</v>
      </c>
      <c r="BQ486" t="n">
        <v>0</v>
      </c>
      <c r="BR486" t="n">
        <v>0</v>
      </c>
      <c r="BS486" t="n">
        <v>0</v>
      </c>
      <c r="BT486" t="n">
        <v>0</v>
      </c>
      <c r="BU486" t="n">
        <v>0</v>
      </c>
      <c r="BV486" t="n">
        <v>0</v>
      </c>
      <c r="BW486" t="n">
        <v>0</v>
      </c>
      <c r="CU486">
        <f>ROUND(AT486*Source!I1471*AH486*AL486,0)</f>
        <v/>
      </c>
      <c r="CV486">
        <f>ROUND(Y486*Source!I1471,7)</f>
        <v/>
      </c>
      <c r="CW486" t="n">
        <v>0</v>
      </c>
      <c r="CX486">
        <f>ROUND(Y486*Source!I1471,7)</f>
        <v/>
      </c>
      <c r="CY486">
        <f>AD486</f>
        <v/>
      </c>
      <c r="CZ486">
        <f>AH486</f>
        <v/>
      </c>
      <c r="DA486">
        <f>AL486</f>
        <v/>
      </c>
      <c r="DB486">
        <f>ROUND(ROUND(AT486*CZ486,2),2)</f>
        <v/>
      </c>
      <c r="DC486">
        <f>ROUND(ROUND(AT486*AG486,2),2)</f>
        <v/>
      </c>
      <c r="DD486" t="inlineStr"/>
      <c r="DE486" t="inlineStr"/>
      <c r="DF486">
        <f>ROUND(ROUND(AE486,0)*CX486,0)</f>
        <v/>
      </c>
      <c r="DG486">
        <f>ROUND(ROUND(AF486,0)*CX486,0)</f>
        <v/>
      </c>
      <c r="DH486">
        <f>ROUND(ROUND(AG486,0)*CX486,0)</f>
        <v/>
      </c>
      <c r="DI486">
        <f>ROUND(ROUND(AH486,0)*CX486,0)</f>
        <v/>
      </c>
      <c r="DJ486">
        <f>DI486</f>
        <v/>
      </c>
      <c r="DK486" t="n">
        <v>0</v>
      </c>
      <c r="DL486" t="inlineStr"/>
      <c r="DM486" t="n">
        <v>0</v>
      </c>
      <c r="DN486" t="inlineStr"/>
      <c r="DO486" t="n">
        <v>0</v>
      </c>
    </row>
    <row r="487">
      <c r="A487">
        <f>ROW(Source!A1471)</f>
        <v/>
      </c>
      <c r="B487" t="n">
        <v>78862477</v>
      </c>
      <c r="C487" t="n">
        <v>78866516</v>
      </c>
      <c r="D487" t="n">
        <v>121548</v>
      </c>
      <c r="E487" t="n">
        <v>1</v>
      </c>
      <c r="F487" t="n">
        <v>1</v>
      </c>
      <c r="G487" t="n">
        <v>1</v>
      </c>
      <c r="H487" t="n">
        <v>1</v>
      </c>
      <c r="I487" t="inlineStr">
        <is>
          <t>2</t>
        </is>
      </c>
      <c r="J487" t="inlineStr"/>
      <c r="K487" t="inlineStr">
        <is>
          <t>Затраты труда машинистов</t>
        </is>
      </c>
      <c r="L487" t="n">
        <v>608254</v>
      </c>
      <c r="N487" t="n">
        <v>1013</v>
      </c>
      <c r="O487" t="inlineStr">
        <is>
          <t>чел.час</t>
        </is>
      </c>
      <c r="P487" t="inlineStr">
        <is>
          <t>чел.час</t>
        </is>
      </c>
      <c r="Q487" t="n">
        <v>1</v>
      </c>
      <c r="W487" t="n">
        <v>0</v>
      </c>
      <c r="X487" t="n">
        <v>-185737400</v>
      </c>
      <c r="Y487">
        <f>AT487</f>
        <v/>
      </c>
      <c r="AA487" t="n">
        <v>0</v>
      </c>
      <c r="AB487" t="n">
        <v>0</v>
      </c>
      <c r="AC487" t="n">
        <v>0</v>
      </c>
      <c r="AD487" t="n">
        <v>0</v>
      </c>
      <c r="AE487" t="n">
        <v>0</v>
      </c>
      <c r="AF487" t="n">
        <v>0</v>
      </c>
      <c r="AG487" t="n">
        <v>0</v>
      </c>
      <c r="AH487" t="n">
        <v>0</v>
      </c>
      <c r="AI487" t="n">
        <v>1</v>
      </c>
      <c r="AJ487" t="n">
        <v>1</v>
      </c>
      <c r="AK487" t="n">
        <v>1</v>
      </c>
      <c r="AL487" t="n">
        <v>1</v>
      </c>
      <c r="AM487" t="n">
        <v>-2</v>
      </c>
      <c r="AN487" t="n">
        <v>0</v>
      </c>
      <c r="AO487" t="n">
        <v>1</v>
      </c>
      <c r="AP487" t="n">
        <v>1</v>
      </c>
      <c r="AQ487" t="n">
        <v>0</v>
      </c>
      <c r="AR487" t="n">
        <v>0</v>
      </c>
      <c r="AS487" t="inlineStr"/>
      <c r="AT487" t="n">
        <v>4.72</v>
      </c>
      <c r="AU487" t="inlineStr"/>
      <c r="AV487" t="n">
        <v>2</v>
      </c>
      <c r="AW487" t="n">
        <v>2</v>
      </c>
      <c r="AX487" t="n">
        <v>78866534</v>
      </c>
      <c r="AY487" t="n">
        <v>1</v>
      </c>
      <c r="AZ487" t="n">
        <v>0</v>
      </c>
      <c r="BA487" t="n">
        <v>476</v>
      </c>
      <c r="BB487" t="n">
        <v>0</v>
      </c>
      <c r="BC487" t="n">
        <v>0</v>
      </c>
      <c r="BD487" t="n">
        <v>0</v>
      </c>
      <c r="BE487" t="n">
        <v>0</v>
      </c>
      <c r="BF487" t="n">
        <v>0</v>
      </c>
      <c r="BG487" t="n">
        <v>0</v>
      </c>
      <c r="BH487" t="n">
        <v>0</v>
      </c>
      <c r="BI487" t="n">
        <v>0</v>
      </c>
      <c r="BJ487" t="n">
        <v>0</v>
      </c>
      <c r="BK487" t="n">
        <v>0</v>
      </c>
      <c r="BL487" t="n">
        <v>0</v>
      </c>
      <c r="BM487" t="n">
        <v>0</v>
      </c>
      <c r="BN487" t="n">
        <v>0</v>
      </c>
      <c r="BO487" t="n">
        <v>0</v>
      </c>
      <c r="BP487" t="n">
        <v>0</v>
      </c>
      <c r="BQ487" t="n">
        <v>0</v>
      </c>
      <c r="BR487" t="n">
        <v>0</v>
      </c>
      <c r="BS487" t="n">
        <v>0</v>
      </c>
      <c r="BT487" t="n">
        <v>0</v>
      </c>
      <c r="BU487" t="n">
        <v>0</v>
      </c>
      <c r="BV487" t="n">
        <v>0</v>
      </c>
      <c r="BW487" t="n">
        <v>0</v>
      </c>
      <c r="CV487" t="n">
        <v>0</v>
      </c>
      <c r="CW487" t="n">
        <v>0</v>
      </c>
      <c r="CX487">
        <f>ROUND(Y487*Source!I1471,7)</f>
        <v/>
      </c>
      <c r="CY487">
        <f>AD487</f>
        <v/>
      </c>
      <c r="CZ487">
        <f>AH487</f>
        <v/>
      </c>
      <c r="DA487">
        <f>AL487</f>
        <v/>
      </c>
      <c r="DB487">
        <f>ROUND(ROUND(AT487*CZ487,2),2)</f>
        <v/>
      </c>
      <c r="DC487">
        <f>ROUND(ROUND(AT487*AG487,2),2)</f>
        <v/>
      </c>
      <c r="DD487" t="inlineStr"/>
      <c r="DE487" t="inlineStr"/>
      <c r="DF487">
        <f>ROUND(ROUND(AE487,0)*CX487,0)</f>
        <v/>
      </c>
      <c r="DG487">
        <f>ROUND(ROUND(AF487,0)*CX487,0)</f>
        <v/>
      </c>
      <c r="DH487">
        <f>ROUND(ROUND(AG487,0)*CX487,0)</f>
        <v/>
      </c>
      <c r="DI487">
        <f>ROUND(ROUND(AH487,0)*CX487,0)</f>
        <v/>
      </c>
      <c r="DJ487">
        <f>DI487</f>
        <v/>
      </c>
      <c r="DK487" t="n">
        <v>0</v>
      </c>
      <c r="DL487" t="inlineStr"/>
      <c r="DM487" t="n">
        <v>0</v>
      </c>
      <c r="DN487" t="inlineStr"/>
      <c r="DO487" t="n">
        <v>0</v>
      </c>
    </row>
    <row r="488">
      <c r="A488">
        <f>ROW(Source!A1471)</f>
        <v/>
      </c>
      <c r="B488" t="n">
        <v>78862477</v>
      </c>
      <c r="C488" t="n">
        <v>78866516</v>
      </c>
      <c r="D488" t="n">
        <v>29172268</v>
      </c>
      <c r="E488" t="n">
        <v>1</v>
      </c>
      <c r="F488" t="n">
        <v>1</v>
      </c>
      <c r="G488" t="n">
        <v>1</v>
      </c>
      <c r="H488" t="n">
        <v>2</v>
      </c>
      <c r="I488" t="inlineStr">
        <is>
          <t>020129</t>
        </is>
      </c>
      <c r="J488" t="inlineStr">
        <is>
          <t>ТСЭМ Московской обл., 020129, приказ Минстроя России №675/пр от 28.02.2017 № 264/пр</t>
        </is>
      </c>
      <c r="K488" t="inlineStr">
        <is>
          <t>Краны башенные при работе на других видах строительства 8 т</t>
        </is>
      </c>
      <c r="L488" t="n">
        <v>1368</v>
      </c>
      <c r="N488" t="n">
        <v>1011</v>
      </c>
      <c r="O488" t="inlineStr">
        <is>
          <t>маш.-ч</t>
        </is>
      </c>
      <c r="P488" t="inlineStr">
        <is>
          <t>маш.-ч</t>
        </is>
      </c>
      <c r="Q488" t="n">
        <v>1</v>
      </c>
      <c r="W488" t="n">
        <v>0</v>
      </c>
      <c r="X488" t="n">
        <v>-438066613</v>
      </c>
      <c r="Y488">
        <f>AT488</f>
        <v/>
      </c>
      <c r="AA488" t="n">
        <v>0</v>
      </c>
      <c r="AB488" t="n">
        <v>1211.33</v>
      </c>
      <c r="AC488" t="n">
        <v>705.38</v>
      </c>
      <c r="AD488" t="n">
        <v>0</v>
      </c>
      <c r="AE488" t="n">
        <v>0</v>
      </c>
      <c r="AF488" t="n">
        <v>86.40000000000001</v>
      </c>
      <c r="AG488" t="n">
        <v>13.5</v>
      </c>
      <c r="AH488" t="n">
        <v>0</v>
      </c>
      <c r="AI488" t="n">
        <v>1</v>
      </c>
      <c r="AJ488" t="n">
        <v>14.02</v>
      </c>
      <c r="AK488" t="n">
        <v>52.25</v>
      </c>
      <c r="AL488" t="n">
        <v>1</v>
      </c>
      <c r="AM488" t="n">
        <v>2</v>
      </c>
      <c r="AN488" t="n">
        <v>0</v>
      </c>
      <c r="AO488" t="n">
        <v>1</v>
      </c>
      <c r="AP488" t="n">
        <v>1</v>
      </c>
      <c r="AQ488" t="n">
        <v>0</v>
      </c>
      <c r="AR488" t="n">
        <v>0</v>
      </c>
      <c r="AS488" t="inlineStr"/>
      <c r="AT488" t="n">
        <v>0.05</v>
      </c>
      <c r="AU488" t="inlineStr"/>
      <c r="AV488" t="n">
        <v>0</v>
      </c>
      <c r="AW488" t="n">
        <v>2</v>
      </c>
      <c r="AX488" t="n">
        <v>78866535</v>
      </c>
      <c r="AY488" t="n">
        <v>1</v>
      </c>
      <c r="AZ488" t="n">
        <v>0</v>
      </c>
      <c r="BA488" t="n">
        <v>477</v>
      </c>
      <c r="BB488" t="n">
        <v>0</v>
      </c>
      <c r="BC488" t="n">
        <v>0</v>
      </c>
      <c r="BD488" t="n">
        <v>0</v>
      </c>
      <c r="BE488" t="n">
        <v>0</v>
      </c>
      <c r="BF488" t="n">
        <v>0</v>
      </c>
      <c r="BG488" t="n">
        <v>0</v>
      </c>
      <c r="BH488" t="n">
        <v>0</v>
      </c>
      <c r="BI488" t="n">
        <v>0</v>
      </c>
      <c r="BJ488" t="n">
        <v>0</v>
      </c>
      <c r="BK488" t="n">
        <v>0</v>
      </c>
      <c r="BL488" t="n">
        <v>0</v>
      </c>
      <c r="BM488" t="n">
        <v>0</v>
      </c>
      <c r="BN488" t="n">
        <v>0</v>
      </c>
      <c r="BO488" t="n">
        <v>0</v>
      </c>
      <c r="BP488" t="n">
        <v>0</v>
      </c>
      <c r="BQ488" t="n">
        <v>0</v>
      </c>
      <c r="BR488" t="n">
        <v>0</v>
      </c>
      <c r="BS488" t="n">
        <v>0</v>
      </c>
      <c r="BT488" t="n">
        <v>0</v>
      </c>
      <c r="BU488" t="n">
        <v>0</v>
      </c>
      <c r="BV488" t="n">
        <v>0</v>
      </c>
      <c r="BW488" t="n">
        <v>0</v>
      </c>
      <c r="CV488" t="n">
        <v>0</v>
      </c>
      <c r="CW488">
        <f>ROUND(Y488*Source!I1471*DO488,7)</f>
        <v/>
      </c>
      <c r="CX488">
        <f>ROUND(Y488*Source!I1471,7)</f>
        <v/>
      </c>
      <c r="CY488">
        <f>AB488</f>
        <v/>
      </c>
      <c r="CZ488">
        <f>AF488</f>
        <v/>
      </c>
      <c r="DA488">
        <f>AJ488</f>
        <v/>
      </c>
      <c r="DB488">
        <f>ROUND(ROUND(AT488*CZ488,2),2)</f>
        <v/>
      </c>
      <c r="DC488">
        <f>ROUND(ROUND(AT488*AG488,2),2)</f>
        <v/>
      </c>
      <c r="DD488" t="inlineStr"/>
      <c r="DE488" t="inlineStr"/>
      <c r="DF488">
        <f>ROUND(ROUND(AE488,0)*CX488,0)</f>
        <v/>
      </c>
      <c r="DG488">
        <f>ROUND(ROUND(AF488*AJ488,0)*CX488,0)</f>
        <v/>
      </c>
      <c r="DH488">
        <f>ROUND(ROUND(AG488*AK488,0)*CX488,0)</f>
        <v/>
      </c>
      <c r="DI488">
        <f>ROUND(ROUND(AH488,0)*CX488,0)</f>
        <v/>
      </c>
      <c r="DJ488">
        <f>DG488</f>
        <v/>
      </c>
      <c r="DK488" t="n">
        <v>0</v>
      </c>
      <c r="DL488" t="inlineStr"/>
      <c r="DM488" t="n">
        <v>0</v>
      </c>
      <c r="DN488" t="inlineStr"/>
      <c r="DO488" t="n">
        <v>0</v>
      </c>
    </row>
    <row r="489">
      <c r="A489">
        <f>ROW(Source!A1471)</f>
        <v/>
      </c>
      <c r="B489" t="n">
        <v>78862477</v>
      </c>
      <c r="C489" t="n">
        <v>78866516</v>
      </c>
      <c r="D489" t="n">
        <v>29172379</v>
      </c>
      <c r="E489" t="n">
        <v>1</v>
      </c>
      <c r="F489" t="n">
        <v>1</v>
      </c>
      <c r="G489" t="n">
        <v>1</v>
      </c>
      <c r="H489" t="n">
        <v>2</v>
      </c>
      <c r="I489" t="inlineStr">
        <is>
          <t>021141</t>
        </is>
      </c>
      <c r="J489" t="inlineStr">
        <is>
          <t>ТСЭМ Московской обл., 021141, приказ Минстроя России №675/пр от 28.02.2017 № 264/пр</t>
        </is>
      </c>
      <c r="K489" t="inlineStr">
        <is>
          <t>Краны на автомобильном ходу при работе на других видах строительства 10 т</t>
        </is>
      </c>
      <c r="L489" t="n">
        <v>1368</v>
      </c>
      <c r="N489" t="n">
        <v>1011</v>
      </c>
      <c r="O489" t="inlineStr">
        <is>
          <t>маш.-ч</t>
        </is>
      </c>
      <c r="P489" t="inlineStr">
        <is>
          <t>маш.-ч</t>
        </is>
      </c>
      <c r="Q489" t="n">
        <v>1</v>
      </c>
      <c r="W489" t="n">
        <v>0</v>
      </c>
      <c r="X489" t="n">
        <v>1106923569</v>
      </c>
      <c r="Y489">
        <f>AT489</f>
        <v/>
      </c>
      <c r="AA489" t="n">
        <v>0</v>
      </c>
      <c r="AB489" t="n">
        <v>1490.72</v>
      </c>
      <c r="AC489" t="n">
        <v>705.38</v>
      </c>
      <c r="AD489" t="n">
        <v>0</v>
      </c>
      <c r="AE489" t="n">
        <v>0</v>
      </c>
      <c r="AF489" t="n">
        <v>112</v>
      </c>
      <c r="AG489" t="n">
        <v>13.5</v>
      </c>
      <c r="AH489" t="n">
        <v>0</v>
      </c>
      <c r="AI489" t="n">
        <v>1</v>
      </c>
      <c r="AJ489" t="n">
        <v>13.31</v>
      </c>
      <c r="AK489" t="n">
        <v>52.25</v>
      </c>
      <c r="AL489" t="n">
        <v>1</v>
      </c>
      <c r="AM489" t="n">
        <v>2</v>
      </c>
      <c r="AN489" t="n">
        <v>0</v>
      </c>
      <c r="AO489" t="n">
        <v>1</v>
      </c>
      <c r="AP489" t="n">
        <v>1</v>
      </c>
      <c r="AQ489" t="n">
        <v>0</v>
      </c>
      <c r="AR489" t="n">
        <v>0</v>
      </c>
      <c r="AS489" t="inlineStr"/>
      <c r="AT489" t="n">
        <v>0.03</v>
      </c>
      <c r="AU489" t="inlineStr"/>
      <c r="AV489" t="n">
        <v>0</v>
      </c>
      <c r="AW489" t="n">
        <v>2</v>
      </c>
      <c r="AX489" t="n">
        <v>78866536</v>
      </c>
      <c r="AY489" t="n">
        <v>1</v>
      </c>
      <c r="AZ489" t="n">
        <v>0</v>
      </c>
      <c r="BA489" t="n">
        <v>478</v>
      </c>
      <c r="BB489" t="n">
        <v>0</v>
      </c>
      <c r="BC489" t="n">
        <v>0</v>
      </c>
      <c r="BD489" t="n">
        <v>0</v>
      </c>
      <c r="BE489" t="n">
        <v>0</v>
      </c>
      <c r="BF489" t="n">
        <v>0</v>
      </c>
      <c r="BG489" t="n">
        <v>0</v>
      </c>
      <c r="BH489" t="n">
        <v>0</v>
      </c>
      <c r="BI489" t="n">
        <v>0</v>
      </c>
      <c r="BJ489" t="n">
        <v>0</v>
      </c>
      <c r="BK489" t="n">
        <v>0</v>
      </c>
      <c r="BL489" t="n">
        <v>0</v>
      </c>
      <c r="BM489" t="n">
        <v>0</v>
      </c>
      <c r="BN489" t="n">
        <v>0</v>
      </c>
      <c r="BO489" t="n">
        <v>0</v>
      </c>
      <c r="BP489" t="n">
        <v>0</v>
      </c>
      <c r="BQ489" t="n">
        <v>0</v>
      </c>
      <c r="BR489" t="n">
        <v>0</v>
      </c>
      <c r="BS489" t="n">
        <v>0</v>
      </c>
      <c r="BT489" t="n">
        <v>0</v>
      </c>
      <c r="BU489" t="n">
        <v>0</v>
      </c>
      <c r="BV489" t="n">
        <v>0</v>
      </c>
      <c r="BW489" t="n">
        <v>0</v>
      </c>
      <c r="CV489" t="n">
        <v>0</v>
      </c>
      <c r="CW489">
        <f>ROUND(Y489*Source!I1471*DO489,7)</f>
        <v/>
      </c>
      <c r="CX489">
        <f>ROUND(Y489*Source!I1471,7)</f>
        <v/>
      </c>
      <c r="CY489">
        <f>AB489</f>
        <v/>
      </c>
      <c r="CZ489">
        <f>AF489</f>
        <v/>
      </c>
      <c r="DA489">
        <f>AJ489</f>
        <v/>
      </c>
      <c r="DB489">
        <f>ROUND(ROUND(AT489*CZ489,2),2)</f>
        <v/>
      </c>
      <c r="DC489">
        <f>ROUND(ROUND(AT489*AG489,2),2)</f>
        <v/>
      </c>
      <c r="DD489" t="inlineStr"/>
      <c r="DE489" t="inlineStr"/>
      <c r="DF489">
        <f>ROUND(ROUND(AE489,0)*CX489,0)</f>
        <v/>
      </c>
      <c r="DG489">
        <f>ROUND(ROUND(AF489*AJ489,0)*CX489,0)</f>
        <v/>
      </c>
      <c r="DH489">
        <f>ROUND(ROUND(AG489*AK489,0)*CX489,0)</f>
        <v/>
      </c>
      <c r="DI489">
        <f>ROUND(ROUND(AH489,0)*CX489,0)</f>
        <v/>
      </c>
      <c r="DJ489">
        <f>DG489</f>
        <v/>
      </c>
      <c r="DK489" t="n">
        <v>0</v>
      </c>
      <c r="DL489" t="inlineStr"/>
      <c r="DM489" t="n">
        <v>0</v>
      </c>
      <c r="DN489" t="inlineStr"/>
      <c r="DO489" t="n">
        <v>0</v>
      </c>
    </row>
    <row r="490">
      <c r="A490">
        <f>ROW(Source!A1471)</f>
        <v/>
      </c>
      <c r="B490" t="n">
        <v>78862477</v>
      </c>
      <c r="C490" t="n">
        <v>78866516</v>
      </c>
      <c r="D490" t="n">
        <v>29172951</v>
      </c>
      <c r="E490" t="n">
        <v>1</v>
      </c>
      <c r="F490" t="n">
        <v>1</v>
      </c>
      <c r="G490" t="n">
        <v>1</v>
      </c>
      <c r="H490" t="n">
        <v>2</v>
      </c>
      <c r="I490" t="inlineStr">
        <is>
          <t>081600</t>
        </is>
      </c>
      <c r="J490" t="inlineStr">
        <is>
          <t>ТСЭМ Московской обл., 081600, приказ Минстроя России №675/пр от 28.02.2017 № 264/пр</t>
        </is>
      </c>
      <c r="K490" t="inlineStr">
        <is>
          <t>Агрегаты для сварки полиэтиленовых труб</t>
        </is>
      </c>
      <c r="L490" t="n">
        <v>1368</v>
      </c>
      <c r="N490" t="n">
        <v>1011</v>
      </c>
      <c r="O490" t="inlineStr">
        <is>
          <t>маш.-ч</t>
        </is>
      </c>
      <c r="P490" t="inlineStr">
        <is>
          <t>маш.-ч</t>
        </is>
      </c>
      <c r="Q490" t="n">
        <v>1</v>
      </c>
      <c r="W490" t="n">
        <v>0</v>
      </c>
      <c r="X490" t="n">
        <v>1994325455</v>
      </c>
      <c r="Y490">
        <f>AT490</f>
        <v/>
      </c>
      <c r="AA490" t="n">
        <v>0</v>
      </c>
      <c r="AB490" t="n">
        <v>1193.19</v>
      </c>
      <c r="AC490" t="n">
        <v>705.38</v>
      </c>
      <c r="AD490" t="n">
        <v>0</v>
      </c>
      <c r="AE490" t="n">
        <v>0</v>
      </c>
      <c r="AF490" t="n">
        <v>100.1</v>
      </c>
      <c r="AG490" t="n">
        <v>13.5</v>
      </c>
      <c r="AH490" t="n">
        <v>0</v>
      </c>
      <c r="AI490" t="n">
        <v>1</v>
      </c>
      <c r="AJ490" t="n">
        <v>11.92</v>
      </c>
      <c r="AK490" t="n">
        <v>52.25</v>
      </c>
      <c r="AL490" t="n">
        <v>1</v>
      </c>
      <c r="AM490" t="n">
        <v>2</v>
      </c>
      <c r="AN490" t="n">
        <v>0</v>
      </c>
      <c r="AO490" t="n">
        <v>1</v>
      </c>
      <c r="AP490" t="n">
        <v>1</v>
      </c>
      <c r="AQ490" t="n">
        <v>0</v>
      </c>
      <c r="AR490" t="n">
        <v>0</v>
      </c>
      <c r="AS490" t="inlineStr"/>
      <c r="AT490" t="n">
        <v>4.64</v>
      </c>
      <c r="AU490" t="inlineStr"/>
      <c r="AV490" t="n">
        <v>0</v>
      </c>
      <c r="AW490" t="n">
        <v>2</v>
      </c>
      <c r="AX490" t="n">
        <v>78866537</v>
      </c>
      <c r="AY490" t="n">
        <v>1</v>
      </c>
      <c r="AZ490" t="n">
        <v>0</v>
      </c>
      <c r="BA490" t="n">
        <v>479</v>
      </c>
      <c r="BB490" t="n">
        <v>0</v>
      </c>
      <c r="BC490" t="n">
        <v>0</v>
      </c>
      <c r="BD490" t="n">
        <v>0</v>
      </c>
      <c r="BE490" t="n">
        <v>0</v>
      </c>
      <c r="BF490" t="n">
        <v>0</v>
      </c>
      <c r="BG490" t="n">
        <v>0</v>
      </c>
      <c r="BH490" t="n">
        <v>0</v>
      </c>
      <c r="BI490" t="n">
        <v>0</v>
      </c>
      <c r="BJ490" t="n">
        <v>0</v>
      </c>
      <c r="BK490" t="n">
        <v>0</v>
      </c>
      <c r="BL490" t="n">
        <v>0</v>
      </c>
      <c r="BM490" t="n">
        <v>0</v>
      </c>
      <c r="BN490" t="n">
        <v>0</v>
      </c>
      <c r="BO490" t="n">
        <v>0</v>
      </c>
      <c r="BP490" t="n">
        <v>0</v>
      </c>
      <c r="BQ490" t="n">
        <v>0</v>
      </c>
      <c r="BR490" t="n">
        <v>0</v>
      </c>
      <c r="BS490" t="n">
        <v>0</v>
      </c>
      <c r="BT490" t="n">
        <v>0</v>
      </c>
      <c r="BU490" t="n">
        <v>0</v>
      </c>
      <c r="BV490" t="n">
        <v>0</v>
      </c>
      <c r="BW490" t="n">
        <v>0</v>
      </c>
      <c r="CV490" t="n">
        <v>0</v>
      </c>
      <c r="CW490">
        <f>ROUND(Y490*Source!I1471*DO490,7)</f>
        <v/>
      </c>
      <c r="CX490">
        <f>ROUND(Y490*Source!I1471,7)</f>
        <v/>
      </c>
      <c r="CY490">
        <f>AB490</f>
        <v/>
      </c>
      <c r="CZ490">
        <f>AF490</f>
        <v/>
      </c>
      <c r="DA490">
        <f>AJ490</f>
        <v/>
      </c>
      <c r="DB490">
        <f>ROUND(ROUND(AT490*CZ490,2),2)</f>
        <v/>
      </c>
      <c r="DC490">
        <f>ROUND(ROUND(AT490*AG490,2),2)</f>
        <v/>
      </c>
      <c r="DD490" t="inlineStr"/>
      <c r="DE490" t="inlineStr"/>
      <c r="DF490">
        <f>ROUND(ROUND(AE490,0)*CX490,0)</f>
        <v/>
      </c>
      <c r="DG490">
        <f>ROUND(ROUND(AF490*AJ490,0)*CX490,0)</f>
        <v/>
      </c>
      <c r="DH490">
        <f>ROUND(ROUND(AG490*AK490,0)*CX490,0)</f>
        <v/>
      </c>
      <c r="DI490">
        <f>ROUND(ROUND(AH490,0)*CX490,0)</f>
        <v/>
      </c>
      <c r="DJ490">
        <f>DG490</f>
        <v/>
      </c>
      <c r="DK490" t="n">
        <v>0</v>
      </c>
      <c r="DL490" t="inlineStr"/>
      <c r="DM490" t="n">
        <v>0</v>
      </c>
      <c r="DN490" t="inlineStr"/>
      <c r="DO490" t="n">
        <v>0</v>
      </c>
    </row>
    <row r="491">
      <c r="A491">
        <f>ROW(Source!A1471)</f>
        <v/>
      </c>
      <c r="B491" t="n">
        <v>78862477</v>
      </c>
      <c r="C491" t="n">
        <v>78866516</v>
      </c>
      <c r="D491" t="n">
        <v>29174913</v>
      </c>
      <c r="E491" t="n">
        <v>1</v>
      </c>
      <c r="F491" t="n">
        <v>1</v>
      </c>
      <c r="G491" t="n">
        <v>1</v>
      </c>
      <c r="H491" t="n">
        <v>2</v>
      </c>
      <c r="I491" t="inlineStr">
        <is>
          <t>400001</t>
        </is>
      </c>
      <c r="J491" t="inlineStr">
        <is>
          <t>ТСЭМ Московской обл., 400001, приказ Минстроя России №675/пр от 28.02.2017 № 264/пр</t>
        </is>
      </c>
      <c r="K491" t="inlineStr">
        <is>
          <t>Автомобили бортовые, грузоподъемность до 5 т</t>
        </is>
      </c>
      <c r="L491" t="n">
        <v>1368</v>
      </c>
      <c r="N491" t="n">
        <v>1011</v>
      </c>
      <c r="O491" t="inlineStr">
        <is>
          <t>маш.-ч</t>
        </is>
      </c>
      <c r="P491" t="inlineStr">
        <is>
          <t>маш.-ч</t>
        </is>
      </c>
      <c r="Q491" t="n">
        <v>1</v>
      </c>
      <c r="W491" t="n">
        <v>0</v>
      </c>
      <c r="X491" t="n">
        <v>1230759911</v>
      </c>
      <c r="Y491">
        <f>AT491</f>
        <v/>
      </c>
      <c r="AA491" t="n">
        <v>0</v>
      </c>
      <c r="AB491" t="n">
        <v>2177.51</v>
      </c>
      <c r="AC491" t="n">
        <v>606.1</v>
      </c>
      <c r="AD491" t="n">
        <v>0</v>
      </c>
      <c r="AE491" t="n">
        <v>0</v>
      </c>
      <c r="AF491" t="n">
        <v>87.17</v>
      </c>
      <c r="AG491" t="n">
        <v>11.6</v>
      </c>
      <c r="AH491" t="n">
        <v>0</v>
      </c>
      <c r="AI491" t="n">
        <v>1</v>
      </c>
      <c r="AJ491" t="n">
        <v>24.98</v>
      </c>
      <c r="AK491" t="n">
        <v>52.25</v>
      </c>
      <c r="AL491" t="n">
        <v>1</v>
      </c>
      <c r="AM491" t="n">
        <v>2</v>
      </c>
      <c r="AN491" t="n">
        <v>0</v>
      </c>
      <c r="AO491" t="n">
        <v>1</v>
      </c>
      <c r="AP491" t="n">
        <v>1</v>
      </c>
      <c r="AQ491" t="n">
        <v>0</v>
      </c>
      <c r="AR491" t="n">
        <v>0</v>
      </c>
      <c r="AS491" t="inlineStr"/>
      <c r="AT491" t="n">
        <v>0.22</v>
      </c>
      <c r="AU491" t="inlineStr"/>
      <c r="AV491" t="n">
        <v>0</v>
      </c>
      <c r="AW491" t="n">
        <v>2</v>
      </c>
      <c r="AX491" t="n">
        <v>78866538</v>
      </c>
      <c r="AY491" t="n">
        <v>1</v>
      </c>
      <c r="AZ491" t="n">
        <v>0</v>
      </c>
      <c r="BA491" t="n">
        <v>480</v>
      </c>
      <c r="BB491" t="n">
        <v>0</v>
      </c>
      <c r="BC491" t="n">
        <v>0</v>
      </c>
      <c r="BD491" t="n">
        <v>0</v>
      </c>
      <c r="BE491" t="n">
        <v>0</v>
      </c>
      <c r="BF491" t="n">
        <v>0</v>
      </c>
      <c r="BG491" t="n">
        <v>0</v>
      </c>
      <c r="BH491" t="n">
        <v>0</v>
      </c>
      <c r="BI491" t="n">
        <v>0</v>
      </c>
      <c r="BJ491" t="n">
        <v>0</v>
      </c>
      <c r="BK491" t="n">
        <v>0</v>
      </c>
      <c r="BL491" t="n">
        <v>0</v>
      </c>
      <c r="BM491" t="n">
        <v>0</v>
      </c>
      <c r="BN491" t="n">
        <v>0</v>
      </c>
      <c r="BO491" t="n">
        <v>0</v>
      </c>
      <c r="BP491" t="n">
        <v>0</v>
      </c>
      <c r="BQ491" t="n">
        <v>0</v>
      </c>
      <c r="BR491" t="n">
        <v>0</v>
      </c>
      <c r="BS491" t="n">
        <v>0</v>
      </c>
      <c r="BT491" t="n">
        <v>0</v>
      </c>
      <c r="BU491" t="n">
        <v>0</v>
      </c>
      <c r="BV491" t="n">
        <v>0</v>
      </c>
      <c r="BW491" t="n">
        <v>0</v>
      </c>
      <c r="CV491" t="n">
        <v>0</v>
      </c>
      <c r="CW491">
        <f>ROUND(Y491*Source!I1471*DO491,7)</f>
        <v/>
      </c>
      <c r="CX491">
        <f>ROUND(Y491*Source!I1471,7)</f>
        <v/>
      </c>
      <c r="CY491">
        <f>AB491</f>
        <v/>
      </c>
      <c r="CZ491">
        <f>AF491</f>
        <v/>
      </c>
      <c r="DA491">
        <f>AJ491</f>
        <v/>
      </c>
      <c r="DB491">
        <f>ROUND(ROUND(AT491*CZ491,2),2)</f>
        <v/>
      </c>
      <c r="DC491">
        <f>ROUND(ROUND(AT491*AG491,2),2)</f>
        <v/>
      </c>
      <c r="DD491" t="inlineStr"/>
      <c r="DE491" t="inlineStr"/>
      <c r="DF491">
        <f>ROUND(ROUND(AE491,0)*CX491,0)</f>
        <v/>
      </c>
      <c r="DG491">
        <f>ROUND(ROUND(AF491*AJ491,0)*CX491,0)</f>
        <v/>
      </c>
      <c r="DH491">
        <f>ROUND(ROUND(AG491*AK491,0)*CX491,0)</f>
        <v/>
      </c>
      <c r="DI491">
        <f>ROUND(ROUND(AH491,0)*CX491,0)</f>
        <v/>
      </c>
      <c r="DJ491">
        <f>DG491</f>
        <v/>
      </c>
      <c r="DK491" t="n">
        <v>0</v>
      </c>
      <c r="DL491" t="inlineStr"/>
      <c r="DM491" t="n">
        <v>0</v>
      </c>
      <c r="DN491" t="inlineStr"/>
      <c r="DO491" t="n">
        <v>0</v>
      </c>
    </row>
    <row r="492">
      <c r="A492">
        <f>ROW(Source!A1471)</f>
        <v/>
      </c>
      <c r="B492" t="n">
        <v>78862477</v>
      </c>
      <c r="C492" t="n">
        <v>78866516</v>
      </c>
      <c r="D492" t="n">
        <v>29114425</v>
      </c>
      <c r="E492" t="n">
        <v>1</v>
      </c>
      <c r="F492" t="n">
        <v>1</v>
      </c>
      <c r="G492" t="n">
        <v>1</v>
      </c>
      <c r="H492" t="n">
        <v>3</v>
      </c>
      <c r="I492" t="inlineStr">
        <is>
          <t>101-0137</t>
        </is>
      </c>
      <c r="J492" t="inlineStr">
        <is>
          <t>ТССЦ Московской обл., 101-0137, приказ Минстроя России №675/пр от 28.02.2017 № 254/пр</t>
        </is>
      </c>
      <c r="K492" t="inlineStr">
        <is>
          <t>Дюбели с калиброванной головкой (в обоймах) 3х58,5 мм</t>
        </is>
      </c>
      <c r="L492" t="n">
        <v>1348</v>
      </c>
      <c r="N492" t="n">
        <v>1009</v>
      </c>
      <c r="O492" t="inlineStr">
        <is>
          <t>т</t>
        </is>
      </c>
      <c r="P492" t="inlineStr">
        <is>
          <t>т</t>
        </is>
      </c>
      <c r="Q492" t="n">
        <v>1000</v>
      </c>
      <c r="W492" t="n">
        <v>0</v>
      </c>
      <c r="X492" t="n">
        <v>-1847793032</v>
      </c>
      <c r="Y492">
        <f>AT492</f>
        <v/>
      </c>
      <c r="AA492" t="n">
        <v>84141.34</v>
      </c>
      <c r="AB492" t="n">
        <v>0</v>
      </c>
      <c r="AC492" t="n">
        <v>0</v>
      </c>
      <c r="AD492" t="n">
        <v>0</v>
      </c>
      <c r="AE492" t="n">
        <v>22558</v>
      </c>
      <c r="AF492" t="n">
        <v>0</v>
      </c>
      <c r="AG492" t="n">
        <v>0</v>
      </c>
      <c r="AH492" t="n">
        <v>0</v>
      </c>
      <c r="AI492" t="n">
        <v>3.73</v>
      </c>
      <c r="AJ492" t="n">
        <v>1</v>
      </c>
      <c r="AK492" t="n">
        <v>1</v>
      </c>
      <c r="AL492" t="n">
        <v>1</v>
      </c>
      <c r="AM492" t="n">
        <v>2</v>
      </c>
      <c r="AN492" t="n">
        <v>0</v>
      </c>
      <c r="AO492" t="n">
        <v>1</v>
      </c>
      <c r="AP492" t="n">
        <v>1</v>
      </c>
      <c r="AQ492" t="n">
        <v>0</v>
      </c>
      <c r="AR492" t="n">
        <v>0</v>
      </c>
      <c r="AS492" t="inlineStr"/>
      <c r="AT492" t="n">
        <v>0.00051</v>
      </c>
      <c r="AU492" t="inlineStr"/>
      <c r="AV492" t="n">
        <v>0</v>
      </c>
      <c r="AW492" t="n">
        <v>2</v>
      </c>
      <c r="AX492" t="n">
        <v>78866539</v>
      </c>
      <c r="AY492" t="n">
        <v>1</v>
      </c>
      <c r="AZ492" t="n">
        <v>0</v>
      </c>
      <c r="BA492" t="n">
        <v>481</v>
      </c>
      <c r="BB492" t="n">
        <v>0</v>
      </c>
      <c r="BC492" t="n">
        <v>0</v>
      </c>
      <c r="BD492" t="n">
        <v>0</v>
      </c>
      <c r="BE492" t="n">
        <v>0</v>
      </c>
      <c r="BF492" t="n">
        <v>0</v>
      </c>
      <c r="BG492" t="n">
        <v>0</v>
      </c>
      <c r="BH492" t="n">
        <v>0</v>
      </c>
      <c r="BI492" t="n">
        <v>0</v>
      </c>
      <c r="BJ492" t="n">
        <v>0</v>
      </c>
      <c r="BK492" t="n">
        <v>0</v>
      </c>
      <c r="BL492" t="n">
        <v>0</v>
      </c>
      <c r="BM492" t="n">
        <v>0</v>
      </c>
      <c r="BN492" t="n">
        <v>0</v>
      </c>
      <c r="BO492" t="n">
        <v>0</v>
      </c>
      <c r="BP492" t="n">
        <v>0</v>
      </c>
      <c r="BQ492" t="n">
        <v>0</v>
      </c>
      <c r="BR492" t="n">
        <v>0</v>
      </c>
      <c r="BS492" t="n">
        <v>0</v>
      </c>
      <c r="BT492" t="n">
        <v>0</v>
      </c>
      <c r="BU492" t="n">
        <v>0</v>
      </c>
      <c r="BV492" t="n">
        <v>0</v>
      </c>
      <c r="BW492" t="n">
        <v>0</v>
      </c>
      <c r="CV492" t="n">
        <v>0</v>
      </c>
      <c r="CW492" t="n">
        <v>0</v>
      </c>
      <c r="CX492">
        <f>ROUND(Y492*Source!I1471,7)</f>
        <v/>
      </c>
      <c r="CY492">
        <f>AA492</f>
        <v/>
      </c>
      <c r="CZ492">
        <f>AE492</f>
        <v/>
      </c>
      <c r="DA492">
        <f>AI492</f>
        <v/>
      </c>
      <c r="DB492">
        <f>ROUND(ROUND(AT492*CZ492,2),2)</f>
        <v/>
      </c>
      <c r="DC492">
        <f>ROUND(ROUND(AT492*AG492,2),2)</f>
        <v/>
      </c>
      <c r="DD492" t="inlineStr"/>
      <c r="DE492" t="inlineStr"/>
      <c r="DF492">
        <f>ROUND(ROUND(AE492*AI492,0)*CX492,0)</f>
        <v/>
      </c>
      <c r="DG492">
        <f>ROUND(ROUND(AF492,0)*CX492,0)</f>
        <v/>
      </c>
      <c r="DH492">
        <f>ROUND(ROUND(AG492,0)*CX492,0)</f>
        <v/>
      </c>
      <c r="DI492">
        <f>ROUND(ROUND(AH492,0)*CX492,0)</f>
        <v/>
      </c>
      <c r="DJ492">
        <f>DF492</f>
        <v/>
      </c>
      <c r="DK492" t="n">
        <v>0</v>
      </c>
      <c r="DL492" t="inlineStr"/>
      <c r="DM492" t="n">
        <v>0</v>
      </c>
      <c r="DN492" t="inlineStr"/>
      <c r="DO492" t="n">
        <v>0</v>
      </c>
    </row>
    <row r="493">
      <c r="A493">
        <f>ROW(Source!A1471)</f>
        <v/>
      </c>
      <c r="B493" t="n">
        <v>78862477</v>
      </c>
      <c r="C493" t="n">
        <v>78866516</v>
      </c>
      <c r="D493" t="n">
        <v>29109382</v>
      </c>
      <c r="E493" t="n">
        <v>1</v>
      </c>
      <c r="F493" t="n">
        <v>1</v>
      </c>
      <c r="G493" t="n">
        <v>1</v>
      </c>
      <c r="H493" t="n">
        <v>3</v>
      </c>
      <c r="I493" t="inlineStr">
        <is>
          <t>101-0329</t>
        </is>
      </c>
      <c r="J493" t="inlineStr">
        <is>
          <t>ТССЦ Московской обл., 101-0329, приказ Минстроя России №675/пр от 28.02.2017 № 254/пр</t>
        </is>
      </c>
      <c r="K493" t="inlineStr">
        <is>
          <t>Клей 88-СА</t>
        </is>
      </c>
      <c r="L493" t="n">
        <v>1346</v>
      </c>
      <c r="N493" t="n">
        <v>1009</v>
      </c>
      <c r="O493" t="inlineStr">
        <is>
          <t>кг</t>
        </is>
      </c>
      <c r="P493" t="inlineStr">
        <is>
          <t>кг</t>
        </is>
      </c>
      <c r="Q493" t="n">
        <v>1</v>
      </c>
      <c r="W493" t="n">
        <v>0</v>
      </c>
      <c r="X493" t="n">
        <v>342338703</v>
      </c>
      <c r="Y493">
        <f>AT493</f>
        <v/>
      </c>
      <c r="AA493" t="n">
        <v>477.06</v>
      </c>
      <c r="AB493" t="n">
        <v>0</v>
      </c>
      <c r="AC493" t="n">
        <v>0</v>
      </c>
      <c r="AD493" t="n">
        <v>0</v>
      </c>
      <c r="AE493" t="n">
        <v>28.93</v>
      </c>
      <c r="AF493" t="n">
        <v>0</v>
      </c>
      <c r="AG493" t="n">
        <v>0</v>
      </c>
      <c r="AH493" t="n">
        <v>0</v>
      </c>
      <c r="AI493" t="n">
        <v>16.49</v>
      </c>
      <c r="AJ493" t="n">
        <v>1</v>
      </c>
      <c r="AK493" t="n">
        <v>1</v>
      </c>
      <c r="AL493" t="n">
        <v>1</v>
      </c>
      <c r="AM493" t="n">
        <v>2</v>
      </c>
      <c r="AN493" t="n">
        <v>0</v>
      </c>
      <c r="AO493" t="n">
        <v>1</v>
      </c>
      <c r="AP493" t="n">
        <v>1</v>
      </c>
      <c r="AQ493" t="n">
        <v>0</v>
      </c>
      <c r="AR493" t="n">
        <v>0</v>
      </c>
      <c r="AS493" t="inlineStr"/>
      <c r="AT493" t="n">
        <v>0.17</v>
      </c>
      <c r="AU493" t="inlineStr"/>
      <c r="AV493" t="n">
        <v>0</v>
      </c>
      <c r="AW493" t="n">
        <v>2</v>
      </c>
      <c r="AX493" t="n">
        <v>78866540</v>
      </c>
      <c r="AY493" t="n">
        <v>1</v>
      </c>
      <c r="AZ493" t="n">
        <v>0</v>
      </c>
      <c r="BA493" t="n">
        <v>482</v>
      </c>
      <c r="BB493" t="n">
        <v>0</v>
      </c>
      <c r="BC493" t="n">
        <v>0</v>
      </c>
      <c r="BD493" t="n">
        <v>0</v>
      </c>
      <c r="BE493" t="n">
        <v>0</v>
      </c>
      <c r="BF493" t="n">
        <v>0</v>
      </c>
      <c r="BG493" t="n">
        <v>0</v>
      </c>
      <c r="BH493" t="n">
        <v>0</v>
      </c>
      <c r="BI493" t="n">
        <v>0</v>
      </c>
      <c r="BJ493" t="n">
        <v>0</v>
      </c>
      <c r="BK493" t="n">
        <v>0</v>
      </c>
      <c r="BL493" t="n">
        <v>0</v>
      </c>
      <c r="BM493" t="n">
        <v>0</v>
      </c>
      <c r="BN493" t="n">
        <v>0</v>
      </c>
      <c r="BO493" t="n">
        <v>0</v>
      </c>
      <c r="BP493" t="n">
        <v>0</v>
      </c>
      <c r="BQ493" t="n">
        <v>0</v>
      </c>
      <c r="BR493" t="n">
        <v>0</v>
      </c>
      <c r="BS493" t="n">
        <v>0</v>
      </c>
      <c r="BT493" t="n">
        <v>0</v>
      </c>
      <c r="BU493" t="n">
        <v>0</v>
      </c>
      <c r="BV493" t="n">
        <v>0</v>
      </c>
      <c r="BW493" t="n">
        <v>0</v>
      </c>
      <c r="CV493" t="n">
        <v>0</v>
      </c>
      <c r="CW493" t="n">
        <v>0</v>
      </c>
      <c r="CX493">
        <f>ROUND(Y493*Source!I1471,7)</f>
        <v/>
      </c>
      <c r="CY493">
        <f>AA493</f>
        <v/>
      </c>
      <c r="CZ493">
        <f>AE493</f>
        <v/>
      </c>
      <c r="DA493">
        <f>AI493</f>
        <v/>
      </c>
      <c r="DB493">
        <f>ROUND(ROUND(AT493*CZ493,2),2)</f>
        <v/>
      </c>
      <c r="DC493">
        <f>ROUND(ROUND(AT493*AG493,2),2)</f>
        <v/>
      </c>
      <c r="DD493" t="inlineStr"/>
      <c r="DE493" t="inlineStr"/>
      <c r="DF493">
        <f>ROUND(ROUND(AE493*AI493,0)*CX493,0)</f>
        <v/>
      </c>
      <c r="DG493">
        <f>ROUND(ROUND(AF493,0)*CX493,0)</f>
        <v/>
      </c>
      <c r="DH493">
        <f>ROUND(ROUND(AG493,0)*CX493,0)</f>
        <v/>
      </c>
      <c r="DI493">
        <f>ROUND(ROUND(AH493,0)*CX493,0)</f>
        <v/>
      </c>
      <c r="DJ493">
        <f>DF493</f>
        <v/>
      </c>
      <c r="DK493" t="n">
        <v>0</v>
      </c>
      <c r="DL493" t="inlineStr"/>
      <c r="DM493" t="n">
        <v>0</v>
      </c>
      <c r="DN493" t="inlineStr"/>
      <c r="DO493" t="n">
        <v>0</v>
      </c>
    </row>
    <row r="494">
      <c r="A494">
        <f>ROW(Source!A1471)</f>
        <v/>
      </c>
      <c r="B494" t="n">
        <v>78862477</v>
      </c>
      <c r="C494" t="n">
        <v>78866516</v>
      </c>
      <c r="D494" t="n">
        <v>29107972</v>
      </c>
      <c r="E494" t="n">
        <v>1</v>
      </c>
      <c r="F494" t="n">
        <v>1</v>
      </c>
      <c r="G494" t="n">
        <v>1</v>
      </c>
      <c r="H494" t="n">
        <v>3</v>
      </c>
      <c r="I494" t="inlineStr">
        <is>
          <t>101-1680</t>
        </is>
      </c>
      <c r="J494" t="inlineStr">
        <is>
          <t>ТССЦ Московской обл., 101-1680, приказ Минстроя России №675/пр от 28.02.2017 № 254/пр</t>
        </is>
      </c>
      <c r="K494" t="inlineStr">
        <is>
          <t>Патроны для строительно-монтажного пистолета</t>
        </is>
      </c>
      <c r="L494" t="n">
        <v>1356</v>
      </c>
      <c r="N494" t="n">
        <v>1010</v>
      </c>
      <c r="O494" t="inlineStr">
        <is>
          <t>1000 шт.</t>
        </is>
      </c>
      <c r="P494" t="inlineStr">
        <is>
          <t>1000 шт.</t>
        </is>
      </c>
      <c r="Q494" t="n">
        <v>1000</v>
      </c>
      <c r="W494" t="n">
        <v>0</v>
      </c>
      <c r="X494" t="n">
        <v>110535374</v>
      </c>
      <c r="Y494">
        <f>AT494</f>
        <v/>
      </c>
      <c r="AA494" t="n">
        <v>4642</v>
      </c>
      <c r="AB494" t="n">
        <v>0</v>
      </c>
      <c r="AC494" t="n">
        <v>0</v>
      </c>
      <c r="AD494" t="n">
        <v>0</v>
      </c>
      <c r="AE494" t="n">
        <v>253.8</v>
      </c>
      <c r="AF494" t="n">
        <v>0</v>
      </c>
      <c r="AG494" t="n">
        <v>0</v>
      </c>
      <c r="AH494" t="n">
        <v>0</v>
      </c>
      <c r="AI494" t="n">
        <v>18.29</v>
      </c>
      <c r="AJ494" t="n">
        <v>1</v>
      </c>
      <c r="AK494" t="n">
        <v>1</v>
      </c>
      <c r="AL494" t="n">
        <v>1</v>
      </c>
      <c r="AM494" t="n">
        <v>2</v>
      </c>
      <c r="AN494" t="n">
        <v>0</v>
      </c>
      <c r="AO494" t="n">
        <v>1</v>
      </c>
      <c r="AP494" t="n">
        <v>1</v>
      </c>
      <c r="AQ494" t="n">
        <v>0</v>
      </c>
      <c r="AR494" t="n">
        <v>0</v>
      </c>
      <c r="AS494" t="inlineStr"/>
      <c r="AT494" t="n">
        <v>0.06</v>
      </c>
      <c r="AU494" t="inlineStr"/>
      <c r="AV494" t="n">
        <v>0</v>
      </c>
      <c r="AW494" t="n">
        <v>2</v>
      </c>
      <c r="AX494" t="n">
        <v>78866541</v>
      </c>
      <c r="AY494" t="n">
        <v>1</v>
      </c>
      <c r="AZ494" t="n">
        <v>0</v>
      </c>
      <c r="BA494" t="n">
        <v>483</v>
      </c>
      <c r="BB494" t="n">
        <v>0</v>
      </c>
      <c r="BC494" t="n">
        <v>0</v>
      </c>
      <c r="BD494" t="n">
        <v>0</v>
      </c>
      <c r="BE494" t="n">
        <v>0</v>
      </c>
      <c r="BF494" t="n">
        <v>0</v>
      </c>
      <c r="BG494" t="n">
        <v>0</v>
      </c>
      <c r="BH494" t="n">
        <v>0</v>
      </c>
      <c r="BI494" t="n">
        <v>0</v>
      </c>
      <c r="BJ494" t="n">
        <v>0</v>
      </c>
      <c r="BK494" t="n">
        <v>0</v>
      </c>
      <c r="BL494" t="n">
        <v>0</v>
      </c>
      <c r="BM494" t="n">
        <v>0</v>
      </c>
      <c r="BN494" t="n">
        <v>0</v>
      </c>
      <c r="BO494" t="n">
        <v>0</v>
      </c>
      <c r="BP494" t="n">
        <v>0</v>
      </c>
      <c r="BQ494" t="n">
        <v>0</v>
      </c>
      <c r="BR494" t="n">
        <v>0</v>
      </c>
      <c r="BS494" t="n">
        <v>0</v>
      </c>
      <c r="BT494" t="n">
        <v>0</v>
      </c>
      <c r="BU494" t="n">
        <v>0</v>
      </c>
      <c r="BV494" t="n">
        <v>0</v>
      </c>
      <c r="BW494" t="n">
        <v>0</v>
      </c>
      <c r="CV494" t="n">
        <v>0</v>
      </c>
      <c r="CW494" t="n">
        <v>0</v>
      </c>
      <c r="CX494">
        <f>ROUND(Y494*Source!I1471,7)</f>
        <v/>
      </c>
      <c r="CY494">
        <f>AA494</f>
        <v/>
      </c>
      <c r="CZ494">
        <f>AE494</f>
        <v/>
      </c>
      <c r="DA494">
        <f>AI494</f>
        <v/>
      </c>
      <c r="DB494">
        <f>ROUND(ROUND(AT494*CZ494,2),2)</f>
        <v/>
      </c>
      <c r="DC494">
        <f>ROUND(ROUND(AT494*AG494,2),2)</f>
        <v/>
      </c>
      <c r="DD494" t="inlineStr"/>
      <c r="DE494" t="inlineStr"/>
      <c r="DF494">
        <f>ROUND(ROUND(AE494*AI494,0)*CX494,0)</f>
        <v/>
      </c>
      <c r="DG494">
        <f>ROUND(ROUND(AF494,0)*CX494,0)</f>
        <v/>
      </c>
      <c r="DH494">
        <f>ROUND(ROUND(AG494,0)*CX494,0)</f>
        <v/>
      </c>
      <c r="DI494">
        <f>ROUND(ROUND(AH494,0)*CX494,0)</f>
        <v/>
      </c>
      <c r="DJ494">
        <f>DF494</f>
        <v/>
      </c>
      <c r="DK494" t="n">
        <v>0</v>
      </c>
      <c r="DL494" t="inlineStr"/>
      <c r="DM494" t="n">
        <v>0</v>
      </c>
      <c r="DN494" t="inlineStr"/>
      <c r="DO494" t="n">
        <v>0</v>
      </c>
    </row>
    <row r="495">
      <c r="A495">
        <f>ROW(Source!A1471)</f>
        <v/>
      </c>
      <c r="B495" t="n">
        <v>78862477</v>
      </c>
      <c r="C495" t="n">
        <v>78866516</v>
      </c>
      <c r="D495" t="n">
        <v>29112620</v>
      </c>
      <c r="E495" t="n">
        <v>1</v>
      </c>
      <c r="F495" t="n">
        <v>1</v>
      </c>
      <c r="G495" t="n">
        <v>1</v>
      </c>
      <c r="H495" t="n">
        <v>3</v>
      </c>
      <c r="I495" t="inlineStr">
        <is>
          <t>101-1700</t>
        </is>
      </c>
      <c r="J495" t="inlineStr">
        <is>
          <t>ТССЦ Московской обл., 101-1700, приказ Минстроя России №675/пр от 28.02.2017 № 254/пр</t>
        </is>
      </c>
      <c r="K495" t="inlineStr">
        <is>
          <t>Наконечники для полиэтиленовых труб</t>
        </is>
      </c>
      <c r="L495" t="n">
        <v>1346</v>
      </c>
      <c r="N495" t="n">
        <v>1009</v>
      </c>
      <c r="O495" t="inlineStr">
        <is>
          <t>кг</t>
        </is>
      </c>
      <c r="P495" t="inlineStr">
        <is>
          <t>кг</t>
        </is>
      </c>
      <c r="Q495" t="n">
        <v>1</v>
      </c>
      <c r="W495" t="n">
        <v>0</v>
      </c>
      <c r="X495" t="n">
        <v>-2067002353</v>
      </c>
      <c r="Y495">
        <f>AT495</f>
        <v/>
      </c>
      <c r="AA495" t="n">
        <v>54.27</v>
      </c>
      <c r="AB495" t="n">
        <v>0</v>
      </c>
      <c r="AC495" t="n">
        <v>0</v>
      </c>
      <c r="AD495" t="n">
        <v>0</v>
      </c>
      <c r="AE495" t="n">
        <v>25.01</v>
      </c>
      <c r="AF495" t="n">
        <v>0</v>
      </c>
      <c r="AG495" t="n">
        <v>0</v>
      </c>
      <c r="AH495" t="n">
        <v>0</v>
      </c>
      <c r="AI495" t="n">
        <v>2.17</v>
      </c>
      <c r="AJ495" t="n">
        <v>1</v>
      </c>
      <c r="AK495" t="n">
        <v>1</v>
      </c>
      <c r="AL495" t="n">
        <v>1</v>
      </c>
      <c r="AM495" t="n">
        <v>2</v>
      </c>
      <c r="AN495" t="n">
        <v>0</v>
      </c>
      <c r="AO495" t="n">
        <v>1</v>
      </c>
      <c r="AP495" t="n">
        <v>1</v>
      </c>
      <c r="AQ495" t="n">
        <v>0</v>
      </c>
      <c r="AR495" t="n">
        <v>0</v>
      </c>
      <c r="AS495" t="inlineStr"/>
      <c r="AT495" t="n">
        <v>0.33</v>
      </c>
      <c r="AU495" t="inlineStr"/>
      <c r="AV495" t="n">
        <v>0</v>
      </c>
      <c r="AW495" t="n">
        <v>2</v>
      </c>
      <c r="AX495" t="n">
        <v>78866542</v>
      </c>
      <c r="AY495" t="n">
        <v>1</v>
      </c>
      <c r="AZ495" t="n">
        <v>0</v>
      </c>
      <c r="BA495" t="n">
        <v>484</v>
      </c>
      <c r="BB495" t="n">
        <v>0</v>
      </c>
      <c r="BC495" t="n">
        <v>0</v>
      </c>
      <c r="BD495" t="n">
        <v>0</v>
      </c>
      <c r="BE495" t="n">
        <v>0</v>
      </c>
      <c r="BF495" t="n">
        <v>0</v>
      </c>
      <c r="BG495" t="n">
        <v>0</v>
      </c>
      <c r="BH495" t="n">
        <v>0</v>
      </c>
      <c r="BI495" t="n">
        <v>0</v>
      </c>
      <c r="BJ495" t="n">
        <v>0</v>
      </c>
      <c r="BK495" t="n">
        <v>0</v>
      </c>
      <c r="BL495" t="n">
        <v>0</v>
      </c>
      <c r="BM495" t="n">
        <v>0</v>
      </c>
      <c r="BN495" t="n">
        <v>0</v>
      </c>
      <c r="BO495" t="n">
        <v>0</v>
      </c>
      <c r="BP495" t="n">
        <v>0</v>
      </c>
      <c r="BQ495" t="n">
        <v>0</v>
      </c>
      <c r="BR495" t="n">
        <v>0</v>
      </c>
      <c r="BS495" t="n">
        <v>0</v>
      </c>
      <c r="BT495" t="n">
        <v>0</v>
      </c>
      <c r="BU495" t="n">
        <v>0</v>
      </c>
      <c r="BV495" t="n">
        <v>0</v>
      </c>
      <c r="BW495" t="n">
        <v>0</v>
      </c>
      <c r="CV495" t="n">
        <v>0</v>
      </c>
      <c r="CW495" t="n">
        <v>0</v>
      </c>
      <c r="CX495">
        <f>ROUND(Y495*Source!I1471,7)</f>
        <v/>
      </c>
      <c r="CY495">
        <f>AA495</f>
        <v/>
      </c>
      <c r="CZ495">
        <f>AE495</f>
        <v/>
      </c>
      <c r="DA495">
        <f>AI495</f>
        <v/>
      </c>
      <c r="DB495">
        <f>ROUND(ROUND(AT495*CZ495,2),2)</f>
        <v/>
      </c>
      <c r="DC495">
        <f>ROUND(ROUND(AT495*AG495,2),2)</f>
        <v/>
      </c>
      <c r="DD495" t="inlineStr"/>
      <c r="DE495" t="inlineStr"/>
      <c r="DF495">
        <f>ROUND(ROUND(AE495*AI495,0)*CX495,0)</f>
        <v/>
      </c>
      <c r="DG495">
        <f>ROUND(ROUND(AF495,0)*CX495,0)</f>
        <v/>
      </c>
      <c r="DH495">
        <f>ROUND(ROUND(AG495,0)*CX495,0)</f>
        <v/>
      </c>
      <c r="DI495">
        <f>ROUND(ROUND(AH495,0)*CX495,0)</f>
        <v/>
      </c>
      <c r="DJ495">
        <f>DF495</f>
        <v/>
      </c>
      <c r="DK495" t="n">
        <v>0</v>
      </c>
      <c r="DL495" t="inlineStr"/>
      <c r="DM495" t="n">
        <v>0</v>
      </c>
      <c r="DN495" t="inlineStr"/>
      <c r="DO495" t="n">
        <v>0</v>
      </c>
    </row>
    <row r="496">
      <c r="A496">
        <f>ROW(Source!A1471)</f>
        <v/>
      </c>
      <c r="B496" t="n">
        <v>78862477</v>
      </c>
      <c r="C496" t="n">
        <v>78866516</v>
      </c>
      <c r="D496" t="n">
        <v>29122510</v>
      </c>
      <c r="E496" t="n">
        <v>1</v>
      </c>
      <c r="F496" t="n">
        <v>1</v>
      </c>
      <c r="G496" t="n">
        <v>1</v>
      </c>
      <c r="H496" t="n">
        <v>3</v>
      </c>
      <c r="I496" t="inlineStr">
        <is>
          <t>113-0473</t>
        </is>
      </c>
      <c r="J496" t="inlineStr">
        <is>
          <t>ТССЦ Московской обл., 113-0473, приказ Минстроя России №675/пр от 28.02.2017 № 254/пр</t>
        </is>
      </c>
      <c r="K496" t="inlineStr">
        <is>
          <t>Метиленхлорид</t>
        </is>
      </c>
      <c r="L496" t="n">
        <v>1346</v>
      </c>
      <c r="N496" t="n">
        <v>1009</v>
      </c>
      <c r="O496" t="inlineStr">
        <is>
          <t>кг</t>
        </is>
      </c>
      <c r="P496" t="inlineStr">
        <is>
          <t>кг</t>
        </is>
      </c>
      <c r="Q496" t="n">
        <v>1</v>
      </c>
      <c r="W496" t="n">
        <v>0</v>
      </c>
      <c r="X496" t="n">
        <v>-773887630</v>
      </c>
      <c r="Y496">
        <f>AT496</f>
        <v/>
      </c>
      <c r="AA496" t="n">
        <v>352.8</v>
      </c>
      <c r="AB496" t="n">
        <v>0</v>
      </c>
      <c r="AC496" t="n">
        <v>0</v>
      </c>
      <c r="AD496" t="n">
        <v>0</v>
      </c>
      <c r="AE496" t="n">
        <v>120</v>
      </c>
      <c r="AF496" t="n">
        <v>0</v>
      </c>
      <c r="AG496" t="n">
        <v>0</v>
      </c>
      <c r="AH496" t="n">
        <v>0</v>
      </c>
      <c r="AI496" t="n">
        <v>2.94</v>
      </c>
      <c r="AJ496" t="n">
        <v>1</v>
      </c>
      <c r="AK496" t="n">
        <v>1</v>
      </c>
      <c r="AL496" t="n">
        <v>1</v>
      </c>
      <c r="AM496" t="n">
        <v>2</v>
      </c>
      <c r="AN496" t="n">
        <v>0</v>
      </c>
      <c r="AO496" t="n">
        <v>1</v>
      </c>
      <c r="AP496" t="n">
        <v>1</v>
      </c>
      <c r="AQ496" t="n">
        <v>0</v>
      </c>
      <c r="AR496" t="n">
        <v>0</v>
      </c>
      <c r="AS496" t="inlineStr"/>
      <c r="AT496" t="n">
        <v>0.2</v>
      </c>
      <c r="AU496" t="inlineStr"/>
      <c r="AV496" t="n">
        <v>0</v>
      </c>
      <c r="AW496" t="n">
        <v>2</v>
      </c>
      <c r="AX496" t="n">
        <v>78866544</v>
      </c>
      <c r="AY496" t="n">
        <v>1</v>
      </c>
      <c r="AZ496" t="n">
        <v>0</v>
      </c>
      <c r="BA496" t="n">
        <v>486</v>
      </c>
      <c r="BB496" t="n">
        <v>0</v>
      </c>
      <c r="BC496" t="n">
        <v>0</v>
      </c>
      <c r="BD496" t="n">
        <v>0</v>
      </c>
      <c r="BE496" t="n">
        <v>0</v>
      </c>
      <c r="BF496" t="n">
        <v>0</v>
      </c>
      <c r="BG496" t="n">
        <v>0</v>
      </c>
      <c r="BH496" t="n">
        <v>0</v>
      </c>
      <c r="BI496" t="n">
        <v>0</v>
      </c>
      <c r="BJ496" t="n">
        <v>0</v>
      </c>
      <c r="BK496" t="n">
        <v>0</v>
      </c>
      <c r="BL496" t="n">
        <v>0</v>
      </c>
      <c r="BM496" t="n">
        <v>0</v>
      </c>
      <c r="BN496" t="n">
        <v>0</v>
      </c>
      <c r="BO496" t="n">
        <v>0</v>
      </c>
      <c r="BP496" t="n">
        <v>0</v>
      </c>
      <c r="BQ496" t="n">
        <v>0</v>
      </c>
      <c r="BR496" t="n">
        <v>0</v>
      </c>
      <c r="BS496" t="n">
        <v>0</v>
      </c>
      <c r="BT496" t="n">
        <v>0</v>
      </c>
      <c r="BU496" t="n">
        <v>0</v>
      </c>
      <c r="BV496" t="n">
        <v>0</v>
      </c>
      <c r="BW496" t="n">
        <v>0</v>
      </c>
      <c r="CV496" t="n">
        <v>0</v>
      </c>
      <c r="CW496" t="n">
        <v>0</v>
      </c>
      <c r="CX496">
        <f>ROUND(Y496*Source!I1471,7)</f>
        <v/>
      </c>
      <c r="CY496">
        <f>AA496</f>
        <v/>
      </c>
      <c r="CZ496">
        <f>AE496</f>
        <v/>
      </c>
      <c r="DA496">
        <f>AI496</f>
        <v/>
      </c>
      <c r="DB496">
        <f>ROUND(ROUND(AT496*CZ496,2),2)</f>
        <v/>
      </c>
      <c r="DC496">
        <f>ROUND(ROUND(AT496*AG496,2),2)</f>
        <v/>
      </c>
      <c r="DD496" t="inlineStr"/>
      <c r="DE496" t="inlineStr"/>
      <c r="DF496">
        <f>ROUND(ROUND(AE496*AI496,0)*CX496,0)</f>
        <v/>
      </c>
      <c r="DG496">
        <f>ROUND(ROUND(AF496,0)*CX496,0)</f>
        <v/>
      </c>
      <c r="DH496">
        <f>ROUND(ROUND(AG496,0)*CX496,0)</f>
        <v/>
      </c>
      <c r="DI496">
        <f>ROUND(ROUND(AH496,0)*CX496,0)</f>
        <v/>
      </c>
      <c r="DJ496">
        <f>DF496</f>
        <v/>
      </c>
      <c r="DK496" t="n">
        <v>0</v>
      </c>
      <c r="DL496" t="inlineStr"/>
      <c r="DM496" t="n">
        <v>0</v>
      </c>
      <c r="DN496" t="inlineStr"/>
      <c r="DO496" t="n">
        <v>0</v>
      </c>
    </row>
    <row r="497">
      <c r="A497">
        <f>ROW(Source!A1471)</f>
        <v/>
      </c>
      <c r="B497" t="n">
        <v>78862477</v>
      </c>
      <c r="C497" t="n">
        <v>78866516</v>
      </c>
      <c r="D497" t="n">
        <v>29143384</v>
      </c>
      <c r="E497" t="n">
        <v>1</v>
      </c>
      <c r="F497" t="n">
        <v>1</v>
      </c>
      <c r="G497" t="n">
        <v>1</v>
      </c>
      <c r="H497" t="n">
        <v>3</v>
      </c>
      <c r="I497" t="inlineStr">
        <is>
          <t>302-0068</t>
        </is>
      </c>
      <c r="J497" t="inlineStr">
        <is>
          <t>ТССЦ Московской обл., 302-0068, приказ Минстроя России №675/пр от 28.02.2017 № 256/пр</t>
        </is>
      </c>
      <c r="K497" t="inlineStr">
        <is>
          <t>Кран шаровый муфтовый Valtec для воды диаметром 15 мм, тип в/н</t>
        </is>
      </c>
      <c r="L497" t="n">
        <v>1354</v>
      </c>
      <c r="N497" t="n">
        <v>1010</v>
      </c>
      <c r="O497" t="inlineStr">
        <is>
          <t>шт.</t>
        </is>
      </c>
      <c r="P497" t="inlineStr">
        <is>
          <t>шт.</t>
        </is>
      </c>
      <c r="Q497" t="n">
        <v>1</v>
      </c>
      <c r="W497" t="n">
        <v>0</v>
      </c>
      <c r="X497" t="n">
        <v>-22704264</v>
      </c>
      <c r="Y497">
        <f>AT497</f>
        <v/>
      </c>
      <c r="AA497" t="n">
        <v>414.14</v>
      </c>
      <c r="AB497" t="n">
        <v>0</v>
      </c>
      <c r="AC497" t="n">
        <v>0</v>
      </c>
      <c r="AD497" t="n">
        <v>0</v>
      </c>
      <c r="AE497" t="n">
        <v>33.78</v>
      </c>
      <c r="AF497" t="n">
        <v>0</v>
      </c>
      <c r="AG497" t="n">
        <v>0</v>
      </c>
      <c r="AH497" t="n">
        <v>0</v>
      </c>
      <c r="AI497" t="n">
        <v>12.26</v>
      </c>
      <c r="AJ497" t="n">
        <v>1</v>
      </c>
      <c r="AK497" t="n">
        <v>1</v>
      </c>
      <c r="AL497" t="n">
        <v>1</v>
      </c>
      <c r="AM497" t="n">
        <v>0</v>
      </c>
      <c r="AN497" t="n">
        <v>0</v>
      </c>
      <c r="AO497" t="n">
        <v>0</v>
      </c>
      <c r="AP497" t="n">
        <v>1</v>
      </c>
      <c r="AQ497" t="n">
        <v>0</v>
      </c>
      <c r="AR497" t="n">
        <v>0</v>
      </c>
      <c r="AS497" t="inlineStr"/>
      <c r="AT497" t="n">
        <v>100</v>
      </c>
      <c r="AU497" t="inlineStr"/>
      <c r="AV497" t="n">
        <v>0</v>
      </c>
      <c r="AW497" t="n">
        <v>1</v>
      </c>
      <c r="AX497" t="n">
        <v>-1</v>
      </c>
      <c r="AY497" t="n">
        <v>0</v>
      </c>
      <c r="AZ497" t="n">
        <v>0</v>
      </c>
      <c r="BA497" t="inlineStr"/>
      <c r="BB497" t="n">
        <v>0</v>
      </c>
      <c r="BC497" t="n">
        <v>0</v>
      </c>
      <c r="BD497" t="n">
        <v>0</v>
      </c>
      <c r="BE497" t="n">
        <v>0</v>
      </c>
      <c r="BF497" t="n">
        <v>0</v>
      </c>
      <c r="BG497" t="n">
        <v>0</v>
      </c>
      <c r="BH497" t="n">
        <v>0</v>
      </c>
      <c r="BI497" t="n">
        <v>0</v>
      </c>
      <c r="BJ497" t="n">
        <v>0</v>
      </c>
      <c r="BK497" t="n">
        <v>0</v>
      </c>
      <c r="BL497" t="n">
        <v>0</v>
      </c>
      <c r="BM497" t="n">
        <v>0</v>
      </c>
      <c r="BN497" t="n">
        <v>0</v>
      </c>
      <c r="BO497" t="n">
        <v>0</v>
      </c>
      <c r="BP497" t="n">
        <v>0</v>
      </c>
      <c r="BQ497" t="n">
        <v>0</v>
      </c>
      <c r="BR497" t="n">
        <v>0</v>
      </c>
      <c r="BS497" t="n">
        <v>0</v>
      </c>
      <c r="BT497" t="n">
        <v>0</v>
      </c>
      <c r="BU497" t="n">
        <v>0</v>
      </c>
      <c r="BV497" t="n">
        <v>0</v>
      </c>
      <c r="BW497" t="n">
        <v>0</v>
      </c>
      <c r="CV497" t="n">
        <v>0</v>
      </c>
      <c r="CW497" t="n">
        <v>0</v>
      </c>
      <c r="CX497">
        <f>ROUND(Y497*Source!I1471,7)</f>
        <v/>
      </c>
      <c r="CY497">
        <f>AA497</f>
        <v/>
      </c>
      <c r="CZ497">
        <f>AE497</f>
        <v/>
      </c>
      <c r="DA497">
        <f>AI497</f>
        <v/>
      </c>
      <c r="DB497">
        <f>ROUND(ROUND(AT497*CZ497,2),2)</f>
        <v/>
      </c>
      <c r="DC497">
        <f>ROUND(ROUND(AT497*AG497,2),2)</f>
        <v/>
      </c>
      <c r="DD497" t="inlineStr"/>
      <c r="DE497" t="inlineStr"/>
      <c r="DF497">
        <f>ROUND(ROUND(AE497*AI497,0)*CX497,0)</f>
        <v/>
      </c>
      <c r="DG497">
        <f>ROUND(ROUND(AF497,0)*CX497,0)</f>
        <v/>
      </c>
      <c r="DH497">
        <f>ROUND(ROUND(AG497,0)*CX497,0)</f>
        <v/>
      </c>
      <c r="DI497">
        <f>ROUND(ROUND(AH497,0)*CX497,0)</f>
        <v/>
      </c>
      <c r="DJ497">
        <f>DF497</f>
        <v/>
      </c>
      <c r="DK497" t="n">
        <v>0</v>
      </c>
      <c r="DL497" t="inlineStr"/>
      <c r="DM497" t="n">
        <v>0</v>
      </c>
      <c r="DN497" t="inlineStr"/>
      <c r="DO497" t="n">
        <v>0</v>
      </c>
    </row>
    <row r="498">
      <c r="A498">
        <f>ROW(Source!A1471)</f>
        <v/>
      </c>
      <c r="B498" t="n">
        <v>78862477</v>
      </c>
      <c r="C498" t="n">
        <v>78866516</v>
      </c>
      <c r="D498" t="n">
        <v>29143387</v>
      </c>
      <c r="E498" t="n">
        <v>1</v>
      </c>
      <c r="F498" t="n">
        <v>1</v>
      </c>
      <c r="G498" t="n">
        <v>1</v>
      </c>
      <c r="H498" t="n">
        <v>3</v>
      </c>
      <c r="I498" t="inlineStr">
        <is>
          <t>302-0071</t>
        </is>
      </c>
      <c r="J498" t="inlineStr">
        <is>
          <t>ТССЦ Московской обл., 302-0071, приказ Минстроя России №675/пр от 28.02.2017 № 256/пр</t>
        </is>
      </c>
      <c r="K498" t="inlineStr">
        <is>
          <t>Кран шаровый муфтовый Valtec для воды диаметром 32 мм, тип в/н</t>
        </is>
      </c>
      <c r="L498" t="n">
        <v>1354</v>
      </c>
      <c r="N498" t="n">
        <v>1010</v>
      </c>
      <c r="O498" t="inlineStr">
        <is>
          <t>шт.</t>
        </is>
      </c>
      <c r="P498" t="inlineStr">
        <is>
          <t>шт.</t>
        </is>
      </c>
      <c r="Q498" t="n">
        <v>1</v>
      </c>
      <c r="W498" t="n">
        <v>0</v>
      </c>
      <c r="X498" t="n">
        <v>420527471</v>
      </c>
      <c r="Y498">
        <f>AT498</f>
        <v/>
      </c>
      <c r="AA498" t="n">
        <v>1868.01</v>
      </c>
      <c r="AB498" t="n">
        <v>0</v>
      </c>
      <c r="AC498" t="n">
        <v>0</v>
      </c>
      <c r="AD498" t="n">
        <v>0</v>
      </c>
      <c r="AE498" t="n">
        <v>136.65</v>
      </c>
      <c r="AF498" t="n">
        <v>0</v>
      </c>
      <c r="AG498" t="n">
        <v>0</v>
      </c>
      <c r="AH498" t="n">
        <v>0</v>
      </c>
      <c r="AI498" t="n">
        <v>13.67</v>
      </c>
      <c r="AJ498" t="n">
        <v>1</v>
      </c>
      <c r="AK498" t="n">
        <v>1</v>
      </c>
      <c r="AL498" t="n">
        <v>1</v>
      </c>
      <c r="AM498" t="n">
        <v>0</v>
      </c>
      <c r="AN498" t="n">
        <v>0</v>
      </c>
      <c r="AO498" t="n">
        <v>0</v>
      </c>
      <c r="AP498" t="n">
        <v>1</v>
      </c>
      <c r="AQ498" t="n">
        <v>0</v>
      </c>
      <c r="AR498" t="n">
        <v>0</v>
      </c>
      <c r="AS498" t="inlineStr"/>
      <c r="AT498" t="n">
        <v>100</v>
      </c>
      <c r="AU498" t="inlineStr"/>
      <c r="AV498" t="n">
        <v>0</v>
      </c>
      <c r="AW498" t="n">
        <v>1</v>
      </c>
      <c r="AX498" t="n">
        <v>-1</v>
      </c>
      <c r="AY498" t="n">
        <v>0</v>
      </c>
      <c r="AZ498" t="n">
        <v>0</v>
      </c>
      <c r="BA498" t="inlineStr"/>
      <c r="BB498" t="n">
        <v>0</v>
      </c>
      <c r="BC498" t="n">
        <v>0</v>
      </c>
      <c r="BD498" t="n">
        <v>0</v>
      </c>
      <c r="BE498" t="n">
        <v>0</v>
      </c>
      <c r="BF498" t="n">
        <v>0</v>
      </c>
      <c r="BG498" t="n">
        <v>0</v>
      </c>
      <c r="BH498" t="n">
        <v>0</v>
      </c>
      <c r="BI498" t="n">
        <v>0</v>
      </c>
      <c r="BJ498" t="n">
        <v>0</v>
      </c>
      <c r="BK498" t="n">
        <v>0</v>
      </c>
      <c r="BL498" t="n">
        <v>0</v>
      </c>
      <c r="BM498" t="n">
        <v>0</v>
      </c>
      <c r="BN498" t="n">
        <v>0</v>
      </c>
      <c r="BO498" t="n">
        <v>0</v>
      </c>
      <c r="BP498" t="n">
        <v>0</v>
      </c>
      <c r="BQ498" t="n">
        <v>0</v>
      </c>
      <c r="BR498" t="n">
        <v>0</v>
      </c>
      <c r="BS498" t="n">
        <v>0</v>
      </c>
      <c r="BT498" t="n">
        <v>0</v>
      </c>
      <c r="BU498" t="n">
        <v>0</v>
      </c>
      <c r="BV498" t="n">
        <v>0</v>
      </c>
      <c r="BW498" t="n">
        <v>0</v>
      </c>
      <c r="CV498" t="n">
        <v>0</v>
      </c>
      <c r="CW498" t="n">
        <v>0</v>
      </c>
      <c r="CX498">
        <f>ROUND(Y498*Source!I1471,7)</f>
        <v/>
      </c>
      <c r="CY498">
        <f>AA498</f>
        <v/>
      </c>
      <c r="CZ498">
        <f>AE498</f>
        <v/>
      </c>
      <c r="DA498">
        <f>AI498</f>
        <v/>
      </c>
      <c r="DB498">
        <f>ROUND(ROUND(AT498*CZ498,2),2)</f>
        <v/>
      </c>
      <c r="DC498">
        <f>ROUND(ROUND(AT498*AG498,2),2)</f>
        <v/>
      </c>
      <c r="DD498" t="inlineStr"/>
      <c r="DE498" t="inlineStr"/>
      <c r="DF498">
        <f>ROUND(ROUND(AE498*AI498,0)*CX498,0)</f>
        <v/>
      </c>
      <c r="DG498">
        <f>ROUND(ROUND(AF498,0)*CX498,0)</f>
        <v/>
      </c>
      <c r="DH498">
        <f>ROUND(ROUND(AG498,0)*CX498,0)</f>
        <v/>
      </c>
      <c r="DI498">
        <f>ROUND(ROUND(AH498,0)*CX498,0)</f>
        <v/>
      </c>
      <c r="DJ498">
        <f>DF498</f>
        <v/>
      </c>
      <c r="DK498" t="n">
        <v>0</v>
      </c>
      <c r="DL498" t="inlineStr"/>
      <c r="DM498" t="n">
        <v>0</v>
      </c>
      <c r="DN498" t="inlineStr"/>
      <c r="DO498" t="n">
        <v>0</v>
      </c>
    </row>
    <row r="499">
      <c r="A499">
        <f>ROW(Source!A1471)</f>
        <v/>
      </c>
      <c r="B499" t="n">
        <v>78862477</v>
      </c>
      <c r="C499" t="n">
        <v>78866516</v>
      </c>
      <c r="D499" t="n">
        <v>29149246</v>
      </c>
      <c r="E499" t="n">
        <v>1</v>
      </c>
      <c r="F499" t="n">
        <v>1</v>
      </c>
      <c r="G499" t="n">
        <v>1</v>
      </c>
      <c r="H499" t="n">
        <v>3</v>
      </c>
      <c r="I499" t="inlineStr">
        <is>
          <t>405-1601</t>
        </is>
      </c>
      <c r="J499" t="inlineStr">
        <is>
          <t>ТССЦ Московской обл., 405-1601, приказ Минстроя России №675/пр от 28.02.2017 № 257/пр</t>
        </is>
      </c>
      <c r="K499" t="inlineStr">
        <is>
          <t>Известь строительная негашеная хлорная, марки А</t>
        </is>
      </c>
      <c r="L499" t="n">
        <v>1346</v>
      </c>
      <c r="N499" t="n">
        <v>1009</v>
      </c>
      <c r="O499" t="inlineStr">
        <is>
          <t>кг</t>
        </is>
      </c>
      <c r="P499" t="inlineStr">
        <is>
          <t>кг</t>
        </is>
      </c>
      <c r="Q499" t="n">
        <v>1</v>
      </c>
      <c r="W499" t="n">
        <v>0</v>
      </c>
      <c r="X499" t="n">
        <v>-823040862</v>
      </c>
      <c r="Y499">
        <f>AT499</f>
        <v/>
      </c>
      <c r="AA499" t="n">
        <v>7.87</v>
      </c>
      <c r="AB499" t="n">
        <v>0</v>
      </c>
      <c r="AC499" t="n">
        <v>0</v>
      </c>
      <c r="AD499" t="n">
        <v>0</v>
      </c>
      <c r="AE499" t="n">
        <v>2.15</v>
      </c>
      <c r="AF499" t="n">
        <v>0</v>
      </c>
      <c r="AG499" t="n">
        <v>0</v>
      </c>
      <c r="AH499" t="n">
        <v>0</v>
      </c>
      <c r="AI499" t="n">
        <v>3.66</v>
      </c>
      <c r="AJ499" t="n">
        <v>1</v>
      </c>
      <c r="AK499" t="n">
        <v>1</v>
      </c>
      <c r="AL499" t="n">
        <v>1</v>
      </c>
      <c r="AM499" t="n">
        <v>2</v>
      </c>
      <c r="AN499" t="n">
        <v>0</v>
      </c>
      <c r="AO499" t="n">
        <v>1</v>
      </c>
      <c r="AP499" t="n">
        <v>1</v>
      </c>
      <c r="AQ499" t="n">
        <v>0</v>
      </c>
      <c r="AR499" t="n">
        <v>0</v>
      </c>
      <c r="AS499" t="inlineStr"/>
      <c r="AT499" t="n">
        <v>0.004</v>
      </c>
      <c r="AU499" t="inlineStr"/>
      <c r="AV499" t="n">
        <v>0</v>
      </c>
      <c r="AW499" t="n">
        <v>2</v>
      </c>
      <c r="AX499" t="n">
        <v>78866547</v>
      </c>
      <c r="AY499" t="n">
        <v>1</v>
      </c>
      <c r="AZ499" t="n">
        <v>0</v>
      </c>
      <c r="BA499" t="n">
        <v>489</v>
      </c>
      <c r="BB499" t="n">
        <v>0</v>
      </c>
      <c r="BC499" t="n">
        <v>0</v>
      </c>
      <c r="BD499" t="n">
        <v>0</v>
      </c>
      <c r="BE499" t="n">
        <v>0</v>
      </c>
      <c r="BF499" t="n">
        <v>0</v>
      </c>
      <c r="BG499" t="n">
        <v>0</v>
      </c>
      <c r="BH499" t="n">
        <v>0</v>
      </c>
      <c r="BI499" t="n">
        <v>0</v>
      </c>
      <c r="BJ499" t="n">
        <v>0</v>
      </c>
      <c r="BK499" t="n">
        <v>0</v>
      </c>
      <c r="BL499" t="n">
        <v>0</v>
      </c>
      <c r="BM499" t="n">
        <v>0</v>
      </c>
      <c r="BN499" t="n">
        <v>0</v>
      </c>
      <c r="BO499" t="n">
        <v>0</v>
      </c>
      <c r="BP499" t="n">
        <v>0</v>
      </c>
      <c r="BQ499" t="n">
        <v>0</v>
      </c>
      <c r="BR499" t="n">
        <v>0</v>
      </c>
      <c r="BS499" t="n">
        <v>0</v>
      </c>
      <c r="BT499" t="n">
        <v>0</v>
      </c>
      <c r="BU499" t="n">
        <v>0</v>
      </c>
      <c r="BV499" t="n">
        <v>0</v>
      </c>
      <c r="BW499" t="n">
        <v>0</v>
      </c>
      <c r="CV499" t="n">
        <v>0</v>
      </c>
      <c r="CW499" t="n">
        <v>0</v>
      </c>
      <c r="CX499">
        <f>ROUND(Y499*Source!I1471,7)</f>
        <v/>
      </c>
      <c r="CY499">
        <f>AA499</f>
        <v/>
      </c>
      <c r="CZ499">
        <f>AE499</f>
        <v/>
      </c>
      <c r="DA499">
        <f>AI499</f>
        <v/>
      </c>
      <c r="DB499">
        <f>ROUND(ROUND(AT499*CZ499,2),2)</f>
        <v/>
      </c>
      <c r="DC499">
        <f>ROUND(ROUND(AT499*AG499,2),2)</f>
        <v/>
      </c>
      <c r="DD499" t="inlineStr"/>
      <c r="DE499" t="inlineStr"/>
      <c r="DF499">
        <f>ROUND(ROUND(AE499*AI499,0)*CX499,0)</f>
        <v/>
      </c>
      <c r="DG499">
        <f>ROUND(ROUND(AF499,0)*CX499,0)</f>
        <v/>
      </c>
      <c r="DH499">
        <f>ROUND(ROUND(AG499,0)*CX499,0)</f>
        <v/>
      </c>
      <c r="DI499">
        <f>ROUND(ROUND(AH499,0)*CX499,0)</f>
        <v/>
      </c>
      <c r="DJ499">
        <f>DF499</f>
        <v/>
      </c>
      <c r="DK499" t="n">
        <v>0</v>
      </c>
      <c r="DL499" t="inlineStr"/>
      <c r="DM499" t="n">
        <v>0</v>
      </c>
      <c r="DN499" t="inlineStr"/>
      <c r="DO499" t="n">
        <v>0</v>
      </c>
    </row>
    <row r="500">
      <c r="A500">
        <f>ROW(Source!A1471)</f>
        <v/>
      </c>
      <c r="B500" t="n">
        <v>78862477</v>
      </c>
      <c r="C500" t="n">
        <v>78866516</v>
      </c>
      <c r="D500" t="n">
        <v>29150040</v>
      </c>
      <c r="E500" t="n">
        <v>1</v>
      </c>
      <c r="F500" t="n">
        <v>1</v>
      </c>
      <c r="G500" t="n">
        <v>1</v>
      </c>
      <c r="H500" t="n">
        <v>3</v>
      </c>
      <c r="I500" t="inlineStr">
        <is>
          <t>411-0001</t>
        </is>
      </c>
      <c r="J500" t="inlineStr">
        <is>
          <t>ТССЦ Московской обл., 411-0001, приказ Минстроя России №675/пр от 28.02.2017 № 257/пр</t>
        </is>
      </c>
      <c r="K500" t="inlineStr">
        <is>
          <t>Вода</t>
        </is>
      </c>
      <c r="L500" t="n">
        <v>1339</v>
      </c>
      <c r="N500" t="n">
        <v>1007</v>
      </c>
      <c r="O500" t="inlineStr">
        <is>
          <t>м3</t>
        </is>
      </c>
      <c r="P500" t="inlineStr">
        <is>
          <t>м3</t>
        </is>
      </c>
      <c r="Q500" t="n">
        <v>1</v>
      </c>
      <c r="W500" t="n">
        <v>0</v>
      </c>
      <c r="X500" t="n">
        <v>619799737</v>
      </c>
      <c r="Y500">
        <f>AT500</f>
        <v/>
      </c>
      <c r="AA500" t="n">
        <v>31.28</v>
      </c>
      <c r="AB500" t="n">
        <v>0</v>
      </c>
      <c r="AC500" t="n">
        <v>0</v>
      </c>
      <c r="AD500" t="n">
        <v>0</v>
      </c>
      <c r="AE500" t="n">
        <v>2.44</v>
      </c>
      <c r="AF500" t="n">
        <v>0</v>
      </c>
      <c r="AG500" t="n">
        <v>0</v>
      </c>
      <c r="AH500" t="n">
        <v>0</v>
      </c>
      <c r="AI500" t="n">
        <v>12.82</v>
      </c>
      <c r="AJ500" t="n">
        <v>1</v>
      </c>
      <c r="AK500" t="n">
        <v>1</v>
      </c>
      <c r="AL500" t="n">
        <v>1</v>
      </c>
      <c r="AM500" t="n">
        <v>2</v>
      </c>
      <c r="AN500" t="n">
        <v>0</v>
      </c>
      <c r="AO500" t="n">
        <v>1</v>
      </c>
      <c r="AP500" t="n">
        <v>1</v>
      </c>
      <c r="AQ500" t="n">
        <v>0</v>
      </c>
      <c r="AR500" t="n">
        <v>0</v>
      </c>
      <c r="AS500" t="inlineStr"/>
      <c r="AT500" t="n">
        <v>1.21</v>
      </c>
      <c r="AU500" t="inlineStr"/>
      <c r="AV500" t="n">
        <v>0</v>
      </c>
      <c r="AW500" t="n">
        <v>2</v>
      </c>
      <c r="AX500" t="n">
        <v>78866548</v>
      </c>
      <c r="AY500" t="n">
        <v>1</v>
      </c>
      <c r="AZ500" t="n">
        <v>0</v>
      </c>
      <c r="BA500" t="n">
        <v>490</v>
      </c>
      <c r="BB500" t="n">
        <v>0</v>
      </c>
      <c r="BC500" t="n">
        <v>0</v>
      </c>
      <c r="BD500" t="n">
        <v>0</v>
      </c>
      <c r="BE500" t="n">
        <v>0</v>
      </c>
      <c r="BF500" t="n">
        <v>0</v>
      </c>
      <c r="BG500" t="n">
        <v>0</v>
      </c>
      <c r="BH500" t="n">
        <v>0</v>
      </c>
      <c r="BI500" t="n">
        <v>0</v>
      </c>
      <c r="BJ500" t="n">
        <v>0</v>
      </c>
      <c r="BK500" t="n">
        <v>0</v>
      </c>
      <c r="BL500" t="n">
        <v>0</v>
      </c>
      <c r="BM500" t="n">
        <v>0</v>
      </c>
      <c r="BN500" t="n">
        <v>0</v>
      </c>
      <c r="BO500" t="n">
        <v>0</v>
      </c>
      <c r="BP500" t="n">
        <v>0</v>
      </c>
      <c r="BQ500" t="n">
        <v>0</v>
      </c>
      <c r="BR500" t="n">
        <v>0</v>
      </c>
      <c r="BS500" t="n">
        <v>0</v>
      </c>
      <c r="BT500" t="n">
        <v>0</v>
      </c>
      <c r="BU500" t="n">
        <v>0</v>
      </c>
      <c r="BV500" t="n">
        <v>0</v>
      </c>
      <c r="BW500" t="n">
        <v>0</v>
      </c>
      <c r="CV500" t="n">
        <v>0</v>
      </c>
      <c r="CW500" t="n">
        <v>0</v>
      </c>
      <c r="CX500">
        <f>ROUND(Y500*Source!I1471,7)</f>
        <v/>
      </c>
      <c r="CY500">
        <f>AA500</f>
        <v/>
      </c>
      <c r="CZ500">
        <f>AE500</f>
        <v/>
      </c>
      <c r="DA500">
        <f>AI500</f>
        <v/>
      </c>
      <c r="DB500">
        <f>ROUND(ROUND(AT500*CZ500,2),2)</f>
        <v/>
      </c>
      <c r="DC500">
        <f>ROUND(ROUND(AT500*AG500,2),2)</f>
        <v/>
      </c>
      <c r="DD500" t="inlineStr"/>
      <c r="DE500" t="inlineStr"/>
      <c r="DF500">
        <f>ROUND(ROUND(AE500*AI500,0)*CX500,0)</f>
        <v/>
      </c>
      <c r="DG500">
        <f>ROUND(ROUND(AF500,0)*CX500,0)</f>
        <v/>
      </c>
      <c r="DH500">
        <f>ROUND(ROUND(AG500,0)*CX500,0)</f>
        <v/>
      </c>
      <c r="DI500">
        <f>ROUND(ROUND(AH500,0)*CX500,0)</f>
        <v/>
      </c>
      <c r="DJ500">
        <f>DF500</f>
        <v/>
      </c>
      <c r="DK500" t="n">
        <v>0</v>
      </c>
      <c r="DL500" t="inlineStr"/>
      <c r="DM500" t="n">
        <v>0</v>
      </c>
      <c r="DN500" t="inlineStr"/>
      <c r="DO500" t="n">
        <v>0</v>
      </c>
    </row>
    <row r="501">
      <c r="A501">
        <f>ROW(Source!A1471)</f>
        <v/>
      </c>
      <c r="B501" t="n">
        <v>78862477</v>
      </c>
      <c r="C501" t="n">
        <v>78866516</v>
      </c>
      <c r="D501" t="n">
        <v>29158419</v>
      </c>
      <c r="E501" t="n">
        <v>1</v>
      </c>
      <c r="F501" t="n">
        <v>1</v>
      </c>
      <c r="G501" t="n">
        <v>1</v>
      </c>
      <c r="H501" t="n">
        <v>3</v>
      </c>
      <c r="I501" t="inlineStr">
        <is>
          <t>507-3642</t>
        </is>
      </c>
      <c r="J501" t="inlineStr">
        <is>
          <t>ТССЦ Московской обл., 507-3642, приказ Минстроя России №675/пр от 28.02.2017 № 258/пр</t>
        </is>
      </c>
      <c r="K501" t="inlineStr">
        <is>
          <t>Труба напорная из полиэтилена PE 100 питьевая ПЭ100 SDR11, размером 32х3,0 мм (ГОСТ 18599-2001, ГОСТ Р 52134-2003)</t>
        </is>
      </c>
      <c r="L501" t="n">
        <v>1301</v>
      </c>
      <c r="N501" t="n">
        <v>1003</v>
      </c>
      <c r="O501" t="inlineStr">
        <is>
          <t>м</t>
        </is>
      </c>
      <c r="P501" t="inlineStr">
        <is>
          <t>м</t>
        </is>
      </c>
      <c r="Q501" t="n">
        <v>1</v>
      </c>
      <c r="W501" t="n">
        <v>0</v>
      </c>
      <c r="X501" t="n">
        <v>-829717903</v>
      </c>
      <c r="Y501">
        <f>AT501</f>
        <v/>
      </c>
      <c r="AA501" t="n">
        <v>49.03</v>
      </c>
      <c r="AB501" t="n">
        <v>0</v>
      </c>
      <c r="AC501" t="n">
        <v>0</v>
      </c>
      <c r="AD501" t="n">
        <v>0</v>
      </c>
      <c r="AE501" t="n">
        <v>16.29</v>
      </c>
      <c r="AF501" t="n">
        <v>0</v>
      </c>
      <c r="AG501" t="n">
        <v>0</v>
      </c>
      <c r="AH501" t="n">
        <v>0</v>
      </c>
      <c r="AI501" t="n">
        <v>3.01</v>
      </c>
      <c r="AJ501" t="n">
        <v>1</v>
      </c>
      <c r="AK501" t="n">
        <v>1</v>
      </c>
      <c r="AL501" t="n">
        <v>1</v>
      </c>
      <c r="AM501" t="n">
        <v>2</v>
      </c>
      <c r="AN501" t="n">
        <v>0</v>
      </c>
      <c r="AO501" t="n">
        <v>1</v>
      </c>
      <c r="AP501" t="n">
        <v>1</v>
      </c>
      <c r="AQ501" t="n">
        <v>0</v>
      </c>
      <c r="AR501" t="n">
        <v>0</v>
      </c>
      <c r="AS501" t="inlineStr"/>
      <c r="AT501" t="n">
        <v>93.8</v>
      </c>
      <c r="AU501" t="inlineStr"/>
      <c r="AV501" t="n">
        <v>0</v>
      </c>
      <c r="AW501" t="n">
        <v>2</v>
      </c>
      <c r="AX501" t="n">
        <v>78866549</v>
      </c>
      <c r="AY501" t="n">
        <v>1</v>
      </c>
      <c r="AZ501" t="n">
        <v>0</v>
      </c>
      <c r="BA501" t="n">
        <v>491</v>
      </c>
      <c r="BB501" t="n">
        <v>0</v>
      </c>
      <c r="BC501" t="n">
        <v>0</v>
      </c>
      <c r="BD501" t="n">
        <v>0</v>
      </c>
      <c r="BE501" t="n">
        <v>0</v>
      </c>
      <c r="BF501" t="n">
        <v>0</v>
      </c>
      <c r="BG501" t="n">
        <v>0</v>
      </c>
      <c r="BH501" t="n">
        <v>0</v>
      </c>
      <c r="BI501" t="n">
        <v>0</v>
      </c>
      <c r="BJ501" t="n">
        <v>0</v>
      </c>
      <c r="BK501" t="n">
        <v>0</v>
      </c>
      <c r="BL501" t="n">
        <v>0</v>
      </c>
      <c r="BM501" t="n">
        <v>0</v>
      </c>
      <c r="BN501" t="n">
        <v>0</v>
      </c>
      <c r="BO501" t="n">
        <v>0</v>
      </c>
      <c r="BP501" t="n">
        <v>0</v>
      </c>
      <c r="BQ501" t="n">
        <v>0</v>
      </c>
      <c r="BR501" t="n">
        <v>0</v>
      </c>
      <c r="BS501" t="n">
        <v>0</v>
      </c>
      <c r="BT501" t="n">
        <v>0</v>
      </c>
      <c r="BU501" t="n">
        <v>0</v>
      </c>
      <c r="BV501" t="n">
        <v>0</v>
      </c>
      <c r="BW501" t="n">
        <v>0</v>
      </c>
      <c r="CV501" t="n">
        <v>0</v>
      </c>
      <c r="CW501" t="n">
        <v>0</v>
      </c>
      <c r="CX501">
        <f>ROUND(Y501*Source!I1471,7)</f>
        <v/>
      </c>
      <c r="CY501">
        <f>AA501</f>
        <v/>
      </c>
      <c r="CZ501">
        <f>AE501</f>
        <v/>
      </c>
      <c r="DA501">
        <f>AI501</f>
        <v/>
      </c>
      <c r="DB501">
        <f>ROUND(ROUND(AT501*CZ501,2),2)</f>
        <v/>
      </c>
      <c r="DC501">
        <f>ROUND(ROUND(AT501*AG501,2),2)</f>
        <v/>
      </c>
      <c r="DD501" t="inlineStr"/>
      <c r="DE501" t="inlineStr"/>
      <c r="DF501">
        <f>ROUND(ROUND(AE501*AI501,0)*CX501,0)</f>
        <v/>
      </c>
      <c r="DG501">
        <f>ROUND(ROUND(AF501,0)*CX501,0)</f>
        <v/>
      </c>
      <c r="DH501">
        <f>ROUND(ROUND(AG501,0)*CX501,0)</f>
        <v/>
      </c>
      <c r="DI501">
        <f>ROUND(ROUND(AH501,0)*CX501,0)</f>
        <v/>
      </c>
      <c r="DJ501">
        <f>DF501</f>
        <v/>
      </c>
      <c r="DK501" t="n">
        <v>0</v>
      </c>
      <c r="DL501" t="inlineStr"/>
      <c r="DM501" t="n">
        <v>0</v>
      </c>
      <c r="DN501" t="inlineStr"/>
      <c r="DO501" t="n">
        <v>0</v>
      </c>
    </row>
    <row r="502">
      <c r="A502">
        <f>ROW(Source!A1474)</f>
        <v/>
      </c>
      <c r="B502" t="n">
        <v>78862477</v>
      </c>
      <c r="C502" t="n">
        <v>78866556</v>
      </c>
      <c r="D502" t="n">
        <v>18410280</v>
      </c>
      <c r="E502" t="n">
        <v>1</v>
      </c>
      <c r="F502" t="n">
        <v>1</v>
      </c>
      <c r="G502" t="n">
        <v>1</v>
      </c>
      <c r="H502" t="n">
        <v>1</v>
      </c>
      <c r="I502" t="inlineStr">
        <is>
          <t>1-1039-90</t>
        </is>
      </c>
      <c r="J502" t="inlineStr"/>
      <c r="K502" t="inlineStr">
        <is>
          <t>Рабочий строитель среднего разряда 3,9</t>
        </is>
      </c>
      <c r="L502" t="n">
        <v>1369</v>
      </c>
      <c r="N502" t="n">
        <v>1013</v>
      </c>
      <c r="O502" t="inlineStr">
        <is>
          <t>чел.-ч</t>
        </is>
      </c>
      <c r="P502" t="inlineStr">
        <is>
          <t>чел.-ч</t>
        </is>
      </c>
      <c r="Q502" t="n">
        <v>1</v>
      </c>
      <c r="W502" t="n">
        <v>0</v>
      </c>
      <c r="X502" t="n">
        <v>-464685602</v>
      </c>
      <c r="Y502">
        <f>AT502</f>
        <v/>
      </c>
      <c r="AA502" t="n">
        <v>0</v>
      </c>
      <c r="AB502" t="n">
        <v>0</v>
      </c>
      <c r="AC502" t="n">
        <v>0</v>
      </c>
      <c r="AD502" t="n">
        <v>9.51</v>
      </c>
      <c r="AE502" t="n">
        <v>0</v>
      </c>
      <c r="AF502" t="n">
        <v>0</v>
      </c>
      <c r="AG502" t="n">
        <v>0</v>
      </c>
      <c r="AH502" t="n">
        <v>9.51</v>
      </c>
      <c r="AI502" t="n">
        <v>1</v>
      </c>
      <c r="AJ502" t="n">
        <v>1</v>
      </c>
      <c r="AK502" t="n">
        <v>1</v>
      </c>
      <c r="AL502" t="n">
        <v>1</v>
      </c>
      <c r="AM502" t="n">
        <v>-2</v>
      </c>
      <c r="AN502" t="n">
        <v>0</v>
      </c>
      <c r="AO502" t="n">
        <v>1</v>
      </c>
      <c r="AP502" t="n">
        <v>0</v>
      </c>
      <c r="AQ502" t="n">
        <v>0</v>
      </c>
      <c r="AR502" t="n">
        <v>0</v>
      </c>
      <c r="AS502" t="inlineStr"/>
      <c r="AT502" t="n">
        <v>71</v>
      </c>
      <c r="AU502" t="inlineStr"/>
      <c r="AV502" t="n">
        <v>1</v>
      </c>
      <c r="AW502" t="n">
        <v>2</v>
      </c>
      <c r="AX502" t="n">
        <v>78866568</v>
      </c>
      <c r="AY502" t="n">
        <v>1</v>
      </c>
      <c r="AZ502" t="n">
        <v>0</v>
      </c>
      <c r="BA502" t="n">
        <v>492</v>
      </c>
      <c r="BB502" t="n">
        <v>0</v>
      </c>
      <c r="BC502" t="n">
        <v>0</v>
      </c>
      <c r="BD502" t="n">
        <v>0</v>
      </c>
      <c r="BE502" t="n">
        <v>0</v>
      </c>
      <c r="BF502" t="n">
        <v>0</v>
      </c>
      <c r="BG502" t="n">
        <v>0</v>
      </c>
      <c r="BH502" t="n">
        <v>0</v>
      </c>
      <c r="BI502" t="n">
        <v>0</v>
      </c>
      <c r="BJ502" t="n">
        <v>0</v>
      </c>
      <c r="BK502" t="n">
        <v>0</v>
      </c>
      <c r="BL502" t="n">
        <v>0</v>
      </c>
      <c r="BM502" t="n">
        <v>0</v>
      </c>
      <c r="BN502" t="n">
        <v>0</v>
      </c>
      <c r="BO502" t="n">
        <v>0</v>
      </c>
      <c r="BP502" t="n">
        <v>0</v>
      </c>
      <c r="BQ502" t="n">
        <v>0</v>
      </c>
      <c r="BR502" t="n">
        <v>0</v>
      </c>
      <c r="BS502" t="n">
        <v>0</v>
      </c>
      <c r="BT502" t="n">
        <v>0</v>
      </c>
      <c r="BU502" t="n">
        <v>0</v>
      </c>
      <c r="BV502" t="n">
        <v>0</v>
      </c>
      <c r="BW502" t="n">
        <v>0</v>
      </c>
      <c r="CU502">
        <f>ROUND(AT502*Source!I1474*AH502*AL502,0)</f>
        <v/>
      </c>
      <c r="CV502">
        <f>ROUND(Y502*Source!I1474,7)</f>
        <v/>
      </c>
      <c r="CW502" t="n">
        <v>0</v>
      </c>
      <c r="CX502">
        <f>ROUND(Y502*Source!I1474,7)</f>
        <v/>
      </c>
      <c r="CY502">
        <f>AD502</f>
        <v/>
      </c>
      <c r="CZ502">
        <f>AH502</f>
        <v/>
      </c>
      <c r="DA502">
        <f>AL502</f>
        <v/>
      </c>
      <c r="DB502">
        <f>ROUND(ROUND(AT502*CZ502,2),2)</f>
        <v/>
      </c>
      <c r="DC502">
        <f>ROUND(ROUND(AT502*AG502,2),2)</f>
        <v/>
      </c>
      <c r="DD502" t="inlineStr"/>
      <c r="DE502" t="inlineStr"/>
      <c r="DF502">
        <f>ROUND(ROUND(AE502,0)*CX502,0)</f>
        <v/>
      </c>
      <c r="DG502">
        <f>ROUND(ROUND(AF502,0)*CX502,0)</f>
        <v/>
      </c>
      <c r="DH502">
        <f>ROUND(ROUND(AG502,0)*CX502,0)</f>
        <v/>
      </c>
      <c r="DI502">
        <f>ROUND(ROUND(AH502,0)*CX502,0)</f>
        <v/>
      </c>
      <c r="DJ502">
        <f>DI502</f>
        <v/>
      </c>
      <c r="DK502" t="n">
        <v>0</v>
      </c>
      <c r="DL502" t="inlineStr"/>
      <c r="DM502" t="n">
        <v>0</v>
      </c>
      <c r="DN502" t="inlineStr"/>
      <c r="DO502" t="n">
        <v>0</v>
      </c>
    </row>
    <row r="503">
      <c r="A503">
        <f>ROW(Source!A1474)</f>
        <v/>
      </c>
      <c r="B503" t="n">
        <v>78862477</v>
      </c>
      <c r="C503" t="n">
        <v>78866556</v>
      </c>
      <c r="D503" t="n">
        <v>121548</v>
      </c>
      <c r="E503" t="n">
        <v>1</v>
      </c>
      <c r="F503" t="n">
        <v>1</v>
      </c>
      <c r="G503" t="n">
        <v>1</v>
      </c>
      <c r="H503" t="n">
        <v>1</v>
      </c>
      <c r="I503" t="inlineStr">
        <is>
          <t>2</t>
        </is>
      </c>
      <c r="J503" t="inlineStr"/>
      <c r="K503" t="inlineStr">
        <is>
          <t>Затраты труда машинистов</t>
        </is>
      </c>
      <c r="L503" t="n">
        <v>608254</v>
      </c>
      <c r="N503" t="n">
        <v>1013</v>
      </c>
      <c r="O503" t="inlineStr">
        <is>
          <t>чел.час</t>
        </is>
      </c>
      <c r="P503" t="inlineStr">
        <is>
          <t>чел.час</t>
        </is>
      </c>
      <c r="Q503" t="n">
        <v>1</v>
      </c>
      <c r="W503" t="n">
        <v>0</v>
      </c>
      <c r="X503" t="n">
        <v>-185737400</v>
      </c>
      <c r="Y503">
        <f>AT503</f>
        <v/>
      </c>
      <c r="AA503" t="n">
        <v>0</v>
      </c>
      <c r="AB503" t="n">
        <v>0</v>
      </c>
      <c r="AC503" t="n">
        <v>0</v>
      </c>
      <c r="AD503" t="n">
        <v>0</v>
      </c>
      <c r="AE503" t="n">
        <v>0</v>
      </c>
      <c r="AF503" t="n">
        <v>0</v>
      </c>
      <c r="AG503" t="n">
        <v>0</v>
      </c>
      <c r="AH503" t="n">
        <v>0</v>
      </c>
      <c r="AI503" t="n">
        <v>1</v>
      </c>
      <c r="AJ503" t="n">
        <v>1</v>
      </c>
      <c r="AK503" t="n">
        <v>1</v>
      </c>
      <c r="AL503" t="n">
        <v>1</v>
      </c>
      <c r="AM503" t="n">
        <v>-2</v>
      </c>
      <c r="AN503" t="n">
        <v>0</v>
      </c>
      <c r="AO503" t="n">
        <v>1</v>
      </c>
      <c r="AP503" t="n">
        <v>0</v>
      </c>
      <c r="AQ503" t="n">
        <v>0</v>
      </c>
      <c r="AR503" t="n">
        <v>0</v>
      </c>
      <c r="AS503" t="inlineStr"/>
      <c r="AT503" t="n">
        <v>0.11</v>
      </c>
      <c r="AU503" t="inlineStr"/>
      <c r="AV503" t="n">
        <v>2</v>
      </c>
      <c r="AW503" t="n">
        <v>2</v>
      </c>
      <c r="AX503" t="n">
        <v>78866569</v>
      </c>
      <c r="AY503" t="n">
        <v>1</v>
      </c>
      <c r="AZ503" t="n">
        <v>0</v>
      </c>
      <c r="BA503" t="n">
        <v>493</v>
      </c>
      <c r="BB503" t="n">
        <v>0</v>
      </c>
      <c r="BC503" t="n">
        <v>0</v>
      </c>
      <c r="BD503" t="n">
        <v>0</v>
      </c>
      <c r="BE503" t="n">
        <v>0</v>
      </c>
      <c r="BF503" t="n">
        <v>0</v>
      </c>
      <c r="BG503" t="n">
        <v>0</v>
      </c>
      <c r="BH503" t="n">
        <v>0</v>
      </c>
      <c r="BI503" t="n">
        <v>0</v>
      </c>
      <c r="BJ503" t="n">
        <v>0</v>
      </c>
      <c r="BK503" t="n">
        <v>0</v>
      </c>
      <c r="BL503" t="n">
        <v>0</v>
      </c>
      <c r="BM503" t="n">
        <v>0</v>
      </c>
      <c r="BN503" t="n">
        <v>0</v>
      </c>
      <c r="BO503" t="n">
        <v>0</v>
      </c>
      <c r="BP503" t="n">
        <v>0</v>
      </c>
      <c r="BQ503" t="n">
        <v>0</v>
      </c>
      <c r="BR503" t="n">
        <v>0</v>
      </c>
      <c r="BS503" t="n">
        <v>0</v>
      </c>
      <c r="BT503" t="n">
        <v>0</v>
      </c>
      <c r="BU503" t="n">
        <v>0</v>
      </c>
      <c r="BV503" t="n">
        <v>0</v>
      </c>
      <c r="BW503" t="n">
        <v>0</v>
      </c>
      <c r="CV503" t="n">
        <v>0</v>
      </c>
      <c r="CW503" t="n">
        <v>0</v>
      </c>
      <c r="CX503">
        <f>ROUND(Y503*Source!I1474,7)</f>
        <v/>
      </c>
      <c r="CY503">
        <f>AD503</f>
        <v/>
      </c>
      <c r="CZ503">
        <f>AH503</f>
        <v/>
      </c>
      <c r="DA503">
        <f>AL503</f>
        <v/>
      </c>
      <c r="DB503">
        <f>ROUND(ROUND(AT503*CZ503,2),2)</f>
        <v/>
      </c>
      <c r="DC503">
        <f>ROUND(ROUND(AT503*AG503,2),2)</f>
        <v/>
      </c>
      <c r="DD503" t="inlineStr"/>
      <c r="DE503" t="inlineStr"/>
      <c r="DF503">
        <f>ROUND(ROUND(AE503,0)*CX503,0)</f>
        <v/>
      </c>
      <c r="DG503">
        <f>ROUND(ROUND(AF503,0)*CX503,0)</f>
        <v/>
      </c>
      <c r="DH503">
        <f>ROUND(ROUND(AG503,0)*CX503,0)</f>
        <v/>
      </c>
      <c r="DI503">
        <f>ROUND(ROUND(AH503,0)*CX503,0)</f>
        <v/>
      </c>
      <c r="DJ503">
        <f>DI503</f>
        <v/>
      </c>
      <c r="DK503" t="n">
        <v>0</v>
      </c>
      <c r="DL503" t="inlineStr"/>
      <c r="DM503" t="n">
        <v>0</v>
      </c>
      <c r="DN503" t="inlineStr"/>
      <c r="DO503" t="n">
        <v>0</v>
      </c>
    </row>
    <row r="504">
      <c r="A504">
        <f>ROW(Source!A1474)</f>
        <v/>
      </c>
      <c r="B504" t="n">
        <v>78862477</v>
      </c>
      <c r="C504" t="n">
        <v>78866556</v>
      </c>
      <c r="D504" t="n">
        <v>29172556</v>
      </c>
      <c r="E504" t="n">
        <v>1</v>
      </c>
      <c r="F504" t="n">
        <v>1</v>
      </c>
      <c r="G504" t="n">
        <v>1</v>
      </c>
      <c r="H504" t="n">
        <v>2</v>
      </c>
      <c r="I504" t="inlineStr">
        <is>
          <t>030954</t>
        </is>
      </c>
      <c r="J504" t="inlineStr">
        <is>
          <t>ТСЭМ Московской обл., 030954, приказ Минстроя России №675/пр от 28.02.2017 № 264/пр</t>
        </is>
      </c>
      <c r="K504" t="inlineStr">
        <is>
          <t>Подъемники грузоподъемностью до 500 кг одномачтовые, высота подъема 45 м</t>
        </is>
      </c>
      <c r="L504" t="n">
        <v>1368</v>
      </c>
      <c r="N504" t="n">
        <v>1011</v>
      </c>
      <c r="O504" t="inlineStr">
        <is>
          <t>маш.-ч</t>
        </is>
      </c>
      <c r="P504" t="inlineStr">
        <is>
          <t>маш.-ч</t>
        </is>
      </c>
      <c r="Q504" t="n">
        <v>1</v>
      </c>
      <c r="W504" t="n">
        <v>0</v>
      </c>
      <c r="X504" t="n">
        <v>344519037</v>
      </c>
      <c r="Y504">
        <f>AT504</f>
        <v/>
      </c>
      <c r="AA504" t="n">
        <v>0</v>
      </c>
      <c r="AB504" t="n">
        <v>728.98</v>
      </c>
      <c r="AC504" t="n">
        <v>705.38</v>
      </c>
      <c r="AD504" t="n">
        <v>0</v>
      </c>
      <c r="AE504" t="n">
        <v>0</v>
      </c>
      <c r="AF504" t="n">
        <v>31.26</v>
      </c>
      <c r="AG504" t="n">
        <v>13.5</v>
      </c>
      <c r="AH504" t="n">
        <v>0</v>
      </c>
      <c r="AI504" t="n">
        <v>1</v>
      </c>
      <c r="AJ504" t="n">
        <v>23.32</v>
      </c>
      <c r="AK504" t="n">
        <v>52.25</v>
      </c>
      <c r="AL504" t="n">
        <v>1</v>
      </c>
      <c r="AM504" t="n">
        <v>2</v>
      </c>
      <c r="AN504" t="n">
        <v>0</v>
      </c>
      <c r="AO504" t="n">
        <v>1</v>
      </c>
      <c r="AP504" t="n">
        <v>0</v>
      </c>
      <c r="AQ504" t="n">
        <v>0</v>
      </c>
      <c r="AR504" t="n">
        <v>0</v>
      </c>
      <c r="AS504" t="inlineStr"/>
      <c r="AT504" t="n">
        <v>0.11</v>
      </c>
      <c r="AU504" t="inlineStr"/>
      <c r="AV504" t="n">
        <v>0</v>
      </c>
      <c r="AW504" t="n">
        <v>2</v>
      </c>
      <c r="AX504" t="n">
        <v>78866570</v>
      </c>
      <c r="AY504" t="n">
        <v>1</v>
      </c>
      <c r="AZ504" t="n">
        <v>0</v>
      </c>
      <c r="BA504" t="n">
        <v>494</v>
      </c>
      <c r="BB504" t="n">
        <v>0</v>
      </c>
      <c r="BC504" t="n">
        <v>0</v>
      </c>
      <c r="BD504" t="n">
        <v>0</v>
      </c>
      <c r="BE504" t="n">
        <v>0</v>
      </c>
      <c r="BF504" t="n">
        <v>0</v>
      </c>
      <c r="BG504" t="n">
        <v>0</v>
      </c>
      <c r="BH504" t="n">
        <v>0</v>
      </c>
      <c r="BI504" t="n">
        <v>0</v>
      </c>
      <c r="BJ504" t="n">
        <v>0</v>
      </c>
      <c r="BK504" t="n">
        <v>0</v>
      </c>
      <c r="BL504" t="n">
        <v>0</v>
      </c>
      <c r="BM504" t="n">
        <v>0</v>
      </c>
      <c r="BN504" t="n">
        <v>0</v>
      </c>
      <c r="BO504" t="n">
        <v>0</v>
      </c>
      <c r="BP504" t="n">
        <v>0</v>
      </c>
      <c r="BQ504" t="n">
        <v>0</v>
      </c>
      <c r="BR504" t="n">
        <v>0</v>
      </c>
      <c r="BS504" t="n">
        <v>0</v>
      </c>
      <c r="BT504" t="n">
        <v>0</v>
      </c>
      <c r="BU504" t="n">
        <v>0</v>
      </c>
      <c r="BV504" t="n">
        <v>0</v>
      </c>
      <c r="BW504" t="n">
        <v>0</v>
      </c>
      <c r="CV504" t="n">
        <v>0</v>
      </c>
      <c r="CW504">
        <f>ROUND(Y504*Source!I1474*DO504,7)</f>
        <v/>
      </c>
      <c r="CX504">
        <f>ROUND(Y504*Source!I1474,7)</f>
        <v/>
      </c>
      <c r="CY504">
        <f>AB504</f>
        <v/>
      </c>
      <c r="CZ504">
        <f>AF504</f>
        <v/>
      </c>
      <c r="DA504">
        <f>AJ504</f>
        <v/>
      </c>
      <c r="DB504">
        <f>ROUND(ROUND(AT504*CZ504,2),2)</f>
        <v/>
      </c>
      <c r="DC504">
        <f>ROUND(ROUND(AT504*AG504,2),2)</f>
        <v/>
      </c>
      <c r="DD504" t="inlineStr"/>
      <c r="DE504" t="inlineStr"/>
      <c r="DF504">
        <f>ROUND(ROUND(AE504,0)*CX504,0)</f>
        <v/>
      </c>
      <c r="DG504">
        <f>ROUND(ROUND(AF504*AJ504,0)*CX504,0)</f>
        <v/>
      </c>
      <c r="DH504">
        <f>ROUND(ROUND(AG504*AK504,0)*CX504,0)</f>
        <v/>
      </c>
      <c r="DI504">
        <f>ROUND(ROUND(AH504,0)*CX504,0)</f>
        <v/>
      </c>
      <c r="DJ504">
        <f>DG504</f>
        <v/>
      </c>
      <c r="DK504" t="n">
        <v>0</v>
      </c>
      <c r="DL504" t="inlineStr"/>
      <c r="DM504" t="n">
        <v>0</v>
      </c>
      <c r="DN504" t="inlineStr"/>
      <c r="DO504" t="n">
        <v>0</v>
      </c>
    </row>
    <row r="505">
      <c r="A505">
        <f>ROW(Source!A1474)</f>
        <v/>
      </c>
      <c r="B505" t="n">
        <v>78862477</v>
      </c>
      <c r="C505" t="n">
        <v>78866556</v>
      </c>
      <c r="D505" t="n">
        <v>29110398</v>
      </c>
      <c r="E505" t="n">
        <v>1</v>
      </c>
      <c r="F505" t="n">
        <v>1</v>
      </c>
      <c r="G505" t="n">
        <v>1</v>
      </c>
      <c r="H505" t="n">
        <v>3</v>
      </c>
      <c r="I505" t="inlineStr">
        <is>
          <t>101-0388</t>
        </is>
      </c>
      <c r="J505" t="inlineStr">
        <is>
          <t>ТССЦ Московской обл., 101-0388, приказ Минстроя России №675/пр от 28.02.2017 № 254/пр</t>
        </is>
      </c>
      <c r="K505" t="inlineStr">
        <is>
          <t>Краски масляные земляные марки МА-0115 мумия, сурик железный</t>
        </is>
      </c>
      <c r="L505" t="n">
        <v>1348</v>
      </c>
      <c r="N505" t="n">
        <v>1009</v>
      </c>
      <c r="O505" t="inlineStr">
        <is>
          <t>т</t>
        </is>
      </c>
      <c r="P505" t="inlineStr">
        <is>
          <t>т</t>
        </is>
      </c>
      <c r="Q505" t="n">
        <v>1000</v>
      </c>
      <c r="W505" t="n">
        <v>0</v>
      </c>
      <c r="X505" t="n">
        <v>1625292450</v>
      </c>
      <c r="Y505">
        <f>AT505</f>
        <v/>
      </c>
      <c r="AA505" t="n">
        <v>76804.47</v>
      </c>
      <c r="AB505" t="n">
        <v>0</v>
      </c>
      <c r="AC505" t="n">
        <v>0</v>
      </c>
      <c r="AD505" t="n">
        <v>0</v>
      </c>
      <c r="AE505" t="n">
        <v>15118.99</v>
      </c>
      <c r="AF505" t="n">
        <v>0</v>
      </c>
      <c r="AG505" t="n">
        <v>0</v>
      </c>
      <c r="AH505" t="n">
        <v>0</v>
      </c>
      <c r="AI505" t="n">
        <v>5.08</v>
      </c>
      <c r="AJ505" t="n">
        <v>1</v>
      </c>
      <c r="AK505" t="n">
        <v>1</v>
      </c>
      <c r="AL505" t="n">
        <v>1</v>
      </c>
      <c r="AM505" t="n">
        <v>2</v>
      </c>
      <c r="AN505" t="n">
        <v>0</v>
      </c>
      <c r="AO505" t="n">
        <v>1</v>
      </c>
      <c r="AP505" t="n">
        <v>0</v>
      </c>
      <c r="AQ505" t="n">
        <v>0</v>
      </c>
      <c r="AR505" t="n">
        <v>0</v>
      </c>
      <c r="AS505" t="inlineStr"/>
      <c r="AT505" t="n">
        <v>0.0013</v>
      </c>
      <c r="AU505" t="inlineStr"/>
      <c r="AV505" t="n">
        <v>0</v>
      </c>
      <c r="AW505" t="n">
        <v>2</v>
      </c>
      <c r="AX505" t="n">
        <v>78866571</v>
      </c>
      <c r="AY505" t="n">
        <v>1</v>
      </c>
      <c r="AZ505" t="n">
        <v>0</v>
      </c>
      <c r="BA505" t="n">
        <v>495</v>
      </c>
      <c r="BB505" t="n">
        <v>0</v>
      </c>
      <c r="BC505" t="n">
        <v>0</v>
      </c>
      <c r="BD505" t="n">
        <v>0</v>
      </c>
      <c r="BE505" t="n">
        <v>0</v>
      </c>
      <c r="BF505" t="n">
        <v>0</v>
      </c>
      <c r="BG505" t="n">
        <v>0</v>
      </c>
      <c r="BH505" t="n">
        <v>0</v>
      </c>
      <c r="BI505" t="n">
        <v>0</v>
      </c>
      <c r="BJ505" t="n">
        <v>0</v>
      </c>
      <c r="BK505" t="n">
        <v>0</v>
      </c>
      <c r="BL505" t="n">
        <v>0</v>
      </c>
      <c r="BM505" t="n">
        <v>0</v>
      </c>
      <c r="BN505" t="n">
        <v>0</v>
      </c>
      <c r="BO505" t="n">
        <v>0</v>
      </c>
      <c r="BP505" t="n">
        <v>0</v>
      </c>
      <c r="BQ505" t="n">
        <v>0</v>
      </c>
      <c r="BR505" t="n">
        <v>0</v>
      </c>
      <c r="BS505" t="n">
        <v>0</v>
      </c>
      <c r="BT505" t="n">
        <v>0</v>
      </c>
      <c r="BU505" t="n">
        <v>0</v>
      </c>
      <c r="BV505" t="n">
        <v>0</v>
      </c>
      <c r="BW505" t="n">
        <v>0</v>
      </c>
      <c r="CV505" t="n">
        <v>0</v>
      </c>
      <c r="CW505" t="n">
        <v>0</v>
      </c>
      <c r="CX505">
        <f>ROUND(Y505*Source!I1474,7)</f>
        <v/>
      </c>
      <c r="CY505">
        <f>AA505</f>
        <v/>
      </c>
      <c r="CZ505">
        <f>AE505</f>
        <v/>
      </c>
      <c r="DA505">
        <f>AI505</f>
        <v/>
      </c>
      <c r="DB505">
        <f>ROUND(ROUND(AT505*CZ505,2),2)</f>
        <v/>
      </c>
      <c r="DC505">
        <f>ROUND(ROUND(AT505*AG505,2),2)</f>
        <v/>
      </c>
      <c r="DD505" t="inlineStr"/>
      <c r="DE505" t="inlineStr"/>
      <c r="DF505">
        <f>ROUND(ROUND(AE505*AI505,0)*CX505,0)</f>
        <v/>
      </c>
      <c r="DG505">
        <f>ROUND(ROUND(AF505,0)*CX505,0)</f>
        <v/>
      </c>
      <c r="DH505">
        <f>ROUND(ROUND(AG505,0)*CX505,0)</f>
        <v/>
      </c>
      <c r="DI505">
        <f>ROUND(ROUND(AH505,0)*CX505,0)</f>
        <v/>
      </c>
      <c r="DJ505">
        <f>DF505</f>
        <v/>
      </c>
      <c r="DK505" t="n">
        <v>0</v>
      </c>
      <c r="DL505" t="inlineStr"/>
      <c r="DM505" t="n">
        <v>0</v>
      </c>
      <c r="DN505" t="inlineStr"/>
      <c r="DO505" t="n">
        <v>0</v>
      </c>
    </row>
    <row r="506">
      <c r="A506">
        <f>ROW(Source!A1474)</f>
        <v/>
      </c>
      <c r="B506" t="n">
        <v>78862477</v>
      </c>
      <c r="C506" t="n">
        <v>78866556</v>
      </c>
      <c r="D506" t="n">
        <v>29110573</v>
      </c>
      <c r="E506" t="n">
        <v>1</v>
      </c>
      <c r="F506" t="n">
        <v>1</v>
      </c>
      <c r="G506" t="n">
        <v>1</v>
      </c>
      <c r="H506" t="n">
        <v>3</v>
      </c>
      <c r="I506" t="inlineStr">
        <is>
          <t>101-0628</t>
        </is>
      </c>
      <c r="J506" t="inlineStr">
        <is>
          <t>ТССЦ Московской обл., 101-0628, приказ Минстроя России №675/пр от 28.02.2017 № 254/пр</t>
        </is>
      </c>
      <c r="K506" t="inlineStr">
        <is>
          <t>Олифа комбинированная, марки К-3</t>
        </is>
      </c>
      <c r="L506" t="n">
        <v>1348</v>
      </c>
      <c r="N506" t="n">
        <v>1009</v>
      </c>
      <c r="O506" t="inlineStr">
        <is>
          <t>т</t>
        </is>
      </c>
      <c r="P506" t="inlineStr">
        <is>
          <t>т</t>
        </is>
      </c>
      <c r="Q506" t="n">
        <v>1000</v>
      </c>
      <c r="W506" t="n">
        <v>0</v>
      </c>
      <c r="X506" t="n">
        <v>24062879</v>
      </c>
      <c r="Y506">
        <f>AT506</f>
        <v/>
      </c>
      <c r="AA506" t="n">
        <v>87631.5</v>
      </c>
      <c r="AB506" t="n">
        <v>0</v>
      </c>
      <c r="AC506" t="n">
        <v>0</v>
      </c>
      <c r="AD506" t="n">
        <v>0</v>
      </c>
      <c r="AE506" t="n">
        <v>16950</v>
      </c>
      <c r="AF506" t="n">
        <v>0</v>
      </c>
      <c r="AG506" t="n">
        <v>0</v>
      </c>
      <c r="AH506" t="n">
        <v>0</v>
      </c>
      <c r="AI506" t="n">
        <v>5.17</v>
      </c>
      <c r="AJ506" t="n">
        <v>1</v>
      </c>
      <c r="AK506" t="n">
        <v>1</v>
      </c>
      <c r="AL506" t="n">
        <v>1</v>
      </c>
      <c r="AM506" t="n">
        <v>2</v>
      </c>
      <c r="AN506" t="n">
        <v>0</v>
      </c>
      <c r="AO506" t="n">
        <v>1</v>
      </c>
      <c r="AP506" t="n">
        <v>0</v>
      </c>
      <c r="AQ506" t="n">
        <v>0</v>
      </c>
      <c r="AR506" t="n">
        <v>0</v>
      </c>
      <c r="AS506" t="inlineStr"/>
      <c r="AT506" t="n">
        <v>0.0024</v>
      </c>
      <c r="AU506" t="inlineStr"/>
      <c r="AV506" t="n">
        <v>0</v>
      </c>
      <c r="AW506" t="n">
        <v>2</v>
      </c>
      <c r="AX506" t="n">
        <v>78866572</v>
      </c>
      <c r="AY506" t="n">
        <v>1</v>
      </c>
      <c r="AZ506" t="n">
        <v>0</v>
      </c>
      <c r="BA506" t="n">
        <v>496</v>
      </c>
      <c r="BB506" t="n">
        <v>0</v>
      </c>
      <c r="BC506" t="n">
        <v>0</v>
      </c>
      <c r="BD506" t="n">
        <v>0</v>
      </c>
      <c r="BE506" t="n">
        <v>0</v>
      </c>
      <c r="BF506" t="n">
        <v>0</v>
      </c>
      <c r="BG506" t="n">
        <v>0</v>
      </c>
      <c r="BH506" t="n">
        <v>0</v>
      </c>
      <c r="BI506" t="n">
        <v>0</v>
      </c>
      <c r="BJ506" t="n">
        <v>0</v>
      </c>
      <c r="BK506" t="n">
        <v>0</v>
      </c>
      <c r="BL506" t="n">
        <v>0</v>
      </c>
      <c r="BM506" t="n">
        <v>0</v>
      </c>
      <c r="BN506" t="n">
        <v>0</v>
      </c>
      <c r="BO506" t="n">
        <v>0</v>
      </c>
      <c r="BP506" t="n">
        <v>0</v>
      </c>
      <c r="BQ506" t="n">
        <v>0</v>
      </c>
      <c r="BR506" t="n">
        <v>0</v>
      </c>
      <c r="BS506" t="n">
        <v>0</v>
      </c>
      <c r="BT506" t="n">
        <v>0</v>
      </c>
      <c r="BU506" t="n">
        <v>0</v>
      </c>
      <c r="BV506" t="n">
        <v>0</v>
      </c>
      <c r="BW506" t="n">
        <v>0</v>
      </c>
      <c r="CV506" t="n">
        <v>0</v>
      </c>
      <c r="CW506" t="n">
        <v>0</v>
      </c>
      <c r="CX506">
        <f>ROUND(Y506*Source!I1474,7)</f>
        <v/>
      </c>
      <c r="CY506">
        <f>AA506</f>
        <v/>
      </c>
      <c r="CZ506">
        <f>AE506</f>
        <v/>
      </c>
      <c r="DA506">
        <f>AI506</f>
        <v/>
      </c>
      <c r="DB506">
        <f>ROUND(ROUND(AT506*CZ506,2),2)</f>
        <v/>
      </c>
      <c r="DC506">
        <f>ROUND(ROUND(AT506*AG506,2),2)</f>
        <v/>
      </c>
      <c r="DD506" t="inlineStr"/>
      <c r="DE506" t="inlineStr"/>
      <c r="DF506">
        <f>ROUND(ROUND(AE506*AI506,0)*CX506,0)</f>
        <v/>
      </c>
      <c r="DG506">
        <f>ROUND(ROUND(AF506,0)*CX506,0)</f>
        <v/>
      </c>
      <c r="DH506">
        <f>ROUND(ROUND(AG506,0)*CX506,0)</f>
        <v/>
      </c>
      <c r="DI506">
        <f>ROUND(ROUND(AH506,0)*CX506,0)</f>
        <v/>
      </c>
      <c r="DJ506">
        <f>DF506</f>
        <v/>
      </c>
      <c r="DK506" t="n">
        <v>0</v>
      </c>
      <c r="DL506" t="inlineStr"/>
      <c r="DM506" t="n">
        <v>0</v>
      </c>
      <c r="DN506" t="inlineStr"/>
      <c r="DO506" t="n">
        <v>0</v>
      </c>
    </row>
    <row r="507">
      <c r="A507">
        <f>ROW(Source!A1474)</f>
        <v/>
      </c>
      <c r="B507" t="n">
        <v>78862477</v>
      </c>
      <c r="C507" t="n">
        <v>78866556</v>
      </c>
      <c r="D507" t="n">
        <v>29107963</v>
      </c>
      <c r="E507" t="n">
        <v>1</v>
      </c>
      <c r="F507" t="n">
        <v>1</v>
      </c>
      <c r="G507" t="n">
        <v>1</v>
      </c>
      <c r="H507" t="n">
        <v>3</v>
      </c>
      <c r="I507" t="inlineStr">
        <is>
          <t>101-1669</t>
        </is>
      </c>
      <c r="J507" t="inlineStr">
        <is>
          <t>ТССЦ Московской обл., 101-1669, приказ Минстроя России №675/пр от 28.02.2017 № 254/пр</t>
        </is>
      </c>
      <c r="K507" t="inlineStr">
        <is>
          <t>Очес льняной</t>
        </is>
      </c>
      <c r="L507" t="n">
        <v>1346</v>
      </c>
      <c r="N507" t="n">
        <v>1009</v>
      </c>
      <c r="O507" t="inlineStr">
        <is>
          <t>кг</t>
        </is>
      </c>
      <c r="P507" t="inlineStr">
        <is>
          <t>кг</t>
        </is>
      </c>
      <c r="Q507" t="n">
        <v>1</v>
      </c>
      <c r="W507" t="n">
        <v>0</v>
      </c>
      <c r="X507" t="n">
        <v>-2113933962</v>
      </c>
      <c r="Y507">
        <f>AT507</f>
        <v/>
      </c>
      <c r="AA507" t="n">
        <v>590.67</v>
      </c>
      <c r="AB507" t="n">
        <v>0</v>
      </c>
      <c r="AC507" t="n">
        <v>0</v>
      </c>
      <c r="AD507" t="n">
        <v>0</v>
      </c>
      <c r="AE507" t="n">
        <v>37.29</v>
      </c>
      <c r="AF507" t="n">
        <v>0</v>
      </c>
      <c r="AG507" t="n">
        <v>0</v>
      </c>
      <c r="AH507" t="n">
        <v>0</v>
      </c>
      <c r="AI507" t="n">
        <v>15.84</v>
      </c>
      <c r="AJ507" t="n">
        <v>1</v>
      </c>
      <c r="AK507" t="n">
        <v>1</v>
      </c>
      <c r="AL507" t="n">
        <v>1</v>
      </c>
      <c r="AM507" t="n">
        <v>2</v>
      </c>
      <c r="AN507" t="n">
        <v>0</v>
      </c>
      <c r="AO507" t="n">
        <v>1</v>
      </c>
      <c r="AP507" t="n">
        <v>0</v>
      </c>
      <c r="AQ507" t="n">
        <v>0</v>
      </c>
      <c r="AR507" t="n">
        <v>0</v>
      </c>
      <c r="AS507" t="inlineStr"/>
      <c r="AT507" t="n">
        <v>0.5600000000000001</v>
      </c>
      <c r="AU507" t="inlineStr"/>
      <c r="AV507" t="n">
        <v>0</v>
      </c>
      <c r="AW507" t="n">
        <v>2</v>
      </c>
      <c r="AX507" t="n">
        <v>78866573</v>
      </c>
      <c r="AY507" t="n">
        <v>1</v>
      </c>
      <c r="AZ507" t="n">
        <v>0</v>
      </c>
      <c r="BA507" t="n">
        <v>497</v>
      </c>
      <c r="BB507" t="n">
        <v>0</v>
      </c>
      <c r="BC507" t="n">
        <v>0</v>
      </c>
      <c r="BD507" t="n">
        <v>0</v>
      </c>
      <c r="BE507" t="n">
        <v>0</v>
      </c>
      <c r="BF507" t="n">
        <v>0</v>
      </c>
      <c r="BG507" t="n">
        <v>0</v>
      </c>
      <c r="BH507" t="n">
        <v>0</v>
      </c>
      <c r="BI507" t="n">
        <v>0</v>
      </c>
      <c r="BJ507" t="n">
        <v>0</v>
      </c>
      <c r="BK507" t="n">
        <v>0</v>
      </c>
      <c r="BL507" t="n">
        <v>0</v>
      </c>
      <c r="BM507" t="n">
        <v>0</v>
      </c>
      <c r="BN507" t="n">
        <v>0</v>
      </c>
      <c r="BO507" t="n">
        <v>0</v>
      </c>
      <c r="BP507" t="n">
        <v>0</v>
      </c>
      <c r="BQ507" t="n">
        <v>0</v>
      </c>
      <c r="BR507" t="n">
        <v>0</v>
      </c>
      <c r="BS507" t="n">
        <v>0</v>
      </c>
      <c r="BT507" t="n">
        <v>0</v>
      </c>
      <c r="BU507" t="n">
        <v>0</v>
      </c>
      <c r="BV507" t="n">
        <v>0</v>
      </c>
      <c r="BW507" t="n">
        <v>0</v>
      </c>
      <c r="CV507" t="n">
        <v>0</v>
      </c>
      <c r="CW507" t="n">
        <v>0</v>
      </c>
      <c r="CX507">
        <f>ROUND(Y507*Source!I1474,7)</f>
        <v/>
      </c>
      <c r="CY507">
        <f>AA507</f>
        <v/>
      </c>
      <c r="CZ507">
        <f>AE507</f>
        <v/>
      </c>
      <c r="DA507">
        <f>AI507</f>
        <v/>
      </c>
      <c r="DB507">
        <f>ROUND(ROUND(AT507*CZ507,2),2)</f>
        <v/>
      </c>
      <c r="DC507">
        <f>ROUND(ROUND(AT507*AG507,2),2)</f>
        <v/>
      </c>
      <c r="DD507" t="inlineStr"/>
      <c r="DE507" t="inlineStr"/>
      <c r="DF507">
        <f>ROUND(ROUND(AE507*AI507,0)*CX507,0)</f>
        <v/>
      </c>
      <c r="DG507">
        <f>ROUND(ROUND(AF507,0)*CX507,0)</f>
        <v/>
      </c>
      <c r="DH507">
        <f>ROUND(ROUND(AG507,0)*CX507,0)</f>
        <v/>
      </c>
      <c r="DI507">
        <f>ROUND(ROUND(AH507,0)*CX507,0)</f>
        <v/>
      </c>
      <c r="DJ507">
        <f>DF507</f>
        <v/>
      </c>
      <c r="DK507" t="n">
        <v>0</v>
      </c>
      <c r="DL507" t="inlineStr"/>
      <c r="DM507" t="n">
        <v>0</v>
      </c>
      <c r="DN507" t="inlineStr"/>
      <c r="DO507" t="n">
        <v>0</v>
      </c>
    </row>
    <row r="508">
      <c r="A508">
        <f>ROW(Source!A1474)</f>
        <v/>
      </c>
      <c r="B508" t="n">
        <v>78862477</v>
      </c>
      <c r="C508" t="n">
        <v>78866556</v>
      </c>
      <c r="D508" t="n">
        <v>29144224</v>
      </c>
      <c r="E508" t="n">
        <v>1</v>
      </c>
      <c r="F508" t="n">
        <v>1</v>
      </c>
      <c r="G508" t="n">
        <v>1</v>
      </c>
      <c r="H508" t="n">
        <v>3</v>
      </c>
      <c r="I508" t="inlineStr">
        <is>
          <t>302-1241</t>
        </is>
      </c>
      <c r="J508" t="inlineStr">
        <is>
          <t>ТССЦ Московской обл., 302-1241, приказ Минстроя России №675/пр от 28.02.2017 № 256/пр</t>
        </is>
      </c>
      <c r="K508" t="inlineStr">
        <is>
          <t>Сгоны стальные с муфтой и контргайкой, диаметром 50 мм</t>
        </is>
      </c>
      <c r="L508" t="n">
        <v>1354</v>
      </c>
      <c r="N508" t="n">
        <v>1010</v>
      </c>
      <c r="O508" t="inlineStr">
        <is>
          <t>шт.</t>
        </is>
      </c>
      <c r="P508" t="inlineStr">
        <is>
          <t>шт.</t>
        </is>
      </c>
      <c r="Q508" t="n">
        <v>1</v>
      </c>
      <c r="W508" t="n">
        <v>1</v>
      </c>
      <c r="X508" t="n">
        <v>-1108176549</v>
      </c>
      <c r="Y508">
        <f>AT508</f>
        <v/>
      </c>
      <c r="AA508" t="n">
        <v>391.55</v>
      </c>
      <c r="AB508" t="n">
        <v>0</v>
      </c>
      <c r="AC508" t="n">
        <v>0</v>
      </c>
      <c r="AD508" t="n">
        <v>0</v>
      </c>
      <c r="AE508" t="n">
        <v>28.58</v>
      </c>
      <c r="AF508" t="n">
        <v>0</v>
      </c>
      <c r="AG508" t="n">
        <v>0</v>
      </c>
      <c r="AH508" t="n">
        <v>0</v>
      </c>
      <c r="AI508" t="n">
        <v>13.7</v>
      </c>
      <c r="AJ508" t="n">
        <v>1</v>
      </c>
      <c r="AK508" t="n">
        <v>1</v>
      </c>
      <c r="AL508" t="n">
        <v>1</v>
      </c>
      <c r="AM508" t="n">
        <v>2</v>
      </c>
      <c r="AN508" t="n">
        <v>0</v>
      </c>
      <c r="AO508" t="n">
        <v>1</v>
      </c>
      <c r="AP508" t="n">
        <v>0</v>
      </c>
      <c r="AQ508" t="n">
        <v>0</v>
      </c>
      <c r="AR508" t="n">
        <v>0</v>
      </c>
      <c r="AS508" t="inlineStr"/>
      <c r="AT508" t="n">
        <v>-100</v>
      </c>
      <c r="AU508" t="inlineStr"/>
      <c r="AV508" t="n">
        <v>0</v>
      </c>
      <c r="AW508" t="n">
        <v>2</v>
      </c>
      <c r="AX508" t="n">
        <v>78866574</v>
      </c>
      <c r="AY508" t="n">
        <v>1</v>
      </c>
      <c r="AZ508" t="n">
        <v>6144</v>
      </c>
      <c r="BA508" t="n">
        <v>498</v>
      </c>
      <c r="BB508" t="n">
        <v>0</v>
      </c>
      <c r="BC508" t="n">
        <v>0</v>
      </c>
      <c r="BD508" t="n">
        <v>0</v>
      </c>
      <c r="BE508" t="n">
        <v>0</v>
      </c>
      <c r="BF508" t="n">
        <v>0</v>
      </c>
      <c r="BG508" t="n">
        <v>0</v>
      </c>
      <c r="BH508" t="n">
        <v>0</v>
      </c>
      <c r="BI508" t="n">
        <v>0</v>
      </c>
      <c r="BJ508" t="n">
        <v>0</v>
      </c>
      <c r="BK508" t="n">
        <v>0</v>
      </c>
      <c r="BL508" t="n">
        <v>0</v>
      </c>
      <c r="BM508" t="n">
        <v>0</v>
      </c>
      <c r="BN508" t="n">
        <v>0</v>
      </c>
      <c r="BO508" t="n">
        <v>0</v>
      </c>
      <c r="BP508" t="n">
        <v>0</v>
      </c>
      <c r="BQ508" t="n">
        <v>0</v>
      </c>
      <c r="BR508" t="n">
        <v>0</v>
      </c>
      <c r="BS508" t="n">
        <v>0</v>
      </c>
      <c r="BT508" t="n">
        <v>0</v>
      </c>
      <c r="BU508" t="n">
        <v>0</v>
      </c>
      <c r="BV508" t="n">
        <v>0</v>
      </c>
      <c r="BW508" t="n">
        <v>0</v>
      </c>
      <c r="CV508" t="n">
        <v>0</v>
      </c>
      <c r="CW508" t="n">
        <v>0</v>
      </c>
      <c r="CX508">
        <f>ROUND(Y508*Source!I1474,7)</f>
        <v/>
      </c>
      <c r="CY508">
        <f>AA508</f>
        <v/>
      </c>
      <c r="CZ508">
        <f>AE508</f>
        <v/>
      </c>
      <c r="DA508">
        <f>AI508</f>
        <v/>
      </c>
      <c r="DB508">
        <f>ROUND(ROUND(AT508*CZ508,2),2)</f>
        <v/>
      </c>
      <c r="DC508">
        <f>ROUND(ROUND(AT508*AG508,2),2)</f>
        <v/>
      </c>
      <c r="DD508" t="inlineStr"/>
      <c r="DE508" t="inlineStr"/>
      <c r="DF508">
        <f>ROUND(ROUND(AE508*AI508,0)*CX508,0)</f>
        <v/>
      </c>
      <c r="DG508">
        <f>ROUND(ROUND(AF508,0)*CX508,0)</f>
        <v/>
      </c>
      <c r="DH508">
        <f>ROUND(ROUND(AG508,0)*CX508,0)</f>
        <v/>
      </c>
      <c r="DI508">
        <f>ROUND(ROUND(AH508,0)*CX508,0)</f>
        <v/>
      </c>
      <c r="DJ508">
        <f>DF508</f>
        <v/>
      </c>
      <c r="DK508" t="n">
        <v>0</v>
      </c>
      <c r="DL508" t="inlineStr"/>
      <c r="DM508" t="n">
        <v>0</v>
      </c>
      <c r="DN508" t="inlineStr"/>
      <c r="DO508" t="n">
        <v>0</v>
      </c>
    </row>
    <row r="509">
      <c r="A509">
        <f>ROW(Source!A1474)</f>
        <v/>
      </c>
      <c r="B509" t="n">
        <v>78862477</v>
      </c>
      <c r="C509" t="n">
        <v>78866556</v>
      </c>
      <c r="D509" t="n">
        <v>29160095</v>
      </c>
      <c r="E509" t="n">
        <v>1</v>
      </c>
      <c r="F509" t="n">
        <v>1</v>
      </c>
      <c r="G509" t="n">
        <v>1</v>
      </c>
      <c r="H509" t="n">
        <v>3</v>
      </c>
      <c r="I509" t="inlineStr">
        <is>
          <t>507-3620</t>
        </is>
      </c>
      <c r="J509" t="inlineStr">
        <is>
          <t>ТССЦ Московской обл., 507-3620, приказ Минстроя России №675/пр от 28.02.2017 № 258/пр</t>
        </is>
      </c>
      <c r="K509" t="inlineStr">
        <is>
          <t>Тройник полипропиленовый переходной диаметром 32х20х20 мм ( прим.32*15*32)</t>
        </is>
      </c>
      <c r="L509" t="n">
        <v>1358</v>
      </c>
      <c r="N509" t="n">
        <v>1010</v>
      </c>
      <c r="O509" t="inlineStr">
        <is>
          <t>10 шт.</t>
        </is>
      </c>
      <c r="P509" t="inlineStr">
        <is>
          <t>10 шт.</t>
        </is>
      </c>
      <c r="Q509" t="n">
        <v>10</v>
      </c>
      <c r="W509" t="n">
        <v>0</v>
      </c>
      <c r="X509" t="n">
        <v>748835635</v>
      </c>
      <c r="Y509">
        <f>AT509</f>
        <v/>
      </c>
      <c r="AA509" t="n">
        <v>191.78</v>
      </c>
      <c r="AB509" t="n">
        <v>0</v>
      </c>
      <c r="AC509" t="n">
        <v>0</v>
      </c>
      <c r="AD509" t="n">
        <v>0</v>
      </c>
      <c r="AE509" t="n">
        <v>36.6</v>
      </c>
      <c r="AF509" t="n">
        <v>0</v>
      </c>
      <c r="AG509" t="n">
        <v>0</v>
      </c>
      <c r="AH509" t="n">
        <v>0</v>
      </c>
      <c r="AI509" t="n">
        <v>5.24</v>
      </c>
      <c r="AJ509" t="n">
        <v>1</v>
      </c>
      <c r="AK509" t="n">
        <v>1</v>
      </c>
      <c r="AL509" t="n">
        <v>1</v>
      </c>
      <c r="AM509" t="n">
        <v>0</v>
      </c>
      <c r="AN509" t="n">
        <v>0</v>
      </c>
      <c r="AO509" t="n">
        <v>0</v>
      </c>
      <c r="AP509" t="n">
        <v>1</v>
      </c>
      <c r="AQ509" t="n">
        <v>0</v>
      </c>
      <c r="AR509" t="n">
        <v>0</v>
      </c>
      <c r="AS509" t="inlineStr"/>
      <c r="AT509" t="n">
        <v>5</v>
      </c>
      <c r="AU509" t="inlineStr"/>
      <c r="AV509" t="n">
        <v>0</v>
      </c>
      <c r="AW509" t="n">
        <v>1</v>
      </c>
      <c r="AX509" t="n">
        <v>-1</v>
      </c>
      <c r="AY509" t="n">
        <v>0</v>
      </c>
      <c r="AZ509" t="n">
        <v>0</v>
      </c>
      <c r="BA509" t="inlineStr"/>
      <c r="BB509" t="n">
        <v>0</v>
      </c>
      <c r="BC509" t="n">
        <v>0</v>
      </c>
      <c r="BD509" t="n">
        <v>0</v>
      </c>
      <c r="BE509" t="n">
        <v>0</v>
      </c>
      <c r="BF509" t="n">
        <v>0</v>
      </c>
      <c r="BG509" t="n">
        <v>0</v>
      </c>
      <c r="BH509" t="n">
        <v>0</v>
      </c>
      <c r="BI509" t="n">
        <v>0</v>
      </c>
      <c r="BJ509" t="n">
        <v>0</v>
      </c>
      <c r="BK509" t="n">
        <v>0</v>
      </c>
      <c r="BL509" t="n">
        <v>0</v>
      </c>
      <c r="BM509" t="n">
        <v>0</v>
      </c>
      <c r="BN509" t="n">
        <v>0</v>
      </c>
      <c r="BO509" t="n">
        <v>0</v>
      </c>
      <c r="BP509" t="n">
        <v>0</v>
      </c>
      <c r="BQ509" t="n">
        <v>0</v>
      </c>
      <c r="BR509" t="n">
        <v>0</v>
      </c>
      <c r="BS509" t="n">
        <v>0</v>
      </c>
      <c r="BT509" t="n">
        <v>0</v>
      </c>
      <c r="BU509" t="n">
        <v>0</v>
      </c>
      <c r="BV509" t="n">
        <v>0</v>
      </c>
      <c r="BW509" t="n">
        <v>0</v>
      </c>
      <c r="CV509" t="n">
        <v>0</v>
      </c>
      <c r="CW509" t="n">
        <v>0</v>
      </c>
      <c r="CX509">
        <f>ROUND(Y509*Source!I1474,7)</f>
        <v/>
      </c>
      <c r="CY509">
        <f>AA509</f>
        <v/>
      </c>
      <c r="CZ509">
        <f>AE509</f>
        <v/>
      </c>
      <c r="DA509">
        <f>AI509</f>
        <v/>
      </c>
      <c r="DB509">
        <f>ROUND(ROUND(AT509*CZ509,2),2)</f>
        <v/>
      </c>
      <c r="DC509">
        <f>ROUND(ROUND(AT509*AG509,2),2)</f>
        <v/>
      </c>
      <c r="DD509" t="inlineStr"/>
      <c r="DE509" t="inlineStr"/>
      <c r="DF509">
        <f>ROUND(ROUND(AE509*AI509,0)*CX509,0)</f>
        <v/>
      </c>
      <c r="DG509">
        <f>ROUND(ROUND(AF509,0)*CX509,0)</f>
        <v/>
      </c>
      <c r="DH509">
        <f>ROUND(ROUND(AG509,0)*CX509,0)</f>
        <v/>
      </c>
      <c r="DI509">
        <f>ROUND(ROUND(AH509,0)*CX509,0)</f>
        <v/>
      </c>
      <c r="DJ509">
        <f>DF509</f>
        <v/>
      </c>
      <c r="DK509" t="n">
        <v>0</v>
      </c>
      <c r="DL509" t="inlineStr"/>
      <c r="DM509" t="n">
        <v>0</v>
      </c>
      <c r="DN509" t="inlineStr"/>
      <c r="DO509" t="n">
        <v>0</v>
      </c>
    </row>
    <row r="510">
      <c r="A510">
        <f>ROW(Source!A1474)</f>
        <v/>
      </c>
      <c r="B510" t="n">
        <v>78862477</v>
      </c>
      <c r="C510" t="n">
        <v>78866556</v>
      </c>
      <c r="D510" t="n">
        <v>38120438</v>
      </c>
      <c r="E510" t="n">
        <v>1</v>
      </c>
      <c r="F510" t="n">
        <v>1</v>
      </c>
      <c r="G510" t="n">
        <v>1</v>
      </c>
      <c r="H510" t="n">
        <v>3</v>
      </c>
      <c r="I510" t="inlineStr">
        <is>
          <t>507-4993</t>
        </is>
      </c>
      <c r="J510" t="inlineStr">
        <is>
          <t>ТССЦ Московской обл., 507-4993, приказ Минстроя России №675/пр от 28.02.2017 № 258/пр</t>
        </is>
      </c>
      <c r="K510" t="inlineStr">
        <is>
          <t>Муфты стальные прямые диаметром 40 мм</t>
        </is>
      </c>
      <c r="L510" t="n">
        <v>1358</v>
      </c>
      <c r="N510" t="n">
        <v>1010</v>
      </c>
      <c r="O510" t="inlineStr">
        <is>
          <t>10 шт.</t>
        </is>
      </c>
      <c r="P510" t="inlineStr">
        <is>
          <t>10 шт.</t>
        </is>
      </c>
      <c r="Q510" t="n">
        <v>10</v>
      </c>
      <c r="W510" t="n">
        <v>0</v>
      </c>
      <c r="X510" t="n">
        <v>1866489923</v>
      </c>
      <c r="Y510">
        <f>AT510</f>
        <v/>
      </c>
      <c r="AA510" t="n">
        <v>1048.11</v>
      </c>
      <c r="AB510" t="n">
        <v>0</v>
      </c>
      <c r="AC510" t="n">
        <v>0</v>
      </c>
      <c r="AD510" t="n">
        <v>0</v>
      </c>
      <c r="AE510" t="n">
        <v>135.59</v>
      </c>
      <c r="AF510" t="n">
        <v>0</v>
      </c>
      <c r="AG510" t="n">
        <v>0</v>
      </c>
      <c r="AH510" t="n">
        <v>0</v>
      </c>
      <c r="AI510" t="n">
        <v>7.73</v>
      </c>
      <c r="AJ510" t="n">
        <v>1</v>
      </c>
      <c r="AK510" t="n">
        <v>1</v>
      </c>
      <c r="AL510" t="n">
        <v>1</v>
      </c>
      <c r="AM510" t="n">
        <v>0</v>
      </c>
      <c r="AN510" t="n">
        <v>0</v>
      </c>
      <c r="AO510" t="n">
        <v>0</v>
      </c>
      <c r="AP510" t="n">
        <v>0</v>
      </c>
      <c r="AQ510" t="n">
        <v>0</v>
      </c>
      <c r="AR510" t="n">
        <v>0</v>
      </c>
      <c r="AS510" t="inlineStr"/>
      <c r="AT510" t="n">
        <v>100</v>
      </c>
      <c r="AU510" t="inlineStr"/>
      <c r="AV510" t="n">
        <v>0</v>
      </c>
      <c r="AW510" t="n">
        <v>1</v>
      </c>
      <c r="AX510" t="n">
        <v>-1</v>
      </c>
      <c r="AY510" t="n">
        <v>0</v>
      </c>
      <c r="AZ510" t="n">
        <v>0</v>
      </c>
      <c r="BA510" t="inlineStr"/>
      <c r="BB510" t="n">
        <v>0</v>
      </c>
      <c r="BC510" t="n">
        <v>0</v>
      </c>
      <c r="BD510" t="n">
        <v>0</v>
      </c>
      <c r="BE510" t="n">
        <v>0</v>
      </c>
      <c r="BF510" t="n">
        <v>0</v>
      </c>
      <c r="BG510" t="n">
        <v>0</v>
      </c>
      <c r="BH510" t="n">
        <v>0</v>
      </c>
      <c r="BI510" t="n">
        <v>0</v>
      </c>
      <c r="BJ510" t="n">
        <v>0</v>
      </c>
      <c r="BK510" t="n">
        <v>0</v>
      </c>
      <c r="BL510" t="n">
        <v>0</v>
      </c>
      <c r="BM510" t="n">
        <v>0</v>
      </c>
      <c r="BN510" t="n">
        <v>0</v>
      </c>
      <c r="BO510" t="n">
        <v>0</v>
      </c>
      <c r="BP510" t="n">
        <v>0</v>
      </c>
      <c r="BQ510" t="n">
        <v>0</v>
      </c>
      <c r="BR510" t="n">
        <v>0</v>
      </c>
      <c r="BS510" t="n">
        <v>0</v>
      </c>
      <c r="BT510" t="n">
        <v>0</v>
      </c>
      <c r="BU510" t="n">
        <v>0</v>
      </c>
      <c r="BV510" t="n">
        <v>0</v>
      </c>
      <c r="BW510" t="n">
        <v>0</v>
      </c>
      <c r="CV510" t="n">
        <v>0</v>
      </c>
      <c r="CW510" t="n">
        <v>0</v>
      </c>
      <c r="CX510">
        <f>ROUND(Y510*Source!I1474,7)</f>
        <v/>
      </c>
      <c r="CY510">
        <f>AA510</f>
        <v/>
      </c>
      <c r="CZ510">
        <f>AE510</f>
        <v/>
      </c>
      <c r="DA510">
        <f>AI510</f>
        <v/>
      </c>
      <c r="DB510">
        <f>ROUND(ROUND(AT510*CZ510,2),2)</f>
        <v/>
      </c>
      <c r="DC510">
        <f>ROUND(ROUND(AT510*AG510,2),2)</f>
        <v/>
      </c>
      <c r="DD510" t="inlineStr"/>
      <c r="DE510" t="inlineStr"/>
      <c r="DF510">
        <f>ROUND(ROUND(AE510*AI510,0)*CX510,0)</f>
        <v/>
      </c>
      <c r="DG510">
        <f>ROUND(ROUND(AF510,0)*CX510,0)</f>
        <v/>
      </c>
      <c r="DH510">
        <f>ROUND(ROUND(AG510,0)*CX510,0)</f>
        <v/>
      </c>
      <c r="DI510">
        <f>ROUND(ROUND(AH510,0)*CX510,0)</f>
        <v/>
      </c>
      <c r="DJ510">
        <f>DF510</f>
        <v/>
      </c>
      <c r="DK510" t="n">
        <v>0</v>
      </c>
      <c r="DL510" t="inlineStr"/>
      <c r="DM510" t="n">
        <v>0</v>
      </c>
      <c r="DN510" t="inlineStr"/>
      <c r="DO510" t="n">
        <v>0</v>
      </c>
    </row>
    <row r="511">
      <c r="A511">
        <f>ROW(Source!A1516)</f>
        <v/>
      </c>
      <c r="B511" t="n">
        <v>78862477</v>
      </c>
      <c r="C511" t="n">
        <v>78866647</v>
      </c>
      <c r="D511" t="n">
        <v>18408291</v>
      </c>
      <c r="E511" t="n">
        <v>1</v>
      </c>
      <c r="F511" t="n">
        <v>1</v>
      </c>
      <c r="G511" t="n">
        <v>1</v>
      </c>
      <c r="H511" t="n">
        <v>1</v>
      </c>
      <c r="I511" t="inlineStr">
        <is>
          <t>1-1025-90</t>
        </is>
      </c>
      <c r="J511" t="inlineStr"/>
      <c r="K511" t="inlineStr">
        <is>
          <t>Рабочий строитель среднего разряда 2,5</t>
        </is>
      </c>
      <c r="L511" t="n">
        <v>1369</v>
      </c>
      <c r="N511" t="n">
        <v>1013</v>
      </c>
      <c r="O511" t="inlineStr">
        <is>
          <t>чел.-ч</t>
        </is>
      </c>
      <c r="P511" t="inlineStr">
        <is>
          <t>чел.-ч</t>
        </is>
      </c>
      <c r="Q511" t="n">
        <v>1</v>
      </c>
      <c r="W511" t="n">
        <v>0</v>
      </c>
      <c r="X511" t="n">
        <v>1933892413</v>
      </c>
      <c r="Y511">
        <f>AT511</f>
        <v/>
      </c>
      <c r="AA511" t="n">
        <v>0</v>
      </c>
      <c r="AB511" t="n">
        <v>0</v>
      </c>
      <c r="AC511" t="n">
        <v>0</v>
      </c>
      <c r="AD511" t="n">
        <v>8.17</v>
      </c>
      <c r="AE511" t="n">
        <v>0</v>
      </c>
      <c r="AF511" t="n">
        <v>0</v>
      </c>
      <c r="AG511" t="n">
        <v>0</v>
      </c>
      <c r="AH511" t="n">
        <v>8.17</v>
      </c>
      <c r="AI511" t="n">
        <v>1</v>
      </c>
      <c r="AJ511" t="n">
        <v>1</v>
      </c>
      <c r="AK511" t="n">
        <v>1</v>
      </c>
      <c r="AL511" t="n">
        <v>1</v>
      </c>
      <c r="AM511" t="n">
        <v>-2</v>
      </c>
      <c r="AN511" t="n">
        <v>0</v>
      </c>
      <c r="AO511" t="n">
        <v>1</v>
      </c>
      <c r="AP511" t="n">
        <v>1</v>
      </c>
      <c r="AQ511" t="n">
        <v>0</v>
      </c>
      <c r="AR511" t="n">
        <v>0</v>
      </c>
      <c r="AS511" t="inlineStr"/>
      <c r="AT511" t="n">
        <v>32.2</v>
      </c>
      <c r="AU511" t="inlineStr"/>
      <c r="AV511" t="n">
        <v>1</v>
      </c>
      <c r="AW511" t="n">
        <v>2</v>
      </c>
      <c r="AX511" t="n">
        <v>78866654</v>
      </c>
      <c r="AY511" t="n">
        <v>1</v>
      </c>
      <c r="AZ511" t="n">
        <v>0</v>
      </c>
      <c r="BA511" t="n">
        <v>499</v>
      </c>
      <c r="BB511" t="n">
        <v>0</v>
      </c>
      <c r="BC511" t="n">
        <v>0</v>
      </c>
      <c r="BD511" t="n">
        <v>0</v>
      </c>
      <c r="BE511" t="n">
        <v>0</v>
      </c>
      <c r="BF511" t="n">
        <v>0</v>
      </c>
      <c r="BG511" t="n">
        <v>0</v>
      </c>
      <c r="BH511" t="n">
        <v>0</v>
      </c>
      <c r="BI511" t="n">
        <v>0</v>
      </c>
      <c r="BJ511" t="n">
        <v>0</v>
      </c>
      <c r="BK511" t="n">
        <v>0</v>
      </c>
      <c r="BL511" t="n">
        <v>0</v>
      </c>
      <c r="BM511" t="n">
        <v>0</v>
      </c>
      <c r="BN511" t="n">
        <v>0</v>
      </c>
      <c r="BO511" t="n">
        <v>0</v>
      </c>
      <c r="BP511" t="n">
        <v>0</v>
      </c>
      <c r="BQ511" t="n">
        <v>0</v>
      </c>
      <c r="BR511" t="n">
        <v>0</v>
      </c>
      <c r="BS511" t="n">
        <v>0</v>
      </c>
      <c r="BT511" t="n">
        <v>0</v>
      </c>
      <c r="BU511" t="n">
        <v>0</v>
      </c>
      <c r="BV511" t="n">
        <v>0</v>
      </c>
      <c r="BW511" t="n">
        <v>0</v>
      </c>
      <c r="CU511">
        <f>ROUND(AT511*Source!I1516*AH511*AL511,0)</f>
        <v/>
      </c>
      <c r="CV511">
        <f>ROUND(Y511*Source!I1516,7)</f>
        <v/>
      </c>
      <c r="CW511" t="n">
        <v>0</v>
      </c>
      <c r="CX511">
        <f>ROUND(Y511*Source!I1516,7)</f>
        <v/>
      </c>
      <c r="CY511">
        <f>AD511</f>
        <v/>
      </c>
      <c r="CZ511">
        <f>AH511</f>
        <v/>
      </c>
      <c r="DA511">
        <f>AL511</f>
        <v/>
      </c>
      <c r="DB511">
        <f>ROUND(ROUND(AT511*CZ511,2),2)</f>
        <v/>
      </c>
      <c r="DC511">
        <f>ROUND(ROUND(AT511*AG511,2),2)</f>
        <v/>
      </c>
      <c r="DD511" t="inlineStr"/>
      <c r="DE511" t="inlineStr"/>
      <c r="DF511">
        <f>ROUND(ROUND(AE511,0)*CX511,0)</f>
        <v/>
      </c>
      <c r="DG511">
        <f>ROUND(ROUND(AF511,0)*CX511,0)</f>
        <v/>
      </c>
      <c r="DH511">
        <f>ROUND(ROUND(AG511,0)*CX511,0)</f>
        <v/>
      </c>
      <c r="DI511">
        <f>ROUND(ROUND(AH511,0)*CX511,0)</f>
        <v/>
      </c>
      <c r="DJ511">
        <f>DI511</f>
        <v/>
      </c>
      <c r="DK511" t="n">
        <v>0</v>
      </c>
      <c r="DL511" t="inlineStr"/>
      <c r="DM511" t="n">
        <v>0</v>
      </c>
      <c r="DN511" t="inlineStr"/>
      <c r="DO511" t="n">
        <v>0</v>
      </c>
    </row>
    <row r="512">
      <c r="A512">
        <f>ROW(Source!A1516)</f>
        <v/>
      </c>
      <c r="B512" t="n">
        <v>78862477</v>
      </c>
      <c r="C512" t="n">
        <v>78866647</v>
      </c>
      <c r="D512" t="n">
        <v>29174913</v>
      </c>
      <c r="E512" t="n">
        <v>1</v>
      </c>
      <c r="F512" t="n">
        <v>1</v>
      </c>
      <c r="G512" t="n">
        <v>1</v>
      </c>
      <c r="H512" t="n">
        <v>2</v>
      </c>
      <c r="I512" t="inlineStr">
        <is>
          <t>400001</t>
        </is>
      </c>
      <c r="J512" t="inlineStr">
        <is>
          <t>ТСЭМ Московской обл., 400001, приказ Минстроя России №675/пр от 28.02.2017 № 264/пр</t>
        </is>
      </c>
      <c r="K512" t="inlineStr">
        <is>
          <t>Автомобили бортовые, грузоподъемность до 5 т</t>
        </is>
      </c>
      <c r="L512" t="n">
        <v>1368</v>
      </c>
      <c r="N512" t="n">
        <v>1011</v>
      </c>
      <c r="O512" t="inlineStr">
        <is>
          <t>маш.-ч</t>
        </is>
      </c>
      <c r="P512" t="inlineStr">
        <is>
          <t>маш.-ч</t>
        </is>
      </c>
      <c r="Q512" t="n">
        <v>1</v>
      </c>
      <c r="W512" t="n">
        <v>0</v>
      </c>
      <c r="X512" t="n">
        <v>1230759911</v>
      </c>
      <c r="Y512">
        <f>AT512</f>
        <v/>
      </c>
      <c r="AA512" t="n">
        <v>0</v>
      </c>
      <c r="AB512" t="n">
        <v>2177.51</v>
      </c>
      <c r="AC512" t="n">
        <v>606.1</v>
      </c>
      <c r="AD512" t="n">
        <v>0</v>
      </c>
      <c r="AE512" t="n">
        <v>0</v>
      </c>
      <c r="AF512" t="n">
        <v>87.17</v>
      </c>
      <c r="AG512" t="n">
        <v>11.6</v>
      </c>
      <c r="AH512" t="n">
        <v>0</v>
      </c>
      <c r="AI512" t="n">
        <v>1</v>
      </c>
      <c r="AJ512" t="n">
        <v>24.98</v>
      </c>
      <c r="AK512" t="n">
        <v>52.25</v>
      </c>
      <c r="AL512" t="n">
        <v>1</v>
      </c>
      <c r="AM512" t="n">
        <v>2</v>
      </c>
      <c r="AN512" t="n">
        <v>0</v>
      </c>
      <c r="AO512" t="n">
        <v>1</v>
      </c>
      <c r="AP512" t="n">
        <v>1</v>
      </c>
      <c r="AQ512" t="n">
        <v>0</v>
      </c>
      <c r="AR512" t="n">
        <v>0</v>
      </c>
      <c r="AS512" t="inlineStr"/>
      <c r="AT512" t="n">
        <v>0.01</v>
      </c>
      <c r="AU512" t="inlineStr"/>
      <c r="AV512" t="n">
        <v>0</v>
      </c>
      <c r="AW512" t="n">
        <v>2</v>
      </c>
      <c r="AX512" t="n">
        <v>78866655</v>
      </c>
      <c r="AY512" t="n">
        <v>1</v>
      </c>
      <c r="AZ512" t="n">
        <v>0</v>
      </c>
      <c r="BA512" t="n">
        <v>500</v>
      </c>
      <c r="BB512" t="n">
        <v>0</v>
      </c>
      <c r="BC512" t="n">
        <v>0</v>
      </c>
      <c r="BD512" t="n">
        <v>0</v>
      </c>
      <c r="BE512" t="n">
        <v>0</v>
      </c>
      <c r="BF512" t="n">
        <v>0</v>
      </c>
      <c r="BG512" t="n">
        <v>0</v>
      </c>
      <c r="BH512" t="n">
        <v>0</v>
      </c>
      <c r="BI512" t="n">
        <v>0</v>
      </c>
      <c r="BJ512" t="n">
        <v>0</v>
      </c>
      <c r="BK512" t="n">
        <v>0</v>
      </c>
      <c r="BL512" t="n">
        <v>0</v>
      </c>
      <c r="BM512" t="n">
        <v>0</v>
      </c>
      <c r="BN512" t="n">
        <v>0</v>
      </c>
      <c r="BO512" t="n">
        <v>0</v>
      </c>
      <c r="BP512" t="n">
        <v>0</v>
      </c>
      <c r="BQ512" t="n">
        <v>0</v>
      </c>
      <c r="BR512" t="n">
        <v>0</v>
      </c>
      <c r="BS512" t="n">
        <v>0</v>
      </c>
      <c r="BT512" t="n">
        <v>0</v>
      </c>
      <c r="BU512" t="n">
        <v>0</v>
      </c>
      <c r="BV512" t="n">
        <v>0</v>
      </c>
      <c r="BW512" t="n">
        <v>0</v>
      </c>
      <c r="CV512" t="n">
        <v>0</v>
      </c>
      <c r="CW512">
        <f>ROUND(Y512*Source!I1516*DO512,7)</f>
        <v/>
      </c>
      <c r="CX512">
        <f>ROUND(Y512*Source!I1516,7)</f>
        <v/>
      </c>
      <c r="CY512">
        <f>AB512</f>
        <v/>
      </c>
      <c r="CZ512">
        <f>AF512</f>
        <v/>
      </c>
      <c r="DA512">
        <f>AJ512</f>
        <v/>
      </c>
      <c r="DB512">
        <f>ROUND(ROUND(AT512*CZ512,2),2)</f>
        <v/>
      </c>
      <c r="DC512">
        <f>ROUND(ROUND(AT512*AG512,2),2)</f>
        <v/>
      </c>
      <c r="DD512" t="inlineStr"/>
      <c r="DE512" t="inlineStr"/>
      <c r="DF512">
        <f>ROUND(ROUND(AE512,0)*CX512,0)</f>
        <v/>
      </c>
      <c r="DG512">
        <f>ROUND(ROUND(AF512*AJ512,0)*CX512,0)</f>
        <v/>
      </c>
      <c r="DH512">
        <f>ROUND(ROUND(AG512*AK512,0)*CX512,0)</f>
        <v/>
      </c>
      <c r="DI512">
        <f>ROUND(ROUND(AH512,0)*CX512,0)</f>
        <v/>
      </c>
      <c r="DJ512">
        <f>DG512</f>
        <v/>
      </c>
      <c r="DK512" t="n">
        <v>0</v>
      </c>
      <c r="DL512" t="inlineStr"/>
      <c r="DM512" t="n">
        <v>0</v>
      </c>
      <c r="DN512" t="inlineStr"/>
      <c r="DO512" t="n">
        <v>0</v>
      </c>
    </row>
    <row r="513">
      <c r="A513">
        <f>ROW(Source!A1516)</f>
        <v/>
      </c>
      <c r="B513" t="n">
        <v>78862477</v>
      </c>
      <c r="C513" t="n">
        <v>78866647</v>
      </c>
      <c r="D513" t="n">
        <v>29110139</v>
      </c>
      <c r="E513" t="n">
        <v>1</v>
      </c>
      <c r="F513" t="n">
        <v>1</v>
      </c>
      <c r="G513" t="n">
        <v>1</v>
      </c>
      <c r="H513" t="n">
        <v>3</v>
      </c>
      <c r="I513" t="inlineStr">
        <is>
          <t>101-1703</t>
        </is>
      </c>
      <c r="J513" t="inlineStr">
        <is>
          <t>ТССЦ Московской обл., 101-1703, приказ Минстроя России №675/пр от 28.02.2017 № 254/пр</t>
        </is>
      </c>
      <c r="K513" t="inlineStr">
        <is>
          <t>Прокладки резиновые (пластина техническая прессованная)</t>
        </is>
      </c>
      <c r="L513" t="n">
        <v>1346</v>
      </c>
      <c r="N513" t="n">
        <v>1009</v>
      </c>
      <c r="O513" t="inlineStr">
        <is>
          <t>кг</t>
        </is>
      </c>
      <c r="P513" t="inlineStr">
        <is>
          <t>кг</t>
        </is>
      </c>
      <c r="Q513" t="n">
        <v>1</v>
      </c>
      <c r="W513" t="n">
        <v>0</v>
      </c>
      <c r="X513" t="n">
        <v>-1947909329</v>
      </c>
      <c r="Y513">
        <f>AT513</f>
        <v/>
      </c>
      <c r="AA513" t="n">
        <v>341.04</v>
      </c>
      <c r="AB513" t="n">
        <v>0</v>
      </c>
      <c r="AC513" t="n">
        <v>0</v>
      </c>
      <c r="AD513" t="n">
        <v>0</v>
      </c>
      <c r="AE513" t="n">
        <v>23.09</v>
      </c>
      <c r="AF513" t="n">
        <v>0</v>
      </c>
      <c r="AG513" t="n">
        <v>0</v>
      </c>
      <c r="AH513" t="n">
        <v>0</v>
      </c>
      <c r="AI513" t="n">
        <v>14.77</v>
      </c>
      <c r="AJ513" t="n">
        <v>1</v>
      </c>
      <c r="AK513" t="n">
        <v>1</v>
      </c>
      <c r="AL513" t="n">
        <v>1</v>
      </c>
      <c r="AM513" t="n">
        <v>2</v>
      </c>
      <c r="AN513" t="n">
        <v>0</v>
      </c>
      <c r="AO513" t="n">
        <v>1</v>
      </c>
      <c r="AP513" t="n">
        <v>1</v>
      </c>
      <c r="AQ513" t="n">
        <v>0</v>
      </c>
      <c r="AR513" t="n">
        <v>0</v>
      </c>
      <c r="AS513" t="inlineStr"/>
      <c r="AT513" t="n">
        <v>2</v>
      </c>
      <c r="AU513" t="inlineStr"/>
      <c r="AV513" t="n">
        <v>0</v>
      </c>
      <c r="AW513" t="n">
        <v>2</v>
      </c>
      <c r="AX513" t="n">
        <v>78866656</v>
      </c>
      <c r="AY513" t="n">
        <v>1</v>
      </c>
      <c r="AZ513" t="n">
        <v>0</v>
      </c>
      <c r="BA513" t="n">
        <v>501</v>
      </c>
      <c r="BB513" t="n">
        <v>0</v>
      </c>
      <c r="BC513" t="n">
        <v>0</v>
      </c>
      <c r="BD513" t="n">
        <v>0</v>
      </c>
      <c r="BE513" t="n">
        <v>0</v>
      </c>
      <c r="BF513" t="n">
        <v>0</v>
      </c>
      <c r="BG513" t="n">
        <v>0</v>
      </c>
      <c r="BH513" t="n">
        <v>0</v>
      </c>
      <c r="BI513" t="n">
        <v>0</v>
      </c>
      <c r="BJ513" t="n">
        <v>0</v>
      </c>
      <c r="BK513" t="n">
        <v>0</v>
      </c>
      <c r="BL513" t="n">
        <v>0</v>
      </c>
      <c r="BM513" t="n">
        <v>0</v>
      </c>
      <c r="BN513" t="n">
        <v>0</v>
      </c>
      <c r="BO513" t="n">
        <v>0</v>
      </c>
      <c r="BP513" t="n">
        <v>0</v>
      </c>
      <c r="BQ513" t="n">
        <v>0</v>
      </c>
      <c r="BR513" t="n">
        <v>0</v>
      </c>
      <c r="BS513" t="n">
        <v>0</v>
      </c>
      <c r="BT513" t="n">
        <v>0</v>
      </c>
      <c r="BU513" t="n">
        <v>0</v>
      </c>
      <c r="BV513" t="n">
        <v>0</v>
      </c>
      <c r="BW513" t="n">
        <v>0</v>
      </c>
      <c r="CV513" t="n">
        <v>0</v>
      </c>
      <c r="CW513" t="n">
        <v>0</v>
      </c>
      <c r="CX513">
        <f>ROUND(Y513*Source!I1516,7)</f>
        <v/>
      </c>
      <c r="CY513">
        <f>AA513</f>
        <v/>
      </c>
      <c r="CZ513">
        <f>AE513</f>
        <v/>
      </c>
      <c r="DA513">
        <f>AI513</f>
        <v/>
      </c>
      <c r="DB513">
        <f>ROUND(ROUND(AT513*CZ513,2),2)</f>
        <v/>
      </c>
      <c r="DC513">
        <f>ROUND(ROUND(AT513*AG513,2),2)</f>
        <v/>
      </c>
      <c r="DD513" t="inlineStr"/>
      <c r="DE513" t="inlineStr"/>
      <c r="DF513">
        <f>ROUND(ROUND(AE513*AI513,0)*CX513,0)</f>
        <v/>
      </c>
      <c r="DG513">
        <f>ROUND(ROUND(AF513,0)*CX513,0)</f>
        <v/>
      </c>
      <c r="DH513">
        <f>ROUND(ROUND(AG513,0)*CX513,0)</f>
        <v/>
      </c>
      <c r="DI513">
        <f>ROUND(ROUND(AH513,0)*CX513,0)</f>
        <v/>
      </c>
      <c r="DJ513">
        <f>DF513</f>
        <v/>
      </c>
      <c r="DK513" t="n">
        <v>0</v>
      </c>
      <c r="DL513" t="inlineStr"/>
      <c r="DM513" t="n">
        <v>0</v>
      </c>
      <c r="DN513" t="inlineStr"/>
      <c r="DO513" t="n">
        <v>0</v>
      </c>
    </row>
    <row r="514">
      <c r="A514">
        <f>ROW(Source!A1516)</f>
        <v/>
      </c>
      <c r="B514" t="n">
        <v>78862477</v>
      </c>
      <c r="C514" t="n">
        <v>78866647</v>
      </c>
      <c r="D514" t="n">
        <v>29114240</v>
      </c>
      <c r="E514" t="n">
        <v>1</v>
      </c>
      <c r="F514" t="n">
        <v>1</v>
      </c>
      <c r="G514" t="n">
        <v>1</v>
      </c>
      <c r="H514" t="n">
        <v>3</v>
      </c>
      <c r="I514" t="inlineStr">
        <is>
          <t>101-2576</t>
        </is>
      </c>
      <c r="J514" t="inlineStr">
        <is>
          <t>ТССЦ Московской обл., 101-2576, приказ Минстроя России №675/пр от 28.02.2017 № 254/пр</t>
        </is>
      </c>
      <c r="K514" t="inlineStr">
        <is>
          <t>Болты с гайками и шайбами для санитарно-технических работ диаметром 16 мм</t>
        </is>
      </c>
      <c r="L514" t="n">
        <v>1348</v>
      </c>
      <c r="N514" t="n">
        <v>1009</v>
      </c>
      <c r="O514" t="inlineStr">
        <is>
          <t>т</t>
        </is>
      </c>
      <c r="P514" t="inlineStr">
        <is>
          <t>т</t>
        </is>
      </c>
      <c r="Q514" t="n">
        <v>1000</v>
      </c>
      <c r="W514" t="n">
        <v>0</v>
      </c>
      <c r="X514" t="n">
        <v>-1701539228</v>
      </c>
      <c r="Y514">
        <f>AT514</f>
        <v/>
      </c>
      <c r="AA514" t="n">
        <v>145037.4</v>
      </c>
      <c r="AB514" t="n">
        <v>0</v>
      </c>
      <c r="AC514" t="n">
        <v>0</v>
      </c>
      <c r="AD514" t="n">
        <v>0</v>
      </c>
      <c r="AE514" t="n">
        <v>14830</v>
      </c>
      <c r="AF514" t="n">
        <v>0</v>
      </c>
      <c r="AG514" t="n">
        <v>0</v>
      </c>
      <c r="AH514" t="n">
        <v>0</v>
      </c>
      <c r="AI514" t="n">
        <v>9.779999999999999</v>
      </c>
      <c r="AJ514" t="n">
        <v>1</v>
      </c>
      <c r="AK514" t="n">
        <v>1</v>
      </c>
      <c r="AL514" t="n">
        <v>1</v>
      </c>
      <c r="AM514" t="n">
        <v>2</v>
      </c>
      <c r="AN514" t="n">
        <v>0</v>
      </c>
      <c r="AO514" t="n">
        <v>1</v>
      </c>
      <c r="AP514" t="n">
        <v>1</v>
      </c>
      <c r="AQ514" t="n">
        <v>0</v>
      </c>
      <c r="AR514" t="n">
        <v>0</v>
      </c>
      <c r="AS514" t="inlineStr"/>
      <c r="AT514" t="n">
        <v>0.005</v>
      </c>
      <c r="AU514" t="inlineStr"/>
      <c r="AV514" t="n">
        <v>0</v>
      </c>
      <c r="AW514" t="n">
        <v>2</v>
      </c>
      <c r="AX514" t="n">
        <v>78866657</v>
      </c>
      <c r="AY514" t="n">
        <v>1</v>
      </c>
      <c r="AZ514" t="n">
        <v>0</v>
      </c>
      <c r="BA514" t="n">
        <v>502</v>
      </c>
      <c r="BB514" t="n">
        <v>0</v>
      </c>
      <c r="BC514" t="n">
        <v>0</v>
      </c>
      <c r="BD514" t="n">
        <v>0</v>
      </c>
      <c r="BE514" t="n">
        <v>0</v>
      </c>
      <c r="BF514" t="n">
        <v>0</v>
      </c>
      <c r="BG514" t="n">
        <v>0</v>
      </c>
      <c r="BH514" t="n">
        <v>0</v>
      </c>
      <c r="BI514" t="n">
        <v>0</v>
      </c>
      <c r="BJ514" t="n">
        <v>0</v>
      </c>
      <c r="BK514" t="n">
        <v>0</v>
      </c>
      <c r="BL514" t="n">
        <v>0</v>
      </c>
      <c r="BM514" t="n">
        <v>0</v>
      </c>
      <c r="BN514" t="n">
        <v>0</v>
      </c>
      <c r="BO514" t="n">
        <v>0</v>
      </c>
      <c r="BP514" t="n">
        <v>0</v>
      </c>
      <c r="BQ514" t="n">
        <v>0</v>
      </c>
      <c r="BR514" t="n">
        <v>0</v>
      </c>
      <c r="BS514" t="n">
        <v>0</v>
      </c>
      <c r="BT514" t="n">
        <v>0</v>
      </c>
      <c r="BU514" t="n">
        <v>0</v>
      </c>
      <c r="BV514" t="n">
        <v>0</v>
      </c>
      <c r="BW514" t="n">
        <v>0</v>
      </c>
      <c r="CV514" t="n">
        <v>0</v>
      </c>
      <c r="CW514" t="n">
        <v>0</v>
      </c>
      <c r="CX514">
        <f>ROUND(Y514*Source!I1516,7)</f>
        <v/>
      </c>
      <c r="CY514">
        <f>AA514</f>
        <v/>
      </c>
      <c r="CZ514">
        <f>AE514</f>
        <v/>
      </c>
      <c r="DA514">
        <f>AI514</f>
        <v/>
      </c>
      <c r="DB514">
        <f>ROUND(ROUND(AT514*CZ514,2),2)</f>
        <v/>
      </c>
      <c r="DC514">
        <f>ROUND(ROUND(AT514*AG514,2),2)</f>
        <v/>
      </c>
      <c r="DD514" t="inlineStr"/>
      <c r="DE514" t="inlineStr"/>
      <c r="DF514">
        <f>ROUND(ROUND(AE514*AI514,0)*CX514,0)</f>
        <v/>
      </c>
      <c r="DG514">
        <f>ROUND(ROUND(AF514,0)*CX514,0)</f>
        <v/>
      </c>
      <c r="DH514">
        <f>ROUND(ROUND(AG514,0)*CX514,0)</f>
        <v/>
      </c>
      <c r="DI514">
        <f>ROUND(ROUND(AH514,0)*CX514,0)</f>
        <v/>
      </c>
      <c r="DJ514">
        <f>DF514</f>
        <v/>
      </c>
      <c r="DK514" t="n">
        <v>0</v>
      </c>
      <c r="DL514" t="inlineStr"/>
      <c r="DM514" t="n">
        <v>0</v>
      </c>
      <c r="DN514" t="inlineStr"/>
      <c r="DO514" t="n">
        <v>0</v>
      </c>
    </row>
    <row r="515">
      <c r="A515">
        <f>ROW(Source!A1516)</f>
        <v/>
      </c>
      <c r="B515" t="n">
        <v>78862477</v>
      </c>
      <c r="C515" t="n">
        <v>78866647</v>
      </c>
      <c r="D515" t="n">
        <v>29150040</v>
      </c>
      <c r="E515" t="n">
        <v>1</v>
      </c>
      <c r="F515" t="n">
        <v>1</v>
      </c>
      <c r="G515" t="n">
        <v>1</v>
      </c>
      <c r="H515" t="n">
        <v>3</v>
      </c>
      <c r="I515" t="inlineStr">
        <is>
          <t>411-0001</t>
        </is>
      </c>
      <c r="J515" t="inlineStr">
        <is>
          <t>ТССЦ Московской обл., 411-0001, приказ Минстроя России №675/пр от 28.02.2017 № 257/пр</t>
        </is>
      </c>
      <c r="K515" t="inlineStr">
        <is>
          <t>Вода</t>
        </is>
      </c>
      <c r="L515" t="n">
        <v>1339</v>
      </c>
      <c r="N515" t="n">
        <v>1007</v>
      </c>
      <c r="O515" t="inlineStr">
        <is>
          <t>м3</t>
        </is>
      </c>
      <c r="P515" t="inlineStr">
        <is>
          <t>м3</t>
        </is>
      </c>
      <c r="Q515" t="n">
        <v>1</v>
      </c>
      <c r="W515" t="n">
        <v>0</v>
      </c>
      <c r="X515" t="n">
        <v>619799737</v>
      </c>
      <c r="Y515">
        <f>AT515</f>
        <v/>
      </c>
      <c r="AA515" t="n">
        <v>31.28</v>
      </c>
      <c r="AB515" t="n">
        <v>0</v>
      </c>
      <c r="AC515" t="n">
        <v>0</v>
      </c>
      <c r="AD515" t="n">
        <v>0</v>
      </c>
      <c r="AE515" t="n">
        <v>2.44</v>
      </c>
      <c r="AF515" t="n">
        <v>0</v>
      </c>
      <c r="AG515" t="n">
        <v>0</v>
      </c>
      <c r="AH515" t="n">
        <v>0</v>
      </c>
      <c r="AI515" t="n">
        <v>12.82</v>
      </c>
      <c r="AJ515" t="n">
        <v>1</v>
      </c>
      <c r="AK515" t="n">
        <v>1</v>
      </c>
      <c r="AL515" t="n">
        <v>1</v>
      </c>
      <c r="AM515" t="n">
        <v>2</v>
      </c>
      <c r="AN515" t="n">
        <v>0</v>
      </c>
      <c r="AO515" t="n">
        <v>1</v>
      </c>
      <c r="AP515" t="n">
        <v>1</v>
      </c>
      <c r="AQ515" t="n">
        <v>0</v>
      </c>
      <c r="AR515" t="n">
        <v>0</v>
      </c>
      <c r="AS515" t="inlineStr"/>
      <c r="AT515" t="n">
        <v>7.8</v>
      </c>
      <c r="AU515" t="inlineStr"/>
      <c r="AV515" t="n">
        <v>0</v>
      </c>
      <c r="AW515" t="n">
        <v>2</v>
      </c>
      <c r="AX515" t="n">
        <v>78866658</v>
      </c>
      <c r="AY515" t="n">
        <v>1</v>
      </c>
      <c r="AZ515" t="n">
        <v>0</v>
      </c>
      <c r="BA515" t="n">
        <v>503</v>
      </c>
      <c r="BB515" t="n">
        <v>0</v>
      </c>
      <c r="BC515" t="n">
        <v>0</v>
      </c>
      <c r="BD515" t="n">
        <v>0</v>
      </c>
      <c r="BE515" t="n">
        <v>0</v>
      </c>
      <c r="BF515" t="n">
        <v>0</v>
      </c>
      <c r="BG515" t="n">
        <v>0</v>
      </c>
      <c r="BH515" t="n">
        <v>0</v>
      </c>
      <c r="BI515" t="n">
        <v>0</v>
      </c>
      <c r="BJ515" t="n">
        <v>0</v>
      </c>
      <c r="BK515" t="n">
        <v>0</v>
      </c>
      <c r="BL515" t="n">
        <v>0</v>
      </c>
      <c r="BM515" t="n">
        <v>0</v>
      </c>
      <c r="BN515" t="n">
        <v>0</v>
      </c>
      <c r="BO515" t="n">
        <v>0</v>
      </c>
      <c r="BP515" t="n">
        <v>0</v>
      </c>
      <c r="BQ515" t="n">
        <v>0</v>
      </c>
      <c r="BR515" t="n">
        <v>0</v>
      </c>
      <c r="BS515" t="n">
        <v>0</v>
      </c>
      <c r="BT515" t="n">
        <v>0</v>
      </c>
      <c r="BU515" t="n">
        <v>0</v>
      </c>
      <c r="BV515" t="n">
        <v>0</v>
      </c>
      <c r="BW515" t="n">
        <v>0</v>
      </c>
      <c r="CV515" t="n">
        <v>0</v>
      </c>
      <c r="CW515" t="n">
        <v>0</v>
      </c>
      <c r="CX515">
        <f>ROUND(Y515*Source!I1516,7)</f>
        <v/>
      </c>
      <c r="CY515">
        <f>AA515</f>
        <v/>
      </c>
      <c r="CZ515">
        <f>AE515</f>
        <v/>
      </c>
      <c r="DA515">
        <f>AI515</f>
        <v/>
      </c>
      <c r="DB515">
        <f>ROUND(ROUND(AT515*CZ515,2),2)</f>
        <v/>
      </c>
      <c r="DC515">
        <f>ROUND(ROUND(AT515*AG515,2),2)</f>
        <v/>
      </c>
      <c r="DD515" t="inlineStr"/>
      <c r="DE515" t="inlineStr"/>
      <c r="DF515">
        <f>ROUND(ROUND(AE515*AI515,0)*CX515,0)</f>
        <v/>
      </c>
      <c r="DG515">
        <f>ROUND(ROUND(AF515,0)*CX515,0)</f>
        <v/>
      </c>
      <c r="DH515">
        <f>ROUND(ROUND(AG515,0)*CX515,0)</f>
        <v/>
      </c>
      <c r="DI515">
        <f>ROUND(ROUND(AH515,0)*CX515,0)</f>
        <v/>
      </c>
      <c r="DJ515">
        <f>DF515</f>
        <v/>
      </c>
      <c r="DK515" t="n">
        <v>0</v>
      </c>
      <c r="DL515" t="inlineStr"/>
      <c r="DM515" t="n">
        <v>0</v>
      </c>
      <c r="DN515" t="inlineStr"/>
      <c r="DO515" t="n">
        <v>0</v>
      </c>
    </row>
    <row r="516">
      <c r="A516">
        <f>ROW(Source!A1516)</f>
        <v/>
      </c>
      <c r="B516" t="n">
        <v>78862477</v>
      </c>
      <c r="C516" t="n">
        <v>78866647</v>
      </c>
      <c r="D516" t="n">
        <v>0</v>
      </c>
      <c r="E516" t="n">
        <v>1</v>
      </c>
      <c r="F516" t="n">
        <v>1</v>
      </c>
      <c r="G516" t="n">
        <v>1</v>
      </c>
      <c r="H516" t="n">
        <v>3</v>
      </c>
      <c r="I516" t="inlineStr">
        <is>
          <t>Цена поставщика</t>
        </is>
      </c>
      <c r="J516" t="inlineStr"/>
      <c r="K516" t="inlineStr">
        <is>
          <t>Прочистка КРОТ</t>
        </is>
      </c>
      <c r="L516" t="n">
        <v>1296</v>
      </c>
      <c r="N516" t="n">
        <v>1002</v>
      </c>
      <c r="O516" t="inlineStr">
        <is>
          <t>л</t>
        </is>
      </c>
      <c r="P516" t="inlineStr">
        <is>
          <t>л</t>
        </is>
      </c>
      <c r="Q516" t="n">
        <v>1</v>
      </c>
      <c r="W516" t="n">
        <v>0</v>
      </c>
      <c r="X516" t="n">
        <v>-1978592410</v>
      </c>
      <c r="Y516">
        <f>AT516</f>
        <v/>
      </c>
      <c r="AA516" t="n">
        <v>384.43</v>
      </c>
      <c r="AB516" t="n">
        <v>0</v>
      </c>
      <c r="AC516" t="n">
        <v>0</v>
      </c>
      <c r="AD516" t="n">
        <v>0</v>
      </c>
      <c r="AE516" t="n">
        <v>384.43</v>
      </c>
      <c r="AF516" t="n">
        <v>0</v>
      </c>
      <c r="AG516" t="n">
        <v>0</v>
      </c>
      <c r="AH516" t="n">
        <v>0</v>
      </c>
      <c r="AI516" t="n">
        <v>1</v>
      </c>
      <c r="AJ516" t="n">
        <v>1</v>
      </c>
      <c r="AK516" t="n">
        <v>1</v>
      </c>
      <c r="AL516" t="n">
        <v>1</v>
      </c>
      <c r="AM516" t="n">
        <v>0</v>
      </c>
      <c r="AN516" t="n">
        <v>0</v>
      </c>
      <c r="AO516" t="n">
        <v>0</v>
      </c>
      <c r="AP516" t="n">
        <v>1</v>
      </c>
      <c r="AQ516" t="n">
        <v>0</v>
      </c>
      <c r="AR516" t="n">
        <v>0</v>
      </c>
      <c r="AS516" t="inlineStr"/>
      <c r="AT516" t="n">
        <v>25</v>
      </c>
      <c r="AU516" t="inlineStr"/>
      <c r="AV516" t="n">
        <v>0</v>
      </c>
      <c r="AW516" t="n">
        <v>1</v>
      </c>
      <c r="AX516" t="n">
        <v>-1</v>
      </c>
      <c r="AY516" t="n">
        <v>0</v>
      </c>
      <c r="AZ516" t="n">
        <v>0</v>
      </c>
      <c r="BA516" t="inlineStr"/>
      <c r="BB516" t="n">
        <v>0</v>
      </c>
      <c r="BC516" t="n">
        <v>0</v>
      </c>
      <c r="BD516" t="n">
        <v>0</v>
      </c>
      <c r="BE516" t="n">
        <v>0</v>
      </c>
      <c r="BF516" t="n">
        <v>0</v>
      </c>
      <c r="BG516" t="n">
        <v>0</v>
      </c>
      <c r="BH516" t="n">
        <v>0</v>
      </c>
      <c r="BI516" t="n">
        <v>0</v>
      </c>
      <c r="BJ516" t="n">
        <v>0</v>
      </c>
      <c r="BK516" t="n">
        <v>0</v>
      </c>
      <c r="BL516" t="n">
        <v>0</v>
      </c>
      <c r="BM516" t="n">
        <v>0</v>
      </c>
      <c r="BN516" t="n">
        <v>0</v>
      </c>
      <c r="BO516" t="n">
        <v>0</v>
      </c>
      <c r="BP516" t="n">
        <v>0</v>
      </c>
      <c r="BQ516" t="n">
        <v>0</v>
      </c>
      <c r="BR516" t="n">
        <v>0</v>
      </c>
      <c r="BS516" t="n">
        <v>0</v>
      </c>
      <c r="BT516" t="n">
        <v>0</v>
      </c>
      <c r="BU516" t="n">
        <v>0</v>
      </c>
      <c r="BV516" t="n">
        <v>0</v>
      </c>
      <c r="BW516" t="n">
        <v>0</v>
      </c>
      <c r="CV516" t="n">
        <v>0</v>
      </c>
      <c r="CW516" t="n">
        <v>0</v>
      </c>
      <c r="CX516">
        <f>ROUND(Y516*Source!I1516,7)</f>
        <v/>
      </c>
      <c r="CY516">
        <f>AA516</f>
        <v/>
      </c>
      <c r="CZ516">
        <f>AE516</f>
        <v/>
      </c>
      <c r="DA516">
        <f>AI516</f>
        <v/>
      </c>
      <c r="DB516">
        <f>ROUND(ROUND(AT516*CZ516,2),2)</f>
        <v/>
      </c>
      <c r="DC516">
        <f>ROUND(ROUND(AT516*AG516,2),2)</f>
        <v/>
      </c>
      <c r="DD516" t="inlineStr"/>
      <c r="DE516" t="inlineStr"/>
      <c r="DF516">
        <f>ROUND(ROUND(AE516,0)*CX516,0)</f>
        <v/>
      </c>
      <c r="DG516">
        <f>ROUND(ROUND(AF516,0)*CX516,0)</f>
        <v/>
      </c>
      <c r="DH516">
        <f>ROUND(ROUND(AG516,0)*CX516,0)</f>
        <v/>
      </c>
      <c r="DI516">
        <f>ROUND(ROUND(AH516,0)*CX516,0)</f>
        <v/>
      </c>
      <c r="DJ516">
        <f>DF516</f>
        <v/>
      </c>
      <c r="DK516" t="n">
        <v>0</v>
      </c>
      <c r="DL516" t="inlineStr"/>
      <c r="DM516" t="n">
        <v>0</v>
      </c>
      <c r="DN516" t="inlineStr"/>
      <c r="DO516" t="n">
        <v>0</v>
      </c>
    </row>
    <row r="517">
      <c r="A517">
        <f>ROW(Source!A1556)</f>
        <v/>
      </c>
      <c r="B517" t="n">
        <v>78862477</v>
      </c>
      <c r="C517" t="n">
        <v>78866723</v>
      </c>
      <c r="D517" t="n">
        <v>18406785</v>
      </c>
      <c r="E517" t="n">
        <v>1</v>
      </c>
      <c r="F517" t="n">
        <v>1</v>
      </c>
      <c r="G517" t="n">
        <v>1</v>
      </c>
      <c r="H517" t="n">
        <v>1</v>
      </c>
      <c r="I517" t="inlineStr">
        <is>
          <t>1-1033-90</t>
        </is>
      </c>
      <c r="J517" t="inlineStr"/>
      <c r="K517" t="inlineStr">
        <is>
          <t>Рабочий строитель среднего разряда 3,3</t>
        </is>
      </c>
      <c r="L517" t="n">
        <v>1369</v>
      </c>
      <c r="N517" t="n">
        <v>1013</v>
      </c>
      <c r="O517" t="inlineStr">
        <is>
          <t>чел.-ч</t>
        </is>
      </c>
      <c r="P517" t="inlineStr">
        <is>
          <t>чел.-ч</t>
        </is>
      </c>
      <c r="Q517" t="n">
        <v>1</v>
      </c>
      <c r="W517" t="n">
        <v>0</v>
      </c>
      <c r="X517" t="n">
        <v>645971194</v>
      </c>
      <c r="Y517">
        <f>AT517</f>
        <v/>
      </c>
      <c r="AA517" t="n">
        <v>0</v>
      </c>
      <c r="AB517" t="n">
        <v>0</v>
      </c>
      <c r="AC517" t="n">
        <v>0</v>
      </c>
      <c r="AD517" t="n">
        <v>8.859999999999999</v>
      </c>
      <c r="AE517" t="n">
        <v>0</v>
      </c>
      <c r="AF517" t="n">
        <v>0</v>
      </c>
      <c r="AG517" t="n">
        <v>0</v>
      </c>
      <c r="AH517" t="n">
        <v>8.859999999999999</v>
      </c>
      <c r="AI517" t="n">
        <v>1</v>
      </c>
      <c r="AJ517" t="n">
        <v>1</v>
      </c>
      <c r="AK517" t="n">
        <v>1</v>
      </c>
      <c r="AL517" t="n">
        <v>1</v>
      </c>
      <c r="AM517" t="n">
        <v>-2</v>
      </c>
      <c r="AN517" t="n">
        <v>0</v>
      </c>
      <c r="AO517" t="n">
        <v>1</v>
      </c>
      <c r="AP517" t="n">
        <v>0</v>
      </c>
      <c r="AQ517" t="n">
        <v>0</v>
      </c>
      <c r="AR517" t="n">
        <v>0</v>
      </c>
      <c r="AS517" t="inlineStr"/>
      <c r="AT517" t="n">
        <v>228.35</v>
      </c>
      <c r="AU517" t="inlineStr"/>
      <c r="AV517" t="n">
        <v>1</v>
      </c>
      <c r="AW517" t="n">
        <v>2</v>
      </c>
      <c r="AX517" t="n">
        <v>78866730</v>
      </c>
      <c r="AY517" t="n">
        <v>1</v>
      </c>
      <c r="AZ517" t="n">
        <v>0</v>
      </c>
      <c r="BA517" t="n">
        <v>504</v>
      </c>
      <c r="BB517" t="n">
        <v>0</v>
      </c>
      <c r="BC517" t="n">
        <v>0</v>
      </c>
      <c r="BD517" t="n">
        <v>0</v>
      </c>
      <c r="BE517" t="n">
        <v>0</v>
      </c>
      <c r="BF517" t="n">
        <v>0</v>
      </c>
      <c r="BG517" t="n">
        <v>0</v>
      </c>
      <c r="BH517" t="n">
        <v>0</v>
      </c>
      <c r="BI517" t="n">
        <v>0</v>
      </c>
      <c r="BJ517" t="n">
        <v>0</v>
      </c>
      <c r="BK517" t="n">
        <v>0</v>
      </c>
      <c r="BL517" t="n">
        <v>0</v>
      </c>
      <c r="BM517" t="n">
        <v>0</v>
      </c>
      <c r="BN517" t="n">
        <v>0</v>
      </c>
      <c r="BO517" t="n">
        <v>0</v>
      </c>
      <c r="BP517" t="n">
        <v>0</v>
      </c>
      <c r="BQ517" t="n">
        <v>0</v>
      </c>
      <c r="BR517" t="n">
        <v>0</v>
      </c>
      <c r="BS517" t="n">
        <v>0</v>
      </c>
      <c r="BT517" t="n">
        <v>0</v>
      </c>
      <c r="BU517" t="n">
        <v>0</v>
      </c>
      <c r="BV517" t="n">
        <v>0</v>
      </c>
      <c r="BW517" t="n">
        <v>0</v>
      </c>
      <c r="CU517">
        <f>ROUND(AT517*Source!I1556*AH517*AL517,0)</f>
        <v/>
      </c>
      <c r="CV517">
        <f>ROUND(Y517*Source!I1556,7)</f>
        <v/>
      </c>
      <c r="CW517" t="n">
        <v>0</v>
      </c>
      <c r="CX517">
        <f>ROUND(Y517*Source!I1556,7)</f>
        <v/>
      </c>
      <c r="CY517">
        <f>AD517</f>
        <v/>
      </c>
      <c r="CZ517">
        <f>AH517</f>
        <v/>
      </c>
      <c r="DA517">
        <f>AL517</f>
        <v/>
      </c>
      <c r="DB517">
        <f>ROUND(ROUND(AT517*CZ517,2),2)</f>
        <v/>
      </c>
      <c r="DC517">
        <f>ROUND(ROUND(AT517*AG517,2),2)</f>
        <v/>
      </c>
      <c r="DD517" t="inlineStr"/>
      <c r="DE517" t="inlineStr"/>
      <c r="DF517">
        <f>ROUND(ROUND(AE517,0)*CX517,0)</f>
        <v/>
      </c>
      <c r="DG517">
        <f>ROUND(ROUND(AF517,0)*CX517,0)</f>
        <v/>
      </c>
      <c r="DH517">
        <f>ROUND(ROUND(AG517,0)*CX517,0)</f>
        <v/>
      </c>
      <c r="DI517">
        <f>ROUND(ROUND(AH517,0)*CX517,0)</f>
        <v/>
      </c>
      <c r="DJ517">
        <f>DI517</f>
        <v/>
      </c>
      <c r="DK517" t="n">
        <v>0</v>
      </c>
      <c r="DL517" t="inlineStr"/>
      <c r="DM517" t="n">
        <v>0</v>
      </c>
      <c r="DN517" t="inlineStr"/>
      <c r="DO517" t="n">
        <v>0</v>
      </c>
    </row>
    <row r="518">
      <c r="A518">
        <f>ROW(Source!A1556)</f>
        <v/>
      </c>
      <c r="B518" t="n">
        <v>78862477</v>
      </c>
      <c r="C518" t="n">
        <v>78866723</v>
      </c>
      <c r="D518" t="n">
        <v>121548</v>
      </c>
      <c r="E518" t="n">
        <v>1</v>
      </c>
      <c r="F518" t="n">
        <v>1</v>
      </c>
      <c r="G518" t="n">
        <v>1</v>
      </c>
      <c r="H518" t="n">
        <v>1</v>
      </c>
      <c r="I518" t="inlineStr">
        <is>
          <t>2</t>
        </is>
      </c>
      <c r="J518" t="inlineStr"/>
      <c r="K518" t="inlineStr">
        <is>
          <t>Затраты труда машинистов</t>
        </is>
      </c>
      <c r="L518" t="n">
        <v>608254</v>
      </c>
      <c r="N518" t="n">
        <v>1013</v>
      </c>
      <c r="O518" t="inlineStr">
        <is>
          <t>чел.час</t>
        </is>
      </c>
      <c r="P518" t="inlineStr">
        <is>
          <t>чел.час</t>
        </is>
      </c>
      <c r="Q518" t="n">
        <v>1</v>
      </c>
      <c r="W518" t="n">
        <v>0</v>
      </c>
      <c r="X518" t="n">
        <v>-185737400</v>
      </c>
      <c r="Y518">
        <f>AT518</f>
        <v/>
      </c>
      <c r="AA518" t="n">
        <v>0</v>
      </c>
      <c r="AB518" t="n">
        <v>0</v>
      </c>
      <c r="AC518" t="n">
        <v>0</v>
      </c>
      <c r="AD518" t="n">
        <v>0</v>
      </c>
      <c r="AE518" t="n">
        <v>0</v>
      </c>
      <c r="AF518" t="n">
        <v>0</v>
      </c>
      <c r="AG518" t="n">
        <v>0</v>
      </c>
      <c r="AH518" t="n">
        <v>0</v>
      </c>
      <c r="AI518" t="n">
        <v>1</v>
      </c>
      <c r="AJ518" t="n">
        <v>1</v>
      </c>
      <c r="AK518" t="n">
        <v>1</v>
      </c>
      <c r="AL518" t="n">
        <v>1</v>
      </c>
      <c r="AM518" t="n">
        <v>-2</v>
      </c>
      <c r="AN518" t="n">
        <v>0</v>
      </c>
      <c r="AO518" t="n">
        <v>1</v>
      </c>
      <c r="AP518" t="n">
        <v>0</v>
      </c>
      <c r="AQ518" t="n">
        <v>0</v>
      </c>
      <c r="AR518" t="n">
        <v>0</v>
      </c>
      <c r="AS518" t="inlineStr"/>
      <c r="AT518" t="n">
        <v>0.67</v>
      </c>
      <c r="AU518" t="inlineStr"/>
      <c r="AV518" t="n">
        <v>2</v>
      </c>
      <c r="AW518" t="n">
        <v>2</v>
      </c>
      <c r="AX518" t="n">
        <v>78866731</v>
      </c>
      <c r="AY518" t="n">
        <v>1</v>
      </c>
      <c r="AZ518" t="n">
        <v>0</v>
      </c>
      <c r="BA518" t="n">
        <v>505</v>
      </c>
      <c r="BB518" t="n">
        <v>0</v>
      </c>
      <c r="BC518" t="n">
        <v>0</v>
      </c>
      <c r="BD518" t="n">
        <v>0</v>
      </c>
      <c r="BE518" t="n">
        <v>0</v>
      </c>
      <c r="BF518" t="n">
        <v>0</v>
      </c>
      <c r="BG518" t="n">
        <v>0</v>
      </c>
      <c r="BH518" t="n">
        <v>0</v>
      </c>
      <c r="BI518" t="n">
        <v>0</v>
      </c>
      <c r="BJ518" t="n">
        <v>0</v>
      </c>
      <c r="BK518" t="n">
        <v>0</v>
      </c>
      <c r="BL518" t="n">
        <v>0</v>
      </c>
      <c r="BM518" t="n">
        <v>0</v>
      </c>
      <c r="BN518" t="n">
        <v>0</v>
      </c>
      <c r="BO518" t="n">
        <v>0</v>
      </c>
      <c r="BP518" t="n">
        <v>0</v>
      </c>
      <c r="BQ518" t="n">
        <v>0</v>
      </c>
      <c r="BR518" t="n">
        <v>0</v>
      </c>
      <c r="BS518" t="n">
        <v>0</v>
      </c>
      <c r="BT518" t="n">
        <v>0</v>
      </c>
      <c r="BU518" t="n">
        <v>0</v>
      </c>
      <c r="BV518" t="n">
        <v>0</v>
      </c>
      <c r="BW518" t="n">
        <v>0</v>
      </c>
      <c r="CV518" t="n">
        <v>0</v>
      </c>
      <c r="CW518" t="n">
        <v>0</v>
      </c>
      <c r="CX518">
        <f>ROUND(Y518*Source!I1556,7)</f>
        <v/>
      </c>
      <c r="CY518">
        <f>AD518</f>
        <v/>
      </c>
      <c r="CZ518">
        <f>AH518</f>
        <v/>
      </c>
      <c r="DA518">
        <f>AL518</f>
        <v/>
      </c>
      <c r="DB518">
        <f>ROUND(ROUND(AT518*CZ518,2),2)</f>
        <v/>
      </c>
      <c r="DC518">
        <f>ROUND(ROUND(AT518*AG518,2),2)</f>
        <v/>
      </c>
      <c r="DD518" t="inlineStr"/>
      <c r="DE518" t="inlineStr"/>
      <c r="DF518">
        <f>ROUND(ROUND(AE518,0)*CX518,0)</f>
        <v/>
      </c>
      <c r="DG518">
        <f>ROUND(ROUND(AF518,0)*CX518,0)</f>
        <v/>
      </c>
      <c r="DH518">
        <f>ROUND(ROUND(AG518,0)*CX518,0)</f>
        <v/>
      </c>
      <c r="DI518">
        <f>ROUND(ROUND(AH518,0)*CX518,0)</f>
        <v/>
      </c>
      <c r="DJ518">
        <f>DI518</f>
        <v/>
      </c>
      <c r="DK518" t="n">
        <v>0</v>
      </c>
      <c r="DL518" t="inlineStr"/>
      <c r="DM518" t="n">
        <v>0</v>
      </c>
      <c r="DN518" t="inlineStr"/>
      <c r="DO518" t="n">
        <v>0</v>
      </c>
    </row>
    <row r="519">
      <c r="A519">
        <f>ROW(Source!A1556)</f>
        <v/>
      </c>
      <c r="B519" t="n">
        <v>78862477</v>
      </c>
      <c r="C519" t="n">
        <v>78866723</v>
      </c>
      <c r="D519" t="n">
        <v>29172556</v>
      </c>
      <c r="E519" t="n">
        <v>1</v>
      </c>
      <c r="F519" t="n">
        <v>1</v>
      </c>
      <c r="G519" t="n">
        <v>1</v>
      </c>
      <c r="H519" t="n">
        <v>2</v>
      </c>
      <c r="I519" t="inlineStr">
        <is>
          <t>030954</t>
        </is>
      </c>
      <c r="J519" t="inlineStr">
        <is>
          <t>ТСЭМ Московской обл., 030954, приказ Минстроя России №675/пр от 28.02.2017 № 264/пр</t>
        </is>
      </c>
      <c r="K519" t="inlineStr">
        <is>
          <t>Подъемники грузоподъемностью до 500 кг одномачтовые, высота подъема 45 м</t>
        </is>
      </c>
      <c r="L519" t="n">
        <v>1368</v>
      </c>
      <c r="N519" t="n">
        <v>1011</v>
      </c>
      <c r="O519" t="inlineStr">
        <is>
          <t>маш.-ч</t>
        </is>
      </c>
      <c r="P519" t="inlineStr">
        <is>
          <t>маш.-ч</t>
        </is>
      </c>
      <c r="Q519" t="n">
        <v>1</v>
      </c>
      <c r="W519" t="n">
        <v>0</v>
      </c>
      <c r="X519" t="n">
        <v>344519037</v>
      </c>
      <c r="Y519">
        <f>AT519</f>
        <v/>
      </c>
      <c r="AA519" t="n">
        <v>0</v>
      </c>
      <c r="AB519" t="n">
        <v>728.98</v>
      </c>
      <c r="AC519" t="n">
        <v>705.38</v>
      </c>
      <c r="AD519" t="n">
        <v>0</v>
      </c>
      <c r="AE519" t="n">
        <v>0</v>
      </c>
      <c r="AF519" t="n">
        <v>31.26</v>
      </c>
      <c r="AG519" t="n">
        <v>13.5</v>
      </c>
      <c r="AH519" t="n">
        <v>0</v>
      </c>
      <c r="AI519" t="n">
        <v>1</v>
      </c>
      <c r="AJ519" t="n">
        <v>23.32</v>
      </c>
      <c r="AK519" t="n">
        <v>52.25</v>
      </c>
      <c r="AL519" t="n">
        <v>1</v>
      </c>
      <c r="AM519" t="n">
        <v>2</v>
      </c>
      <c r="AN519" t="n">
        <v>0</v>
      </c>
      <c r="AO519" t="n">
        <v>1</v>
      </c>
      <c r="AP519" t="n">
        <v>0</v>
      </c>
      <c r="AQ519" t="n">
        <v>0</v>
      </c>
      <c r="AR519" t="n">
        <v>0</v>
      </c>
      <c r="AS519" t="inlineStr"/>
      <c r="AT519" t="n">
        <v>0.67</v>
      </c>
      <c r="AU519" t="inlineStr"/>
      <c r="AV519" t="n">
        <v>0</v>
      </c>
      <c r="AW519" t="n">
        <v>2</v>
      </c>
      <c r="AX519" t="n">
        <v>78866732</v>
      </c>
      <c r="AY519" t="n">
        <v>1</v>
      </c>
      <c r="AZ519" t="n">
        <v>0</v>
      </c>
      <c r="BA519" t="n">
        <v>506</v>
      </c>
      <c r="BB519" t="n">
        <v>0</v>
      </c>
      <c r="BC519" t="n">
        <v>0</v>
      </c>
      <c r="BD519" t="n">
        <v>0</v>
      </c>
      <c r="BE519" t="n">
        <v>0</v>
      </c>
      <c r="BF519" t="n">
        <v>0</v>
      </c>
      <c r="BG519" t="n">
        <v>0</v>
      </c>
      <c r="BH519" t="n">
        <v>0</v>
      </c>
      <c r="BI519" t="n">
        <v>0</v>
      </c>
      <c r="BJ519" t="n">
        <v>0</v>
      </c>
      <c r="BK519" t="n">
        <v>0</v>
      </c>
      <c r="BL519" t="n">
        <v>0</v>
      </c>
      <c r="BM519" t="n">
        <v>0</v>
      </c>
      <c r="BN519" t="n">
        <v>0</v>
      </c>
      <c r="BO519" t="n">
        <v>0</v>
      </c>
      <c r="BP519" t="n">
        <v>0</v>
      </c>
      <c r="BQ519" t="n">
        <v>0</v>
      </c>
      <c r="BR519" t="n">
        <v>0</v>
      </c>
      <c r="BS519" t="n">
        <v>0</v>
      </c>
      <c r="BT519" t="n">
        <v>0</v>
      </c>
      <c r="BU519" t="n">
        <v>0</v>
      </c>
      <c r="BV519" t="n">
        <v>0</v>
      </c>
      <c r="BW519" t="n">
        <v>0</v>
      </c>
      <c r="CV519" t="n">
        <v>0</v>
      </c>
      <c r="CW519">
        <f>ROUND(Y519*Source!I1556*DO519,7)</f>
        <v/>
      </c>
      <c r="CX519">
        <f>ROUND(Y519*Source!I1556,7)</f>
        <v/>
      </c>
      <c r="CY519">
        <f>AB519</f>
        <v/>
      </c>
      <c r="CZ519">
        <f>AF519</f>
        <v/>
      </c>
      <c r="DA519">
        <f>AJ519</f>
        <v/>
      </c>
      <c r="DB519">
        <f>ROUND(ROUND(AT519*CZ519,2),2)</f>
        <v/>
      </c>
      <c r="DC519">
        <f>ROUND(ROUND(AT519*AG519,2),2)</f>
        <v/>
      </c>
      <c r="DD519" t="inlineStr"/>
      <c r="DE519" t="inlineStr"/>
      <c r="DF519">
        <f>ROUND(ROUND(AE519,0)*CX519,0)</f>
        <v/>
      </c>
      <c r="DG519">
        <f>ROUND(ROUND(AF519*AJ519,0)*CX519,0)</f>
        <v/>
      </c>
      <c r="DH519">
        <f>ROUND(ROUND(AG519*AK519,0)*CX519,0)</f>
        <v/>
      </c>
      <c r="DI519">
        <f>ROUND(ROUND(AH519,0)*CX519,0)</f>
        <v/>
      </c>
      <c r="DJ519">
        <f>DG519</f>
        <v/>
      </c>
      <c r="DK519" t="n">
        <v>0</v>
      </c>
      <c r="DL519" t="inlineStr"/>
      <c r="DM519" t="n">
        <v>0</v>
      </c>
      <c r="DN519" t="inlineStr"/>
      <c r="DO519" t="n">
        <v>0</v>
      </c>
    </row>
    <row r="520">
      <c r="A520">
        <f>ROW(Source!A1556)</f>
        <v/>
      </c>
      <c r="B520" t="n">
        <v>78862477</v>
      </c>
      <c r="C520" t="n">
        <v>78866723</v>
      </c>
      <c r="D520" t="n">
        <v>29145213</v>
      </c>
      <c r="E520" t="n">
        <v>1</v>
      </c>
      <c r="F520" t="n">
        <v>1</v>
      </c>
      <c r="G520" t="n">
        <v>1</v>
      </c>
      <c r="H520" t="n">
        <v>3</v>
      </c>
      <c r="I520" t="inlineStr">
        <is>
          <t>402-0083</t>
        </is>
      </c>
      <c r="J520" t="inlineStr">
        <is>
          <t>ТССЦ Московской обл., 402-0083, приказ Минстроя России №675/пр от 28.02.2017 № 257/пр</t>
        </is>
      </c>
      <c r="K520" t="inlineStr">
        <is>
          <t>Раствор готовый отделочный тяжелый, цементно-известковый 1:1:6</t>
        </is>
      </c>
      <c r="L520" t="n">
        <v>1339</v>
      </c>
      <c r="N520" t="n">
        <v>1007</v>
      </c>
      <c r="O520" t="inlineStr">
        <is>
          <t>м3</t>
        </is>
      </c>
      <c r="P520" t="inlineStr">
        <is>
          <t>м3</t>
        </is>
      </c>
      <c r="Q520" t="n">
        <v>1</v>
      </c>
      <c r="W520" t="n">
        <v>0</v>
      </c>
      <c r="X520" t="n">
        <v>298602793</v>
      </c>
      <c r="Y520">
        <f>AT520</f>
        <v/>
      </c>
      <c r="AA520" t="n">
        <v>5246.23</v>
      </c>
      <c r="AB520" t="n">
        <v>0</v>
      </c>
      <c r="AC520" t="n">
        <v>0</v>
      </c>
      <c r="AD520" t="n">
        <v>0</v>
      </c>
      <c r="AE520" t="n">
        <v>517.89</v>
      </c>
      <c r="AF520" t="n">
        <v>0</v>
      </c>
      <c r="AG520" t="n">
        <v>0</v>
      </c>
      <c r="AH520" t="n">
        <v>0</v>
      </c>
      <c r="AI520" t="n">
        <v>10.13</v>
      </c>
      <c r="AJ520" t="n">
        <v>1</v>
      </c>
      <c r="AK520" t="n">
        <v>1</v>
      </c>
      <c r="AL520" t="n">
        <v>1</v>
      </c>
      <c r="AM520" t="n">
        <v>2</v>
      </c>
      <c r="AN520" t="n">
        <v>0</v>
      </c>
      <c r="AO520" t="n">
        <v>1</v>
      </c>
      <c r="AP520" t="n">
        <v>0</v>
      </c>
      <c r="AQ520" t="n">
        <v>0</v>
      </c>
      <c r="AR520" t="n">
        <v>0</v>
      </c>
      <c r="AS520" t="inlineStr"/>
      <c r="AT520" t="n">
        <v>2.2</v>
      </c>
      <c r="AU520" t="inlineStr"/>
      <c r="AV520" t="n">
        <v>0</v>
      </c>
      <c r="AW520" t="n">
        <v>2</v>
      </c>
      <c r="AX520" t="n">
        <v>78866733</v>
      </c>
      <c r="AY520" t="n">
        <v>1</v>
      </c>
      <c r="AZ520" t="n">
        <v>0</v>
      </c>
      <c r="BA520" t="n">
        <v>507</v>
      </c>
      <c r="BB520" t="n">
        <v>0</v>
      </c>
      <c r="BC520" t="n">
        <v>0</v>
      </c>
      <c r="BD520" t="n">
        <v>0</v>
      </c>
      <c r="BE520" t="n">
        <v>0</v>
      </c>
      <c r="BF520" t="n">
        <v>0</v>
      </c>
      <c r="BG520" t="n">
        <v>0</v>
      </c>
      <c r="BH520" t="n">
        <v>0</v>
      </c>
      <c r="BI520" t="n">
        <v>0</v>
      </c>
      <c r="BJ520" t="n">
        <v>0</v>
      </c>
      <c r="BK520" t="n">
        <v>0</v>
      </c>
      <c r="BL520" t="n">
        <v>0</v>
      </c>
      <c r="BM520" t="n">
        <v>0</v>
      </c>
      <c r="BN520" t="n">
        <v>0</v>
      </c>
      <c r="BO520" t="n">
        <v>0</v>
      </c>
      <c r="BP520" t="n">
        <v>0</v>
      </c>
      <c r="BQ520" t="n">
        <v>0</v>
      </c>
      <c r="BR520" t="n">
        <v>0</v>
      </c>
      <c r="BS520" t="n">
        <v>0</v>
      </c>
      <c r="BT520" t="n">
        <v>0</v>
      </c>
      <c r="BU520" t="n">
        <v>0</v>
      </c>
      <c r="BV520" t="n">
        <v>0</v>
      </c>
      <c r="BW520" t="n">
        <v>0</v>
      </c>
      <c r="CV520" t="n">
        <v>0</v>
      </c>
      <c r="CW520" t="n">
        <v>0</v>
      </c>
      <c r="CX520">
        <f>ROUND(Y520*Source!I1556,7)</f>
        <v/>
      </c>
      <c r="CY520">
        <f>AA520</f>
        <v/>
      </c>
      <c r="CZ520">
        <f>AE520</f>
        <v/>
      </c>
      <c r="DA520">
        <f>AI520</f>
        <v/>
      </c>
      <c r="DB520">
        <f>ROUND(ROUND(AT520*CZ520,2),2)</f>
        <v/>
      </c>
      <c r="DC520">
        <f>ROUND(ROUND(AT520*AG520,2),2)</f>
        <v/>
      </c>
      <c r="DD520" t="inlineStr"/>
      <c r="DE520" t="inlineStr"/>
      <c r="DF520">
        <f>ROUND(ROUND(AE520*AI520,0)*CX520,0)</f>
        <v/>
      </c>
      <c r="DG520">
        <f>ROUND(ROUND(AF520,0)*CX520,0)</f>
        <v/>
      </c>
      <c r="DH520">
        <f>ROUND(ROUND(AG520,0)*CX520,0)</f>
        <v/>
      </c>
      <c r="DI520">
        <f>ROUND(ROUND(AH520,0)*CX520,0)</f>
        <v/>
      </c>
      <c r="DJ520">
        <f>DF520</f>
        <v/>
      </c>
      <c r="DK520" t="n">
        <v>0</v>
      </c>
      <c r="DL520" t="inlineStr"/>
      <c r="DM520" t="n">
        <v>0</v>
      </c>
      <c r="DN520" t="inlineStr"/>
      <c r="DO520" t="n">
        <v>0</v>
      </c>
    </row>
    <row r="521">
      <c r="A521">
        <f>ROW(Source!A1556)</f>
        <v/>
      </c>
      <c r="B521" t="n">
        <v>78862477</v>
      </c>
      <c r="C521" t="n">
        <v>78866723</v>
      </c>
      <c r="D521" t="n">
        <v>29150040</v>
      </c>
      <c r="E521" t="n">
        <v>1</v>
      </c>
      <c r="F521" t="n">
        <v>1</v>
      </c>
      <c r="G521" t="n">
        <v>1</v>
      </c>
      <c r="H521" t="n">
        <v>3</v>
      </c>
      <c r="I521" t="inlineStr">
        <is>
          <t>411-0001</t>
        </is>
      </c>
      <c r="J521" t="inlineStr">
        <is>
          <t>ТССЦ Московской обл., 411-0001, приказ Минстроя России №675/пр от 28.02.2017 № 257/пр</t>
        </is>
      </c>
      <c r="K521" t="inlineStr">
        <is>
          <t>Вода</t>
        </is>
      </c>
      <c r="L521" t="n">
        <v>1339</v>
      </c>
      <c r="N521" t="n">
        <v>1007</v>
      </c>
      <c r="O521" t="inlineStr">
        <is>
          <t>м3</t>
        </is>
      </c>
      <c r="P521" t="inlineStr">
        <is>
          <t>м3</t>
        </is>
      </c>
      <c r="Q521" t="n">
        <v>1</v>
      </c>
      <c r="W521" t="n">
        <v>0</v>
      </c>
      <c r="X521" t="n">
        <v>619799737</v>
      </c>
      <c r="Y521">
        <f>AT521</f>
        <v/>
      </c>
      <c r="AA521" t="n">
        <v>31.28</v>
      </c>
      <c r="AB521" t="n">
        <v>0</v>
      </c>
      <c r="AC521" t="n">
        <v>0</v>
      </c>
      <c r="AD521" t="n">
        <v>0</v>
      </c>
      <c r="AE521" t="n">
        <v>2.44</v>
      </c>
      <c r="AF521" t="n">
        <v>0</v>
      </c>
      <c r="AG521" t="n">
        <v>0</v>
      </c>
      <c r="AH521" t="n">
        <v>0</v>
      </c>
      <c r="AI521" t="n">
        <v>12.82</v>
      </c>
      <c r="AJ521" t="n">
        <v>1</v>
      </c>
      <c r="AK521" t="n">
        <v>1</v>
      </c>
      <c r="AL521" t="n">
        <v>1</v>
      </c>
      <c r="AM521" t="n">
        <v>2</v>
      </c>
      <c r="AN521" t="n">
        <v>0</v>
      </c>
      <c r="AO521" t="n">
        <v>1</v>
      </c>
      <c r="AP521" t="n">
        <v>0</v>
      </c>
      <c r="AQ521" t="n">
        <v>0</v>
      </c>
      <c r="AR521" t="n">
        <v>0</v>
      </c>
      <c r="AS521" t="inlineStr"/>
      <c r="AT521" t="n">
        <v>0.35</v>
      </c>
      <c r="AU521" t="inlineStr"/>
      <c r="AV521" t="n">
        <v>0</v>
      </c>
      <c r="AW521" t="n">
        <v>2</v>
      </c>
      <c r="AX521" t="n">
        <v>78866734</v>
      </c>
      <c r="AY521" t="n">
        <v>1</v>
      </c>
      <c r="AZ521" t="n">
        <v>0</v>
      </c>
      <c r="BA521" t="n">
        <v>508</v>
      </c>
      <c r="BB521" t="n">
        <v>0</v>
      </c>
      <c r="BC521" t="n">
        <v>0</v>
      </c>
      <c r="BD521" t="n">
        <v>0</v>
      </c>
      <c r="BE521" t="n">
        <v>0</v>
      </c>
      <c r="BF521" t="n">
        <v>0</v>
      </c>
      <c r="BG521" t="n">
        <v>0</v>
      </c>
      <c r="BH521" t="n">
        <v>0</v>
      </c>
      <c r="BI521" t="n">
        <v>0</v>
      </c>
      <c r="BJ521" t="n">
        <v>0</v>
      </c>
      <c r="BK521" t="n">
        <v>0</v>
      </c>
      <c r="BL521" t="n">
        <v>0</v>
      </c>
      <c r="BM521" t="n">
        <v>0</v>
      </c>
      <c r="BN521" t="n">
        <v>0</v>
      </c>
      <c r="BO521" t="n">
        <v>0</v>
      </c>
      <c r="BP521" t="n">
        <v>0</v>
      </c>
      <c r="BQ521" t="n">
        <v>0</v>
      </c>
      <c r="BR521" t="n">
        <v>0</v>
      </c>
      <c r="BS521" t="n">
        <v>0</v>
      </c>
      <c r="BT521" t="n">
        <v>0</v>
      </c>
      <c r="BU521" t="n">
        <v>0</v>
      </c>
      <c r="BV521" t="n">
        <v>0</v>
      </c>
      <c r="BW521" t="n">
        <v>0</v>
      </c>
      <c r="CV521" t="n">
        <v>0</v>
      </c>
      <c r="CW521" t="n">
        <v>0</v>
      </c>
      <c r="CX521">
        <f>ROUND(Y521*Source!I1556,7)</f>
        <v/>
      </c>
      <c r="CY521">
        <f>AA521</f>
        <v/>
      </c>
      <c r="CZ521">
        <f>AE521</f>
        <v/>
      </c>
      <c r="DA521">
        <f>AI521</f>
        <v/>
      </c>
      <c r="DB521">
        <f>ROUND(ROUND(AT521*CZ521,2),2)</f>
        <v/>
      </c>
      <c r="DC521">
        <f>ROUND(ROUND(AT521*AG521,2),2)</f>
        <v/>
      </c>
      <c r="DD521" t="inlineStr"/>
      <c r="DE521" t="inlineStr"/>
      <c r="DF521">
        <f>ROUND(ROUND(AE521*AI521,0)*CX521,0)</f>
        <v/>
      </c>
      <c r="DG521">
        <f>ROUND(ROUND(AF521,0)*CX521,0)</f>
        <v/>
      </c>
      <c r="DH521">
        <f>ROUND(ROUND(AG521,0)*CX521,0)</f>
        <v/>
      </c>
      <c r="DI521">
        <f>ROUND(ROUND(AH521,0)*CX521,0)</f>
        <v/>
      </c>
      <c r="DJ521">
        <f>DF521</f>
        <v/>
      </c>
      <c r="DK521" t="n">
        <v>0</v>
      </c>
      <c r="DL521" t="inlineStr"/>
      <c r="DM521" t="n">
        <v>0</v>
      </c>
      <c r="DN521" t="inlineStr"/>
      <c r="DO521" t="n">
        <v>0</v>
      </c>
    </row>
    <row r="522">
      <c r="A522">
        <f>ROW(Source!A1556)</f>
        <v/>
      </c>
      <c r="B522" t="n">
        <v>78862477</v>
      </c>
      <c r="C522" t="n">
        <v>78866723</v>
      </c>
      <c r="D522" t="n">
        <v>29164349</v>
      </c>
      <c r="E522" t="n">
        <v>1</v>
      </c>
      <c r="F522" t="n">
        <v>1</v>
      </c>
      <c r="G522" t="n">
        <v>1</v>
      </c>
      <c r="H522" t="n">
        <v>3</v>
      </c>
      <c r="I522" t="inlineStr">
        <is>
          <t>509-9900</t>
        </is>
      </c>
      <c r="J522" t="inlineStr">
        <is>
          <t>ТССЦ Московской обл., 509-9900, приказ Минстроя России №675/пр от 28.02.2017 № 258/пр</t>
        </is>
      </c>
      <c r="K522" t="inlineStr">
        <is>
          <t>Строительный мусор</t>
        </is>
      </c>
      <c r="L522" t="n">
        <v>1348</v>
      </c>
      <c r="N522" t="n">
        <v>1009</v>
      </c>
      <c r="O522" t="inlineStr">
        <is>
          <t>т</t>
        </is>
      </c>
      <c r="P522" t="inlineStr">
        <is>
          <t>т</t>
        </is>
      </c>
      <c r="Q522" t="n">
        <v>1000</v>
      </c>
      <c r="W522" t="n">
        <v>0</v>
      </c>
      <c r="X522" t="n">
        <v>1876412176</v>
      </c>
      <c r="Y522">
        <f>AT522</f>
        <v/>
      </c>
      <c r="AA522" t="n">
        <v>0</v>
      </c>
      <c r="AB522" t="n">
        <v>0</v>
      </c>
      <c r="AC522" t="n">
        <v>0</v>
      </c>
      <c r="AD522" t="n">
        <v>0</v>
      </c>
      <c r="AE522" t="n">
        <v>0</v>
      </c>
      <c r="AF522" t="n">
        <v>0</v>
      </c>
      <c r="AG522" t="n">
        <v>0</v>
      </c>
      <c r="AH522" t="n">
        <v>0</v>
      </c>
      <c r="AI522" t="n">
        <v>1</v>
      </c>
      <c r="AJ522" t="n">
        <v>1</v>
      </c>
      <c r="AK522" t="n">
        <v>1</v>
      </c>
      <c r="AL522" t="n">
        <v>1</v>
      </c>
      <c r="AM522" t="n">
        <v>0</v>
      </c>
      <c r="AN522" t="n">
        <v>0</v>
      </c>
      <c r="AO522" t="n">
        <v>0</v>
      </c>
      <c r="AP522" t="n">
        <v>0</v>
      </c>
      <c r="AQ522" t="n">
        <v>0</v>
      </c>
      <c r="AR522" t="n">
        <v>0</v>
      </c>
      <c r="AS522" t="inlineStr"/>
      <c r="AT522" t="n">
        <v>3.38</v>
      </c>
      <c r="AU522" t="inlineStr"/>
      <c r="AV522" t="n">
        <v>0</v>
      </c>
      <c r="AW522" t="n">
        <v>2</v>
      </c>
      <c r="AX522" t="n">
        <v>78866735</v>
      </c>
      <c r="AY522" t="n">
        <v>1</v>
      </c>
      <c r="AZ522" t="n">
        <v>0</v>
      </c>
      <c r="BA522" t="n">
        <v>509</v>
      </c>
      <c r="BB522" t="n">
        <v>0</v>
      </c>
      <c r="BC522" t="n">
        <v>0</v>
      </c>
      <c r="BD522" t="n">
        <v>0</v>
      </c>
      <c r="BE522" t="n">
        <v>0</v>
      </c>
      <c r="BF522" t="n">
        <v>0</v>
      </c>
      <c r="BG522" t="n">
        <v>0</v>
      </c>
      <c r="BH522" t="n">
        <v>0</v>
      </c>
      <c r="BI522" t="n">
        <v>0</v>
      </c>
      <c r="BJ522" t="n">
        <v>0</v>
      </c>
      <c r="BK522" t="n">
        <v>0</v>
      </c>
      <c r="BL522" t="n">
        <v>0</v>
      </c>
      <c r="BM522" t="n">
        <v>0</v>
      </c>
      <c r="BN522" t="n">
        <v>0</v>
      </c>
      <c r="BO522" t="n">
        <v>0</v>
      </c>
      <c r="BP522" t="n">
        <v>0</v>
      </c>
      <c r="BQ522" t="n">
        <v>0</v>
      </c>
      <c r="BR522" t="n">
        <v>0</v>
      </c>
      <c r="BS522" t="n">
        <v>0</v>
      </c>
      <c r="BT522" t="n">
        <v>0</v>
      </c>
      <c r="BU522" t="n">
        <v>0</v>
      </c>
      <c r="BV522" t="n">
        <v>0</v>
      </c>
      <c r="BW522" t="n">
        <v>0</v>
      </c>
      <c r="CV522" t="n">
        <v>0</v>
      </c>
      <c r="CW522" t="n">
        <v>0</v>
      </c>
      <c r="CX522">
        <f>ROUND(Y522*Source!I1556,7)</f>
        <v/>
      </c>
      <c r="CY522">
        <f>AA522</f>
        <v/>
      </c>
      <c r="CZ522">
        <f>AE522</f>
        <v/>
      </c>
      <c r="DA522">
        <f>AI522</f>
        <v/>
      </c>
      <c r="DB522">
        <f>ROUND(ROUND(AT522*CZ522,2),2)</f>
        <v/>
      </c>
      <c r="DC522">
        <f>ROUND(ROUND(AT522*AG522,2),2)</f>
        <v/>
      </c>
      <c r="DD522" t="inlineStr"/>
      <c r="DE522" t="inlineStr"/>
      <c r="DF522">
        <f>ROUND(ROUND(AE522,0)*CX522,0)</f>
        <v/>
      </c>
      <c r="DG522">
        <f>ROUND(ROUND(AF522,0)*CX522,0)</f>
        <v/>
      </c>
      <c r="DH522">
        <f>ROUND(ROUND(AG522,0)*CX522,0)</f>
        <v/>
      </c>
      <c r="DI522">
        <f>ROUND(ROUND(AH522,0)*CX522,0)</f>
        <v/>
      </c>
      <c r="DJ522">
        <f>DF522</f>
        <v/>
      </c>
      <c r="DK522" t="n">
        <v>0</v>
      </c>
      <c r="DL522" t="inlineStr"/>
      <c r="DM522" t="n">
        <v>0</v>
      </c>
      <c r="DN522" t="inlineStr"/>
      <c r="DO522" t="n">
        <v>0</v>
      </c>
    </row>
    <row r="523">
      <c r="A523">
        <f>ROW(Source!A1596)</f>
        <v/>
      </c>
      <c r="B523" t="n">
        <v>78862477</v>
      </c>
      <c r="C523" t="n">
        <v>78866884</v>
      </c>
      <c r="D523" t="n">
        <v>18413627</v>
      </c>
      <c r="E523" t="n">
        <v>1</v>
      </c>
      <c r="F523" t="n">
        <v>1</v>
      </c>
      <c r="G523" t="n">
        <v>1</v>
      </c>
      <c r="H523" t="n">
        <v>1</v>
      </c>
      <c r="I523" t="inlineStr">
        <is>
          <t>1-1042-90</t>
        </is>
      </c>
      <c r="J523" t="inlineStr"/>
      <c r="K523" t="inlineStr">
        <is>
          <t>Рабочий строитель среднего разряда 4,2</t>
        </is>
      </c>
      <c r="L523" t="n">
        <v>1369</v>
      </c>
      <c r="N523" t="n">
        <v>1013</v>
      </c>
      <c r="O523" t="inlineStr">
        <is>
          <t>чел.-ч</t>
        </is>
      </c>
      <c r="P523" t="inlineStr">
        <is>
          <t>чел.-ч</t>
        </is>
      </c>
      <c r="Q523" t="n">
        <v>1</v>
      </c>
      <c r="W523" t="n">
        <v>0</v>
      </c>
      <c r="X523" t="n">
        <v>-1366182279</v>
      </c>
      <c r="Y523">
        <f>AT523</f>
        <v/>
      </c>
      <c r="AA523" t="n">
        <v>0</v>
      </c>
      <c r="AB523" t="n">
        <v>0</v>
      </c>
      <c r="AC523" t="n">
        <v>0</v>
      </c>
      <c r="AD523" t="n">
        <v>9.92</v>
      </c>
      <c r="AE523" t="n">
        <v>0</v>
      </c>
      <c r="AF523" t="n">
        <v>0</v>
      </c>
      <c r="AG523" t="n">
        <v>0</v>
      </c>
      <c r="AH523" t="n">
        <v>9.92</v>
      </c>
      <c r="AI523" t="n">
        <v>1</v>
      </c>
      <c r="AJ523" t="n">
        <v>1</v>
      </c>
      <c r="AK523" t="n">
        <v>1</v>
      </c>
      <c r="AL523" t="n">
        <v>1</v>
      </c>
      <c r="AM523" t="n">
        <v>-2</v>
      </c>
      <c r="AN523" t="n">
        <v>0</v>
      </c>
      <c r="AO523" t="n">
        <v>1</v>
      </c>
      <c r="AP523" t="n">
        <v>0</v>
      </c>
      <c r="AQ523" t="n">
        <v>0</v>
      </c>
      <c r="AR523" t="n">
        <v>0</v>
      </c>
      <c r="AS523" t="inlineStr"/>
      <c r="AT523" t="n">
        <v>2.31</v>
      </c>
      <c r="AU523" t="inlineStr"/>
      <c r="AV523" t="n">
        <v>1</v>
      </c>
      <c r="AW523" t="n">
        <v>2</v>
      </c>
      <c r="AX523" t="n">
        <v>78866891</v>
      </c>
      <c r="AY523" t="n">
        <v>1</v>
      </c>
      <c r="AZ523" t="n">
        <v>0</v>
      </c>
      <c r="BA523" t="n">
        <v>510</v>
      </c>
      <c r="BB523" t="n">
        <v>0</v>
      </c>
      <c r="BC523" t="n">
        <v>0</v>
      </c>
      <c r="BD523" t="n">
        <v>0</v>
      </c>
      <c r="BE523" t="n">
        <v>0</v>
      </c>
      <c r="BF523" t="n">
        <v>0</v>
      </c>
      <c r="BG523" t="n">
        <v>0</v>
      </c>
      <c r="BH523" t="n">
        <v>0</v>
      </c>
      <c r="BI523" t="n">
        <v>0</v>
      </c>
      <c r="BJ523" t="n">
        <v>0</v>
      </c>
      <c r="BK523" t="n">
        <v>0</v>
      </c>
      <c r="BL523" t="n">
        <v>0</v>
      </c>
      <c r="BM523" t="n">
        <v>0</v>
      </c>
      <c r="BN523" t="n">
        <v>0</v>
      </c>
      <c r="BO523" t="n">
        <v>0</v>
      </c>
      <c r="BP523" t="n">
        <v>0</v>
      </c>
      <c r="BQ523" t="n">
        <v>0</v>
      </c>
      <c r="BR523" t="n">
        <v>0</v>
      </c>
      <c r="BS523" t="n">
        <v>0</v>
      </c>
      <c r="BT523" t="n">
        <v>0</v>
      </c>
      <c r="BU523" t="n">
        <v>0</v>
      </c>
      <c r="BV523" t="n">
        <v>0</v>
      </c>
      <c r="BW523" t="n">
        <v>0</v>
      </c>
      <c r="CU523">
        <f>ROUND(AT523*Source!I1596*AH523*AL523,0)</f>
        <v/>
      </c>
      <c r="CV523">
        <f>ROUND(Y523*Source!I1596,7)</f>
        <v/>
      </c>
      <c r="CW523" t="n">
        <v>0</v>
      </c>
      <c r="CX523">
        <f>ROUND(Y523*Source!I1596,7)</f>
        <v/>
      </c>
      <c r="CY523">
        <f>AD523</f>
        <v/>
      </c>
      <c r="CZ523">
        <f>AH523</f>
        <v/>
      </c>
      <c r="DA523">
        <f>AL523</f>
        <v/>
      </c>
      <c r="DB523">
        <f>ROUND(ROUND(AT523*CZ523,2),2)</f>
        <v/>
      </c>
      <c r="DC523">
        <f>ROUND(ROUND(AT523*AG523,2),2)</f>
        <v/>
      </c>
      <c r="DD523" t="inlineStr"/>
      <c r="DE523" t="inlineStr"/>
      <c r="DF523">
        <f>ROUND(ROUND(AE523,0)*CX523,0)</f>
        <v/>
      </c>
      <c r="DG523">
        <f>ROUND(ROUND(AF523,0)*CX523,0)</f>
        <v/>
      </c>
      <c r="DH523">
        <f>ROUND(ROUND(AG523,0)*CX523,0)</f>
        <v/>
      </c>
      <c r="DI523">
        <f>ROUND(ROUND(AH523,0)*CX523,0)</f>
        <v/>
      </c>
      <c r="DJ523">
        <f>DI523</f>
        <v/>
      </c>
      <c r="DK523" t="n">
        <v>0</v>
      </c>
      <c r="DL523" t="inlineStr"/>
      <c r="DM523" t="n">
        <v>0</v>
      </c>
      <c r="DN523" t="inlineStr"/>
      <c r="DO523" t="n">
        <v>0</v>
      </c>
    </row>
    <row r="524">
      <c r="A524">
        <f>ROW(Source!A1596)</f>
        <v/>
      </c>
      <c r="B524" t="n">
        <v>78862477</v>
      </c>
      <c r="C524" t="n">
        <v>78866884</v>
      </c>
      <c r="D524" t="n">
        <v>29172669</v>
      </c>
      <c r="E524" t="n">
        <v>1</v>
      </c>
      <c r="F524" t="n">
        <v>1</v>
      </c>
      <c r="G524" t="n">
        <v>1</v>
      </c>
      <c r="H524" t="n">
        <v>2</v>
      </c>
      <c r="I524" t="inlineStr">
        <is>
          <t>041000</t>
        </is>
      </c>
      <c r="J524" t="inlineStr">
        <is>
          <t>ТСЭМ Московской обл., 041000, приказ Минстроя России №675/пр от 28.02.2017 № 264/пр</t>
        </is>
      </c>
      <c r="K524" t="inlineStr">
        <is>
          <t>Преобразователи сварочные с номинальным сварочным током 315-500 А</t>
        </is>
      </c>
      <c r="L524" t="n">
        <v>1368</v>
      </c>
      <c r="N524" t="n">
        <v>1011</v>
      </c>
      <c r="O524" t="inlineStr">
        <is>
          <t>маш.-ч</t>
        </is>
      </c>
      <c r="P524" t="inlineStr">
        <is>
          <t>маш.-ч</t>
        </is>
      </c>
      <c r="Q524" t="n">
        <v>1</v>
      </c>
      <c r="W524" t="n">
        <v>0</v>
      </c>
      <c r="X524" t="n">
        <v>1159853466</v>
      </c>
      <c r="Y524">
        <f>AT524</f>
        <v/>
      </c>
      <c r="AA524" t="n">
        <v>0</v>
      </c>
      <c r="AB524" t="n">
        <v>119.65</v>
      </c>
      <c r="AC524" t="n">
        <v>0</v>
      </c>
      <c r="AD524" t="n">
        <v>0</v>
      </c>
      <c r="AE524" t="n">
        <v>0</v>
      </c>
      <c r="AF524" t="n">
        <v>12.31</v>
      </c>
      <c r="AG524" t="n">
        <v>0</v>
      </c>
      <c r="AH524" t="n">
        <v>0</v>
      </c>
      <c r="AI524" t="n">
        <v>1</v>
      </c>
      <c r="AJ524" t="n">
        <v>9.720000000000001</v>
      </c>
      <c r="AK524" t="n">
        <v>52.25</v>
      </c>
      <c r="AL524" t="n">
        <v>1</v>
      </c>
      <c r="AM524" t="n">
        <v>2</v>
      </c>
      <c r="AN524" t="n">
        <v>0</v>
      </c>
      <c r="AO524" t="n">
        <v>1</v>
      </c>
      <c r="AP524" t="n">
        <v>0</v>
      </c>
      <c r="AQ524" t="n">
        <v>0</v>
      </c>
      <c r="AR524" t="n">
        <v>0</v>
      </c>
      <c r="AS524" t="inlineStr"/>
      <c r="AT524" t="n">
        <v>0.67</v>
      </c>
      <c r="AU524" t="inlineStr"/>
      <c r="AV524" t="n">
        <v>0</v>
      </c>
      <c r="AW524" t="n">
        <v>2</v>
      </c>
      <c r="AX524" t="n">
        <v>78866892</v>
      </c>
      <c r="AY524" t="n">
        <v>1</v>
      </c>
      <c r="AZ524" t="n">
        <v>0</v>
      </c>
      <c r="BA524" t="n">
        <v>511</v>
      </c>
      <c r="BB524" t="n">
        <v>0</v>
      </c>
      <c r="BC524" t="n">
        <v>0</v>
      </c>
      <c r="BD524" t="n">
        <v>0</v>
      </c>
      <c r="BE524" t="n">
        <v>0</v>
      </c>
      <c r="BF524" t="n">
        <v>0</v>
      </c>
      <c r="BG524" t="n">
        <v>0</v>
      </c>
      <c r="BH524" t="n">
        <v>0</v>
      </c>
      <c r="BI524" t="n">
        <v>0</v>
      </c>
      <c r="BJ524" t="n">
        <v>0</v>
      </c>
      <c r="BK524" t="n">
        <v>0</v>
      </c>
      <c r="BL524" t="n">
        <v>0</v>
      </c>
      <c r="BM524" t="n">
        <v>0</v>
      </c>
      <c r="BN524" t="n">
        <v>0</v>
      </c>
      <c r="BO524" t="n">
        <v>0</v>
      </c>
      <c r="BP524" t="n">
        <v>0</v>
      </c>
      <c r="BQ524" t="n">
        <v>0</v>
      </c>
      <c r="BR524" t="n">
        <v>0</v>
      </c>
      <c r="BS524" t="n">
        <v>0</v>
      </c>
      <c r="BT524" t="n">
        <v>0</v>
      </c>
      <c r="BU524" t="n">
        <v>0</v>
      </c>
      <c r="BV524" t="n">
        <v>0</v>
      </c>
      <c r="BW524" t="n">
        <v>0</v>
      </c>
      <c r="CV524" t="n">
        <v>0</v>
      </c>
      <c r="CW524">
        <f>ROUND(Y524*Source!I1596*DO524,7)</f>
        <v/>
      </c>
      <c r="CX524">
        <f>ROUND(Y524*Source!I1596,7)</f>
        <v/>
      </c>
      <c r="CY524">
        <f>AB524</f>
        <v/>
      </c>
      <c r="CZ524">
        <f>AF524</f>
        <v/>
      </c>
      <c r="DA524">
        <f>AJ524</f>
        <v/>
      </c>
      <c r="DB524">
        <f>ROUND(ROUND(AT524*CZ524,2),2)</f>
        <v/>
      </c>
      <c r="DC524">
        <f>ROUND(ROUND(AT524*AG524,2),2)</f>
        <v/>
      </c>
      <c r="DD524" t="inlineStr"/>
      <c r="DE524" t="inlineStr"/>
      <c r="DF524">
        <f>ROUND(ROUND(AE524,0)*CX524,0)</f>
        <v/>
      </c>
      <c r="DG524">
        <f>ROUND(ROUND(AF524*AJ524,0)*CX524,0)</f>
        <v/>
      </c>
      <c r="DH524">
        <f>ROUND(ROUND(AG524*AK524,0)*CX524,0)</f>
        <v/>
      </c>
      <c r="DI524">
        <f>ROUND(ROUND(AH524,0)*CX524,0)</f>
        <v/>
      </c>
      <c r="DJ524">
        <f>DG524</f>
        <v/>
      </c>
      <c r="DK524" t="n">
        <v>0</v>
      </c>
      <c r="DL524" t="inlineStr"/>
      <c r="DM524" t="n">
        <v>0</v>
      </c>
      <c r="DN524" t="inlineStr"/>
      <c r="DO524" t="n">
        <v>0</v>
      </c>
    </row>
    <row r="525">
      <c r="A525">
        <f>ROW(Source!A1596)</f>
        <v/>
      </c>
      <c r="B525" t="n">
        <v>78862477</v>
      </c>
      <c r="C525" t="n">
        <v>78866884</v>
      </c>
      <c r="D525" t="n">
        <v>29172679</v>
      </c>
      <c r="E525" t="n">
        <v>1</v>
      </c>
      <c r="F525" t="n">
        <v>1</v>
      </c>
      <c r="G525" t="n">
        <v>1</v>
      </c>
      <c r="H525" t="n">
        <v>2</v>
      </c>
      <c r="I525" t="inlineStr">
        <is>
          <t>041400</t>
        </is>
      </c>
      <c r="J525" t="inlineStr">
        <is>
          <t>ТСЭМ Московской обл., 041400, приказ Минстроя России №675/пр от 28.02.2017 № 264/пр</t>
        </is>
      </c>
      <c r="K525" t="inlineStr">
        <is>
          <t>Электрические печи для сушки сварочных материалов с регулированием температуры в пределах от 80 °С до 500 °С</t>
        </is>
      </c>
      <c r="L525" t="n">
        <v>1368</v>
      </c>
      <c r="N525" t="n">
        <v>1011</v>
      </c>
      <c r="O525" t="inlineStr">
        <is>
          <t>маш.-ч</t>
        </is>
      </c>
      <c r="P525" t="inlineStr">
        <is>
          <t>маш.-ч</t>
        </is>
      </c>
      <c r="Q525" t="n">
        <v>1</v>
      </c>
      <c r="W525" t="n">
        <v>0</v>
      </c>
      <c r="X525" t="n">
        <v>1123115873</v>
      </c>
      <c r="Y525">
        <f>AT525</f>
        <v/>
      </c>
      <c r="AA525" t="n">
        <v>0</v>
      </c>
      <c r="AB525" t="n">
        <v>65.06</v>
      </c>
      <c r="AC525" t="n">
        <v>0</v>
      </c>
      <c r="AD525" t="n">
        <v>0</v>
      </c>
      <c r="AE525" t="n">
        <v>0</v>
      </c>
      <c r="AF525" t="n">
        <v>6.7</v>
      </c>
      <c r="AG525" t="n">
        <v>0</v>
      </c>
      <c r="AH525" t="n">
        <v>0</v>
      </c>
      <c r="AI525" t="n">
        <v>1</v>
      </c>
      <c r="AJ525" t="n">
        <v>9.710000000000001</v>
      </c>
      <c r="AK525" t="n">
        <v>52.25</v>
      </c>
      <c r="AL525" t="n">
        <v>1</v>
      </c>
      <c r="AM525" t="n">
        <v>2</v>
      </c>
      <c r="AN525" t="n">
        <v>0</v>
      </c>
      <c r="AO525" t="n">
        <v>1</v>
      </c>
      <c r="AP525" t="n">
        <v>0</v>
      </c>
      <c r="AQ525" t="n">
        <v>0</v>
      </c>
      <c r="AR525" t="n">
        <v>0</v>
      </c>
      <c r="AS525" t="inlineStr"/>
      <c r="AT525" t="n">
        <v>0.17</v>
      </c>
      <c r="AU525" t="inlineStr"/>
      <c r="AV525" t="n">
        <v>0</v>
      </c>
      <c r="AW525" t="n">
        <v>2</v>
      </c>
      <c r="AX525" t="n">
        <v>78866893</v>
      </c>
      <c r="AY525" t="n">
        <v>1</v>
      </c>
      <c r="AZ525" t="n">
        <v>0</v>
      </c>
      <c r="BA525" t="n">
        <v>512</v>
      </c>
      <c r="BB525" t="n">
        <v>0</v>
      </c>
      <c r="BC525" t="n">
        <v>0</v>
      </c>
      <c r="BD525" t="n">
        <v>0</v>
      </c>
      <c r="BE525" t="n">
        <v>0</v>
      </c>
      <c r="BF525" t="n">
        <v>0</v>
      </c>
      <c r="BG525" t="n">
        <v>0</v>
      </c>
      <c r="BH525" t="n">
        <v>0</v>
      </c>
      <c r="BI525" t="n">
        <v>0</v>
      </c>
      <c r="BJ525" t="n">
        <v>0</v>
      </c>
      <c r="BK525" t="n">
        <v>0</v>
      </c>
      <c r="BL525" t="n">
        <v>0</v>
      </c>
      <c r="BM525" t="n">
        <v>0</v>
      </c>
      <c r="BN525" t="n">
        <v>0</v>
      </c>
      <c r="BO525" t="n">
        <v>0</v>
      </c>
      <c r="BP525" t="n">
        <v>0</v>
      </c>
      <c r="BQ525" t="n">
        <v>0</v>
      </c>
      <c r="BR525" t="n">
        <v>0</v>
      </c>
      <c r="BS525" t="n">
        <v>0</v>
      </c>
      <c r="BT525" t="n">
        <v>0</v>
      </c>
      <c r="BU525" t="n">
        <v>0</v>
      </c>
      <c r="BV525" t="n">
        <v>0</v>
      </c>
      <c r="BW525" t="n">
        <v>0</v>
      </c>
      <c r="CV525" t="n">
        <v>0</v>
      </c>
      <c r="CW525">
        <f>ROUND(Y525*Source!I1596*DO525,7)</f>
        <v/>
      </c>
      <c r="CX525">
        <f>ROUND(Y525*Source!I1596,7)</f>
        <v/>
      </c>
      <c r="CY525">
        <f>AB525</f>
        <v/>
      </c>
      <c r="CZ525">
        <f>AF525</f>
        <v/>
      </c>
      <c r="DA525">
        <f>AJ525</f>
        <v/>
      </c>
      <c r="DB525">
        <f>ROUND(ROUND(AT525*CZ525,2),2)</f>
        <v/>
      </c>
      <c r="DC525">
        <f>ROUND(ROUND(AT525*AG525,2),2)</f>
        <v/>
      </c>
      <c r="DD525" t="inlineStr"/>
      <c r="DE525" t="inlineStr"/>
      <c r="DF525">
        <f>ROUND(ROUND(AE525,0)*CX525,0)</f>
        <v/>
      </c>
      <c r="DG525">
        <f>ROUND(ROUND(AF525*AJ525,0)*CX525,0)</f>
        <v/>
      </c>
      <c r="DH525">
        <f>ROUND(ROUND(AG525*AK525,0)*CX525,0)</f>
        <v/>
      </c>
      <c r="DI525">
        <f>ROUND(ROUND(AH525,0)*CX525,0)</f>
        <v/>
      </c>
      <c r="DJ525">
        <f>DG525</f>
        <v/>
      </c>
      <c r="DK525" t="n">
        <v>0</v>
      </c>
      <c r="DL525" t="inlineStr"/>
      <c r="DM525" t="n">
        <v>0</v>
      </c>
      <c r="DN525" t="inlineStr"/>
      <c r="DO525" t="n">
        <v>0</v>
      </c>
    </row>
    <row r="526">
      <c r="A526">
        <f>ROW(Source!A1596)</f>
        <v/>
      </c>
      <c r="B526" t="n">
        <v>78862477</v>
      </c>
      <c r="C526" t="n">
        <v>78866884</v>
      </c>
      <c r="D526" t="n">
        <v>29174507</v>
      </c>
      <c r="E526" t="n">
        <v>1</v>
      </c>
      <c r="F526" t="n">
        <v>1</v>
      </c>
      <c r="G526" t="n">
        <v>1</v>
      </c>
      <c r="H526" t="n">
        <v>2</v>
      </c>
      <c r="I526" t="inlineStr">
        <is>
          <t>330301</t>
        </is>
      </c>
      <c r="J526" t="inlineStr">
        <is>
          <t>ТСЭМ Московской обл., 330301, приказ Минстроя России №675/пр от 28.02.2017 № 264/пр</t>
        </is>
      </c>
      <c r="K526" t="inlineStr">
        <is>
          <t>Машины шлифовальные электрические</t>
        </is>
      </c>
      <c r="L526" t="n">
        <v>1368</v>
      </c>
      <c r="N526" t="n">
        <v>1011</v>
      </c>
      <c r="O526" t="inlineStr">
        <is>
          <t>маш.-ч</t>
        </is>
      </c>
      <c r="P526" t="inlineStr">
        <is>
          <t>маш.-ч</t>
        </is>
      </c>
      <c r="Q526" t="n">
        <v>1</v>
      </c>
      <c r="W526" t="n">
        <v>0</v>
      </c>
      <c r="X526" t="n">
        <v>-144556207</v>
      </c>
      <c r="Y526">
        <f>AT526</f>
        <v/>
      </c>
      <c r="AA526" t="n">
        <v>0</v>
      </c>
      <c r="AB526" t="n">
        <v>20.73</v>
      </c>
      <c r="AC526" t="n">
        <v>0</v>
      </c>
      <c r="AD526" t="n">
        <v>0</v>
      </c>
      <c r="AE526" t="n">
        <v>0</v>
      </c>
      <c r="AF526" t="n">
        <v>5.13</v>
      </c>
      <c r="AG526" t="n">
        <v>0</v>
      </c>
      <c r="AH526" t="n">
        <v>0</v>
      </c>
      <c r="AI526" t="n">
        <v>1</v>
      </c>
      <c r="AJ526" t="n">
        <v>4.04</v>
      </c>
      <c r="AK526" t="n">
        <v>52.25</v>
      </c>
      <c r="AL526" t="n">
        <v>1</v>
      </c>
      <c r="AM526" t="n">
        <v>2</v>
      </c>
      <c r="AN526" t="n">
        <v>0</v>
      </c>
      <c r="AO526" t="n">
        <v>1</v>
      </c>
      <c r="AP526" t="n">
        <v>0</v>
      </c>
      <c r="AQ526" t="n">
        <v>0</v>
      </c>
      <c r="AR526" t="n">
        <v>0</v>
      </c>
      <c r="AS526" t="inlineStr"/>
      <c r="AT526" t="n">
        <v>1.57</v>
      </c>
      <c r="AU526" t="inlineStr"/>
      <c r="AV526" t="n">
        <v>0</v>
      </c>
      <c r="AW526" t="n">
        <v>2</v>
      </c>
      <c r="AX526" t="n">
        <v>78866894</v>
      </c>
      <c r="AY526" t="n">
        <v>1</v>
      </c>
      <c r="AZ526" t="n">
        <v>0</v>
      </c>
      <c r="BA526" t="n">
        <v>513</v>
      </c>
      <c r="BB526" t="n">
        <v>0</v>
      </c>
      <c r="BC526" t="n">
        <v>0</v>
      </c>
      <c r="BD526" t="n">
        <v>0</v>
      </c>
      <c r="BE526" t="n">
        <v>0</v>
      </c>
      <c r="BF526" t="n">
        <v>0</v>
      </c>
      <c r="BG526" t="n">
        <v>0</v>
      </c>
      <c r="BH526" t="n">
        <v>0</v>
      </c>
      <c r="BI526" t="n">
        <v>0</v>
      </c>
      <c r="BJ526" t="n">
        <v>0</v>
      </c>
      <c r="BK526" t="n">
        <v>0</v>
      </c>
      <c r="BL526" t="n">
        <v>0</v>
      </c>
      <c r="BM526" t="n">
        <v>0</v>
      </c>
      <c r="BN526" t="n">
        <v>0</v>
      </c>
      <c r="BO526" t="n">
        <v>0</v>
      </c>
      <c r="BP526" t="n">
        <v>0</v>
      </c>
      <c r="BQ526" t="n">
        <v>0</v>
      </c>
      <c r="BR526" t="n">
        <v>0</v>
      </c>
      <c r="BS526" t="n">
        <v>0</v>
      </c>
      <c r="BT526" t="n">
        <v>0</v>
      </c>
      <c r="BU526" t="n">
        <v>0</v>
      </c>
      <c r="BV526" t="n">
        <v>0</v>
      </c>
      <c r="BW526" t="n">
        <v>0</v>
      </c>
      <c r="CV526" t="n">
        <v>0</v>
      </c>
      <c r="CW526">
        <f>ROUND(Y526*Source!I1596*DO526,7)</f>
        <v/>
      </c>
      <c r="CX526">
        <f>ROUND(Y526*Source!I1596,7)</f>
        <v/>
      </c>
      <c r="CY526">
        <f>AB526</f>
        <v/>
      </c>
      <c r="CZ526">
        <f>AF526</f>
        <v/>
      </c>
      <c r="DA526">
        <f>AJ526</f>
        <v/>
      </c>
      <c r="DB526">
        <f>ROUND(ROUND(AT526*CZ526,2),2)</f>
        <v/>
      </c>
      <c r="DC526">
        <f>ROUND(ROUND(AT526*AG526,2),2)</f>
        <v/>
      </c>
      <c r="DD526" t="inlineStr"/>
      <c r="DE526" t="inlineStr"/>
      <c r="DF526">
        <f>ROUND(ROUND(AE526,0)*CX526,0)</f>
        <v/>
      </c>
      <c r="DG526">
        <f>ROUND(ROUND(AF526*AJ526,0)*CX526,0)</f>
        <v/>
      </c>
      <c r="DH526">
        <f>ROUND(ROUND(AG526*AK526,0)*CX526,0)</f>
        <v/>
      </c>
      <c r="DI526">
        <f>ROUND(ROUND(AH526,0)*CX526,0)</f>
        <v/>
      </c>
      <c r="DJ526">
        <f>DG526</f>
        <v/>
      </c>
      <c r="DK526" t="n">
        <v>0</v>
      </c>
      <c r="DL526" t="inlineStr"/>
      <c r="DM526" t="n">
        <v>0</v>
      </c>
      <c r="DN526" t="inlineStr"/>
      <c r="DO526" t="n">
        <v>0</v>
      </c>
    </row>
    <row r="527">
      <c r="A527">
        <f>ROW(Source!A1596)</f>
        <v/>
      </c>
      <c r="B527" t="n">
        <v>78862477</v>
      </c>
      <c r="C527" t="n">
        <v>78866884</v>
      </c>
      <c r="D527" t="n">
        <v>29113946</v>
      </c>
      <c r="E527" t="n">
        <v>1</v>
      </c>
      <c r="F527" t="n">
        <v>1</v>
      </c>
      <c r="G527" t="n">
        <v>1</v>
      </c>
      <c r="H527" t="n">
        <v>3</v>
      </c>
      <c r="I527" t="inlineStr">
        <is>
          <t>101-0802</t>
        </is>
      </c>
      <c r="J527" t="inlineStr">
        <is>
          <t>ТССЦ Московской обл., 101-0802, приказ Минстроя России №675/пр от 28.02.2017 № 254/пр</t>
        </is>
      </c>
      <c r="K527" t="inlineStr">
        <is>
          <t>Проволока порошковая для дуговой сварки</t>
        </is>
      </c>
      <c r="L527" t="n">
        <v>1348</v>
      </c>
      <c r="N527" t="n">
        <v>1009</v>
      </c>
      <c r="O527" t="inlineStr">
        <is>
          <t>т</t>
        </is>
      </c>
      <c r="P527" t="inlineStr">
        <is>
          <t>т</t>
        </is>
      </c>
      <c r="Q527" t="n">
        <v>1000</v>
      </c>
      <c r="W527" t="n">
        <v>0</v>
      </c>
      <c r="X527" t="n">
        <v>-1112151242</v>
      </c>
      <c r="Y527">
        <f>AT527</f>
        <v/>
      </c>
      <c r="AA527" t="n">
        <v>295944.19</v>
      </c>
      <c r="AB527" t="n">
        <v>0</v>
      </c>
      <c r="AC527" t="n">
        <v>0</v>
      </c>
      <c r="AD527" t="n">
        <v>0</v>
      </c>
      <c r="AE527" t="n">
        <v>15200.01</v>
      </c>
      <c r="AF527" t="n">
        <v>0</v>
      </c>
      <c r="AG527" t="n">
        <v>0</v>
      </c>
      <c r="AH527" t="n">
        <v>0</v>
      </c>
      <c r="AI527" t="n">
        <v>19.47</v>
      </c>
      <c r="AJ527" t="n">
        <v>1</v>
      </c>
      <c r="AK527" t="n">
        <v>1</v>
      </c>
      <c r="AL527" t="n">
        <v>1</v>
      </c>
      <c r="AM527" t="n">
        <v>2</v>
      </c>
      <c r="AN527" t="n">
        <v>0</v>
      </c>
      <c r="AO527" t="n">
        <v>1</v>
      </c>
      <c r="AP527" t="n">
        <v>0</v>
      </c>
      <c r="AQ527" t="n">
        <v>0</v>
      </c>
      <c r="AR527" t="n">
        <v>0</v>
      </c>
      <c r="AS527" t="inlineStr"/>
      <c r="AT527" t="n">
        <v>0.00066</v>
      </c>
      <c r="AU527" t="inlineStr"/>
      <c r="AV527" t="n">
        <v>0</v>
      </c>
      <c r="AW527" t="n">
        <v>2</v>
      </c>
      <c r="AX527" t="n">
        <v>78866895</v>
      </c>
      <c r="AY527" t="n">
        <v>1</v>
      </c>
      <c r="AZ527" t="n">
        <v>0</v>
      </c>
      <c r="BA527" t="n">
        <v>514</v>
      </c>
      <c r="BB527" t="n">
        <v>0</v>
      </c>
      <c r="BC527" t="n">
        <v>0</v>
      </c>
      <c r="BD527" t="n">
        <v>0</v>
      </c>
      <c r="BE527" t="n">
        <v>0</v>
      </c>
      <c r="BF527" t="n">
        <v>0</v>
      </c>
      <c r="BG527" t="n">
        <v>0</v>
      </c>
      <c r="BH527" t="n">
        <v>0</v>
      </c>
      <c r="BI527" t="n">
        <v>0</v>
      </c>
      <c r="BJ527" t="n">
        <v>0</v>
      </c>
      <c r="BK527" t="n">
        <v>0</v>
      </c>
      <c r="BL527" t="n">
        <v>0</v>
      </c>
      <c r="BM527" t="n">
        <v>0</v>
      </c>
      <c r="BN527" t="n">
        <v>0</v>
      </c>
      <c r="BO527" t="n">
        <v>0</v>
      </c>
      <c r="BP527" t="n">
        <v>0</v>
      </c>
      <c r="BQ527" t="n">
        <v>0</v>
      </c>
      <c r="BR527" t="n">
        <v>0</v>
      </c>
      <c r="BS527" t="n">
        <v>0</v>
      </c>
      <c r="BT527" t="n">
        <v>0</v>
      </c>
      <c r="BU527" t="n">
        <v>0</v>
      </c>
      <c r="BV527" t="n">
        <v>0</v>
      </c>
      <c r="BW527" t="n">
        <v>0</v>
      </c>
      <c r="CV527" t="n">
        <v>0</v>
      </c>
      <c r="CW527" t="n">
        <v>0</v>
      </c>
      <c r="CX527">
        <f>ROUND(Y527*Source!I1596,7)</f>
        <v/>
      </c>
      <c r="CY527">
        <f>AA527</f>
        <v/>
      </c>
      <c r="CZ527">
        <f>AE527</f>
        <v/>
      </c>
      <c r="DA527">
        <f>AI527</f>
        <v/>
      </c>
      <c r="DB527">
        <f>ROUND(ROUND(AT527*CZ527,2),2)</f>
        <v/>
      </c>
      <c r="DC527">
        <f>ROUND(ROUND(AT527*AG527,2),2)</f>
        <v/>
      </c>
      <c r="DD527" t="inlineStr"/>
      <c r="DE527" t="inlineStr"/>
      <c r="DF527">
        <f>ROUND(ROUND(AE527*AI527,0)*CX527,0)</f>
        <v/>
      </c>
      <c r="DG527">
        <f>ROUND(ROUND(AF527,0)*CX527,0)</f>
        <v/>
      </c>
      <c r="DH527">
        <f>ROUND(ROUND(AG527,0)*CX527,0)</f>
        <v/>
      </c>
      <c r="DI527">
        <f>ROUND(ROUND(AH527,0)*CX527,0)</f>
        <v/>
      </c>
      <c r="DJ527">
        <f>DF527</f>
        <v/>
      </c>
      <c r="DK527" t="n">
        <v>0</v>
      </c>
      <c r="DL527" t="inlineStr"/>
      <c r="DM527" t="n">
        <v>0</v>
      </c>
      <c r="DN527" t="inlineStr"/>
      <c r="DO527" t="n">
        <v>0</v>
      </c>
    </row>
    <row r="528">
      <c r="A528">
        <f>ROW(Source!A1596)</f>
        <v/>
      </c>
      <c r="B528" t="n">
        <v>78862477</v>
      </c>
      <c r="C528" t="n">
        <v>78866884</v>
      </c>
      <c r="D528" t="n">
        <v>29113990</v>
      </c>
      <c r="E528" t="n">
        <v>1</v>
      </c>
      <c r="F528" t="n">
        <v>1</v>
      </c>
      <c r="G528" t="n">
        <v>1</v>
      </c>
      <c r="H528" t="n">
        <v>3</v>
      </c>
      <c r="I528" t="inlineStr">
        <is>
          <t>101-1515</t>
        </is>
      </c>
      <c r="J528" t="inlineStr">
        <is>
          <t>ТССЦ Московской обл., 101-1515, приказ Минстроя России №675/пр от 28.02.2017 № 254/пр</t>
        </is>
      </c>
      <c r="K528" t="inlineStr">
        <is>
          <t>Электроды диаметром 4 мм Э46</t>
        </is>
      </c>
      <c r="L528" t="n">
        <v>1348</v>
      </c>
      <c r="N528" t="n">
        <v>1009</v>
      </c>
      <c r="O528" t="inlineStr">
        <is>
          <t>т</t>
        </is>
      </c>
      <c r="P528" t="inlineStr">
        <is>
          <t>т</t>
        </is>
      </c>
      <c r="Q528" t="n">
        <v>1000</v>
      </c>
      <c r="W528" t="n">
        <v>0</v>
      </c>
      <c r="X528" t="n">
        <v>703561654</v>
      </c>
      <c r="Y528">
        <f>AT528</f>
        <v/>
      </c>
      <c r="AA528" t="n">
        <v>247944.36</v>
      </c>
      <c r="AB528" t="n">
        <v>0</v>
      </c>
      <c r="AC528" t="n">
        <v>0</v>
      </c>
      <c r="AD528" t="n">
        <v>0</v>
      </c>
      <c r="AE528" t="n">
        <v>10169.99</v>
      </c>
      <c r="AF528" t="n">
        <v>0</v>
      </c>
      <c r="AG528" t="n">
        <v>0</v>
      </c>
      <c r="AH528" t="n">
        <v>0</v>
      </c>
      <c r="AI528" t="n">
        <v>24.38</v>
      </c>
      <c r="AJ528" t="n">
        <v>1</v>
      </c>
      <c r="AK528" t="n">
        <v>1</v>
      </c>
      <c r="AL528" t="n">
        <v>1</v>
      </c>
      <c r="AM528" t="n">
        <v>2</v>
      </c>
      <c r="AN528" t="n">
        <v>0</v>
      </c>
      <c r="AO528" t="n">
        <v>1</v>
      </c>
      <c r="AP528" t="n">
        <v>0</v>
      </c>
      <c r="AQ528" t="n">
        <v>0</v>
      </c>
      <c r="AR528" t="n">
        <v>0</v>
      </c>
      <c r="AS528" t="inlineStr"/>
      <c r="AT528" t="n">
        <v>0.001</v>
      </c>
      <c r="AU528" t="inlineStr"/>
      <c r="AV528" t="n">
        <v>0</v>
      </c>
      <c r="AW528" t="n">
        <v>2</v>
      </c>
      <c r="AX528" t="n">
        <v>78866896</v>
      </c>
      <c r="AY528" t="n">
        <v>1</v>
      </c>
      <c r="AZ528" t="n">
        <v>0</v>
      </c>
      <c r="BA528" t="n">
        <v>515</v>
      </c>
      <c r="BB528" t="n">
        <v>0</v>
      </c>
      <c r="BC528" t="n">
        <v>0</v>
      </c>
      <c r="BD528" t="n">
        <v>0</v>
      </c>
      <c r="BE528" t="n">
        <v>0</v>
      </c>
      <c r="BF528" t="n">
        <v>0</v>
      </c>
      <c r="BG528" t="n">
        <v>0</v>
      </c>
      <c r="BH528" t="n">
        <v>0</v>
      </c>
      <c r="BI528" t="n">
        <v>0</v>
      </c>
      <c r="BJ528" t="n">
        <v>0</v>
      </c>
      <c r="BK528" t="n">
        <v>0</v>
      </c>
      <c r="BL528" t="n">
        <v>0</v>
      </c>
      <c r="BM528" t="n">
        <v>0</v>
      </c>
      <c r="BN528" t="n">
        <v>0</v>
      </c>
      <c r="BO528" t="n">
        <v>0</v>
      </c>
      <c r="BP528" t="n">
        <v>0</v>
      </c>
      <c r="BQ528" t="n">
        <v>0</v>
      </c>
      <c r="BR528" t="n">
        <v>0</v>
      </c>
      <c r="BS528" t="n">
        <v>0</v>
      </c>
      <c r="BT528" t="n">
        <v>0</v>
      </c>
      <c r="BU528" t="n">
        <v>0</v>
      </c>
      <c r="BV528" t="n">
        <v>0</v>
      </c>
      <c r="BW528" t="n">
        <v>0</v>
      </c>
      <c r="CV528" t="n">
        <v>0</v>
      </c>
      <c r="CW528" t="n">
        <v>0</v>
      </c>
      <c r="CX528">
        <f>ROUND(Y528*Source!I1596,7)</f>
        <v/>
      </c>
      <c r="CY528">
        <f>AA528</f>
        <v/>
      </c>
      <c r="CZ528">
        <f>AE528</f>
        <v/>
      </c>
      <c r="DA528">
        <f>AI528</f>
        <v/>
      </c>
      <c r="DB528">
        <f>ROUND(ROUND(AT528*CZ528,2),2)</f>
        <v/>
      </c>
      <c r="DC528">
        <f>ROUND(ROUND(AT528*AG528,2),2)</f>
        <v/>
      </c>
      <c r="DD528" t="inlineStr"/>
      <c r="DE528" t="inlineStr"/>
      <c r="DF528">
        <f>ROUND(ROUND(AE528*AI528,0)*CX528,0)</f>
        <v/>
      </c>
      <c r="DG528">
        <f>ROUND(ROUND(AF528,0)*CX528,0)</f>
        <v/>
      </c>
      <c r="DH528">
        <f>ROUND(ROUND(AG528,0)*CX528,0)</f>
        <v/>
      </c>
      <c r="DI528">
        <f>ROUND(ROUND(AH528,0)*CX528,0)</f>
        <v/>
      </c>
      <c r="DJ528">
        <f>DF528</f>
        <v/>
      </c>
      <c r="DK528" t="n">
        <v>0</v>
      </c>
      <c r="DL528" t="inlineStr"/>
      <c r="DM528" t="n">
        <v>0</v>
      </c>
      <c r="DN528" t="inlineStr"/>
      <c r="DO528" t="n">
        <v>0</v>
      </c>
    </row>
    <row r="529">
      <c r="A529">
        <f>ROW(Source!A1596)</f>
        <v/>
      </c>
      <c r="B529" t="n">
        <v>78862477</v>
      </c>
      <c r="C529" t="n">
        <v>78866884</v>
      </c>
      <c r="D529" t="n">
        <v>29143388</v>
      </c>
      <c r="E529" t="n">
        <v>1</v>
      </c>
      <c r="F529" t="n">
        <v>1</v>
      </c>
      <c r="G529" t="n">
        <v>1</v>
      </c>
      <c r="H529" t="n">
        <v>3</v>
      </c>
      <c r="I529" t="inlineStr">
        <is>
          <t>302-0072</t>
        </is>
      </c>
      <c r="J529" t="inlineStr">
        <is>
          <t>ТССЦ Московской обл., 302-0072, приказ Минстроя России №675/пр от 28.02.2017 № 256/пр</t>
        </is>
      </c>
      <c r="K529" t="inlineStr">
        <is>
          <t>Кран шаровый муфтовый Valtec для воды диаметром 40 мм, тип в/н</t>
        </is>
      </c>
      <c r="L529" t="n">
        <v>1354</v>
      </c>
      <c r="N529" t="n">
        <v>1010</v>
      </c>
      <c r="O529" t="inlineStr">
        <is>
          <t>шт.</t>
        </is>
      </c>
      <c r="P529" t="inlineStr">
        <is>
          <t>шт.</t>
        </is>
      </c>
      <c r="Q529" t="n">
        <v>1</v>
      </c>
      <c r="W529" t="n">
        <v>0</v>
      </c>
      <c r="X529" t="n">
        <v>-1883587308</v>
      </c>
      <c r="Y529">
        <f>AT529</f>
        <v/>
      </c>
      <c r="AA529" t="n">
        <v>2807.63</v>
      </c>
      <c r="AB529" t="n">
        <v>0</v>
      </c>
      <c r="AC529" t="n">
        <v>0</v>
      </c>
      <c r="AD529" t="n">
        <v>0</v>
      </c>
      <c r="AE529" t="n">
        <v>187.3</v>
      </c>
      <c r="AF529" t="n">
        <v>0</v>
      </c>
      <c r="AG529" t="n">
        <v>0</v>
      </c>
      <c r="AH529" t="n">
        <v>0</v>
      </c>
      <c r="AI529" t="n">
        <v>14.99</v>
      </c>
      <c r="AJ529" t="n">
        <v>1</v>
      </c>
      <c r="AK529" t="n">
        <v>1</v>
      </c>
      <c r="AL529" t="n">
        <v>1</v>
      </c>
      <c r="AM529" t="n">
        <v>0</v>
      </c>
      <c r="AN529" t="n">
        <v>0</v>
      </c>
      <c r="AO529" t="n">
        <v>0</v>
      </c>
      <c r="AP529" t="n">
        <v>1</v>
      </c>
      <c r="AQ529" t="n">
        <v>0</v>
      </c>
      <c r="AR529" t="n">
        <v>0</v>
      </c>
      <c r="AS529" t="inlineStr"/>
      <c r="AT529" t="n">
        <v>8.6956522</v>
      </c>
      <c r="AU529" t="inlineStr"/>
      <c r="AV529" t="n">
        <v>0</v>
      </c>
      <c r="AW529" t="n">
        <v>1</v>
      </c>
      <c r="AX529" t="n">
        <v>-1</v>
      </c>
      <c r="AY529" t="n">
        <v>0</v>
      </c>
      <c r="AZ529" t="n">
        <v>0</v>
      </c>
      <c r="BA529" t="inlineStr"/>
      <c r="BB529" t="n">
        <v>0</v>
      </c>
      <c r="BC529" t="n">
        <v>0</v>
      </c>
      <c r="BD529" t="n">
        <v>0</v>
      </c>
      <c r="BE529" t="n">
        <v>0</v>
      </c>
      <c r="BF529" t="n">
        <v>0</v>
      </c>
      <c r="BG529" t="n">
        <v>0</v>
      </c>
      <c r="BH529" t="n">
        <v>0</v>
      </c>
      <c r="BI529" t="n">
        <v>0</v>
      </c>
      <c r="BJ529" t="n">
        <v>0</v>
      </c>
      <c r="BK529" t="n">
        <v>0</v>
      </c>
      <c r="BL529" t="n">
        <v>0</v>
      </c>
      <c r="BM529" t="n">
        <v>0</v>
      </c>
      <c r="BN529" t="n">
        <v>0</v>
      </c>
      <c r="BO529" t="n">
        <v>0</v>
      </c>
      <c r="BP529" t="n">
        <v>0</v>
      </c>
      <c r="BQ529" t="n">
        <v>0</v>
      </c>
      <c r="BR529" t="n">
        <v>0</v>
      </c>
      <c r="BS529" t="n">
        <v>0</v>
      </c>
      <c r="BT529" t="n">
        <v>0</v>
      </c>
      <c r="BU529" t="n">
        <v>0</v>
      </c>
      <c r="BV529" t="n">
        <v>0</v>
      </c>
      <c r="BW529" t="n">
        <v>0</v>
      </c>
      <c r="CV529" t="n">
        <v>0</v>
      </c>
      <c r="CW529" t="n">
        <v>0</v>
      </c>
      <c r="CX529">
        <f>ROUND(Y529*Source!I1596,7)</f>
        <v/>
      </c>
      <c r="CY529">
        <f>AA529</f>
        <v/>
      </c>
      <c r="CZ529">
        <f>AE529</f>
        <v/>
      </c>
      <c r="DA529">
        <f>AI529</f>
        <v/>
      </c>
      <c r="DB529">
        <f>ROUND(ROUND(AT529*CZ529,2),2)</f>
        <v/>
      </c>
      <c r="DC529">
        <f>ROUND(ROUND(AT529*AG529,2),2)</f>
        <v/>
      </c>
      <c r="DD529" t="inlineStr"/>
      <c r="DE529" t="inlineStr"/>
      <c r="DF529">
        <f>ROUND(ROUND(AE529*AI529,0)*CX529,0)</f>
        <v/>
      </c>
      <c r="DG529">
        <f>ROUND(ROUND(AF529,0)*CX529,0)</f>
        <v/>
      </c>
      <c r="DH529">
        <f>ROUND(ROUND(AG529,0)*CX529,0)</f>
        <v/>
      </c>
      <c r="DI529">
        <f>ROUND(ROUND(AH529,0)*CX529,0)</f>
        <v/>
      </c>
      <c r="DJ529">
        <f>DF529</f>
        <v/>
      </c>
      <c r="DK529" t="n">
        <v>0</v>
      </c>
      <c r="DL529" t="inlineStr"/>
      <c r="DM529" t="n">
        <v>0</v>
      </c>
      <c r="DN529" t="inlineStr"/>
      <c r="DO529" t="n">
        <v>0</v>
      </c>
    </row>
    <row r="530">
      <c r="A530">
        <f>ROW(Source!A1596)</f>
        <v/>
      </c>
      <c r="B530" t="n">
        <v>78862477</v>
      </c>
      <c r="C530" t="n">
        <v>78866884</v>
      </c>
      <c r="D530" t="n">
        <v>29160288</v>
      </c>
      <c r="E530" t="n">
        <v>1</v>
      </c>
      <c r="F530" t="n">
        <v>1</v>
      </c>
      <c r="G530" t="n">
        <v>1</v>
      </c>
      <c r="H530" t="n">
        <v>3</v>
      </c>
      <c r="I530" t="inlineStr">
        <is>
          <t>507-0918</t>
        </is>
      </c>
      <c r="J530" t="inlineStr">
        <is>
          <t>ТССЦ Московской обл., 507-0918, приказ Минстроя России №675/пр от 28.02.2017 № 258/пр</t>
        </is>
      </c>
      <c r="K530" t="inlineStr">
        <is>
          <t>Соединительная арматура трубопроводов: угольник прямой диаметром 40 мм</t>
        </is>
      </c>
      <c r="L530" t="n">
        <v>1358</v>
      </c>
      <c r="N530" t="n">
        <v>1010</v>
      </c>
      <c r="O530" t="inlineStr">
        <is>
          <t>10 шт.</t>
        </is>
      </c>
      <c r="P530" t="inlineStr">
        <is>
          <t>10 шт.</t>
        </is>
      </c>
      <c r="Q530" t="n">
        <v>10</v>
      </c>
      <c r="W530" t="n">
        <v>0</v>
      </c>
      <c r="X530" t="n">
        <v>-207798272</v>
      </c>
      <c r="Y530">
        <f>AT530</f>
        <v/>
      </c>
      <c r="AA530" t="n">
        <v>1020.54</v>
      </c>
      <c r="AB530" t="n">
        <v>0</v>
      </c>
      <c r="AC530" t="n">
        <v>0</v>
      </c>
      <c r="AD530" t="n">
        <v>0</v>
      </c>
      <c r="AE530" t="n">
        <v>42.88</v>
      </c>
      <c r="AF530" t="n">
        <v>0</v>
      </c>
      <c r="AG530" t="n">
        <v>0</v>
      </c>
      <c r="AH530" t="n">
        <v>0</v>
      </c>
      <c r="AI530" t="n">
        <v>23.8</v>
      </c>
      <c r="AJ530" t="n">
        <v>1</v>
      </c>
      <c r="AK530" t="n">
        <v>1</v>
      </c>
      <c r="AL530" t="n">
        <v>1</v>
      </c>
      <c r="AM530" t="n">
        <v>0</v>
      </c>
      <c r="AN530" t="n">
        <v>0</v>
      </c>
      <c r="AO530" t="n">
        <v>0</v>
      </c>
      <c r="AP530" t="n">
        <v>1</v>
      </c>
      <c r="AQ530" t="n">
        <v>0</v>
      </c>
      <c r="AR530" t="n">
        <v>0</v>
      </c>
      <c r="AS530" t="inlineStr"/>
      <c r="AT530" t="n">
        <v>1.7391304</v>
      </c>
      <c r="AU530" t="inlineStr"/>
      <c r="AV530" t="n">
        <v>0</v>
      </c>
      <c r="AW530" t="n">
        <v>1</v>
      </c>
      <c r="AX530" t="n">
        <v>-1</v>
      </c>
      <c r="AY530" t="n">
        <v>0</v>
      </c>
      <c r="AZ530" t="n">
        <v>0</v>
      </c>
      <c r="BA530" t="inlineStr"/>
      <c r="BB530" t="n">
        <v>0</v>
      </c>
      <c r="BC530" t="n">
        <v>0</v>
      </c>
      <c r="BD530" t="n">
        <v>0</v>
      </c>
      <c r="BE530" t="n">
        <v>0</v>
      </c>
      <c r="BF530" t="n">
        <v>0</v>
      </c>
      <c r="BG530" t="n">
        <v>0</v>
      </c>
      <c r="BH530" t="n">
        <v>0</v>
      </c>
      <c r="BI530" t="n">
        <v>0</v>
      </c>
      <c r="BJ530" t="n">
        <v>0</v>
      </c>
      <c r="BK530" t="n">
        <v>0</v>
      </c>
      <c r="BL530" t="n">
        <v>0</v>
      </c>
      <c r="BM530" t="n">
        <v>0</v>
      </c>
      <c r="BN530" t="n">
        <v>0</v>
      </c>
      <c r="BO530" t="n">
        <v>0</v>
      </c>
      <c r="BP530" t="n">
        <v>0</v>
      </c>
      <c r="BQ530" t="n">
        <v>0</v>
      </c>
      <c r="BR530" t="n">
        <v>0</v>
      </c>
      <c r="BS530" t="n">
        <v>0</v>
      </c>
      <c r="BT530" t="n">
        <v>0</v>
      </c>
      <c r="BU530" t="n">
        <v>0</v>
      </c>
      <c r="BV530" t="n">
        <v>0</v>
      </c>
      <c r="BW530" t="n">
        <v>0</v>
      </c>
      <c r="CV530" t="n">
        <v>0</v>
      </c>
      <c r="CW530" t="n">
        <v>0</v>
      </c>
      <c r="CX530">
        <f>ROUND(Y530*Source!I1596,7)</f>
        <v/>
      </c>
      <c r="CY530">
        <f>AA530</f>
        <v/>
      </c>
      <c r="CZ530">
        <f>AE530</f>
        <v/>
      </c>
      <c r="DA530">
        <f>AI530</f>
        <v/>
      </c>
      <c r="DB530">
        <f>ROUND(ROUND(AT530*CZ530,2),2)</f>
        <v/>
      </c>
      <c r="DC530">
        <f>ROUND(ROUND(AT530*AG530,2),2)</f>
        <v/>
      </c>
      <c r="DD530" t="inlineStr"/>
      <c r="DE530" t="inlineStr"/>
      <c r="DF530">
        <f>ROUND(ROUND(AE530*AI530,0)*CX530,0)</f>
        <v/>
      </c>
      <c r="DG530">
        <f>ROUND(ROUND(AF530,0)*CX530,0)</f>
        <v/>
      </c>
      <c r="DH530">
        <f>ROUND(ROUND(AG530,0)*CX530,0)</f>
        <v/>
      </c>
      <c r="DI530">
        <f>ROUND(ROUND(AH530,0)*CX530,0)</f>
        <v/>
      </c>
      <c r="DJ530">
        <f>DF530</f>
        <v/>
      </c>
      <c r="DK530" t="n">
        <v>0</v>
      </c>
      <c r="DL530" t="inlineStr"/>
      <c r="DM530" t="n">
        <v>0</v>
      </c>
      <c r="DN530" t="inlineStr"/>
      <c r="DO530" t="n">
        <v>0</v>
      </c>
    </row>
    <row r="531">
      <c r="A531">
        <f>ROW(Source!A1637)</f>
        <v/>
      </c>
      <c r="B531" t="n">
        <v>78862477</v>
      </c>
      <c r="C531" t="n">
        <v>78867050</v>
      </c>
      <c r="D531" t="n">
        <v>18411117</v>
      </c>
      <c r="E531" t="n">
        <v>1</v>
      </c>
      <c r="F531" t="n">
        <v>1</v>
      </c>
      <c r="G531" t="n">
        <v>1</v>
      </c>
      <c r="H531" t="n">
        <v>1</v>
      </c>
      <c r="I531" t="inlineStr">
        <is>
          <t>1-1040-90</t>
        </is>
      </c>
      <c r="J531" t="inlineStr"/>
      <c r="K531" t="inlineStr">
        <is>
          <t>Рабочий строитель среднего разряда 4</t>
        </is>
      </c>
      <c r="L531" t="n">
        <v>1369</v>
      </c>
      <c r="N531" t="n">
        <v>1013</v>
      </c>
      <c r="O531" t="inlineStr">
        <is>
          <t>чел.-ч</t>
        </is>
      </c>
      <c r="P531" t="inlineStr">
        <is>
          <t>чел.-ч</t>
        </is>
      </c>
      <c r="Q531" t="n">
        <v>1</v>
      </c>
      <c r="W531" t="n">
        <v>0</v>
      </c>
      <c r="X531" t="n">
        <v>-1739886638</v>
      </c>
      <c r="Y531">
        <f>AT531</f>
        <v/>
      </c>
      <c r="AA531" t="n">
        <v>0</v>
      </c>
      <c r="AB531" t="n">
        <v>0</v>
      </c>
      <c r="AC531" t="n">
        <v>0</v>
      </c>
      <c r="AD531" t="n">
        <v>9.619999999999999</v>
      </c>
      <c r="AE531" t="n">
        <v>0</v>
      </c>
      <c r="AF531" t="n">
        <v>0</v>
      </c>
      <c r="AG531" t="n">
        <v>0</v>
      </c>
      <c r="AH531" t="n">
        <v>9.619999999999999</v>
      </c>
      <c r="AI531" t="n">
        <v>1</v>
      </c>
      <c r="AJ531" t="n">
        <v>1</v>
      </c>
      <c r="AK531" t="n">
        <v>1</v>
      </c>
      <c r="AL531" t="n">
        <v>1</v>
      </c>
      <c r="AM531" t="n">
        <v>-2</v>
      </c>
      <c r="AN531" t="n">
        <v>0</v>
      </c>
      <c r="AO531" t="n">
        <v>1</v>
      </c>
      <c r="AP531" t="n">
        <v>1</v>
      </c>
      <c r="AQ531" t="n">
        <v>0</v>
      </c>
      <c r="AR531" t="n">
        <v>0</v>
      </c>
      <c r="AS531" t="inlineStr"/>
      <c r="AT531" t="n">
        <v>155</v>
      </c>
      <c r="AU531" t="inlineStr"/>
      <c r="AV531" t="n">
        <v>1</v>
      </c>
      <c r="AW531" t="n">
        <v>2</v>
      </c>
      <c r="AX531" t="n">
        <v>78867051</v>
      </c>
      <c r="AY531" t="n">
        <v>1</v>
      </c>
      <c r="AZ531" t="n">
        <v>0</v>
      </c>
      <c r="BA531" t="n">
        <v>516</v>
      </c>
      <c r="BB531" t="n">
        <v>0</v>
      </c>
      <c r="BC531" t="n">
        <v>0</v>
      </c>
      <c r="BD531" t="n">
        <v>0</v>
      </c>
      <c r="BE531" t="n">
        <v>0</v>
      </c>
      <c r="BF531" t="n">
        <v>0</v>
      </c>
      <c r="BG531" t="n">
        <v>0</v>
      </c>
      <c r="BH531" t="n">
        <v>0</v>
      </c>
      <c r="BI531" t="n">
        <v>0</v>
      </c>
      <c r="BJ531" t="n">
        <v>0</v>
      </c>
      <c r="BK531" t="n">
        <v>0</v>
      </c>
      <c r="BL531" t="n">
        <v>0</v>
      </c>
      <c r="BM531" t="n">
        <v>0</v>
      </c>
      <c r="BN531" t="n">
        <v>0</v>
      </c>
      <c r="BO531" t="n">
        <v>0</v>
      </c>
      <c r="BP531" t="n">
        <v>0</v>
      </c>
      <c r="BQ531" t="n">
        <v>0</v>
      </c>
      <c r="BR531" t="n">
        <v>0</v>
      </c>
      <c r="BS531" t="n">
        <v>0</v>
      </c>
      <c r="BT531" t="n">
        <v>0</v>
      </c>
      <c r="BU531" t="n">
        <v>0</v>
      </c>
      <c r="BV531" t="n">
        <v>0</v>
      </c>
      <c r="BW531" t="n">
        <v>0</v>
      </c>
      <c r="CU531">
        <f>ROUND(AT531*Source!I1637*AH531*AL531,0)</f>
        <v/>
      </c>
      <c r="CV531">
        <f>ROUND(Y531*Source!I1637,7)</f>
        <v/>
      </c>
      <c r="CW531" t="n">
        <v>0</v>
      </c>
      <c r="CX531">
        <f>ROUND(Y531*Source!I1637,7)</f>
        <v/>
      </c>
      <c r="CY531">
        <f>AD531</f>
        <v/>
      </c>
      <c r="CZ531">
        <f>AH531</f>
        <v/>
      </c>
      <c r="DA531">
        <f>AL531</f>
        <v/>
      </c>
      <c r="DB531">
        <f>ROUND(ROUND(AT531*CZ531,2),2)</f>
        <v/>
      </c>
      <c r="DC531">
        <f>ROUND(ROUND(AT531*AG531,2),2)</f>
        <v/>
      </c>
      <c r="DD531" t="inlineStr"/>
      <c r="DE531" t="inlineStr"/>
      <c r="DF531">
        <f>ROUND(ROUND(AE531,0)*CX531,0)</f>
        <v/>
      </c>
      <c r="DG531">
        <f>ROUND(ROUND(AF531,0)*CX531,0)</f>
        <v/>
      </c>
      <c r="DH531">
        <f>ROUND(ROUND(AG531,0)*CX531,0)</f>
        <v/>
      </c>
      <c r="DI531">
        <f>ROUND(ROUND(AH531,0)*CX531,0)</f>
        <v/>
      </c>
      <c r="DJ531">
        <f>DI531</f>
        <v/>
      </c>
      <c r="DK531" t="n">
        <v>0</v>
      </c>
      <c r="DL531" t="inlineStr"/>
      <c r="DM531" t="n">
        <v>0</v>
      </c>
      <c r="DN531" t="inlineStr"/>
      <c r="DO531" t="n">
        <v>0</v>
      </c>
    </row>
    <row r="532">
      <c r="A532">
        <f>ROW(Source!A1637)</f>
        <v/>
      </c>
      <c r="B532" t="n">
        <v>78862477</v>
      </c>
      <c r="C532" t="n">
        <v>78867050</v>
      </c>
      <c r="D532" t="n">
        <v>29172659</v>
      </c>
      <c r="E532" t="n">
        <v>1</v>
      </c>
      <c r="F532" t="n">
        <v>1</v>
      </c>
      <c r="G532" t="n">
        <v>1</v>
      </c>
      <c r="H532" t="n">
        <v>2</v>
      </c>
      <c r="I532" t="inlineStr">
        <is>
          <t>040504</t>
        </is>
      </c>
      <c r="J532" t="inlineStr">
        <is>
          <t>ТСЭМ Московской обл., 040504, приказ Минстроя России №675/пр от 28.02.2017 № 264/пр</t>
        </is>
      </c>
      <c r="K532" t="inlineStr">
        <is>
          <t>Аппарат для газовой сварки и резки</t>
        </is>
      </c>
      <c r="L532" t="n">
        <v>1368</v>
      </c>
      <c r="N532" t="n">
        <v>1011</v>
      </c>
      <c r="O532" t="inlineStr">
        <is>
          <t>маш.-ч</t>
        </is>
      </c>
      <c r="P532" t="inlineStr">
        <is>
          <t>маш.-ч</t>
        </is>
      </c>
      <c r="Q532" t="n">
        <v>1</v>
      </c>
      <c r="W532" t="n">
        <v>0</v>
      </c>
      <c r="X532" t="n">
        <v>1514068676</v>
      </c>
      <c r="Y532">
        <f>AT532</f>
        <v/>
      </c>
      <c r="AA532" t="n">
        <v>0</v>
      </c>
      <c r="AB532" t="n">
        <v>9.76</v>
      </c>
      <c r="AC532" t="n">
        <v>0</v>
      </c>
      <c r="AD532" t="n">
        <v>0</v>
      </c>
      <c r="AE532" t="n">
        <v>0</v>
      </c>
      <c r="AF532" t="n">
        <v>1.2</v>
      </c>
      <c r="AG532" t="n">
        <v>0</v>
      </c>
      <c r="AH532" t="n">
        <v>0</v>
      </c>
      <c r="AI532" t="n">
        <v>1</v>
      </c>
      <c r="AJ532" t="n">
        <v>8.130000000000001</v>
      </c>
      <c r="AK532" t="n">
        <v>52.25</v>
      </c>
      <c r="AL532" t="n">
        <v>1</v>
      </c>
      <c r="AM532" t="n">
        <v>2</v>
      </c>
      <c r="AN532" t="n">
        <v>0</v>
      </c>
      <c r="AO532" t="n">
        <v>1</v>
      </c>
      <c r="AP532" t="n">
        <v>1</v>
      </c>
      <c r="AQ532" t="n">
        <v>0</v>
      </c>
      <c r="AR532" t="n">
        <v>0</v>
      </c>
      <c r="AS532" t="inlineStr"/>
      <c r="AT532" t="n">
        <v>2.82</v>
      </c>
      <c r="AU532" t="inlineStr"/>
      <c r="AV532" t="n">
        <v>0</v>
      </c>
      <c r="AW532" t="n">
        <v>2</v>
      </c>
      <c r="AX532" t="n">
        <v>78867052</v>
      </c>
      <c r="AY532" t="n">
        <v>1</v>
      </c>
      <c r="AZ532" t="n">
        <v>0</v>
      </c>
      <c r="BA532" t="n">
        <v>517</v>
      </c>
      <c r="BB532" t="n">
        <v>0</v>
      </c>
      <c r="BC532" t="n">
        <v>0</v>
      </c>
      <c r="BD532" t="n">
        <v>0</v>
      </c>
      <c r="BE532" t="n">
        <v>0</v>
      </c>
      <c r="BF532" t="n">
        <v>0</v>
      </c>
      <c r="BG532" t="n">
        <v>0</v>
      </c>
      <c r="BH532" t="n">
        <v>0</v>
      </c>
      <c r="BI532" t="n">
        <v>0</v>
      </c>
      <c r="BJ532" t="n">
        <v>0</v>
      </c>
      <c r="BK532" t="n">
        <v>0</v>
      </c>
      <c r="BL532" t="n">
        <v>0</v>
      </c>
      <c r="BM532" t="n">
        <v>0</v>
      </c>
      <c r="BN532" t="n">
        <v>0</v>
      </c>
      <c r="BO532" t="n">
        <v>0</v>
      </c>
      <c r="BP532" t="n">
        <v>0</v>
      </c>
      <c r="BQ532" t="n">
        <v>0</v>
      </c>
      <c r="BR532" t="n">
        <v>0</v>
      </c>
      <c r="BS532" t="n">
        <v>0</v>
      </c>
      <c r="BT532" t="n">
        <v>0</v>
      </c>
      <c r="BU532" t="n">
        <v>0</v>
      </c>
      <c r="BV532" t="n">
        <v>0</v>
      </c>
      <c r="BW532" t="n">
        <v>0</v>
      </c>
      <c r="CV532" t="n">
        <v>0</v>
      </c>
      <c r="CW532">
        <f>ROUND(Y532*Source!I1637*DO532,7)</f>
        <v/>
      </c>
      <c r="CX532">
        <f>ROUND(Y532*Source!I1637,7)</f>
        <v/>
      </c>
      <c r="CY532">
        <f>AB532</f>
        <v/>
      </c>
      <c r="CZ532">
        <f>AF532</f>
        <v/>
      </c>
      <c r="DA532">
        <f>AJ532</f>
        <v/>
      </c>
      <c r="DB532">
        <f>ROUND(ROUND(AT532*CZ532,2),2)</f>
        <v/>
      </c>
      <c r="DC532">
        <f>ROUND(ROUND(AT532*AG532,2),2)</f>
        <v/>
      </c>
      <c r="DD532" t="inlineStr"/>
      <c r="DE532" t="inlineStr"/>
      <c r="DF532">
        <f>ROUND(ROUND(AE532,0)*CX532,0)</f>
        <v/>
      </c>
      <c r="DG532">
        <f>ROUND(ROUND(AF532*AJ532,0)*CX532,0)</f>
        <v/>
      </c>
      <c r="DH532">
        <f>ROUND(ROUND(AG532*AK532,0)*CX532,0)</f>
        <v/>
      </c>
      <c r="DI532">
        <f>ROUND(ROUND(AH532,0)*CX532,0)</f>
        <v/>
      </c>
      <c r="DJ532">
        <f>DG532</f>
        <v/>
      </c>
      <c r="DK532" t="n">
        <v>0</v>
      </c>
      <c r="DL532" t="inlineStr"/>
      <c r="DM532" t="n">
        <v>0</v>
      </c>
      <c r="DN532" t="inlineStr"/>
      <c r="DO532" t="n">
        <v>0</v>
      </c>
    </row>
    <row r="533">
      <c r="A533">
        <f>ROW(Source!A1637)</f>
        <v/>
      </c>
      <c r="B533" t="n">
        <v>78862477</v>
      </c>
      <c r="C533" t="n">
        <v>78867050</v>
      </c>
      <c r="D533" t="n">
        <v>29174500</v>
      </c>
      <c r="E533" t="n">
        <v>1</v>
      </c>
      <c r="F533" t="n">
        <v>1</v>
      </c>
      <c r="G533" t="n">
        <v>1</v>
      </c>
      <c r="H533" t="n">
        <v>2</v>
      </c>
      <c r="I533" t="inlineStr">
        <is>
          <t>330206</t>
        </is>
      </c>
      <c r="J533" t="inlineStr">
        <is>
          <t>ТСЭМ Московской обл., 330206, приказ Минстроя России №675/пр от 28.02.2017 № 264/пр</t>
        </is>
      </c>
      <c r="K533" t="inlineStr">
        <is>
          <t>Дрели электрические</t>
        </is>
      </c>
      <c r="L533" t="n">
        <v>1368</v>
      </c>
      <c r="N533" t="n">
        <v>1011</v>
      </c>
      <c r="O533" t="inlineStr">
        <is>
          <t>маш.-ч</t>
        </is>
      </c>
      <c r="P533" t="inlineStr">
        <is>
          <t>маш.-ч</t>
        </is>
      </c>
      <c r="Q533" t="n">
        <v>1</v>
      </c>
      <c r="W533" t="n">
        <v>0</v>
      </c>
      <c r="X533" t="n">
        <v>-1867053656</v>
      </c>
      <c r="Y533">
        <f>AT533</f>
        <v/>
      </c>
      <c r="AA533" t="n">
        <v>0</v>
      </c>
      <c r="AB533" t="n">
        <v>8.390000000000001</v>
      </c>
      <c r="AC533" t="n">
        <v>0</v>
      </c>
      <c r="AD533" t="n">
        <v>0</v>
      </c>
      <c r="AE533" t="n">
        <v>0</v>
      </c>
      <c r="AF533" t="n">
        <v>1.95</v>
      </c>
      <c r="AG533" t="n">
        <v>0</v>
      </c>
      <c r="AH533" t="n">
        <v>0</v>
      </c>
      <c r="AI533" t="n">
        <v>1</v>
      </c>
      <c r="AJ533" t="n">
        <v>4.3</v>
      </c>
      <c r="AK533" t="n">
        <v>52.25</v>
      </c>
      <c r="AL533" t="n">
        <v>1</v>
      </c>
      <c r="AM533" t="n">
        <v>2</v>
      </c>
      <c r="AN533" t="n">
        <v>0</v>
      </c>
      <c r="AO533" t="n">
        <v>1</v>
      </c>
      <c r="AP533" t="n">
        <v>1</v>
      </c>
      <c r="AQ533" t="n">
        <v>0</v>
      </c>
      <c r="AR533" t="n">
        <v>0</v>
      </c>
      <c r="AS533" t="inlineStr"/>
      <c r="AT533" t="n">
        <v>4.9</v>
      </c>
      <c r="AU533" t="inlineStr"/>
      <c r="AV533" t="n">
        <v>0</v>
      </c>
      <c r="AW533" t="n">
        <v>2</v>
      </c>
      <c r="AX533" t="n">
        <v>78867053</v>
      </c>
      <c r="AY533" t="n">
        <v>1</v>
      </c>
      <c r="AZ533" t="n">
        <v>0</v>
      </c>
      <c r="BA533" t="n">
        <v>518</v>
      </c>
      <c r="BB533" t="n">
        <v>0</v>
      </c>
      <c r="BC533" t="n">
        <v>0</v>
      </c>
      <c r="BD533" t="n">
        <v>0</v>
      </c>
      <c r="BE533" t="n">
        <v>0</v>
      </c>
      <c r="BF533" t="n">
        <v>0</v>
      </c>
      <c r="BG533" t="n">
        <v>0</v>
      </c>
      <c r="BH533" t="n">
        <v>0</v>
      </c>
      <c r="BI533" t="n">
        <v>0</v>
      </c>
      <c r="BJ533" t="n">
        <v>0</v>
      </c>
      <c r="BK533" t="n">
        <v>0</v>
      </c>
      <c r="BL533" t="n">
        <v>0</v>
      </c>
      <c r="BM533" t="n">
        <v>0</v>
      </c>
      <c r="BN533" t="n">
        <v>0</v>
      </c>
      <c r="BO533" t="n">
        <v>0</v>
      </c>
      <c r="BP533" t="n">
        <v>0</v>
      </c>
      <c r="BQ533" t="n">
        <v>0</v>
      </c>
      <c r="BR533" t="n">
        <v>0</v>
      </c>
      <c r="BS533" t="n">
        <v>0</v>
      </c>
      <c r="BT533" t="n">
        <v>0</v>
      </c>
      <c r="BU533" t="n">
        <v>0</v>
      </c>
      <c r="BV533" t="n">
        <v>0</v>
      </c>
      <c r="BW533" t="n">
        <v>0</v>
      </c>
      <c r="CV533" t="n">
        <v>0</v>
      </c>
      <c r="CW533">
        <f>ROUND(Y533*Source!I1637*DO533,7)</f>
        <v/>
      </c>
      <c r="CX533">
        <f>ROUND(Y533*Source!I1637,7)</f>
        <v/>
      </c>
      <c r="CY533">
        <f>AB533</f>
        <v/>
      </c>
      <c r="CZ533">
        <f>AF533</f>
        <v/>
      </c>
      <c r="DA533">
        <f>AJ533</f>
        <v/>
      </c>
      <c r="DB533">
        <f>ROUND(ROUND(AT533*CZ533,2),2)</f>
        <v/>
      </c>
      <c r="DC533">
        <f>ROUND(ROUND(AT533*AG533,2),2)</f>
        <v/>
      </c>
      <c r="DD533" t="inlineStr"/>
      <c r="DE533" t="inlineStr"/>
      <c r="DF533">
        <f>ROUND(ROUND(AE533,0)*CX533,0)</f>
        <v/>
      </c>
      <c r="DG533">
        <f>ROUND(ROUND(AF533*AJ533,0)*CX533,0)</f>
        <v/>
      </c>
      <c r="DH533">
        <f>ROUND(ROUND(AG533*AK533,0)*CX533,0)</f>
        <v/>
      </c>
      <c r="DI533">
        <f>ROUND(ROUND(AH533,0)*CX533,0)</f>
        <v/>
      </c>
      <c r="DJ533">
        <f>DG533</f>
        <v/>
      </c>
      <c r="DK533" t="n">
        <v>0</v>
      </c>
      <c r="DL533" t="inlineStr"/>
      <c r="DM533" t="n">
        <v>0</v>
      </c>
      <c r="DN533" t="inlineStr"/>
      <c r="DO533" t="n">
        <v>0</v>
      </c>
    </row>
    <row r="534">
      <c r="A534">
        <f>ROW(Source!A1637)</f>
        <v/>
      </c>
      <c r="B534" t="n">
        <v>78862477</v>
      </c>
      <c r="C534" t="n">
        <v>78867050</v>
      </c>
      <c r="D534" t="n">
        <v>29174913</v>
      </c>
      <c r="E534" t="n">
        <v>1</v>
      </c>
      <c r="F534" t="n">
        <v>1</v>
      </c>
      <c r="G534" t="n">
        <v>1</v>
      </c>
      <c r="H534" t="n">
        <v>2</v>
      </c>
      <c r="I534" t="inlineStr">
        <is>
          <t>400001</t>
        </is>
      </c>
      <c r="J534" t="inlineStr">
        <is>
          <t>ТСЭМ Московской обл., 400001, приказ Минстроя России №675/пр от 28.02.2017 № 264/пр</t>
        </is>
      </c>
      <c r="K534" t="inlineStr">
        <is>
          <t>Автомобили бортовые, грузоподъемность до 5 т</t>
        </is>
      </c>
      <c r="L534" t="n">
        <v>1368</v>
      </c>
      <c r="N534" t="n">
        <v>1011</v>
      </c>
      <c r="O534" t="inlineStr">
        <is>
          <t>маш.-ч</t>
        </is>
      </c>
      <c r="P534" t="inlineStr">
        <is>
          <t>маш.-ч</t>
        </is>
      </c>
      <c r="Q534" t="n">
        <v>1</v>
      </c>
      <c r="W534" t="n">
        <v>0</v>
      </c>
      <c r="X534" t="n">
        <v>1230759911</v>
      </c>
      <c r="Y534">
        <f>AT534</f>
        <v/>
      </c>
      <c r="AA534" t="n">
        <v>0</v>
      </c>
      <c r="AB534" t="n">
        <v>2177.51</v>
      </c>
      <c r="AC534" t="n">
        <v>606.1</v>
      </c>
      <c r="AD534" t="n">
        <v>0</v>
      </c>
      <c r="AE534" t="n">
        <v>0</v>
      </c>
      <c r="AF534" t="n">
        <v>87.17</v>
      </c>
      <c r="AG534" t="n">
        <v>11.6</v>
      </c>
      <c r="AH534" t="n">
        <v>0</v>
      </c>
      <c r="AI534" t="n">
        <v>1</v>
      </c>
      <c r="AJ534" t="n">
        <v>24.98</v>
      </c>
      <c r="AK534" t="n">
        <v>52.25</v>
      </c>
      <c r="AL534" t="n">
        <v>1</v>
      </c>
      <c r="AM534" t="n">
        <v>2</v>
      </c>
      <c r="AN534" t="n">
        <v>0</v>
      </c>
      <c r="AO534" t="n">
        <v>1</v>
      </c>
      <c r="AP534" t="n">
        <v>1</v>
      </c>
      <c r="AQ534" t="n">
        <v>0</v>
      </c>
      <c r="AR534" t="n">
        <v>0</v>
      </c>
      <c r="AS534" t="inlineStr"/>
      <c r="AT534" t="n">
        <v>0.65</v>
      </c>
      <c r="AU534" t="inlineStr"/>
      <c r="AV534" t="n">
        <v>0</v>
      </c>
      <c r="AW534" t="n">
        <v>2</v>
      </c>
      <c r="AX534" t="n">
        <v>78867054</v>
      </c>
      <c r="AY534" t="n">
        <v>1</v>
      </c>
      <c r="AZ534" t="n">
        <v>0</v>
      </c>
      <c r="BA534" t="n">
        <v>519</v>
      </c>
      <c r="BB534" t="n">
        <v>0</v>
      </c>
      <c r="BC534" t="n">
        <v>0</v>
      </c>
      <c r="BD534" t="n">
        <v>0</v>
      </c>
      <c r="BE534" t="n">
        <v>0</v>
      </c>
      <c r="BF534" t="n">
        <v>0</v>
      </c>
      <c r="BG534" t="n">
        <v>0</v>
      </c>
      <c r="BH534" t="n">
        <v>0</v>
      </c>
      <c r="BI534" t="n">
        <v>0</v>
      </c>
      <c r="BJ534" t="n">
        <v>0</v>
      </c>
      <c r="BK534" t="n">
        <v>0</v>
      </c>
      <c r="BL534" t="n">
        <v>0</v>
      </c>
      <c r="BM534" t="n">
        <v>0</v>
      </c>
      <c r="BN534" t="n">
        <v>0</v>
      </c>
      <c r="BO534" t="n">
        <v>0</v>
      </c>
      <c r="BP534" t="n">
        <v>0</v>
      </c>
      <c r="BQ534" t="n">
        <v>0</v>
      </c>
      <c r="BR534" t="n">
        <v>0</v>
      </c>
      <c r="BS534" t="n">
        <v>0</v>
      </c>
      <c r="BT534" t="n">
        <v>0</v>
      </c>
      <c r="BU534" t="n">
        <v>0</v>
      </c>
      <c r="BV534" t="n">
        <v>0</v>
      </c>
      <c r="BW534" t="n">
        <v>0</v>
      </c>
      <c r="CV534" t="n">
        <v>0</v>
      </c>
      <c r="CW534">
        <f>ROUND(Y534*Source!I1637*DO534,7)</f>
        <v/>
      </c>
      <c r="CX534">
        <f>ROUND(Y534*Source!I1637,7)</f>
        <v/>
      </c>
      <c r="CY534">
        <f>AB534</f>
        <v/>
      </c>
      <c r="CZ534">
        <f>AF534</f>
        <v/>
      </c>
      <c r="DA534">
        <f>AJ534</f>
        <v/>
      </c>
      <c r="DB534">
        <f>ROUND(ROUND(AT534*CZ534,2),2)</f>
        <v/>
      </c>
      <c r="DC534">
        <f>ROUND(ROUND(AT534*AG534,2),2)</f>
        <v/>
      </c>
      <c r="DD534" t="inlineStr"/>
      <c r="DE534" t="inlineStr"/>
      <c r="DF534">
        <f>ROUND(ROUND(AE534,0)*CX534,0)</f>
        <v/>
      </c>
      <c r="DG534">
        <f>ROUND(ROUND(AF534*AJ534,0)*CX534,0)</f>
        <v/>
      </c>
      <c r="DH534">
        <f>ROUND(ROUND(AG534*AK534,0)*CX534,0)</f>
        <v/>
      </c>
      <c r="DI534">
        <f>ROUND(ROUND(AH534,0)*CX534,0)</f>
        <v/>
      </c>
      <c r="DJ534">
        <f>DG534</f>
        <v/>
      </c>
      <c r="DK534" t="n">
        <v>0</v>
      </c>
      <c r="DL534" t="inlineStr"/>
      <c r="DM534" t="n">
        <v>0</v>
      </c>
      <c r="DN534" t="inlineStr"/>
      <c r="DO534" t="n">
        <v>0</v>
      </c>
    </row>
    <row r="535">
      <c r="A535">
        <f>ROW(Source!A1637)</f>
        <v/>
      </c>
      <c r="B535" t="n">
        <v>78862477</v>
      </c>
      <c r="C535" t="n">
        <v>78867050</v>
      </c>
      <c r="D535" t="n">
        <v>29107441</v>
      </c>
      <c r="E535" t="n">
        <v>1</v>
      </c>
      <c r="F535" t="n">
        <v>1</v>
      </c>
      <c r="G535" t="n">
        <v>1</v>
      </c>
      <c r="H535" t="n">
        <v>3</v>
      </c>
      <c r="I535" t="inlineStr">
        <is>
          <t>101-0324</t>
        </is>
      </c>
      <c r="J535" t="inlineStr">
        <is>
          <t>ТССЦ Московской обл., 101-0324, приказ Минстроя России №675/пр от 28.02.2017 № 254/пр</t>
        </is>
      </c>
      <c r="K535" t="inlineStr">
        <is>
          <t>Кислород технический газообразный</t>
        </is>
      </c>
      <c r="L535" t="n">
        <v>1339</v>
      </c>
      <c r="N535" t="n">
        <v>1007</v>
      </c>
      <c r="O535" t="inlineStr">
        <is>
          <t>м3</t>
        </is>
      </c>
      <c r="P535" t="inlineStr">
        <is>
          <t>м3</t>
        </is>
      </c>
      <c r="Q535" t="n">
        <v>1</v>
      </c>
      <c r="W535" t="n">
        <v>0</v>
      </c>
      <c r="X535" t="n">
        <v>-756465305</v>
      </c>
      <c r="Y535">
        <f>AT535</f>
        <v/>
      </c>
      <c r="AA535" t="n">
        <v>111.08</v>
      </c>
      <c r="AB535" t="n">
        <v>0</v>
      </c>
      <c r="AC535" t="n">
        <v>0</v>
      </c>
      <c r="AD535" t="n">
        <v>0</v>
      </c>
      <c r="AE535" t="n">
        <v>6.23</v>
      </c>
      <c r="AF535" t="n">
        <v>0</v>
      </c>
      <c r="AG535" t="n">
        <v>0</v>
      </c>
      <c r="AH535" t="n">
        <v>0</v>
      </c>
      <c r="AI535" t="n">
        <v>17.83</v>
      </c>
      <c r="AJ535" t="n">
        <v>1</v>
      </c>
      <c r="AK535" t="n">
        <v>1</v>
      </c>
      <c r="AL535" t="n">
        <v>1</v>
      </c>
      <c r="AM535" t="n">
        <v>2</v>
      </c>
      <c r="AN535" t="n">
        <v>0</v>
      </c>
      <c r="AO535" t="n">
        <v>1</v>
      </c>
      <c r="AP535" t="n">
        <v>1</v>
      </c>
      <c r="AQ535" t="n">
        <v>0</v>
      </c>
      <c r="AR535" t="n">
        <v>0</v>
      </c>
      <c r="AS535" t="inlineStr"/>
      <c r="AT535" t="n">
        <v>0.48</v>
      </c>
      <c r="AU535" t="inlineStr"/>
      <c r="AV535" t="n">
        <v>0</v>
      </c>
      <c r="AW535" t="n">
        <v>2</v>
      </c>
      <c r="AX535" t="n">
        <v>78867055</v>
      </c>
      <c r="AY535" t="n">
        <v>1</v>
      </c>
      <c r="AZ535" t="n">
        <v>0</v>
      </c>
      <c r="BA535" t="n">
        <v>520</v>
      </c>
      <c r="BB535" t="n">
        <v>0</v>
      </c>
      <c r="BC535" t="n">
        <v>0</v>
      </c>
      <c r="BD535" t="n">
        <v>0</v>
      </c>
      <c r="BE535" t="n">
        <v>0</v>
      </c>
      <c r="BF535" t="n">
        <v>0</v>
      </c>
      <c r="BG535" t="n">
        <v>0</v>
      </c>
      <c r="BH535" t="n">
        <v>0</v>
      </c>
      <c r="BI535" t="n">
        <v>0</v>
      </c>
      <c r="BJ535" t="n">
        <v>0</v>
      </c>
      <c r="BK535" t="n">
        <v>0</v>
      </c>
      <c r="BL535" t="n">
        <v>0</v>
      </c>
      <c r="BM535" t="n">
        <v>0</v>
      </c>
      <c r="BN535" t="n">
        <v>0</v>
      </c>
      <c r="BO535" t="n">
        <v>0</v>
      </c>
      <c r="BP535" t="n">
        <v>0</v>
      </c>
      <c r="BQ535" t="n">
        <v>0</v>
      </c>
      <c r="BR535" t="n">
        <v>0</v>
      </c>
      <c r="BS535" t="n">
        <v>0</v>
      </c>
      <c r="BT535" t="n">
        <v>0</v>
      </c>
      <c r="BU535" t="n">
        <v>0</v>
      </c>
      <c r="BV535" t="n">
        <v>0</v>
      </c>
      <c r="BW535" t="n">
        <v>0</v>
      </c>
      <c r="CV535" t="n">
        <v>0</v>
      </c>
      <c r="CW535" t="n">
        <v>0</v>
      </c>
      <c r="CX535">
        <f>ROUND(Y535*Source!I1637,7)</f>
        <v/>
      </c>
      <c r="CY535">
        <f>AA535</f>
        <v/>
      </c>
      <c r="CZ535">
        <f>AE535</f>
        <v/>
      </c>
      <c r="DA535">
        <f>AI535</f>
        <v/>
      </c>
      <c r="DB535">
        <f>ROUND(ROUND(AT535*CZ535,2),2)</f>
        <v/>
      </c>
      <c r="DC535">
        <f>ROUND(ROUND(AT535*AG535,2),2)</f>
        <v/>
      </c>
      <c r="DD535" t="inlineStr"/>
      <c r="DE535" t="inlineStr"/>
      <c r="DF535">
        <f>ROUND(ROUND(AE535*AI535,0)*CX535,0)</f>
        <v/>
      </c>
      <c r="DG535">
        <f>ROUND(ROUND(AF535,0)*CX535,0)</f>
        <v/>
      </c>
      <c r="DH535">
        <f>ROUND(ROUND(AG535,0)*CX535,0)</f>
        <v/>
      </c>
      <c r="DI535">
        <f>ROUND(ROUND(AH535,0)*CX535,0)</f>
        <v/>
      </c>
      <c r="DJ535">
        <f>DF535</f>
        <v/>
      </c>
      <c r="DK535" t="n">
        <v>0</v>
      </c>
      <c r="DL535" t="inlineStr"/>
      <c r="DM535" t="n">
        <v>0</v>
      </c>
      <c r="DN535" t="inlineStr"/>
      <c r="DO535" t="n">
        <v>0</v>
      </c>
    </row>
    <row r="536">
      <c r="A536">
        <f>ROW(Source!A1637)</f>
        <v/>
      </c>
      <c r="B536" t="n">
        <v>78862477</v>
      </c>
      <c r="C536" t="n">
        <v>78867050</v>
      </c>
      <c r="D536" t="n">
        <v>29107430</v>
      </c>
      <c r="E536" t="n">
        <v>1</v>
      </c>
      <c r="F536" t="n">
        <v>1</v>
      </c>
      <c r="G536" t="n">
        <v>1</v>
      </c>
      <c r="H536" t="n">
        <v>3</v>
      </c>
      <c r="I536" t="inlineStr">
        <is>
          <t>101-1602</t>
        </is>
      </c>
      <c r="J536" t="inlineStr">
        <is>
          <t>ТССЦ Московской обл., 101-1602, приказ Минстроя России №675/пр от 28.02.2017 № 254/пр</t>
        </is>
      </c>
      <c r="K536" t="inlineStr">
        <is>
          <t>Ацетилен газообразный технический</t>
        </is>
      </c>
      <c r="L536" t="n">
        <v>1339</v>
      </c>
      <c r="N536" t="n">
        <v>1007</v>
      </c>
      <c r="O536" t="inlineStr">
        <is>
          <t>м3</t>
        </is>
      </c>
      <c r="P536" t="inlineStr">
        <is>
          <t>м3</t>
        </is>
      </c>
      <c r="Q536" t="n">
        <v>1</v>
      </c>
      <c r="W536" t="n">
        <v>0</v>
      </c>
      <c r="X536" t="n">
        <v>-203673795</v>
      </c>
      <c r="Y536">
        <f>AT536</f>
        <v/>
      </c>
      <c r="AA536" t="n">
        <v>618.53</v>
      </c>
      <c r="AB536" t="n">
        <v>0</v>
      </c>
      <c r="AC536" t="n">
        <v>0</v>
      </c>
      <c r="AD536" t="n">
        <v>0</v>
      </c>
      <c r="AE536" t="n">
        <v>38.49</v>
      </c>
      <c r="AF536" t="n">
        <v>0</v>
      </c>
      <c r="AG536" t="n">
        <v>0</v>
      </c>
      <c r="AH536" t="n">
        <v>0</v>
      </c>
      <c r="AI536" t="n">
        <v>16.07</v>
      </c>
      <c r="AJ536" t="n">
        <v>1</v>
      </c>
      <c r="AK536" t="n">
        <v>1</v>
      </c>
      <c r="AL536" t="n">
        <v>1</v>
      </c>
      <c r="AM536" t="n">
        <v>2</v>
      </c>
      <c r="AN536" t="n">
        <v>0</v>
      </c>
      <c r="AO536" t="n">
        <v>1</v>
      </c>
      <c r="AP536" t="n">
        <v>1</v>
      </c>
      <c r="AQ536" t="n">
        <v>0</v>
      </c>
      <c r="AR536" t="n">
        <v>0</v>
      </c>
      <c r="AS536" t="inlineStr"/>
      <c r="AT536" t="n">
        <v>0.21</v>
      </c>
      <c r="AU536" t="inlineStr"/>
      <c r="AV536" t="n">
        <v>0</v>
      </c>
      <c r="AW536" t="n">
        <v>2</v>
      </c>
      <c r="AX536" t="n">
        <v>78867056</v>
      </c>
      <c r="AY536" t="n">
        <v>1</v>
      </c>
      <c r="AZ536" t="n">
        <v>0</v>
      </c>
      <c r="BA536" t="n">
        <v>521</v>
      </c>
      <c r="BB536" t="n">
        <v>0</v>
      </c>
      <c r="BC536" t="n">
        <v>0</v>
      </c>
      <c r="BD536" t="n">
        <v>0</v>
      </c>
      <c r="BE536" t="n">
        <v>0</v>
      </c>
      <c r="BF536" t="n">
        <v>0</v>
      </c>
      <c r="BG536" t="n">
        <v>0</v>
      </c>
      <c r="BH536" t="n">
        <v>0</v>
      </c>
      <c r="BI536" t="n">
        <v>0</v>
      </c>
      <c r="BJ536" t="n">
        <v>0</v>
      </c>
      <c r="BK536" t="n">
        <v>0</v>
      </c>
      <c r="BL536" t="n">
        <v>0</v>
      </c>
      <c r="BM536" t="n">
        <v>0</v>
      </c>
      <c r="BN536" t="n">
        <v>0</v>
      </c>
      <c r="BO536" t="n">
        <v>0</v>
      </c>
      <c r="BP536" t="n">
        <v>0</v>
      </c>
      <c r="BQ536" t="n">
        <v>0</v>
      </c>
      <c r="BR536" t="n">
        <v>0</v>
      </c>
      <c r="BS536" t="n">
        <v>0</v>
      </c>
      <c r="BT536" t="n">
        <v>0</v>
      </c>
      <c r="BU536" t="n">
        <v>0</v>
      </c>
      <c r="BV536" t="n">
        <v>0</v>
      </c>
      <c r="BW536" t="n">
        <v>0</v>
      </c>
      <c r="CV536" t="n">
        <v>0</v>
      </c>
      <c r="CW536" t="n">
        <v>0</v>
      </c>
      <c r="CX536">
        <f>ROUND(Y536*Source!I1637,7)</f>
        <v/>
      </c>
      <c r="CY536">
        <f>AA536</f>
        <v/>
      </c>
      <c r="CZ536">
        <f>AE536</f>
        <v/>
      </c>
      <c r="DA536">
        <f>AI536</f>
        <v/>
      </c>
      <c r="DB536">
        <f>ROUND(ROUND(AT536*CZ536,2),2)</f>
        <v/>
      </c>
      <c r="DC536">
        <f>ROUND(ROUND(AT536*AG536,2),2)</f>
        <v/>
      </c>
      <c r="DD536" t="inlineStr"/>
      <c r="DE536" t="inlineStr"/>
      <c r="DF536">
        <f>ROUND(ROUND(AE536*AI536,0)*CX536,0)</f>
        <v/>
      </c>
      <c r="DG536">
        <f>ROUND(ROUND(AF536,0)*CX536,0)</f>
        <v/>
      </c>
      <c r="DH536">
        <f>ROUND(ROUND(AG536,0)*CX536,0)</f>
        <v/>
      </c>
      <c r="DI536">
        <f>ROUND(ROUND(AH536,0)*CX536,0)</f>
        <v/>
      </c>
      <c r="DJ536">
        <f>DF536</f>
        <v/>
      </c>
      <c r="DK536" t="n">
        <v>0</v>
      </c>
      <c r="DL536" t="inlineStr"/>
      <c r="DM536" t="n">
        <v>0</v>
      </c>
      <c r="DN536" t="inlineStr"/>
      <c r="DO536" t="n">
        <v>0</v>
      </c>
    </row>
    <row r="537">
      <c r="A537">
        <f>ROW(Source!A1637)</f>
        <v/>
      </c>
      <c r="B537" t="n">
        <v>78862477</v>
      </c>
      <c r="C537" t="n">
        <v>78867050</v>
      </c>
      <c r="D537" t="n">
        <v>29117361</v>
      </c>
      <c r="E537" t="n">
        <v>1</v>
      </c>
      <c r="F537" t="n">
        <v>1</v>
      </c>
      <c r="G537" t="n">
        <v>1</v>
      </c>
      <c r="H537" t="n">
        <v>3</v>
      </c>
      <c r="I537" t="inlineStr">
        <is>
          <t>103-1457</t>
        </is>
      </c>
      <c r="J537" t="inlineStr">
        <is>
          <t>ТССЦ Московской обл., 103-1457, приказ Минстроя России №675/пр от 28.02.2017 № 254/пр</t>
        </is>
      </c>
      <c r="K537" t="inlineStr">
        <is>
          <t>Трубы металлополимерные многослойные для холодного водоснабжения, давлением 1 МПа (10 кгс/см2), для температуры до 30 градусов С, диаметром 25 мм</t>
        </is>
      </c>
      <c r="L537" t="n">
        <v>1301</v>
      </c>
      <c r="N537" t="n">
        <v>1003</v>
      </c>
      <c r="O537" t="inlineStr">
        <is>
          <t>м</t>
        </is>
      </c>
      <c r="P537" t="inlineStr">
        <is>
          <t>м</t>
        </is>
      </c>
      <c r="Q537" t="n">
        <v>1</v>
      </c>
      <c r="W537" t="n">
        <v>0</v>
      </c>
      <c r="X537" t="n">
        <v>634473441</v>
      </c>
      <c r="Y537">
        <f>AT537</f>
        <v/>
      </c>
      <c r="AA537" t="n">
        <v>314.72</v>
      </c>
      <c r="AB537" t="n">
        <v>0</v>
      </c>
      <c r="AC537" t="n">
        <v>0</v>
      </c>
      <c r="AD537" t="n">
        <v>0</v>
      </c>
      <c r="AE537" t="n">
        <v>27.95</v>
      </c>
      <c r="AF537" t="n">
        <v>0</v>
      </c>
      <c r="AG537" t="n">
        <v>0</v>
      </c>
      <c r="AH537" t="n">
        <v>0</v>
      </c>
      <c r="AI537" t="n">
        <v>11.26</v>
      </c>
      <c r="AJ537" t="n">
        <v>1</v>
      </c>
      <c r="AK537" t="n">
        <v>1</v>
      </c>
      <c r="AL537" t="n">
        <v>1</v>
      </c>
      <c r="AM537" t="n">
        <v>2</v>
      </c>
      <c r="AN537" t="n">
        <v>0</v>
      </c>
      <c r="AO537" t="n">
        <v>1</v>
      </c>
      <c r="AP537" t="n">
        <v>1</v>
      </c>
      <c r="AQ537" t="n">
        <v>0</v>
      </c>
      <c r="AR537" t="n">
        <v>0</v>
      </c>
      <c r="AS537" t="inlineStr"/>
      <c r="AT537" t="n">
        <v>97.8</v>
      </c>
      <c r="AU537" t="inlineStr"/>
      <c r="AV537" t="n">
        <v>0</v>
      </c>
      <c r="AW537" t="n">
        <v>2</v>
      </c>
      <c r="AX537" t="n">
        <v>78867057</v>
      </c>
      <c r="AY537" t="n">
        <v>1</v>
      </c>
      <c r="AZ537" t="n">
        <v>0</v>
      </c>
      <c r="BA537" t="n">
        <v>522</v>
      </c>
      <c r="BB537" t="n">
        <v>0</v>
      </c>
      <c r="BC537" t="n">
        <v>0</v>
      </c>
      <c r="BD537" t="n">
        <v>0</v>
      </c>
      <c r="BE537" t="n">
        <v>0</v>
      </c>
      <c r="BF537" t="n">
        <v>0</v>
      </c>
      <c r="BG537" t="n">
        <v>0</v>
      </c>
      <c r="BH537" t="n">
        <v>0</v>
      </c>
      <c r="BI537" t="n">
        <v>0</v>
      </c>
      <c r="BJ537" t="n">
        <v>0</v>
      </c>
      <c r="BK537" t="n">
        <v>0</v>
      </c>
      <c r="BL537" t="n">
        <v>0</v>
      </c>
      <c r="BM537" t="n">
        <v>0</v>
      </c>
      <c r="BN537" t="n">
        <v>0</v>
      </c>
      <c r="BO537" t="n">
        <v>0</v>
      </c>
      <c r="BP537" t="n">
        <v>0</v>
      </c>
      <c r="BQ537" t="n">
        <v>0</v>
      </c>
      <c r="BR537" t="n">
        <v>0</v>
      </c>
      <c r="BS537" t="n">
        <v>0</v>
      </c>
      <c r="BT537" t="n">
        <v>0</v>
      </c>
      <c r="BU537" t="n">
        <v>0</v>
      </c>
      <c r="BV537" t="n">
        <v>0</v>
      </c>
      <c r="BW537" t="n">
        <v>0</v>
      </c>
      <c r="CV537" t="n">
        <v>0</v>
      </c>
      <c r="CW537" t="n">
        <v>0</v>
      </c>
      <c r="CX537">
        <f>ROUND(Y537*Source!I1637,7)</f>
        <v/>
      </c>
      <c r="CY537">
        <f>AA537</f>
        <v/>
      </c>
      <c r="CZ537">
        <f>AE537</f>
        <v/>
      </c>
      <c r="DA537">
        <f>AI537</f>
        <v/>
      </c>
      <c r="DB537">
        <f>ROUND(ROUND(AT537*CZ537,2),2)</f>
        <v/>
      </c>
      <c r="DC537">
        <f>ROUND(ROUND(AT537*AG537,2),2)</f>
        <v/>
      </c>
      <c r="DD537" t="inlineStr"/>
      <c r="DE537" t="inlineStr"/>
      <c r="DF537">
        <f>ROUND(ROUND(AE537*AI537,0)*CX537,0)</f>
        <v/>
      </c>
      <c r="DG537">
        <f>ROUND(ROUND(AF537,0)*CX537,0)</f>
        <v/>
      </c>
      <c r="DH537">
        <f>ROUND(ROUND(AG537,0)*CX537,0)</f>
        <v/>
      </c>
      <c r="DI537">
        <f>ROUND(ROUND(AH537,0)*CX537,0)</f>
        <v/>
      </c>
      <c r="DJ537">
        <f>DF537</f>
        <v/>
      </c>
      <c r="DK537" t="n">
        <v>0</v>
      </c>
      <c r="DL537" t="inlineStr"/>
      <c r="DM537" t="n">
        <v>0</v>
      </c>
      <c r="DN537" t="inlineStr"/>
      <c r="DO537" t="n">
        <v>0</v>
      </c>
    </row>
    <row r="538">
      <c r="A538">
        <f>ROW(Source!A1637)</f>
        <v/>
      </c>
      <c r="B538" t="n">
        <v>78862477</v>
      </c>
      <c r="C538" t="n">
        <v>78867050</v>
      </c>
      <c r="D538" t="n">
        <v>29140635</v>
      </c>
      <c r="E538" t="n">
        <v>1</v>
      </c>
      <c r="F538" t="n">
        <v>1</v>
      </c>
      <c r="G538" t="n">
        <v>1</v>
      </c>
      <c r="H538" t="n">
        <v>3</v>
      </c>
      <c r="I538" t="inlineStr">
        <is>
          <t>301-1380</t>
        </is>
      </c>
      <c r="J538" t="inlineStr">
        <is>
          <t>ТССЦ Московской обл., 301-1380, приказ Минстроя России №675/пр от 28.02.2017 № 256/пр</t>
        </is>
      </c>
      <c r="K538" t="inlineStr">
        <is>
          <t>Трубки защитные гофрированные</t>
        </is>
      </c>
      <c r="L538" t="n">
        <v>1301</v>
      </c>
      <c r="N538" t="n">
        <v>1003</v>
      </c>
      <c r="O538" t="inlineStr">
        <is>
          <t>м</t>
        </is>
      </c>
      <c r="P538" t="inlineStr">
        <is>
          <t>м</t>
        </is>
      </c>
      <c r="Q538" t="n">
        <v>1</v>
      </c>
      <c r="W538" t="n">
        <v>0</v>
      </c>
      <c r="X538" t="n">
        <v>-1225716149</v>
      </c>
      <c r="Y538">
        <f>AT538</f>
        <v/>
      </c>
      <c r="AA538" t="n">
        <v>17.99</v>
      </c>
      <c r="AB538" t="n">
        <v>0</v>
      </c>
      <c r="AC538" t="n">
        <v>0</v>
      </c>
      <c r="AD538" t="n">
        <v>0</v>
      </c>
      <c r="AE538" t="n">
        <v>9.52</v>
      </c>
      <c r="AF538" t="n">
        <v>0</v>
      </c>
      <c r="AG538" t="n">
        <v>0</v>
      </c>
      <c r="AH538" t="n">
        <v>0</v>
      </c>
      <c r="AI538" t="n">
        <v>1.89</v>
      </c>
      <c r="AJ538" t="n">
        <v>1</v>
      </c>
      <c r="AK538" t="n">
        <v>1</v>
      </c>
      <c r="AL538" t="n">
        <v>1</v>
      </c>
      <c r="AM538" t="n">
        <v>2</v>
      </c>
      <c r="AN538" t="n">
        <v>0</v>
      </c>
      <c r="AO538" t="n">
        <v>1</v>
      </c>
      <c r="AP538" t="n">
        <v>1</v>
      </c>
      <c r="AQ538" t="n">
        <v>0</v>
      </c>
      <c r="AR538" t="n">
        <v>0</v>
      </c>
      <c r="AS538" t="inlineStr"/>
      <c r="AT538" t="n">
        <v>13</v>
      </c>
      <c r="AU538" t="inlineStr"/>
      <c r="AV538" t="n">
        <v>0</v>
      </c>
      <c r="AW538" t="n">
        <v>2</v>
      </c>
      <c r="AX538" t="n">
        <v>78867059</v>
      </c>
      <c r="AY538" t="n">
        <v>1</v>
      </c>
      <c r="AZ538" t="n">
        <v>0</v>
      </c>
      <c r="BA538" t="n">
        <v>524</v>
      </c>
      <c r="BB538" t="n">
        <v>0</v>
      </c>
      <c r="BC538" t="n">
        <v>0</v>
      </c>
      <c r="BD538" t="n">
        <v>0</v>
      </c>
      <c r="BE538" t="n">
        <v>0</v>
      </c>
      <c r="BF538" t="n">
        <v>0</v>
      </c>
      <c r="BG538" t="n">
        <v>0</v>
      </c>
      <c r="BH538" t="n">
        <v>0</v>
      </c>
      <c r="BI538" t="n">
        <v>0</v>
      </c>
      <c r="BJ538" t="n">
        <v>0</v>
      </c>
      <c r="BK538" t="n">
        <v>0</v>
      </c>
      <c r="BL538" t="n">
        <v>0</v>
      </c>
      <c r="BM538" t="n">
        <v>0</v>
      </c>
      <c r="BN538" t="n">
        <v>0</v>
      </c>
      <c r="BO538" t="n">
        <v>0</v>
      </c>
      <c r="BP538" t="n">
        <v>0</v>
      </c>
      <c r="BQ538" t="n">
        <v>0</v>
      </c>
      <c r="BR538" t="n">
        <v>0</v>
      </c>
      <c r="BS538" t="n">
        <v>0</v>
      </c>
      <c r="BT538" t="n">
        <v>0</v>
      </c>
      <c r="BU538" t="n">
        <v>0</v>
      </c>
      <c r="BV538" t="n">
        <v>0</v>
      </c>
      <c r="BW538" t="n">
        <v>0</v>
      </c>
      <c r="CV538" t="n">
        <v>0</v>
      </c>
      <c r="CW538" t="n">
        <v>0</v>
      </c>
      <c r="CX538">
        <f>ROUND(Y538*Source!I1637,7)</f>
        <v/>
      </c>
      <c r="CY538">
        <f>AA538</f>
        <v/>
      </c>
      <c r="CZ538">
        <f>AE538</f>
        <v/>
      </c>
      <c r="DA538">
        <f>AI538</f>
        <v/>
      </c>
      <c r="DB538">
        <f>ROUND(ROUND(AT538*CZ538,2),2)</f>
        <v/>
      </c>
      <c r="DC538">
        <f>ROUND(ROUND(AT538*AG538,2),2)</f>
        <v/>
      </c>
      <c r="DD538" t="inlineStr"/>
      <c r="DE538" t="inlineStr"/>
      <c r="DF538">
        <f>ROUND(ROUND(AE538*AI538,0)*CX538,0)</f>
        <v/>
      </c>
      <c r="DG538">
        <f>ROUND(ROUND(AF538,0)*CX538,0)</f>
        <v/>
      </c>
      <c r="DH538">
        <f>ROUND(ROUND(AG538,0)*CX538,0)</f>
        <v/>
      </c>
      <c r="DI538">
        <f>ROUND(ROUND(AH538,0)*CX538,0)</f>
        <v/>
      </c>
      <c r="DJ538">
        <f>DF538</f>
        <v/>
      </c>
      <c r="DK538" t="n">
        <v>0</v>
      </c>
      <c r="DL538" t="inlineStr"/>
      <c r="DM538" t="n">
        <v>0</v>
      </c>
      <c r="DN538" t="inlineStr"/>
      <c r="DO538" t="n">
        <v>0</v>
      </c>
    </row>
    <row r="539">
      <c r="A539">
        <f>ROW(Source!A1637)</f>
        <v/>
      </c>
      <c r="B539" t="n">
        <v>78862477</v>
      </c>
      <c r="C539" t="n">
        <v>78867050</v>
      </c>
      <c r="D539" t="n">
        <v>29149245</v>
      </c>
      <c r="E539" t="n">
        <v>1</v>
      </c>
      <c r="F539" t="n">
        <v>1</v>
      </c>
      <c r="G539" t="n">
        <v>1</v>
      </c>
      <c r="H539" t="n">
        <v>3</v>
      </c>
      <c r="I539" t="inlineStr">
        <is>
          <t>405-0254</t>
        </is>
      </c>
      <c r="J539" t="inlineStr">
        <is>
          <t>ТССЦ Московской обл., 405-0254, приказ Минстроя России №675/пр от 28.02.2017 № 257/пр</t>
        </is>
      </c>
      <c r="K539" t="inlineStr">
        <is>
          <t>Известь строительная негашеная хлорная, марки А</t>
        </is>
      </c>
      <c r="L539" t="n">
        <v>1348</v>
      </c>
      <c r="N539" t="n">
        <v>1009</v>
      </c>
      <c r="O539" t="inlineStr">
        <is>
          <t>т</t>
        </is>
      </c>
      <c r="P539" t="inlineStr">
        <is>
          <t>т</t>
        </is>
      </c>
      <c r="Q539" t="n">
        <v>1000</v>
      </c>
      <c r="W539" t="n">
        <v>0</v>
      </c>
      <c r="X539" t="n">
        <v>469989087</v>
      </c>
      <c r="Y539">
        <f>AT539</f>
        <v/>
      </c>
      <c r="AA539" t="n">
        <v>7858.02</v>
      </c>
      <c r="AB539" t="n">
        <v>0</v>
      </c>
      <c r="AC539" t="n">
        <v>0</v>
      </c>
      <c r="AD539" t="n">
        <v>0</v>
      </c>
      <c r="AE539" t="n">
        <v>2147</v>
      </c>
      <c r="AF539" t="n">
        <v>0</v>
      </c>
      <c r="AG539" t="n">
        <v>0</v>
      </c>
      <c r="AH539" t="n">
        <v>0</v>
      </c>
      <c r="AI539" t="n">
        <v>3.66</v>
      </c>
      <c r="AJ539" t="n">
        <v>1</v>
      </c>
      <c r="AK539" t="n">
        <v>1</v>
      </c>
      <c r="AL539" t="n">
        <v>1</v>
      </c>
      <c r="AM539" t="n">
        <v>2</v>
      </c>
      <c r="AN539" t="n">
        <v>0</v>
      </c>
      <c r="AO539" t="n">
        <v>1</v>
      </c>
      <c r="AP539" t="n">
        <v>1</v>
      </c>
      <c r="AQ539" t="n">
        <v>0</v>
      </c>
      <c r="AR539" t="n">
        <v>0</v>
      </c>
      <c r="AS539" t="inlineStr"/>
      <c r="AT539" t="n">
        <v>0.0026</v>
      </c>
      <c r="AU539" t="inlineStr"/>
      <c r="AV539" t="n">
        <v>0</v>
      </c>
      <c r="AW539" t="n">
        <v>2</v>
      </c>
      <c r="AX539" t="n">
        <v>78867062</v>
      </c>
      <c r="AY539" t="n">
        <v>1</v>
      </c>
      <c r="AZ539" t="n">
        <v>0</v>
      </c>
      <c r="BA539" t="n">
        <v>527</v>
      </c>
      <c r="BB539" t="n">
        <v>0</v>
      </c>
      <c r="BC539" t="n">
        <v>0</v>
      </c>
      <c r="BD539" t="n">
        <v>0</v>
      </c>
      <c r="BE539" t="n">
        <v>0</v>
      </c>
      <c r="BF539" t="n">
        <v>0</v>
      </c>
      <c r="BG539" t="n">
        <v>0</v>
      </c>
      <c r="BH539" t="n">
        <v>0</v>
      </c>
      <c r="BI539" t="n">
        <v>0</v>
      </c>
      <c r="BJ539" t="n">
        <v>0</v>
      </c>
      <c r="BK539" t="n">
        <v>0</v>
      </c>
      <c r="BL539" t="n">
        <v>0</v>
      </c>
      <c r="BM539" t="n">
        <v>0</v>
      </c>
      <c r="BN539" t="n">
        <v>0</v>
      </c>
      <c r="BO539" t="n">
        <v>0</v>
      </c>
      <c r="BP539" t="n">
        <v>0</v>
      </c>
      <c r="BQ539" t="n">
        <v>0</v>
      </c>
      <c r="BR539" t="n">
        <v>0</v>
      </c>
      <c r="BS539" t="n">
        <v>0</v>
      </c>
      <c r="BT539" t="n">
        <v>0</v>
      </c>
      <c r="BU539" t="n">
        <v>0</v>
      </c>
      <c r="BV539" t="n">
        <v>0</v>
      </c>
      <c r="BW539" t="n">
        <v>0</v>
      </c>
      <c r="CV539" t="n">
        <v>0</v>
      </c>
      <c r="CW539" t="n">
        <v>0</v>
      </c>
      <c r="CX539">
        <f>ROUND(Y539*Source!I1637,7)</f>
        <v/>
      </c>
      <c r="CY539">
        <f>AA539</f>
        <v/>
      </c>
      <c r="CZ539">
        <f>AE539</f>
        <v/>
      </c>
      <c r="DA539">
        <f>AI539</f>
        <v/>
      </c>
      <c r="DB539">
        <f>ROUND(ROUND(AT539*CZ539,2),2)</f>
        <v/>
      </c>
      <c r="DC539">
        <f>ROUND(ROUND(AT539*AG539,2),2)</f>
        <v/>
      </c>
      <c r="DD539" t="inlineStr"/>
      <c r="DE539" t="inlineStr"/>
      <c r="DF539">
        <f>ROUND(ROUND(AE539*AI539,0)*CX539,0)</f>
        <v/>
      </c>
      <c r="DG539">
        <f>ROUND(ROUND(AF539,0)*CX539,0)</f>
        <v/>
      </c>
      <c r="DH539">
        <f>ROUND(ROUND(AG539,0)*CX539,0)</f>
        <v/>
      </c>
      <c r="DI539">
        <f>ROUND(ROUND(AH539,0)*CX539,0)</f>
        <v/>
      </c>
      <c r="DJ539">
        <f>DF539</f>
        <v/>
      </c>
      <c r="DK539" t="n">
        <v>0</v>
      </c>
      <c r="DL539" t="inlineStr"/>
      <c r="DM539" t="n">
        <v>0</v>
      </c>
      <c r="DN539" t="inlineStr"/>
      <c r="DO539" t="n">
        <v>0</v>
      </c>
    </row>
    <row r="540">
      <c r="A540">
        <f>ROW(Source!A1637)</f>
        <v/>
      </c>
      <c r="B540" t="n">
        <v>78862477</v>
      </c>
      <c r="C540" t="n">
        <v>78867050</v>
      </c>
      <c r="D540" t="n">
        <v>29150040</v>
      </c>
      <c r="E540" t="n">
        <v>1</v>
      </c>
      <c r="F540" t="n">
        <v>1</v>
      </c>
      <c r="G540" t="n">
        <v>1</v>
      </c>
      <c r="H540" t="n">
        <v>3</v>
      </c>
      <c r="I540" t="inlineStr">
        <is>
          <t>411-0001</t>
        </is>
      </c>
      <c r="J540" t="inlineStr">
        <is>
          <t>ТССЦ Московской обл., 411-0001, приказ Минстроя России №675/пр от 28.02.2017 № 257/пр</t>
        </is>
      </c>
      <c r="K540" t="inlineStr">
        <is>
          <t>Вода</t>
        </is>
      </c>
      <c r="L540" t="n">
        <v>1339</v>
      </c>
      <c r="N540" t="n">
        <v>1007</v>
      </c>
      <c r="O540" t="inlineStr">
        <is>
          <t>м3</t>
        </is>
      </c>
      <c r="P540" t="inlineStr">
        <is>
          <t>м3</t>
        </is>
      </c>
      <c r="Q540" t="n">
        <v>1</v>
      </c>
      <c r="W540" t="n">
        <v>0</v>
      </c>
      <c r="X540" t="n">
        <v>619799737</v>
      </c>
      <c r="Y540">
        <f>AT540</f>
        <v/>
      </c>
      <c r="AA540" t="n">
        <v>31.28</v>
      </c>
      <c r="AB540" t="n">
        <v>0</v>
      </c>
      <c r="AC540" t="n">
        <v>0</v>
      </c>
      <c r="AD540" t="n">
        <v>0</v>
      </c>
      <c r="AE540" t="n">
        <v>2.44</v>
      </c>
      <c r="AF540" t="n">
        <v>0</v>
      </c>
      <c r="AG540" t="n">
        <v>0</v>
      </c>
      <c r="AH540" t="n">
        <v>0</v>
      </c>
      <c r="AI540" t="n">
        <v>12.82</v>
      </c>
      <c r="AJ540" t="n">
        <v>1</v>
      </c>
      <c r="AK540" t="n">
        <v>1</v>
      </c>
      <c r="AL540" t="n">
        <v>1</v>
      </c>
      <c r="AM540" t="n">
        <v>2</v>
      </c>
      <c r="AN540" t="n">
        <v>0</v>
      </c>
      <c r="AO540" t="n">
        <v>1</v>
      </c>
      <c r="AP540" t="n">
        <v>1</v>
      </c>
      <c r="AQ540" t="n">
        <v>0</v>
      </c>
      <c r="AR540" t="n">
        <v>0</v>
      </c>
      <c r="AS540" t="inlineStr"/>
      <c r="AT540" t="n">
        <v>0.74</v>
      </c>
      <c r="AU540" t="inlineStr"/>
      <c r="AV540" t="n">
        <v>0</v>
      </c>
      <c r="AW540" t="n">
        <v>2</v>
      </c>
      <c r="AX540" t="n">
        <v>78867063</v>
      </c>
      <c r="AY540" t="n">
        <v>1</v>
      </c>
      <c r="AZ540" t="n">
        <v>0</v>
      </c>
      <c r="BA540" t="n">
        <v>528</v>
      </c>
      <c r="BB540" t="n">
        <v>0</v>
      </c>
      <c r="BC540" t="n">
        <v>0</v>
      </c>
      <c r="BD540" t="n">
        <v>0</v>
      </c>
      <c r="BE540" t="n">
        <v>0</v>
      </c>
      <c r="BF540" t="n">
        <v>0</v>
      </c>
      <c r="BG540" t="n">
        <v>0</v>
      </c>
      <c r="BH540" t="n">
        <v>0</v>
      </c>
      <c r="BI540" t="n">
        <v>0</v>
      </c>
      <c r="BJ540" t="n">
        <v>0</v>
      </c>
      <c r="BK540" t="n">
        <v>0</v>
      </c>
      <c r="BL540" t="n">
        <v>0</v>
      </c>
      <c r="BM540" t="n">
        <v>0</v>
      </c>
      <c r="BN540" t="n">
        <v>0</v>
      </c>
      <c r="BO540" t="n">
        <v>0</v>
      </c>
      <c r="BP540" t="n">
        <v>0</v>
      </c>
      <c r="BQ540" t="n">
        <v>0</v>
      </c>
      <c r="BR540" t="n">
        <v>0</v>
      </c>
      <c r="BS540" t="n">
        <v>0</v>
      </c>
      <c r="BT540" t="n">
        <v>0</v>
      </c>
      <c r="BU540" t="n">
        <v>0</v>
      </c>
      <c r="BV540" t="n">
        <v>0</v>
      </c>
      <c r="BW540" t="n">
        <v>0</v>
      </c>
      <c r="CV540" t="n">
        <v>0</v>
      </c>
      <c r="CW540" t="n">
        <v>0</v>
      </c>
      <c r="CX540">
        <f>ROUND(Y540*Source!I1637,7)</f>
        <v/>
      </c>
      <c r="CY540">
        <f>AA540</f>
        <v/>
      </c>
      <c r="CZ540">
        <f>AE540</f>
        <v/>
      </c>
      <c r="DA540">
        <f>AI540</f>
        <v/>
      </c>
      <c r="DB540">
        <f>ROUND(ROUND(AT540*CZ540,2),2)</f>
        <v/>
      </c>
      <c r="DC540">
        <f>ROUND(ROUND(AT540*AG540,2),2)</f>
        <v/>
      </c>
      <c r="DD540" t="inlineStr"/>
      <c r="DE540" t="inlineStr"/>
      <c r="DF540">
        <f>ROUND(ROUND(AE540*AI540,0)*CX540,0)</f>
        <v/>
      </c>
      <c r="DG540">
        <f>ROUND(ROUND(AF540,0)*CX540,0)</f>
        <v/>
      </c>
      <c r="DH540">
        <f>ROUND(ROUND(AG540,0)*CX540,0)</f>
        <v/>
      </c>
      <c r="DI540">
        <f>ROUND(ROUND(AH540,0)*CX540,0)</f>
        <v/>
      </c>
      <c r="DJ540">
        <f>DF540</f>
        <v/>
      </c>
      <c r="DK540" t="n">
        <v>0</v>
      </c>
      <c r="DL540" t="inlineStr"/>
      <c r="DM540" t="n">
        <v>0</v>
      </c>
      <c r="DN540" t="inlineStr"/>
      <c r="DO540" t="n">
        <v>0</v>
      </c>
    </row>
    <row r="541">
      <c r="A541">
        <f>ROW(Source!A1638)</f>
        <v/>
      </c>
      <c r="B541" t="n">
        <v>78862477</v>
      </c>
      <c r="C541" t="n">
        <v>78867067</v>
      </c>
      <c r="D541" t="n">
        <v>18410280</v>
      </c>
      <c r="E541" t="n">
        <v>1</v>
      </c>
      <c r="F541" t="n">
        <v>1</v>
      </c>
      <c r="G541" t="n">
        <v>1</v>
      </c>
      <c r="H541" t="n">
        <v>1</v>
      </c>
      <c r="I541" t="inlineStr">
        <is>
          <t>1-1039-90</t>
        </is>
      </c>
      <c r="J541" t="inlineStr"/>
      <c r="K541" t="inlineStr">
        <is>
          <t>Рабочий строитель среднего разряда 3,9</t>
        </is>
      </c>
      <c r="L541" t="n">
        <v>1369</v>
      </c>
      <c r="N541" t="n">
        <v>1013</v>
      </c>
      <c r="O541" t="inlineStr">
        <is>
          <t>чел.-ч</t>
        </is>
      </c>
      <c r="P541" t="inlineStr">
        <is>
          <t>чел.-ч</t>
        </is>
      </c>
      <c r="Q541" t="n">
        <v>1</v>
      </c>
      <c r="W541" t="n">
        <v>0</v>
      </c>
      <c r="X541" t="n">
        <v>-464685602</v>
      </c>
      <c r="Y541">
        <f>AT541</f>
        <v/>
      </c>
      <c r="AA541" t="n">
        <v>0</v>
      </c>
      <c r="AB541" t="n">
        <v>0</v>
      </c>
      <c r="AC541" t="n">
        <v>0</v>
      </c>
      <c r="AD541" t="n">
        <v>9.51</v>
      </c>
      <c r="AE541" t="n">
        <v>0</v>
      </c>
      <c r="AF541" t="n">
        <v>0</v>
      </c>
      <c r="AG541" t="n">
        <v>0</v>
      </c>
      <c r="AH541" t="n">
        <v>9.51</v>
      </c>
      <c r="AI541" t="n">
        <v>1</v>
      </c>
      <c r="AJ541" t="n">
        <v>1</v>
      </c>
      <c r="AK541" t="n">
        <v>1</v>
      </c>
      <c r="AL541" t="n">
        <v>1</v>
      </c>
      <c r="AM541" t="n">
        <v>-2</v>
      </c>
      <c r="AN541" t="n">
        <v>0</v>
      </c>
      <c r="AO541" t="n">
        <v>1</v>
      </c>
      <c r="AP541" t="n">
        <v>0</v>
      </c>
      <c r="AQ541" t="n">
        <v>0</v>
      </c>
      <c r="AR541" t="n">
        <v>0</v>
      </c>
      <c r="AS541" t="inlineStr"/>
      <c r="AT541" t="n">
        <v>71</v>
      </c>
      <c r="AU541" t="inlineStr"/>
      <c r="AV541" t="n">
        <v>1</v>
      </c>
      <c r="AW541" t="n">
        <v>2</v>
      </c>
      <c r="AX541" t="n">
        <v>78867077</v>
      </c>
      <c r="AY541" t="n">
        <v>1</v>
      </c>
      <c r="AZ541" t="n">
        <v>0</v>
      </c>
      <c r="BA541" t="n">
        <v>529</v>
      </c>
      <c r="BB541" t="n">
        <v>0</v>
      </c>
      <c r="BC541" t="n">
        <v>0</v>
      </c>
      <c r="BD541" t="n">
        <v>0</v>
      </c>
      <c r="BE541" t="n">
        <v>0</v>
      </c>
      <c r="BF541" t="n">
        <v>0</v>
      </c>
      <c r="BG541" t="n">
        <v>0</v>
      </c>
      <c r="BH541" t="n">
        <v>0</v>
      </c>
      <c r="BI541" t="n">
        <v>0</v>
      </c>
      <c r="BJ541" t="n">
        <v>0</v>
      </c>
      <c r="BK541" t="n">
        <v>0</v>
      </c>
      <c r="BL541" t="n">
        <v>0</v>
      </c>
      <c r="BM541" t="n">
        <v>0</v>
      </c>
      <c r="BN541" t="n">
        <v>0</v>
      </c>
      <c r="BO541" t="n">
        <v>0</v>
      </c>
      <c r="BP541" t="n">
        <v>0</v>
      </c>
      <c r="BQ541" t="n">
        <v>0</v>
      </c>
      <c r="BR541" t="n">
        <v>0</v>
      </c>
      <c r="BS541" t="n">
        <v>0</v>
      </c>
      <c r="BT541" t="n">
        <v>0</v>
      </c>
      <c r="BU541" t="n">
        <v>0</v>
      </c>
      <c r="BV541" t="n">
        <v>0</v>
      </c>
      <c r="BW541" t="n">
        <v>0</v>
      </c>
      <c r="CU541">
        <f>ROUND(AT541*Source!I1638*AH541*AL541,0)</f>
        <v/>
      </c>
      <c r="CV541">
        <f>ROUND(Y541*Source!I1638,7)</f>
        <v/>
      </c>
      <c r="CW541" t="n">
        <v>0</v>
      </c>
      <c r="CX541">
        <f>ROUND(Y541*Source!I1638,7)</f>
        <v/>
      </c>
      <c r="CY541">
        <f>AD541</f>
        <v/>
      </c>
      <c r="CZ541">
        <f>AH541</f>
        <v/>
      </c>
      <c r="DA541">
        <f>AL541</f>
        <v/>
      </c>
      <c r="DB541">
        <f>ROUND(ROUND(AT541*CZ541,2),2)</f>
        <v/>
      </c>
      <c r="DC541">
        <f>ROUND(ROUND(AT541*AG541,2),2)</f>
        <v/>
      </c>
      <c r="DD541" t="inlineStr"/>
      <c r="DE541" t="inlineStr"/>
      <c r="DF541">
        <f>ROUND(ROUND(AE541,0)*CX541,0)</f>
        <v/>
      </c>
      <c r="DG541">
        <f>ROUND(ROUND(AF541,0)*CX541,0)</f>
        <v/>
      </c>
      <c r="DH541">
        <f>ROUND(ROUND(AG541,0)*CX541,0)</f>
        <v/>
      </c>
      <c r="DI541">
        <f>ROUND(ROUND(AH541,0)*CX541,0)</f>
        <v/>
      </c>
      <c r="DJ541">
        <f>DI541</f>
        <v/>
      </c>
      <c r="DK541" t="n">
        <v>0</v>
      </c>
      <c r="DL541" t="inlineStr"/>
      <c r="DM541" t="n">
        <v>0</v>
      </c>
      <c r="DN541" t="inlineStr"/>
      <c r="DO541" t="n">
        <v>0</v>
      </c>
    </row>
    <row r="542">
      <c r="A542">
        <f>ROW(Source!A1638)</f>
        <v/>
      </c>
      <c r="B542" t="n">
        <v>78862477</v>
      </c>
      <c r="C542" t="n">
        <v>78867067</v>
      </c>
      <c r="D542" t="n">
        <v>121548</v>
      </c>
      <c r="E542" t="n">
        <v>1</v>
      </c>
      <c r="F542" t="n">
        <v>1</v>
      </c>
      <c r="G542" t="n">
        <v>1</v>
      </c>
      <c r="H542" t="n">
        <v>1</v>
      </c>
      <c r="I542" t="inlineStr">
        <is>
          <t>2</t>
        </is>
      </c>
      <c r="J542" t="inlineStr"/>
      <c r="K542" t="inlineStr">
        <is>
          <t>Затраты труда машинистов</t>
        </is>
      </c>
      <c r="L542" t="n">
        <v>608254</v>
      </c>
      <c r="N542" t="n">
        <v>1013</v>
      </c>
      <c r="O542" t="inlineStr">
        <is>
          <t>чел.час</t>
        </is>
      </c>
      <c r="P542" t="inlineStr">
        <is>
          <t>чел.час</t>
        </is>
      </c>
      <c r="Q542" t="n">
        <v>1</v>
      </c>
      <c r="W542" t="n">
        <v>0</v>
      </c>
      <c r="X542" t="n">
        <v>-185737400</v>
      </c>
      <c r="Y542">
        <f>AT542</f>
        <v/>
      </c>
      <c r="AA542" t="n">
        <v>0</v>
      </c>
      <c r="AB542" t="n">
        <v>0</v>
      </c>
      <c r="AC542" t="n">
        <v>0</v>
      </c>
      <c r="AD542" t="n">
        <v>0</v>
      </c>
      <c r="AE542" t="n">
        <v>0</v>
      </c>
      <c r="AF542" t="n">
        <v>0</v>
      </c>
      <c r="AG542" t="n">
        <v>0</v>
      </c>
      <c r="AH542" t="n">
        <v>0</v>
      </c>
      <c r="AI542" t="n">
        <v>1</v>
      </c>
      <c r="AJ542" t="n">
        <v>1</v>
      </c>
      <c r="AK542" t="n">
        <v>1</v>
      </c>
      <c r="AL542" t="n">
        <v>1</v>
      </c>
      <c r="AM542" t="n">
        <v>-2</v>
      </c>
      <c r="AN542" t="n">
        <v>0</v>
      </c>
      <c r="AO542" t="n">
        <v>1</v>
      </c>
      <c r="AP542" t="n">
        <v>0</v>
      </c>
      <c r="AQ542" t="n">
        <v>0</v>
      </c>
      <c r="AR542" t="n">
        <v>0</v>
      </c>
      <c r="AS542" t="inlineStr"/>
      <c r="AT542" t="n">
        <v>0.11</v>
      </c>
      <c r="AU542" t="inlineStr"/>
      <c r="AV542" t="n">
        <v>2</v>
      </c>
      <c r="AW542" t="n">
        <v>2</v>
      </c>
      <c r="AX542" t="n">
        <v>78867078</v>
      </c>
      <c r="AY542" t="n">
        <v>1</v>
      </c>
      <c r="AZ542" t="n">
        <v>0</v>
      </c>
      <c r="BA542" t="n">
        <v>530</v>
      </c>
      <c r="BB542" t="n">
        <v>0</v>
      </c>
      <c r="BC542" t="n">
        <v>0</v>
      </c>
      <c r="BD542" t="n">
        <v>0</v>
      </c>
      <c r="BE542" t="n">
        <v>0</v>
      </c>
      <c r="BF542" t="n">
        <v>0</v>
      </c>
      <c r="BG542" t="n">
        <v>0</v>
      </c>
      <c r="BH542" t="n">
        <v>0</v>
      </c>
      <c r="BI542" t="n">
        <v>0</v>
      </c>
      <c r="BJ542" t="n">
        <v>0</v>
      </c>
      <c r="BK542" t="n">
        <v>0</v>
      </c>
      <c r="BL542" t="n">
        <v>0</v>
      </c>
      <c r="BM542" t="n">
        <v>0</v>
      </c>
      <c r="BN542" t="n">
        <v>0</v>
      </c>
      <c r="BO542" t="n">
        <v>0</v>
      </c>
      <c r="BP542" t="n">
        <v>0</v>
      </c>
      <c r="BQ542" t="n">
        <v>0</v>
      </c>
      <c r="BR542" t="n">
        <v>0</v>
      </c>
      <c r="BS542" t="n">
        <v>0</v>
      </c>
      <c r="BT542" t="n">
        <v>0</v>
      </c>
      <c r="BU542" t="n">
        <v>0</v>
      </c>
      <c r="BV542" t="n">
        <v>0</v>
      </c>
      <c r="BW542" t="n">
        <v>0</v>
      </c>
      <c r="CV542" t="n">
        <v>0</v>
      </c>
      <c r="CW542" t="n">
        <v>0</v>
      </c>
      <c r="CX542">
        <f>ROUND(Y542*Source!I1638,7)</f>
        <v/>
      </c>
      <c r="CY542">
        <f>AD542</f>
        <v/>
      </c>
      <c r="CZ542">
        <f>AH542</f>
        <v/>
      </c>
      <c r="DA542">
        <f>AL542</f>
        <v/>
      </c>
      <c r="DB542">
        <f>ROUND(ROUND(AT542*CZ542,2),2)</f>
        <v/>
      </c>
      <c r="DC542">
        <f>ROUND(ROUND(AT542*AG542,2),2)</f>
        <v/>
      </c>
      <c r="DD542" t="inlineStr"/>
      <c r="DE542" t="inlineStr"/>
      <c r="DF542">
        <f>ROUND(ROUND(AE542,0)*CX542,0)</f>
        <v/>
      </c>
      <c r="DG542">
        <f>ROUND(ROUND(AF542,0)*CX542,0)</f>
        <v/>
      </c>
      <c r="DH542">
        <f>ROUND(ROUND(AG542,0)*CX542,0)</f>
        <v/>
      </c>
      <c r="DI542">
        <f>ROUND(ROUND(AH542,0)*CX542,0)</f>
        <v/>
      </c>
      <c r="DJ542">
        <f>DI542</f>
        <v/>
      </c>
      <c r="DK542" t="n">
        <v>0</v>
      </c>
      <c r="DL542" t="inlineStr"/>
      <c r="DM542" t="n">
        <v>0</v>
      </c>
      <c r="DN542" t="inlineStr"/>
      <c r="DO542" t="n">
        <v>0</v>
      </c>
    </row>
    <row r="543">
      <c r="A543">
        <f>ROW(Source!A1638)</f>
        <v/>
      </c>
      <c r="B543" t="n">
        <v>78862477</v>
      </c>
      <c r="C543" t="n">
        <v>78867067</v>
      </c>
      <c r="D543" t="n">
        <v>29172556</v>
      </c>
      <c r="E543" t="n">
        <v>1</v>
      </c>
      <c r="F543" t="n">
        <v>1</v>
      </c>
      <c r="G543" t="n">
        <v>1</v>
      </c>
      <c r="H543" t="n">
        <v>2</v>
      </c>
      <c r="I543" t="inlineStr">
        <is>
          <t>030954</t>
        </is>
      </c>
      <c r="J543" t="inlineStr">
        <is>
          <t>ТСЭМ Московской обл., 030954, приказ Минстроя России №675/пр от 28.02.2017 № 264/пр</t>
        </is>
      </c>
      <c r="K543" t="inlineStr">
        <is>
          <t>Подъемники грузоподъемностью до 500 кг одномачтовые, высота подъема 45 м</t>
        </is>
      </c>
      <c r="L543" t="n">
        <v>1368</v>
      </c>
      <c r="N543" t="n">
        <v>1011</v>
      </c>
      <c r="O543" t="inlineStr">
        <is>
          <t>маш.-ч</t>
        </is>
      </c>
      <c r="P543" t="inlineStr">
        <is>
          <t>маш.-ч</t>
        </is>
      </c>
      <c r="Q543" t="n">
        <v>1</v>
      </c>
      <c r="W543" t="n">
        <v>0</v>
      </c>
      <c r="X543" t="n">
        <v>344519037</v>
      </c>
      <c r="Y543">
        <f>AT543</f>
        <v/>
      </c>
      <c r="AA543" t="n">
        <v>0</v>
      </c>
      <c r="AB543" t="n">
        <v>728.98</v>
      </c>
      <c r="AC543" t="n">
        <v>705.38</v>
      </c>
      <c r="AD543" t="n">
        <v>0</v>
      </c>
      <c r="AE543" t="n">
        <v>0</v>
      </c>
      <c r="AF543" t="n">
        <v>31.26</v>
      </c>
      <c r="AG543" t="n">
        <v>13.5</v>
      </c>
      <c r="AH543" t="n">
        <v>0</v>
      </c>
      <c r="AI543" t="n">
        <v>1</v>
      </c>
      <c r="AJ543" t="n">
        <v>23.32</v>
      </c>
      <c r="AK543" t="n">
        <v>52.25</v>
      </c>
      <c r="AL543" t="n">
        <v>1</v>
      </c>
      <c r="AM543" t="n">
        <v>2</v>
      </c>
      <c r="AN543" t="n">
        <v>0</v>
      </c>
      <c r="AO543" t="n">
        <v>1</v>
      </c>
      <c r="AP543" t="n">
        <v>0</v>
      </c>
      <c r="AQ543" t="n">
        <v>0</v>
      </c>
      <c r="AR543" t="n">
        <v>0</v>
      </c>
      <c r="AS543" t="inlineStr"/>
      <c r="AT543" t="n">
        <v>0.11</v>
      </c>
      <c r="AU543" t="inlineStr"/>
      <c r="AV543" t="n">
        <v>0</v>
      </c>
      <c r="AW543" t="n">
        <v>2</v>
      </c>
      <c r="AX543" t="n">
        <v>78867079</v>
      </c>
      <c r="AY543" t="n">
        <v>1</v>
      </c>
      <c r="AZ543" t="n">
        <v>0</v>
      </c>
      <c r="BA543" t="n">
        <v>531</v>
      </c>
      <c r="BB543" t="n">
        <v>0</v>
      </c>
      <c r="BC543" t="n">
        <v>0</v>
      </c>
      <c r="BD543" t="n">
        <v>0</v>
      </c>
      <c r="BE543" t="n">
        <v>0</v>
      </c>
      <c r="BF543" t="n">
        <v>0</v>
      </c>
      <c r="BG543" t="n">
        <v>0</v>
      </c>
      <c r="BH543" t="n">
        <v>0</v>
      </c>
      <c r="BI543" t="n">
        <v>0</v>
      </c>
      <c r="BJ543" t="n">
        <v>0</v>
      </c>
      <c r="BK543" t="n">
        <v>0</v>
      </c>
      <c r="BL543" t="n">
        <v>0</v>
      </c>
      <c r="BM543" t="n">
        <v>0</v>
      </c>
      <c r="BN543" t="n">
        <v>0</v>
      </c>
      <c r="BO543" t="n">
        <v>0</v>
      </c>
      <c r="BP543" t="n">
        <v>0</v>
      </c>
      <c r="BQ543" t="n">
        <v>0</v>
      </c>
      <c r="BR543" t="n">
        <v>0</v>
      </c>
      <c r="BS543" t="n">
        <v>0</v>
      </c>
      <c r="BT543" t="n">
        <v>0</v>
      </c>
      <c r="BU543" t="n">
        <v>0</v>
      </c>
      <c r="BV543" t="n">
        <v>0</v>
      </c>
      <c r="BW543" t="n">
        <v>0</v>
      </c>
      <c r="CV543" t="n">
        <v>0</v>
      </c>
      <c r="CW543">
        <f>ROUND(Y543*Source!I1638*DO543,7)</f>
        <v/>
      </c>
      <c r="CX543">
        <f>ROUND(Y543*Source!I1638,7)</f>
        <v/>
      </c>
      <c r="CY543">
        <f>AB543</f>
        <v/>
      </c>
      <c r="CZ543">
        <f>AF543</f>
        <v/>
      </c>
      <c r="DA543">
        <f>AJ543</f>
        <v/>
      </c>
      <c r="DB543">
        <f>ROUND(ROUND(AT543*CZ543,2),2)</f>
        <v/>
      </c>
      <c r="DC543">
        <f>ROUND(ROUND(AT543*AG543,2),2)</f>
        <v/>
      </c>
      <c r="DD543" t="inlineStr"/>
      <c r="DE543" t="inlineStr"/>
      <c r="DF543">
        <f>ROUND(ROUND(AE543,0)*CX543,0)</f>
        <v/>
      </c>
      <c r="DG543">
        <f>ROUND(ROUND(AF543*AJ543,0)*CX543,0)</f>
        <v/>
      </c>
      <c r="DH543">
        <f>ROUND(ROUND(AG543*AK543,0)*CX543,0)</f>
        <v/>
      </c>
      <c r="DI543">
        <f>ROUND(ROUND(AH543,0)*CX543,0)</f>
        <v/>
      </c>
      <c r="DJ543">
        <f>DG543</f>
        <v/>
      </c>
      <c r="DK543" t="n">
        <v>0</v>
      </c>
      <c r="DL543" t="inlineStr"/>
      <c r="DM543" t="n">
        <v>0</v>
      </c>
      <c r="DN543" t="inlineStr"/>
      <c r="DO543" t="n">
        <v>0</v>
      </c>
    </row>
    <row r="544">
      <c r="A544">
        <f>ROW(Source!A1638)</f>
        <v/>
      </c>
      <c r="B544" t="n">
        <v>78862477</v>
      </c>
      <c r="C544" t="n">
        <v>78867067</v>
      </c>
      <c r="D544" t="n">
        <v>29110398</v>
      </c>
      <c r="E544" t="n">
        <v>1</v>
      </c>
      <c r="F544" t="n">
        <v>1</v>
      </c>
      <c r="G544" t="n">
        <v>1</v>
      </c>
      <c r="H544" t="n">
        <v>3</v>
      </c>
      <c r="I544" t="inlineStr">
        <is>
          <t>101-0388</t>
        </is>
      </c>
      <c r="J544" t="inlineStr">
        <is>
          <t>ТССЦ Московской обл., 101-0388, приказ Минстроя России №675/пр от 28.02.2017 № 254/пр</t>
        </is>
      </c>
      <c r="K544" t="inlineStr">
        <is>
          <t>Краски масляные земляные марки МА-0115 мумия, сурик железный</t>
        </is>
      </c>
      <c r="L544" t="n">
        <v>1348</v>
      </c>
      <c r="N544" t="n">
        <v>1009</v>
      </c>
      <c r="O544" t="inlineStr">
        <is>
          <t>т</t>
        </is>
      </c>
      <c r="P544" t="inlineStr">
        <is>
          <t>т</t>
        </is>
      </c>
      <c r="Q544" t="n">
        <v>1000</v>
      </c>
      <c r="W544" t="n">
        <v>0</v>
      </c>
      <c r="X544" t="n">
        <v>1625292450</v>
      </c>
      <c r="Y544">
        <f>AT544</f>
        <v/>
      </c>
      <c r="AA544" t="n">
        <v>76804.47</v>
      </c>
      <c r="AB544" t="n">
        <v>0</v>
      </c>
      <c r="AC544" t="n">
        <v>0</v>
      </c>
      <c r="AD544" t="n">
        <v>0</v>
      </c>
      <c r="AE544" t="n">
        <v>15118.99</v>
      </c>
      <c r="AF544" t="n">
        <v>0</v>
      </c>
      <c r="AG544" t="n">
        <v>0</v>
      </c>
      <c r="AH544" t="n">
        <v>0</v>
      </c>
      <c r="AI544" t="n">
        <v>5.08</v>
      </c>
      <c r="AJ544" t="n">
        <v>1</v>
      </c>
      <c r="AK544" t="n">
        <v>1</v>
      </c>
      <c r="AL544" t="n">
        <v>1</v>
      </c>
      <c r="AM544" t="n">
        <v>2</v>
      </c>
      <c r="AN544" t="n">
        <v>0</v>
      </c>
      <c r="AO544" t="n">
        <v>1</v>
      </c>
      <c r="AP544" t="n">
        <v>0</v>
      </c>
      <c r="AQ544" t="n">
        <v>0</v>
      </c>
      <c r="AR544" t="n">
        <v>0</v>
      </c>
      <c r="AS544" t="inlineStr"/>
      <c r="AT544" t="n">
        <v>0.0013</v>
      </c>
      <c r="AU544" t="inlineStr"/>
      <c r="AV544" t="n">
        <v>0</v>
      </c>
      <c r="AW544" t="n">
        <v>2</v>
      </c>
      <c r="AX544" t="n">
        <v>78867080</v>
      </c>
      <c r="AY544" t="n">
        <v>1</v>
      </c>
      <c r="AZ544" t="n">
        <v>0</v>
      </c>
      <c r="BA544" t="n">
        <v>532</v>
      </c>
      <c r="BB544" t="n">
        <v>0</v>
      </c>
      <c r="BC544" t="n">
        <v>0</v>
      </c>
      <c r="BD544" t="n">
        <v>0</v>
      </c>
      <c r="BE544" t="n">
        <v>0</v>
      </c>
      <c r="BF544" t="n">
        <v>0</v>
      </c>
      <c r="BG544" t="n">
        <v>0</v>
      </c>
      <c r="BH544" t="n">
        <v>0</v>
      </c>
      <c r="BI544" t="n">
        <v>0</v>
      </c>
      <c r="BJ544" t="n">
        <v>0</v>
      </c>
      <c r="BK544" t="n">
        <v>0</v>
      </c>
      <c r="BL544" t="n">
        <v>0</v>
      </c>
      <c r="BM544" t="n">
        <v>0</v>
      </c>
      <c r="BN544" t="n">
        <v>0</v>
      </c>
      <c r="BO544" t="n">
        <v>0</v>
      </c>
      <c r="BP544" t="n">
        <v>0</v>
      </c>
      <c r="BQ544" t="n">
        <v>0</v>
      </c>
      <c r="BR544" t="n">
        <v>0</v>
      </c>
      <c r="BS544" t="n">
        <v>0</v>
      </c>
      <c r="BT544" t="n">
        <v>0</v>
      </c>
      <c r="BU544" t="n">
        <v>0</v>
      </c>
      <c r="BV544" t="n">
        <v>0</v>
      </c>
      <c r="BW544" t="n">
        <v>0</v>
      </c>
      <c r="CV544" t="n">
        <v>0</v>
      </c>
      <c r="CW544" t="n">
        <v>0</v>
      </c>
      <c r="CX544">
        <f>ROUND(Y544*Source!I1638,7)</f>
        <v/>
      </c>
      <c r="CY544">
        <f>AA544</f>
        <v/>
      </c>
      <c r="CZ544">
        <f>AE544</f>
        <v/>
      </c>
      <c r="DA544">
        <f>AI544</f>
        <v/>
      </c>
      <c r="DB544">
        <f>ROUND(ROUND(AT544*CZ544,2),2)</f>
        <v/>
      </c>
      <c r="DC544">
        <f>ROUND(ROUND(AT544*AG544,2),2)</f>
        <v/>
      </c>
      <c r="DD544" t="inlineStr"/>
      <c r="DE544" t="inlineStr"/>
      <c r="DF544">
        <f>ROUND(ROUND(AE544*AI544,0)*CX544,0)</f>
        <v/>
      </c>
      <c r="DG544">
        <f>ROUND(ROUND(AF544,0)*CX544,0)</f>
        <v/>
      </c>
      <c r="DH544">
        <f>ROUND(ROUND(AG544,0)*CX544,0)</f>
        <v/>
      </c>
      <c r="DI544">
        <f>ROUND(ROUND(AH544,0)*CX544,0)</f>
        <v/>
      </c>
      <c r="DJ544">
        <f>DF544</f>
        <v/>
      </c>
      <c r="DK544" t="n">
        <v>0</v>
      </c>
      <c r="DL544" t="inlineStr"/>
      <c r="DM544" t="n">
        <v>0</v>
      </c>
      <c r="DN544" t="inlineStr"/>
      <c r="DO544" t="n">
        <v>0</v>
      </c>
    </row>
    <row r="545">
      <c r="A545">
        <f>ROW(Source!A1638)</f>
        <v/>
      </c>
      <c r="B545" t="n">
        <v>78862477</v>
      </c>
      <c r="C545" t="n">
        <v>78867067</v>
      </c>
      <c r="D545" t="n">
        <v>29110573</v>
      </c>
      <c r="E545" t="n">
        <v>1</v>
      </c>
      <c r="F545" t="n">
        <v>1</v>
      </c>
      <c r="G545" t="n">
        <v>1</v>
      </c>
      <c r="H545" t="n">
        <v>3</v>
      </c>
      <c r="I545" t="inlineStr">
        <is>
          <t>101-0628</t>
        </is>
      </c>
      <c r="J545" t="inlineStr">
        <is>
          <t>ТССЦ Московской обл., 101-0628, приказ Минстроя России №675/пр от 28.02.2017 № 254/пр</t>
        </is>
      </c>
      <c r="K545" t="inlineStr">
        <is>
          <t>Олифа комбинированная, марки К-3</t>
        </is>
      </c>
      <c r="L545" t="n">
        <v>1348</v>
      </c>
      <c r="N545" t="n">
        <v>1009</v>
      </c>
      <c r="O545" t="inlineStr">
        <is>
          <t>т</t>
        </is>
      </c>
      <c r="P545" t="inlineStr">
        <is>
          <t>т</t>
        </is>
      </c>
      <c r="Q545" t="n">
        <v>1000</v>
      </c>
      <c r="W545" t="n">
        <v>0</v>
      </c>
      <c r="X545" t="n">
        <v>24062879</v>
      </c>
      <c r="Y545">
        <f>AT545</f>
        <v/>
      </c>
      <c r="AA545" t="n">
        <v>87631.5</v>
      </c>
      <c r="AB545" t="n">
        <v>0</v>
      </c>
      <c r="AC545" t="n">
        <v>0</v>
      </c>
      <c r="AD545" t="n">
        <v>0</v>
      </c>
      <c r="AE545" t="n">
        <v>16950</v>
      </c>
      <c r="AF545" t="n">
        <v>0</v>
      </c>
      <c r="AG545" t="n">
        <v>0</v>
      </c>
      <c r="AH545" t="n">
        <v>0</v>
      </c>
      <c r="AI545" t="n">
        <v>5.17</v>
      </c>
      <c r="AJ545" t="n">
        <v>1</v>
      </c>
      <c r="AK545" t="n">
        <v>1</v>
      </c>
      <c r="AL545" t="n">
        <v>1</v>
      </c>
      <c r="AM545" t="n">
        <v>2</v>
      </c>
      <c r="AN545" t="n">
        <v>0</v>
      </c>
      <c r="AO545" t="n">
        <v>1</v>
      </c>
      <c r="AP545" t="n">
        <v>0</v>
      </c>
      <c r="AQ545" t="n">
        <v>0</v>
      </c>
      <c r="AR545" t="n">
        <v>0</v>
      </c>
      <c r="AS545" t="inlineStr"/>
      <c r="AT545" t="n">
        <v>0.0024</v>
      </c>
      <c r="AU545" t="inlineStr"/>
      <c r="AV545" t="n">
        <v>0</v>
      </c>
      <c r="AW545" t="n">
        <v>2</v>
      </c>
      <c r="AX545" t="n">
        <v>78867081</v>
      </c>
      <c r="AY545" t="n">
        <v>1</v>
      </c>
      <c r="AZ545" t="n">
        <v>0</v>
      </c>
      <c r="BA545" t="n">
        <v>533</v>
      </c>
      <c r="BB545" t="n">
        <v>0</v>
      </c>
      <c r="BC545" t="n">
        <v>0</v>
      </c>
      <c r="BD545" t="n">
        <v>0</v>
      </c>
      <c r="BE545" t="n">
        <v>0</v>
      </c>
      <c r="BF545" t="n">
        <v>0</v>
      </c>
      <c r="BG545" t="n">
        <v>0</v>
      </c>
      <c r="BH545" t="n">
        <v>0</v>
      </c>
      <c r="BI545" t="n">
        <v>0</v>
      </c>
      <c r="BJ545" t="n">
        <v>0</v>
      </c>
      <c r="BK545" t="n">
        <v>0</v>
      </c>
      <c r="BL545" t="n">
        <v>0</v>
      </c>
      <c r="BM545" t="n">
        <v>0</v>
      </c>
      <c r="BN545" t="n">
        <v>0</v>
      </c>
      <c r="BO545" t="n">
        <v>0</v>
      </c>
      <c r="BP545" t="n">
        <v>0</v>
      </c>
      <c r="BQ545" t="n">
        <v>0</v>
      </c>
      <c r="BR545" t="n">
        <v>0</v>
      </c>
      <c r="BS545" t="n">
        <v>0</v>
      </c>
      <c r="BT545" t="n">
        <v>0</v>
      </c>
      <c r="BU545" t="n">
        <v>0</v>
      </c>
      <c r="BV545" t="n">
        <v>0</v>
      </c>
      <c r="BW545" t="n">
        <v>0</v>
      </c>
      <c r="CV545" t="n">
        <v>0</v>
      </c>
      <c r="CW545" t="n">
        <v>0</v>
      </c>
      <c r="CX545">
        <f>ROUND(Y545*Source!I1638,7)</f>
        <v/>
      </c>
      <c r="CY545">
        <f>AA545</f>
        <v/>
      </c>
      <c r="CZ545">
        <f>AE545</f>
        <v/>
      </c>
      <c r="DA545">
        <f>AI545</f>
        <v/>
      </c>
      <c r="DB545">
        <f>ROUND(ROUND(AT545*CZ545,2),2)</f>
        <v/>
      </c>
      <c r="DC545">
        <f>ROUND(ROUND(AT545*AG545,2),2)</f>
        <v/>
      </c>
      <c r="DD545" t="inlineStr"/>
      <c r="DE545" t="inlineStr"/>
      <c r="DF545">
        <f>ROUND(ROUND(AE545*AI545,0)*CX545,0)</f>
        <v/>
      </c>
      <c r="DG545">
        <f>ROUND(ROUND(AF545,0)*CX545,0)</f>
        <v/>
      </c>
      <c r="DH545">
        <f>ROUND(ROUND(AG545,0)*CX545,0)</f>
        <v/>
      </c>
      <c r="DI545">
        <f>ROUND(ROUND(AH545,0)*CX545,0)</f>
        <v/>
      </c>
      <c r="DJ545">
        <f>DF545</f>
        <v/>
      </c>
      <c r="DK545" t="n">
        <v>0</v>
      </c>
      <c r="DL545" t="inlineStr"/>
      <c r="DM545" t="n">
        <v>0</v>
      </c>
      <c r="DN545" t="inlineStr"/>
      <c r="DO545" t="n">
        <v>0</v>
      </c>
    </row>
    <row r="546">
      <c r="A546">
        <f>ROW(Source!A1638)</f>
        <v/>
      </c>
      <c r="B546" t="n">
        <v>78862477</v>
      </c>
      <c r="C546" t="n">
        <v>78867067</v>
      </c>
      <c r="D546" t="n">
        <v>29107963</v>
      </c>
      <c r="E546" t="n">
        <v>1</v>
      </c>
      <c r="F546" t="n">
        <v>1</v>
      </c>
      <c r="G546" t="n">
        <v>1</v>
      </c>
      <c r="H546" t="n">
        <v>3</v>
      </c>
      <c r="I546" t="inlineStr">
        <is>
          <t>101-1669</t>
        </is>
      </c>
      <c r="J546" t="inlineStr">
        <is>
          <t>ТССЦ Московской обл., 101-1669, приказ Минстроя России №675/пр от 28.02.2017 № 254/пр</t>
        </is>
      </c>
      <c r="K546" t="inlineStr">
        <is>
          <t>Очес льняной</t>
        </is>
      </c>
      <c r="L546" t="n">
        <v>1346</v>
      </c>
      <c r="N546" t="n">
        <v>1009</v>
      </c>
      <c r="O546" t="inlineStr">
        <is>
          <t>кг</t>
        </is>
      </c>
      <c r="P546" t="inlineStr">
        <is>
          <t>кг</t>
        </is>
      </c>
      <c r="Q546" t="n">
        <v>1</v>
      </c>
      <c r="W546" t="n">
        <v>0</v>
      </c>
      <c r="X546" t="n">
        <v>-2113933962</v>
      </c>
      <c r="Y546">
        <f>AT546</f>
        <v/>
      </c>
      <c r="AA546" t="n">
        <v>590.67</v>
      </c>
      <c r="AB546" t="n">
        <v>0</v>
      </c>
      <c r="AC546" t="n">
        <v>0</v>
      </c>
      <c r="AD546" t="n">
        <v>0</v>
      </c>
      <c r="AE546" t="n">
        <v>37.29</v>
      </c>
      <c r="AF546" t="n">
        <v>0</v>
      </c>
      <c r="AG546" t="n">
        <v>0</v>
      </c>
      <c r="AH546" t="n">
        <v>0</v>
      </c>
      <c r="AI546" t="n">
        <v>15.84</v>
      </c>
      <c r="AJ546" t="n">
        <v>1</v>
      </c>
      <c r="AK546" t="n">
        <v>1</v>
      </c>
      <c r="AL546" t="n">
        <v>1</v>
      </c>
      <c r="AM546" t="n">
        <v>2</v>
      </c>
      <c r="AN546" t="n">
        <v>0</v>
      </c>
      <c r="AO546" t="n">
        <v>1</v>
      </c>
      <c r="AP546" t="n">
        <v>0</v>
      </c>
      <c r="AQ546" t="n">
        <v>0</v>
      </c>
      <c r="AR546" t="n">
        <v>0</v>
      </c>
      <c r="AS546" t="inlineStr"/>
      <c r="AT546" t="n">
        <v>0.5600000000000001</v>
      </c>
      <c r="AU546" t="inlineStr"/>
      <c r="AV546" t="n">
        <v>0</v>
      </c>
      <c r="AW546" t="n">
        <v>2</v>
      </c>
      <c r="AX546" t="n">
        <v>78867082</v>
      </c>
      <c r="AY546" t="n">
        <v>1</v>
      </c>
      <c r="AZ546" t="n">
        <v>0</v>
      </c>
      <c r="BA546" t="n">
        <v>534</v>
      </c>
      <c r="BB546" t="n">
        <v>0</v>
      </c>
      <c r="BC546" t="n">
        <v>0</v>
      </c>
      <c r="BD546" t="n">
        <v>0</v>
      </c>
      <c r="BE546" t="n">
        <v>0</v>
      </c>
      <c r="BF546" t="n">
        <v>0</v>
      </c>
      <c r="BG546" t="n">
        <v>0</v>
      </c>
      <c r="BH546" t="n">
        <v>0</v>
      </c>
      <c r="BI546" t="n">
        <v>0</v>
      </c>
      <c r="BJ546" t="n">
        <v>0</v>
      </c>
      <c r="BK546" t="n">
        <v>0</v>
      </c>
      <c r="BL546" t="n">
        <v>0</v>
      </c>
      <c r="BM546" t="n">
        <v>0</v>
      </c>
      <c r="BN546" t="n">
        <v>0</v>
      </c>
      <c r="BO546" t="n">
        <v>0</v>
      </c>
      <c r="BP546" t="n">
        <v>0</v>
      </c>
      <c r="BQ546" t="n">
        <v>0</v>
      </c>
      <c r="BR546" t="n">
        <v>0</v>
      </c>
      <c r="BS546" t="n">
        <v>0</v>
      </c>
      <c r="BT546" t="n">
        <v>0</v>
      </c>
      <c r="BU546" t="n">
        <v>0</v>
      </c>
      <c r="BV546" t="n">
        <v>0</v>
      </c>
      <c r="BW546" t="n">
        <v>0</v>
      </c>
      <c r="CV546" t="n">
        <v>0</v>
      </c>
      <c r="CW546" t="n">
        <v>0</v>
      </c>
      <c r="CX546">
        <f>ROUND(Y546*Source!I1638,7)</f>
        <v/>
      </c>
      <c r="CY546">
        <f>AA546</f>
        <v/>
      </c>
      <c r="CZ546">
        <f>AE546</f>
        <v/>
      </c>
      <c r="DA546">
        <f>AI546</f>
        <v/>
      </c>
      <c r="DB546">
        <f>ROUND(ROUND(AT546*CZ546,2),2)</f>
        <v/>
      </c>
      <c r="DC546">
        <f>ROUND(ROUND(AT546*AG546,2),2)</f>
        <v/>
      </c>
      <c r="DD546" t="inlineStr"/>
      <c r="DE546" t="inlineStr"/>
      <c r="DF546">
        <f>ROUND(ROUND(AE546*AI546,0)*CX546,0)</f>
        <v/>
      </c>
      <c r="DG546">
        <f>ROUND(ROUND(AF546,0)*CX546,0)</f>
        <v/>
      </c>
      <c r="DH546">
        <f>ROUND(ROUND(AG546,0)*CX546,0)</f>
        <v/>
      </c>
      <c r="DI546">
        <f>ROUND(ROUND(AH546,0)*CX546,0)</f>
        <v/>
      </c>
      <c r="DJ546">
        <f>DF546</f>
        <v/>
      </c>
      <c r="DK546" t="n">
        <v>0</v>
      </c>
      <c r="DL546" t="inlineStr"/>
      <c r="DM546" t="n">
        <v>0</v>
      </c>
      <c r="DN546" t="inlineStr"/>
      <c r="DO546" t="n">
        <v>0</v>
      </c>
    </row>
    <row r="547">
      <c r="A547">
        <f>ROW(Source!A1638)</f>
        <v/>
      </c>
      <c r="B547" t="n">
        <v>78862477</v>
      </c>
      <c r="C547" t="n">
        <v>78867067</v>
      </c>
      <c r="D547" t="n">
        <v>29144224</v>
      </c>
      <c r="E547" t="n">
        <v>1</v>
      </c>
      <c r="F547" t="n">
        <v>1</v>
      </c>
      <c r="G547" t="n">
        <v>1</v>
      </c>
      <c r="H547" t="n">
        <v>3</v>
      </c>
      <c r="I547" t="inlineStr">
        <is>
          <t>302-1241</t>
        </is>
      </c>
      <c r="J547" t="inlineStr">
        <is>
          <t>ТССЦ Московской обл., 302-1241, приказ Минстроя России №675/пр от 28.02.2017 № 256/пр</t>
        </is>
      </c>
      <c r="K547" t="inlineStr">
        <is>
          <t>Сгоны стальные с муфтой и контргайкой, диаметром 50 мм</t>
        </is>
      </c>
      <c r="L547" t="n">
        <v>1354</v>
      </c>
      <c r="N547" t="n">
        <v>1010</v>
      </c>
      <c r="O547" t="inlineStr">
        <is>
          <t>шт.</t>
        </is>
      </c>
      <c r="P547" t="inlineStr">
        <is>
          <t>шт.</t>
        </is>
      </c>
      <c r="Q547" t="n">
        <v>1</v>
      </c>
      <c r="W547" t="n">
        <v>1</v>
      </c>
      <c r="X547" t="n">
        <v>-1108176549</v>
      </c>
      <c r="Y547">
        <f>AT547</f>
        <v/>
      </c>
      <c r="AA547" t="n">
        <v>391.55</v>
      </c>
      <c r="AB547" t="n">
        <v>0</v>
      </c>
      <c r="AC547" t="n">
        <v>0</v>
      </c>
      <c r="AD547" t="n">
        <v>0</v>
      </c>
      <c r="AE547" t="n">
        <v>28.58</v>
      </c>
      <c r="AF547" t="n">
        <v>0</v>
      </c>
      <c r="AG547" t="n">
        <v>0</v>
      </c>
      <c r="AH547" t="n">
        <v>0</v>
      </c>
      <c r="AI547" t="n">
        <v>13.7</v>
      </c>
      <c r="AJ547" t="n">
        <v>1</v>
      </c>
      <c r="AK547" t="n">
        <v>1</v>
      </c>
      <c r="AL547" t="n">
        <v>1</v>
      </c>
      <c r="AM547" t="n">
        <v>2</v>
      </c>
      <c r="AN547" t="n">
        <v>0</v>
      </c>
      <c r="AO547" t="n">
        <v>1</v>
      </c>
      <c r="AP547" t="n">
        <v>0</v>
      </c>
      <c r="AQ547" t="n">
        <v>0</v>
      </c>
      <c r="AR547" t="n">
        <v>0</v>
      </c>
      <c r="AS547" t="inlineStr"/>
      <c r="AT547" t="n">
        <v>-100</v>
      </c>
      <c r="AU547" t="inlineStr"/>
      <c r="AV547" t="n">
        <v>0</v>
      </c>
      <c r="AW547" t="n">
        <v>2</v>
      </c>
      <c r="AX547" t="n">
        <v>78867083</v>
      </c>
      <c r="AY547" t="n">
        <v>1</v>
      </c>
      <c r="AZ547" t="n">
        <v>6144</v>
      </c>
      <c r="BA547" t="n">
        <v>535</v>
      </c>
      <c r="BB547" t="n">
        <v>0</v>
      </c>
      <c r="BC547" t="n">
        <v>0</v>
      </c>
      <c r="BD547" t="n">
        <v>0</v>
      </c>
      <c r="BE547" t="n">
        <v>0</v>
      </c>
      <c r="BF547" t="n">
        <v>0</v>
      </c>
      <c r="BG547" t="n">
        <v>0</v>
      </c>
      <c r="BH547" t="n">
        <v>0</v>
      </c>
      <c r="BI547" t="n">
        <v>0</v>
      </c>
      <c r="BJ547" t="n">
        <v>0</v>
      </c>
      <c r="BK547" t="n">
        <v>0</v>
      </c>
      <c r="BL547" t="n">
        <v>0</v>
      </c>
      <c r="BM547" t="n">
        <v>0</v>
      </c>
      <c r="BN547" t="n">
        <v>0</v>
      </c>
      <c r="BO547" t="n">
        <v>0</v>
      </c>
      <c r="BP547" t="n">
        <v>0</v>
      </c>
      <c r="BQ547" t="n">
        <v>0</v>
      </c>
      <c r="BR547" t="n">
        <v>0</v>
      </c>
      <c r="BS547" t="n">
        <v>0</v>
      </c>
      <c r="BT547" t="n">
        <v>0</v>
      </c>
      <c r="BU547" t="n">
        <v>0</v>
      </c>
      <c r="BV547" t="n">
        <v>0</v>
      </c>
      <c r="BW547" t="n">
        <v>0</v>
      </c>
      <c r="CV547" t="n">
        <v>0</v>
      </c>
      <c r="CW547" t="n">
        <v>0</v>
      </c>
      <c r="CX547">
        <f>ROUND(Y547*Source!I1638,7)</f>
        <v/>
      </c>
      <c r="CY547">
        <f>AA547</f>
        <v/>
      </c>
      <c r="CZ547">
        <f>AE547</f>
        <v/>
      </c>
      <c r="DA547">
        <f>AI547</f>
        <v/>
      </c>
      <c r="DB547">
        <f>ROUND(ROUND(AT547*CZ547,2),2)</f>
        <v/>
      </c>
      <c r="DC547">
        <f>ROUND(ROUND(AT547*AG547,2),2)</f>
        <v/>
      </c>
      <c r="DD547" t="inlineStr"/>
      <c r="DE547" t="inlineStr"/>
      <c r="DF547">
        <f>ROUND(ROUND(AE547*AI547,0)*CX547,0)</f>
        <v/>
      </c>
      <c r="DG547">
        <f>ROUND(ROUND(AF547,0)*CX547,0)</f>
        <v/>
      </c>
      <c r="DH547">
        <f>ROUND(ROUND(AG547,0)*CX547,0)</f>
        <v/>
      </c>
      <c r="DI547">
        <f>ROUND(ROUND(AH547,0)*CX547,0)</f>
        <v/>
      </c>
      <c r="DJ547">
        <f>DF547</f>
        <v/>
      </c>
      <c r="DK547" t="n">
        <v>0</v>
      </c>
      <c r="DL547" t="inlineStr"/>
      <c r="DM547" t="n">
        <v>0</v>
      </c>
      <c r="DN547" t="inlineStr"/>
      <c r="DO547" t="n">
        <v>0</v>
      </c>
    </row>
    <row r="548">
      <c r="A548">
        <f>ROW(Source!A1638)</f>
        <v/>
      </c>
      <c r="B548" t="n">
        <v>78862477</v>
      </c>
      <c r="C548" t="n">
        <v>78867067</v>
      </c>
      <c r="D548" t="n">
        <v>38120435</v>
      </c>
      <c r="E548" t="n">
        <v>1</v>
      </c>
      <c r="F548" t="n">
        <v>1</v>
      </c>
      <c r="G548" t="n">
        <v>1</v>
      </c>
      <c r="H548" t="n">
        <v>3</v>
      </c>
      <c r="I548" t="inlineStr">
        <is>
          <t>507-4990</t>
        </is>
      </c>
      <c r="J548" t="inlineStr">
        <is>
          <t>ТССЦ Московской обл., 507-4990, приказ Минстроя России №675/пр от 28.02.2017 № 258/пр</t>
        </is>
      </c>
      <c r="K548" t="inlineStr">
        <is>
          <t>Муфты стальные прямые диаметром 20 мм</t>
        </is>
      </c>
      <c r="L548" t="n">
        <v>1358</v>
      </c>
      <c r="N548" t="n">
        <v>1010</v>
      </c>
      <c r="O548" t="inlineStr">
        <is>
          <t>10 шт.</t>
        </is>
      </c>
      <c r="P548" t="inlineStr">
        <is>
          <t>10 шт.</t>
        </is>
      </c>
      <c r="Q548" t="n">
        <v>10</v>
      </c>
      <c r="W548" t="n">
        <v>0</v>
      </c>
      <c r="X548" t="n">
        <v>1198485505</v>
      </c>
      <c r="Y548">
        <f>AT548</f>
        <v/>
      </c>
      <c r="AA548" t="n">
        <v>279.2</v>
      </c>
      <c r="AB548" t="n">
        <v>0</v>
      </c>
      <c r="AC548" t="n">
        <v>0</v>
      </c>
      <c r="AD548" t="n">
        <v>0</v>
      </c>
      <c r="AE548" t="n">
        <v>40</v>
      </c>
      <c r="AF548" t="n">
        <v>0</v>
      </c>
      <c r="AG548" t="n">
        <v>0</v>
      </c>
      <c r="AH548" t="n">
        <v>0</v>
      </c>
      <c r="AI548" t="n">
        <v>6.98</v>
      </c>
      <c r="AJ548" t="n">
        <v>1</v>
      </c>
      <c r="AK548" t="n">
        <v>1</v>
      </c>
      <c r="AL548" t="n">
        <v>1</v>
      </c>
      <c r="AM548" t="n">
        <v>0</v>
      </c>
      <c r="AN548" t="n">
        <v>0</v>
      </c>
      <c r="AO548" t="n">
        <v>0</v>
      </c>
      <c r="AP548" t="n">
        <v>0</v>
      </c>
      <c r="AQ548" t="n">
        <v>0</v>
      </c>
      <c r="AR548" t="n">
        <v>0</v>
      </c>
      <c r="AS548" t="inlineStr"/>
      <c r="AT548" t="n">
        <v>10</v>
      </c>
      <c r="AU548" t="inlineStr"/>
      <c r="AV548" t="n">
        <v>0</v>
      </c>
      <c r="AW548" t="n">
        <v>1</v>
      </c>
      <c r="AX548" t="n">
        <v>-1</v>
      </c>
      <c r="AY548" t="n">
        <v>0</v>
      </c>
      <c r="AZ548" t="n">
        <v>0</v>
      </c>
      <c r="BA548" t="inlineStr"/>
      <c r="BB548" t="n">
        <v>0</v>
      </c>
      <c r="BC548" t="n">
        <v>0</v>
      </c>
      <c r="BD548" t="n">
        <v>0</v>
      </c>
      <c r="BE548" t="n">
        <v>0</v>
      </c>
      <c r="BF548" t="n">
        <v>0</v>
      </c>
      <c r="BG548" t="n">
        <v>0</v>
      </c>
      <c r="BH548" t="n">
        <v>0</v>
      </c>
      <c r="BI548" t="n">
        <v>0</v>
      </c>
      <c r="BJ548" t="n">
        <v>0</v>
      </c>
      <c r="BK548" t="n">
        <v>0</v>
      </c>
      <c r="BL548" t="n">
        <v>0</v>
      </c>
      <c r="BM548" t="n">
        <v>0</v>
      </c>
      <c r="BN548" t="n">
        <v>0</v>
      </c>
      <c r="BO548" t="n">
        <v>0</v>
      </c>
      <c r="BP548" t="n">
        <v>0</v>
      </c>
      <c r="BQ548" t="n">
        <v>0</v>
      </c>
      <c r="BR548" t="n">
        <v>0</v>
      </c>
      <c r="BS548" t="n">
        <v>0</v>
      </c>
      <c r="BT548" t="n">
        <v>0</v>
      </c>
      <c r="BU548" t="n">
        <v>0</v>
      </c>
      <c r="BV548" t="n">
        <v>0</v>
      </c>
      <c r="BW548" t="n">
        <v>0</v>
      </c>
      <c r="CV548" t="n">
        <v>0</v>
      </c>
      <c r="CW548" t="n">
        <v>0</v>
      </c>
      <c r="CX548">
        <f>ROUND(Y548*Source!I1638,7)</f>
        <v/>
      </c>
      <c r="CY548">
        <f>AA548</f>
        <v/>
      </c>
      <c r="CZ548">
        <f>AE548</f>
        <v/>
      </c>
      <c r="DA548">
        <f>AI548</f>
        <v/>
      </c>
      <c r="DB548">
        <f>ROUND(ROUND(AT548*CZ548,2),2)</f>
        <v/>
      </c>
      <c r="DC548">
        <f>ROUND(ROUND(AT548*AG548,2),2)</f>
        <v/>
      </c>
      <c r="DD548" t="inlineStr"/>
      <c r="DE548" t="inlineStr"/>
      <c r="DF548">
        <f>ROUND(ROUND(AE548*AI548,0)*CX548,0)</f>
        <v/>
      </c>
      <c r="DG548">
        <f>ROUND(ROUND(AF548,0)*CX548,0)</f>
        <v/>
      </c>
      <c r="DH548">
        <f>ROUND(ROUND(AG548,0)*CX548,0)</f>
        <v/>
      </c>
      <c r="DI548">
        <f>ROUND(ROUND(AH548,0)*CX548,0)</f>
        <v/>
      </c>
      <c r="DJ548">
        <f>DF548</f>
        <v/>
      </c>
      <c r="DK548" t="n">
        <v>0</v>
      </c>
      <c r="DL548" t="inlineStr"/>
      <c r="DM548" t="n">
        <v>0</v>
      </c>
      <c r="DN548" t="inlineStr"/>
      <c r="DO548" t="n">
        <v>0</v>
      </c>
    </row>
    <row r="549">
      <c r="A549">
        <f>ROW(Source!A1638)</f>
        <v/>
      </c>
      <c r="B549" t="n">
        <v>78862477</v>
      </c>
      <c r="C549" t="n">
        <v>78867067</v>
      </c>
      <c r="D549" t="n">
        <v>29159168</v>
      </c>
      <c r="E549" t="n">
        <v>1</v>
      </c>
      <c r="F549" t="n">
        <v>1</v>
      </c>
      <c r="G549" t="n">
        <v>1</v>
      </c>
      <c r="H549" t="n">
        <v>3</v>
      </c>
      <c r="I549" t="inlineStr">
        <is>
          <t>507-5008</t>
        </is>
      </c>
      <c r="J549" t="inlineStr">
        <is>
          <t>ТССЦ Московской обл., 507-5008, приказ Минстроя России №675/пр от 28.02.2017 № 258/пр</t>
        </is>
      </c>
      <c r="K549" t="inlineStr">
        <is>
          <t>Муфта полипропиленовая соединительная диаметром 25 мм</t>
        </is>
      </c>
      <c r="L549" t="n">
        <v>1358</v>
      </c>
      <c r="N549" t="n">
        <v>1010</v>
      </c>
      <c r="O549" t="inlineStr">
        <is>
          <t>10 шт.</t>
        </is>
      </c>
      <c r="P549" t="inlineStr">
        <is>
          <t>10 шт.</t>
        </is>
      </c>
      <c r="Q549" t="n">
        <v>10</v>
      </c>
      <c r="W549" t="n">
        <v>0</v>
      </c>
      <c r="X549" t="n">
        <v>1871529504</v>
      </c>
      <c r="Y549">
        <f>AT549</f>
        <v/>
      </c>
      <c r="AA549" t="n">
        <v>76.81999999999999</v>
      </c>
      <c r="AB549" t="n">
        <v>0</v>
      </c>
      <c r="AC549" t="n">
        <v>0</v>
      </c>
      <c r="AD549" t="n">
        <v>0</v>
      </c>
      <c r="AE549" t="n">
        <v>9.9</v>
      </c>
      <c r="AF549" t="n">
        <v>0</v>
      </c>
      <c r="AG549" t="n">
        <v>0</v>
      </c>
      <c r="AH549" t="n">
        <v>0</v>
      </c>
      <c r="AI549" t="n">
        <v>7.76</v>
      </c>
      <c r="AJ549" t="n">
        <v>1</v>
      </c>
      <c r="AK549" t="n">
        <v>1</v>
      </c>
      <c r="AL549" t="n">
        <v>1</v>
      </c>
      <c r="AM549" t="n">
        <v>0</v>
      </c>
      <c r="AN549" t="n">
        <v>0</v>
      </c>
      <c r="AO549" t="n">
        <v>0</v>
      </c>
      <c r="AP549" t="n">
        <v>1</v>
      </c>
      <c r="AQ549" t="n">
        <v>0</v>
      </c>
      <c r="AR549" t="n">
        <v>0</v>
      </c>
      <c r="AS549" t="inlineStr"/>
      <c r="AT549" t="n">
        <v>20</v>
      </c>
      <c r="AU549" t="inlineStr"/>
      <c r="AV549" t="n">
        <v>0</v>
      </c>
      <c r="AW549" t="n">
        <v>1</v>
      </c>
      <c r="AX549" t="n">
        <v>-1</v>
      </c>
      <c r="AY549" t="n">
        <v>0</v>
      </c>
      <c r="AZ549" t="n">
        <v>0</v>
      </c>
      <c r="BA549" t="inlineStr"/>
      <c r="BB549" t="n">
        <v>0</v>
      </c>
      <c r="BC549" t="n">
        <v>0</v>
      </c>
      <c r="BD549" t="n">
        <v>0</v>
      </c>
      <c r="BE549" t="n">
        <v>0</v>
      </c>
      <c r="BF549" t="n">
        <v>0</v>
      </c>
      <c r="BG549" t="n">
        <v>0</v>
      </c>
      <c r="BH549" t="n">
        <v>0</v>
      </c>
      <c r="BI549" t="n">
        <v>0</v>
      </c>
      <c r="BJ549" t="n">
        <v>0</v>
      </c>
      <c r="BK549" t="n">
        <v>0</v>
      </c>
      <c r="BL549" t="n">
        <v>0</v>
      </c>
      <c r="BM549" t="n">
        <v>0</v>
      </c>
      <c r="BN549" t="n">
        <v>0</v>
      </c>
      <c r="BO549" t="n">
        <v>0</v>
      </c>
      <c r="BP549" t="n">
        <v>0</v>
      </c>
      <c r="BQ549" t="n">
        <v>0</v>
      </c>
      <c r="BR549" t="n">
        <v>0</v>
      </c>
      <c r="BS549" t="n">
        <v>0</v>
      </c>
      <c r="BT549" t="n">
        <v>0</v>
      </c>
      <c r="BU549" t="n">
        <v>0</v>
      </c>
      <c r="BV549" t="n">
        <v>0</v>
      </c>
      <c r="BW549" t="n">
        <v>0</v>
      </c>
      <c r="CV549" t="n">
        <v>0</v>
      </c>
      <c r="CW549" t="n">
        <v>0</v>
      </c>
      <c r="CX549">
        <f>ROUND(Y549*Source!I1638,7)</f>
        <v/>
      </c>
      <c r="CY549">
        <f>AA549</f>
        <v/>
      </c>
      <c r="CZ549">
        <f>AE549</f>
        <v/>
      </c>
      <c r="DA549">
        <f>AI549</f>
        <v/>
      </c>
      <c r="DB549">
        <f>ROUND(ROUND(AT549*CZ549,2),2)</f>
        <v/>
      </c>
      <c r="DC549">
        <f>ROUND(ROUND(AT549*AG549,2),2)</f>
        <v/>
      </c>
      <c r="DD549" t="inlineStr"/>
      <c r="DE549" t="inlineStr"/>
      <c r="DF549">
        <f>ROUND(ROUND(AE549*AI549,0)*CX549,0)</f>
        <v/>
      </c>
      <c r="DG549">
        <f>ROUND(ROUND(AF549,0)*CX549,0)</f>
        <v/>
      </c>
      <c r="DH549">
        <f>ROUND(ROUND(AG549,0)*CX549,0)</f>
        <v/>
      </c>
      <c r="DI549">
        <f>ROUND(ROUND(AH549,0)*CX549,0)</f>
        <v/>
      </c>
      <c r="DJ549">
        <f>DF549</f>
        <v/>
      </c>
      <c r="DK549" t="n">
        <v>0</v>
      </c>
      <c r="DL549" t="inlineStr"/>
      <c r="DM549" t="n">
        <v>0</v>
      </c>
      <c r="DN549" t="inlineStr"/>
      <c r="DO549" t="n">
        <v>0</v>
      </c>
    </row>
    <row r="550">
      <c r="A550">
        <f>ROW(Source!A1642)</f>
        <v/>
      </c>
      <c r="B550" t="n">
        <v>78862477</v>
      </c>
      <c r="C550" t="n">
        <v>78867121</v>
      </c>
      <c r="D550" t="n">
        <v>18409850</v>
      </c>
      <c r="E550" t="n">
        <v>1</v>
      </c>
      <c r="F550" t="n">
        <v>1</v>
      </c>
      <c r="G550" t="n">
        <v>1</v>
      </c>
      <c r="H550" t="n">
        <v>1</v>
      </c>
      <c r="I550" t="inlineStr">
        <is>
          <t>1-1035-90</t>
        </is>
      </c>
      <c r="J550" t="inlineStr"/>
      <c r="K550" t="inlineStr">
        <is>
          <t>Рабочий строитель среднего разряда 3,5</t>
        </is>
      </c>
      <c r="L550" t="n">
        <v>1369</v>
      </c>
      <c r="N550" t="n">
        <v>1013</v>
      </c>
      <c r="O550" t="inlineStr">
        <is>
          <t>чел.-ч</t>
        </is>
      </c>
      <c r="P550" t="inlineStr">
        <is>
          <t>чел.-ч</t>
        </is>
      </c>
      <c r="Q550" t="n">
        <v>1</v>
      </c>
      <c r="W550" t="n">
        <v>0</v>
      </c>
      <c r="X550" t="n">
        <v>855544366</v>
      </c>
      <c r="Y550">
        <f>AT550</f>
        <v/>
      </c>
      <c r="AA550" t="n">
        <v>0</v>
      </c>
      <c r="AB550" t="n">
        <v>0</v>
      </c>
      <c r="AC550" t="n">
        <v>0</v>
      </c>
      <c r="AD550" t="n">
        <v>9.07</v>
      </c>
      <c r="AE550" t="n">
        <v>0</v>
      </c>
      <c r="AF550" t="n">
        <v>0</v>
      </c>
      <c r="AG550" t="n">
        <v>0</v>
      </c>
      <c r="AH550" t="n">
        <v>9.07</v>
      </c>
      <c r="AI550" t="n">
        <v>1</v>
      </c>
      <c r="AJ550" t="n">
        <v>1</v>
      </c>
      <c r="AK550" t="n">
        <v>1</v>
      </c>
      <c r="AL550" t="n">
        <v>1</v>
      </c>
      <c r="AM550" t="n">
        <v>-2</v>
      </c>
      <c r="AN550" t="n">
        <v>0</v>
      </c>
      <c r="AO550" t="n">
        <v>1</v>
      </c>
      <c r="AP550" t="n">
        <v>0</v>
      </c>
      <c r="AQ550" t="n">
        <v>0</v>
      </c>
      <c r="AR550" t="n">
        <v>0</v>
      </c>
      <c r="AS550" t="inlineStr"/>
      <c r="AT550" t="n">
        <v>422</v>
      </c>
      <c r="AU550" t="inlineStr"/>
      <c r="AV550" t="n">
        <v>1</v>
      </c>
      <c r="AW550" t="n">
        <v>2</v>
      </c>
      <c r="AX550" t="n">
        <v>78867122</v>
      </c>
      <c r="AY550" t="n">
        <v>1</v>
      </c>
      <c r="AZ550" t="n">
        <v>0</v>
      </c>
      <c r="BA550" t="n">
        <v>536</v>
      </c>
      <c r="BB550" t="n">
        <v>0</v>
      </c>
      <c r="BC550" t="n">
        <v>0</v>
      </c>
      <c r="BD550" t="n">
        <v>0</v>
      </c>
      <c r="BE550" t="n">
        <v>0</v>
      </c>
      <c r="BF550" t="n">
        <v>0</v>
      </c>
      <c r="BG550" t="n">
        <v>0</v>
      </c>
      <c r="BH550" t="n">
        <v>0</v>
      </c>
      <c r="BI550" t="n">
        <v>0</v>
      </c>
      <c r="BJ550" t="n">
        <v>0</v>
      </c>
      <c r="BK550" t="n">
        <v>0</v>
      </c>
      <c r="BL550" t="n">
        <v>0</v>
      </c>
      <c r="BM550" t="n">
        <v>0</v>
      </c>
      <c r="BN550" t="n">
        <v>0</v>
      </c>
      <c r="BO550" t="n">
        <v>0</v>
      </c>
      <c r="BP550" t="n">
        <v>0</v>
      </c>
      <c r="BQ550" t="n">
        <v>0</v>
      </c>
      <c r="BR550" t="n">
        <v>0</v>
      </c>
      <c r="BS550" t="n">
        <v>0</v>
      </c>
      <c r="BT550" t="n">
        <v>0</v>
      </c>
      <c r="BU550" t="n">
        <v>0</v>
      </c>
      <c r="BV550" t="n">
        <v>0</v>
      </c>
      <c r="BW550" t="n">
        <v>0</v>
      </c>
      <c r="CU550">
        <f>ROUND(AT550*Source!I1642*AH550*AL550,0)</f>
        <v/>
      </c>
      <c r="CV550">
        <f>ROUND(Y550*Source!I1642,7)</f>
        <v/>
      </c>
      <c r="CW550" t="n">
        <v>0</v>
      </c>
      <c r="CX550">
        <f>ROUND(Y550*Source!I1642,7)</f>
        <v/>
      </c>
      <c r="CY550">
        <f>AD550</f>
        <v/>
      </c>
      <c r="CZ550">
        <f>AH550</f>
        <v/>
      </c>
      <c r="DA550">
        <f>AL550</f>
        <v/>
      </c>
      <c r="DB550">
        <f>ROUND(ROUND(AT550*CZ550,2),2)</f>
        <v/>
      </c>
      <c r="DC550">
        <f>ROUND(ROUND(AT550*AG550,2),2)</f>
        <v/>
      </c>
      <c r="DD550" t="inlineStr"/>
      <c r="DE550" t="inlineStr"/>
      <c r="DF550">
        <f>ROUND(ROUND(AE550,0)*CX550,0)</f>
        <v/>
      </c>
      <c r="DG550">
        <f>ROUND(ROUND(AF550,0)*CX550,0)</f>
        <v/>
      </c>
      <c r="DH550">
        <f>ROUND(ROUND(AG550,0)*CX550,0)</f>
        <v/>
      </c>
      <c r="DI550">
        <f>ROUND(ROUND(AH550,0)*CX550,0)</f>
        <v/>
      </c>
      <c r="DJ550">
        <f>DI550</f>
        <v/>
      </c>
      <c r="DK550" t="n">
        <v>0</v>
      </c>
      <c r="DL550" t="inlineStr"/>
      <c r="DM550" t="n">
        <v>0</v>
      </c>
      <c r="DN550" t="inlineStr"/>
      <c r="DO550" t="n">
        <v>0</v>
      </c>
    </row>
    <row r="551">
      <c r="A551">
        <f>ROW(Source!A1642)</f>
        <v/>
      </c>
      <c r="B551" t="n">
        <v>78862477</v>
      </c>
      <c r="C551" t="n">
        <v>78867121</v>
      </c>
      <c r="D551" t="n">
        <v>29174913</v>
      </c>
      <c r="E551" t="n">
        <v>1</v>
      </c>
      <c r="F551" t="n">
        <v>1</v>
      </c>
      <c r="G551" t="n">
        <v>1</v>
      </c>
      <c r="H551" t="n">
        <v>2</v>
      </c>
      <c r="I551" t="inlineStr">
        <is>
          <t>400001</t>
        </is>
      </c>
      <c r="J551" t="inlineStr">
        <is>
          <t>ТСЭМ Московской обл., 400001, приказ Минстроя России №675/пр от 28.02.2017 № 264/пр</t>
        </is>
      </c>
      <c r="K551" t="inlineStr">
        <is>
          <t>Автомобили бортовые, грузоподъемность до 5 т</t>
        </is>
      </c>
      <c r="L551" t="n">
        <v>1368</v>
      </c>
      <c r="N551" t="n">
        <v>1011</v>
      </c>
      <c r="O551" t="inlineStr">
        <is>
          <t>маш.-ч</t>
        </is>
      </c>
      <c r="P551" t="inlineStr">
        <is>
          <t>маш.-ч</t>
        </is>
      </c>
      <c r="Q551" t="n">
        <v>1</v>
      </c>
      <c r="W551" t="n">
        <v>0</v>
      </c>
      <c r="X551" t="n">
        <v>1230759911</v>
      </c>
      <c r="Y551">
        <f>AT551</f>
        <v/>
      </c>
      <c r="AA551" t="n">
        <v>0</v>
      </c>
      <c r="AB551" t="n">
        <v>2177.51</v>
      </c>
      <c r="AC551" t="n">
        <v>606.1</v>
      </c>
      <c r="AD551" t="n">
        <v>0</v>
      </c>
      <c r="AE551" t="n">
        <v>0</v>
      </c>
      <c r="AF551" t="n">
        <v>87.17</v>
      </c>
      <c r="AG551" t="n">
        <v>11.6</v>
      </c>
      <c r="AH551" t="n">
        <v>0</v>
      </c>
      <c r="AI551" t="n">
        <v>1</v>
      </c>
      <c r="AJ551" t="n">
        <v>24.98</v>
      </c>
      <c r="AK551" t="n">
        <v>52.25</v>
      </c>
      <c r="AL551" t="n">
        <v>1</v>
      </c>
      <c r="AM551" t="n">
        <v>2</v>
      </c>
      <c r="AN551" t="n">
        <v>0</v>
      </c>
      <c r="AO551" t="n">
        <v>1</v>
      </c>
      <c r="AP551" t="n">
        <v>0</v>
      </c>
      <c r="AQ551" t="n">
        <v>0</v>
      </c>
      <c r="AR551" t="n">
        <v>0</v>
      </c>
      <c r="AS551" t="inlineStr"/>
      <c r="AT551" t="n">
        <v>4.2</v>
      </c>
      <c r="AU551" t="inlineStr"/>
      <c r="AV551" t="n">
        <v>0</v>
      </c>
      <c r="AW551" t="n">
        <v>2</v>
      </c>
      <c r="AX551" t="n">
        <v>78867123</v>
      </c>
      <c r="AY551" t="n">
        <v>1</v>
      </c>
      <c r="AZ551" t="n">
        <v>0</v>
      </c>
      <c r="BA551" t="n">
        <v>537</v>
      </c>
      <c r="BB551" t="n">
        <v>0</v>
      </c>
      <c r="BC551" t="n">
        <v>0</v>
      </c>
      <c r="BD551" t="n">
        <v>0</v>
      </c>
      <c r="BE551" t="n">
        <v>0</v>
      </c>
      <c r="BF551" t="n">
        <v>0</v>
      </c>
      <c r="BG551" t="n">
        <v>0</v>
      </c>
      <c r="BH551" t="n">
        <v>0</v>
      </c>
      <c r="BI551" t="n">
        <v>0</v>
      </c>
      <c r="BJ551" t="n">
        <v>0</v>
      </c>
      <c r="BK551" t="n">
        <v>0</v>
      </c>
      <c r="BL551" t="n">
        <v>0</v>
      </c>
      <c r="BM551" t="n">
        <v>0</v>
      </c>
      <c r="BN551" t="n">
        <v>0</v>
      </c>
      <c r="BO551" t="n">
        <v>0</v>
      </c>
      <c r="BP551" t="n">
        <v>0</v>
      </c>
      <c r="BQ551" t="n">
        <v>0</v>
      </c>
      <c r="BR551" t="n">
        <v>0</v>
      </c>
      <c r="BS551" t="n">
        <v>0</v>
      </c>
      <c r="BT551" t="n">
        <v>0</v>
      </c>
      <c r="BU551" t="n">
        <v>0</v>
      </c>
      <c r="BV551" t="n">
        <v>0</v>
      </c>
      <c r="BW551" t="n">
        <v>0</v>
      </c>
      <c r="CV551" t="n">
        <v>0</v>
      </c>
      <c r="CW551">
        <f>ROUND(Y551*Source!I1642*DO551,7)</f>
        <v/>
      </c>
      <c r="CX551">
        <f>ROUND(Y551*Source!I1642,7)</f>
        <v/>
      </c>
      <c r="CY551">
        <f>AB551</f>
        <v/>
      </c>
      <c r="CZ551">
        <f>AF551</f>
        <v/>
      </c>
      <c r="DA551">
        <f>AJ551</f>
        <v/>
      </c>
      <c r="DB551">
        <f>ROUND(ROUND(AT551*CZ551,2),2)</f>
        <v/>
      </c>
      <c r="DC551">
        <f>ROUND(ROUND(AT551*AG551,2),2)</f>
        <v/>
      </c>
      <c r="DD551" t="inlineStr"/>
      <c r="DE551" t="inlineStr"/>
      <c r="DF551">
        <f>ROUND(ROUND(AE551,0)*CX551,0)</f>
        <v/>
      </c>
      <c r="DG551">
        <f>ROUND(ROUND(AF551*AJ551,0)*CX551,0)</f>
        <v/>
      </c>
      <c r="DH551">
        <f>ROUND(ROUND(AG551*AK551,0)*CX551,0)</f>
        <v/>
      </c>
      <c r="DI551">
        <f>ROUND(ROUND(AH551,0)*CX551,0)</f>
        <v/>
      </c>
      <c r="DJ551">
        <f>DG551</f>
        <v/>
      </c>
      <c r="DK551" t="n">
        <v>0</v>
      </c>
      <c r="DL551" t="inlineStr"/>
      <c r="DM551" t="n">
        <v>0</v>
      </c>
      <c r="DN551" t="inlineStr"/>
      <c r="DO551" t="n">
        <v>0</v>
      </c>
    </row>
    <row r="552">
      <c r="A552">
        <f>ROW(Source!A1642)</f>
        <v/>
      </c>
      <c r="B552" t="n">
        <v>78862477</v>
      </c>
      <c r="C552" t="n">
        <v>78867121</v>
      </c>
      <c r="D552" t="n">
        <v>29114241</v>
      </c>
      <c r="E552" t="n">
        <v>1</v>
      </c>
      <c r="F552" t="n">
        <v>1</v>
      </c>
      <c r="G552" t="n">
        <v>1</v>
      </c>
      <c r="H552" t="n">
        <v>3</v>
      </c>
      <c r="I552" t="inlineStr">
        <is>
          <t>101-2577</t>
        </is>
      </c>
      <c r="J552" t="inlineStr">
        <is>
          <t>ТССЦ Московской обл., 101-2577, приказ Минстроя России №675/пр от 28.02.2017 № 254/пр</t>
        </is>
      </c>
      <c r="K552" t="inlineStr">
        <is>
          <t>Болты с гайками и шайбами для санитарно-технических работ диаметром 20-22 мм</t>
        </is>
      </c>
      <c r="L552" t="n">
        <v>1348</v>
      </c>
      <c r="N552" t="n">
        <v>1009</v>
      </c>
      <c r="O552" t="inlineStr">
        <is>
          <t>т</t>
        </is>
      </c>
      <c r="P552" t="inlineStr">
        <is>
          <t>т</t>
        </is>
      </c>
      <c r="Q552" t="n">
        <v>1000</v>
      </c>
      <c r="W552" t="n">
        <v>0</v>
      </c>
      <c r="X552" t="n">
        <v>509278498</v>
      </c>
      <c r="Y552">
        <f>AT552</f>
        <v/>
      </c>
      <c r="AA552" t="n">
        <v>152821.09</v>
      </c>
      <c r="AB552" t="n">
        <v>0</v>
      </c>
      <c r="AC552" t="n">
        <v>0</v>
      </c>
      <c r="AD552" t="n">
        <v>0</v>
      </c>
      <c r="AE552" t="n">
        <v>13559.99</v>
      </c>
      <c r="AF552" t="n">
        <v>0</v>
      </c>
      <c r="AG552" t="n">
        <v>0</v>
      </c>
      <c r="AH552" t="n">
        <v>0</v>
      </c>
      <c r="AI552" t="n">
        <v>11.27</v>
      </c>
      <c r="AJ552" t="n">
        <v>1</v>
      </c>
      <c r="AK552" t="n">
        <v>1</v>
      </c>
      <c r="AL552" t="n">
        <v>1</v>
      </c>
      <c r="AM552" t="n">
        <v>2</v>
      </c>
      <c r="AN552" t="n">
        <v>0</v>
      </c>
      <c r="AO552" t="n">
        <v>1</v>
      </c>
      <c r="AP552" t="n">
        <v>0</v>
      </c>
      <c r="AQ552" t="n">
        <v>0</v>
      </c>
      <c r="AR552" t="n">
        <v>0</v>
      </c>
      <c r="AS552" t="inlineStr"/>
      <c r="AT552" t="n">
        <v>0.21</v>
      </c>
      <c r="AU552" t="inlineStr"/>
      <c r="AV552" t="n">
        <v>0</v>
      </c>
      <c r="AW552" t="n">
        <v>2</v>
      </c>
      <c r="AX552" t="n">
        <v>78867124</v>
      </c>
      <c r="AY552" t="n">
        <v>1</v>
      </c>
      <c r="AZ552" t="n">
        <v>0</v>
      </c>
      <c r="BA552" t="n">
        <v>538</v>
      </c>
      <c r="BB552" t="n">
        <v>0</v>
      </c>
      <c r="BC552" t="n">
        <v>0</v>
      </c>
      <c r="BD552" t="n">
        <v>0</v>
      </c>
      <c r="BE552" t="n">
        <v>0</v>
      </c>
      <c r="BF552" t="n">
        <v>0</v>
      </c>
      <c r="BG552" t="n">
        <v>0</v>
      </c>
      <c r="BH552" t="n">
        <v>0</v>
      </c>
      <c r="BI552" t="n">
        <v>0</v>
      </c>
      <c r="BJ552" t="n">
        <v>0</v>
      </c>
      <c r="BK552" t="n">
        <v>0</v>
      </c>
      <c r="BL552" t="n">
        <v>0</v>
      </c>
      <c r="BM552" t="n">
        <v>0</v>
      </c>
      <c r="BN552" t="n">
        <v>0</v>
      </c>
      <c r="BO552" t="n">
        <v>0</v>
      </c>
      <c r="BP552" t="n">
        <v>0</v>
      </c>
      <c r="BQ552" t="n">
        <v>0</v>
      </c>
      <c r="BR552" t="n">
        <v>0</v>
      </c>
      <c r="BS552" t="n">
        <v>0</v>
      </c>
      <c r="BT552" t="n">
        <v>0</v>
      </c>
      <c r="BU552" t="n">
        <v>0</v>
      </c>
      <c r="BV552" t="n">
        <v>0</v>
      </c>
      <c r="BW552" t="n">
        <v>0</v>
      </c>
      <c r="CV552" t="n">
        <v>0</v>
      </c>
      <c r="CW552" t="n">
        <v>0</v>
      </c>
      <c r="CX552">
        <f>ROUND(Y552*Source!I1642,7)</f>
        <v/>
      </c>
      <c r="CY552">
        <f>AA552</f>
        <v/>
      </c>
      <c r="CZ552">
        <f>AE552</f>
        <v/>
      </c>
      <c r="DA552">
        <f>AI552</f>
        <v/>
      </c>
      <c r="DB552">
        <f>ROUND(ROUND(AT552*CZ552,2),2)</f>
        <v/>
      </c>
      <c r="DC552">
        <f>ROUND(ROUND(AT552*AG552,2),2)</f>
        <v/>
      </c>
      <c r="DD552" t="inlineStr"/>
      <c r="DE552" t="inlineStr"/>
      <c r="DF552">
        <f>ROUND(ROUND(AE552*AI552,0)*CX552,0)</f>
        <v/>
      </c>
      <c r="DG552">
        <f>ROUND(ROUND(AF552,0)*CX552,0)</f>
        <v/>
      </c>
      <c r="DH552">
        <f>ROUND(ROUND(AG552,0)*CX552,0)</f>
        <v/>
      </c>
      <c r="DI552">
        <f>ROUND(ROUND(AH552,0)*CX552,0)</f>
        <v/>
      </c>
      <c r="DJ552">
        <f>DF552</f>
        <v/>
      </c>
      <c r="DK552" t="n">
        <v>0</v>
      </c>
      <c r="DL552" t="inlineStr"/>
      <c r="DM552" t="n">
        <v>0</v>
      </c>
      <c r="DN552" t="inlineStr"/>
      <c r="DO552" t="n">
        <v>0</v>
      </c>
    </row>
    <row r="553">
      <c r="A553">
        <f>ROW(Source!A1642)</f>
        <v/>
      </c>
      <c r="B553" t="n">
        <v>78862477</v>
      </c>
      <c r="C553" t="n">
        <v>78867121</v>
      </c>
      <c r="D553" t="n">
        <v>29142949</v>
      </c>
      <c r="E553" t="n">
        <v>1</v>
      </c>
      <c r="F553" t="n">
        <v>1</v>
      </c>
      <c r="G553" t="n">
        <v>1</v>
      </c>
      <c r="H553" t="n">
        <v>3</v>
      </c>
      <c r="I553" t="inlineStr">
        <is>
          <t>302-1177</t>
        </is>
      </c>
      <c r="J553" t="inlineStr">
        <is>
          <t>ТССЦ Московской обл., 302-1177, приказ Минстроя России №675/пр от 28.02.2017 № 256/пр</t>
        </is>
      </c>
      <c r="K553" t="inlineStr">
        <is>
          <t>Задвижки параллельные фланцевые с выдвижным шпинделем для воды и пара давлением 1 Мпа (10 кгс/см2) 30ч6бр диаметром 100 мм</t>
        </is>
      </c>
      <c r="L553" t="n">
        <v>1354</v>
      </c>
      <c r="N553" t="n">
        <v>1010</v>
      </c>
      <c r="O553" t="inlineStr">
        <is>
          <t>шт.</t>
        </is>
      </c>
      <c r="P553" t="inlineStr">
        <is>
          <t>шт.</t>
        </is>
      </c>
      <c r="Q553" t="n">
        <v>1</v>
      </c>
      <c r="W553" t="n">
        <v>0</v>
      </c>
      <c r="X553" t="n">
        <v>797628454</v>
      </c>
      <c r="Y553">
        <f>AT553</f>
        <v/>
      </c>
      <c r="AA553" t="n">
        <v>7703.47</v>
      </c>
      <c r="AB553" t="n">
        <v>0</v>
      </c>
      <c r="AC553" t="n">
        <v>0</v>
      </c>
      <c r="AD553" t="n">
        <v>0</v>
      </c>
      <c r="AE553" t="n">
        <v>476.7</v>
      </c>
      <c r="AF553" t="n">
        <v>0</v>
      </c>
      <c r="AG553" t="n">
        <v>0</v>
      </c>
      <c r="AH553" t="n">
        <v>0</v>
      </c>
      <c r="AI553" t="n">
        <v>16.16</v>
      </c>
      <c r="AJ553" t="n">
        <v>1</v>
      </c>
      <c r="AK553" t="n">
        <v>1</v>
      </c>
      <c r="AL553" t="n">
        <v>1</v>
      </c>
      <c r="AM553" t="n">
        <v>2</v>
      </c>
      <c r="AN553" t="n">
        <v>0</v>
      </c>
      <c r="AO553" t="n">
        <v>1</v>
      </c>
      <c r="AP553" t="n">
        <v>0</v>
      </c>
      <c r="AQ553" t="n">
        <v>0</v>
      </c>
      <c r="AR553" t="n">
        <v>0</v>
      </c>
      <c r="AS553" t="inlineStr"/>
      <c r="AT553" t="n">
        <v>100</v>
      </c>
      <c r="AU553" t="inlineStr"/>
      <c r="AV553" t="n">
        <v>0</v>
      </c>
      <c r="AW553" t="n">
        <v>2</v>
      </c>
      <c r="AX553" t="n">
        <v>78867125</v>
      </c>
      <c r="AY553" t="n">
        <v>1</v>
      </c>
      <c r="AZ553" t="n">
        <v>0</v>
      </c>
      <c r="BA553" t="n">
        <v>539</v>
      </c>
      <c r="BB553" t="n">
        <v>0</v>
      </c>
      <c r="BC553" t="n">
        <v>0</v>
      </c>
      <c r="BD553" t="n">
        <v>0</v>
      </c>
      <c r="BE553" t="n">
        <v>0</v>
      </c>
      <c r="BF553" t="n">
        <v>0</v>
      </c>
      <c r="BG553" t="n">
        <v>0</v>
      </c>
      <c r="BH553" t="n">
        <v>0</v>
      </c>
      <c r="BI553" t="n">
        <v>0</v>
      </c>
      <c r="BJ553" t="n">
        <v>0</v>
      </c>
      <c r="BK553" t="n">
        <v>0</v>
      </c>
      <c r="BL553" t="n">
        <v>0</v>
      </c>
      <c r="BM553" t="n">
        <v>0</v>
      </c>
      <c r="BN553" t="n">
        <v>0</v>
      </c>
      <c r="BO553" t="n">
        <v>0</v>
      </c>
      <c r="BP553" t="n">
        <v>0</v>
      </c>
      <c r="BQ553" t="n">
        <v>0</v>
      </c>
      <c r="BR553" t="n">
        <v>0</v>
      </c>
      <c r="BS553" t="n">
        <v>0</v>
      </c>
      <c r="BT553" t="n">
        <v>0</v>
      </c>
      <c r="BU553" t="n">
        <v>0</v>
      </c>
      <c r="BV553" t="n">
        <v>0</v>
      </c>
      <c r="BW553" t="n">
        <v>0</v>
      </c>
      <c r="CV553" t="n">
        <v>0</v>
      </c>
      <c r="CW553" t="n">
        <v>0</v>
      </c>
      <c r="CX553">
        <f>ROUND(Y553*Source!I1642,7)</f>
        <v/>
      </c>
      <c r="CY553">
        <f>AA553</f>
        <v/>
      </c>
      <c r="CZ553">
        <f>AE553</f>
        <v/>
      </c>
      <c r="DA553">
        <f>AI553</f>
        <v/>
      </c>
      <c r="DB553">
        <f>ROUND(ROUND(AT553*CZ553,2),2)</f>
        <v/>
      </c>
      <c r="DC553">
        <f>ROUND(ROUND(AT553*AG553,2),2)</f>
        <v/>
      </c>
      <c r="DD553" t="inlineStr"/>
      <c r="DE553" t="inlineStr"/>
      <c r="DF553">
        <f>ROUND(ROUND(AE553*AI553,0)*CX553,0)</f>
        <v/>
      </c>
      <c r="DG553">
        <f>ROUND(ROUND(AF553,0)*CX553,0)</f>
        <v/>
      </c>
      <c r="DH553">
        <f>ROUND(ROUND(AG553,0)*CX553,0)</f>
        <v/>
      </c>
      <c r="DI553">
        <f>ROUND(ROUND(AH553,0)*CX553,0)</f>
        <v/>
      </c>
      <c r="DJ553">
        <f>DF553</f>
        <v/>
      </c>
      <c r="DK553" t="n">
        <v>0</v>
      </c>
      <c r="DL553" t="inlineStr"/>
      <c r="DM553" t="n">
        <v>0</v>
      </c>
      <c r="DN553" t="inlineStr"/>
      <c r="DO553" t="n">
        <v>0</v>
      </c>
    </row>
    <row r="554">
      <c r="A554">
        <f>ROW(Source!A1642)</f>
        <v/>
      </c>
      <c r="B554" t="n">
        <v>78862477</v>
      </c>
      <c r="C554" t="n">
        <v>78867121</v>
      </c>
      <c r="D554" t="n">
        <v>29171636</v>
      </c>
      <c r="E554" t="n">
        <v>1</v>
      </c>
      <c r="F554" t="n">
        <v>1</v>
      </c>
      <c r="G554" t="n">
        <v>1</v>
      </c>
      <c r="H554" t="n">
        <v>3</v>
      </c>
      <c r="I554" t="inlineStr">
        <is>
          <t>509-0967</t>
        </is>
      </c>
      <c r="J554" t="inlineStr">
        <is>
          <t>ТССЦ Московской обл., 509-0967, приказ Минстроя России №675/пр от 28.02.2017 № 258/пр</t>
        </is>
      </c>
      <c r="K554" t="inlineStr">
        <is>
          <t>Прокладки из паронита марки ПМБ, толщиной 1 мм, диаметром 100 мм</t>
        </is>
      </c>
      <c r="L554" t="n">
        <v>1356</v>
      </c>
      <c r="N554" t="n">
        <v>1010</v>
      </c>
      <c r="O554" t="inlineStr">
        <is>
          <t>1000 шт.</t>
        </is>
      </c>
      <c r="P554" t="inlineStr">
        <is>
          <t>1000 шт.</t>
        </is>
      </c>
      <c r="Q554" t="n">
        <v>1000</v>
      </c>
      <c r="W554" t="n">
        <v>0</v>
      </c>
      <c r="X554" t="n">
        <v>-309739256</v>
      </c>
      <c r="Y554">
        <f>AT554</f>
        <v/>
      </c>
      <c r="AA554" t="n">
        <v>23673.46</v>
      </c>
      <c r="AB554" t="n">
        <v>0</v>
      </c>
      <c r="AC554" t="n">
        <v>0</v>
      </c>
      <c r="AD554" t="n">
        <v>0</v>
      </c>
      <c r="AE554" t="n">
        <v>5649.99</v>
      </c>
      <c r="AF554" t="n">
        <v>0</v>
      </c>
      <c r="AG554" t="n">
        <v>0</v>
      </c>
      <c r="AH554" t="n">
        <v>0</v>
      </c>
      <c r="AI554" t="n">
        <v>4.19</v>
      </c>
      <c r="AJ554" t="n">
        <v>1</v>
      </c>
      <c r="AK554" t="n">
        <v>1</v>
      </c>
      <c r="AL554" t="n">
        <v>1</v>
      </c>
      <c r="AM554" t="n">
        <v>2</v>
      </c>
      <c r="AN554" t="n">
        <v>0</v>
      </c>
      <c r="AO554" t="n">
        <v>1</v>
      </c>
      <c r="AP554" t="n">
        <v>0</v>
      </c>
      <c r="AQ554" t="n">
        <v>0</v>
      </c>
      <c r="AR554" t="n">
        <v>0</v>
      </c>
      <c r="AS554" t="inlineStr"/>
      <c r="AT554" t="n">
        <v>0.2</v>
      </c>
      <c r="AU554" t="inlineStr"/>
      <c r="AV554" t="n">
        <v>0</v>
      </c>
      <c r="AW554" t="n">
        <v>2</v>
      </c>
      <c r="AX554" t="n">
        <v>78867126</v>
      </c>
      <c r="AY554" t="n">
        <v>1</v>
      </c>
      <c r="AZ554" t="n">
        <v>0</v>
      </c>
      <c r="BA554" t="n">
        <v>540</v>
      </c>
      <c r="BB554" t="n">
        <v>0</v>
      </c>
      <c r="BC554" t="n">
        <v>0</v>
      </c>
      <c r="BD554" t="n">
        <v>0</v>
      </c>
      <c r="BE554" t="n">
        <v>0</v>
      </c>
      <c r="BF554" t="n">
        <v>0</v>
      </c>
      <c r="BG554" t="n">
        <v>0</v>
      </c>
      <c r="BH554" t="n">
        <v>0</v>
      </c>
      <c r="BI554" t="n">
        <v>0</v>
      </c>
      <c r="BJ554" t="n">
        <v>0</v>
      </c>
      <c r="BK554" t="n">
        <v>0</v>
      </c>
      <c r="BL554" t="n">
        <v>0</v>
      </c>
      <c r="BM554" t="n">
        <v>0</v>
      </c>
      <c r="BN554" t="n">
        <v>0</v>
      </c>
      <c r="BO554" t="n">
        <v>0</v>
      </c>
      <c r="BP554" t="n">
        <v>0</v>
      </c>
      <c r="BQ554" t="n">
        <v>0</v>
      </c>
      <c r="BR554" t="n">
        <v>0</v>
      </c>
      <c r="BS554" t="n">
        <v>0</v>
      </c>
      <c r="BT554" t="n">
        <v>0</v>
      </c>
      <c r="BU554" t="n">
        <v>0</v>
      </c>
      <c r="BV554" t="n">
        <v>0</v>
      </c>
      <c r="BW554" t="n">
        <v>0</v>
      </c>
      <c r="CV554" t="n">
        <v>0</v>
      </c>
      <c r="CW554" t="n">
        <v>0</v>
      </c>
      <c r="CX554">
        <f>ROUND(Y554*Source!I1642,7)</f>
        <v/>
      </c>
      <c r="CY554">
        <f>AA554</f>
        <v/>
      </c>
      <c r="CZ554">
        <f>AE554</f>
        <v/>
      </c>
      <c r="DA554">
        <f>AI554</f>
        <v/>
      </c>
      <c r="DB554">
        <f>ROUND(ROUND(AT554*CZ554,2),2)</f>
        <v/>
      </c>
      <c r="DC554">
        <f>ROUND(ROUND(AT554*AG554,2),2)</f>
        <v/>
      </c>
      <c r="DD554" t="inlineStr"/>
      <c r="DE554" t="inlineStr"/>
      <c r="DF554">
        <f>ROUND(ROUND(AE554*AI554,0)*CX554,0)</f>
        <v/>
      </c>
      <c r="DG554">
        <f>ROUND(ROUND(AF554,0)*CX554,0)</f>
        <v/>
      </c>
      <c r="DH554">
        <f>ROUND(ROUND(AG554,0)*CX554,0)</f>
        <v/>
      </c>
      <c r="DI554">
        <f>ROUND(ROUND(AH554,0)*CX554,0)</f>
        <v/>
      </c>
      <c r="DJ554">
        <f>DF554</f>
        <v/>
      </c>
      <c r="DK554" t="n">
        <v>0</v>
      </c>
      <c r="DL554" t="inlineStr"/>
      <c r="DM554" t="n">
        <v>0</v>
      </c>
      <c r="DN554" t="inlineStr"/>
      <c r="DO554" t="n">
        <v>0</v>
      </c>
    </row>
    <row r="555">
      <c r="A555">
        <f>ROW(Source!A1642)</f>
        <v/>
      </c>
      <c r="B555" t="n">
        <v>78862477</v>
      </c>
      <c r="C555" t="n">
        <v>78867121</v>
      </c>
      <c r="D555" t="n">
        <v>29164350</v>
      </c>
      <c r="E555" t="n">
        <v>1</v>
      </c>
      <c r="F555" t="n">
        <v>1</v>
      </c>
      <c r="G555" t="n">
        <v>1</v>
      </c>
      <c r="H555" t="n">
        <v>3</v>
      </c>
      <c r="I555" t="inlineStr">
        <is>
          <t>509-9899</t>
        </is>
      </c>
      <c r="J555" t="inlineStr">
        <is>
          <t>ТССЦ Московской обл., 509-9899, приказ Минстроя России №675/пр от 28.02.2017 № 258/пр</t>
        </is>
      </c>
      <c r="K555" t="inlineStr">
        <is>
          <t>Строительный мусор и масса возвратных материалов</t>
        </is>
      </c>
      <c r="L555" t="n">
        <v>1348</v>
      </c>
      <c r="N555" t="n">
        <v>1009</v>
      </c>
      <c r="O555" t="inlineStr">
        <is>
          <t>т</t>
        </is>
      </c>
      <c r="P555" t="inlineStr">
        <is>
          <t>т</t>
        </is>
      </c>
      <c r="Q555" t="n">
        <v>1000</v>
      </c>
      <c r="W555" t="n">
        <v>0</v>
      </c>
      <c r="X555" t="n">
        <v>1839160745</v>
      </c>
      <c r="Y555">
        <f>AT555</f>
        <v/>
      </c>
      <c r="AA555" t="n">
        <v>0</v>
      </c>
      <c r="AB555" t="n">
        <v>0</v>
      </c>
      <c r="AC555" t="n">
        <v>0</v>
      </c>
      <c r="AD555" t="n">
        <v>0</v>
      </c>
      <c r="AE555" t="n">
        <v>0</v>
      </c>
      <c r="AF555" t="n">
        <v>0</v>
      </c>
      <c r="AG555" t="n">
        <v>0</v>
      </c>
      <c r="AH555" t="n">
        <v>0</v>
      </c>
      <c r="AI555" t="n">
        <v>1</v>
      </c>
      <c r="AJ555" t="n">
        <v>1</v>
      </c>
      <c r="AK555" t="n">
        <v>1</v>
      </c>
      <c r="AL555" t="n">
        <v>1</v>
      </c>
      <c r="AM555" t="n">
        <v>0</v>
      </c>
      <c r="AN555" t="n">
        <v>0</v>
      </c>
      <c r="AO555" t="n">
        <v>0</v>
      </c>
      <c r="AP555" t="n">
        <v>0</v>
      </c>
      <c r="AQ555" t="n">
        <v>0</v>
      </c>
      <c r="AR555" t="n">
        <v>0</v>
      </c>
      <c r="AS555" t="inlineStr"/>
      <c r="AT555" t="n">
        <v>3.84</v>
      </c>
      <c r="AU555" t="inlineStr"/>
      <c r="AV555" t="n">
        <v>0</v>
      </c>
      <c r="AW555" t="n">
        <v>2</v>
      </c>
      <c r="AX555" t="n">
        <v>78867127</v>
      </c>
      <c r="AY555" t="n">
        <v>1</v>
      </c>
      <c r="AZ555" t="n">
        <v>0</v>
      </c>
      <c r="BA555" t="n">
        <v>541</v>
      </c>
      <c r="BB555" t="n">
        <v>0</v>
      </c>
      <c r="BC555" t="n">
        <v>0</v>
      </c>
      <c r="BD555" t="n">
        <v>0</v>
      </c>
      <c r="BE555" t="n">
        <v>0</v>
      </c>
      <c r="BF555" t="n">
        <v>0</v>
      </c>
      <c r="BG555" t="n">
        <v>0</v>
      </c>
      <c r="BH555" t="n">
        <v>0</v>
      </c>
      <c r="BI555" t="n">
        <v>0</v>
      </c>
      <c r="BJ555" t="n">
        <v>0</v>
      </c>
      <c r="BK555" t="n">
        <v>0</v>
      </c>
      <c r="BL555" t="n">
        <v>0</v>
      </c>
      <c r="BM555" t="n">
        <v>0</v>
      </c>
      <c r="BN555" t="n">
        <v>0</v>
      </c>
      <c r="BO555" t="n">
        <v>0</v>
      </c>
      <c r="BP555" t="n">
        <v>0</v>
      </c>
      <c r="BQ555" t="n">
        <v>0</v>
      </c>
      <c r="BR555" t="n">
        <v>0</v>
      </c>
      <c r="BS555" t="n">
        <v>0</v>
      </c>
      <c r="BT555" t="n">
        <v>0</v>
      </c>
      <c r="BU555" t="n">
        <v>0</v>
      </c>
      <c r="BV555" t="n">
        <v>0</v>
      </c>
      <c r="BW555" t="n">
        <v>0</v>
      </c>
      <c r="CV555" t="n">
        <v>0</v>
      </c>
      <c r="CW555" t="n">
        <v>0</v>
      </c>
      <c r="CX555">
        <f>ROUND(Y555*Source!I1642,7)</f>
        <v/>
      </c>
      <c r="CY555">
        <f>AA555</f>
        <v/>
      </c>
      <c r="CZ555">
        <f>AE555</f>
        <v/>
      </c>
      <c r="DA555">
        <f>AI555</f>
        <v/>
      </c>
      <c r="DB555">
        <f>ROUND(ROUND(AT555*CZ555,2),2)</f>
        <v/>
      </c>
      <c r="DC555">
        <f>ROUND(ROUND(AT555*AG555,2),2)</f>
        <v/>
      </c>
      <c r="DD555" t="inlineStr"/>
      <c r="DE555" t="inlineStr"/>
      <c r="DF555">
        <f>ROUND(ROUND(AE555,0)*CX555,0)</f>
        <v/>
      </c>
      <c r="DG555">
        <f>ROUND(ROUND(AF555,0)*CX555,0)</f>
        <v/>
      </c>
      <c r="DH555">
        <f>ROUND(ROUND(AG555,0)*CX555,0)</f>
        <v/>
      </c>
      <c r="DI555">
        <f>ROUND(ROUND(AH555,0)*CX555,0)</f>
        <v/>
      </c>
      <c r="DJ555">
        <f>DF555</f>
        <v/>
      </c>
      <c r="DK555" t="n">
        <v>0</v>
      </c>
      <c r="DL555" t="inlineStr"/>
      <c r="DM555" t="n">
        <v>0</v>
      </c>
      <c r="DN555" t="inlineStr"/>
      <c r="DO555" t="n">
        <v>0</v>
      </c>
    </row>
    <row r="556">
      <c r="A556">
        <f>ROW(Source!A1682)</f>
        <v/>
      </c>
      <c r="B556" t="n">
        <v>78862477</v>
      </c>
      <c r="C556" t="n">
        <v>78867193</v>
      </c>
      <c r="D556" t="n">
        <v>18409661</v>
      </c>
      <c r="E556" t="n">
        <v>1</v>
      </c>
      <c r="F556" t="n">
        <v>1</v>
      </c>
      <c r="G556" t="n">
        <v>1</v>
      </c>
      <c r="H556" t="n">
        <v>1</v>
      </c>
      <c r="I556" t="inlineStr">
        <is>
          <t>1-1031-90</t>
        </is>
      </c>
      <c r="J556" t="inlineStr"/>
      <c r="K556" t="inlineStr">
        <is>
          <t>Рабочий строитель среднего разряда 3,1</t>
        </is>
      </c>
      <c r="L556" t="n">
        <v>1369</v>
      </c>
      <c r="N556" t="n">
        <v>1013</v>
      </c>
      <c r="O556" t="inlineStr">
        <is>
          <t>чел.-ч</t>
        </is>
      </c>
      <c r="P556" t="inlineStr">
        <is>
          <t>чел.-ч</t>
        </is>
      </c>
      <c r="Q556" t="n">
        <v>1</v>
      </c>
      <c r="W556" t="n">
        <v>0</v>
      </c>
      <c r="X556" t="n">
        <v>1989723076</v>
      </c>
      <c r="Y556">
        <f>AT556</f>
        <v/>
      </c>
      <c r="AA556" t="n">
        <v>0</v>
      </c>
      <c r="AB556" t="n">
        <v>0</v>
      </c>
      <c r="AC556" t="n">
        <v>0</v>
      </c>
      <c r="AD556" t="n">
        <v>8.640000000000001</v>
      </c>
      <c r="AE556" t="n">
        <v>0</v>
      </c>
      <c r="AF556" t="n">
        <v>0</v>
      </c>
      <c r="AG556" t="n">
        <v>0</v>
      </c>
      <c r="AH556" t="n">
        <v>8.640000000000001</v>
      </c>
      <c r="AI556" t="n">
        <v>1</v>
      </c>
      <c r="AJ556" t="n">
        <v>1</v>
      </c>
      <c r="AK556" t="n">
        <v>1</v>
      </c>
      <c r="AL556" t="n">
        <v>1</v>
      </c>
      <c r="AM556" t="n">
        <v>-2</v>
      </c>
      <c r="AN556" t="n">
        <v>0</v>
      </c>
      <c r="AO556" t="n">
        <v>1</v>
      </c>
      <c r="AP556" t="n">
        <v>0</v>
      </c>
      <c r="AQ556" t="n">
        <v>0</v>
      </c>
      <c r="AR556" t="n">
        <v>0</v>
      </c>
      <c r="AS556" t="inlineStr"/>
      <c r="AT556" t="n">
        <v>102.89</v>
      </c>
      <c r="AU556" t="inlineStr"/>
      <c r="AV556" t="n">
        <v>1</v>
      </c>
      <c r="AW556" t="n">
        <v>2</v>
      </c>
      <c r="AX556" t="n">
        <v>78867194</v>
      </c>
      <c r="AY556" t="n">
        <v>1</v>
      </c>
      <c r="AZ556" t="n">
        <v>0</v>
      </c>
      <c r="BA556" t="n">
        <v>542</v>
      </c>
      <c r="BB556" t="n">
        <v>0</v>
      </c>
      <c r="BC556" t="n">
        <v>0</v>
      </c>
      <c r="BD556" t="n">
        <v>0</v>
      </c>
      <c r="BE556" t="n">
        <v>0</v>
      </c>
      <c r="BF556" t="n">
        <v>0</v>
      </c>
      <c r="BG556" t="n">
        <v>0</v>
      </c>
      <c r="BH556" t="n">
        <v>0</v>
      </c>
      <c r="BI556" t="n">
        <v>0</v>
      </c>
      <c r="BJ556" t="n">
        <v>0</v>
      </c>
      <c r="BK556" t="n">
        <v>0</v>
      </c>
      <c r="BL556" t="n">
        <v>0</v>
      </c>
      <c r="BM556" t="n">
        <v>0</v>
      </c>
      <c r="BN556" t="n">
        <v>0</v>
      </c>
      <c r="BO556" t="n">
        <v>0</v>
      </c>
      <c r="BP556" t="n">
        <v>0</v>
      </c>
      <c r="BQ556" t="n">
        <v>0</v>
      </c>
      <c r="BR556" t="n">
        <v>0</v>
      </c>
      <c r="BS556" t="n">
        <v>0</v>
      </c>
      <c r="BT556" t="n">
        <v>0</v>
      </c>
      <c r="BU556" t="n">
        <v>0</v>
      </c>
      <c r="BV556" t="n">
        <v>0</v>
      </c>
      <c r="BW556" t="n">
        <v>0</v>
      </c>
      <c r="CU556">
        <f>ROUND(AT556*Source!I1682*AH556*AL556,0)</f>
        <v/>
      </c>
      <c r="CV556">
        <f>ROUND(Y556*Source!I1682,7)</f>
        <v/>
      </c>
      <c r="CW556" t="n">
        <v>0</v>
      </c>
      <c r="CX556">
        <f>ROUND(Y556*Source!I1682,7)</f>
        <v/>
      </c>
      <c r="CY556">
        <f>AD556</f>
        <v/>
      </c>
      <c r="CZ556">
        <f>AH556</f>
        <v/>
      </c>
      <c r="DA556">
        <f>AL556</f>
        <v/>
      </c>
      <c r="DB556">
        <f>ROUND(ROUND(AT556*CZ556,2),2)</f>
        <v/>
      </c>
      <c r="DC556">
        <f>ROUND(ROUND(AT556*AG556,2),2)</f>
        <v/>
      </c>
      <c r="DD556" t="inlineStr"/>
      <c r="DE556" t="inlineStr"/>
      <c r="DF556">
        <f>ROUND(ROUND(AE556,0)*CX556,0)</f>
        <v/>
      </c>
      <c r="DG556">
        <f>ROUND(ROUND(AF556,0)*CX556,0)</f>
        <v/>
      </c>
      <c r="DH556">
        <f>ROUND(ROUND(AG556,0)*CX556,0)</f>
        <v/>
      </c>
      <c r="DI556">
        <f>ROUND(ROUND(AH556,0)*CX556,0)</f>
        <v/>
      </c>
      <c r="DJ556">
        <f>DI556</f>
        <v/>
      </c>
      <c r="DK556" t="n">
        <v>0</v>
      </c>
      <c r="DL556" t="inlineStr"/>
      <c r="DM556" t="n">
        <v>0</v>
      </c>
      <c r="DN556" t="inlineStr"/>
      <c r="DO556" t="n">
        <v>0</v>
      </c>
    </row>
    <row r="557">
      <c r="A557">
        <f>ROW(Source!A1682)</f>
        <v/>
      </c>
      <c r="B557" t="n">
        <v>78862477</v>
      </c>
      <c r="C557" t="n">
        <v>78867193</v>
      </c>
      <c r="D557" t="n">
        <v>121548</v>
      </c>
      <c r="E557" t="n">
        <v>1</v>
      </c>
      <c r="F557" t="n">
        <v>1</v>
      </c>
      <c r="G557" t="n">
        <v>1</v>
      </c>
      <c r="H557" t="n">
        <v>1</v>
      </c>
      <c r="I557" t="inlineStr">
        <is>
          <t>2</t>
        </is>
      </c>
      <c r="J557" t="inlineStr"/>
      <c r="K557" t="inlineStr">
        <is>
          <t>Затраты труда машинистов</t>
        </is>
      </c>
      <c r="L557" t="n">
        <v>608254</v>
      </c>
      <c r="N557" t="n">
        <v>1013</v>
      </c>
      <c r="O557" t="inlineStr">
        <is>
          <t>чел.час</t>
        </is>
      </c>
      <c r="P557" t="inlineStr">
        <is>
          <t>чел.час</t>
        </is>
      </c>
      <c r="Q557" t="n">
        <v>1</v>
      </c>
      <c r="W557" t="n">
        <v>0</v>
      </c>
      <c r="X557" t="n">
        <v>-185737400</v>
      </c>
      <c r="Y557">
        <f>AT557</f>
        <v/>
      </c>
      <c r="AA557" t="n">
        <v>0</v>
      </c>
      <c r="AB557" t="n">
        <v>0</v>
      </c>
      <c r="AC557" t="n">
        <v>0</v>
      </c>
      <c r="AD557" t="n">
        <v>0</v>
      </c>
      <c r="AE557" t="n">
        <v>0</v>
      </c>
      <c r="AF557" t="n">
        <v>0</v>
      </c>
      <c r="AG557" t="n">
        <v>0</v>
      </c>
      <c r="AH557" t="n">
        <v>0</v>
      </c>
      <c r="AI557" t="n">
        <v>1</v>
      </c>
      <c r="AJ557" t="n">
        <v>1</v>
      </c>
      <c r="AK557" t="n">
        <v>1</v>
      </c>
      <c r="AL557" t="n">
        <v>1</v>
      </c>
      <c r="AM557" t="n">
        <v>-2</v>
      </c>
      <c r="AN557" t="n">
        <v>0</v>
      </c>
      <c r="AO557" t="n">
        <v>1</v>
      </c>
      <c r="AP557" t="n">
        <v>0</v>
      </c>
      <c r="AQ557" t="n">
        <v>0</v>
      </c>
      <c r="AR557" t="n">
        <v>0</v>
      </c>
      <c r="AS557" t="inlineStr"/>
      <c r="AT557" t="n">
        <v>0.29</v>
      </c>
      <c r="AU557" t="inlineStr"/>
      <c r="AV557" t="n">
        <v>2</v>
      </c>
      <c r="AW557" t="n">
        <v>2</v>
      </c>
      <c r="AX557" t="n">
        <v>78867195</v>
      </c>
      <c r="AY557" t="n">
        <v>1</v>
      </c>
      <c r="AZ557" t="n">
        <v>0</v>
      </c>
      <c r="BA557" t="n">
        <v>543</v>
      </c>
      <c r="BB557" t="n">
        <v>0</v>
      </c>
      <c r="BC557" t="n">
        <v>0</v>
      </c>
      <c r="BD557" t="n">
        <v>0</v>
      </c>
      <c r="BE557" t="n">
        <v>0</v>
      </c>
      <c r="BF557" t="n">
        <v>0</v>
      </c>
      <c r="BG557" t="n">
        <v>0</v>
      </c>
      <c r="BH557" t="n">
        <v>0</v>
      </c>
      <c r="BI557" t="n">
        <v>0</v>
      </c>
      <c r="BJ557" t="n">
        <v>0</v>
      </c>
      <c r="BK557" t="n">
        <v>0</v>
      </c>
      <c r="BL557" t="n">
        <v>0</v>
      </c>
      <c r="BM557" t="n">
        <v>0</v>
      </c>
      <c r="BN557" t="n">
        <v>0</v>
      </c>
      <c r="BO557" t="n">
        <v>0</v>
      </c>
      <c r="BP557" t="n">
        <v>0</v>
      </c>
      <c r="BQ557" t="n">
        <v>0</v>
      </c>
      <c r="BR557" t="n">
        <v>0</v>
      </c>
      <c r="BS557" t="n">
        <v>0</v>
      </c>
      <c r="BT557" t="n">
        <v>0</v>
      </c>
      <c r="BU557" t="n">
        <v>0</v>
      </c>
      <c r="BV557" t="n">
        <v>0</v>
      </c>
      <c r="BW557" t="n">
        <v>0</v>
      </c>
      <c r="CV557" t="n">
        <v>0</v>
      </c>
      <c r="CW557" t="n">
        <v>0</v>
      </c>
      <c r="CX557">
        <f>ROUND(Y557*Source!I1682,7)</f>
        <v/>
      </c>
      <c r="CY557">
        <f>AD557</f>
        <v/>
      </c>
      <c r="CZ557">
        <f>AH557</f>
        <v/>
      </c>
      <c r="DA557">
        <f>AL557</f>
        <v/>
      </c>
      <c r="DB557">
        <f>ROUND(ROUND(AT557*CZ557,2),2)</f>
        <v/>
      </c>
      <c r="DC557">
        <f>ROUND(ROUND(AT557*AG557,2),2)</f>
        <v/>
      </c>
      <c r="DD557" t="inlineStr"/>
      <c r="DE557" t="inlineStr"/>
      <c r="DF557">
        <f>ROUND(ROUND(AE557,0)*CX557,0)</f>
        <v/>
      </c>
      <c r="DG557">
        <f>ROUND(ROUND(AF557,0)*CX557,0)</f>
        <v/>
      </c>
      <c r="DH557">
        <f>ROUND(ROUND(AG557,0)*CX557,0)</f>
        <v/>
      </c>
      <c r="DI557">
        <f>ROUND(ROUND(AH557,0)*CX557,0)</f>
        <v/>
      </c>
      <c r="DJ557">
        <f>DI557</f>
        <v/>
      </c>
      <c r="DK557" t="n">
        <v>0</v>
      </c>
      <c r="DL557" t="inlineStr"/>
      <c r="DM557" t="n">
        <v>0</v>
      </c>
      <c r="DN557" t="inlineStr"/>
      <c r="DO557" t="n">
        <v>0</v>
      </c>
    </row>
    <row r="558">
      <c r="A558">
        <f>ROW(Source!A1682)</f>
        <v/>
      </c>
      <c r="B558" t="n">
        <v>78862477</v>
      </c>
      <c r="C558" t="n">
        <v>78867193</v>
      </c>
      <c r="D558" t="n">
        <v>29172556</v>
      </c>
      <c r="E558" t="n">
        <v>1</v>
      </c>
      <c r="F558" t="n">
        <v>1</v>
      </c>
      <c r="G558" t="n">
        <v>1</v>
      </c>
      <c r="H558" t="n">
        <v>2</v>
      </c>
      <c r="I558" t="inlineStr">
        <is>
          <t>030954</t>
        </is>
      </c>
      <c r="J558" t="inlineStr">
        <is>
          <t>ТСЭМ Московской обл., 030954, приказ Минстроя России №675/пр от 28.02.2017 № 264/пр</t>
        </is>
      </c>
      <c r="K558" t="inlineStr">
        <is>
          <t>Подъемники грузоподъемностью до 500 кг одномачтовые, высота подъема 45 м</t>
        </is>
      </c>
      <c r="L558" t="n">
        <v>1368</v>
      </c>
      <c r="N558" t="n">
        <v>1011</v>
      </c>
      <c r="O558" t="inlineStr">
        <is>
          <t>маш.-ч</t>
        </is>
      </c>
      <c r="P558" t="inlineStr">
        <is>
          <t>маш.-ч</t>
        </is>
      </c>
      <c r="Q558" t="n">
        <v>1</v>
      </c>
      <c r="W558" t="n">
        <v>0</v>
      </c>
      <c r="X558" t="n">
        <v>344519037</v>
      </c>
      <c r="Y558">
        <f>AT558</f>
        <v/>
      </c>
      <c r="AA558" t="n">
        <v>0</v>
      </c>
      <c r="AB558" t="n">
        <v>728.98</v>
      </c>
      <c r="AC558" t="n">
        <v>705.38</v>
      </c>
      <c r="AD558" t="n">
        <v>0</v>
      </c>
      <c r="AE558" t="n">
        <v>0</v>
      </c>
      <c r="AF558" t="n">
        <v>31.26</v>
      </c>
      <c r="AG558" t="n">
        <v>13.5</v>
      </c>
      <c r="AH558" t="n">
        <v>0</v>
      </c>
      <c r="AI558" t="n">
        <v>1</v>
      </c>
      <c r="AJ558" t="n">
        <v>23.32</v>
      </c>
      <c r="AK558" t="n">
        <v>52.25</v>
      </c>
      <c r="AL558" t="n">
        <v>1</v>
      </c>
      <c r="AM558" t="n">
        <v>2</v>
      </c>
      <c r="AN558" t="n">
        <v>0</v>
      </c>
      <c r="AO558" t="n">
        <v>1</v>
      </c>
      <c r="AP558" t="n">
        <v>0</v>
      </c>
      <c r="AQ558" t="n">
        <v>0</v>
      </c>
      <c r="AR558" t="n">
        <v>0</v>
      </c>
      <c r="AS558" t="inlineStr"/>
      <c r="AT558" t="n">
        <v>0.29</v>
      </c>
      <c r="AU558" t="inlineStr"/>
      <c r="AV558" t="n">
        <v>0</v>
      </c>
      <c r="AW558" t="n">
        <v>2</v>
      </c>
      <c r="AX558" t="n">
        <v>78867196</v>
      </c>
      <c r="AY558" t="n">
        <v>1</v>
      </c>
      <c r="AZ558" t="n">
        <v>0</v>
      </c>
      <c r="BA558" t="n">
        <v>544</v>
      </c>
      <c r="BB558" t="n">
        <v>0</v>
      </c>
      <c r="BC558" t="n">
        <v>0</v>
      </c>
      <c r="BD558" t="n">
        <v>0</v>
      </c>
      <c r="BE558" t="n">
        <v>0</v>
      </c>
      <c r="BF558" t="n">
        <v>0</v>
      </c>
      <c r="BG558" t="n">
        <v>0</v>
      </c>
      <c r="BH558" t="n">
        <v>0</v>
      </c>
      <c r="BI558" t="n">
        <v>0</v>
      </c>
      <c r="BJ558" t="n">
        <v>0</v>
      </c>
      <c r="BK558" t="n">
        <v>0</v>
      </c>
      <c r="BL558" t="n">
        <v>0</v>
      </c>
      <c r="BM558" t="n">
        <v>0</v>
      </c>
      <c r="BN558" t="n">
        <v>0</v>
      </c>
      <c r="BO558" t="n">
        <v>0</v>
      </c>
      <c r="BP558" t="n">
        <v>0</v>
      </c>
      <c r="BQ558" t="n">
        <v>0</v>
      </c>
      <c r="BR558" t="n">
        <v>0</v>
      </c>
      <c r="BS558" t="n">
        <v>0</v>
      </c>
      <c r="BT558" t="n">
        <v>0</v>
      </c>
      <c r="BU558" t="n">
        <v>0</v>
      </c>
      <c r="BV558" t="n">
        <v>0</v>
      </c>
      <c r="BW558" t="n">
        <v>0</v>
      </c>
      <c r="CV558" t="n">
        <v>0</v>
      </c>
      <c r="CW558">
        <f>ROUND(Y558*Source!I1682*DO558,7)</f>
        <v/>
      </c>
      <c r="CX558">
        <f>ROUND(Y558*Source!I1682,7)</f>
        <v/>
      </c>
      <c r="CY558">
        <f>AB558</f>
        <v/>
      </c>
      <c r="CZ558">
        <f>AF558</f>
        <v/>
      </c>
      <c r="DA558">
        <f>AJ558</f>
        <v/>
      </c>
      <c r="DB558">
        <f>ROUND(ROUND(AT558*CZ558,2),2)</f>
        <v/>
      </c>
      <c r="DC558">
        <f>ROUND(ROUND(AT558*AG558,2),2)</f>
        <v/>
      </c>
      <c r="DD558" t="inlineStr"/>
      <c r="DE558" t="inlineStr"/>
      <c r="DF558">
        <f>ROUND(ROUND(AE558,0)*CX558,0)</f>
        <v/>
      </c>
      <c r="DG558">
        <f>ROUND(ROUND(AF558*AJ558,0)*CX558,0)</f>
        <v/>
      </c>
      <c r="DH558">
        <f>ROUND(ROUND(AG558*AK558,0)*CX558,0)</f>
        <v/>
      </c>
      <c r="DI558">
        <f>ROUND(ROUND(AH558,0)*CX558,0)</f>
        <v/>
      </c>
      <c r="DJ558">
        <f>DG558</f>
        <v/>
      </c>
      <c r="DK558" t="n">
        <v>0</v>
      </c>
      <c r="DL558" t="inlineStr"/>
      <c r="DM558" t="n">
        <v>0</v>
      </c>
      <c r="DN558" t="inlineStr"/>
      <c r="DO558" t="n">
        <v>0</v>
      </c>
    </row>
    <row r="559">
      <c r="A559">
        <f>ROW(Source!A1682)</f>
        <v/>
      </c>
      <c r="B559" t="n">
        <v>78862477</v>
      </c>
      <c r="C559" t="n">
        <v>78867193</v>
      </c>
      <c r="D559" t="n">
        <v>29174913</v>
      </c>
      <c r="E559" t="n">
        <v>1</v>
      </c>
      <c r="F559" t="n">
        <v>1</v>
      </c>
      <c r="G559" t="n">
        <v>1</v>
      </c>
      <c r="H559" t="n">
        <v>2</v>
      </c>
      <c r="I559" t="inlineStr">
        <is>
          <t>400001</t>
        </is>
      </c>
      <c r="J559" t="inlineStr">
        <is>
          <t>ТСЭМ Московской обл., 400001, приказ Минстроя России №675/пр от 28.02.2017 № 264/пр</t>
        </is>
      </c>
      <c r="K559" t="inlineStr">
        <is>
          <t>Автомобили бортовые, грузоподъемность до 5 т</t>
        </is>
      </c>
      <c r="L559" t="n">
        <v>1368</v>
      </c>
      <c r="N559" t="n">
        <v>1011</v>
      </c>
      <c r="O559" t="inlineStr">
        <is>
          <t>маш.-ч</t>
        </is>
      </c>
      <c r="P559" t="inlineStr">
        <is>
          <t>маш.-ч</t>
        </is>
      </c>
      <c r="Q559" t="n">
        <v>1</v>
      </c>
      <c r="W559" t="n">
        <v>0</v>
      </c>
      <c r="X559" t="n">
        <v>1230759911</v>
      </c>
      <c r="Y559">
        <f>AT559</f>
        <v/>
      </c>
      <c r="AA559" t="n">
        <v>0</v>
      </c>
      <c r="AB559" t="n">
        <v>2177.51</v>
      </c>
      <c r="AC559" t="n">
        <v>606.1</v>
      </c>
      <c r="AD559" t="n">
        <v>0</v>
      </c>
      <c r="AE559" t="n">
        <v>0</v>
      </c>
      <c r="AF559" t="n">
        <v>87.17</v>
      </c>
      <c r="AG559" t="n">
        <v>11.6</v>
      </c>
      <c r="AH559" t="n">
        <v>0</v>
      </c>
      <c r="AI559" t="n">
        <v>1</v>
      </c>
      <c r="AJ559" t="n">
        <v>24.98</v>
      </c>
      <c r="AK559" t="n">
        <v>52.25</v>
      </c>
      <c r="AL559" t="n">
        <v>1</v>
      </c>
      <c r="AM559" t="n">
        <v>2</v>
      </c>
      <c r="AN559" t="n">
        <v>0</v>
      </c>
      <c r="AO559" t="n">
        <v>1</v>
      </c>
      <c r="AP559" t="n">
        <v>0</v>
      </c>
      <c r="AQ559" t="n">
        <v>0</v>
      </c>
      <c r="AR559" t="n">
        <v>0</v>
      </c>
      <c r="AS559" t="inlineStr"/>
      <c r="AT559" t="n">
        <v>0.15</v>
      </c>
      <c r="AU559" t="inlineStr"/>
      <c r="AV559" t="n">
        <v>0</v>
      </c>
      <c r="AW559" t="n">
        <v>2</v>
      </c>
      <c r="AX559" t="n">
        <v>78867197</v>
      </c>
      <c r="AY559" t="n">
        <v>1</v>
      </c>
      <c r="AZ559" t="n">
        <v>0</v>
      </c>
      <c r="BA559" t="n">
        <v>545</v>
      </c>
      <c r="BB559" t="n">
        <v>0</v>
      </c>
      <c r="BC559" t="n">
        <v>0</v>
      </c>
      <c r="BD559" t="n">
        <v>0</v>
      </c>
      <c r="BE559" t="n">
        <v>0</v>
      </c>
      <c r="BF559" t="n">
        <v>0</v>
      </c>
      <c r="BG559" t="n">
        <v>0</v>
      </c>
      <c r="BH559" t="n">
        <v>0</v>
      </c>
      <c r="BI559" t="n">
        <v>0</v>
      </c>
      <c r="BJ559" t="n">
        <v>0</v>
      </c>
      <c r="BK559" t="n">
        <v>0</v>
      </c>
      <c r="BL559" t="n">
        <v>0</v>
      </c>
      <c r="BM559" t="n">
        <v>0</v>
      </c>
      <c r="BN559" t="n">
        <v>0</v>
      </c>
      <c r="BO559" t="n">
        <v>0</v>
      </c>
      <c r="BP559" t="n">
        <v>0</v>
      </c>
      <c r="BQ559" t="n">
        <v>0</v>
      </c>
      <c r="BR559" t="n">
        <v>0</v>
      </c>
      <c r="BS559" t="n">
        <v>0</v>
      </c>
      <c r="BT559" t="n">
        <v>0</v>
      </c>
      <c r="BU559" t="n">
        <v>0</v>
      </c>
      <c r="BV559" t="n">
        <v>0</v>
      </c>
      <c r="BW559" t="n">
        <v>0</v>
      </c>
      <c r="CV559" t="n">
        <v>0</v>
      </c>
      <c r="CW559">
        <f>ROUND(Y559*Source!I1682*DO559,7)</f>
        <v/>
      </c>
      <c r="CX559">
        <f>ROUND(Y559*Source!I1682,7)</f>
        <v/>
      </c>
      <c r="CY559">
        <f>AB559</f>
        <v/>
      </c>
      <c r="CZ559">
        <f>AF559</f>
        <v/>
      </c>
      <c r="DA559">
        <f>AJ559</f>
        <v/>
      </c>
      <c r="DB559">
        <f>ROUND(ROUND(AT559*CZ559,2),2)</f>
        <v/>
      </c>
      <c r="DC559">
        <f>ROUND(ROUND(AT559*AG559,2),2)</f>
        <v/>
      </c>
      <c r="DD559" t="inlineStr"/>
      <c r="DE559" t="inlineStr"/>
      <c r="DF559">
        <f>ROUND(ROUND(AE559,0)*CX559,0)</f>
        <v/>
      </c>
      <c r="DG559">
        <f>ROUND(ROUND(AF559*AJ559,0)*CX559,0)</f>
        <v/>
      </c>
      <c r="DH559">
        <f>ROUND(ROUND(AG559*AK559,0)*CX559,0)</f>
        <v/>
      </c>
      <c r="DI559">
        <f>ROUND(ROUND(AH559,0)*CX559,0)</f>
        <v/>
      </c>
      <c r="DJ559">
        <f>DG559</f>
        <v/>
      </c>
      <c r="DK559" t="n">
        <v>0</v>
      </c>
      <c r="DL559" t="inlineStr"/>
      <c r="DM559" t="n">
        <v>0</v>
      </c>
      <c r="DN559" t="inlineStr"/>
      <c r="DO559" t="n">
        <v>0</v>
      </c>
    </row>
    <row r="560">
      <c r="A560">
        <f>ROW(Source!A1682)</f>
        <v/>
      </c>
      <c r="B560" t="n">
        <v>78862477</v>
      </c>
      <c r="C560" t="n">
        <v>78867193</v>
      </c>
      <c r="D560" t="n">
        <v>29109197</v>
      </c>
      <c r="E560" t="n">
        <v>1</v>
      </c>
      <c r="F560" t="n">
        <v>1</v>
      </c>
      <c r="G560" t="n">
        <v>1</v>
      </c>
      <c r="H560" t="n">
        <v>3</v>
      </c>
      <c r="I560" t="inlineStr">
        <is>
          <t>101-1305</t>
        </is>
      </c>
      <c r="J560" t="inlineStr">
        <is>
          <t>ТССЦ Московской обл., 101-1305, приказ Минстроя России №675/пр от 28.02.2017 № 254/пр</t>
        </is>
      </c>
      <c r="K560" t="inlineStr">
        <is>
          <t>Портландцемент общестроительного назначения бездобавочный, марки 400</t>
        </is>
      </c>
      <c r="L560" t="n">
        <v>1348</v>
      </c>
      <c r="N560" t="n">
        <v>1009</v>
      </c>
      <c r="O560" t="inlineStr">
        <is>
          <t>т</t>
        </is>
      </c>
      <c r="P560" t="inlineStr">
        <is>
          <t>т</t>
        </is>
      </c>
      <c r="Q560" t="n">
        <v>1000</v>
      </c>
      <c r="W560" t="n">
        <v>0</v>
      </c>
      <c r="X560" t="n">
        <v>-1746258587</v>
      </c>
      <c r="Y560">
        <f>AT560</f>
        <v/>
      </c>
      <c r="AA560" t="n">
        <v>7510.94</v>
      </c>
      <c r="AB560" t="n">
        <v>0</v>
      </c>
      <c r="AC560" t="n">
        <v>0</v>
      </c>
      <c r="AD560" t="n">
        <v>0</v>
      </c>
      <c r="AE560" t="n">
        <v>412.01</v>
      </c>
      <c r="AF560" t="n">
        <v>0</v>
      </c>
      <c r="AG560" t="n">
        <v>0</v>
      </c>
      <c r="AH560" t="n">
        <v>0</v>
      </c>
      <c r="AI560" t="n">
        <v>18.23</v>
      </c>
      <c r="AJ560" t="n">
        <v>1</v>
      </c>
      <c r="AK560" t="n">
        <v>1</v>
      </c>
      <c r="AL560" t="n">
        <v>1</v>
      </c>
      <c r="AM560" t="n">
        <v>2</v>
      </c>
      <c r="AN560" t="n">
        <v>0</v>
      </c>
      <c r="AO560" t="n">
        <v>1</v>
      </c>
      <c r="AP560" t="n">
        <v>0</v>
      </c>
      <c r="AQ560" t="n">
        <v>0</v>
      </c>
      <c r="AR560" t="n">
        <v>0</v>
      </c>
      <c r="AS560" t="inlineStr"/>
      <c r="AT560" t="n">
        <v>0.1</v>
      </c>
      <c r="AU560" t="inlineStr"/>
      <c r="AV560" t="n">
        <v>0</v>
      </c>
      <c r="AW560" t="n">
        <v>2</v>
      </c>
      <c r="AX560" t="n">
        <v>78867198</v>
      </c>
      <c r="AY560" t="n">
        <v>1</v>
      </c>
      <c r="AZ560" t="n">
        <v>0</v>
      </c>
      <c r="BA560" t="n">
        <v>546</v>
      </c>
      <c r="BB560" t="n">
        <v>0</v>
      </c>
      <c r="BC560" t="n">
        <v>0</v>
      </c>
      <c r="BD560" t="n">
        <v>0</v>
      </c>
      <c r="BE560" t="n">
        <v>0</v>
      </c>
      <c r="BF560" t="n">
        <v>0</v>
      </c>
      <c r="BG560" t="n">
        <v>0</v>
      </c>
      <c r="BH560" t="n">
        <v>0</v>
      </c>
      <c r="BI560" t="n">
        <v>0</v>
      </c>
      <c r="BJ560" t="n">
        <v>0</v>
      </c>
      <c r="BK560" t="n">
        <v>0</v>
      </c>
      <c r="BL560" t="n">
        <v>0</v>
      </c>
      <c r="BM560" t="n">
        <v>0</v>
      </c>
      <c r="BN560" t="n">
        <v>0</v>
      </c>
      <c r="BO560" t="n">
        <v>0</v>
      </c>
      <c r="BP560" t="n">
        <v>0</v>
      </c>
      <c r="BQ560" t="n">
        <v>0</v>
      </c>
      <c r="BR560" t="n">
        <v>0</v>
      </c>
      <c r="BS560" t="n">
        <v>0</v>
      </c>
      <c r="BT560" t="n">
        <v>0</v>
      </c>
      <c r="BU560" t="n">
        <v>0</v>
      </c>
      <c r="BV560" t="n">
        <v>0</v>
      </c>
      <c r="BW560" t="n">
        <v>0</v>
      </c>
      <c r="CV560" t="n">
        <v>0</v>
      </c>
      <c r="CW560" t="n">
        <v>0</v>
      </c>
      <c r="CX560">
        <f>ROUND(Y560*Source!I1682,7)</f>
        <v/>
      </c>
      <c r="CY560">
        <f>AA560</f>
        <v/>
      </c>
      <c r="CZ560">
        <f>AE560</f>
        <v/>
      </c>
      <c r="DA560">
        <f>AI560</f>
        <v/>
      </c>
      <c r="DB560">
        <f>ROUND(ROUND(AT560*CZ560,2),2)</f>
        <v/>
      </c>
      <c r="DC560">
        <f>ROUND(ROUND(AT560*AG560,2),2)</f>
        <v/>
      </c>
      <c r="DD560" t="inlineStr"/>
      <c r="DE560" t="inlineStr"/>
      <c r="DF560">
        <f>ROUND(ROUND(AE560*AI560,0)*CX560,0)</f>
        <v/>
      </c>
      <c r="DG560">
        <f>ROUND(ROUND(AF560,0)*CX560,0)</f>
        <v/>
      </c>
      <c r="DH560">
        <f>ROUND(ROUND(AG560,0)*CX560,0)</f>
        <v/>
      </c>
      <c r="DI560">
        <f>ROUND(ROUND(AH560,0)*CX560,0)</f>
        <v/>
      </c>
      <c r="DJ560">
        <f>DF560</f>
        <v/>
      </c>
      <c r="DK560" t="n">
        <v>0</v>
      </c>
      <c r="DL560" t="inlineStr"/>
      <c r="DM560" t="n">
        <v>0</v>
      </c>
      <c r="DN560" t="inlineStr"/>
      <c r="DO560" t="n">
        <v>0</v>
      </c>
    </row>
    <row r="561">
      <c r="A561">
        <f>ROW(Source!A1682)</f>
        <v/>
      </c>
      <c r="B561" t="n">
        <v>78862477</v>
      </c>
      <c r="C561" t="n">
        <v>78867193</v>
      </c>
      <c r="D561" t="n">
        <v>29114332</v>
      </c>
      <c r="E561" t="n">
        <v>1</v>
      </c>
      <c r="F561" t="n">
        <v>1</v>
      </c>
      <c r="G561" t="n">
        <v>1</v>
      </c>
      <c r="H561" t="n">
        <v>3</v>
      </c>
      <c r="I561" t="inlineStr">
        <is>
          <t>101-1805</t>
        </is>
      </c>
      <c r="J561" t="inlineStr">
        <is>
          <t>ТССЦ Московской обл., 101-1805, приказ Минстроя России №675/пр от 28.02.2017 № 254/пр</t>
        </is>
      </c>
      <c r="K561" t="inlineStr">
        <is>
          <t>Гвозди строительные</t>
        </is>
      </c>
      <c r="L561" t="n">
        <v>1348</v>
      </c>
      <c r="N561" t="n">
        <v>1009</v>
      </c>
      <c r="O561" t="inlineStr">
        <is>
          <t>т</t>
        </is>
      </c>
      <c r="P561" t="inlineStr">
        <is>
          <t>т</t>
        </is>
      </c>
      <c r="Q561" t="n">
        <v>1000</v>
      </c>
      <c r="W561" t="n">
        <v>0</v>
      </c>
      <c r="X561" t="n">
        <v>1561117559</v>
      </c>
      <c r="Y561">
        <f>AT561</f>
        <v/>
      </c>
      <c r="AA561" t="n">
        <v>104567.94</v>
      </c>
      <c r="AB561" t="n">
        <v>0</v>
      </c>
      <c r="AC561" t="n">
        <v>0</v>
      </c>
      <c r="AD561" t="n">
        <v>0</v>
      </c>
      <c r="AE561" t="n">
        <v>11978</v>
      </c>
      <c r="AF561" t="n">
        <v>0</v>
      </c>
      <c r="AG561" t="n">
        <v>0</v>
      </c>
      <c r="AH561" t="n">
        <v>0</v>
      </c>
      <c r="AI561" t="n">
        <v>8.73</v>
      </c>
      <c r="AJ561" t="n">
        <v>1</v>
      </c>
      <c r="AK561" t="n">
        <v>1</v>
      </c>
      <c r="AL561" t="n">
        <v>1</v>
      </c>
      <c r="AM561" t="n">
        <v>2</v>
      </c>
      <c r="AN561" t="n">
        <v>0</v>
      </c>
      <c r="AO561" t="n">
        <v>1</v>
      </c>
      <c r="AP561" t="n">
        <v>0</v>
      </c>
      <c r="AQ561" t="n">
        <v>0</v>
      </c>
      <c r="AR561" t="n">
        <v>0</v>
      </c>
      <c r="AS561" t="inlineStr"/>
      <c r="AT561" t="n">
        <v>0.001</v>
      </c>
      <c r="AU561" t="inlineStr"/>
      <c r="AV561" t="n">
        <v>0</v>
      </c>
      <c r="AW561" t="n">
        <v>2</v>
      </c>
      <c r="AX561" t="n">
        <v>78867199</v>
      </c>
      <c r="AY561" t="n">
        <v>1</v>
      </c>
      <c r="AZ561" t="n">
        <v>0</v>
      </c>
      <c r="BA561" t="n">
        <v>547</v>
      </c>
      <c r="BB561" t="n">
        <v>0</v>
      </c>
      <c r="BC561" t="n">
        <v>0</v>
      </c>
      <c r="BD561" t="n">
        <v>0</v>
      </c>
      <c r="BE561" t="n">
        <v>0</v>
      </c>
      <c r="BF561" t="n">
        <v>0</v>
      </c>
      <c r="BG561" t="n">
        <v>0</v>
      </c>
      <c r="BH561" t="n">
        <v>0</v>
      </c>
      <c r="BI561" t="n">
        <v>0</v>
      </c>
      <c r="BJ561" t="n">
        <v>0</v>
      </c>
      <c r="BK561" t="n">
        <v>0</v>
      </c>
      <c r="BL561" t="n">
        <v>0</v>
      </c>
      <c r="BM561" t="n">
        <v>0</v>
      </c>
      <c r="BN561" t="n">
        <v>0</v>
      </c>
      <c r="BO561" t="n">
        <v>0</v>
      </c>
      <c r="BP561" t="n">
        <v>0</v>
      </c>
      <c r="BQ561" t="n">
        <v>0</v>
      </c>
      <c r="BR561" t="n">
        <v>0</v>
      </c>
      <c r="BS561" t="n">
        <v>0</v>
      </c>
      <c r="BT561" t="n">
        <v>0</v>
      </c>
      <c r="BU561" t="n">
        <v>0</v>
      </c>
      <c r="BV561" t="n">
        <v>0</v>
      </c>
      <c r="BW561" t="n">
        <v>0</v>
      </c>
      <c r="CV561" t="n">
        <v>0</v>
      </c>
      <c r="CW561" t="n">
        <v>0</v>
      </c>
      <c r="CX561">
        <f>ROUND(Y561*Source!I1682,7)</f>
        <v/>
      </c>
      <c r="CY561">
        <f>AA561</f>
        <v/>
      </c>
      <c r="CZ561">
        <f>AE561</f>
        <v/>
      </c>
      <c r="DA561">
        <f>AI561</f>
        <v/>
      </c>
      <c r="DB561">
        <f>ROUND(ROUND(AT561*CZ561,2),2)</f>
        <v/>
      </c>
      <c r="DC561">
        <f>ROUND(ROUND(AT561*AG561,2),2)</f>
        <v/>
      </c>
      <c r="DD561" t="inlineStr"/>
      <c r="DE561" t="inlineStr"/>
      <c r="DF561">
        <f>ROUND(ROUND(AE561*AI561,0)*CX561,0)</f>
        <v/>
      </c>
      <c r="DG561">
        <f>ROUND(ROUND(AF561,0)*CX561,0)</f>
        <v/>
      </c>
      <c r="DH561">
        <f>ROUND(ROUND(AG561,0)*CX561,0)</f>
        <v/>
      </c>
      <c r="DI561">
        <f>ROUND(ROUND(AH561,0)*CX561,0)</f>
        <v/>
      </c>
      <c r="DJ561">
        <f>DF561</f>
        <v/>
      </c>
      <c r="DK561" t="n">
        <v>0</v>
      </c>
      <c r="DL561" t="inlineStr"/>
      <c r="DM561" t="n">
        <v>0</v>
      </c>
      <c r="DN561" t="inlineStr"/>
      <c r="DO561" t="n">
        <v>0</v>
      </c>
    </row>
    <row r="562">
      <c r="A562">
        <f>ROW(Source!A1682)</f>
        <v/>
      </c>
      <c r="B562" t="n">
        <v>78862477</v>
      </c>
      <c r="C562" t="n">
        <v>78867193</v>
      </c>
      <c r="D562" t="n">
        <v>29115584</v>
      </c>
      <c r="E562" t="n">
        <v>1</v>
      </c>
      <c r="F562" t="n">
        <v>1</v>
      </c>
      <c r="G562" t="n">
        <v>1</v>
      </c>
      <c r="H562" t="n">
        <v>3</v>
      </c>
      <c r="I562" t="inlineStr">
        <is>
          <t>102-0138</t>
        </is>
      </c>
      <c r="J562" t="inlineStr">
        <is>
          <t>ТССЦ Московской обл., 102-0138, приказ Минстроя России №675/пр от 28.02.2017 № 254/пр</t>
        </is>
      </c>
      <c r="K562" t="inlineStr">
        <is>
          <t>Доски необрезные хвойных пород длиной 2-3,75 м, все ширины, толщиной 32-40 мм, IV сорта</t>
        </is>
      </c>
      <c r="L562" t="n">
        <v>1339</v>
      </c>
      <c r="N562" t="n">
        <v>1007</v>
      </c>
      <c r="O562" t="inlineStr">
        <is>
          <t>м3</t>
        </is>
      </c>
      <c r="P562" t="inlineStr">
        <is>
          <t>м3</t>
        </is>
      </c>
      <c r="Q562" t="n">
        <v>1</v>
      </c>
      <c r="W562" t="n">
        <v>0</v>
      </c>
      <c r="X562" t="n">
        <v>-1291728666</v>
      </c>
      <c r="Y562">
        <f>AT562</f>
        <v/>
      </c>
      <c r="AA562" t="n">
        <v>6224.58</v>
      </c>
      <c r="AB562" t="n">
        <v>0</v>
      </c>
      <c r="AC562" t="n">
        <v>0</v>
      </c>
      <c r="AD562" t="n">
        <v>0</v>
      </c>
      <c r="AE562" t="n">
        <v>601.99</v>
      </c>
      <c r="AF562" t="n">
        <v>0</v>
      </c>
      <c r="AG562" t="n">
        <v>0</v>
      </c>
      <c r="AH562" t="n">
        <v>0</v>
      </c>
      <c r="AI562" t="n">
        <v>10.34</v>
      </c>
      <c r="AJ562" t="n">
        <v>1</v>
      </c>
      <c r="AK562" t="n">
        <v>1</v>
      </c>
      <c r="AL562" t="n">
        <v>1</v>
      </c>
      <c r="AM562" t="n">
        <v>2</v>
      </c>
      <c r="AN562" t="n">
        <v>0</v>
      </c>
      <c r="AO562" t="n">
        <v>1</v>
      </c>
      <c r="AP562" t="n">
        <v>0</v>
      </c>
      <c r="AQ562" t="n">
        <v>0</v>
      </c>
      <c r="AR562" t="n">
        <v>0</v>
      </c>
      <c r="AS562" t="inlineStr"/>
      <c r="AT562" t="n">
        <v>0.529</v>
      </c>
      <c r="AU562" t="inlineStr"/>
      <c r="AV562" t="n">
        <v>0</v>
      </c>
      <c r="AW562" t="n">
        <v>2</v>
      </c>
      <c r="AX562" t="n">
        <v>78867200</v>
      </c>
      <c r="AY562" t="n">
        <v>1</v>
      </c>
      <c r="AZ562" t="n">
        <v>0</v>
      </c>
      <c r="BA562" t="n">
        <v>548</v>
      </c>
      <c r="BB562" t="n">
        <v>0</v>
      </c>
      <c r="BC562" t="n">
        <v>0</v>
      </c>
      <c r="BD562" t="n">
        <v>0</v>
      </c>
      <c r="BE562" t="n">
        <v>0</v>
      </c>
      <c r="BF562" t="n">
        <v>0</v>
      </c>
      <c r="BG562" t="n">
        <v>0</v>
      </c>
      <c r="BH562" t="n">
        <v>0</v>
      </c>
      <c r="BI562" t="n">
        <v>0</v>
      </c>
      <c r="BJ562" t="n">
        <v>0</v>
      </c>
      <c r="BK562" t="n">
        <v>0</v>
      </c>
      <c r="BL562" t="n">
        <v>0</v>
      </c>
      <c r="BM562" t="n">
        <v>0</v>
      </c>
      <c r="BN562" t="n">
        <v>0</v>
      </c>
      <c r="BO562" t="n">
        <v>0</v>
      </c>
      <c r="BP562" t="n">
        <v>0</v>
      </c>
      <c r="BQ562" t="n">
        <v>0</v>
      </c>
      <c r="BR562" t="n">
        <v>0</v>
      </c>
      <c r="BS562" t="n">
        <v>0</v>
      </c>
      <c r="BT562" t="n">
        <v>0</v>
      </c>
      <c r="BU562" t="n">
        <v>0</v>
      </c>
      <c r="BV562" t="n">
        <v>0</v>
      </c>
      <c r="BW562" t="n">
        <v>0</v>
      </c>
      <c r="CV562" t="n">
        <v>0</v>
      </c>
      <c r="CW562" t="n">
        <v>0</v>
      </c>
      <c r="CX562">
        <f>ROUND(Y562*Source!I1682,7)</f>
        <v/>
      </c>
      <c r="CY562">
        <f>AA562</f>
        <v/>
      </c>
      <c r="CZ562">
        <f>AE562</f>
        <v/>
      </c>
      <c r="DA562">
        <f>AI562</f>
        <v/>
      </c>
      <c r="DB562">
        <f>ROUND(ROUND(AT562*CZ562,2),2)</f>
        <v/>
      </c>
      <c r="DC562">
        <f>ROUND(ROUND(AT562*AG562,2),2)</f>
        <v/>
      </c>
      <c r="DD562" t="inlineStr"/>
      <c r="DE562" t="inlineStr"/>
      <c r="DF562">
        <f>ROUND(ROUND(AE562*AI562,0)*CX562,0)</f>
        <v/>
      </c>
      <c r="DG562">
        <f>ROUND(ROUND(AF562,0)*CX562,0)</f>
        <v/>
      </c>
      <c r="DH562">
        <f>ROUND(ROUND(AG562,0)*CX562,0)</f>
        <v/>
      </c>
      <c r="DI562">
        <f>ROUND(ROUND(AH562,0)*CX562,0)</f>
        <v/>
      </c>
      <c r="DJ562">
        <f>DF562</f>
        <v/>
      </c>
      <c r="DK562" t="n">
        <v>0</v>
      </c>
      <c r="DL562" t="inlineStr"/>
      <c r="DM562" t="n">
        <v>0</v>
      </c>
      <c r="DN562" t="inlineStr"/>
      <c r="DO562" t="n">
        <v>0</v>
      </c>
    </row>
    <row r="563">
      <c r="A563">
        <f>ROW(Source!A1682)</f>
        <v/>
      </c>
      <c r="B563" t="n">
        <v>78862477</v>
      </c>
      <c r="C563" t="n">
        <v>78867193</v>
      </c>
      <c r="D563" t="n">
        <v>29131507</v>
      </c>
      <c r="E563" t="n">
        <v>1</v>
      </c>
      <c r="F563" t="n">
        <v>1</v>
      </c>
      <c r="G563" t="n">
        <v>1</v>
      </c>
      <c r="H563" t="n">
        <v>3</v>
      </c>
      <c r="I563" t="inlineStr">
        <is>
          <t>204-0028</t>
        </is>
      </c>
      <c r="J563" t="inlineStr">
        <is>
          <t>ТССЦ Московской обл., 204-0028, приказ Минстроя России №675/пр от 28.02.2017 № 255/пр</t>
        </is>
      </c>
      <c r="K563" t="inlineStr">
        <is>
          <t>Проволока арматурная</t>
        </is>
      </c>
      <c r="L563" t="n">
        <v>1348</v>
      </c>
      <c r="N563" t="n">
        <v>1009</v>
      </c>
      <c r="O563" t="inlineStr">
        <is>
          <t>т</t>
        </is>
      </c>
      <c r="P563" t="inlineStr">
        <is>
          <t>т</t>
        </is>
      </c>
      <c r="Q563" t="n">
        <v>1000</v>
      </c>
      <c r="W563" t="n">
        <v>0</v>
      </c>
      <c r="X563" t="n">
        <v>1094995736</v>
      </c>
      <c r="Y563">
        <f>AT563</f>
        <v/>
      </c>
      <c r="AA563" t="n">
        <v>49752.14</v>
      </c>
      <c r="AB563" t="n">
        <v>0</v>
      </c>
      <c r="AC563" t="n">
        <v>0</v>
      </c>
      <c r="AD563" t="n">
        <v>0</v>
      </c>
      <c r="AE563" t="n">
        <v>7200.02</v>
      </c>
      <c r="AF563" t="n">
        <v>0</v>
      </c>
      <c r="AG563" t="n">
        <v>0</v>
      </c>
      <c r="AH563" t="n">
        <v>0</v>
      </c>
      <c r="AI563" t="n">
        <v>6.91</v>
      </c>
      <c r="AJ563" t="n">
        <v>1</v>
      </c>
      <c r="AK563" t="n">
        <v>1</v>
      </c>
      <c r="AL563" t="n">
        <v>1</v>
      </c>
      <c r="AM563" t="n">
        <v>2</v>
      </c>
      <c r="AN563" t="n">
        <v>0</v>
      </c>
      <c r="AO563" t="n">
        <v>1</v>
      </c>
      <c r="AP563" t="n">
        <v>0</v>
      </c>
      <c r="AQ563" t="n">
        <v>0</v>
      </c>
      <c r="AR563" t="n">
        <v>0</v>
      </c>
      <c r="AS563" t="inlineStr"/>
      <c r="AT563" t="n">
        <v>0.002</v>
      </c>
      <c r="AU563" t="inlineStr"/>
      <c r="AV563" t="n">
        <v>0</v>
      </c>
      <c r="AW563" t="n">
        <v>2</v>
      </c>
      <c r="AX563" t="n">
        <v>78867201</v>
      </c>
      <c r="AY563" t="n">
        <v>1</v>
      </c>
      <c r="AZ563" t="n">
        <v>0</v>
      </c>
      <c r="BA563" t="n">
        <v>549</v>
      </c>
      <c r="BB563" t="n">
        <v>0</v>
      </c>
      <c r="BC563" t="n">
        <v>0</v>
      </c>
      <c r="BD563" t="n">
        <v>0</v>
      </c>
      <c r="BE563" t="n">
        <v>0</v>
      </c>
      <c r="BF563" t="n">
        <v>0</v>
      </c>
      <c r="BG563" t="n">
        <v>0</v>
      </c>
      <c r="BH563" t="n">
        <v>0</v>
      </c>
      <c r="BI563" t="n">
        <v>0</v>
      </c>
      <c r="BJ563" t="n">
        <v>0</v>
      </c>
      <c r="BK563" t="n">
        <v>0</v>
      </c>
      <c r="BL563" t="n">
        <v>0</v>
      </c>
      <c r="BM563" t="n">
        <v>0</v>
      </c>
      <c r="BN563" t="n">
        <v>0</v>
      </c>
      <c r="BO563" t="n">
        <v>0</v>
      </c>
      <c r="BP563" t="n">
        <v>0</v>
      </c>
      <c r="BQ563" t="n">
        <v>0</v>
      </c>
      <c r="BR563" t="n">
        <v>0</v>
      </c>
      <c r="BS563" t="n">
        <v>0</v>
      </c>
      <c r="BT563" t="n">
        <v>0</v>
      </c>
      <c r="BU563" t="n">
        <v>0</v>
      </c>
      <c r="BV563" t="n">
        <v>0</v>
      </c>
      <c r="BW563" t="n">
        <v>0</v>
      </c>
      <c r="CV563" t="n">
        <v>0</v>
      </c>
      <c r="CW563" t="n">
        <v>0</v>
      </c>
      <c r="CX563">
        <f>ROUND(Y563*Source!I1682,7)</f>
        <v/>
      </c>
      <c r="CY563">
        <f>AA563</f>
        <v/>
      </c>
      <c r="CZ563">
        <f>AE563</f>
        <v/>
      </c>
      <c r="DA563">
        <f>AI563</f>
        <v/>
      </c>
      <c r="DB563">
        <f>ROUND(ROUND(AT563*CZ563,2),2)</f>
        <v/>
      </c>
      <c r="DC563">
        <f>ROUND(ROUND(AT563*AG563,2),2)</f>
        <v/>
      </c>
      <c r="DD563" t="inlineStr"/>
      <c r="DE563" t="inlineStr"/>
      <c r="DF563">
        <f>ROUND(ROUND(AE563*AI563,0)*CX563,0)</f>
        <v/>
      </c>
      <c r="DG563">
        <f>ROUND(ROUND(AF563,0)*CX563,0)</f>
        <v/>
      </c>
      <c r="DH563">
        <f>ROUND(ROUND(AG563,0)*CX563,0)</f>
        <v/>
      </c>
      <c r="DI563">
        <f>ROUND(ROUND(AH563,0)*CX563,0)</f>
        <v/>
      </c>
      <c r="DJ563">
        <f>DF563</f>
        <v/>
      </c>
      <c r="DK563" t="n">
        <v>0</v>
      </c>
      <c r="DL563" t="inlineStr"/>
      <c r="DM563" t="n">
        <v>0</v>
      </c>
      <c r="DN563" t="inlineStr"/>
      <c r="DO563" t="n">
        <v>0</v>
      </c>
    </row>
    <row r="564">
      <c r="A564">
        <f>ROW(Source!A1682)</f>
        <v/>
      </c>
      <c r="B564" t="n">
        <v>78862477</v>
      </c>
      <c r="C564" t="n">
        <v>78867193</v>
      </c>
      <c r="D564" t="n">
        <v>29145008</v>
      </c>
      <c r="E564" t="n">
        <v>1</v>
      </c>
      <c r="F564" t="n">
        <v>1</v>
      </c>
      <c r="G564" t="n">
        <v>1</v>
      </c>
      <c r="H564" t="n">
        <v>3</v>
      </c>
      <c r="I564" t="inlineStr">
        <is>
          <t>401-0025</t>
        </is>
      </c>
      <c r="J564" t="inlineStr">
        <is>
          <t>ТССЦ Московской обл., 401-0025, приказ Минстроя России №675/пр от 28.02.2017 № 257/пр</t>
        </is>
      </c>
      <c r="K564" t="inlineStr">
        <is>
          <t>Бетон тяжелый, крупность заполнителя более 40 мм, класс В12,5 (М150)</t>
        </is>
      </c>
      <c r="L564" t="n">
        <v>1339</v>
      </c>
      <c r="N564" t="n">
        <v>1007</v>
      </c>
      <c r="O564" t="inlineStr">
        <is>
          <t>м3</t>
        </is>
      </c>
      <c r="P564" t="inlineStr">
        <is>
          <t>м3</t>
        </is>
      </c>
      <c r="Q564" t="n">
        <v>1</v>
      </c>
      <c r="W564" t="n">
        <v>0</v>
      </c>
      <c r="X564" t="n">
        <v>-1339011702</v>
      </c>
      <c r="Y564">
        <f>AT564</f>
        <v/>
      </c>
      <c r="AA564" t="n">
        <v>5469.49</v>
      </c>
      <c r="AB564" t="n">
        <v>0</v>
      </c>
      <c r="AC564" t="n">
        <v>0</v>
      </c>
      <c r="AD564" t="n">
        <v>0</v>
      </c>
      <c r="AE564" t="n">
        <v>580.01</v>
      </c>
      <c r="AF564" t="n">
        <v>0</v>
      </c>
      <c r="AG564" t="n">
        <v>0</v>
      </c>
      <c r="AH564" t="n">
        <v>0</v>
      </c>
      <c r="AI564" t="n">
        <v>9.43</v>
      </c>
      <c r="AJ564" t="n">
        <v>1</v>
      </c>
      <c r="AK564" t="n">
        <v>1</v>
      </c>
      <c r="AL564" t="n">
        <v>1</v>
      </c>
      <c r="AM564" t="n">
        <v>2</v>
      </c>
      <c r="AN564" t="n">
        <v>0</v>
      </c>
      <c r="AO564" t="n">
        <v>1</v>
      </c>
      <c r="AP564" t="n">
        <v>0</v>
      </c>
      <c r="AQ564" t="n">
        <v>0</v>
      </c>
      <c r="AR564" t="n">
        <v>0</v>
      </c>
      <c r="AS564" t="inlineStr"/>
      <c r="AT564" t="n">
        <v>0.28</v>
      </c>
      <c r="AU564" t="inlineStr"/>
      <c r="AV564" t="n">
        <v>0</v>
      </c>
      <c r="AW564" t="n">
        <v>2</v>
      </c>
      <c r="AX564" t="n">
        <v>78867202</v>
      </c>
      <c r="AY564" t="n">
        <v>1</v>
      </c>
      <c r="AZ564" t="n">
        <v>0</v>
      </c>
      <c r="BA564" t="n">
        <v>550</v>
      </c>
      <c r="BB564" t="n">
        <v>0</v>
      </c>
      <c r="BC564" t="n">
        <v>0</v>
      </c>
      <c r="BD564" t="n">
        <v>0</v>
      </c>
      <c r="BE564" t="n">
        <v>0</v>
      </c>
      <c r="BF564" t="n">
        <v>0</v>
      </c>
      <c r="BG564" t="n">
        <v>0</v>
      </c>
      <c r="BH564" t="n">
        <v>0</v>
      </c>
      <c r="BI564" t="n">
        <v>0</v>
      </c>
      <c r="BJ564" t="n">
        <v>0</v>
      </c>
      <c r="BK564" t="n">
        <v>0</v>
      </c>
      <c r="BL564" t="n">
        <v>0</v>
      </c>
      <c r="BM564" t="n">
        <v>0</v>
      </c>
      <c r="BN564" t="n">
        <v>0</v>
      </c>
      <c r="BO564" t="n">
        <v>0</v>
      </c>
      <c r="BP564" t="n">
        <v>0</v>
      </c>
      <c r="BQ564" t="n">
        <v>0</v>
      </c>
      <c r="BR564" t="n">
        <v>0</v>
      </c>
      <c r="BS564" t="n">
        <v>0</v>
      </c>
      <c r="BT564" t="n">
        <v>0</v>
      </c>
      <c r="BU564" t="n">
        <v>0</v>
      </c>
      <c r="BV564" t="n">
        <v>0</v>
      </c>
      <c r="BW564" t="n">
        <v>0</v>
      </c>
      <c r="CV564" t="n">
        <v>0</v>
      </c>
      <c r="CW564" t="n">
        <v>0</v>
      </c>
      <c r="CX564">
        <f>ROUND(Y564*Source!I1682,7)</f>
        <v/>
      </c>
      <c r="CY564">
        <f>AA564</f>
        <v/>
      </c>
      <c r="CZ564">
        <f>AE564</f>
        <v/>
      </c>
      <c r="DA564">
        <f>AI564</f>
        <v/>
      </c>
      <c r="DB564">
        <f>ROUND(ROUND(AT564*CZ564,2),2)</f>
        <v/>
      </c>
      <c r="DC564">
        <f>ROUND(ROUND(AT564*AG564,2),2)</f>
        <v/>
      </c>
      <c r="DD564" t="inlineStr"/>
      <c r="DE564" t="inlineStr"/>
      <c r="DF564">
        <f>ROUND(ROUND(AE564*AI564,0)*CX564,0)</f>
        <v/>
      </c>
      <c r="DG564">
        <f>ROUND(ROUND(AF564,0)*CX564,0)</f>
        <v/>
      </c>
      <c r="DH564">
        <f>ROUND(ROUND(AG564,0)*CX564,0)</f>
        <v/>
      </c>
      <c r="DI564">
        <f>ROUND(ROUND(AH564,0)*CX564,0)</f>
        <v/>
      </c>
      <c r="DJ564">
        <f>DF564</f>
        <v/>
      </c>
      <c r="DK564" t="n">
        <v>0</v>
      </c>
      <c r="DL564" t="inlineStr"/>
      <c r="DM564" t="n">
        <v>0</v>
      </c>
      <c r="DN564" t="inlineStr"/>
      <c r="DO564" t="n">
        <v>0</v>
      </c>
    </row>
    <row r="565">
      <c r="A565">
        <f>ROW(Source!A1683)</f>
        <v/>
      </c>
      <c r="B565" t="n">
        <v>78862477</v>
      </c>
      <c r="C565" t="n">
        <v>78867203</v>
      </c>
      <c r="D565" t="n">
        <v>18408291</v>
      </c>
      <c r="E565" t="n">
        <v>1</v>
      </c>
      <c r="F565" t="n">
        <v>1</v>
      </c>
      <c r="G565" t="n">
        <v>1</v>
      </c>
      <c r="H565" t="n">
        <v>1</v>
      </c>
      <c r="I565" t="inlineStr">
        <is>
          <t>1-1025-90</t>
        </is>
      </c>
      <c r="J565" t="inlineStr"/>
      <c r="K565" t="inlineStr">
        <is>
          <t>Рабочий строитель среднего разряда 2,5</t>
        </is>
      </c>
      <c r="L565" t="n">
        <v>1369</v>
      </c>
      <c r="N565" t="n">
        <v>1013</v>
      </c>
      <c r="O565" t="inlineStr">
        <is>
          <t>чел.-ч</t>
        </is>
      </c>
      <c r="P565" t="inlineStr">
        <is>
          <t>чел.-ч</t>
        </is>
      </c>
      <c r="Q565" t="n">
        <v>1</v>
      </c>
      <c r="W565" t="n">
        <v>0</v>
      </c>
      <c r="X565" t="n">
        <v>1933892413</v>
      </c>
      <c r="Y565">
        <f>AT565</f>
        <v/>
      </c>
      <c r="AA565" t="n">
        <v>0</v>
      </c>
      <c r="AB565" t="n">
        <v>0</v>
      </c>
      <c r="AC565" t="n">
        <v>0</v>
      </c>
      <c r="AD565" t="n">
        <v>8.17</v>
      </c>
      <c r="AE565" t="n">
        <v>0</v>
      </c>
      <c r="AF565" t="n">
        <v>0</v>
      </c>
      <c r="AG565" t="n">
        <v>0</v>
      </c>
      <c r="AH565" t="n">
        <v>8.17</v>
      </c>
      <c r="AI565" t="n">
        <v>1</v>
      </c>
      <c r="AJ565" t="n">
        <v>1</v>
      </c>
      <c r="AK565" t="n">
        <v>1</v>
      </c>
      <c r="AL565" t="n">
        <v>1</v>
      </c>
      <c r="AM565" t="n">
        <v>-2</v>
      </c>
      <c r="AN565" t="n">
        <v>0</v>
      </c>
      <c r="AO565" t="n">
        <v>1</v>
      </c>
      <c r="AP565" t="n">
        <v>1</v>
      </c>
      <c r="AQ565" t="n">
        <v>0</v>
      </c>
      <c r="AR565" t="n">
        <v>0</v>
      </c>
      <c r="AS565" t="inlineStr"/>
      <c r="AT565" t="n">
        <v>32.2</v>
      </c>
      <c r="AU565" t="inlineStr"/>
      <c r="AV565" t="n">
        <v>1</v>
      </c>
      <c r="AW565" t="n">
        <v>2</v>
      </c>
      <c r="AX565" t="n">
        <v>78867210</v>
      </c>
      <c r="AY565" t="n">
        <v>1</v>
      </c>
      <c r="AZ565" t="n">
        <v>0</v>
      </c>
      <c r="BA565" t="n">
        <v>551</v>
      </c>
      <c r="BB565" t="n">
        <v>0</v>
      </c>
      <c r="BC565" t="n">
        <v>0</v>
      </c>
      <c r="BD565" t="n">
        <v>0</v>
      </c>
      <c r="BE565" t="n">
        <v>0</v>
      </c>
      <c r="BF565" t="n">
        <v>0</v>
      </c>
      <c r="BG565" t="n">
        <v>0</v>
      </c>
      <c r="BH565" t="n">
        <v>0</v>
      </c>
      <c r="BI565" t="n">
        <v>0</v>
      </c>
      <c r="BJ565" t="n">
        <v>0</v>
      </c>
      <c r="BK565" t="n">
        <v>0</v>
      </c>
      <c r="BL565" t="n">
        <v>0</v>
      </c>
      <c r="BM565" t="n">
        <v>0</v>
      </c>
      <c r="BN565" t="n">
        <v>0</v>
      </c>
      <c r="BO565" t="n">
        <v>0</v>
      </c>
      <c r="BP565" t="n">
        <v>0</v>
      </c>
      <c r="BQ565" t="n">
        <v>0</v>
      </c>
      <c r="BR565" t="n">
        <v>0</v>
      </c>
      <c r="BS565" t="n">
        <v>0</v>
      </c>
      <c r="BT565" t="n">
        <v>0</v>
      </c>
      <c r="BU565" t="n">
        <v>0</v>
      </c>
      <c r="BV565" t="n">
        <v>0</v>
      </c>
      <c r="BW565" t="n">
        <v>0</v>
      </c>
      <c r="CU565">
        <f>ROUND(AT565*Source!I1683*AH565*AL565,0)</f>
        <v/>
      </c>
      <c r="CV565">
        <f>ROUND(Y565*Source!I1683,7)</f>
        <v/>
      </c>
      <c r="CW565" t="n">
        <v>0</v>
      </c>
      <c r="CX565">
        <f>ROUND(Y565*Source!I1683,7)</f>
        <v/>
      </c>
      <c r="CY565">
        <f>AD565</f>
        <v/>
      </c>
      <c r="CZ565">
        <f>AH565</f>
        <v/>
      </c>
      <c r="DA565">
        <f>AL565</f>
        <v/>
      </c>
      <c r="DB565">
        <f>ROUND(ROUND(AT565*CZ565,2),2)</f>
        <v/>
      </c>
      <c r="DC565">
        <f>ROUND(ROUND(AT565*AG565,2),2)</f>
        <v/>
      </c>
      <c r="DD565" t="inlineStr"/>
      <c r="DE565" t="inlineStr"/>
      <c r="DF565">
        <f>ROUND(ROUND(AE565,0)*CX565,0)</f>
        <v/>
      </c>
      <c r="DG565">
        <f>ROUND(ROUND(AF565,0)*CX565,0)</f>
        <v/>
      </c>
      <c r="DH565">
        <f>ROUND(ROUND(AG565,0)*CX565,0)</f>
        <v/>
      </c>
      <c r="DI565">
        <f>ROUND(ROUND(AH565,0)*CX565,0)</f>
        <v/>
      </c>
      <c r="DJ565">
        <f>DI565</f>
        <v/>
      </c>
      <c r="DK565" t="n">
        <v>0</v>
      </c>
      <c r="DL565" t="inlineStr"/>
      <c r="DM565" t="n">
        <v>0</v>
      </c>
      <c r="DN565" t="inlineStr"/>
      <c r="DO565" t="n">
        <v>0</v>
      </c>
    </row>
    <row r="566">
      <c r="A566">
        <f>ROW(Source!A1683)</f>
        <v/>
      </c>
      <c r="B566" t="n">
        <v>78862477</v>
      </c>
      <c r="C566" t="n">
        <v>78867203</v>
      </c>
      <c r="D566" t="n">
        <v>29174913</v>
      </c>
      <c r="E566" t="n">
        <v>1</v>
      </c>
      <c r="F566" t="n">
        <v>1</v>
      </c>
      <c r="G566" t="n">
        <v>1</v>
      </c>
      <c r="H566" t="n">
        <v>2</v>
      </c>
      <c r="I566" t="inlineStr">
        <is>
          <t>400001</t>
        </is>
      </c>
      <c r="J566" t="inlineStr">
        <is>
          <t>ТСЭМ Московской обл., 400001, приказ Минстроя России №675/пр от 28.02.2017 № 264/пр</t>
        </is>
      </c>
      <c r="K566" t="inlineStr">
        <is>
          <t>Автомобили бортовые, грузоподъемность до 5 т</t>
        </is>
      </c>
      <c r="L566" t="n">
        <v>1368</v>
      </c>
      <c r="N566" t="n">
        <v>1011</v>
      </c>
      <c r="O566" t="inlineStr">
        <is>
          <t>маш.-ч</t>
        </is>
      </c>
      <c r="P566" t="inlineStr">
        <is>
          <t>маш.-ч</t>
        </is>
      </c>
      <c r="Q566" t="n">
        <v>1</v>
      </c>
      <c r="W566" t="n">
        <v>0</v>
      </c>
      <c r="X566" t="n">
        <v>1230759911</v>
      </c>
      <c r="Y566">
        <f>AT566</f>
        <v/>
      </c>
      <c r="AA566" t="n">
        <v>0</v>
      </c>
      <c r="AB566" t="n">
        <v>2177.51</v>
      </c>
      <c r="AC566" t="n">
        <v>606.1</v>
      </c>
      <c r="AD566" t="n">
        <v>0</v>
      </c>
      <c r="AE566" t="n">
        <v>0</v>
      </c>
      <c r="AF566" t="n">
        <v>87.17</v>
      </c>
      <c r="AG566" t="n">
        <v>11.6</v>
      </c>
      <c r="AH566" t="n">
        <v>0</v>
      </c>
      <c r="AI566" t="n">
        <v>1</v>
      </c>
      <c r="AJ566" t="n">
        <v>24.98</v>
      </c>
      <c r="AK566" t="n">
        <v>52.25</v>
      </c>
      <c r="AL566" t="n">
        <v>1</v>
      </c>
      <c r="AM566" t="n">
        <v>2</v>
      </c>
      <c r="AN566" t="n">
        <v>0</v>
      </c>
      <c r="AO566" t="n">
        <v>1</v>
      </c>
      <c r="AP566" t="n">
        <v>1</v>
      </c>
      <c r="AQ566" t="n">
        <v>0</v>
      </c>
      <c r="AR566" t="n">
        <v>0</v>
      </c>
      <c r="AS566" t="inlineStr"/>
      <c r="AT566" t="n">
        <v>0.01</v>
      </c>
      <c r="AU566" t="inlineStr"/>
      <c r="AV566" t="n">
        <v>0</v>
      </c>
      <c r="AW566" t="n">
        <v>2</v>
      </c>
      <c r="AX566" t="n">
        <v>78867211</v>
      </c>
      <c r="AY566" t="n">
        <v>1</v>
      </c>
      <c r="AZ566" t="n">
        <v>0</v>
      </c>
      <c r="BA566" t="n">
        <v>552</v>
      </c>
      <c r="BB566" t="n">
        <v>0</v>
      </c>
      <c r="BC566" t="n">
        <v>0</v>
      </c>
      <c r="BD566" t="n">
        <v>0</v>
      </c>
      <c r="BE566" t="n">
        <v>0</v>
      </c>
      <c r="BF566" t="n">
        <v>0</v>
      </c>
      <c r="BG566" t="n">
        <v>0</v>
      </c>
      <c r="BH566" t="n">
        <v>0</v>
      </c>
      <c r="BI566" t="n">
        <v>0</v>
      </c>
      <c r="BJ566" t="n">
        <v>0</v>
      </c>
      <c r="BK566" t="n">
        <v>0</v>
      </c>
      <c r="BL566" t="n">
        <v>0</v>
      </c>
      <c r="BM566" t="n">
        <v>0</v>
      </c>
      <c r="BN566" t="n">
        <v>0</v>
      </c>
      <c r="BO566" t="n">
        <v>0</v>
      </c>
      <c r="BP566" t="n">
        <v>0</v>
      </c>
      <c r="BQ566" t="n">
        <v>0</v>
      </c>
      <c r="BR566" t="n">
        <v>0</v>
      </c>
      <c r="BS566" t="n">
        <v>0</v>
      </c>
      <c r="BT566" t="n">
        <v>0</v>
      </c>
      <c r="BU566" t="n">
        <v>0</v>
      </c>
      <c r="BV566" t="n">
        <v>0</v>
      </c>
      <c r="BW566" t="n">
        <v>0</v>
      </c>
      <c r="CV566" t="n">
        <v>0</v>
      </c>
      <c r="CW566">
        <f>ROUND(Y566*Source!I1683*DO566,7)</f>
        <v/>
      </c>
      <c r="CX566">
        <f>ROUND(Y566*Source!I1683,7)</f>
        <v/>
      </c>
      <c r="CY566">
        <f>AB566</f>
        <v/>
      </c>
      <c r="CZ566">
        <f>AF566</f>
        <v/>
      </c>
      <c r="DA566">
        <f>AJ566</f>
        <v/>
      </c>
      <c r="DB566">
        <f>ROUND(ROUND(AT566*CZ566,2),2)</f>
        <v/>
      </c>
      <c r="DC566">
        <f>ROUND(ROUND(AT566*AG566,2),2)</f>
        <v/>
      </c>
      <c r="DD566" t="inlineStr"/>
      <c r="DE566" t="inlineStr"/>
      <c r="DF566">
        <f>ROUND(ROUND(AE566,0)*CX566,0)</f>
        <v/>
      </c>
      <c r="DG566">
        <f>ROUND(ROUND(AF566*AJ566,0)*CX566,0)</f>
        <v/>
      </c>
      <c r="DH566">
        <f>ROUND(ROUND(AG566*AK566,0)*CX566,0)</f>
        <v/>
      </c>
      <c r="DI566">
        <f>ROUND(ROUND(AH566,0)*CX566,0)</f>
        <v/>
      </c>
      <c r="DJ566">
        <f>DG566</f>
        <v/>
      </c>
      <c r="DK566" t="n">
        <v>0</v>
      </c>
      <c r="DL566" t="inlineStr"/>
      <c r="DM566" t="n">
        <v>0</v>
      </c>
      <c r="DN566" t="inlineStr"/>
      <c r="DO566" t="n">
        <v>0</v>
      </c>
    </row>
    <row r="567">
      <c r="A567">
        <f>ROW(Source!A1683)</f>
        <v/>
      </c>
      <c r="B567" t="n">
        <v>78862477</v>
      </c>
      <c r="C567" t="n">
        <v>78867203</v>
      </c>
      <c r="D567" t="n">
        <v>29110139</v>
      </c>
      <c r="E567" t="n">
        <v>1</v>
      </c>
      <c r="F567" t="n">
        <v>1</v>
      </c>
      <c r="G567" t="n">
        <v>1</v>
      </c>
      <c r="H567" t="n">
        <v>3</v>
      </c>
      <c r="I567" t="inlineStr">
        <is>
          <t>101-1703</t>
        </is>
      </c>
      <c r="J567" t="inlineStr">
        <is>
          <t>ТССЦ Московской обл., 101-1703, приказ Минстроя России №675/пр от 28.02.2017 № 254/пр</t>
        </is>
      </c>
      <c r="K567" t="inlineStr">
        <is>
          <t>Прокладки резиновые (пластина техническая прессованная)</t>
        </is>
      </c>
      <c r="L567" t="n">
        <v>1346</v>
      </c>
      <c r="N567" t="n">
        <v>1009</v>
      </c>
      <c r="O567" t="inlineStr">
        <is>
          <t>кг</t>
        </is>
      </c>
      <c r="P567" t="inlineStr">
        <is>
          <t>кг</t>
        </is>
      </c>
      <c r="Q567" t="n">
        <v>1</v>
      </c>
      <c r="W567" t="n">
        <v>0</v>
      </c>
      <c r="X567" t="n">
        <v>-1947909329</v>
      </c>
      <c r="Y567">
        <f>AT567</f>
        <v/>
      </c>
      <c r="AA567" t="n">
        <v>341.04</v>
      </c>
      <c r="AB567" t="n">
        <v>0</v>
      </c>
      <c r="AC567" t="n">
        <v>0</v>
      </c>
      <c r="AD567" t="n">
        <v>0</v>
      </c>
      <c r="AE567" t="n">
        <v>23.09</v>
      </c>
      <c r="AF567" t="n">
        <v>0</v>
      </c>
      <c r="AG567" t="n">
        <v>0</v>
      </c>
      <c r="AH567" t="n">
        <v>0</v>
      </c>
      <c r="AI567" t="n">
        <v>14.77</v>
      </c>
      <c r="AJ567" t="n">
        <v>1</v>
      </c>
      <c r="AK567" t="n">
        <v>1</v>
      </c>
      <c r="AL567" t="n">
        <v>1</v>
      </c>
      <c r="AM567" t="n">
        <v>2</v>
      </c>
      <c r="AN567" t="n">
        <v>0</v>
      </c>
      <c r="AO567" t="n">
        <v>1</v>
      </c>
      <c r="AP567" t="n">
        <v>1</v>
      </c>
      <c r="AQ567" t="n">
        <v>0</v>
      </c>
      <c r="AR567" t="n">
        <v>0</v>
      </c>
      <c r="AS567" t="inlineStr"/>
      <c r="AT567" t="n">
        <v>2</v>
      </c>
      <c r="AU567" t="inlineStr"/>
      <c r="AV567" t="n">
        <v>0</v>
      </c>
      <c r="AW567" t="n">
        <v>2</v>
      </c>
      <c r="AX567" t="n">
        <v>78867212</v>
      </c>
      <c r="AY567" t="n">
        <v>1</v>
      </c>
      <c r="AZ567" t="n">
        <v>0</v>
      </c>
      <c r="BA567" t="n">
        <v>553</v>
      </c>
      <c r="BB567" t="n">
        <v>0</v>
      </c>
      <c r="BC567" t="n">
        <v>0</v>
      </c>
      <c r="BD567" t="n">
        <v>0</v>
      </c>
      <c r="BE567" t="n">
        <v>0</v>
      </c>
      <c r="BF567" t="n">
        <v>0</v>
      </c>
      <c r="BG567" t="n">
        <v>0</v>
      </c>
      <c r="BH567" t="n">
        <v>0</v>
      </c>
      <c r="BI567" t="n">
        <v>0</v>
      </c>
      <c r="BJ567" t="n">
        <v>0</v>
      </c>
      <c r="BK567" t="n">
        <v>0</v>
      </c>
      <c r="BL567" t="n">
        <v>0</v>
      </c>
      <c r="BM567" t="n">
        <v>0</v>
      </c>
      <c r="BN567" t="n">
        <v>0</v>
      </c>
      <c r="BO567" t="n">
        <v>0</v>
      </c>
      <c r="BP567" t="n">
        <v>0</v>
      </c>
      <c r="BQ567" t="n">
        <v>0</v>
      </c>
      <c r="BR567" t="n">
        <v>0</v>
      </c>
      <c r="BS567" t="n">
        <v>0</v>
      </c>
      <c r="BT567" t="n">
        <v>0</v>
      </c>
      <c r="BU567" t="n">
        <v>0</v>
      </c>
      <c r="BV567" t="n">
        <v>0</v>
      </c>
      <c r="BW567" t="n">
        <v>0</v>
      </c>
      <c r="CV567" t="n">
        <v>0</v>
      </c>
      <c r="CW567" t="n">
        <v>0</v>
      </c>
      <c r="CX567">
        <f>ROUND(Y567*Source!I1683,7)</f>
        <v/>
      </c>
      <c r="CY567">
        <f>AA567</f>
        <v/>
      </c>
      <c r="CZ567">
        <f>AE567</f>
        <v/>
      </c>
      <c r="DA567">
        <f>AI567</f>
        <v/>
      </c>
      <c r="DB567">
        <f>ROUND(ROUND(AT567*CZ567,2),2)</f>
        <v/>
      </c>
      <c r="DC567">
        <f>ROUND(ROUND(AT567*AG567,2),2)</f>
        <v/>
      </c>
      <c r="DD567" t="inlineStr"/>
      <c r="DE567" t="inlineStr"/>
      <c r="DF567">
        <f>ROUND(ROUND(AE567*AI567,0)*CX567,0)</f>
        <v/>
      </c>
      <c r="DG567">
        <f>ROUND(ROUND(AF567,0)*CX567,0)</f>
        <v/>
      </c>
      <c r="DH567">
        <f>ROUND(ROUND(AG567,0)*CX567,0)</f>
        <v/>
      </c>
      <c r="DI567">
        <f>ROUND(ROUND(AH567,0)*CX567,0)</f>
        <v/>
      </c>
      <c r="DJ567">
        <f>DF567</f>
        <v/>
      </c>
      <c r="DK567" t="n">
        <v>0</v>
      </c>
      <c r="DL567" t="inlineStr"/>
      <c r="DM567" t="n">
        <v>0</v>
      </c>
      <c r="DN567" t="inlineStr"/>
      <c r="DO567" t="n">
        <v>0</v>
      </c>
    </row>
    <row r="568">
      <c r="A568">
        <f>ROW(Source!A1683)</f>
        <v/>
      </c>
      <c r="B568" t="n">
        <v>78862477</v>
      </c>
      <c r="C568" t="n">
        <v>78867203</v>
      </c>
      <c r="D568" t="n">
        <v>29114240</v>
      </c>
      <c r="E568" t="n">
        <v>1</v>
      </c>
      <c r="F568" t="n">
        <v>1</v>
      </c>
      <c r="G568" t="n">
        <v>1</v>
      </c>
      <c r="H568" t="n">
        <v>3</v>
      </c>
      <c r="I568" t="inlineStr">
        <is>
          <t>101-2576</t>
        </is>
      </c>
      <c r="J568" t="inlineStr">
        <is>
          <t>ТССЦ Московской обл., 101-2576, приказ Минстроя России №675/пр от 28.02.2017 № 254/пр</t>
        </is>
      </c>
      <c r="K568" t="inlineStr">
        <is>
          <t>Болты с гайками и шайбами для санитарно-технических работ диаметром 16 мм</t>
        </is>
      </c>
      <c r="L568" t="n">
        <v>1348</v>
      </c>
      <c r="N568" t="n">
        <v>1009</v>
      </c>
      <c r="O568" t="inlineStr">
        <is>
          <t>т</t>
        </is>
      </c>
      <c r="P568" t="inlineStr">
        <is>
          <t>т</t>
        </is>
      </c>
      <c r="Q568" t="n">
        <v>1000</v>
      </c>
      <c r="W568" t="n">
        <v>0</v>
      </c>
      <c r="X568" t="n">
        <v>-1701539228</v>
      </c>
      <c r="Y568">
        <f>AT568</f>
        <v/>
      </c>
      <c r="AA568" t="n">
        <v>145037.4</v>
      </c>
      <c r="AB568" t="n">
        <v>0</v>
      </c>
      <c r="AC568" t="n">
        <v>0</v>
      </c>
      <c r="AD568" t="n">
        <v>0</v>
      </c>
      <c r="AE568" t="n">
        <v>14830</v>
      </c>
      <c r="AF568" t="n">
        <v>0</v>
      </c>
      <c r="AG568" t="n">
        <v>0</v>
      </c>
      <c r="AH568" t="n">
        <v>0</v>
      </c>
      <c r="AI568" t="n">
        <v>9.779999999999999</v>
      </c>
      <c r="AJ568" t="n">
        <v>1</v>
      </c>
      <c r="AK568" t="n">
        <v>1</v>
      </c>
      <c r="AL568" t="n">
        <v>1</v>
      </c>
      <c r="AM568" t="n">
        <v>2</v>
      </c>
      <c r="AN568" t="n">
        <v>0</v>
      </c>
      <c r="AO568" t="n">
        <v>1</v>
      </c>
      <c r="AP568" t="n">
        <v>1</v>
      </c>
      <c r="AQ568" t="n">
        <v>0</v>
      </c>
      <c r="AR568" t="n">
        <v>0</v>
      </c>
      <c r="AS568" t="inlineStr"/>
      <c r="AT568" t="n">
        <v>0.005</v>
      </c>
      <c r="AU568" t="inlineStr"/>
      <c r="AV568" t="n">
        <v>0</v>
      </c>
      <c r="AW568" t="n">
        <v>2</v>
      </c>
      <c r="AX568" t="n">
        <v>78867213</v>
      </c>
      <c r="AY568" t="n">
        <v>1</v>
      </c>
      <c r="AZ568" t="n">
        <v>0</v>
      </c>
      <c r="BA568" t="n">
        <v>554</v>
      </c>
      <c r="BB568" t="n">
        <v>0</v>
      </c>
      <c r="BC568" t="n">
        <v>0</v>
      </c>
      <c r="BD568" t="n">
        <v>0</v>
      </c>
      <c r="BE568" t="n">
        <v>0</v>
      </c>
      <c r="BF568" t="n">
        <v>0</v>
      </c>
      <c r="BG568" t="n">
        <v>0</v>
      </c>
      <c r="BH568" t="n">
        <v>0</v>
      </c>
      <c r="BI568" t="n">
        <v>0</v>
      </c>
      <c r="BJ568" t="n">
        <v>0</v>
      </c>
      <c r="BK568" t="n">
        <v>0</v>
      </c>
      <c r="BL568" t="n">
        <v>0</v>
      </c>
      <c r="BM568" t="n">
        <v>0</v>
      </c>
      <c r="BN568" t="n">
        <v>0</v>
      </c>
      <c r="BO568" t="n">
        <v>0</v>
      </c>
      <c r="BP568" t="n">
        <v>0</v>
      </c>
      <c r="BQ568" t="n">
        <v>0</v>
      </c>
      <c r="BR568" t="n">
        <v>0</v>
      </c>
      <c r="BS568" t="n">
        <v>0</v>
      </c>
      <c r="BT568" t="n">
        <v>0</v>
      </c>
      <c r="BU568" t="n">
        <v>0</v>
      </c>
      <c r="BV568" t="n">
        <v>0</v>
      </c>
      <c r="BW568" t="n">
        <v>0</v>
      </c>
      <c r="CV568" t="n">
        <v>0</v>
      </c>
      <c r="CW568" t="n">
        <v>0</v>
      </c>
      <c r="CX568">
        <f>ROUND(Y568*Source!I1683,7)</f>
        <v/>
      </c>
      <c r="CY568">
        <f>AA568</f>
        <v/>
      </c>
      <c r="CZ568">
        <f>AE568</f>
        <v/>
      </c>
      <c r="DA568">
        <f>AI568</f>
        <v/>
      </c>
      <c r="DB568">
        <f>ROUND(ROUND(AT568*CZ568,2),2)</f>
        <v/>
      </c>
      <c r="DC568">
        <f>ROUND(ROUND(AT568*AG568,2),2)</f>
        <v/>
      </c>
      <c r="DD568" t="inlineStr"/>
      <c r="DE568" t="inlineStr"/>
      <c r="DF568">
        <f>ROUND(ROUND(AE568*AI568,0)*CX568,0)</f>
        <v/>
      </c>
      <c r="DG568">
        <f>ROUND(ROUND(AF568,0)*CX568,0)</f>
        <v/>
      </c>
      <c r="DH568">
        <f>ROUND(ROUND(AG568,0)*CX568,0)</f>
        <v/>
      </c>
      <c r="DI568">
        <f>ROUND(ROUND(AH568,0)*CX568,0)</f>
        <v/>
      </c>
      <c r="DJ568">
        <f>DF568</f>
        <v/>
      </c>
      <c r="DK568" t="n">
        <v>0</v>
      </c>
      <c r="DL568" t="inlineStr"/>
      <c r="DM568" t="n">
        <v>0</v>
      </c>
      <c r="DN568" t="inlineStr"/>
      <c r="DO568" t="n">
        <v>0</v>
      </c>
    </row>
    <row r="569">
      <c r="A569">
        <f>ROW(Source!A1683)</f>
        <v/>
      </c>
      <c r="B569" t="n">
        <v>78862477</v>
      </c>
      <c r="C569" t="n">
        <v>78867203</v>
      </c>
      <c r="D569" t="n">
        <v>29150040</v>
      </c>
      <c r="E569" t="n">
        <v>1</v>
      </c>
      <c r="F569" t="n">
        <v>1</v>
      </c>
      <c r="G569" t="n">
        <v>1</v>
      </c>
      <c r="H569" t="n">
        <v>3</v>
      </c>
      <c r="I569" t="inlineStr">
        <is>
          <t>411-0001</t>
        </is>
      </c>
      <c r="J569" t="inlineStr">
        <is>
          <t>ТССЦ Московской обл., 411-0001, приказ Минстроя России №675/пр от 28.02.2017 № 257/пр</t>
        </is>
      </c>
      <c r="K569" t="inlineStr">
        <is>
          <t>Вода</t>
        </is>
      </c>
      <c r="L569" t="n">
        <v>1339</v>
      </c>
      <c r="N569" t="n">
        <v>1007</v>
      </c>
      <c r="O569" t="inlineStr">
        <is>
          <t>м3</t>
        </is>
      </c>
      <c r="P569" t="inlineStr">
        <is>
          <t>м3</t>
        </is>
      </c>
      <c r="Q569" t="n">
        <v>1</v>
      </c>
      <c r="W569" t="n">
        <v>0</v>
      </c>
      <c r="X569" t="n">
        <v>619799737</v>
      </c>
      <c r="Y569">
        <f>AT569</f>
        <v/>
      </c>
      <c r="AA569" t="n">
        <v>31.28</v>
      </c>
      <c r="AB569" t="n">
        <v>0</v>
      </c>
      <c r="AC569" t="n">
        <v>0</v>
      </c>
      <c r="AD569" t="n">
        <v>0</v>
      </c>
      <c r="AE569" t="n">
        <v>2.44</v>
      </c>
      <c r="AF569" t="n">
        <v>0</v>
      </c>
      <c r="AG569" t="n">
        <v>0</v>
      </c>
      <c r="AH569" t="n">
        <v>0</v>
      </c>
      <c r="AI569" t="n">
        <v>12.82</v>
      </c>
      <c r="AJ569" t="n">
        <v>1</v>
      </c>
      <c r="AK569" t="n">
        <v>1</v>
      </c>
      <c r="AL569" t="n">
        <v>1</v>
      </c>
      <c r="AM569" t="n">
        <v>2</v>
      </c>
      <c r="AN569" t="n">
        <v>0</v>
      </c>
      <c r="AO569" t="n">
        <v>1</v>
      </c>
      <c r="AP569" t="n">
        <v>1</v>
      </c>
      <c r="AQ569" t="n">
        <v>0</v>
      </c>
      <c r="AR569" t="n">
        <v>0</v>
      </c>
      <c r="AS569" t="inlineStr"/>
      <c r="AT569" t="n">
        <v>7.8</v>
      </c>
      <c r="AU569" t="inlineStr"/>
      <c r="AV569" t="n">
        <v>0</v>
      </c>
      <c r="AW569" t="n">
        <v>2</v>
      </c>
      <c r="AX569" t="n">
        <v>78867214</v>
      </c>
      <c r="AY569" t="n">
        <v>1</v>
      </c>
      <c r="AZ569" t="n">
        <v>0</v>
      </c>
      <c r="BA569" t="n">
        <v>555</v>
      </c>
      <c r="BB569" t="n">
        <v>0</v>
      </c>
      <c r="BC569" t="n">
        <v>0</v>
      </c>
      <c r="BD569" t="n">
        <v>0</v>
      </c>
      <c r="BE569" t="n">
        <v>0</v>
      </c>
      <c r="BF569" t="n">
        <v>0</v>
      </c>
      <c r="BG569" t="n">
        <v>0</v>
      </c>
      <c r="BH569" t="n">
        <v>0</v>
      </c>
      <c r="BI569" t="n">
        <v>0</v>
      </c>
      <c r="BJ569" t="n">
        <v>0</v>
      </c>
      <c r="BK569" t="n">
        <v>0</v>
      </c>
      <c r="BL569" t="n">
        <v>0</v>
      </c>
      <c r="BM569" t="n">
        <v>0</v>
      </c>
      <c r="BN569" t="n">
        <v>0</v>
      </c>
      <c r="BO569" t="n">
        <v>0</v>
      </c>
      <c r="BP569" t="n">
        <v>0</v>
      </c>
      <c r="BQ569" t="n">
        <v>0</v>
      </c>
      <c r="BR569" t="n">
        <v>0</v>
      </c>
      <c r="BS569" t="n">
        <v>0</v>
      </c>
      <c r="BT569" t="n">
        <v>0</v>
      </c>
      <c r="BU569" t="n">
        <v>0</v>
      </c>
      <c r="BV569" t="n">
        <v>0</v>
      </c>
      <c r="BW569" t="n">
        <v>0</v>
      </c>
      <c r="CV569" t="n">
        <v>0</v>
      </c>
      <c r="CW569" t="n">
        <v>0</v>
      </c>
      <c r="CX569">
        <f>ROUND(Y569*Source!I1683,7)</f>
        <v/>
      </c>
      <c r="CY569">
        <f>AA569</f>
        <v/>
      </c>
      <c r="CZ569">
        <f>AE569</f>
        <v/>
      </c>
      <c r="DA569">
        <f>AI569</f>
        <v/>
      </c>
      <c r="DB569">
        <f>ROUND(ROUND(AT569*CZ569,2),2)</f>
        <v/>
      </c>
      <c r="DC569">
        <f>ROUND(ROUND(AT569*AG569,2),2)</f>
        <v/>
      </c>
      <c r="DD569" t="inlineStr"/>
      <c r="DE569" t="inlineStr"/>
      <c r="DF569">
        <f>ROUND(ROUND(AE569*AI569,0)*CX569,0)</f>
        <v/>
      </c>
      <c r="DG569">
        <f>ROUND(ROUND(AF569,0)*CX569,0)</f>
        <v/>
      </c>
      <c r="DH569">
        <f>ROUND(ROUND(AG569,0)*CX569,0)</f>
        <v/>
      </c>
      <c r="DI569">
        <f>ROUND(ROUND(AH569,0)*CX569,0)</f>
        <v/>
      </c>
      <c r="DJ569">
        <f>DF569</f>
        <v/>
      </c>
      <c r="DK569" t="n">
        <v>0</v>
      </c>
      <c r="DL569" t="inlineStr"/>
      <c r="DM569" t="n">
        <v>0</v>
      </c>
      <c r="DN569" t="inlineStr"/>
      <c r="DO569" t="n">
        <v>0</v>
      </c>
    </row>
    <row r="570">
      <c r="A570">
        <f>ROW(Source!A1683)</f>
        <v/>
      </c>
      <c r="B570" t="n">
        <v>78862477</v>
      </c>
      <c r="C570" t="n">
        <v>78867203</v>
      </c>
      <c r="D570" t="n">
        <v>0</v>
      </c>
      <c r="E570" t="n">
        <v>1</v>
      </c>
      <c r="F570" t="n">
        <v>1</v>
      </c>
      <c r="G570" t="n">
        <v>1</v>
      </c>
      <c r="H570" t="n">
        <v>3</v>
      </c>
      <c r="I570" t="inlineStr">
        <is>
          <t>Цена поставщика</t>
        </is>
      </c>
      <c r="J570" t="inlineStr"/>
      <c r="K570" t="inlineStr">
        <is>
          <t>Прочистка КРОТ</t>
        </is>
      </c>
      <c r="L570" t="n">
        <v>1296</v>
      </c>
      <c r="N570" t="n">
        <v>1002</v>
      </c>
      <c r="O570" t="inlineStr">
        <is>
          <t>л</t>
        </is>
      </c>
      <c r="P570" t="inlineStr">
        <is>
          <t>л</t>
        </is>
      </c>
      <c r="Q570" t="n">
        <v>1</v>
      </c>
      <c r="W570" t="n">
        <v>0</v>
      </c>
      <c r="X570" t="n">
        <v>-1978592410</v>
      </c>
      <c r="Y570">
        <f>AT570</f>
        <v/>
      </c>
      <c r="AA570" t="n">
        <v>384.43</v>
      </c>
      <c r="AB570" t="n">
        <v>0</v>
      </c>
      <c r="AC570" t="n">
        <v>0</v>
      </c>
      <c r="AD570" t="n">
        <v>0</v>
      </c>
      <c r="AE570" t="n">
        <v>384.43</v>
      </c>
      <c r="AF570" t="n">
        <v>0</v>
      </c>
      <c r="AG570" t="n">
        <v>0</v>
      </c>
      <c r="AH570" t="n">
        <v>0</v>
      </c>
      <c r="AI570" t="n">
        <v>1</v>
      </c>
      <c r="AJ570" t="n">
        <v>1</v>
      </c>
      <c r="AK570" t="n">
        <v>1</v>
      </c>
      <c r="AL570" t="n">
        <v>1</v>
      </c>
      <c r="AM570" t="n">
        <v>0</v>
      </c>
      <c r="AN570" t="n">
        <v>0</v>
      </c>
      <c r="AO570" t="n">
        <v>0</v>
      </c>
      <c r="AP570" t="n">
        <v>1</v>
      </c>
      <c r="AQ570" t="n">
        <v>0</v>
      </c>
      <c r="AR570" t="n">
        <v>0</v>
      </c>
      <c r="AS570" t="inlineStr"/>
      <c r="AT570" t="n">
        <v>25</v>
      </c>
      <c r="AU570" t="inlineStr"/>
      <c r="AV570" t="n">
        <v>0</v>
      </c>
      <c r="AW570" t="n">
        <v>1</v>
      </c>
      <c r="AX570" t="n">
        <v>-1</v>
      </c>
      <c r="AY570" t="n">
        <v>0</v>
      </c>
      <c r="AZ570" t="n">
        <v>0</v>
      </c>
      <c r="BA570" t="inlineStr"/>
      <c r="BB570" t="n">
        <v>0</v>
      </c>
      <c r="BC570" t="n">
        <v>0</v>
      </c>
      <c r="BD570" t="n">
        <v>0</v>
      </c>
      <c r="BE570" t="n">
        <v>0</v>
      </c>
      <c r="BF570" t="n">
        <v>0</v>
      </c>
      <c r="BG570" t="n">
        <v>0</v>
      </c>
      <c r="BH570" t="n">
        <v>0</v>
      </c>
      <c r="BI570" t="n">
        <v>0</v>
      </c>
      <c r="BJ570" t="n">
        <v>0</v>
      </c>
      <c r="BK570" t="n">
        <v>0</v>
      </c>
      <c r="BL570" t="n">
        <v>0</v>
      </c>
      <c r="BM570" t="n">
        <v>0</v>
      </c>
      <c r="BN570" t="n">
        <v>0</v>
      </c>
      <c r="BO570" t="n">
        <v>0</v>
      </c>
      <c r="BP570" t="n">
        <v>0</v>
      </c>
      <c r="BQ570" t="n">
        <v>0</v>
      </c>
      <c r="BR570" t="n">
        <v>0</v>
      </c>
      <c r="BS570" t="n">
        <v>0</v>
      </c>
      <c r="BT570" t="n">
        <v>0</v>
      </c>
      <c r="BU570" t="n">
        <v>0</v>
      </c>
      <c r="BV570" t="n">
        <v>0</v>
      </c>
      <c r="BW570" t="n">
        <v>0</v>
      </c>
      <c r="CV570" t="n">
        <v>0</v>
      </c>
      <c r="CW570" t="n">
        <v>0</v>
      </c>
      <c r="CX570">
        <f>ROUND(Y570*Source!I1683,7)</f>
        <v/>
      </c>
      <c r="CY570">
        <f>AA570</f>
        <v/>
      </c>
      <c r="CZ570">
        <f>AE570</f>
        <v/>
      </c>
      <c r="DA570">
        <f>AI570</f>
        <v/>
      </c>
      <c r="DB570">
        <f>ROUND(ROUND(AT570*CZ570,2),2)</f>
        <v/>
      </c>
      <c r="DC570">
        <f>ROUND(ROUND(AT570*AG570,2),2)</f>
        <v/>
      </c>
      <c r="DD570" t="inlineStr"/>
      <c r="DE570" t="inlineStr"/>
      <c r="DF570">
        <f>ROUND(ROUND(AE570,0)*CX570,0)</f>
        <v/>
      </c>
      <c r="DG570">
        <f>ROUND(ROUND(AF570,0)*CX570,0)</f>
        <v/>
      </c>
      <c r="DH570">
        <f>ROUND(ROUND(AG570,0)*CX570,0)</f>
        <v/>
      </c>
      <c r="DI570">
        <f>ROUND(ROUND(AH570,0)*CX570,0)</f>
        <v/>
      </c>
      <c r="DJ570">
        <f>DF570</f>
        <v/>
      </c>
      <c r="DK570" t="n">
        <v>0</v>
      </c>
      <c r="DL570" t="inlineStr"/>
      <c r="DM570" t="n">
        <v>0</v>
      </c>
      <c r="DN570" t="inlineStr"/>
      <c r="DO570" t="n">
        <v>0</v>
      </c>
    </row>
    <row r="571">
      <c r="A571">
        <f>ROW(Source!A1685)</f>
        <v/>
      </c>
      <c r="B571" t="n">
        <v>78862477</v>
      </c>
      <c r="C571" t="n">
        <v>78867245</v>
      </c>
      <c r="D571" t="n">
        <v>18407546</v>
      </c>
      <c r="E571" t="n">
        <v>1</v>
      </c>
      <c r="F571" t="n">
        <v>1</v>
      </c>
      <c r="G571" t="n">
        <v>1</v>
      </c>
      <c r="H571" t="n">
        <v>1</v>
      </c>
      <c r="I571" t="inlineStr">
        <is>
          <t>1-1038-90</t>
        </is>
      </c>
      <c r="J571" t="inlineStr"/>
      <c r="K571" t="inlineStr">
        <is>
          <t>Рабочий строитель среднего разряда 3,8</t>
        </is>
      </c>
      <c r="L571" t="n">
        <v>1369</v>
      </c>
      <c r="N571" t="n">
        <v>1013</v>
      </c>
      <c r="O571" t="inlineStr">
        <is>
          <t>чел.-ч</t>
        </is>
      </c>
      <c r="P571" t="inlineStr">
        <is>
          <t>чел.-ч</t>
        </is>
      </c>
      <c r="Q571" t="n">
        <v>1</v>
      </c>
      <c r="W571" t="n">
        <v>0</v>
      </c>
      <c r="X571" t="n">
        <v>1709986911</v>
      </c>
      <c r="Y571">
        <f>AT571</f>
        <v/>
      </c>
      <c r="AA571" t="n">
        <v>0</v>
      </c>
      <c r="AB571" t="n">
        <v>0</v>
      </c>
      <c r="AC571" t="n">
        <v>0</v>
      </c>
      <c r="AD571" t="n">
        <v>9.4</v>
      </c>
      <c r="AE571" t="n">
        <v>0</v>
      </c>
      <c r="AF571" t="n">
        <v>0</v>
      </c>
      <c r="AG571" t="n">
        <v>0</v>
      </c>
      <c r="AH571" t="n">
        <v>9.4</v>
      </c>
      <c r="AI571" t="n">
        <v>1</v>
      </c>
      <c r="AJ571" t="n">
        <v>1</v>
      </c>
      <c r="AK571" t="n">
        <v>1</v>
      </c>
      <c r="AL571" t="n">
        <v>1</v>
      </c>
      <c r="AM571" t="n">
        <v>-2</v>
      </c>
      <c r="AN571" t="n">
        <v>0</v>
      </c>
      <c r="AO571" t="n">
        <v>1</v>
      </c>
      <c r="AP571" t="n">
        <v>0</v>
      </c>
      <c r="AQ571" t="n">
        <v>0</v>
      </c>
      <c r="AR571" t="n">
        <v>0</v>
      </c>
      <c r="AS571" t="inlineStr"/>
      <c r="AT571" t="n">
        <v>62.81</v>
      </c>
      <c r="AU571" t="inlineStr"/>
      <c r="AV571" t="n">
        <v>1</v>
      </c>
      <c r="AW571" t="n">
        <v>2</v>
      </c>
      <c r="AX571" t="n">
        <v>78867246</v>
      </c>
      <c r="AY571" t="n">
        <v>1</v>
      </c>
      <c r="AZ571" t="n">
        <v>0</v>
      </c>
      <c r="BA571" t="n">
        <v>556</v>
      </c>
      <c r="BB571" t="n">
        <v>0</v>
      </c>
      <c r="BC571" t="n">
        <v>0</v>
      </c>
      <c r="BD571" t="n">
        <v>0</v>
      </c>
      <c r="BE571" t="n">
        <v>0</v>
      </c>
      <c r="BF571" t="n">
        <v>0</v>
      </c>
      <c r="BG571" t="n">
        <v>0</v>
      </c>
      <c r="BH571" t="n">
        <v>0</v>
      </c>
      <c r="BI571" t="n">
        <v>0</v>
      </c>
      <c r="BJ571" t="n">
        <v>0</v>
      </c>
      <c r="BK571" t="n">
        <v>0</v>
      </c>
      <c r="BL571" t="n">
        <v>0</v>
      </c>
      <c r="BM571" t="n">
        <v>0</v>
      </c>
      <c r="BN571" t="n">
        <v>0</v>
      </c>
      <c r="BO571" t="n">
        <v>0</v>
      </c>
      <c r="BP571" t="n">
        <v>0</v>
      </c>
      <c r="BQ571" t="n">
        <v>0</v>
      </c>
      <c r="BR571" t="n">
        <v>0</v>
      </c>
      <c r="BS571" t="n">
        <v>0</v>
      </c>
      <c r="BT571" t="n">
        <v>0</v>
      </c>
      <c r="BU571" t="n">
        <v>0</v>
      </c>
      <c r="BV571" t="n">
        <v>0</v>
      </c>
      <c r="BW571" t="n">
        <v>0</v>
      </c>
      <c r="CU571">
        <f>ROUND(AT571*Source!I1685*AH571*AL571,0)</f>
        <v/>
      </c>
      <c r="CV571">
        <f>ROUND(Y571*Source!I1685,7)</f>
        <v/>
      </c>
      <c r="CW571" t="n">
        <v>0</v>
      </c>
      <c r="CX571">
        <f>ROUND(Y571*Source!I1685,7)</f>
        <v/>
      </c>
      <c r="CY571">
        <f>AD571</f>
        <v/>
      </c>
      <c r="CZ571">
        <f>AH571</f>
        <v/>
      </c>
      <c r="DA571">
        <f>AL571</f>
        <v/>
      </c>
      <c r="DB571">
        <f>ROUND(ROUND(AT571*CZ571,2),2)</f>
        <v/>
      </c>
      <c r="DC571">
        <f>ROUND(ROUND(AT571*AG571,2),2)</f>
        <v/>
      </c>
      <c r="DD571" t="inlineStr"/>
      <c r="DE571" t="inlineStr"/>
      <c r="DF571">
        <f>ROUND(ROUND(AE571,0)*CX571,0)</f>
        <v/>
      </c>
      <c r="DG571">
        <f>ROUND(ROUND(AF571,0)*CX571,0)</f>
        <v/>
      </c>
      <c r="DH571">
        <f>ROUND(ROUND(AG571,0)*CX571,0)</f>
        <v/>
      </c>
      <c r="DI571">
        <f>ROUND(ROUND(AH571,0)*CX571,0)</f>
        <v/>
      </c>
      <c r="DJ571">
        <f>DI571</f>
        <v/>
      </c>
      <c r="DK571" t="n">
        <v>0</v>
      </c>
      <c r="DL571" t="inlineStr"/>
      <c r="DM571" t="n">
        <v>0</v>
      </c>
      <c r="DN571" t="inlineStr"/>
      <c r="DO571" t="n">
        <v>0</v>
      </c>
    </row>
    <row r="572">
      <c r="A572">
        <f>ROW(Source!A1685)</f>
        <v/>
      </c>
      <c r="B572" t="n">
        <v>78862477</v>
      </c>
      <c r="C572" t="n">
        <v>78867245</v>
      </c>
      <c r="D572" t="n">
        <v>121548</v>
      </c>
      <c r="E572" t="n">
        <v>1</v>
      </c>
      <c r="F572" t="n">
        <v>1</v>
      </c>
      <c r="G572" t="n">
        <v>1</v>
      </c>
      <c r="H572" t="n">
        <v>1</v>
      </c>
      <c r="I572" t="inlineStr">
        <is>
          <t>2</t>
        </is>
      </c>
      <c r="J572" t="inlineStr"/>
      <c r="K572" t="inlineStr">
        <is>
          <t>Затраты труда машинистов</t>
        </is>
      </c>
      <c r="L572" t="n">
        <v>608254</v>
      </c>
      <c r="N572" t="n">
        <v>1013</v>
      </c>
      <c r="O572" t="inlineStr">
        <is>
          <t>чел.час</t>
        </is>
      </c>
      <c r="P572" t="inlineStr">
        <is>
          <t>чел.час</t>
        </is>
      </c>
      <c r="Q572" t="n">
        <v>1</v>
      </c>
      <c r="W572" t="n">
        <v>0</v>
      </c>
      <c r="X572" t="n">
        <v>-185737400</v>
      </c>
      <c r="Y572">
        <f>AT572</f>
        <v/>
      </c>
      <c r="AA572" t="n">
        <v>0</v>
      </c>
      <c r="AB572" t="n">
        <v>0</v>
      </c>
      <c r="AC572" t="n">
        <v>0</v>
      </c>
      <c r="AD572" t="n">
        <v>0</v>
      </c>
      <c r="AE572" t="n">
        <v>0</v>
      </c>
      <c r="AF572" t="n">
        <v>0</v>
      </c>
      <c r="AG572" t="n">
        <v>0</v>
      </c>
      <c r="AH572" t="n">
        <v>0</v>
      </c>
      <c r="AI572" t="n">
        <v>1</v>
      </c>
      <c r="AJ572" t="n">
        <v>1</v>
      </c>
      <c r="AK572" t="n">
        <v>1</v>
      </c>
      <c r="AL572" t="n">
        <v>1</v>
      </c>
      <c r="AM572" t="n">
        <v>-2</v>
      </c>
      <c r="AN572" t="n">
        <v>0</v>
      </c>
      <c r="AO572" t="n">
        <v>1</v>
      </c>
      <c r="AP572" t="n">
        <v>0</v>
      </c>
      <c r="AQ572" t="n">
        <v>0</v>
      </c>
      <c r="AR572" t="n">
        <v>0</v>
      </c>
      <c r="AS572" t="inlineStr"/>
      <c r="AT572" t="n">
        <v>0.41</v>
      </c>
      <c r="AU572" t="inlineStr"/>
      <c r="AV572" t="n">
        <v>2</v>
      </c>
      <c r="AW572" t="n">
        <v>2</v>
      </c>
      <c r="AX572" t="n">
        <v>78867247</v>
      </c>
      <c r="AY572" t="n">
        <v>1</v>
      </c>
      <c r="AZ572" t="n">
        <v>0</v>
      </c>
      <c r="BA572" t="n">
        <v>557</v>
      </c>
      <c r="BB572" t="n">
        <v>0</v>
      </c>
      <c r="BC572" t="n">
        <v>0</v>
      </c>
      <c r="BD572" t="n">
        <v>0</v>
      </c>
      <c r="BE572" t="n">
        <v>0</v>
      </c>
      <c r="BF572" t="n">
        <v>0</v>
      </c>
      <c r="BG572" t="n">
        <v>0</v>
      </c>
      <c r="BH572" t="n">
        <v>0</v>
      </c>
      <c r="BI572" t="n">
        <v>0</v>
      </c>
      <c r="BJ572" t="n">
        <v>0</v>
      </c>
      <c r="BK572" t="n">
        <v>0</v>
      </c>
      <c r="BL572" t="n">
        <v>0</v>
      </c>
      <c r="BM572" t="n">
        <v>0</v>
      </c>
      <c r="BN572" t="n">
        <v>0</v>
      </c>
      <c r="BO572" t="n">
        <v>0</v>
      </c>
      <c r="BP572" t="n">
        <v>0</v>
      </c>
      <c r="BQ572" t="n">
        <v>0</v>
      </c>
      <c r="BR572" t="n">
        <v>0</v>
      </c>
      <c r="BS572" t="n">
        <v>0</v>
      </c>
      <c r="BT572" t="n">
        <v>0</v>
      </c>
      <c r="BU572" t="n">
        <v>0</v>
      </c>
      <c r="BV572" t="n">
        <v>0</v>
      </c>
      <c r="BW572" t="n">
        <v>0</v>
      </c>
      <c r="CV572" t="n">
        <v>0</v>
      </c>
      <c r="CW572" t="n">
        <v>0</v>
      </c>
      <c r="CX572">
        <f>ROUND(Y572*Source!I1685,7)</f>
        <v/>
      </c>
      <c r="CY572">
        <f>AD572</f>
        <v/>
      </c>
      <c r="CZ572">
        <f>AH572</f>
        <v/>
      </c>
      <c r="DA572">
        <f>AL572</f>
        <v/>
      </c>
      <c r="DB572">
        <f>ROUND(ROUND(AT572*CZ572,2),2)</f>
        <v/>
      </c>
      <c r="DC572">
        <f>ROUND(ROUND(AT572*AG572,2),2)</f>
        <v/>
      </c>
      <c r="DD572" t="inlineStr"/>
      <c r="DE572" t="inlineStr"/>
      <c r="DF572">
        <f>ROUND(ROUND(AE572,0)*CX572,0)</f>
        <v/>
      </c>
      <c r="DG572">
        <f>ROUND(ROUND(AF572,0)*CX572,0)</f>
        <v/>
      </c>
      <c r="DH572">
        <f>ROUND(ROUND(AG572,0)*CX572,0)</f>
        <v/>
      </c>
      <c r="DI572">
        <f>ROUND(ROUND(AH572,0)*CX572,0)</f>
        <v/>
      </c>
      <c r="DJ572">
        <f>DI572</f>
        <v/>
      </c>
      <c r="DK572" t="n">
        <v>0</v>
      </c>
      <c r="DL572" t="inlineStr"/>
      <c r="DM572" t="n">
        <v>0</v>
      </c>
      <c r="DN572" t="inlineStr"/>
      <c r="DO572" t="n">
        <v>0</v>
      </c>
    </row>
    <row r="573">
      <c r="A573">
        <f>ROW(Source!A1685)</f>
        <v/>
      </c>
      <c r="B573" t="n">
        <v>78862477</v>
      </c>
      <c r="C573" t="n">
        <v>78867245</v>
      </c>
      <c r="D573" t="n">
        <v>29172556</v>
      </c>
      <c r="E573" t="n">
        <v>1</v>
      </c>
      <c r="F573" t="n">
        <v>1</v>
      </c>
      <c r="G573" t="n">
        <v>1</v>
      </c>
      <c r="H573" t="n">
        <v>2</v>
      </c>
      <c r="I573" t="inlineStr">
        <is>
          <t>030954</t>
        </is>
      </c>
      <c r="J573" t="inlineStr">
        <is>
          <t>ТСЭМ Московской обл., 030954, приказ Минстроя России №675/пр от 28.02.2017 № 264/пр</t>
        </is>
      </c>
      <c r="K573" t="inlineStr">
        <is>
          <t>Подъемники грузоподъемностью до 500 кг одномачтовые, высота подъема 45 м</t>
        </is>
      </c>
      <c r="L573" t="n">
        <v>1368</v>
      </c>
      <c r="N573" t="n">
        <v>1011</v>
      </c>
      <c r="O573" t="inlineStr">
        <is>
          <t>маш.-ч</t>
        </is>
      </c>
      <c r="P573" t="inlineStr">
        <is>
          <t>маш.-ч</t>
        </is>
      </c>
      <c r="Q573" t="n">
        <v>1</v>
      </c>
      <c r="W573" t="n">
        <v>0</v>
      </c>
      <c r="X573" t="n">
        <v>344519037</v>
      </c>
      <c r="Y573">
        <f>AT573</f>
        <v/>
      </c>
      <c r="AA573" t="n">
        <v>0</v>
      </c>
      <c r="AB573" t="n">
        <v>728.98</v>
      </c>
      <c r="AC573" t="n">
        <v>705.38</v>
      </c>
      <c r="AD573" t="n">
        <v>0</v>
      </c>
      <c r="AE573" t="n">
        <v>0</v>
      </c>
      <c r="AF573" t="n">
        <v>31.26</v>
      </c>
      <c r="AG573" t="n">
        <v>13.5</v>
      </c>
      <c r="AH573" t="n">
        <v>0</v>
      </c>
      <c r="AI573" t="n">
        <v>1</v>
      </c>
      <c r="AJ573" t="n">
        <v>23.32</v>
      </c>
      <c r="AK573" t="n">
        <v>52.25</v>
      </c>
      <c r="AL573" t="n">
        <v>1</v>
      </c>
      <c r="AM573" t="n">
        <v>2</v>
      </c>
      <c r="AN573" t="n">
        <v>0</v>
      </c>
      <c r="AO573" t="n">
        <v>1</v>
      </c>
      <c r="AP573" t="n">
        <v>0</v>
      </c>
      <c r="AQ573" t="n">
        <v>0</v>
      </c>
      <c r="AR573" t="n">
        <v>0</v>
      </c>
      <c r="AS573" t="inlineStr"/>
      <c r="AT573" t="n">
        <v>0.41</v>
      </c>
      <c r="AU573" t="inlineStr"/>
      <c r="AV573" t="n">
        <v>0</v>
      </c>
      <c r="AW573" t="n">
        <v>2</v>
      </c>
      <c r="AX573" t="n">
        <v>78867248</v>
      </c>
      <c r="AY573" t="n">
        <v>1</v>
      </c>
      <c r="AZ573" t="n">
        <v>0</v>
      </c>
      <c r="BA573" t="n">
        <v>558</v>
      </c>
      <c r="BB573" t="n">
        <v>0</v>
      </c>
      <c r="BC573" t="n">
        <v>0</v>
      </c>
      <c r="BD573" t="n">
        <v>0</v>
      </c>
      <c r="BE573" t="n">
        <v>0</v>
      </c>
      <c r="BF573" t="n">
        <v>0</v>
      </c>
      <c r="BG573" t="n">
        <v>0</v>
      </c>
      <c r="BH573" t="n">
        <v>0</v>
      </c>
      <c r="BI573" t="n">
        <v>0</v>
      </c>
      <c r="BJ573" t="n">
        <v>0</v>
      </c>
      <c r="BK573" t="n">
        <v>0</v>
      </c>
      <c r="BL573" t="n">
        <v>0</v>
      </c>
      <c r="BM573" t="n">
        <v>0</v>
      </c>
      <c r="BN573" t="n">
        <v>0</v>
      </c>
      <c r="BO573" t="n">
        <v>0</v>
      </c>
      <c r="BP573" t="n">
        <v>0</v>
      </c>
      <c r="BQ573" t="n">
        <v>0</v>
      </c>
      <c r="BR573" t="n">
        <v>0</v>
      </c>
      <c r="BS573" t="n">
        <v>0</v>
      </c>
      <c r="BT573" t="n">
        <v>0</v>
      </c>
      <c r="BU573" t="n">
        <v>0</v>
      </c>
      <c r="BV573" t="n">
        <v>0</v>
      </c>
      <c r="BW573" t="n">
        <v>0</v>
      </c>
      <c r="CV573" t="n">
        <v>0</v>
      </c>
      <c r="CW573">
        <f>ROUND(Y573*Source!I1685*DO573,7)</f>
        <v/>
      </c>
      <c r="CX573">
        <f>ROUND(Y573*Source!I1685,7)</f>
        <v/>
      </c>
      <c r="CY573">
        <f>AB573</f>
        <v/>
      </c>
      <c r="CZ573">
        <f>AF573</f>
        <v/>
      </c>
      <c r="DA573">
        <f>AJ573</f>
        <v/>
      </c>
      <c r="DB573">
        <f>ROUND(ROUND(AT573*CZ573,2),2)</f>
        <v/>
      </c>
      <c r="DC573">
        <f>ROUND(ROUND(AT573*AG573,2),2)</f>
        <v/>
      </c>
      <c r="DD573" t="inlineStr"/>
      <c r="DE573" t="inlineStr"/>
      <c r="DF573">
        <f>ROUND(ROUND(AE573,0)*CX573,0)</f>
        <v/>
      </c>
      <c r="DG573">
        <f>ROUND(ROUND(AF573*AJ573,0)*CX573,0)</f>
        <v/>
      </c>
      <c r="DH573">
        <f>ROUND(ROUND(AG573*AK573,0)*CX573,0)</f>
        <v/>
      </c>
      <c r="DI573">
        <f>ROUND(ROUND(AH573,0)*CX573,0)</f>
        <v/>
      </c>
      <c r="DJ573">
        <f>DG573</f>
        <v/>
      </c>
      <c r="DK573" t="n">
        <v>0</v>
      </c>
      <c r="DL573" t="inlineStr"/>
      <c r="DM573" t="n">
        <v>0</v>
      </c>
      <c r="DN573" t="inlineStr"/>
      <c r="DO573" t="n">
        <v>0</v>
      </c>
    </row>
    <row r="574">
      <c r="A574">
        <f>ROW(Source!A1685)</f>
        <v/>
      </c>
      <c r="B574" t="n">
        <v>78862477</v>
      </c>
      <c r="C574" t="n">
        <v>78867245</v>
      </c>
      <c r="D574" t="n">
        <v>29172657</v>
      </c>
      <c r="E574" t="n">
        <v>1</v>
      </c>
      <c r="F574" t="n">
        <v>1</v>
      </c>
      <c r="G574" t="n">
        <v>1</v>
      </c>
      <c r="H574" t="n">
        <v>2</v>
      </c>
      <c r="I574" t="inlineStr">
        <is>
          <t>040502</t>
        </is>
      </c>
      <c r="J574" t="inlineStr">
        <is>
          <t>ТСЭМ Московской обл., 040502, приказ Минстроя России №675/пр от 28.02.2017 № 264/пр</t>
        </is>
      </c>
      <c r="K574" t="inlineStr">
        <is>
          <t>Установки для сварки ручной дуговой (постоянного тока)</t>
        </is>
      </c>
      <c r="L574" t="n">
        <v>1368</v>
      </c>
      <c r="N574" t="n">
        <v>1011</v>
      </c>
      <c r="O574" t="inlineStr">
        <is>
          <t>маш.-ч</t>
        </is>
      </c>
      <c r="P574" t="inlineStr">
        <is>
          <t>маш.-ч</t>
        </is>
      </c>
      <c r="Q574" t="n">
        <v>1</v>
      </c>
      <c r="W574" t="n">
        <v>0</v>
      </c>
      <c r="X574" t="n">
        <v>1474986261</v>
      </c>
      <c r="Y574">
        <f>AT574</f>
        <v/>
      </c>
      <c r="AA574" t="n">
        <v>0</v>
      </c>
      <c r="AB574" t="n">
        <v>69.26000000000001</v>
      </c>
      <c r="AC574" t="n">
        <v>0</v>
      </c>
      <c r="AD574" t="n">
        <v>0</v>
      </c>
      <c r="AE574" t="n">
        <v>0</v>
      </c>
      <c r="AF574" t="n">
        <v>8.1</v>
      </c>
      <c r="AG574" t="n">
        <v>0</v>
      </c>
      <c r="AH574" t="n">
        <v>0</v>
      </c>
      <c r="AI574" t="n">
        <v>1</v>
      </c>
      <c r="AJ574" t="n">
        <v>8.550000000000001</v>
      </c>
      <c r="AK574" t="n">
        <v>52.25</v>
      </c>
      <c r="AL574" t="n">
        <v>1</v>
      </c>
      <c r="AM574" t="n">
        <v>2</v>
      </c>
      <c r="AN574" t="n">
        <v>0</v>
      </c>
      <c r="AO574" t="n">
        <v>1</v>
      </c>
      <c r="AP574" t="n">
        <v>0</v>
      </c>
      <c r="AQ574" t="n">
        <v>0</v>
      </c>
      <c r="AR574" t="n">
        <v>0</v>
      </c>
      <c r="AS574" t="inlineStr"/>
      <c r="AT574" t="n">
        <v>5.8</v>
      </c>
      <c r="AU574" t="inlineStr"/>
      <c r="AV574" t="n">
        <v>0</v>
      </c>
      <c r="AW574" t="n">
        <v>2</v>
      </c>
      <c r="AX574" t="n">
        <v>78867249</v>
      </c>
      <c r="AY574" t="n">
        <v>1</v>
      </c>
      <c r="AZ574" t="n">
        <v>0</v>
      </c>
      <c r="BA574" t="n">
        <v>559</v>
      </c>
      <c r="BB574" t="n">
        <v>0</v>
      </c>
      <c r="BC574" t="n">
        <v>0</v>
      </c>
      <c r="BD574" t="n">
        <v>0</v>
      </c>
      <c r="BE574" t="n">
        <v>0</v>
      </c>
      <c r="BF574" t="n">
        <v>0</v>
      </c>
      <c r="BG574" t="n">
        <v>0</v>
      </c>
      <c r="BH574" t="n">
        <v>0</v>
      </c>
      <c r="BI574" t="n">
        <v>0</v>
      </c>
      <c r="BJ574" t="n">
        <v>0</v>
      </c>
      <c r="BK574" t="n">
        <v>0</v>
      </c>
      <c r="BL574" t="n">
        <v>0</v>
      </c>
      <c r="BM574" t="n">
        <v>0</v>
      </c>
      <c r="BN574" t="n">
        <v>0</v>
      </c>
      <c r="BO574" t="n">
        <v>0</v>
      </c>
      <c r="BP574" t="n">
        <v>0</v>
      </c>
      <c r="BQ574" t="n">
        <v>0</v>
      </c>
      <c r="BR574" t="n">
        <v>0</v>
      </c>
      <c r="BS574" t="n">
        <v>0</v>
      </c>
      <c r="BT574" t="n">
        <v>0</v>
      </c>
      <c r="BU574" t="n">
        <v>0</v>
      </c>
      <c r="BV574" t="n">
        <v>0</v>
      </c>
      <c r="BW574" t="n">
        <v>0</v>
      </c>
      <c r="CV574" t="n">
        <v>0</v>
      </c>
      <c r="CW574">
        <f>ROUND(Y574*Source!I1685*DO574,7)</f>
        <v/>
      </c>
      <c r="CX574">
        <f>ROUND(Y574*Source!I1685,7)</f>
        <v/>
      </c>
      <c r="CY574">
        <f>AB574</f>
        <v/>
      </c>
      <c r="CZ574">
        <f>AF574</f>
        <v/>
      </c>
      <c r="DA574">
        <f>AJ574</f>
        <v/>
      </c>
      <c r="DB574">
        <f>ROUND(ROUND(AT574*CZ574,2),2)</f>
        <v/>
      </c>
      <c r="DC574">
        <f>ROUND(ROUND(AT574*AG574,2),2)</f>
        <v/>
      </c>
      <c r="DD574" t="inlineStr"/>
      <c r="DE574" t="inlineStr"/>
      <c r="DF574">
        <f>ROUND(ROUND(AE574,0)*CX574,0)</f>
        <v/>
      </c>
      <c r="DG574">
        <f>ROUND(ROUND(AF574*AJ574,0)*CX574,0)</f>
        <v/>
      </c>
      <c r="DH574">
        <f>ROUND(ROUND(AG574*AK574,0)*CX574,0)</f>
        <v/>
      </c>
      <c r="DI574">
        <f>ROUND(ROUND(AH574,0)*CX574,0)</f>
        <v/>
      </c>
      <c r="DJ574">
        <f>DG574</f>
        <v/>
      </c>
      <c r="DK574" t="n">
        <v>0</v>
      </c>
      <c r="DL574" t="inlineStr"/>
      <c r="DM574" t="n">
        <v>0</v>
      </c>
      <c r="DN574" t="inlineStr"/>
      <c r="DO574" t="n">
        <v>0</v>
      </c>
    </row>
    <row r="575">
      <c r="A575">
        <f>ROW(Source!A1685)</f>
        <v/>
      </c>
      <c r="B575" t="n">
        <v>78862477</v>
      </c>
      <c r="C575" t="n">
        <v>78867245</v>
      </c>
      <c r="D575" t="n">
        <v>29174913</v>
      </c>
      <c r="E575" t="n">
        <v>1</v>
      </c>
      <c r="F575" t="n">
        <v>1</v>
      </c>
      <c r="G575" t="n">
        <v>1</v>
      </c>
      <c r="H575" t="n">
        <v>2</v>
      </c>
      <c r="I575" t="inlineStr">
        <is>
          <t>400001</t>
        </is>
      </c>
      <c r="J575" t="inlineStr">
        <is>
          <t>ТСЭМ Московской обл., 400001, приказ Минстроя России №675/пр от 28.02.2017 № 264/пр</t>
        </is>
      </c>
      <c r="K575" t="inlineStr">
        <is>
          <t>Автомобили бортовые, грузоподъемность до 5 т</t>
        </is>
      </c>
      <c r="L575" t="n">
        <v>1368</v>
      </c>
      <c r="N575" t="n">
        <v>1011</v>
      </c>
      <c r="O575" t="inlineStr">
        <is>
          <t>маш.-ч</t>
        </is>
      </c>
      <c r="P575" t="inlineStr">
        <is>
          <t>маш.-ч</t>
        </is>
      </c>
      <c r="Q575" t="n">
        <v>1</v>
      </c>
      <c r="W575" t="n">
        <v>0</v>
      </c>
      <c r="X575" t="n">
        <v>1230759911</v>
      </c>
      <c r="Y575">
        <f>AT575</f>
        <v/>
      </c>
      <c r="AA575" t="n">
        <v>0</v>
      </c>
      <c r="AB575" t="n">
        <v>2177.51</v>
      </c>
      <c r="AC575" t="n">
        <v>606.1</v>
      </c>
      <c r="AD575" t="n">
        <v>0</v>
      </c>
      <c r="AE575" t="n">
        <v>0</v>
      </c>
      <c r="AF575" t="n">
        <v>87.17</v>
      </c>
      <c r="AG575" t="n">
        <v>11.6</v>
      </c>
      <c r="AH575" t="n">
        <v>0</v>
      </c>
      <c r="AI575" t="n">
        <v>1</v>
      </c>
      <c r="AJ575" t="n">
        <v>24.98</v>
      </c>
      <c r="AK575" t="n">
        <v>52.25</v>
      </c>
      <c r="AL575" t="n">
        <v>1</v>
      </c>
      <c r="AM575" t="n">
        <v>2</v>
      </c>
      <c r="AN575" t="n">
        <v>0</v>
      </c>
      <c r="AO575" t="n">
        <v>1</v>
      </c>
      <c r="AP575" t="n">
        <v>0</v>
      </c>
      <c r="AQ575" t="n">
        <v>0</v>
      </c>
      <c r="AR575" t="n">
        <v>0</v>
      </c>
      <c r="AS575" t="inlineStr"/>
      <c r="AT575" t="n">
        <v>2.41</v>
      </c>
      <c r="AU575" t="inlineStr"/>
      <c r="AV575" t="n">
        <v>0</v>
      </c>
      <c r="AW575" t="n">
        <v>2</v>
      </c>
      <c r="AX575" t="n">
        <v>78867250</v>
      </c>
      <c r="AY575" t="n">
        <v>1</v>
      </c>
      <c r="AZ575" t="n">
        <v>0</v>
      </c>
      <c r="BA575" t="n">
        <v>560</v>
      </c>
      <c r="BB575" t="n">
        <v>0</v>
      </c>
      <c r="BC575" t="n">
        <v>0</v>
      </c>
      <c r="BD575" t="n">
        <v>0</v>
      </c>
      <c r="BE575" t="n">
        <v>0</v>
      </c>
      <c r="BF575" t="n">
        <v>0</v>
      </c>
      <c r="BG575" t="n">
        <v>0</v>
      </c>
      <c r="BH575" t="n">
        <v>0</v>
      </c>
      <c r="BI575" t="n">
        <v>0</v>
      </c>
      <c r="BJ575" t="n">
        <v>0</v>
      </c>
      <c r="BK575" t="n">
        <v>0</v>
      </c>
      <c r="BL575" t="n">
        <v>0</v>
      </c>
      <c r="BM575" t="n">
        <v>0</v>
      </c>
      <c r="BN575" t="n">
        <v>0</v>
      </c>
      <c r="BO575" t="n">
        <v>0</v>
      </c>
      <c r="BP575" t="n">
        <v>0</v>
      </c>
      <c r="BQ575" t="n">
        <v>0</v>
      </c>
      <c r="BR575" t="n">
        <v>0</v>
      </c>
      <c r="BS575" t="n">
        <v>0</v>
      </c>
      <c r="BT575" t="n">
        <v>0</v>
      </c>
      <c r="BU575" t="n">
        <v>0</v>
      </c>
      <c r="BV575" t="n">
        <v>0</v>
      </c>
      <c r="BW575" t="n">
        <v>0</v>
      </c>
      <c r="CV575" t="n">
        <v>0</v>
      </c>
      <c r="CW575">
        <f>ROUND(Y575*Source!I1685*DO575,7)</f>
        <v/>
      </c>
      <c r="CX575">
        <f>ROUND(Y575*Source!I1685,7)</f>
        <v/>
      </c>
      <c r="CY575">
        <f>AB575</f>
        <v/>
      </c>
      <c r="CZ575">
        <f>AF575</f>
        <v/>
      </c>
      <c r="DA575">
        <f>AJ575</f>
        <v/>
      </c>
      <c r="DB575">
        <f>ROUND(ROUND(AT575*CZ575,2),2)</f>
        <v/>
      </c>
      <c r="DC575">
        <f>ROUND(ROUND(AT575*AG575,2),2)</f>
        <v/>
      </c>
      <c r="DD575" t="inlineStr"/>
      <c r="DE575" t="inlineStr"/>
      <c r="DF575">
        <f>ROUND(ROUND(AE575,0)*CX575,0)</f>
        <v/>
      </c>
      <c r="DG575">
        <f>ROUND(ROUND(AF575*AJ575,0)*CX575,0)</f>
        <v/>
      </c>
      <c r="DH575">
        <f>ROUND(ROUND(AG575*AK575,0)*CX575,0)</f>
        <v/>
      </c>
      <c r="DI575">
        <f>ROUND(ROUND(AH575,0)*CX575,0)</f>
        <v/>
      </c>
      <c r="DJ575">
        <f>DG575</f>
        <v/>
      </c>
      <c r="DK575" t="n">
        <v>0</v>
      </c>
      <c r="DL575" t="inlineStr"/>
      <c r="DM575" t="n">
        <v>0</v>
      </c>
      <c r="DN575" t="inlineStr"/>
      <c r="DO575" t="n">
        <v>0</v>
      </c>
    </row>
    <row r="576">
      <c r="A576">
        <f>ROW(Source!A1685)</f>
        <v/>
      </c>
      <c r="B576" t="n">
        <v>78862477</v>
      </c>
      <c r="C576" t="n">
        <v>78867245</v>
      </c>
      <c r="D576" t="n">
        <v>29108049</v>
      </c>
      <c r="E576" t="n">
        <v>1</v>
      </c>
      <c r="F576" t="n">
        <v>1</v>
      </c>
      <c r="G576" t="n">
        <v>1</v>
      </c>
      <c r="H576" t="n">
        <v>3</v>
      </c>
      <c r="I576" t="inlineStr">
        <is>
          <t>101-0825</t>
        </is>
      </c>
      <c r="J576" t="inlineStr">
        <is>
          <t>ТССЦ Московской обл., 101-0825, приказ Минстроя России №675/пр от 28.02.2017 № 254/пр</t>
        </is>
      </c>
      <c r="K576" t="inlineStr">
        <is>
          <t>Поручень поливинилхлоридный</t>
        </is>
      </c>
      <c r="L576" t="n">
        <v>1301</v>
      </c>
      <c r="N576" t="n">
        <v>1003</v>
      </c>
      <c r="O576" t="inlineStr">
        <is>
          <t>м</t>
        </is>
      </c>
      <c r="P576" t="inlineStr">
        <is>
          <t>м</t>
        </is>
      </c>
      <c r="Q576" t="n">
        <v>1</v>
      </c>
      <c r="W576" t="n">
        <v>0</v>
      </c>
      <c r="X576" t="n">
        <v>1596696746</v>
      </c>
      <c r="Y576">
        <f>AT576</f>
        <v/>
      </c>
      <c r="AA576" t="n">
        <v>67.84999999999999</v>
      </c>
      <c r="AB576" t="n">
        <v>0</v>
      </c>
      <c r="AC576" t="n">
        <v>0</v>
      </c>
      <c r="AD576" t="n">
        <v>0</v>
      </c>
      <c r="AE576" t="n">
        <v>18.9</v>
      </c>
      <c r="AF576" t="n">
        <v>0</v>
      </c>
      <c r="AG576" t="n">
        <v>0</v>
      </c>
      <c r="AH576" t="n">
        <v>0</v>
      </c>
      <c r="AI576" t="n">
        <v>3.59</v>
      </c>
      <c r="AJ576" t="n">
        <v>1</v>
      </c>
      <c r="AK576" t="n">
        <v>1</v>
      </c>
      <c r="AL576" t="n">
        <v>1</v>
      </c>
      <c r="AM576" t="n">
        <v>2</v>
      </c>
      <c r="AN576" t="n">
        <v>0</v>
      </c>
      <c r="AO576" t="n">
        <v>1</v>
      </c>
      <c r="AP576" t="n">
        <v>0</v>
      </c>
      <c r="AQ576" t="n">
        <v>0</v>
      </c>
      <c r="AR576" t="n">
        <v>0</v>
      </c>
      <c r="AS576" t="inlineStr"/>
      <c r="AT576" t="n">
        <v>102</v>
      </c>
      <c r="AU576" t="inlineStr"/>
      <c r="AV576" t="n">
        <v>0</v>
      </c>
      <c r="AW576" t="n">
        <v>2</v>
      </c>
      <c r="AX576" t="n">
        <v>78867251</v>
      </c>
      <c r="AY576" t="n">
        <v>1</v>
      </c>
      <c r="AZ576" t="n">
        <v>0</v>
      </c>
      <c r="BA576" t="n">
        <v>561</v>
      </c>
      <c r="BB576" t="n">
        <v>0</v>
      </c>
      <c r="BC576" t="n">
        <v>0</v>
      </c>
      <c r="BD576" t="n">
        <v>0</v>
      </c>
      <c r="BE576" t="n">
        <v>0</v>
      </c>
      <c r="BF576" t="n">
        <v>0</v>
      </c>
      <c r="BG576" t="n">
        <v>0</v>
      </c>
      <c r="BH576" t="n">
        <v>0</v>
      </c>
      <c r="BI576" t="n">
        <v>0</v>
      </c>
      <c r="BJ576" t="n">
        <v>0</v>
      </c>
      <c r="BK576" t="n">
        <v>0</v>
      </c>
      <c r="BL576" t="n">
        <v>0</v>
      </c>
      <c r="BM576" t="n">
        <v>0</v>
      </c>
      <c r="BN576" t="n">
        <v>0</v>
      </c>
      <c r="BO576" t="n">
        <v>0</v>
      </c>
      <c r="BP576" t="n">
        <v>0</v>
      </c>
      <c r="BQ576" t="n">
        <v>0</v>
      </c>
      <c r="BR576" t="n">
        <v>0</v>
      </c>
      <c r="BS576" t="n">
        <v>0</v>
      </c>
      <c r="BT576" t="n">
        <v>0</v>
      </c>
      <c r="BU576" t="n">
        <v>0</v>
      </c>
      <c r="BV576" t="n">
        <v>0</v>
      </c>
      <c r="BW576" t="n">
        <v>0</v>
      </c>
      <c r="CV576" t="n">
        <v>0</v>
      </c>
      <c r="CW576" t="n">
        <v>0</v>
      </c>
      <c r="CX576">
        <f>ROUND(Y576*Source!I1685,7)</f>
        <v/>
      </c>
      <c r="CY576">
        <f>AA576</f>
        <v/>
      </c>
      <c r="CZ576">
        <f>AE576</f>
        <v/>
      </c>
      <c r="DA576">
        <f>AI576</f>
        <v/>
      </c>
      <c r="DB576">
        <f>ROUND(ROUND(AT576*CZ576,2),2)</f>
        <v/>
      </c>
      <c r="DC576">
        <f>ROUND(ROUND(AT576*AG576,2),2)</f>
        <v/>
      </c>
      <c r="DD576" t="inlineStr"/>
      <c r="DE576" t="inlineStr"/>
      <c r="DF576">
        <f>ROUND(ROUND(AE576*AI576,0)*CX576,0)</f>
        <v/>
      </c>
      <c r="DG576">
        <f>ROUND(ROUND(AF576,0)*CX576,0)</f>
        <v/>
      </c>
      <c r="DH576">
        <f>ROUND(ROUND(AG576,0)*CX576,0)</f>
        <v/>
      </c>
      <c r="DI576">
        <f>ROUND(ROUND(AH576,0)*CX576,0)</f>
        <v/>
      </c>
      <c r="DJ576">
        <f>DF576</f>
        <v/>
      </c>
      <c r="DK576" t="n">
        <v>0</v>
      </c>
      <c r="DL576" t="inlineStr"/>
      <c r="DM576" t="n">
        <v>0</v>
      </c>
      <c r="DN576" t="inlineStr"/>
      <c r="DO576" t="n">
        <v>0</v>
      </c>
    </row>
    <row r="577">
      <c r="A577">
        <f>ROW(Source!A1685)</f>
        <v/>
      </c>
      <c r="B577" t="n">
        <v>78862477</v>
      </c>
      <c r="C577" t="n">
        <v>78867245</v>
      </c>
      <c r="D577" t="n">
        <v>29109253</v>
      </c>
      <c r="E577" t="n">
        <v>1</v>
      </c>
      <c r="F577" t="n">
        <v>1</v>
      </c>
      <c r="G577" t="n">
        <v>1</v>
      </c>
      <c r="H577" t="n">
        <v>3</v>
      </c>
      <c r="I577" t="inlineStr">
        <is>
          <t>101-1356</t>
        </is>
      </c>
      <c r="J577" t="inlineStr">
        <is>
          <t>ТССЦ Московской обл., 101-1356, приказ Минстроя России №675/пр от 28.02.2017 № 254/пр</t>
        </is>
      </c>
      <c r="K577" t="inlineStr">
        <is>
          <t>Цемент для приготовления раствора в построечных условиях и в других подобных случаях</t>
        </is>
      </c>
      <c r="L577" t="n">
        <v>1348</v>
      </c>
      <c r="N577" t="n">
        <v>1009</v>
      </c>
      <c r="O577" t="inlineStr">
        <is>
          <t>т</t>
        </is>
      </c>
      <c r="P577" t="inlineStr">
        <is>
          <t>т</t>
        </is>
      </c>
      <c r="Q577" t="n">
        <v>1000</v>
      </c>
      <c r="W577" t="n">
        <v>0</v>
      </c>
      <c r="X577" t="n">
        <v>1922644087</v>
      </c>
      <c r="Y577">
        <f>AT577</f>
        <v/>
      </c>
      <c r="AA577" t="n">
        <v>7527</v>
      </c>
      <c r="AB577" t="n">
        <v>0</v>
      </c>
      <c r="AC577" t="n">
        <v>0</v>
      </c>
      <c r="AD577" t="n">
        <v>0</v>
      </c>
      <c r="AE577" t="n">
        <v>300</v>
      </c>
      <c r="AF577" t="n">
        <v>0</v>
      </c>
      <c r="AG577" t="n">
        <v>0</v>
      </c>
      <c r="AH577" t="n">
        <v>0</v>
      </c>
      <c r="AI577" t="n">
        <v>25.09</v>
      </c>
      <c r="AJ577" t="n">
        <v>1</v>
      </c>
      <c r="AK577" t="n">
        <v>1</v>
      </c>
      <c r="AL577" t="n">
        <v>1</v>
      </c>
      <c r="AM577" t="n">
        <v>2</v>
      </c>
      <c r="AN577" t="n">
        <v>0</v>
      </c>
      <c r="AO577" t="n">
        <v>1</v>
      </c>
      <c r="AP577" t="n">
        <v>0</v>
      </c>
      <c r="AQ577" t="n">
        <v>0</v>
      </c>
      <c r="AR577" t="n">
        <v>0</v>
      </c>
      <c r="AS577" t="inlineStr"/>
      <c r="AT577" t="n">
        <v>0.15</v>
      </c>
      <c r="AU577" t="inlineStr"/>
      <c r="AV577" t="n">
        <v>0</v>
      </c>
      <c r="AW577" t="n">
        <v>2</v>
      </c>
      <c r="AX577" t="n">
        <v>78867252</v>
      </c>
      <c r="AY577" t="n">
        <v>1</v>
      </c>
      <c r="AZ577" t="n">
        <v>0</v>
      </c>
      <c r="BA577" t="n">
        <v>562</v>
      </c>
      <c r="BB577" t="n">
        <v>0</v>
      </c>
      <c r="BC577" t="n">
        <v>0</v>
      </c>
      <c r="BD577" t="n">
        <v>0</v>
      </c>
      <c r="BE577" t="n">
        <v>0</v>
      </c>
      <c r="BF577" t="n">
        <v>0</v>
      </c>
      <c r="BG577" t="n">
        <v>0</v>
      </c>
      <c r="BH577" t="n">
        <v>0</v>
      </c>
      <c r="BI577" t="n">
        <v>0</v>
      </c>
      <c r="BJ577" t="n">
        <v>0</v>
      </c>
      <c r="BK577" t="n">
        <v>0</v>
      </c>
      <c r="BL577" t="n">
        <v>0</v>
      </c>
      <c r="BM577" t="n">
        <v>0</v>
      </c>
      <c r="BN577" t="n">
        <v>0</v>
      </c>
      <c r="BO577" t="n">
        <v>0</v>
      </c>
      <c r="BP577" t="n">
        <v>0</v>
      </c>
      <c r="BQ577" t="n">
        <v>0</v>
      </c>
      <c r="BR577" t="n">
        <v>0</v>
      </c>
      <c r="BS577" t="n">
        <v>0</v>
      </c>
      <c r="BT577" t="n">
        <v>0</v>
      </c>
      <c r="BU577" t="n">
        <v>0</v>
      </c>
      <c r="BV577" t="n">
        <v>0</v>
      </c>
      <c r="BW577" t="n">
        <v>0</v>
      </c>
      <c r="CV577" t="n">
        <v>0</v>
      </c>
      <c r="CW577" t="n">
        <v>0</v>
      </c>
      <c r="CX577">
        <f>ROUND(Y577*Source!I1685,7)</f>
        <v/>
      </c>
      <c r="CY577">
        <f>AA577</f>
        <v/>
      </c>
      <c r="CZ577">
        <f>AE577</f>
        <v/>
      </c>
      <c r="DA577">
        <f>AI577</f>
        <v/>
      </c>
      <c r="DB577">
        <f>ROUND(ROUND(AT577*CZ577,2),2)</f>
        <v/>
      </c>
      <c r="DC577">
        <f>ROUND(ROUND(AT577*AG577,2),2)</f>
        <v/>
      </c>
      <c r="DD577" t="inlineStr"/>
      <c r="DE577" t="inlineStr"/>
      <c r="DF577">
        <f>ROUND(ROUND(AE577*AI577,0)*CX577,0)</f>
        <v/>
      </c>
      <c r="DG577">
        <f>ROUND(ROUND(AF577,0)*CX577,0)</f>
        <v/>
      </c>
      <c r="DH577">
        <f>ROUND(ROUND(AG577,0)*CX577,0)</f>
        <v/>
      </c>
      <c r="DI577">
        <f>ROUND(ROUND(AH577,0)*CX577,0)</f>
        <v/>
      </c>
      <c r="DJ577">
        <f>DF577</f>
        <v/>
      </c>
      <c r="DK577" t="n">
        <v>0</v>
      </c>
      <c r="DL577" t="inlineStr"/>
      <c r="DM577" t="n">
        <v>0</v>
      </c>
      <c r="DN577" t="inlineStr"/>
      <c r="DO577" t="n">
        <v>0</v>
      </c>
    </row>
    <row r="578">
      <c r="A578">
        <f>ROW(Source!A1685)</f>
        <v/>
      </c>
      <c r="B578" t="n">
        <v>78862477</v>
      </c>
      <c r="C578" t="n">
        <v>78867245</v>
      </c>
      <c r="D578" t="n">
        <v>29113982</v>
      </c>
      <c r="E578" t="n">
        <v>1</v>
      </c>
      <c r="F578" t="n">
        <v>1</v>
      </c>
      <c r="G578" t="n">
        <v>1</v>
      </c>
      <c r="H578" t="n">
        <v>3</v>
      </c>
      <c r="I578" t="inlineStr">
        <is>
          <t>101-1529</t>
        </is>
      </c>
      <c r="J578" t="inlineStr">
        <is>
          <t>ТССЦ Московской обл., 101-1529, приказ Минстроя России №675/пр от 28.02.2017 № 254/пр</t>
        </is>
      </c>
      <c r="K578" t="inlineStr">
        <is>
          <t>Электроды диаметром 6 мм Э42</t>
        </is>
      </c>
      <c r="L578" t="n">
        <v>1348</v>
      </c>
      <c r="N578" t="n">
        <v>1009</v>
      </c>
      <c r="O578" t="inlineStr">
        <is>
          <t>т</t>
        </is>
      </c>
      <c r="P578" t="inlineStr">
        <is>
          <t>т</t>
        </is>
      </c>
      <c r="Q578" t="n">
        <v>1000</v>
      </c>
      <c r="W578" t="n">
        <v>0</v>
      </c>
      <c r="X578" t="n">
        <v>1908648852</v>
      </c>
      <c r="Y578">
        <f>AT578</f>
        <v/>
      </c>
      <c r="AA578" t="n">
        <v>325881.57</v>
      </c>
      <c r="AB578" t="n">
        <v>0</v>
      </c>
      <c r="AC578" t="n">
        <v>0</v>
      </c>
      <c r="AD578" t="n">
        <v>0</v>
      </c>
      <c r="AE578" t="n">
        <v>9423.99</v>
      </c>
      <c r="AF578" t="n">
        <v>0</v>
      </c>
      <c r="AG578" t="n">
        <v>0</v>
      </c>
      <c r="AH578" t="n">
        <v>0</v>
      </c>
      <c r="AI578" t="n">
        <v>34.58</v>
      </c>
      <c r="AJ578" t="n">
        <v>1</v>
      </c>
      <c r="AK578" t="n">
        <v>1</v>
      </c>
      <c r="AL578" t="n">
        <v>1</v>
      </c>
      <c r="AM578" t="n">
        <v>2</v>
      </c>
      <c r="AN578" t="n">
        <v>0</v>
      </c>
      <c r="AO578" t="n">
        <v>1</v>
      </c>
      <c r="AP578" t="n">
        <v>0</v>
      </c>
      <c r="AQ578" t="n">
        <v>0</v>
      </c>
      <c r="AR578" t="n">
        <v>0</v>
      </c>
      <c r="AS578" t="inlineStr"/>
      <c r="AT578" t="n">
        <v>0.02</v>
      </c>
      <c r="AU578" t="inlineStr"/>
      <c r="AV578" t="n">
        <v>0</v>
      </c>
      <c r="AW578" t="n">
        <v>2</v>
      </c>
      <c r="AX578" t="n">
        <v>78867253</v>
      </c>
      <c r="AY578" t="n">
        <v>1</v>
      </c>
      <c r="AZ578" t="n">
        <v>0</v>
      </c>
      <c r="BA578" t="n">
        <v>563</v>
      </c>
      <c r="BB578" t="n">
        <v>0</v>
      </c>
      <c r="BC578" t="n">
        <v>0</v>
      </c>
      <c r="BD578" t="n">
        <v>0</v>
      </c>
      <c r="BE578" t="n">
        <v>0</v>
      </c>
      <c r="BF578" t="n">
        <v>0</v>
      </c>
      <c r="BG578" t="n">
        <v>0</v>
      </c>
      <c r="BH578" t="n">
        <v>0</v>
      </c>
      <c r="BI578" t="n">
        <v>0</v>
      </c>
      <c r="BJ578" t="n">
        <v>0</v>
      </c>
      <c r="BK578" t="n">
        <v>0</v>
      </c>
      <c r="BL578" t="n">
        <v>0</v>
      </c>
      <c r="BM578" t="n">
        <v>0</v>
      </c>
      <c r="BN578" t="n">
        <v>0</v>
      </c>
      <c r="BO578" t="n">
        <v>0</v>
      </c>
      <c r="BP578" t="n">
        <v>0</v>
      </c>
      <c r="BQ578" t="n">
        <v>0</v>
      </c>
      <c r="BR578" t="n">
        <v>0</v>
      </c>
      <c r="BS578" t="n">
        <v>0</v>
      </c>
      <c r="BT578" t="n">
        <v>0</v>
      </c>
      <c r="BU578" t="n">
        <v>0</v>
      </c>
      <c r="BV578" t="n">
        <v>0</v>
      </c>
      <c r="BW578" t="n">
        <v>0</v>
      </c>
      <c r="CV578" t="n">
        <v>0</v>
      </c>
      <c r="CW578" t="n">
        <v>0</v>
      </c>
      <c r="CX578">
        <f>ROUND(Y578*Source!I1685,7)</f>
        <v/>
      </c>
      <c r="CY578">
        <f>AA578</f>
        <v/>
      </c>
      <c r="CZ578">
        <f>AE578</f>
        <v/>
      </c>
      <c r="DA578">
        <f>AI578</f>
        <v/>
      </c>
      <c r="DB578">
        <f>ROUND(ROUND(AT578*CZ578,2),2)</f>
        <v/>
      </c>
      <c r="DC578">
        <f>ROUND(ROUND(AT578*AG578,2),2)</f>
        <v/>
      </c>
      <c r="DD578" t="inlineStr"/>
      <c r="DE578" t="inlineStr"/>
      <c r="DF578">
        <f>ROUND(ROUND(AE578*AI578,0)*CX578,0)</f>
        <v/>
      </c>
      <c r="DG578">
        <f>ROUND(ROUND(AF578,0)*CX578,0)</f>
        <v/>
      </c>
      <c r="DH578">
        <f>ROUND(ROUND(AG578,0)*CX578,0)</f>
        <v/>
      </c>
      <c r="DI578">
        <f>ROUND(ROUND(AH578,0)*CX578,0)</f>
        <v/>
      </c>
      <c r="DJ578">
        <f>DF578</f>
        <v/>
      </c>
      <c r="DK578" t="n">
        <v>0</v>
      </c>
      <c r="DL578" t="inlineStr"/>
      <c r="DM578" t="n">
        <v>0</v>
      </c>
      <c r="DN578" t="inlineStr"/>
      <c r="DO578" t="n">
        <v>0</v>
      </c>
    </row>
    <row r="579">
      <c r="A579">
        <f>ROW(Source!A1685)</f>
        <v/>
      </c>
      <c r="B579" t="n">
        <v>78862477</v>
      </c>
      <c r="C579" t="n">
        <v>78867245</v>
      </c>
      <c r="D579" t="n">
        <v>29127918</v>
      </c>
      <c r="E579" t="n">
        <v>1</v>
      </c>
      <c r="F579" t="n">
        <v>1</v>
      </c>
      <c r="G579" t="n">
        <v>1</v>
      </c>
      <c r="H579" t="n">
        <v>3</v>
      </c>
      <c r="I579" t="inlineStr">
        <is>
          <t>201-0650</t>
        </is>
      </c>
      <c r="J579" t="inlineStr">
        <is>
          <t>ТССЦ Московской обл., 201-0650, приказ Минстроя России №675/пр от 28.02.2017 № 255/пр</t>
        </is>
      </c>
      <c r="K579" t="inlineStr">
        <is>
          <t>Ограждения лестничных проемов, лестничные марши, пожарные лестницы</t>
        </is>
      </c>
      <c r="L579" t="n">
        <v>1348</v>
      </c>
      <c r="N579" t="n">
        <v>1009</v>
      </c>
      <c r="O579" t="inlineStr">
        <is>
          <t>т</t>
        </is>
      </c>
      <c r="P579" t="inlineStr">
        <is>
          <t>т</t>
        </is>
      </c>
      <c r="Q579" t="n">
        <v>1000</v>
      </c>
      <c r="W579" t="n">
        <v>0</v>
      </c>
      <c r="X579" t="n">
        <v>-1128856247</v>
      </c>
      <c r="Y579">
        <f>AT579</f>
        <v/>
      </c>
      <c r="AA579" t="n">
        <v>122801.62</v>
      </c>
      <c r="AB579" t="n">
        <v>0</v>
      </c>
      <c r="AC579" t="n">
        <v>0</v>
      </c>
      <c r="AD579" t="n">
        <v>0</v>
      </c>
      <c r="AE579" t="n">
        <v>7571</v>
      </c>
      <c r="AF579" t="n">
        <v>0</v>
      </c>
      <c r="AG579" t="n">
        <v>0</v>
      </c>
      <c r="AH579" t="n">
        <v>0</v>
      </c>
      <c r="AI579" t="n">
        <v>16.22</v>
      </c>
      <c r="AJ579" t="n">
        <v>1</v>
      </c>
      <c r="AK579" t="n">
        <v>1</v>
      </c>
      <c r="AL579" t="n">
        <v>1</v>
      </c>
      <c r="AM579" t="n">
        <v>2</v>
      </c>
      <c r="AN579" t="n">
        <v>0</v>
      </c>
      <c r="AO579" t="n">
        <v>1</v>
      </c>
      <c r="AP579" t="n">
        <v>0</v>
      </c>
      <c r="AQ579" t="n">
        <v>0</v>
      </c>
      <c r="AR579" t="n">
        <v>0</v>
      </c>
      <c r="AS579" t="inlineStr"/>
      <c r="AT579" t="n">
        <v>2.09</v>
      </c>
      <c r="AU579" t="inlineStr"/>
      <c r="AV579" t="n">
        <v>0</v>
      </c>
      <c r="AW579" t="n">
        <v>2</v>
      </c>
      <c r="AX579" t="n">
        <v>78867254</v>
      </c>
      <c r="AY579" t="n">
        <v>1</v>
      </c>
      <c r="AZ579" t="n">
        <v>0</v>
      </c>
      <c r="BA579" t="n">
        <v>564</v>
      </c>
      <c r="BB579" t="n">
        <v>0</v>
      </c>
      <c r="BC579" t="n">
        <v>0</v>
      </c>
      <c r="BD579" t="n">
        <v>0</v>
      </c>
      <c r="BE579" t="n">
        <v>0</v>
      </c>
      <c r="BF579" t="n">
        <v>0</v>
      </c>
      <c r="BG579" t="n">
        <v>0</v>
      </c>
      <c r="BH579" t="n">
        <v>0</v>
      </c>
      <c r="BI579" t="n">
        <v>0</v>
      </c>
      <c r="BJ579" t="n">
        <v>0</v>
      </c>
      <c r="BK579" t="n">
        <v>0</v>
      </c>
      <c r="BL579" t="n">
        <v>0</v>
      </c>
      <c r="BM579" t="n">
        <v>0</v>
      </c>
      <c r="BN579" t="n">
        <v>0</v>
      </c>
      <c r="BO579" t="n">
        <v>0</v>
      </c>
      <c r="BP579" t="n">
        <v>0</v>
      </c>
      <c r="BQ579" t="n">
        <v>0</v>
      </c>
      <c r="BR579" t="n">
        <v>0</v>
      </c>
      <c r="BS579" t="n">
        <v>0</v>
      </c>
      <c r="BT579" t="n">
        <v>0</v>
      </c>
      <c r="BU579" t="n">
        <v>0</v>
      </c>
      <c r="BV579" t="n">
        <v>0</v>
      </c>
      <c r="BW579" t="n">
        <v>0</v>
      </c>
      <c r="CV579" t="n">
        <v>0</v>
      </c>
      <c r="CW579" t="n">
        <v>0</v>
      </c>
      <c r="CX579">
        <f>ROUND(Y579*Source!I1685,7)</f>
        <v/>
      </c>
      <c r="CY579">
        <f>AA579</f>
        <v/>
      </c>
      <c r="CZ579">
        <f>AE579</f>
        <v/>
      </c>
      <c r="DA579">
        <f>AI579</f>
        <v/>
      </c>
      <c r="DB579">
        <f>ROUND(ROUND(AT579*CZ579,2),2)</f>
        <v/>
      </c>
      <c r="DC579">
        <f>ROUND(ROUND(AT579*AG579,2),2)</f>
        <v/>
      </c>
      <c r="DD579" t="inlineStr"/>
      <c r="DE579" t="inlineStr"/>
      <c r="DF579">
        <f>ROUND(ROUND(AE579*AI579,0)*CX579,0)</f>
        <v/>
      </c>
      <c r="DG579">
        <f>ROUND(ROUND(AF579,0)*CX579,0)</f>
        <v/>
      </c>
      <c r="DH579">
        <f>ROUND(ROUND(AG579,0)*CX579,0)</f>
        <v/>
      </c>
      <c r="DI579">
        <f>ROUND(ROUND(AH579,0)*CX579,0)</f>
        <v/>
      </c>
      <c r="DJ579">
        <f>DF579</f>
        <v/>
      </c>
      <c r="DK579" t="n">
        <v>0</v>
      </c>
      <c r="DL579" t="inlineStr"/>
      <c r="DM579" t="n">
        <v>0</v>
      </c>
      <c r="DN579" t="inlineStr"/>
      <c r="DO579" t="n">
        <v>0</v>
      </c>
    </row>
    <row r="580">
      <c r="A580">
        <f>ROW(Source!A1685)</f>
        <v/>
      </c>
      <c r="B580" t="n">
        <v>78862477</v>
      </c>
      <c r="C580" t="n">
        <v>78867245</v>
      </c>
      <c r="D580" t="n">
        <v>29150040</v>
      </c>
      <c r="E580" t="n">
        <v>1</v>
      </c>
      <c r="F580" t="n">
        <v>1</v>
      </c>
      <c r="G580" t="n">
        <v>1</v>
      </c>
      <c r="H580" t="n">
        <v>3</v>
      </c>
      <c r="I580" t="inlineStr">
        <is>
          <t>411-0001</t>
        </is>
      </c>
      <c r="J580" t="inlineStr">
        <is>
          <t>ТССЦ Московской обл., 411-0001, приказ Минстроя России №675/пр от 28.02.2017 № 257/пр</t>
        </is>
      </c>
      <c r="K580" t="inlineStr">
        <is>
          <t>Вода</t>
        </is>
      </c>
      <c r="L580" t="n">
        <v>1339</v>
      </c>
      <c r="N580" t="n">
        <v>1007</v>
      </c>
      <c r="O580" t="inlineStr">
        <is>
          <t>м3</t>
        </is>
      </c>
      <c r="P580" t="inlineStr">
        <is>
          <t>м3</t>
        </is>
      </c>
      <c r="Q580" t="n">
        <v>1</v>
      </c>
      <c r="W580" t="n">
        <v>0</v>
      </c>
      <c r="X580" t="n">
        <v>619799737</v>
      </c>
      <c r="Y580">
        <f>AT580</f>
        <v/>
      </c>
      <c r="AA580" t="n">
        <v>31.28</v>
      </c>
      <c r="AB580" t="n">
        <v>0</v>
      </c>
      <c r="AC580" t="n">
        <v>0</v>
      </c>
      <c r="AD580" t="n">
        <v>0</v>
      </c>
      <c r="AE580" t="n">
        <v>2.44</v>
      </c>
      <c r="AF580" t="n">
        <v>0</v>
      </c>
      <c r="AG580" t="n">
        <v>0</v>
      </c>
      <c r="AH580" t="n">
        <v>0</v>
      </c>
      <c r="AI580" t="n">
        <v>12.82</v>
      </c>
      <c r="AJ580" t="n">
        <v>1</v>
      </c>
      <c r="AK580" t="n">
        <v>1</v>
      </c>
      <c r="AL580" t="n">
        <v>1</v>
      </c>
      <c r="AM580" t="n">
        <v>2</v>
      </c>
      <c r="AN580" t="n">
        <v>0</v>
      </c>
      <c r="AO580" t="n">
        <v>1</v>
      </c>
      <c r="AP580" t="n">
        <v>0</v>
      </c>
      <c r="AQ580" t="n">
        <v>0</v>
      </c>
      <c r="AR580" t="n">
        <v>0</v>
      </c>
      <c r="AS580" t="inlineStr"/>
      <c r="AT580" t="n">
        <v>0.1</v>
      </c>
      <c r="AU580" t="inlineStr"/>
      <c r="AV580" t="n">
        <v>0</v>
      </c>
      <c r="AW580" t="n">
        <v>2</v>
      </c>
      <c r="AX580" t="n">
        <v>78867255</v>
      </c>
      <c r="AY580" t="n">
        <v>1</v>
      </c>
      <c r="AZ580" t="n">
        <v>0</v>
      </c>
      <c r="BA580" t="n">
        <v>565</v>
      </c>
      <c r="BB580" t="n">
        <v>0</v>
      </c>
      <c r="BC580" t="n">
        <v>0</v>
      </c>
      <c r="BD580" t="n">
        <v>0</v>
      </c>
      <c r="BE580" t="n">
        <v>0</v>
      </c>
      <c r="BF580" t="n">
        <v>0</v>
      </c>
      <c r="BG580" t="n">
        <v>0</v>
      </c>
      <c r="BH580" t="n">
        <v>0</v>
      </c>
      <c r="BI580" t="n">
        <v>0</v>
      </c>
      <c r="BJ580" t="n">
        <v>0</v>
      </c>
      <c r="BK580" t="n">
        <v>0</v>
      </c>
      <c r="BL580" t="n">
        <v>0</v>
      </c>
      <c r="BM580" t="n">
        <v>0</v>
      </c>
      <c r="BN580" t="n">
        <v>0</v>
      </c>
      <c r="BO580" t="n">
        <v>0</v>
      </c>
      <c r="BP580" t="n">
        <v>0</v>
      </c>
      <c r="BQ580" t="n">
        <v>0</v>
      </c>
      <c r="BR580" t="n">
        <v>0</v>
      </c>
      <c r="BS580" t="n">
        <v>0</v>
      </c>
      <c r="BT580" t="n">
        <v>0</v>
      </c>
      <c r="BU580" t="n">
        <v>0</v>
      </c>
      <c r="BV580" t="n">
        <v>0</v>
      </c>
      <c r="BW580" t="n">
        <v>0</v>
      </c>
      <c r="CV580" t="n">
        <v>0</v>
      </c>
      <c r="CW580" t="n">
        <v>0</v>
      </c>
      <c r="CX580">
        <f>ROUND(Y580*Source!I1685,7)</f>
        <v/>
      </c>
      <c r="CY580">
        <f>AA580</f>
        <v/>
      </c>
      <c r="CZ580">
        <f>AE580</f>
        <v/>
      </c>
      <c r="DA580">
        <f>AI580</f>
        <v/>
      </c>
      <c r="DB580">
        <f>ROUND(ROUND(AT580*CZ580,2),2)</f>
        <v/>
      </c>
      <c r="DC580">
        <f>ROUND(ROUND(AT580*AG580,2),2)</f>
        <v/>
      </c>
      <c r="DD580" t="inlineStr"/>
      <c r="DE580" t="inlineStr"/>
      <c r="DF580">
        <f>ROUND(ROUND(AE580*AI580,0)*CX580,0)</f>
        <v/>
      </c>
      <c r="DG580">
        <f>ROUND(ROUND(AF580,0)*CX580,0)</f>
        <v/>
      </c>
      <c r="DH580">
        <f>ROUND(ROUND(AG580,0)*CX580,0)</f>
        <v/>
      </c>
      <c r="DI580">
        <f>ROUND(ROUND(AH580,0)*CX580,0)</f>
        <v/>
      </c>
      <c r="DJ580">
        <f>DF580</f>
        <v/>
      </c>
      <c r="DK580" t="n">
        <v>0</v>
      </c>
      <c r="DL580" t="inlineStr"/>
      <c r="DM580" t="n">
        <v>0</v>
      </c>
      <c r="DN580" t="inlineStr"/>
      <c r="DO580" t="n">
        <v>0</v>
      </c>
    </row>
    <row r="581">
      <c r="A581">
        <f>ROW(Source!A1724)</f>
        <v/>
      </c>
      <c r="B581" t="n">
        <v>78862477</v>
      </c>
      <c r="C581" t="n">
        <v>78867322</v>
      </c>
      <c r="D581" t="n">
        <v>18408291</v>
      </c>
      <c r="E581" t="n">
        <v>1</v>
      </c>
      <c r="F581" t="n">
        <v>1</v>
      </c>
      <c r="G581" t="n">
        <v>1</v>
      </c>
      <c r="H581" t="n">
        <v>1</v>
      </c>
      <c r="I581" t="inlineStr">
        <is>
          <t>1-1025-90</t>
        </is>
      </c>
      <c r="J581" t="inlineStr"/>
      <c r="K581" t="inlineStr">
        <is>
          <t>Рабочий строитель среднего разряда 2,5</t>
        </is>
      </c>
      <c r="L581" t="n">
        <v>1369</v>
      </c>
      <c r="N581" t="n">
        <v>1013</v>
      </c>
      <c r="O581" t="inlineStr">
        <is>
          <t>чел.-ч</t>
        </is>
      </c>
      <c r="P581" t="inlineStr">
        <is>
          <t>чел.-ч</t>
        </is>
      </c>
      <c r="Q581" t="n">
        <v>1</v>
      </c>
      <c r="W581" t="n">
        <v>0</v>
      </c>
      <c r="X581" t="n">
        <v>1933892413</v>
      </c>
      <c r="Y581">
        <f>AT581</f>
        <v/>
      </c>
      <c r="AA581" t="n">
        <v>0</v>
      </c>
      <c r="AB581" t="n">
        <v>0</v>
      </c>
      <c r="AC581" t="n">
        <v>0</v>
      </c>
      <c r="AD581" t="n">
        <v>8.17</v>
      </c>
      <c r="AE581" t="n">
        <v>0</v>
      </c>
      <c r="AF581" t="n">
        <v>0</v>
      </c>
      <c r="AG581" t="n">
        <v>0</v>
      </c>
      <c r="AH581" t="n">
        <v>8.17</v>
      </c>
      <c r="AI581" t="n">
        <v>1</v>
      </c>
      <c r="AJ581" t="n">
        <v>1</v>
      </c>
      <c r="AK581" t="n">
        <v>1</v>
      </c>
      <c r="AL581" t="n">
        <v>1</v>
      </c>
      <c r="AM581" t="n">
        <v>-2</v>
      </c>
      <c r="AN581" t="n">
        <v>0</v>
      </c>
      <c r="AO581" t="n">
        <v>1</v>
      </c>
      <c r="AP581" t="n">
        <v>1</v>
      </c>
      <c r="AQ581" t="n">
        <v>0</v>
      </c>
      <c r="AR581" t="n">
        <v>0</v>
      </c>
      <c r="AS581" t="inlineStr"/>
      <c r="AT581" t="n">
        <v>32.2</v>
      </c>
      <c r="AU581" t="inlineStr"/>
      <c r="AV581" t="n">
        <v>1</v>
      </c>
      <c r="AW581" t="n">
        <v>2</v>
      </c>
      <c r="AX581" t="n">
        <v>78867329</v>
      </c>
      <c r="AY581" t="n">
        <v>1</v>
      </c>
      <c r="AZ581" t="n">
        <v>0</v>
      </c>
      <c r="BA581" t="n">
        <v>566</v>
      </c>
      <c r="BB581" t="n">
        <v>0</v>
      </c>
      <c r="BC581" t="n">
        <v>0</v>
      </c>
      <c r="BD581" t="n">
        <v>0</v>
      </c>
      <c r="BE581" t="n">
        <v>0</v>
      </c>
      <c r="BF581" t="n">
        <v>0</v>
      </c>
      <c r="BG581" t="n">
        <v>0</v>
      </c>
      <c r="BH581" t="n">
        <v>0</v>
      </c>
      <c r="BI581" t="n">
        <v>0</v>
      </c>
      <c r="BJ581" t="n">
        <v>0</v>
      </c>
      <c r="BK581" t="n">
        <v>0</v>
      </c>
      <c r="BL581" t="n">
        <v>0</v>
      </c>
      <c r="BM581" t="n">
        <v>0</v>
      </c>
      <c r="BN581" t="n">
        <v>0</v>
      </c>
      <c r="BO581" t="n">
        <v>0</v>
      </c>
      <c r="BP581" t="n">
        <v>0</v>
      </c>
      <c r="BQ581" t="n">
        <v>0</v>
      </c>
      <c r="BR581" t="n">
        <v>0</v>
      </c>
      <c r="BS581" t="n">
        <v>0</v>
      </c>
      <c r="BT581" t="n">
        <v>0</v>
      </c>
      <c r="BU581" t="n">
        <v>0</v>
      </c>
      <c r="BV581" t="n">
        <v>0</v>
      </c>
      <c r="BW581" t="n">
        <v>0</v>
      </c>
      <c r="CU581">
        <f>ROUND(AT581*Source!I1724*AH581*AL581,0)</f>
        <v/>
      </c>
      <c r="CV581">
        <f>ROUND(Y581*Source!I1724,7)</f>
        <v/>
      </c>
      <c r="CW581" t="n">
        <v>0</v>
      </c>
      <c r="CX581">
        <f>ROUND(Y581*Source!I1724,7)</f>
        <v/>
      </c>
      <c r="CY581">
        <f>AD581</f>
        <v/>
      </c>
      <c r="CZ581">
        <f>AH581</f>
        <v/>
      </c>
      <c r="DA581">
        <f>AL581</f>
        <v/>
      </c>
      <c r="DB581">
        <f>ROUND(ROUND(AT581*CZ581,2),2)</f>
        <v/>
      </c>
      <c r="DC581">
        <f>ROUND(ROUND(AT581*AG581,2),2)</f>
        <v/>
      </c>
      <c r="DD581" t="inlineStr"/>
      <c r="DE581" t="inlineStr"/>
      <c r="DF581">
        <f>ROUND(ROUND(AE581,0)*CX581,0)</f>
        <v/>
      </c>
      <c r="DG581">
        <f>ROUND(ROUND(AF581,0)*CX581,0)</f>
        <v/>
      </c>
      <c r="DH581">
        <f>ROUND(ROUND(AG581,0)*CX581,0)</f>
        <v/>
      </c>
      <c r="DI581">
        <f>ROUND(ROUND(AH581,0)*CX581,0)</f>
        <v/>
      </c>
      <c r="DJ581">
        <f>DI581</f>
        <v/>
      </c>
      <c r="DK581" t="n">
        <v>0</v>
      </c>
      <c r="DL581" t="inlineStr"/>
      <c r="DM581" t="n">
        <v>0</v>
      </c>
      <c r="DN581" t="inlineStr"/>
      <c r="DO581" t="n">
        <v>0</v>
      </c>
    </row>
    <row r="582">
      <c r="A582">
        <f>ROW(Source!A1724)</f>
        <v/>
      </c>
      <c r="B582" t="n">
        <v>78862477</v>
      </c>
      <c r="C582" t="n">
        <v>78867322</v>
      </c>
      <c r="D582" t="n">
        <v>29174913</v>
      </c>
      <c r="E582" t="n">
        <v>1</v>
      </c>
      <c r="F582" t="n">
        <v>1</v>
      </c>
      <c r="G582" t="n">
        <v>1</v>
      </c>
      <c r="H582" t="n">
        <v>2</v>
      </c>
      <c r="I582" t="inlineStr">
        <is>
          <t>400001</t>
        </is>
      </c>
      <c r="J582" t="inlineStr">
        <is>
          <t>ТСЭМ Московской обл., 400001, приказ Минстроя России №675/пр от 28.02.2017 № 264/пр</t>
        </is>
      </c>
      <c r="K582" t="inlineStr">
        <is>
          <t>Автомобили бортовые, грузоподъемность до 5 т</t>
        </is>
      </c>
      <c r="L582" t="n">
        <v>1368</v>
      </c>
      <c r="N582" t="n">
        <v>1011</v>
      </c>
      <c r="O582" t="inlineStr">
        <is>
          <t>маш.-ч</t>
        </is>
      </c>
      <c r="P582" t="inlineStr">
        <is>
          <t>маш.-ч</t>
        </is>
      </c>
      <c r="Q582" t="n">
        <v>1</v>
      </c>
      <c r="W582" t="n">
        <v>0</v>
      </c>
      <c r="X582" t="n">
        <v>1230759911</v>
      </c>
      <c r="Y582">
        <f>AT582</f>
        <v/>
      </c>
      <c r="AA582" t="n">
        <v>0</v>
      </c>
      <c r="AB582" t="n">
        <v>2177.51</v>
      </c>
      <c r="AC582" t="n">
        <v>606.1</v>
      </c>
      <c r="AD582" t="n">
        <v>0</v>
      </c>
      <c r="AE582" t="n">
        <v>0</v>
      </c>
      <c r="AF582" t="n">
        <v>87.17</v>
      </c>
      <c r="AG582" t="n">
        <v>11.6</v>
      </c>
      <c r="AH582" t="n">
        <v>0</v>
      </c>
      <c r="AI582" t="n">
        <v>1</v>
      </c>
      <c r="AJ582" t="n">
        <v>24.98</v>
      </c>
      <c r="AK582" t="n">
        <v>52.25</v>
      </c>
      <c r="AL582" t="n">
        <v>1</v>
      </c>
      <c r="AM582" t="n">
        <v>2</v>
      </c>
      <c r="AN582" t="n">
        <v>0</v>
      </c>
      <c r="AO582" t="n">
        <v>1</v>
      </c>
      <c r="AP582" t="n">
        <v>1</v>
      </c>
      <c r="AQ582" t="n">
        <v>0</v>
      </c>
      <c r="AR582" t="n">
        <v>0</v>
      </c>
      <c r="AS582" t="inlineStr"/>
      <c r="AT582" t="n">
        <v>0.01</v>
      </c>
      <c r="AU582" t="inlineStr"/>
      <c r="AV582" t="n">
        <v>0</v>
      </c>
      <c r="AW582" t="n">
        <v>2</v>
      </c>
      <c r="AX582" t="n">
        <v>78867330</v>
      </c>
      <c r="AY582" t="n">
        <v>1</v>
      </c>
      <c r="AZ582" t="n">
        <v>0</v>
      </c>
      <c r="BA582" t="n">
        <v>567</v>
      </c>
      <c r="BB582" t="n">
        <v>0</v>
      </c>
      <c r="BC582" t="n">
        <v>0</v>
      </c>
      <c r="BD582" t="n">
        <v>0</v>
      </c>
      <c r="BE582" t="n">
        <v>0</v>
      </c>
      <c r="BF582" t="n">
        <v>0</v>
      </c>
      <c r="BG582" t="n">
        <v>0</v>
      </c>
      <c r="BH582" t="n">
        <v>0</v>
      </c>
      <c r="BI582" t="n">
        <v>0</v>
      </c>
      <c r="BJ582" t="n">
        <v>0</v>
      </c>
      <c r="BK582" t="n">
        <v>0</v>
      </c>
      <c r="BL582" t="n">
        <v>0</v>
      </c>
      <c r="BM582" t="n">
        <v>0</v>
      </c>
      <c r="BN582" t="n">
        <v>0</v>
      </c>
      <c r="BO582" t="n">
        <v>0</v>
      </c>
      <c r="BP582" t="n">
        <v>0</v>
      </c>
      <c r="BQ582" t="n">
        <v>0</v>
      </c>
      <c r="BR582" t="n">
        <v>0</v>
      </c>
      <c r="BS582" t="n">
        <v>0</v>
      </c>
      <c r="BT582" t="n">
        <v>0</v>
      </c>
      <c r="BU582" t="n">
        <v>0</v>
      </c>
      <c r="BV582" t="n">
        <v>0</v>
      </c>
      <c r="BW582" t="n">
        <v>0</v>
      </c>
      <c r="CV582" t="n">
        <v>0</v>
      </c>
      <c r="CW582">
        <f>ROUND(Y582*Source!I1724*DO582,7)</f>
        <v/>
      </c>
      <c r="CX582">
        <f>ROUND(Y582*Source!I1724,7)</f>
        <v/>
      </c>
      <c r="CY582">
        <f>AB582</f>
        <v/>
      </c>
      <c r="CZ582">
        <f>AF582</f>
        <v/>
      </c>
      <c r="DA582">
        <f>AJ582</f>
        <v/>
      </c>
      <c r="DB582">
        <f>ROUND(ROUND(AT582*CZ582,2),2)</f>
        <v/>
      </c>
      <c r="DC582">
        <f>ROUND(ROUND(AT582*AG582,2),2)</f>
        <v/>
      </c>
      <c r="DD582" t="inlineStr"/>
      <c r="DE582" t="inlineStr"/>
      <c r="DF582">
        <f>ROUND(ROUND(AE582,0)*CX582,0)</f>
        <v/>
      </c>
      <c r="DG582">
        <f>ROUND(ROUND(AF582*AJ582,0)*CX582,0)</f>
        <v/>
      </c>
      <c r="DH582">
        <f>ROUND(ROUND(AG582*AK582,0)*CX582,0)</f>
        <v/>
      </c>
      <c r="DI582">
        <f>ROUND(ROUND(AH582,0)*CX582,0)</f>
        <v/>
      </c>
      <c r="DJ582">
        <f>DG582</f>
        <v/>
      </c>
      <c r="DK582" t="n">
        <v>0</v>
      </c>
      <c r="DL582" t="inlineStr"/>
      <c r="DM582" t="n">
        <v>0</v>
      </c>
      <c r="DN582" t="inlineStr"/>
      <c r="DO582" t="n">
        <v>0</v>
      </c>
    </row>
    <row r="583">
      <c r="A583">
        <f>ROW(Source!A1724)</f>
        <v/>
      </c>
      <c r="B583" t="n">
        <v>78862477</v>
      </c>
      <c r="C583" t="n">
        <v>78867322</v>
      </c>
      <c r="D583" t="n">
        <v>29110139</v>
      </c>
      <c r="E583" t="n">
        <v>1</v>
      </c>
      <c r="F583" t="n">
        <v>1</v>
      </c>
      <c r="G583" t="n">
        <v>1</v>
      </c>
      <c r="H583" t="n">
        <v>3</v>
      </c>
      <c r="I583" t="inlineStr">
        <is>
          <t>101-1703</t>
        </is>
      </c>
      <c r="J583" t="inlineStr">
        <is>
          <t>ТССЦ Московской обл., 101-1703, приказ Минстроя России №675/пр от 28.02.2017 № 254/пр</t>
        </is>
      </c>
      <c r="K583" t="inlineStr">
        <is>
          <t>Прокладки резиновые (пластина техническая прессованная)</t>
        </is>
      </c>
      <c r="L583" t="n">
        <v>1346</v>
      </c>
      <c r="N583" t="n">
        <v>1009</v>
      </c>
      <c r="O583" t="inlineStr">
        <is>
          <t>кг</t>
        </is>
      </c>
      <c r="P583" t="inlineStr">
        <is>
          <t>кг</t>
        </is>
      </c>
      <c r="Q583" t="n">
        <v>1</v>
      </c>
      <c r="W583" t="n">
        <v>0</v>
      </c>
      <c r="X583" t="n">
        <v>-1947909329</v>
      </c>
      <c r="Y583">
        <f>AT583</f>
        <v/>
      </c>
      <c r="AA583" t="n">
        <v>341.04</v>
      </c>
      <c r="AB583" t="n">
        <v>0</v>
      </c>
      <c r="AC583" t="n">
        <v>0</v>
      </c>
      <c r="AD583" t="n">
        <v>0</v>
      </c>
      <c r="AE583" t="n">
        <v>23.09</v>
      </c>
      <c r="AF583" t="n">
        <v>0</v>
      </c>
      <c r="AG583" t="n">
        <v>0</v>
      </c>
      <c r="AH583" t="n">
        <v>0</v>
      </c>
      <c r="AI583" t="n">
        <v>14.77</v>
      </c>
      <c r="AJ583" t="n">
        <v>1</v>
      </c>
      <c r="AK583" t="n">
        <v>1</v>
      </c>
      <c r="AL583" t="n">
        <v>1</v>
      </c>
      <c r="AM583" t="n">
        <v>2</v>
      </c>
      <c r="AN583" t="n">
        <v>0</v>
      </c>
      <c r="AO583" t="n">
        <v>1</v>
      </c>
      <c r="AP583" t="n">
        <v>1</v>
      </c>
      <c r="AQ583" t="n">
        <v>0</v>
      </c>
      <c r="AR583" t="n">
        <v>0</v>
      </c>
      <c r="AS583" t="inlineStr"/>
      <c r="AT583" t="n">
        <v>2</v>
      </c>
      <c r="AU583" t="inlineStr"/>
      <c r="AV583" t="n">
        <v>0</v>
      </c>
      <c r="AW583" t="n">
        <v>2</v>
      </c>
      <c r="AX583" t="n">
        <v>78867331</v>
      </c>
      <c r="AY583" t="n">
        <v>1</v>
      </c>
      <c r="AZ583" t="n">
        <v>0</v>
      </c>
      <c r="BA583" t="n">
        <v>568</v>
      </c>
      <c r="BB583" t="n">
        <v>0</v>
      </c>
      <c r="BC583" t="n">
        <v>0</v>
      </c>
      <c r="BD583" t="n">
        <v>0</v>
      </c>
      <c r="BE583" t="n">
        <v>0</v>
      </c>
      <c r="BF583" t="n">
        <v>0</v>
      </c>
      <c r="BG583" t="n">
        <v>0</v>
      </c>
      <c r="BH583" t="n">
        <v>0</v>
      </c>
      <c r="BI583" t="n">
        <v>0</v>
      </c>
      <c r="BJ583" t="n">
        <v>0</v>
      </c>
      <c r="BK583" t="n">
        <v>0</v>
      </c>
      <c r="BL583" t="n">
        <v>0</v>
      </c>
      <c r="BM583" t="n">
        <v>0</v>
      </c>
      <c r="BN583" t="n">
        <v>0</v>
      </c>
      <c r="BO583" t="n">
        <v>0</v>
      </c>
      <c r="BP583" t="n">
        <v>0</v>
      </c>
      <c r="BQ583" t="n">
        <v>0</v>
      </c>
      <c r="BR583" t="n">
        <v>0</v>
      </c>
      <c r="BS583" t="n">
        <v>0</v>
      </c>
      <c r="BT583" t="n">
        <v>0</v>
      </c>
      <c r="BU583" t="n">
        <v>0</v>
      </c>
      <c r="BV583" t="n">
        <v>0</v>
      </c>
      <c r="BW583" t="n">
        <v>0</v>
      </c>
      <c r="CV583" t="n">
        <v>0</v>
      </c>
      <c r="CW583" t="n">
        <v>0</v>
      </c>
      <c r="CX583">
        <f>ROUND(Y583*Source!I1724,7)</f>
        <v/>
      </c>
      <c r="CY583">
        <f>AA583</f>
        <v/>
      </c>
      <c r="CZ583">
        <f>AE583</f>
        <v/>
      </c>
      <c r="DA583">
        <f>AI583</f>
        <v/>
      </c>
      <c r="DB583">
        <f>ROUND(ROUND(AT583*CZ583,2),2)</f>
        <v/>
      </c>
      <c r="DC583">
        <f>ROUND(ROUND(AT583*AG583,2),2)</f>
        <v/>
      </c>
      <c r="DD583" t="inlineStr"/>
      <c r="DE583" t="inlineStr"/>
      <c r="DF583">
        <f>ROUND(ROUND(AE583*AI583,0)*CX583,0)</f>
        <v/>
      </c>
      <c r="DG583">
        <f>ROUND(ROUND(AF583,0)*CX583,0)</f>
        <v/>
      </c>
      <c r="DH583">
        <f>ROUND(ROUND(AG583,0)*CX583,0)</f>
        <v/>
      </c>
      <c r="DI583">
        <f>ROUND(ROUND(AH583,0)*CX583,0)</f>
        <v/>
      </c>
      <c r="DJ583">
        <f>DF583</f>
        <v/>
      </c>
      <c r="DK583" t="n">
        <v>0</v>
      </c>
      <c r="DL583" t="inlineStr"/>
      <c r="DM583" t="n">
        <v>0</v>
      </c>
      <c r="DN583" t="inlineStr"/>
      <c r="DO583" t="n">
        <v>0</v>
      </c>
    </row>
    <row r="584">
      <c r="A584">
        <f>ROW(Source!A1724)</f>
        <v/>
      </c>
      <c r="B584" t="n">
        <v>78862477</v>
      </c>
      <c r="C584" t="n">
        <v>78867322</v>
      </c>
      <c r="D584" t="n">
        <v>29114240</v>
      </c>
      <c r="E584" t="n">
        <v>1</v>
      </c>
      <c r="F584" t="n">
        <v>1</v>
      </c>
      <c r="G584" t="n">
        <v>1</v>
      </c>
      <c r="H584" t="n">
        <v>3</v>
      </c>
      <c r="I584" t="inlineStr">
        <is>
          <t>101-2576</t>
        </is>
      </c>
      <c r="J584" t="inlineStr">
        <is>
          <t>ТССЦ Московской обл., 101-2576, приказ Минстроя России №675/пр от 28.02.2017 № 254/пр</t>
        </is>
      </c>
      <c r="K584" t="inlineStr">
        <is>
          <t>Болты с гайками и шайбами для санитарно-технических работ диаметром 16 мм</t>
        </is>
      </c>
      <c r="L584" t="n">
        <v>1348</v>
      </c>
      <c r="N584" t="n">
        <v>1009</v>
      </c>
      <c r="O584" t="inlineStr">
        <is>
          <t>т</t>
        </is>
      </c>
      <c r="P584" t="inlineStr">
        <is>
          <t>т</t>
        </is>
      </c>
      <c r="Q584" t="n">
        <v>1000</v>
      </c>
      <c r="W584" t="n">
        <v>0</v>
      </c>
      <c r="X584" t="n">
        <v>-1701539228</v>
      </c>
      <c r="Y584">
        <f>AT584</f>
        <v/>
      </c>
      <c r="AA584" t="n">
        <v>145037.4</v>
      </c>
      <c r="AB584" t="n">
        <v>0</v>
      </c>
      <c r="AC584" t="n">
        <v>0</v>
      </c>
      <c r="AD584" t="n">
        <v>0</v>
      </c>
      <c r="AE584" t="n">
        <v>14830</v>
      </c>
      <c r="AF584" t="n">
        <v>0</v>
      </c>
      <c r="AG584" t="n">
        <v>0</v>
      </c>
      <c r="AH584" t="n">
        <v>0</v>
      </c>
      <c r="AI584" t="n">
        <v>9.779999999999999</v>
      </c>
      <c r="AJ584" t="n">
        <v>1</v>
      </c>
      <c r="AK584" t="n">
        <v>1</v>
      </c>
      <c r="AL584" t="n">
        <v>1</v>
      </c>
      <c r="AM584" t="n">
        <v>2</v>
      </c>
      <c r="AN584" t="n">
        <v>0</v>
      </c>
      <c r="AO584" t="n">
        <v>1</v>
      </c>
      <c r="AP584" t="n">
        <v>1</v>
      </c>
      <c r="AQ584" t="n">
        <v>0</v>
      </c>
      <c r="AR584" t="n">
        <v>0</v>
      </c>
      <c r="AS584" t="inlineStr"/>
      <c r="AT584" t="n">
        <v>0.005</v>
      </c>
      <c r="AU584" t="inlineStr"/>
      <c r="AV584" t="n">
        <v>0</v>
      </c>
      <c r="AW584" t="n">
        <v>2</v>
      </c>
      <c r="AX584" t="n">
        <v>78867332</v>
      </c>
      <c r="AY584" t="n">
        <v>1</v>
      </c>
      <c r="AZ584" t="n">
        <v>0</v>
      </c>
      <c r="BA584" t="n">
        <v>569</v>
      </c>
      <c r="BB584" t="n">
        <v>0</v>
      </c>
      <c r="BC584" t="n">
        <v>0</v>
      </c>
      <c r="BD584" t="n">
        <v>0</v>
      </c>
      <c r="BE584" t="n">
        <v>0</v>
      </c>
      <c r="BF584" t="n">
        <v>0</v>
      </c>
      <c r="BG584" t="n">
        <v>0</v>
      </c>
      <c r="BH584" t="n">
        <v>0</v>
      </c>
      <c r="BI584" t="n">
        <v>0</v>
      </c>
      <c r="BJ584" t="n">
        <v>0</v>
      </c>
      <c r="BK584" t="n">
        <v>0</v>
      </c>
      <c r="BL584" t="n">
        <v>0</v>
      </c>
      <c r="BM584" t="n">
        <v>0</v>
      </c>
      <c r="BN584" t="n">
        <v>0</v>
      </c>
      <c r="BO584" t="n">
        <v>0</v>
      </c>
      <c r="BP584" t="n">
        <v>0</v>
      </c>
      <c r="BQ584" t="n">
        <v>0</v>
      </c>
      <c r="BR584" t="n">
        <v>0</v>
      </c>
      <c r="BS584" t="n">
        <v>0</v>
      </c>
      <c r="BT584" t="n">
        <v>0</v>
      </c>
      <c r="BU584" t="n">
        <v>0</v>
      </c>
      <c r="BV584" t="n">
        <v>0</v>
      </c>
      <c r="BW584" t="n">
        <v>0</v>
      </c>
      <c r="CV584" t="n">
        <v>0</v>
      </c>
      <c r="CW584" t="n">
        <v>0</v>
      </c>
      <c r="CX584">
        <f>ROUND(Y584*Source!I1724,7)</f>
        <v/>
      </c>
      <c r="CY584">
        <f>AA584</f>
        <v/>
      </c>
      <c r="CZ584">
        <f>AE584</f>
        <v/>
      </c>
      <c r="DA584">
        <f>AI584</f>
        <v/>
      </c>
      <c r="DB584">
        <f>ROUND(ROUND(AT584*CZ584,2),2)</f>
        <v/>
      </c>
      <c r="DC584">
        <f>ROUND(ROUND(AT584*AG584,2),2)</f>
        <v/>
      </c>
      <c r="DD584" t="inlineStr"/>
      <c r="DE584" t="inlineStr"/>
      <c r="DF584">
        <f>ROUND(ROUND(AE584*AI584,0)*CX584,0)</f>
        <v/>
      </c>
      <c r="DG584">
        <f>ROUND(ROUND(AF584,0)*CX584,0)</f>
        <v/>
      </c>
      <c r="DH584">
        <f>ROUND(ROUND(AG584,0)*CX584,0)</f>
        <v/>
      </c>
      <c r="DI584">
        <f>ROUND(ROUND(AH584,0)*CX584,0)</f>
        <v/>
      </c>
      <c r="DJ584">
        <f>DF584</f>
        <v/>
      </c>
      <c r="DK584" t="n">
        <v>0</v>
      </c>
      <c r="DL584" t="inlineStr"/>
      <c r="DM584" t="n">
        <v>0</v>
      </c>
      <c r="DN584" t="inlineStr"/>
      <c r="DO584" t="n">
        <v>0</v>
      </c>
    </row>
    <row r="585">
      <c r="A585">
        <f>ROW(Source!A1724)</f>
        <v/>
      </c>
      <c r="B585" t="n">
        <v>78862477</v>
      </c>
      <c r="C585" t="n">
        <v>78867322</v>
      </c>
      <c r="D585" t="n">
        <v>29150040</v>
      </c>
      <c r="E585" t="n">
        <v>1</v>
      </c>
      <c r="F585" t="n">
        <v>1</v>
      </c>
      <c r="G585" t="n">
        <v>1</v>
      </c>
      <c r="H585" t="n">
        <v>3</v>
      </c>
      <c r="I585" t="inlineStr">
        <is>
          <t>411-0001</t>
        </is>
      </c>
      <c r="J585" t="inlineStr">
        <is>
          <t>ТССЦ Московской обл., 411-0001, приказ Минстроя России №675/пр от 28.02.2017 № 257/пр</t>
        </is>
      </c>
      <c r="K585" t="inlineStr">
        <is>
          <t>Вода</t>
        </is>
      </c>
      <c r="L585" t="n">
        <v>1339</v>
      </c>
      <c r="N585" t="n">
        <v>1007</v>
      </c>
      <c r="O585" t="inlineStr">
        <is>
          <t>м3</t>
        </is>
      </c>
      <c r="P585" t="inlineStr">
        <is>
          <t>м3</t>
        </is>
      </c>
      <c r="Q585" t="n">
        <v>1</v>
      </c>
      <c r="W585" t="n">
        <v>0</v>
      </c>
      <c r="X585" t="n">
        <v>619799737</v>
      </c>
      <c r="Y585">
        <f>AT585</f>
        <v/>
      </c>
      <c r="AA585" t="n">
        <v>31.28</v>
      </c>
      <c r="AB585" t="n">
        <v>0</v>
      </c>
      <c r="AC585" t="n">
        <v>0</v>
      </c>
      <c r="AD585" t="n">
        <v>0</v>
      </c>
      <c r="AE585" t="n">
        <v>2.44</v>
      </c>
      <c r="AF585" t="n">
        <v>0</v>
      </c>
      <c r="AG585" t="n">
        <v>0</v>
      </c>
      <c r="AH585" t="n">
        <v>0</v>
      </c>
      <c r="AI585" t="n">
        <v>12.82</v>
      </c>
      <c r="AJ585" t="n">
        <v>1</v>
      </c>
      <c r="AK585" t="n">
        <v>1</v>
      </c>
      <c r="AL585" t="n">
        <v>1</v>
      </c>
      <c r="AM585" t="n">
        <v>2</v>
      </c>
      <c r="AN585" t="n">
        <v>0</v>
      </c>
      <c r="AO585" t="n">
        <v>1</v>
      </c>
      <c r="AP585" t="n">
        <v>1</v>
      </c>
      <c r="AQ585" t="n">
        <v>0</v>
      </c>
      <c r="AR585" t="n">
        <v>0</v>
      </c>
      <c r="AS585" t="inlineStr"/>
      <c r="AT585" t="n">
        <v>7.8</v>
      </c>
      <c r="AU585" t="inlineStr"/>
      <c r="AV585" t="n">
        <v>0</v>
      </c>
      <c r="AW585" t="n">
        <v>2</v>
      </c>
      <c r="AX585" t="n">
        <v>78867333</v>
      </c>
      <c r="AY585" t="n">
        <v>1</v>
      </c>
      <c r="AZ585" t="n">
        <v>0</v>
      </c>
      <c r="BA585" t="n">
        <v>570</v>
      </c>
      <c r="BB585" t="n">
        <v>0</v>
      </c>
      <c r="BC585" t="n">
        <v>0</v>
      </c>
      <c r="BD585" t="n">
        <v>0</v>
      </c>
      <c r="BE585" t="n">
        <v>0</v>
      </c>
      <c r="BF585" t="n">
        <v>0</v>
      </c>
      <c r="BG585" t="n">
        <v>0</v>
      </c>
      <c r="BH585" t="n">
        <v>0</v>
      </c>
      <c r="BI585" t="n">
        <v>0</v>
      </c>
      <c r="BJ585" t="n">
        <v>0</v>
      </c>
      <c r="BK585" t="n">
        <v>0</v>
      </c>
      <c r="BL585" t="n">
        <v>0</v>
      </c>
      <c r="BM585" t="n">
        <v>0</v>
      </c>
      <c r="BN585" t="n">
        <v>0</v>
      </c>
      <c r="BO585" t="n">
        <v>0</v>
      </c>
      <c r="BP585" t="n">
        <v>0</v>
      </c>
      <c r="BQ585" t="n">
        <v>0</v>
      </c>
      <c r="BR585" t="n">
        <v>0</v>
      </c>
      <c r="BS585" t="n">
        <v>0</v>
      </c>
      <c r="BT585" t="n">
        <v>0</v>
      </c>
      <c r="BU585" t="n">
        <v>0</v>
      </c>
      <c r="BV585" t="n">
        <v>0</v>
      </c>
      <c r="BW585" t="n">
        <v>0</v>
      </c>
      <c r="CV585" t="n">
        <v>0</v>
      </c>
      <c r="CW585" t="n">
        <v>0</v>
      </c>
      <c r="CX585">
        <f>ROUND(Y585*Source!I1724,7)</f>
        <v/>
      </c>
      <c r="CY585">
        <f>AA585</f>
        <v/>
      </c>
      <c r="CZ585">
        <f>AE585</f>
        <v/>
      </c>
      <c r="DA585">
        <f>AI585</f>
        <v/>
      </c>
      <c r="DB585">
        <f>ROUND(ROUND(AT585*CZ585,2),2)</f>
        <v/>
      </c>
      <c r="DC585">
        <f>ROUND(ROUND(AT585*AG585,2),2)</f>
        <v/>
      </c>
      <c r="DD585" t="inlineStr"/>
      <c r="DE585" t="inlineStr"/>
      <c r="DF585">
        <f>ROUND(ROUND(AE585*AI585,0)*CX585,0)</f>
        <v/>
      </c>
      <c r="DG585">
        <f>ROUND(ROUND(AF585,0)*CX585,0)</f>
        <v/>
      </c>
      <c r="DH585">
        <f>ROUND(ROUND(AG585,0)*CX585,0)</f>
        <v/>
      </c>
      <c r="DI585">
        <f>ROUND(ROUND(AH585,0)*CX585,0)</f>
        <v/>
      </c>
      <c r="DJ585">
        <f>DF585</f>
        <v/>
      </c>
      <c r="DK585" t="n">
        <v>0</v>
      </c>
      <c r="DL585" t="inlineStr"/>
      <c r="DM585" t="n">
        <v>0</v>
      </c>
      <c r="DN585" t="inlineStr"/>
      <c r="DO585" t="n">
        <v>0</v>
      </c>
    </row>
    <row r="586">
      <c r="A586">
        <f>ROW(Source!A1724)</f>
        <v/>
      </c>
      <c r="B586" t="n">
        <v>78862477</v>
      </c>
      <c r="C586" t="n">
        <v>78867322</v>
      </c>
      <c r="D586" t="n">
        <v>0</v>
      </c>
      <c r="E586" t="n">
        <v>1</v>
      </c>
      <c r="F586" t="n">
        <v>1</v>
      </c>
      <c r="G586" t="n">
        <v>1</v>
      </c>
      <c r="H586" t="n">
        <v>3</v>
      </c>
      <c r="I586" t="inlineStr">
        <is>
          <t>Цена поставщика</t>
        </is>
      </c>
      <c r="J586" t="inlineStr"/>
      <c r="K586" t="inlineStr">
        <is>
          <t>Прочистка КРОТ</t>
        </is>
      </c>
      <c r="L586" t="n">
        <v>1296</v>
      </c>
      <c r="N586" t="n">
        <v>1002</v>
      </c>
      <c r="O586" t="inlineStr">
        <is>
          <t>л</t>
        </is>
      </c>
      <c r="P586" t="inlineStr">
        <is>
          <t>л</t>
        </is>
      </c>
      <c r="Q586" t="n">
        <v>1</v>
      </c>
      <c r="W586" t="n">
        <v>0</v>
      </c>
      <c r="X586" t="n">
        <v>-1978592410</v>
      </c>
      <c r="Y586">
        <f>AT586</f>
        <v/>
      </c>
      <c r="AA586" t="n">
        <v>384.43</v>
      </c>
      <c r="AB586" t="n">
        <v>0</v>
      </c>
      <c r="AC586" t="n">
        <v>0</v>
      </c>
      <c r="AD586" t="n">
        <v>0</v>
      </c>
      <c r="AE586" t="n">
        <v>384.43</v>
      </c>
      <c r="AF586" t="n">
        <v>0</v>
      </c>
      <c r="AG586" t="n">
        <v>0</v>
      </c>
      <c r="AH586" t="n">
        <v>0</v>
      </c>
      <c r="AI586" t="n">
        <v>1</v>
      </c>
      <c r="AJ586" t="n">
        <v>1</v>
      </c>
      <c r="AK586" t="n">
        <v>1</v>
      </c>
      <c r="AL586" t="n">
        <v>1</v>
      </c>
      <c r="AM586" t="n">
        <v>0</v>
      </c>
      <c r="AN586" t="n">
        <v>0</v>
      </c>
      <c r="AO586" t="n">
        <v>0</v>
      </c>
      <c r="AP586" t="n">
        <v>1</v>
      </c>
      <c r="AQ586" t="n">
        <v>0</v>
      </c>
      <c r="AR586" t="n">
        <v>0</v>
      </c>
      <c r="AS586" t="inlineStr"/>
      <c r="AT586" t="n">
        <v>25</v>
      </c>
      <c r="AU586" t="inlineStr"/>
      <c r="AV586" t="n">
        <v>0</v>
      </c>
      <c r="AW586" t="n">
        <v>1</v>
      </c>
      <c r="AX586" t="n">
        <v>-1</v>
      </c>
      <c r="AY586" t="n">
        <v>0</v>
      </c>
      <c r="AZ586" t="n">
        <v>0</v>
      </c>
      <c r="BA586" t="inlineStr"/>
      <c r="BB586" t="n">
        <v>0</v>
      </c>
      <c r="BC586" t="n">
        <v>0</v>
      </c>
      <c r="BD586" t="n">
        <v>0</v>
      </c>
      <c r="BE586" t="n">
        <v>0</v>
      </c>
      <c r="BF586" t="n">
        <v>0</v>
      </c>
      <c r="BG586" t="n">
        <v>0</v>
      </c>
      <c r="BH586" t="n">
        <v>0</v>
      </c>
      <c r="BI586" t="n">
        <v>0</v>
      </c>
      <c r="BJ586" t="n">
        <v>0</v>
      </c>
      <c r="BK586" t="n">
        <v>0</v>
      </c>
      <c r="BL586" t="n">
        <v>0</v>
      </c>
      <c r="BM586" t="n">
        <v>0</v>
      </c>
      <c r="BN586" t="n">
        <v>0</v>
      </c>
      <c r="BO586" t="n">
        <v>0</v>
      </c>
      <c r="BP586" t="n">
        <v>0</v>
      </c>
      <c r="BQ586" t="n">
        <v>0</v>
      </c>
      <c r="BR586" t="n">
        <v>0</v>
      </c>
      <c r="BS586" t="n">
        <v>0</v>
      </c>
      <c r="BT586" t="n">
        <v>0</v>
      </c>
      <c r="BU586" t="n">
        <v>0</v>
      </c>
      <c r="BV586" t="n">
        <v>0</v>
      </c>
      <c r="BW586" t="n">
        <v>0</v>
      </c>
      <c r="CV586" t="n">
        <v>0</v>
      </c>
      <c r="CW586" t="n">
        <v>0</v>
      </c>
      <c r="CX586">
        <f>ROUND(Y586*Source!I1724,7)</f>
        <v/>
      </c>
      <c r="CY586">
        <f>AA586</f>
        <v/>
      </c>
      <c r="CZ586">
        <f>AE586</f>
        <v/>
      </c>
      <c r="DA586">
        <f>AI586</f>
        <v/>
      </c>
      <c r="DB586">
        <f>ROUND(ROUND(AT586*CZ586,2),2)</f>
        <v/>
      </c>
      <c r="DC586">
        <f>ROUND(ROUND(AT586*AG586,2),2)</f>
        <v/>
      </c>
      <c r="DD586" t="inlineStr"/>
      <c r="DE586" t="inlineStr"/>
      <c r="DF586">
        <f>ROUND(ROUND(AE586,0)*CX586,0)</f>
        <v/>
      </c>
      <c r="DG586">
        <f>ROUND(ROUND(AF586,0)*CX586,0)</f>
        <v/>
      </c>
      <c r="DH586">
        <f>ROUND(ROUND(AG586,0)*CX586,0)</f>
        <v/>
      </c>
      <c r="DI586">
        <f>ROUND(ROUND(AH586,0)*CX586,0)</f>
        <v/>
      </c>
      <c r="DJ586">
        <f>DF586</f>
        <v/>
      </c>
      <c r="DK586" t="n">
        <v>0</v>
      </c>
      <c r="DL586" t="inlineStr"/>
      <c r="DM586" t="n">
        <v>0</v>
      </c>
      <c r="DN586" t="inlineStr"/>
      <c r="DO586" t="n">
        <v>0</v>
      </c>
    </row>
    <row r="587">
      <c r="A587">
        <f>ROW(Source!A1764)</f>
        <v/>
      </c>
      <c r="B587" t="n">
        <v>78862477</v>
      </c>
      <c r="C587" t="n">
        <v>78867406</v>
      </c>
      <c r="D587" t="n">
        <v>18409992</v>
      </c>
      <c r="E587" t="n">
        <v>1</v>
      </c>
      <c r="F587" t="n">
        <v>1</v>
      </c>
      <c r="G587" t="n">
        <v>1</v>
      </c>
      <c r="H587" t="n">
        <v>1</v>
      </c>
      <c r="I587" t="inlineStr">
        <is>
          <t>1-1024-90</t>
        </is>
      </c>
      <c r="J587" t="inlineStr"/>
      <c r="K587" t="inlineStr">
        <is>
          <t>Рабочий строитель среднего разряда 2,4</t>
        </is>
      </c>
      <c r="L587" t="n">
        <v>1369</v>
      </c>
      <c r="N587" t="n">
        <v>1013</v>
      </c>
      <c r="O587" t="inlineStr">
        <is>
          <t>чел.-ч</t>
        </is>
      </c>
      <c r="P587" t="inlineStr">
        <is>
          <t>чел.-ч</t>
        </is>
      </c>
      <c r="Q587" t="n">
        <v>1</v>
      </c>
      <c r="W587" t="n">
        <v>0</v>
      </c>
      <c r="X587" t="n">
        <v>-932636904</v>
      </c>
      <c r="Y587">
        <f>AT587</f>
        <v/>
      </c>
      <c r="AA587" t="n">
        <v>0</v>
      </c>
      <c r="AB587" t="n">
        <v>0</v>
      </c>
      <c r="AC587" t="n">
        <v>0</v>
      </c>
      <c r="AD587" t="n">
        <v>8.09</v>
      </c>
      <c r="AE587" t="n">
        <v>0</v>
      </c>
      <c r="AF587" t="n">
        <v>0</v>
      </c>
      <c r="AG587" t="n">
        <v>0</v>
      </c>
      <c r="AH587" t="n">
        <v>8.09</v>
      </c>
      <c r="AI587" t="n">
        <v>1</v>
      </c>
      <c r="AJ587" t="n">
        <v>1</v>
      </c>
      <c r="AK587" t="n">
        <v>1</v>
      </c>
      <c r="AL587" t="n">
        <v>1</v>
      </c>
      <c r="AM587" t="n">
        <v>-2</v>
      </c>
      <c r="AN587" t="n">
        <v>0</v>
      </c>
      <c r="AO587" t="n">
        <v>1</v>
      </c>
      <c r="AP587" t="n">
        <v>0</v>
      </c>
      <c r="AQ587" t="n">
        <v>0</v>
      </c>
      <c r="AR587" t="n">
        <v>0</v>
      </c>
      <c r="AS587" t="inlineStr"/>
      <c r="AT587" t="n">
        <v>80.59999999999999</v>
      </c>
      <c r="AU587" t="inlineStr"/>
      <c r="AV587" t="n">
        <v>1</v>
      </c>
      <c r="AW587" t="n">
        <v>2</v>
      </c>
      <c r="AX587" t="n">
        <v>78867407</v>
      </c>
      <c r="AY587" t="n">
        <v>1</v>
      </c>
      <c r="AZ587" t="n">
        <v>0</v>
      </c>
      <c r="BA587" t="n">
        <v>571</v>
      </c>
      <c r="BB587" t="n">
        <v>0</v>
      </c>
      <c r="BC587" t="n">
        <v>0</v>
      </c>
      <c r="BD587" t="n">
        <v>0</v>
      </c>
      <c r="BE587" t="n">
        <v>0</v>
      </c>
      <c r="BF587" t="n">
        <v>0</v>
      </c>
      <c r="BG587" t="n">
        <v>0</v>
      </c>
      <c r="BH587" t="n">
        <v>0</v>
      </c>
      <c r="BI587" t="n">
        <v>0</v>
      </c>
      <c r="BJ587" t="n">
        <v>0</v>
      </c>
      <c r="BK587" t="n">
        <v>0</v>
      </c>
      <c r="BL587" t="n">
        <v>0</v>
      </c>
      <c r="BM587" t="n">
        <v>0</v>
      </c>
      <c r="BN587" t="n">
        <v>0</v>
      </c>
      <c r="BO587" t="n">
        <v>0</v>
      </c>
      <c r="BP587" t="n">
        <v>0</v>
      </c>
      <c r="BQ587" t="n">
        <v>0</v>
      </c>
      <c r="BR587" t="n">
        <v>0</v>
      </c>
      <c r="BS587" t="n">
        <v>0</v>
      </c>
      <c r="BT587" t="n">
        <v>0</v>
      </c>
      <c r="BU587" t="n">
        <v>0</v>
      </c>
      <c r="BV587" t="n">
        <v>0</v>
      </c>
      <c r="BW587" t="n">
        <v>0</v>
      </c>
      <c r="CU587">
        <f>ROUND(AT587*Source!I1764*AH587*AL587,0)</f>
        <v/>
      </c>
      <c r="CV587">
        <f>ROUND(Y587*Source!I1764,7)</f>
        <v/>
      </c>
      <c r="CW587" t="n">
        <v>0</v>
      </c>
      <c r="CX587">
        <f>ROUND(Y587*Source!I1764,7)</f>
        <v/>
      </c>
      <c r="CY587">
        <f>AD587</f>
        <v/>
      </c>
      <c r="CZ587">
        <f>AH587</f>
        <v/>
      </c>
      <c r="DA587">
        <f>AL587</f>
        <v/>
      </c>
      <c r="DB587">
        <f>ROUND(ROUND(AT587*CZ587,2),2)</f>
        <v/>
      </c>
      <c r="DC587">
        <f>ROUND(ROUND(AT587*AG587,2),2)</f>
        <v/>
      </c>
      <c r="DD587" t="inlineStr"/>
      <c r="DE587" t="inlineStr"/>
      <c r="DF587">
        <f>ROUND(ROUND(AE587,0)*CX587,0)</f>
        <v/>
      </c>
      <c r="DG587">
        <f>ROUND(ROUND(AF587,0)*CX587,0)</f>
        <v/>
      </c>
      <c r="DH587">
        <f>ROUND(ROUND(AG587,0)*CX587,0)</f>
        <v/>
      </c>
      <c r="DI587">
        <f>ROUND(ROUND(AH587,0)*CX587,0)</f>
        <v/>
      </c>
      <c r="DJ587">
        <f>DI587</f>
        <v/>
      </c>
      <c r="DK587" t="n">
        <v>0</v>
      </c>
      <c r="DL587" t="inlineStr"/>
      <c r="DM587" t="n">
        <v>0</v>
      </c>
      <c r="DN587" t="inlineStr"/>
      <c r="DO587" t="n">
        <v>0</v>
      </c>
    </row>
    <row r="588">
      <c r="A588">
        <f>ROW(Source!A1764)</f>
        <v/>
      </c>
      <c r="B588" t="n">
        <v>78862477</v>
      </c>
      <c r="C588" t="n">
        <v>78867406</v>
      </c>
      <c r="D588" t="n">
        <v>29174913</v>
      </c>
      <c r="E588" t="n">
        <v>1</v>
      </c>
      <c r="F588" t="n">
        <v>1</v>
      </c>
      <c r="G588" t="n">
        <v>1</v>
      </c>
      <c r="H588" t="n">
        <v>2</v>
      </c>
      <c r="I588" t="inlineStr">
        <is>
          <t>400001</t>
        </is>
      </c>
      <c r="J588" t="inlineStr">
        <is>
          <t>ТСЭМ Московской обл., 400001, приказ Минстроя России №675/пр от 28.02.2017 № 264/пр</t>
        </is>
      </c>
      <c r="K588" t="inlineStr">
        <is>
          <t>Автомобили бортовые, грузоподъемность до 5 т</t>
        </is>
      </c>
      <c r="L588" t="n">
        <v>1368</v>
      </c>
      <c r="N588" t="n">
        <v>1011</v>
      </c>
      <c r="O588" t="inlineStr">
        <is>
          <t>маш.-ч</t>
        </is>
      </c>
      <c r="P588" t="inlineStr">
        <is>
          <t>маш.-ч</t>
        </is>
      </c>
      <c r="Q588" t="n">
        <v>1</v>
      </c>
      <c r="W588" t="n">
        <v>0</v>
      </c>
      <c r="X588" t="n">
        <v>1230759911</v>
      </c>
      <c r="Y588">
        <f>AT588</f>
        <v/>
      </c>
      <c r="AA588" t="n">
        <v>0</v>
      </c>
      <c r="AB588" t="n">
        <v>2177.51</v>
      </c>
      <c r="AC588" t="n">
        <v>606.1</v>
      </c>
      <c r="AD588" t="n">
        <v>0</v>
      </c>
      <c r="AE588" t="n">
        <v>0</v>
      </c>
      <c r="AF588" t="n">
        <v>87.17</v>
      </c>
      <c r="AG588" t="n">
        <v>11.6</v>
      </c>
      <c r="AH588" t="n">
        <v>0</v>
      </c>
      <c r="AI588" t="n">
        <v>1</v>
      </c>
      <c r="AJ588" t="n">
        <v>24.98</v>
      </c>
      <c r="AK588" t="n">
        <v>52.25</v>
      </c>
      <c r="AL588" t="n">
        <v>1</v>
      </c>
      <c r="AM588" t="n">
        <v>2</v>
      </c>
      <c r="AN588" t="n">
        <v>0</v>
      </c>
      <c r="AO588" t="n">
        <v>1</v>
      </c>
      <c r="AP588" t="n">
        <v>0</v>
      </c>
      <c r="AQ588" t="n">
        <v>0</v>
      </c>
      <c r="AR588" t="n">
        <v>0</v>
      </c>
      <c r="AS588" t="inlineStr"/>
      <c r="AT588" t="n">
        <v>0.01</v>
      </c>
      <c r="AU588" t="inlineStr"/>
      <c r="AV588" t="n">
        <v>0</v>
      </c>
      <c r="AW588" t="n">
        <v>2</v>
      </c>
      <c r="AX588" t="n">
        <v>78867408</v>
      </c>
      <c r="AY588" t="n">
        <v>1</v>
      </c>
      <c r="AZ588" t="n">
        <v>0</v>
      </c>
      <c r="BA588" t="n">
        <v>572</v>
      </c>
      <c r="BB588" t="n">
        <v>0</v>
      </c>
      <c r="BC588" t="n">
        <v>0</v>
      </c>
      <c r="BD588" t="n">
        <v>0</v>
      </c>
      <c r="BE588" t="n">
        <v>0</v>
      </c>
      <c r="BF588" t="n">
        <v>0</v>
      </c>
      <c r="BG588" t="n">
        <v>0</v>
      </c>
      <c r="BH588" t="n">
        <v>0</v>
      </c>
      <c r="BI588" t="n">
        <v>0</v>
      </c>
      <c r="BJ588" t="n">
        <v>0</v>
      </c>
      <c r="BK588" t="n">
        <v>0</v>
      </c>
      <c r="BL588" t="n">
        <v>0</v>
      </c>
      <c r="BM588" t="n">
        <v>0</v>
      </c>
      <c r="BN588" t="n">
        <v>0</v>
      </c>
      <c r="BO588" t="n">
        <v>0</v>
      </c>
      <c r="BP588" t="n">
        <v>0</v>
      </c>
      <c r="BQ588" t="n">
        <v>0</v>
      </c>
      <c r="BR588" t="n">
        <v>0</v>
      </c>
      <c r="BS588" t="n">
        <v>0</v>
      </c>
      <c r="BT588" t="n">
        <v>0</v>
      </c>
      <c r="BU588" t="n">
        <v>0</v>
      </c>
      <c r="BV588" t="n">
        <v>0</v>
      </c>
      <c r="BW588" t="n">
        <v>0</v>
      </c>
      <c r="CV588" t="n">
        <v>0</v>
      </c>
      <c r="CW588">
        <f>ROUND(Y588*Source!I1764*DO588,7)</f>
        <v/>
      </c>
      <c r="CX588">
        <f>ROUND(Y588*Source!I1764,7)</f>
        <v/>
      </c>
      <c r="CY588">
        <f>AB588</f>
        <v/>
      </c>
      <c r="CZ588">
        <f>AF588</f>
        <v/>
      </c>
      <c r="DA588">
        <f>AJ588</f>
        <v/>
      </c>
      <c r="DB588">
        <f>ROUND(ROUND(AT588*CZ588,2),2)</f>
        <v/>
      </c>
      <c r="DC588">
        <f>ROUND(ROUND(AT588*AG588,2),2)</f>
        <v/>
      </c>
      <c r="DD588" t="inlineStr"/>
      <c r="DE588" t="inlineStr"/>
      <c r="DF588">
        <f>ROUND(ROUND(AE588,0)*CX588,0)</f>
        <v/>
      </c>
      <c r="DG588">
        <f>ROUND(ROUND(AF588*AJ588,0)*CX588,0)</f>
        <v/>
      </c>
      <c r="DH588">
        <f>ROUND(ROUND(AG588*AK588,0)*CX588,0)</f>
        <v/>
      </c>
      <c r="DI588">
        <f>ROUND(ROUND(AH588,0)*CX588,0)</f>
        <v/>
      </c>
      <c r="DJ588">
        <f>DG588</f>
        <v/>
      </c>
      <c r="DK588" t="n">
        <v>0</v>
      </c>
      <c r="DL588" t="inlineStr"/>
      <c r="DM588" t="n">
        <v>0</v>
      </c>
      <c r="DN588" t="inlineStr"/>
      <c r="DO588" t="n">
        <v>0</v>
      </c>
    </row>
    <row r="589">
      <c r="A589">
        <f>ROW(Source!A1764)</f>
        <v/>
      </c>
      <c r="B589" t="n">
        <v>78862477</v>
      </c>
      <c r="C589" t="n">
        <v>78867406</v>
      </c>
      <c r="D589" t="n">
        <v>29110406</v>
      </c>
      <c r="E589" t="n">
        <v>1</v>
      </c>
      <c r="F589" t="n">
        <v>1</v>
      </c>
      <c r="G589" t="n">
        <v>1</v>
      </c>
      <c r="H589" t="n">
        <v>3</v>
      </c>
      <c r="I589" t="inlineStr">
        <is>
          <t>101-0426</t>
        </is>
      </c>
      <c r="J589" t="inlineStr">
        <is>
          <t>ТССЦ Московской обл., 101-0426, приказ Минстроя России №675/пр от 28.02.2017 № 254/пр</t>
        </is>
      </c>
      <c r="K589" t="inlineStr">
        <is>
          <t>Краски масляные и алкидные, готовые к применению белила цинковые МА-22</t>
        </is>
      </c>
      <c r="L589" t="n">
        <v>1348</v>
      </c>
      <c r="N589" t="n">
        <v>1009</v>
      </c>
      <c r="O589" t="inlineStr">
        <is>
          <t>т</t>
        </is>
      </c>
      <c r="P589" t="inlineStr">
        <is>
          <t>т</t>
        </is>
      </c>
      <c r="Q589" t="n">
        <v>1000</v>
      </c>
      <c r="W589" t="n">
        <v>0</v>
      </c>
      <c r="X589" t="n">
        <v>343958754</v>
      </c>
      <c r="Y589">
        <f>AT589</f>
        <v/>
      </c>
      <c r="AA589" t="n">
        <v>68725.62</v>
      </c>
      <c r="AB589" t="n">
        <v>0</v>
      </c>
      <c r="AC589" t="n">
        <v>0</v>
      </c>
      <c r="AD589" t="n">
        <v>0</v>
      </c>
      <c r="AE589" t="n">
        <v>22532.99</v>
      </c>
      <c r="AF589" t="n">
        <v>0</v>
      </c>
      <c r="AG589" t="n">
        <v>0</v>
      </c>
      <c r="AH589" t="n">
        <v>0</v>
      </c>
      <c r="AI589" t="n">
        <v>3.05</v>
      </c>
      <c r="AJ589" t="n">
        <v>1</v>
      </c>
      <c r="AK589" t="n">
        <v>1</v>
      </c>
      <c r="AL589" t="n">
        <v>1</v>
      </c>
      <c r="AM589" t="n">
        <v>2</v>
      </c>
      <c r="AN589" t="n">
        <v>0</v>
      </c>
      <c r="AO589" t="n">
        <v>1</v>
      </c>
      <c r="AP589" t="n">
        <v>0</v>
      </c>
      <c r="AQ589" t="n">
        <v>0</v>
      </c>
      <c r="AR589" t="n">
        <v>0</v>
      </c>
      <c r="AS589" t="inlineStr"/>
      <c r="AT589" t="n">
        <v>0.0161</v>
      </c>
      <c r="AU589" t="inlineStr"/>
      <c r="AV589" t="n">
        <v>0</v>
      </c>
      <c r="AW589" t="n">
        <v>2</v>
      </c>
      <c r="AX589" t="n">
        <v>78867409</v>
      </c>
      <c r="AY589" t="n">
        <v>1</v>
      </c>
      <c r="AZ589" t="n">
        <v>0</v>
      </c>
      <c r="BA589" t="n">
        <v>573</v>
      </c>
      <c r="BB589" t="n">
        <v>0</v>
      </c>
      <c r="BC589" t="n">
        <v>0</v>
      </c>
      <c r="BD589" t="n">
        <v>0</v>
      </c>
      <c r="BE589" t="n">
        <v>0</v>
      </c>
      <c r="BF589" t="n">
        <v>0</v>
      </c>
      <c r="BG589" t="n">
        <v>0</v>
      </c>
      <c r="BH589" t="n">
        <v>0</v>
      </c>
      <c r="BI589" t="n">
        <v>0</v>
      </c>
      <c r="BJ589" t="n">
        <v>0</v>
      </c>
      <c r="BK589" t="n">
        <v>0</v>
      </c>
      <c r="BL589" t="n">
        <v>0</v>
      </c>
      <c r="BM589" t="n">
        <v>0</v>
      </c>
      <c r="BN589" t="n">
        <v>0</v>
      </c>
      <c r="BO589" t="n">
        <v>0</v>
      </c>
      <c r="BP589" t="n">
        <v>0</v>
      </c>
      <c r="BQ589" t="n">
        <v>0</v>
      </c>
      <c r="BR589" t="n">
        <v>0</v>
      </c>
      <c r="BS589" t="n">
        <v>0</v>
      </c>
      <c r="BT589" t="n">
        <v>0</v>
      </c>
      <c r="BU589" t="n">
        <v>0</v>
      </c>
      <c r="BV589" t="n">
        <v>0</v>
      </c>
      <c r="BW589" t="n">
        <v>0</v>
      </c>
      <c r="CV589" t="n">
        <v>0</v>
      </c>
      <c r="CW589" t="n">
        <v>0</v>
      </c>
      <c r="CX589">
        <f>ROUND(Y589*Source!I1764,7)</f>
        <v/>
      </c>
      <c r="CY589">
        <f>AA589</f>
        <v/>
      </c>
      <c r="CZ589">
        <f>AE589</f>
        <v/>
      </c>
      <c r="DA589">
        <f>AI589</f>
        <v/>
      </c>
      <c r="DB589">
        <f>ROUND(ROUND(AT589*CZ589,2),2)</f>
        <v/>
      </c>
      <c r="DC589">
        <f>ROUND(ROUND(AT589*AG589,2),2)</f>
        <v/>
      </c>
      <c r="DD589" t="inlineStr"/>
      <c r="DE589" t="inlineStr"/>
      <c r="DF589">
        <f>ROUND(ROUND(AE589*AI589,0)*CX589,0)</f>
        <v/>
      </c>
      <c r="DG589">
        <f>ROUND(ROUND(AF589,0)*CX589,0)</f>
        <v/>
      </c>
      <c r="DH589">
        <f>ROUND(ROUND(AG589,0)*CX589,0)</f>
        <v/>
      </c>
      <c r="DI589">
        <f>ROUND(ROUND(AH589,0)*CX589,0)</f>
        <v/>
      </c>
      <c r="DJ589">
        <f>DF589</f>
        <v/>
      </c>
      <c r="DK589" t="n">
        <v>0</v>
      </c>
      <c r="DL589" t="inlineStr"/>
      <c r="DM589" t="n">
        <v>0</v>
      </c>
      <c r="DN589" t="inlineStr"/>
      <c r="DO589" t="n">
        <v>0</v>
      </c>
    </row>
    <row r="590">
      <c r="A590">
        <f>ROW(Source!A1764)</f>
        <v/>
      </c>
      <c r="B590" t="n">
        <v>78862477</v>
      </c>
      <c r="C590" t="n">
        <v>78867406</v>
      </c>
      <c r="D590" t="n">
        <v>29110573</v>
      </c>
      <c r="E590" t="n">
        <v>1</v>
      </c>
      <c r="F590" t="n">
        <v>1</v>
      </c>
      <c r="G590" t="n">
        <v>1</v>
      </c>
      <c r="H590" t="n">
        <v>3</v>
      </c>
      <c r="I590" t="inlineStr">
        <is>
          <t>101-0628</t>
        </is>
      </c>
      <c r="J590" t="inlineStr">
        <is>
          <t>ТССЦ Московской обл., 101-0628, приказ Минстроя России №675/пр от 28.02.2017 № 254/пр</t>
        </is>
      </c>
      <c r="K590" t="inlineStr">
        <is>
          <t>Олифа комбинированная, марки К-3</t>
        </is>
      </c>
      <c r="L590" t="n">
        <v>1348</v>
      </c>
      <c r="N590" t="n">
        <v>1009</v>
      </c>
      <c r="O590" t="inlineStr">
        <is>
          <t>т</t>
        </is>
      </c>
      <c r="P590" t="inlineStr">
        <is>
          <t>т</t>
        </is>
      </c>
      <c r="Q590" t="n">
        <v>1000</v>
      </c>
      <c r="W590" t="n">
        <v>0</v>
      </c>
      <c r="X590" t="n">
        <v>24062879</v>
      </c>
      <c r="Y590">
        <f>AT590</f>
        <v/>
      </c>
      <c r="AA590" t="n">
        <v>87631.5</v>
      </c>
      <c r="AB590" t="n">
        <v>0</v>
      </c>
      <c r="AC590" t="n">
        <v>0</v>
      </c>
      <c r="AD590" t="n">
        <v>0</v>
      </c>
      <c r="AE590" t="n">
        <v>16950</v>
      </c>
      <c r="AF590" t="n">
        <v>0</v>
      </c>
      <c r="AG590" t="n">
        <v>0</v>
      </c>
      <c r="AH590" t="n">
        <v>0</v>
      </c>
      <c r="AI590" t="n">
        <v>5.17</v>
      </c>
      <c r="AJ590" t="n">
        <v>1</v>
      </c>
      <c r="AK590" t="n">
        <v>1</v>
      </c>
      <c r="AL590" t="n">
        <v>1</v>
      </c>
      <c r="AM590" t="n">
        <v>2</v>
      </c>
      <c r="AN590" t="n">
        <v>0</v>
      </c>
      <c r="AO590" t="n">
        <v>1</v>
      </c>
      <c r="AP590" t="n">
        <v>0</v>
      </c>
      <c r="AQ590" t="n">
        <v>0</v>
      </c>
      <c r="AR590" t="n">
        <v>0</v>
      </c>
      <c r="AS590" t="inlineStr"/>
      <c r="AT590" t="n">
        <v>0.008999999999999999</v>
      </c>
      <c r="AU590" t="inlineStr"/>
      <c r="AV590" t="n">
        <v>0</v>
      </c>
      <c r="AW590" t="n">
        <v>2</v>
      </c>
      <c r="AX590" t="n">
        <v>78867410</v>
      </c>
      <c r="AY590" t="n">
        <v>1</v>
      </c>
      <c r="AZ590" t="n">
        <v>0</v>
      </c>
      <c r="BA590" t="n">
        <v>574</v>
      </c>
      <c r="BB590" t="n">
        <v>0</v>
      </c>
      <c r="BC590" t="n">
        <v>0</v>
      </c>
      <c r="BD590" t="n">
        <v>0</v>
      </c>
      <c r="BE590" t="n">
        <v>0</v>
      </c>
      <c r="BF590" t="n">
        <v>0</v>
      </c>
      <c r="BG590" t="n">
        <v>0</v>
      </c>
      <c r="BH590" t="n">
        <v>0</v>
      </c>
      <c r="BI590" t="n">
        <v>0</v>
      </c>
      <c r="BJ590" t="n">
        <v>0</v>
      </c>
      <c r="BK590" t="n">
        <v>0</v>
      </c>
      <c r="BL590" t="n">
        <v>0</v>
      </c>
      <c r="BM590" t="n">
        <v>0</v>
      </c>
      <c r="BN590" t="n">
        <v>0</v>
      </c>
      <c r="BO590" t="n">
        <v>0</v>
      </c>
      <c r="BP590" t="n">
        <v>0</v>
      </c>
      <c r="BQ590" t="n">
        <v>0</v>
      </c>
      <c r="BR590" t="n">
        <v>0</v>
      </c>
      <c r="BS590" t="n">
        <v>0</v>
      </c>
      <c r="BT590" t="n">
        <v>0</v>
      </c>
      <c r="BU590" t="n">
        <v>0</v>
      </c>
      <c r="BV590" t="n">
        <v>0</v>
      </c>
      <c r="BW590" t="n">
        <v>0</v>
      </c>
      <c r="CV590" t="n">
        <v>0</v>
      </c>
      <c r="CW590" t="n">
        <v>0</v>
      </c>
      <c r="CX590">
        <f>ROUND(Y590*Source!I1764,7)</f>
        <v/>
      </c>
      <c r="CY590">
        <f>AA590</f>
        <v/>
      </c>
      <c r="CZ590">
        <f>AE590</f>
        <v/>
      </c>
      <c r="DA590">
        <f>AI590</f>
        <v/>
      </c>
      <c r="DB590">
        <f>ROUND(ROUND(AT590*CZ590,2),2)</f>
        <v/>
      </c>
      <c r="DC590">
        <f>ROUND(ROUND(AT590*AG590,2),2)</f>
        <v/>
      </c>
      <c r="DD590" t="inlineStr"/>
      <c r="DE590" t="inlineStr"/>
      <c r="DF590">
        <f>ROUND(ROUND(AE590*AI590,0)*CX590,0)</f>
        <v/>
      </c>
      <c r="DG590">
        <f>ROUND(ROUND(AF590,0)*CX590,0)</f>
        <v/>
      </c>
      <c r="DH590">
        <f>ROUND(ROUND(AG590,0)*CX590,0)</f>
        <v/>
      </c>
      <c r="DI590">
        <f>ROUND(ROUND(AH590,0)*CX590,0)</f>
        <v/>
      </c>
      <c r="DJ590">
        <f>DF590</f>
        <v/>
      </c>
      <c r="DK590" t="n">
        <v>0</v>
      </c>
      <c r="DL590" t="inlineStr"/>
      <c r="DM590" t="n">
        <v>0</v>
      </c>
      <c r="DN590" t="inlineStr"/>
      <c r="DO590" t="n">
        <v>0</v>
      </c>
    </row>
    <row r="591">
      <c r="A591">
        <f>ROW(Source!A1764)</f>
        <v/>
      </c>
      <c r="B591" t="n">
        <v>78862477</v>
      </c>
      <c r="C591" t="n">
        <v>78867406</v>
      </c>
      <c r="D591" t="n">
        <v>29107800</v>
      </c>
      <c r="E591" t="n">
        <v>1</v>
      </c>
      <c r="F591" t="n">
        <v>1</v>
      </c>
      <c r="G591" t="n">
        <v>1</v>
      </c>
      <c r="H591" t="n">
        <v>3</v>
      </c>
      <c r="I591" t="inlineStr">
        <is>
          <t>101-1757</t>
        </is>
      </c>
      <c r="J591" t="inlineStr">
        <is>
          <t>ТССЦ Московской обл., 101-1757, приказ Минстроя России №675/пр от 28.02.2017 № 254/пр</t>
        </is>
      </c>
      <c r="K591" t="inlineStr">
        <is>
          <t>Ветошь</t>
        </is>
      </c>
      <c r="L591" t="n">
        <v>1346</v>
      </c>
      <c r="N591" t="n">
        <v>1009</v>
      </c>
      <c r="O591" t="inlineStr">
        <is>
          <t>кг</t>
        </is>
      </c>
      <c r="P591" t="inlineStr">
        <is>
          <t>кг</t>
        </is>
      </c>
      <c r="Q591" t="n">
        <v>1</v>
      </c>
      <c r="W591" t="n">
        <v>0</v>
      </c>
      <c r="X591" t="n">
        <v>644139035</v>
      </c>
      <c r="Y591">
        <f>AT591</f>
        <v/>
      </c>
      <c r="AA591" t="n">
        <v>114.7</v>
      </c>
      <c r="AB591" t="n">
        <v>0</v>
      </c>
      <c r="AC591" t="n">
        <v>0</v>
      </c>
      <c r="AD591" t="n">
        <v>0</v>
      </c>
      <c r="AE591" t="n">
        <v>1.81</v>
      </c>
      <c r="AF591" t="n">
        <v>0</v>
      </c>
      <c r="AG591" t="n">
        <v>0</v>
      </c>
      <c r="AH591" t="n">
        <v>0</v>
      </c>
      <c r="AI591" t="n">
        <v>63.37</v>
      </c>
      <c r="AJ591" t="n">
        <v>1</v>
      </c>
      <c r="AK591" t="n">
        <v>1</v>
      </c>
      <c r="AL591" t="n">
        <v>1</v>
      </c>
      <c r="AM591" t="n">
        <v>2</v>
      </c>
      <c r="AN591" t="n">
        <v>0</v>
      </c>
      <c r="AO591" t="n">
        <v>1</v>
      </c>
      <c r="AP591" t="n">
        <v>0</v>
      </c>
      <c r="AQ591" t="n">
        <v>0</v>
      </c>
      <c r="AR591" t="n">
        <v>0</v>
      </c>
      <c r="AS591" t="inlineStr"/>
      <c r="AT591" t="n">
        <v>0.1</v>
      </c>
      <c r="AU591" t="inlineStr"/>
      <c r="AV591" t="n">
        <v>0</v>
      </c>
      <c r="AW591" t="n">
        <v>2</v>
      </c>
      <c r="AX591" t="n">
        <v>78867411</v>
      </c>
      <c r="AY591" t="n">
        <v>1</v>
      </c>
      <c r="AZ591" t="n">
        <v>0</v>
      </c>
      <c r="BA591" t="n">
        <v>575</v>
      </c>
      <c r="BB591" t="n">
        <v>0</v>
      </c>
      <c r="BC591" t="n">
        <v>0</v>
      </c>
      <c r="BD591" t="n">
        <v>0</v>
      </c>
      <c r="BE591" t="n">
        <v>0</v>
      </c>
      <c r="BF591" t="n">
        <v>0</v>
      </c>
      <c r="BG591" t="n">
        <v>0</v>
      </c>
      <c r="BH591" t="n">
        <v>0</v>
      </c>
      <c r="BI591" t="n">
        <v>0</v>
      </c>
      <c r="BJ591" t="n">
        <v>0</v>
      </c>
      <c r="BK591" t="n">
        <v>0</v>
      </c>
      <c r="BL591" t="n">
        <v>0</v>
      </c>
      <c r="BM591" t="n">
        <v>0</v>
      </c>
      <c r="BN591" t="n">
        <v>0</v>
      </c>
      <c r="BO591" t="n">
        <v>0</v>
      </c>
      <c r="BP591" t="n">
        <v>0</v>
      </c>
      <c r="BQ591" t="n">
        <v>0</v>
      </c>
      <c r="BR591" t="n">
        <v>0</v>
      </c>
      <c r="BS591" t="n">
        <v>0</v>
      </c>
      <c r="BT591" t="n">
        <v>0</v>
      </c>
      <c r="BU591" t="n">
        <v>0</v>
      </c>
      <c r="BV591" t="n">
        <v>0</v>
      </c>
      <c r="BW591" t="n">
        <v>0</v>
      </c>
      <c r="CV591" t="n">
        <v>0</v>
      </c>
      <c r="CW591" t="n">
        <v>0</v>
      </c>
      <c r="CX591">
        <f>ROUND(Y591*Source!I1764,7)</f>
        <v/>
      </c>
      <c r="CY591">
        <f>AA591</f>
        <v/>
      </c>
      <c r="CZ591">
        <f>AE591</f>
        <v/>
      </c>
      <c r="DA591">
        <f>AI591</f>
        <v/>
      </c>
      <c r="DB591">
        <f>ROUND(ROUND(AT591*CZ591,2),2)</f>
        <v/>
      </c>
      <c r="DC591">
        <f>ROUND(ROUND(AT591*AG591,2),2)</f>
        <v/>
      </c>
      <c r="DD591" t="inlineStr"/>
      <c r="DE591" t="inlineStr"/>
      <c r="DF591">
        <f>ROUND(ROUND(AE591*AI591,0)*CX591,0)</f>
        <v/>
      </c>
      <c r="DG591">
        <f>ROUND(ROUND(AF591,0)*CX591,0)</f>
        <v/>
      </c>
      <c r="DH591">
        <f>ROUND(ROUND(AG591,0)*CX591,0)</f>
        <v/>
      </c>
      <c r="DI591">
        <f>ROUND(ROUND(AH591,0)*CX591,0)</f>
        <v/>
      </c>
      <c r="DJ591">
        <f>DF591</f>
        <v/>
      </c>
      <c r="DK591" t="n">
        <v>0</v>
      </c>
      <c r="DL591" t="inlineStr"/>
      <c r="DM591" t="n">
        <v>0</v>
      </c>
      <c r="DN591" t="inlineStr"/>
      <c r="DO591" t="n">
        <v>0</v>
      </c>
    </row>
    <row r="592">
      <c r="A592">
        <f>ROW(Source!A1765)</f>
        <v/>
      </c>
      <c r="B592" t="n">
        <v>78862477</v>
      </c>
      <c r="C592" t="n">
        <v>78867412</v>
      </c>
      <c r="D592" t="n">
        <v>18410572</v>
      </c>
      <c r="E592" t="n">
        <v>1</v>
      </c>
      <c r="F592" t="n">
        <v>1</v>
      </c>
      <c r="G592" t="n">
        <v>1</v>
      </c>
      <c r="H592" t="n">
        <v>1</v>
      </c>
      <c r="I592" t="inlineStr">
        <is>
          <t>1-1032-90</t>
        </is>
      </c>
      <c r="J592" t="inlineStr"/>
      <c r="K592" t="inlineStr">
        <is>
          <t>Рабочий строитель среднего разряда 3,2</t>
        </is>
      </c>
      <c r="L592" t="n">
        <v>1369</v>
      </c>
      <c r="N592" t="n">
        <v>1013</v>
      </c>
      <c r="O592" t="inlineStr">
        <is>
          <t>чел.-ч</t>
        </is>
      </c>
      <c r="P592" t="inlineStr">
        <is>
          <t>чел.-ч</t>
        </is>
      </c>
      <c r="Q592" t="n">
        <v>1</v>
      </c>
      <c r="W592" t="n">
        <v>0</v>
      </c>
      <c r="X592" t="n">
        <v>-546915240</v>
      </c>
      <c r="Y592">
        <f>AT592</f>
        <v/>
      </c>
      <c r="AA592" t="n">
        <v>0</v>
      </c>
      <c r="AB592" t="n">
        <v>0</v>
      </c>
      <c r="AC592" t="n">
        <v>0</v>
      </c>
      <c r="AD592" t="n">
        <v>8.74</v>
      </c>
      <c r="AE592" t="n">
        <v>0</v>
      </c>
      <c r="AF592" t="n">
        <v>0</v>
      </c>
      <c r="AG592" t="n">
        <v>0</v>
      </c>
      <c r="AH592" t="n">
        <v>8.74</v>
      </c>
      <c r="AI592" t="n">
        <v>1</v>
      </c>
      <c r="AJ592" t="n">
        <v>1</v>
      </c>
      <c r="AK592" t="n">
        <v>1</v>
      </c>
      <c r="AL592" t="n">
        <v>1</v>
      </c>
      <c r="AM592" t="n">
        <v>-2</v>
      </c>
      <c r="AN592" t="n">
        <v>0</v>
      </c>
      <c r="AO592" t="n">
        <v>1</v>
      </c>
      <c r="AP592" t="n">
        <v>0</v>
      </c>
      <c r="AQ592" t="n">
        <v>0</v>
      </c>
      <c r="AR592" t="n">
        <v>0</v>
      </c>
      <c r="AS592" t="inlineStr"/>
      <c r="AT592" t="n">
        <v>65.94</v>
      </c>
      <c r="AU592" t="inlineStr"/>
      <c r="AV592" t="n">
        <v>1</v>
      </c>
      <c r="AW592" t="n">
        <v>2</v>
      </c>
      <c r="AX592" t="n">
        <v>78867413</v>
      </c>
      <c r="AY592" t="n">
        <v>1</v>
      </c>
      <c r="AZ592" t="n">
        <v>0</v>
      </c>
      <c r="BA592" t="n">
        <v>576</v>
      </c>
      <c r="BB592" t="n">
        <v>0</v>
      </c>
      <c r="BC592" t="n">
        <v>0</v>
      </c>
      <c r="BD592" t="n">
        <v>0</v>
      </c>
      <c r="BE592" t="n">
        <v>0</v>
      </c>
      <c r="BF592" t="n">
        <v>0</v>
      </c>
      <c r="BG592" t="n">
        <v>0</v>
      </c>
      <c r="BH592" t="n">
        <v>0</v>
      </c>
      <c r="BI592" t="n">
        <v>0</v>
      </c>
      <c r="BJ592" t="n">
        <v>0</v>
      </c>
      <c r="BK592" t="n">
        <v>0</v>
      </c>
      <c r="BL592" t="n">
        <v>0</v>
      </c>
      <c r="BM592" t="n">
        <v>0</v>
      </c>
      <c r="BN592" t="n">
        <v>0</v>
      </c>
      <c r="BO592" t="n">
        <v>0</v>
      </c>
      <c r="BP592" t="n">
        <v>0</v>
      </c>
      <c r="BQ592" t="n">
        <v>0</v>
      </c>
      <c r="BR592" t="n">
        <v>0</v>
      </c>
      <c r="BS592" t="n">
        <v>0</v>
      </c>
      <c r="BT592" t="n">
        <v>0</v>
      </c>
      <c r="BU592" t="n">
        <v>0</v>
      </c>
      <c r="BV592" t="n">
        <v>0</v>
      </c>
      <c r="BW592" t="n">
        <v>0</v>
      </c>
      <c r="CU592">
        <f>ROUND(AT592*Source!I1765*AH592*AL592,0)</f>
        <v/>
      </c>
      <c r="CV592">
        <f>ROUND(Y592*Source!I1765,7)</f>
        <v/>
      </c>
      <c r="CW592" t="n">
        <v>0</v>
      </c>
      <c r="CX592">
        <f>ROUND(Y592*Source!I1765,7)</f>
        <v/>
      </c>
      <c r="CY592">
        <f>AD592</f>
        <v/>
      </c>
      <c r="CZ592">
        <f>AH592</f>
        <v/>
      </c>
      <c r="DA592">
        <f>AL592</f>
        <v/>
      </c>
      <c r="DB592">
        <f>ROUND(ROUND(AT592*CZ592,2),2)</f>
        <v/>
      </c>
      <c r="DC592">
        <f>ROUND(ROUND(AT592*AG592,2),2)</f>
        <v/>
      </c>
      <c r="DD592" t="inlineStr"/>
      <c r="DE592" t="inlineStr"/>
      <c r="DF592">
        <f>ROUND(ROUND(AE592,0)*CX592,0)</f>
        <v/>
      </c>
      <c r="DG592">
        <f>ROUND(ROUND(AF592,0)*CX592,0)</f>
        <v/>
      </c>
      <c r="DH592">
        <f>ROUND(ROUND(AG592,0)*CX592,0)</f>
        <v/>
      </c>
      <c r="DI592">
        <f>ROUND(ROUND(AH592,0)*CX592,0)</f>
        <v/>
      </c>
      <c r="DJ592">
        <f>DI592</f>
        <v/>
      </c>
      <c r="DK592" t="n">
        <v>0</v>
      </c>
      <c r="DL592" t="inlineStr"/>
      <c r="DM592" t="n">
        <v>0</v>
      </c>
      <c r="DN592" t="inlineStr"/>
      <c r="DO592" t="n">
        <v>0</v>
      </c>
    </row>
    <row r="593">
      <c r="A593">
        <f>ROW(Source!A1765)</f>
        <v/>
      </c>
      <c r="B593" t="n">
        <v>78862477</v>
      </c>
      <c r="C593" t="n">
        <v>78867412</v>
      </c>
      <c r="D593" t="n">
        <v>29174913</v>
      </c>
      <c r="E593" t="n">
        <v>1</v>
      </c>
      <c r="F593" t="n">
        <v>1</v>
      </c>
      <c r="G593" t="n">
        <v>1</v>
      </c>
      <c r="H593" t="n">
        <v>2</v>
      </c>
      <c r="I593" t="inlineStr">
        <is>
          <t>400001</t>
        </is>
      </c>
      <c r="J593" t="inlineStr">
        <is>
          <t>ТСЭМ Московской обл., 400001, приказ Минстроя России №675/пр от 28.02.2017 № 264/пр</t>
        </is>
      </c>
      <c r="K593" t="inlineStr">
        <is>
          <t>Автомобили бортовые, грузоподъемность до 5 т</t>
        </is>
      </c>
      <c r="L593" t="n">
        <v>1368</v>
      </c>
      <c r="N593" t="n">
        <v>1011</v>
      </c>
      <c r="O593" t="inlineStr">
        <is>
          <t>маш.-ч</t>
        </is>
      </c>
      <c r="P593" t="inlineStr">
        <is>
          <t>маш.-ч</t>
        </is>
      </c>
      <c r="Q593" t="n">
        <v>1</v>
      </c>
      <c r="W593" t="n">
        <v>0</v>
      </c>
      <c r="X593" t="n">
        <v>1230759911</v>
      </c>
      <c r="Y593">
        <f>AT593</f>
        <v/>
      </c>
      <c r="AA593" t="n">
        <v>0</v>
      </c>
      <c r="AB593" t="n">
        <v>2177.51</v>
      </c>
      <c r="AC593" t="n">
        <v>606.1</v>
      </c>
      <c r="AD593" t="n">
        <v>0</v>
      </c>
      <c r="AE593" t="n">
        <v>0</v>
      </c>
      <c r="AF593" t="n">
        <v>87.17</v>
      </c>
      <c r="AG593" t="n">
        <v>11.6</v>
      </c>
      <c r="AH593" t="n">
        <v>0</v>
      </c>
      <c r="AI593" t="n">
        <v>1</v>
      </c>
      <c r="AJ593" t="n">
        <v>24.98</v>
      </c>
      <c r="AK593" t="n">
        <v>52.25</v>
      </c>
      <c r="AL593" t="n">
        <v>1</v>
      </c>
      <c r="AM593" t="n">
        <v>2</v>
      </c>
      <c r="AN593" t="n">
        <v>0</v>
      </c>
      <c r="AO593" t="n">
        <v>1</v>
      </c>
      <c r="AP593" t="n">
        <v>0</v>
      </c>
      <c r="AQ593" t="n">
        <v>0</v>
      </c>
      <c r="AR593" t="n">
        <v>0</v>
      </c>
      <c r="AS593" t="inlineStr"/>
      <c r="AT593" t="n">
        <v>0.01</v>
      </c>
      <c r="AU593" t="inlineStr"/>
      <c r="AV593" t="n">
        <v>0</v>
      </c>
      <c r="AW593" t="n">
        <v>2</v>
      </c>
      <c r="AX593" t="n">
        <v>78867414</v>
      </c>
      <c r="AY593" t="n">
        <v>1</v>
      </c>
      <c r="AZ593" t="n">
        <v>0</v>
      </c>
      <c r="BA593" t="n">
        <v>577</v>
      </c>
      <c r="BB593" t="n">
        <v>0</v>
      </c>
      <c r="BC593" t="n">
        <v>0</v>
      </c>
      <c r="BD593" t="n">
        <v>0</v>
      </c>
      <c r="BE593" t="n">
        <v>0</v>
      </c>
      <c r="BF593" t="n">
        <v>0</v>
      </c>
      <c r="BG593" t="n">
        <v>0</v>
      </c>
      <c r="BH593" t="n">
        <v>0</v>
      </c>
      <c r="BI593" t="n">
        <v>0</v>
      </c>
      <c r="BJ593" t="n">
        <v>0</v>
      </c>
      <c r="BK593" t="n">
        <v>0</v>
      </c>
      <c r="BL593" t="n">
        <v>0</v>
      </c>
      <c r="BM593" t="n">
        <v>0</v>
      </c>
      <c r="BN593" t="n">
        <v>0</v>
      </c>
      <c r="BO593" t="n">
        <v>0</v>
      </c>
      <c r="BP593" t="n">
        <v>0</v>
      </c>
      <c r="BQ593" t="n">
        <v>0</v>
      </c>
      <c r="BR593" t="n">
        <v>0</v>
      </c>
      <c r="BS593" t="n">
        <v>0</v>
      </c>
      <c r="BT593" t="n">
        <v>0</v>
      </c>
      <c r="BU593" t="n">
        <v>0</v>
      </c>
      <c r="BV593" t="n">
        <v>0</v>
      </c>
      <c r="BW593" t="n">
        <v>0</v>
      </c>
      <c r="CV593" t="n">
        <v>0</v>
      </c>
      <c r="CW593">
        <f>ROUND(Y593*Source!I1765*DO593,7)</f>
        <v/>
      </c>
      <c r="CX593">
        <f>ROUND(Y593*Source!I1765,7)</f>
        <v/>
      </c>
      <c r="CY593">
        <f>AB593</f>
        <v/>
      </c>
      <c r="CZ593">
        <f>AF593</f>
        <v/>
      </c>
      <c r="DA593">
        <f>AJ593</f>
        <v/>
      </c>
      <c r="DB593">
        <f>ROUND(ROUND(AT593*CZ593,2),2)</f>
        <v/>
      </c>
      <c r="DC593">
        <f>ROUND(ROUND(AT593*AG593,2),2)</f>
        <v/>
      </c>
      <c r="DD593" t="inlineStr"/>
      <c r="DE593" t="inlineStr"/>
      <c r="DF593">
        <f>ROUND(ROUND(AE593,0)*CX593,0)</f>
        <v/>
      </c>
      <c r="DG593">
        <f>ROUND(ROUND(AF593*AJ593,0)*CX593,0)</f>
        <v/>
      </c>
      <c r="DH593">
        <f>ROUND(ROUND(AG593*AK593,0)*CX593,0)</f>
        <v/>
      </c>
      <c r="DI593">
        <f>ROUND(ROUND(AH593,0)*CX593,0)</f>
        <v/>
      </c>
      <c r="DJ593">
        <f>DG593</f>
        <v/>
      </c>
      <c r="DK593" t="n">
        <v>0</v>
      </c>
      <c r="DL593" t="inlineStr"/>
      <c r="DM593" t="n">
        <v>0</v>
      </c>
      <c r="DN593" t="inlineStr"/>
      <c r="DO593" t="n">
        <v>0</v>
      </c>
    </row>
    <row r="594">
      <c r="A594">
        <f>ROW(Source!A1765)</f>
        <v/>
      </c>
      <c r="B594" t="n">
        <v>78862477</v>
      </c>
      <c r="C594" t="n">
        <v>78867412</v>
      </c>
      <c r="D594" t="n">
        <v>29110406</v>
      </c>
      <c r="E594" t="n">
        <v>1</v>
      </c>
      <c r="F594" t="n">
        <v>1</v>
      </c>
      <c r="G594" t="n">
        <v>1</v>
      </c>
      <c r="H594" t="n">
        <v>3</v>
      </c>
      <c r="I594" t="inlineStr">
        <is>
          <t>101-0426</t>
        </is>
      </c>
      <c r="J594" t="inlineStr">
        <is>
          <t>ТССЦ Московской обл., 101-0426, приказ Минстроя России №675/пр от 28.02.2017 № 254/пр</t>
        </is>
      </c>
      <c r="K594" t="inlineStr">
        <is>
          <t>Краски масляные и алкидные, готовые к применению белила цинковые МА-22</t>
        </is>
      </c>
      <c r="L594" t="n">
        <v>1348</v>
      </c>
      <c r="N594" t="n">
        <v>1009</v>
      </c>
      <c r="O594" t="inlineStr">
        <is>
          <t>т</t>
        </is>
      </c>
      <c r="P594" t="inlineStr">
        <is>
          <t>т</t>
        </is>
      </c>
      <c r="Q594" t="n">
        <v>1000</v>
      </c>
      <c r="W594" t="n">
        <v>0</v>
      </c>
      <c r="X594" t="n">
        <v>343958754</v>
      </c>
      <c r="Y594">
        <f>AT594</f>
        <v/>
      </c>
      <c r="AA594" t="n">
        <v>68725.62</v>
      </c>
      <c r="AB594" t="n">
        <v>0</v>
      </c>
      <c r="AC594" t="n">
        <v>0</v>
      </c>
      <c r="AD594" t="n">
        <v>0</v>
      </c>
      <c r="AE594" t="n">
        <v>22532.99</v>
      </c>
      <c r="AF594" t="n">
        <v>0</v>
      </c>
      <c r="AG594" t="n">
        <v>0</v>
      </c>
      <c r="AH594" t="n">
        <v>0</v>
      </c>
      <c r="AI594" t="n">
        <v>3.05</v>
      </c>
      <c r="AJ594" t="n">
        <v>1</v>
      </c>
      <c r="AK594" t="n">
        <v>1</v>
      </c>
      <c r="AL594" t="n">
        <v>1</v>
      </c>
      <c r="AM594" t="n">
        <v>2</v>
      </c>
      <c r="AN594" t="n">
        <v>0</v>
      </c>
      <c r="AO594" t="n">
        <v>1</v>
      </c>
      <c r="AP594" t="n">
        <v>0</v>
      </c>
      <c r="AQ594" t="n">
        <v>0</v>
      </c>
      <c r="AR594" t="n">
        <v>0</v>
      </c>
      <c r="AS594" t="inlineStr"/>
      <c r="AT594" t="n">
        <v>0.0161</v>
      </c>
      <c r="AU594" t="inlineStr"/>
      <c r="AV594" t="n">
        <v>0</v>
      </c>
      <c r="AW594" t="n">
        <v>2</v>
      </c>
      <c r="AX594" t="n">
        <v>78867415</v>
      </c>
      <c r="AY594" t="n">
        <v>1</v>
      </c>
      <c r="AZ594" t="n">
        <v>0</v>
      </c>
      <c r="BA594" t="n">
        <v>578</v>
      </c>
      <c r="BB594" t="n">
        <v>0</v>
      </c>
      <c r="BC594" t="n">
        <v>0</v>
      </c>
      <c r="BD594" t="n">
        <v>0</v>
      </c>
      <c r="BE594" t="n">
        <v>0</v>
      </c>
      <c r="BF594" t="n">
        <v>0</v>
      </c>
      <c r="BG594" t="n">
        <v>0</v>
      </c>
      <c r="BH594" t="n">
        <v>0</v>
      </c>
      <c r="BI594" t="n">
        <v>0</v>
      </c>
      <c r="BJ594" t="n">
        <v>0</v>
      </c>
      <c r="BK594" t="n">
        <v>0</v>
      </c>
      <c r="BL594" t="n">
        <v>0</v>
      </c>
      <c r="BM594" t="n">
        <v>0</v>
      </c>
      <c r="BN594" t="n">
        <v>0</v>
      </c>
      <c r="BO594" t="n">
        <v>0</v>
      </c>
      <c r="BP594" t="n">
        <v>0</v>
      </c>
      <c r="BQ594" t="n">
        <v>0</v>
      </c>
      <c r="BR594" t="n">
        <v>0</v>
      </c>
      <c r="BS594" t="n">
        <v>0</v>
      </c>
      <c r="BT594" t="n">
        <v>0</v>
      </c>
      <c r="BU594" t="n">
        <v>0</v>
      </c>
      <c r="BV594" t="n">
        <v>0</v>
      </c>
      <c r="BW594" t="n">
        <v>0</v>
      </c>
      <c r="CV594" t="n">
        <v>0</v>
      </c>
      <c r="CW594" t="n">
        <v>0</v>
      </c>
      <c r="CX594">
        <f>ROUND(Y594*Source!I1765,7)</f>
        <v/>
      </c>
      <c r="CY594">
        <f>AA594</f>
        <v/>
      </c>
      <c r="CZ594">
        <f>AE594</f>
        <v/>
      </c>
      <c r="DA594">
        <f>AI594</f>
        <v/>
      </c>
      <c r="DB594">
        <f>ROUND(ROUND(AT594*CZ594,2),2)</f>
        <v/>
      </c>
      <c r="DC594">
        <f>ROUND(ROUND(AT594*AG594,2),2)</f>
        <v/>
      </c>
      <c r="DD594" t="inlineStr"/>
      <c r="DE594" t="inlineStr"/>
      <c r="DF594">
        <f>ROUND(ROUND(AE594*AI594,0)*CX594,0)</f>
        <v/>
      </c>
      <c r="DG594">
        <f>ROUND(ROUND(AF594,0)*CX594,0)</f>
        <v/>
      </c>
      <c r="DH594">
        <f>ROUND(ROUND(AG594,0)*CX594,0)</f>
        <v/>
      </c>
      <c r="DI594">
        <f>ROUND(ROUND(AH594,0)*CX594,0)</f>
        <v/>
      </c>
      <c r="DJ594">
        <f>DF594</f>
        <v/>
      </c>
      <c r="DK594" t="n">
        <v>0</v>
      </c>
      <c r="DL594" t="inlineStr"/>
      <c r="DM594" t="n">
        <v>0</v>
      </c>
      <c r="DN594" t="inlineStr"/>
      <c r="DO594" t="n">
        <v>0</v>
      </c>
    </row>
    <row r="595">
      <c r="A595">
        <f>ROW(Source!A1765)</f>
        <v/>
      </c>
      <c r="B595" t="n">
        <v>78862477</v>
      </c>
      <c r="C595" t="n">
        <v>78867412</v>
      </c>
      <c r="D595" t="n">
        <v>29110573</v>
      </c>
      <c r="E595" t="n">
        <v>1</v>
      </c>
      <c r="F595" t="n">
        <v>1</v>
      </c>
      <c r="G595" t="n">
        <v>1</v>
      </c>
      <c r="H595" t="n">
        <v>3</v>
      </c>
      <c r="I595" t="inlineStr">
        <is>
          <t>101-0628</t>
        </is>
      </c>
      <c r="J595" t="inlineStr">
        <is>
          <t>ТССЦ Московской обл., 101-0628, приказ Минстроя России №675/пр от 28.02.2017 № 254/пр</t>
        </is>
      </c>
      <c r="K595" t="inlineStr">
        <is>
          <t>Олифа комбинированная, марки К-3</t>
        </is>
      </c>
      <c r="L595" t="n">
        <v>1348</v>
      </c>
      <c r="N595" t="n">
        <v>1009</v>
      </c>
      <c r="O595" t="inlineStr">
        <is>
          <t>т</t>
        </is>
      </c>
      <c r="P595" t="inlineStr">
        <is>
          <t>т</t>
        </is>
      </c>
      <c r="Q595" t="n">
        <v>1000</v>
      </c>
      <c r="W595" t="n">
        <v>0</v>
      </c>
      <c r="X595" t="n">
        <v>24062879</v>
      </c>
      <c r="Y595">
        <f>AT595</f>
        <v/>
      </c>
      <c r="AA595" t="n">
        <v>87631.5</v>
      </c>
      <c r="AB595" t="n">
        <v>0</v>
      </c>
      <c r="AC595" t="n">
        <v>0</v>
      </c>
      <c r="AD595" t="n">
        <v>0</v>
      </c>
      <c r="AE595" t="n">
        <v>16950</v>
      </c>
      <c r="AF595" t="n">
        <v>0</v>
      </c>
      <c r="AG595" t="n">
        <v>0</v>
      </c>
      <c r="AH595" t="n">
        <v>0</v>
      </c>
      <c r="AI595" t="n">
        <v>5.17</v>
      </c>
      <c r="AJ595" t="n">
        <v>1</v>
      </c>
      <c r="AK595" t="n">
        <v>1</v>
      </c>
      <c r="AL595" t="n">
        <v>1</v>
      </c>
      <c r="AM595" t="n">
        <v>2</v>
      </c>
      <c r="AN595" t="n">
        <v>0</v>
      </c>
      <c r="AO595" t="n">
        <v>1</v>
      </c>
      <c r="AP595" t="n">
        <v>0</v>
      </c>
      <c r="AQ595" t="n">
        <v>0</v>
      </c>
      <c r="AR595" t="n">
        <v>0</v>
      </c>
      <c r="AS595" t="inlineStr"/>
      <c r="AT595" t="n">
        <v>0.008999999999999999</v>
      </c>
      <c r="AU595" t="inlineStr"/>
      <c r="AV595" t="n">
        <v>0</v>
      </c>
      <c r="AW595" t="n">
        <v>2</v>
      </c>
      <c r="AX595" t="n">
        <v>78867416</v>
      </c>
      <c r="AY595" t="n">
        <v>1</v>
      </c>
      <c r="AZ595" t="n">
        <v>0</v>
      </c>
      <c r="BA595" t="n">
        <v>579</v>
      </c>
      <c r="BB595" t="n">
        <v>0</v>
      </c>
      <c r="BC595" t="n">
        <v>0</v>
      </c>
      <c r="BD595" t="n">
        <v>0</v>
      </c>
      <c r="BE595" t="n">
        <v>0</v>
      </c>
      <c r="BF595" t="n">
        <v>0</v>
      </c>
      <c r="BG595" t="n">
        <v>0</v>
      </c>
      <c r="BH595" t="n">
        <v>0</v>
      </c>
      <c r="BI595" t="n">
        <v>0</v>
      </c>
      <c r="BJ595" t="n">
        <v>0</v>
      </c>
      <c r="BK595" t="n">
        <v>0</v>
      </c>
      <c r="BL595" t="n">
        <v>0</v>
      </c>
      <c r="BM595" t="n">
        <v>0</v>
      </c>
      <c r="BN595" t="n">
        <v>0</v>
      </c>
      <c r="BO595" t="n">
        <v>0</v>
      </c>
      <c r="BP595" t="n">
        <v>0</v>
      </c>
      <c r="BQ595" t="n">
        <v>0</v>
      </c>
      <c r="BR595" t="n">
        <v>0</v>
      </c>
      <c r="BS595" t="n">
        <v>0</v>
      </c>
      <c r="BT595" t="n">
        <v>0</v>
      </c>
      <c r="BU595" t="n">
        <v>0</v>
      </c>
      <c r="BV595" t="n">
        <v>0</v>
      </c>
      <c r="BW595" t="n">
        <v>0</v>
      </c>
      <c r="CV595" t="n">
        <v>0</v>
      </c>
      <c r="CW595" t="n">
        <v>0</v>
      </c>
      <c r="CX595">
        <f>ROUND(Y595*Source!I1765,7)</f>
        <v/>
      </c>
      <c r="CY595">
        <f>AA595</f>
        <v/>
      </c>
      <c r="CZ595">
        <f>AE595</f>
        <v/>
      </c>
      <c r="DA595">
        <f>AI595</f>
        <v/>
      </c>
      <c r="DB595">
        <f>ROUND(ROUND(AT595*CZ595,2),2)</f>
        <v/>
      </c>
      <c r="DC595">
        <f>ROUND(ROUND(AT595*AG595,2),2)</f>
        <v/>
      </c>
      <c r="DD595" t="inlineStr"/>
      <c r="DE595" t="inlineStr"/>
      <c r="DF595">
        <f>ROUND(ROUND(AE595*AI595,0)*CX595,0)</f>
        <v/>
      </c>
      <c r="DG595">
        <f>ROUND(ROUND(AF595,0)*CX595,0)</f>
        <v/>
      </c>
      <c r="DH595">
        <f>ROUND(ROUND(AG595,0)*CX595,0)</f>
        <v/>
      </c>
      <c r="DI595">
        <f>ROUND(ROUND(AH595,0)*CX595,0)</f>
        <v/>
      </c>
      <c r="DJ595">
        <f>DF595</f>
        <v/>
      </c>
      <c r="DK595" t="n">
        <v>0</v>
      </c>
      <c r="DL595" t="inlineStr"/>
      <c r="DM595" t="n">
        <v>0</v>
      </c>
      <c r="DN595" t="inlineStr"/>
      <c r="DO595" t="n">
        <v>0</v>
      </c>
    </row>
    <row r="596">
      <c r="A596">
        <f>ROW(Source!A1765)</f>
        <v/>
      </c>
      <c r="B596" t="n">
        <v>78862477</v>
      </c>
      <c r="C596" t="n">
        <v>78867412</v>
      </c>
      <c r="D596" t="n">
        <v>29107800</v>
      </c>
      <c r="E596" t="n">
        <v>1</v>
      </c>
      <c r="F596" t="n">
        <v>1</v>
      </c>
      <c r="G596" t="n">
        <v>1</v>
      </c>
      <c r="H596" t="n">
        <v>3</v>
      </c>
      <c r="I596" t="inlineStr">
        <is>
          <t>101-1757</t>
        </is>
      </c>
      <c r="J596" t="inlineStr">
        <is>
          <t>ТССЦ Московской обл., 101-1757, приказ Минстроя России №675/пр от 28.02.2017 № 254/пр</t>
        </is>
      </c>
      <c r="K596" t="inlineStr">
        <is>
          <t>Ветошь</t>
        </is>
      </c>
      <c r="L596" t="n">
        <v>1346</v>
      </c>
      <c r="N596" t="n">
        <v>1009</v>
      </c>
      <c r="O596" t="inlineStr">
        <is>
          <t>кг</t>
        </is>
      </c>
      <c r="P596" t="inlineStr">
        <is>
          <t>кг</t>
        </is>
      </c>
      <c r="Q596" t="n">
        <v>1</v>
      </c>
      <c r="W596" t="n">
        <v>0</v>
      </c>
      <c r="X596" t="n">
        <v>644139035</v>
      </c>
      <c r="Y596">
        <f>AT596</f>
        <v/>
      </c>
      <c r="AA596" t="n">
        <v>114.7</v>
      </c>
      <c r="AB596" t="n">
        <v>0</v>
      </c>
      <c r="AC596" t="n">
        <v>0</v>
      </c>
      <c r="AD596" t="n">
        <v>0</v>
      </c>
      <c r="AE596" t="n">
        <v>1.81</v>
      </c>
      <c r="AF596" t="n">
        <v>0</v>
      </c>
      <c r="AG596" t="n">
        <v>0</v>
      </c>
      <c r="AH596" t="n">
        <v>0</v>
      </c>
      <c r="AI596" t="n">
        <v>63.37</v>
      </c>
      <c r="AJ596" t="n">
        <v>1</v>
      </c>
      <c r="AK596" t="n">
        <v>1</v>
      </c>
      <c r="AL596" t="n">
        <v>1</v>
      </c>
      <c r="AM596" t="n">
        <v>2</v>
      </c>
      <c r="AN596" t="n">
        <v>0</v>
      </c>
      <c r="AO596" t="n">
        <v>1</v>
      </c>
      <c r="AP596" t="n">
        <v>0</v>
      </c>
      <c r="AQ596" t="n">
        <v>0</v>
      </c>
      <c r="AR596" t="n">
        <v>0</v>
      </c>
      <c r="AS596" t="inlineStr"/>
      <c r="AT596" t="n">
        <v>0.1</v>
      </c>
      <c r="AU596" t="inlineStr"/>
      <c r="AV596" t="n">
        <v>0</v>
      </c>
      <c r="AW596" t="n">
        <v>2</v>
      </c>
      <c r="AX596" t="n">
        <v>78867417</v>
      </c>
      <c r="AY596" t="n">
        <v>1</v>
      </c>
      <c r="AZ596" t="n">
        <v>0</v>
      </c>
      <c r="BA596" t="n">
        <v>580</v>
      </c>
      <c r="BB596" t="n">
        <v>0</v>
      </c>
      <c r="BC596" t="n">
        <v>0</v>
      </c>
      <c r="BD596" t="n">
        <v>0</v>
      </c>
      <c r="BE596" t="n">
        <v>0</v>
      </c>
      <c r="BF596" t="n">
        <v>0</v>
      </c>
      <c r="BG596" t="n">
        <v>0</v>
      </c>
      <c r="BH596" t="n">
        <v>0</v>
      </c>
      <c r="BI596" t="n">
        <v>0</v>
      </c>
      <c r="BJ596" t="n">
        <v>0</v>
      </c>
      <c r="BK596" t="n">
        <v>0</v>
      </c>
      <c r="BL596" t="n">
        <v>0</v>
      </c>
      <c r="BM596" t="n">
        <v>0</v>
      </c>
      <c r="BN596" t="n">
        <v>0</v>
      </c>
      <c r="BO596" t="n">
        <v>0</v>
      </c>
      <c r="BP596" t="n">
        <v>0</v>
      </c>
      <c r="BQ596" t="n">
        <v>0</v>
      </c>
      <c r="BR596" t="n">
        <v>0</v>
      </c>
      <c r="BS596" t="n">
        <v>0</v>
      </c>
      <c r="BT596" t="n">
        <v>0</v>
      </c>
      <c r="BU596" t="n">
        <v>0</v>
      </c>
      <c r="BV596" t="n">
        <v>0</v>
      </c>
      <c r="BW596" t="n">
        <v>0</v>
      </c>
      <c r="CV596" t="n">
        <v>0</v>
      </c>
      <c r="CW596" t="n">
        <v>0</v>
      </c>
      <c r="CX596">
        <f>ROUND(Y596*Source!I1765,7)</f>
        <v/>
      </c>
      <c r="CY596">
        <f>AA596</f>
        <v/>
      </c>
      <c r="CZ596">
        <f>AE596</f>
        <v/>
      </c>
      <c r="DA596">
        <f>AI596</f>
        <v/>
      </c>
      <c r="DB596">
        <f>ROUND(ROUND(AT596*CZ596,2),2)</f>
        <v/>
      </c>
      <c r="DC596">
        <f>ROUND(ROUND(AT596*AG596,2),2)</f>
        <v/>
      </c>
      <c r="DD596" t="inlineStr"/>
      <c r="DE596" t="inlineStr"/>
      <c r="DF596">
        <f>ROUND(ROUND(AE596*AI596,0)*CX596,0)</f>
        <v/>
      </c>
      <c r="DG596">
        <f>ROUND(ROUND(AF596,0)*CX596,0)</f>
        <v/>
      </c>
      <c r="DH596">
        <f>ROUND(ROUND(AG596,0)*CX596,0)</f>
        <v/>
      </c>
      <c r="DI596">
        <f>ROUND(ROUND(AH596,0)*CX596,0)</f>
        <v/>
      </c>
      <c r="DJ596">
        <f>DF596</f>
        <v/>
      </c>
      <c r="DK596" t="n">
        <v>0</v>
      </c>
      <c r="DL596" t="inlineStr"/>
      <c r="DM596" t="n">
        <v>0</v>
      </c>
      <c r="DN596" t="inlineStr"/>
      <c r="DO596" t="n">
        <v>0</v>
      </c>
    </row>
    <row r="597">
      <c r="A597">
        <f>ROW(Source!A1766)</f>
        <v/>
      </c>
      <c r="B597" t="n">
        <v>78862477</v>
      </c>
      <c r="C597" t="n">
        <v>78867418</v>
      </c>
      <c r="D597" t="n">
        <v>18406785</v>
      </c>
      <c r="E597" t="n">
        <v>1</v>
      </c>
      <c r="F597" t="n">
        <v>1</v>
      </c>
      <c r="G597" t="n">
        <v>1</v>
      </c>
      <c r="H597" t="n">
        <v>1</v>
      </c>
      <c r="I597" t="inlineStr">
        <is>
          <t>1-1033-90</t>
        </is>
      </c>
      <c r="J597" t="inlineStr"/>
      <c r="K597" t="inlineStr">
        <is>
          <t>Рабочий строитель среднего разряда 3,3</t>
        </is>
      </c>
      <c r="L597" t="n">
        <v>1369</v>
      </c>
      <c r="N597" t="n">
        <v>1013</v>
      </c>
      <c r="O597" t="inlineStr">
        <is>
          <t>чел.-ч</t>
        </is>
      </c>
      <c r="P597" t="inlineStr">
        <is>
          <t>чел.-ч</t>
        </is>
      </c>
      <c r="Q597" t="n">
        <v>1</v>
      </c>
      <c r="W597" t="n">
        <v>0</v>
      </c>
      <c r="X597" t="n">
        <v>645971194</v>
      </c>
      <c r="Y597">
        <f>AT597</f>
        <v/>
      </c>
      <c r="AA597" t="n">
        <v>0</v>
      </c>
      <c r="AB597" t="n">
        <v>0</v>
      </c>
      <c r="AC597" t="n">
        <v>0</v>
      </c>
      <c r="AD597" t="n">
        <v>8.859999999999999</v>
      </c>
      <c r="AE597" t="n">
        <v>0</v>
      </c>
      <c r="AF597" t="n">
        <v>0</v>
      </c>
      <c r="AG597" t="n">
        <v>0</v>
      </c>
      <c r="AH597" t="n">
        <v>8.859999999999999</v>
      </c>
      <c r="AI597" t="n">
        <v>1</v>
      </c>
      <c r="AJ597" t="n">
        <v>1</v>
      </c>
      <c r="AK597" t="n">
        <v>1</v>
      </c>
      <c r="AL597" t="n">
        <v>1</v>
      </c>
      <c r="AM597" t="n">
        <v>-2</v>
      </c>
      <c r="AN597" t="n">
        <v>0</v>
      </c>
      <c r="AO597" t="n">
        <v>1</v>
      </c>
      <c r="AP597" t="n">
        <v>0</v>
      </c>
      <c r="AQ597" t="n">
        <v>0</v>
      </c>
      <c r="AR597" t="n">
        <v>0</v>
      </c>
      <c r="AS597" t="inlineStr"/>
      <c r="AT597" t="n">
        <v>129.9</v>
      </c>
      <c r="AU597" t="inlineStr"/>
      <c r="AV597" t="n">
        <v>1</v>
      </c>
      <c r="AW597" t="n">
        <v>2</v>
      </c>
      <c r="AX597" t="n">
        <v>78867419</v>
      </c>
      <c r="AY597" t="n">
        <v>1</v>
      </c>
      <c r="AZ597" t="n">
        <v>0</v>
      </c>
      <c r="BA597" t="n">
        <v>581</v>
      </c>
      <c r="BB597" t="n">
        <v>0</v>
      </c>
      <c r="BC597" t="n">
        <v>0</v>
      </c>
      <c r="BD597" t="n">
        <v>0</v>
      </c>
      <c r="BE597" t="n">
        <v>0</v>
      </c>
      <c r="BF597" t="n">
        <v>0</v>
      </c>
      <c r="BG597" t="n">
        <v>0</v>
      </c>
      <c r="BH597" t="n">
        <v>0</v>
      </c>
      <c r="BI597" t="n">
        <v>0</v>
      </c>
      <c r="BJ597" t="n">
        <v>0</v>
      </c>
      <c r="BK597" t="n">
        <v>0</v>
      </c>
      <c r="BL597" t="n">
        <v>0</v>
      </c>
      <c r="BM597" t="n">
        <v>0</v>
      </c>
      <c r="BN597" t="n">
        <v>0</v>
      </c>
      <c r="BO597" t="n">
        <v>0</v>
      </c>
      <c r="BP597" t="n">
        <v>0</v>
      </c>
      <c r="BQ597" t="n">
        <v>0</v>
      </c>
      <c r="BR597" t="n">
        <v>0</v>
      </c>
      <c r="BS597" t="n">
        <v>0</v>
      </c>
      <c r="BT597" t="n">
        <v>0</v>
      </c>
      <c r="BU597" t="n">
        <v>0</v>
      </c>
      <c r="BV597" t="n">
        <v>0</v>
      </c>
      <c r="BW597" t="n">
        <v>0</v>
      </c>
      <c r="CU597">
        <f>ROUND(AT597*Source!I1766*AH597*AL597,0)</f>
        <v/>
      </c>
      <c r="CV597">
        <f>ROUND(Y597*Source!I1766,7)</f>
        <v/>
      </c>
      <c r="CW597" t="n">
        <v>0</v>
      </c>
      <c r="CX597">
        <f>ROUND(Y597*Source!I1766,7)</f>
        <v/>
      </c>
      <c r="CY597">
        <f>AD597</f>
        <v/>
      </c>
      <c r="CZ597">
        <f>AH597</f>
        <v/>
      </c>
      <c r="DA597">
        <f>AL597</f>
        <v/>
      </c>
      <c r="DB597">
        <f>ROUND(ROUND(AT597*CZ597,2),2)</f>
        <v/>
      </c>
      <c r="DC597">
        <f>ROUND(ROUND(AT597*AG597,2),2)</f>
        <v/>
      </c>
      <c r="DD597" t="inlineStr"/>
      <c r="DE597" t="inlineStr"/>
      <c r="DF597">
        <f>ROUND(ROUND(AE597,0)*CX597,0)</f>
        <v/>
      </c>
      <c r="DG597">
        <f>ROUND(ROUND(AF597,0)*CX597,0)</f>
        <v/>
      </c>
      <c r="DH597">
        <f>ROUND(ROUND(AG597,0)*CX597,0)</f>
        <v/>
      </c>
      <c r="DI597">
        <f>ROUND(ROUND(AH597,0)*CX597,0)</f>
        <v/>
      </c>
      <c r="DJ597">
        <f>DI597</f>
        <v/>
      </c>
      <c r="DK597" t="n">
        <v>0</v>
      </c>
      <c r="DL597" t="inlineStr"/>
      <c r="DM597" t="n">
        <v>0</v>
      </c>
      <c r="DN597" t="inlineStr"/>
      <c r="DO597" t="n">
        <v>0</v>
      </c>
    </row>
    <row r="598">
      <c r="A598">
        <f>ROW(Source!A1766)</f>
        <v/>
      </c>
      <c r="B598" t="n">
        <v>78862477</v>
      </c>
      <c r="C598" t="n">
        <v>78867418</v>
      </c>
      <c r="D598" t="n">
        <v>121548</v>
      </c>
      <c r="E598" t="n">
        <v>1</v>
      </c>
      <c r="F598" t="n">
        <v>1</v>
      </c>
      <c r="G598" t="n">
        <v>1</v>
      </c>
      <c r="H598" t="n">
        <v>1</v>
      </c>
      <c r="I598" t="inlineStr">
        <is>
          <t>2</t>
        </is>
      </c>
      <c r="J598" t="inlineStr"/>
      <c r="K598" t="inlineStr">
        <is>
          <t>Затраты труда машинистов</t>
        </is>
      </c>
      <c r="L598" t="n">
        <v>608254</v>
      </c>
      <c r="N598" t="n">
        <v>1013</v>
      </c>
      <c r="O598" t="inlineStr">
        <is>
          <t>чел.час</t>
        </is>
      </c>
      <c r="P598" t="inlineStr">
        <is>
          <t>чел.час</t>
        </is>
      </c>
      <c r="Q598" t="n">
        <v>1</v>
      </c>
      <c r="W598" t="n">
        <v>0</v>
      </c>
      <c r="X598" t="n">
        <v>-185737400</v>
      </c>
      <c r="Y598">
        <f>AT598</f>
        <v/>
      </c>
      <c r="AA598" t="n">
        <v>0</v>
      </c>
      <c r="AB598" t="n">
        <v>0</v>
      </c>
      <c r="AC598" t="n">
        <v>0</v>
      </c>
      <c r="AD598" t="n">
        <v>0</v>
      </c>
      <c r="AE598" t="n">
        <v>0</v>
      </c>
      <c r="AF598" t="n">
        <v>0</v>
      </c>
      <c r="AG598" t="n">
        <v>0</v>
      </c>
      <c r="AH598" t="n">
        <v>0</v>
      </c>
      <c r="AI598" t="n">
        <v>1</v>
      </c>
      <c r="AJ598" t="n">
        <v>1</v>
      </c>
      <c r="AK598" t="n">
        <v>1</v>
      </c>
      <c r="AL598" t="n">
        <v>1</v>
      </c>
      <c r="AM598" t="n">
        <v>-2</v>
      </c>
      <c r="AN598" t="n">
        <v>0</v>
      </c>
      <c r="AO598" t="n">
        <v>1</v>
      </c>
      <c r="AP598" t="n">
        <v>0</v>
      </c>
      <c r="AQ598" t="n">
        <v>0</v>
      </c>
      <c r="AR598" t="n">
        <v>0</v>
      </c>
      <c r="AS598" t="inlineStr"/>
      <c r="AT598" t="n">
        <v>1.38</v>
      </c>
      <c r="AU598" t="inlineStr"/>
      <c r="AV598" t="n">
        <v>2</v>
      </c>
      <c r="AW598" t="n">
        <v>2</v>
      </c>
      <c r="AX598" t="n">
        <v>78867420</v>
      </c>
      <c r="AY598" t="n">
        <v>1</v>
      </c>
      <c r="AZ598" t="n">
        <v>0</v>
      </c>
      <c r="BA598" t="n">
        <v>582</v>
      </c>
      <c r="BB598" t="n">
        <v>0</v>
      </c>
      <c r="BC598" t="n">
        <v>0</v>
      </c>
      <c r="BD598" t="n">
        <v>0</v>
      </c>
      <c r="BE598" t="n">
        <v>0</v>
      </c>
      <c r="BF598" t="n">
        <v>0</v>
      </c>
      <c r="BG598" t="n">
        <v>0</v>
      </c>
      <c r="BH598" t="n">
        <v>0</v>
      </c>
      <c r="BI598" t="n">
        <v>0</v>
      </c>
      <c r="BJ598" t="n">
        <v>0</v>
      </c>
      <c r="BK598" t="n">
        <v>0</v>
      </c>
      <c r="BL598" t="n">
        <v>0</v>
      </c>
      <c r="BM598" t="n">
        <v>0</v>
      </c>
      <c r="BN598" t="n">
        <v>0</v>
      </c>
      <c r="BO598" t="n">
        <v>0</v>
      </c>
      <c r="BP598" t="n">
        <v>0</v>
      </c>
      <c r="BQ598" t="n">
        <v>0</v>
      </c>
      <c r="BR598" t="n">
        <v>0</v>
      </c>
      <c r="BS598" t="n">
        <v>0</v>
      </c>
      <c r="BT598" t="n">
        <v>0</v>
      </c>
      <c r="BU598" t="n">
        <v>0</v>
      </c>
      <c r="BV598" t="n">
        <v>0</v>
      </c>
      <c r="BW598" t="n">
        <v>0</v>
      </c>
      <c r="CV598" t="n">
        <v>0</v>
      </c>
      <c r="CW598" t="n">
        <v>0</v>
      </c>
      <c r="CX598">
        <f>ROUND(Y598*Source!I1766,7)</f>
        <v/>
      </c>
      <c r="CY598">
        <f>AD598</f>
        <v/>
      </c>
      <c r="CZ598">
        <f>AH598</f>
        <v/>
      </c>
      <c r="DA598">
        <f>AL598</f>
        <v/>
      </c>
      <c r="DB598">
        <f>ROUND(ROUND(AT598*CZ598,2),2)</f>
        <v/>
      </c>
      <c r="DC598">
        <f>ROUND(ROUND(AT598*AG598,2),2)</f>
        <v/>
      </c>
      <c r="DD598" t="inlineStr"/>
      <c r="DE598" t="inlineStr"/>
      <c r="DF598">
        <f>ROUND(ROUND(AE598,0)*CX598,0)</f>
        <v/>
      </c>
      <c r="DG598">
        <f>ROUND(ROUND(AF598,0)*CX598,0)</f>
        <v/>
      </c>
      <c r="DH598">
        <f>ROUND(ROUND(AG598,0)*CX598,0)</f>
        <v/>
      </c>
      <c r="DI598">
        <f>ROUND(ROUND(AH598,0)*CX598,0)</f>
        <v/>
      </c>
      <c r="DJ598">
        <f>DI598</f>
        <v/>
      </c>
      <c r="DK598" t="n">
        <v>0</v>
      </c>
      <c r="DL598" t="inlineStr"/>
      <c r="DM598" t="n">
        <v>0</v>
      </c>
      <c r="DN598" t="inlineStr"/>
      <c r="DO598" t="n">
        <v>0</v>
      </c>
    </row>
    <row r="599">
      <c r="A599">
        <f>ROW(Source!A1766)</f>
        <v/>
      </c>
      <c r="B599" t="n">
        <v>78862477</v>
      </c>
      <c r="C599" t="n">
        <v>78867418</v>
      </c>
      <c r="D599" t="n">
        <v>29172513</v>
      </c>
      <c r="E599" t="n">
        <v>1</v>
      </c>
      <c r="F599" t="n">
        <v>1</v>
      </c>
      <c r="G599" t="n">
        <v>1</v>
      </c>
      <c r="H599" t="n">
        <v>2</v>
      </c>
      <c r="I599" t="inlineStr">
        <is>
          <t>030401</t>
        </is>
      </c>
      <c r="J599" t="inlineStr">
        <is>
          <t>ТСЭМ Московской обл., 030401, приказ Минстроя России №675/пр от 28.02.2017 № 264/пр</t>
        </is>
      </c>
      <c r="K599" t="inlineStr">
        <is>
          <t>Лебедки электрические тяговым усилием до 5,79 кН (0,59 т)</t>
        </is>
      </c>
      <c r="L599" t="n">
        <v>1368</v>
      </c>
      <c r="N599" t="n">
        <v>1011</v>
      </c>
      <c r="O599" t="inlineStr">
        <is>
          <t>маш.-ч</t>
        </is>
      </c>
      <c r="P599" t="inlineStr">
        <is>
          <t>маш.-ч</t>
        </is>
      </c>
      <c r="Q599" t="n">
        <v>1</v>
      </c>
      <c r="W599" t="n">
        <v>0</v>
      </c>
      <c r="X599" t="n">
        <v>-1790740115</v>
      </c>
      <c r="Y599">
        <f>AT599</f>
        <v/>
      </c>
      <c r="AA599" t="n">
        <v>0</v>
      </c>
      <c r="AB599" t="n">
        <v>20.59</v>
      </c>
      <c r="AC599" t="n">
        <v>0</v>
      </c>
      <c r="AD599" t="n">
        <v>0</v>
      </c>
      <c r="AE599" t="n">
        <v>0</v>
      </c>
      <c r="AF599" t="n">
        <v>1.7</v>
      </c>
      <c r="AG599" t="n">
        <v>0</v>
      </c>
      <c r="AH599" t="n">
        <v>0</v>
      </c>
      <c r="AI599" t="n">
        <v>1</v>
      </c>
      <c r="AJ599" t="n">
        <v>12.11</v>
      </c>
      <c r="AK599" t="n">
        <v>52.25</v>
      </c>
      <c r="AL599" t="n">
        <v>1</v>
      </c>
      <c r="AM599" t="n">
        <v>2</v>
      </c>
      <c r="AN599" t="n">
        <v>0</v>
      </c>
      <c r="AO599" t="n">
        <v>1</v>
      </c>
      <c r="AP599" t="n">
        <v>0</v>
      </c>
      <c r="AQ599" t="n">
        <v>0</v>
      </c>
      <c r="AR599" t="n">
        <v>0</v>
      </c>
      <c r="AS599" t="inlineStr"/>
      <c r="AT599" t="n">
        <v>2.1</v>
      </c>
      <c r="AU599" t="inlineStr"/>
      <c r="AV599" t="n">
        <v>0</v>
      </c>
      <c r="AW599" t="n">
        <v>2</v>
      </c>
      <c r="AX599" t="n">
        <v>78867421</v>
      </c>
      <c r="AY599" t="n">
        <v>1</v>
      </c>
      <c r="AZ599" t="n">
        <v>0</v>
      </c>
      <c r="BA599" t="n">
        <v>583</v>
      </c>
      <c r="BB599" t="n">
        <v>0</v>
      </c>
      <c r="BC599" t="n">
        <v>0</v>
      </c>
      <c r="BD599" t="n">
        <v>0</v>
      </c>
      <c r="BE599" t="n">
        <v>0</v>
      </c>
      <c r="BF599" t="n">
        <v>0</v>
      </c>
      <c r="BG599" t="n">
        <v>0</v>
      </c>
      <c r="BH599" t="n">
        <v>0</v>
      </c>
      <c r="BI599" t="n">
        <v>0</v>
      </c>
      <c r="BJ599" t="n">
        <v>0</v>
      </c>
      <c r="BK599" t="n">
        <v>0</v>
      </c>
      <c r="BL599" t="n">
        <v>0</v>
      </c>
      <c r="BM599" t="n">
        <v>0</v>
      </c>
      <c r="BN599" t="n">
        <v>0</v>
      </c>
      <c r="BO599" t="n">
        <v>0</v>
      </c>
      <c r="BP599" t="n">
        <v>0</v>
      </c>
      <c r="BQ599" t="n">
        <v>0</v>
      </c>
      <c r="BR599" t="n">
        <v>0</v>
      </c>
      <c r="BS599" t="n">
        <v>0</v>
      </c>
      <c r="BT599" t="n">
        <v>0</v>
      </c>
      <c r="BU599" t="n">
        <v>0</v>
      </c>
      <c r="BV599" t="n">
        <v>0</v>
      </c>
      <c r="BW599" t="n">
        <v>0</v>
      </c>
      <c r="CV599" t="n">
        <v>0</v>
      </c>
      <c r="CW599">
        <f>ROUND(Y599*Source!I1766*DO599,7)</f>
        <v/>
      </c>
      <c r="CX599">
        <f>ROUND(Y599*Source!I1766,7)</f>
        <v/>
      </c>
      <c r="CY599">
        <f>AB599</f>
        <v/>
      </c>
      <c r="CZ599">
        <f>AF599</f>
        <v/>
      </c>
      <c r="DA599">
        <f>AJ599</f>
        <v/>
      </c>
      <c r="DB599">
        <f>ROUND(ROUND(AT599*CZ599,2),2)</f>
        <v/>
      </c>
      <c r="DC599">
        <f>ROUND(ROUND(AT599*AG599,2),2)</f>
        <v/>
      </c>
      <c r="DD599" t="inlineStr"/>
      <c r="DE599" t="inlineStr"/>
      <c r="DF599">
        <f>ROUND(ROUND(AE599,0)*CX599,0)</f>
        <v/>
      </c>
      <c r="DG599">
        <f>ROUND(ROUND(AF599*AJ599,0)*CX599,0)</f>
        <v/>
      </c>
      <c r="DH599">
        <f>ROUND(ROUND(AG599*AK599,0)*CX599,0)</f>
        <v/>
      </c>
      <c r="DI599">
        <f>ROUND(ROUND(AH599,0)*CX599,0)</f>
        <v/>
      </c>
      <c r="DJ599">
        <f>DG599</f>
        <v/>
      </c>
      <c r="DK599" t="n">
        <v>0</v>
      </c>
      <c r="DL599" t="inlineStr"/>
      <c r="DM599" t="n">
        <v>0</v>
      </c>
      <c r="DN599" t="inlineStr"/>
      <c r="DO599" t="n">
        <v>0</v>
      </c>
    </row>
    <row r="600">
      <c r="A600">
        <f>ROW(Source!A1766)</f>
        <v/>
      </c>
      <c r="B600" t="n">
        <v>78862477</v>
      </c>
      <c r="C600" t="n">
        <v>78867418</v>
      </c>
      <c r="D600" t="n">
        <v>29172710</v>
      </c>
      <c r="E600" t="n">
        <v>1</v>
      </c>
      <c r="F600" t="n">
        <v>1</v>
      </c>
      <c r="G600" t="n">
        <v>1</v>
      </c>
      <c r="H600" t="n">
        <v>2</v>
      </c>
      <c r="I600" t="inlineStr">
        <is>
          <t>050101</t>
        </is>
      </c>
      <c r="J600" t="inlineStr">
        <is>
          <t>ТСЭМ Московской обл., 050101, приказ Минстроя России №675/пр от 28.02.2017 № 264/пр</t>
        </is>
      </c>
      <c r="K600" t="inlineStr">
        <is>
          <t>Компрессоры передвижные с двигателем внутреннего сгорания давлением до 686 кПа (7 ат), производительность  до 5 м3/мин</t>
        </is>
      </c>
      <c r="L600" t="n">
        <v>1368</v>
      </c>
      <c r="N600" t="n">
        <v>1011</v>
      </c>
      <c r="O600" t="inlineStr">
        <is>
          <t>маш.-ч</t>
        </is>
      </c>
      <c r="P600" t="inlineStr">
        <is>
          <t>маш.-ч</t>
        </is>
      </c>
      <c r="Q600" t="n">
        <v>1</v>
      </c>
      <c r="W600" t="n">
        <v>0</v>
      </c>
      <c r="X600" t="n">
        <v>315863809</v>
      </c>
      <c r="Y600">
        <f>AT600</f>
        <v/>
      </c>
      <c r="AA600" t="n">
        <v>0</v>
      </c>
      <c r="AB600" t="n">
        <v>791.05</v>
      </c>
      <c r="AC600" t="n">
        <v>525.64</v>
      </c>
      <c r="AD600" t="n">
        <v>0</v>
      </c>
      <c r="AE600" t="n">
        <v>0</v>
      </c>
      <c r="AF600" t="n">
        <v>46.56</v>
      </c>
      <c r="AG600" t="n">
        <v>10.06</v>
      </c>
      <c r="AH600" t="n">
        <v>0</v>
      </c>
      <c r="AI600" t="n">
        <v>1</v>
      </c>
      <c r="AJ600" t="n">
        <v>16.99</v>
      </c>
      <c r="AK600" t="n">
        <v>52.25</v>
      </c>
      <c r="AL600" t="n">
        <v>1</v>
      </c>
      <c r="AM600" t="n">
        <v>2</v>
      </c>
      <c r="AN600" t="n">
        <v>0</v>
      </c>
      <c r="AO600" t="n">
        <v>1</v>
      </c>
      <c r="AP600" t="n">
        <v>0</v>
      </c>
      <c r="AQ600" t="n">
        <v>0</v>
      </c>
      <c r="AR600" t="n">
        <v>0</v>
      </c>
      <c r="AS600" t="inlineStr"/>
      <c r="AT600" t="n">
        <v>1.38</v>
      </c>
      <c r="AU600" t="inlineStr"/>
      <c r="AV600" t="n">
        <v>0</v>
      </c>
      <c r="AW600" t="n">
        <v>2</v>
      </c>
      <c r="AX600" t="n">
        <v>78867422</v>
      </c>
      <c r="AY600" t="n">
        <v>1</v>
      </c>
      <c r="AZ600" t="n">
        <v>0</v>
      </c>
      <c r="BA600" t="n">
        <v>584</v>
      </c>
      <c r="BB600" t="n">
        <v>0</v>
      </c>
      <c r="BC600" t="n">
        <v>0</v>
      </c>
      <c r="BD600" t="n">
        <v>0</v>
      </c>
      <c r="BE600" t="n">
        <v>0</v>
      </c>
      <c r="BF600" t="n">
        <v>0</v>
      </c>
      <c r="BG600" t="n">
        <v>0</v>
      </c>
      <c r="BH600" t="n">
        <v>0</v>
      </c>
      <c r="BI600" t="n">
        <v>0</v>
      </c>
      <c r="BJ600" t="n">
        <v>0</v>
      </c>
      <c r="BK600" t="n">
        <v>0</v>
      </c>
      <c r="BL600" t="n">
        <v>0</v>
      </c>
      <c r="BM600" t="n">
        <v>0</v>
      </c>
      <c r="BN600" t="n">
        <v>0</v>
      </c>
      <c r="BO600" t="n">
        <v>0</v>
      </c>
      <c r="BP600" t="n">
        <v>0</v>
      </c>
      <c r="BQ600" t="n">
        <v>0</v>
      </c>
      <c r="BR600" t="n">
        <v>0</v>
      </c>
      <c r="BS600" t="n">
        <v>0</v>
      </c>
      <c r="BT600" t="n">
        <v>0</v>
      </c>
      <c r="BU600" t="n">
        <v>0</v>
      </c>
      <c r="BV600" t="n">
        <v>0</v>
      </c>
      <c r="BW600" t="n">
        <v>0</v>
      </c>
      <c r="CV600" t="n">
        <v>0</v>
      </c>
      <c r="CW600">
        <f>ROUND(Y600*Source!I1766*DO600,7)</f>
        <v/>
      </c>
      <c r="CX600">
        <f>ROUND(Y600*Source!I1766,7)</f>
        <v/>
      </c>
      <c r="CY600">
        <f>AB600</f>
        <v/>
      </c>
      <c r="CZ600">
        <f>AF600</f>
        <v/>
      </c>
      <c r="DA600">
        <f>AJ600</f>
        <v/>
      </c>
      <c r="DB600">
        <f>ROUND(ROUND(AT600*CZ600,2),2)</f>
        <v/>
      </c>
      <c r="DC600">
        <f>ROUND(ROUND(AT600*AG600,2),2)</f>
        <v/>
      </c>
      <c r="DD600" t="inlineStr"/>
      <c r="DE600" t="inlineStr"/>
      <c r="DF600">
        <f>ROUND(ROUND(AE600,0)*CX600,0)</f>
        <v/>
      </c>
      <c r="DG600">
        <f>ROUND(ROUND(AF600*AJ600,0)*CX600,0)</f>
        <v/>
      </c>
      <c r="DH600">
        <f>ROUND(ROUND(AG600*AK600,0)*CX600,0)</f>
        <v/>
      </c>
      <c r="DI600">
        <f>ROUND(ROUND(AH600,0)*CX600,0)</f>
        <v/>
      </c>
      <c r="DJ600">
        <f>DG600</f>
        <v/>
      </c>
      <c r="DK600" t="n">
        <v>0</v>
      </c>
      <c r="DL600" t="inlineStr"/>
      <c r="DM600" t="n">
        <v>0</v>
      </c>
      <c r="DN600" t="inlineStr"/>
      <c r="DO600" t="n">
        <v>0</v>
      </c>
    </row>
    <row r="601">
      <c r="A601">
        <f>ROW(Source!A1766)</f>
        <v/>
      </c>
      <c r="B601" t="n">
        <v>78862477</v>
      </c>
      <c r="C601" t="n">
        <v>78867418</v>
      </c>
      <c r="D601" t="n">
        <v>29174533</v>
      </c>
      <c r="E601" t="n">
        <v>1</v>
      </c>
      <c r="F601" t="n">
        <v>1</v>
      </c>
      <c r="G601" t="n">
        <v>1</v>
      </c>
      <c r="H601" t="n">
        <v>2</v>
      </c>
      <c r="I601" t="inlineStr">
        <is>
          <t>330804</t>
        </is>
      </c>
      <c r="J601" t="inlineStr">
        <is>
          <t>ТСЭМ Московской обл., 330804, приказ Минстроя России №675/пр от 28.02.2017 № 264/пр</t>
        </is>
      </c>
      <c r="K601" t="inlineStr">
        <is>
          <t>Молотки при работе от передвижных компрессорных станций отбойные пневматические</t>
        </is>
      </c>
      <c r="L601" t="n">
        <v>1368</v>
      </c>
      <c r="N601" t="n">
        <v>1011</v>
      </c>
      <c r="O601" t="inlineStr">
        <is>
          <t>маш.-ч</t>
        </is>
      </c>
      <c r="P601" t="inlineStr">
        <is>
          <t>маш.-ч</t>
        </is>
      </c>
      <c r="Q601" t="n">
        <v>1</v>
      </c>
      <c r="W601" t="n">
        <v>0</v>
      </c>
      <c r="X601" t="n">
        <v>-2071518695</v>
      </c>
      <c r="Y601">
        <f>AT601</f>
        <v/>
      </c>
      <c r="AA601" t="n">
        <v>0</v>
      </c>
      <c r="AB601" t="n">
        <v>5.78</v>
      </c>
      <c r="AC601" t="n">
        <v>0</v>
      </c>
      <c r="AD601" t="n">
        <v>0</v>
      </c>
      <c r="AE601" t="n">
        <v>0</v>
      </c>
      <c r="AF601" t="n">
        <v>1.53</v>
      </c>
      <c r="AG601" t="n">
        <v>0</v>
      </c>
      <c r="AH601" t="n">
        <v>0</v>
      </c>
      <c r="AI601" t="n">
        <v>1</v>
      </c>
      <c r="AJ601" t="n">
        <v>3.78</v>
      </c>
      <c r="AK601" t="n">
        <v>52.25</v>
      </c>
      <c r="AL601" t="n">
        <v>1</v>
      </c>
      <c r="AM601" t="n">
        <v>2</v>
      </c>
      <c r="AN601" t="n">
        <v>0</v>
      </c>
      <c r="AO601" t="n">
        <v>1</v>
      </c>
      <c r="AP601" t="n">
        <v>0</v>
      </c>
      <c r="AQ601" t="n">
        <v>0</v>
      </c>
      <c r="AR601" t="n">
        <v>0</v>
      </c>
      <c r="AS601" t="inlineStr"/>
      <c r="AT601" t="n">
        <v>1.38</v>
      </c>
      <c r="AU601" t="inlineStr"/>
      <c r="AV601" t="n">
        <v>0</v>
      </c>
      <c r="AW601" t="n">
        <v>2</v>
      </c>
      <c r="AX601" t="n">
        <v>78867423</v>
      </c>
      <c r="AY601" t="n">
        <v>1</v>
      </c>
      <c r="AZ601" t="n">
        <v>0</v>
      </c>
      <c r="BA601" t="n">
        <v>585</v>
      </c>
      <c r="BB601" t="n">
        <v>0</v>
      </c>
      <c r="BC601" t="n">
        <v>0</v>
      </c>
      <c r="BD601" t="n">
        <v>0</v>
      </c>
      <c r="BE601" t="n">
        <v>0</v>
      </c>
      <c r="BF601" t="n">
        <v>0</v>
      </c>
      <c r="BG601" t="n">
        <v>0</v>
      </c>
      <c r="BH601" t="n">
        <v>0</v>
      </c>
      <c r="BI601" t="n">
        <v>0</v>
      </c>
      <c r="BJ601" t="n">
        <v>0</v>
      </c>
      <c r="BK601" t="n">
        <v>0</v>
      </c>
      <c r="BL601" t="n">
        <v>0</v>
      </c>
      <c r="BM601" t="n">
        <v>0</v>
      </c>
      <c r="BN601" t="n">
        <v>0</v>
      </c>
      <c r="BO601" t="n">
        <v>0</v>
      </c>
      <c r="BP601" t="n">
        <v>0</v>
      </c>
      <c r="BQ601" t="n">
        <v>0</v>
      </c>
      <c r="BR601" t="n">
        <v>0</v>
      </c>
      <c r="BS601" t="n">
        <v>0</v>
      </c>
      <c r="BT601" t="n">
        <v>0</v>
      </c>
      <c r="BU601" t="n">
        <v>0</v>
      </c>
      <c r="BV601" t="n">
        <v>0</v>
      </c>
      <c r="BW601" t="n">
        <v>0</v>
      </c>
      <c r="CV601" t="n">
        <v>0</v>
      </c>
      <c r="CW601">
        <f>ROUND(Y601*Source!I1766*DO601,7)</f>
        <v/>
      </c>
      <c r="CX601">
        <f>ROUND(Y601*Source!I1766,7)</f>
        <v/>
      </c>
      <c r="CY601">
        <f>AB601</f>
        <v/>
      </c>
      <c r="CZ601">
        <f>AF601</f>
        <v/>
      </c>
      <c r="DA601">
        <f>AJ601</f>
        <v/>
      </c>
      <c r="DB601">
        <f>ROUND(ROUND(AT601*CZ601,2),2)</f>
        <v/>
      </c>
      <c r="DC601">
        <f>ROUND(ROUND(AT601*AG601,2),2)</f>
        <v/>
      </c>
      <c r="DD601" t="inlineStr"/>
      <c r="DE601" t="inlineStr"/>
      <c r="DF601">
        <f>ROUND(ROUND(AE601,0)*CX601,0)</f>
        <v/>
      </c>
      <c r="DG601">
        <f>ROUND(ROUND(AF601*AJ601,0)*CX601,0)</f>
        <v/>
      </c>
      <c r="DH601">
        <f>ROUND(ROUND(AG601*AK601,0)*CX601,0)</f>
        <v/>
      </c>
      <c r="DI601">
        <f>ROUND(ROUND(AH601,0)*CX601,0)</f>
        <v/>
      </c>
      <c r="DJ601">
        <f>DG601</f>
        <v/>
      </c>
      <c r="DK601" t="n">
        <v>0</v>
      </c>
      <c r="DL601" t="inlineStr"/>
      <c r="DM601" t="n">
        <v>0</v>
      </c>
      <c r="DN601" t="inlineStr"/>
      <c r="DO601" t="n">
        <v>0</v>
      </c>
    </row>
    <row r="602">
      <c r="A602">
        <f>ROW(Source!A1766)</f>
        <v/>
      </c>
      <c r="B602" t="n">
        <v>78862477</v>
      </c>
      <c r="C602" t="n">
        <v>78867418</v>
      </c>
      <c r="D602" t="n">
        <v>29109197</v>
      </c>
      <c r="E602" t="n">
        <v>1</v>
      </c>
      <c r="F602" t="n">
        <v>1</v>
      </c>
      <c r="G602" t="n">
        <v>1</v>
      </c>
      <c r="H602" t="n">
        <v>3</v>
      </c>
      <c r="I602" t="inlineStr">
        <is>
          <t>101-1305</t>
        </is>
      </c>
      <c r="J602" t="inlineStr">
        <is>
          <t>ТССЦ Московской обл., 101-1305, приказ Минстроя России №675/пр от 28.02.2017 № 254/пр</t>
        </is>
      </c>
      <c r="K602" t="inlineStr">
        <is>
          <t>Портландцемент общестроительного назначения бездобавочный, марки 400</t>
        </is>
      </c>
      <c r="L602" t="n">
        <v>1348</v>
      </c>
      <c r="N602" t="n">
        <v>1009</v>
      </c>
      <c r="O602" t="inlineStr">
        <is>
          <t>т</t>
        </is>
      </c>
      <c r="P602" t="inlineStr">
        <is>
          <t>т</t>
        </is>
      </c>
      <c r="Q602" t="n">
        <v>1000</v>
      </c>
      <c r="W602" t="n">
        <v>0</v>
      </c>
      <c r="X602" t="n">
        <v>-1746258587</v>
      </c>
      <c r="Y602">
        <f>AT602</f>
        <v/>
      </c>
      <c r="AA602" t="n">
        <v>7510.94</v>
      </c>
      <c r="AB602" t="n">
        <v>0</v>
      </c>
      <c r="AC602" t="n">
        <v>0</v>
      </c>
      <c r="AD602" t="n">
        <v>0</v>
      </c>
      <c r="AE602" t="n">
        <v>412.01</v>
      </c>
      <c r="AF602" t="n">
        <v>0</v>
      </c>
      <c r="AG602" t="n">
        <v>0</v>
      </c>
      <c r="AH602" t="n">
        <v>0</v>
      </c>
      <c r="AI602" t="n">
        <v>18.23</v>
      </c>
      <c r="AJ602" t="n">
        <v>1</v>
      </c>
      <c r="AK602" t="n">
        <v>1</v>
      </c>
      <c r="AL602" t="n">
        <v>1</v>
      </c>
      <c r="AM602" t="n">
        <v>2</v>
      </c>
      <c r="AN602" t="n">
        <v>0</v>
      </c>
      <c r="AO602" t="n">
        <v>1</v>
      </c>
      <c r="AP602" t="n">
        <v>0</v>
      </c>
      <c r="AQ602" t="n">
        <v>0</v>
      </c>
      <c r="AR602" t="n">
        <v>0</v>
      </c>
      <c r="AS602" t="inlineStr"/>
      <c r="AT602" t="n">
        <v>0.021</v>
      </c>
      <c r="AU602" t="inlineStr"/>
      <c r="AV602" t="n">
        <v>0</v>
      </c>
      <c r="AW602" t="n">
        <v>2</v>
      </c>
      <c r="AX602" t="n">
        <v>78867424</v>
      </c>
      <c r="AY602" t="n">
        <v>1</v>
      </c>
      <c r="AZ602" t="n">
        <v>0</v>
      </c>
      <c r="BA602" t="n">
        <v>586</v>
      </c>
      <c r="BB602" t="n">
        <v>0</v>
      </c>
      <c r="BC602" t="n">
        <v>0</v>
      </c>
      <c r="BD602" t="n">
        <v>0</v>
      </c>
      <c r="BE602" t="n">
        <v>0</v>
      </c>
      <c r="BF602" t="n">
        <v>0</v>
      </c>
      <c r="BG602" t="n">
        <v>0</v>
      </c>
      <c r="BH602" t="n">
        <v>0</v>
      </c>
      <c r="BI602" t="n">
        <v>0</v>
      </c>
      <c r="BJ602" t="n">
        <v>0</v>
      </c>
      <c r="BK602" t="n">
        <v>0</v>
      </c>
      <c r="BL602" t="n">
        <v>0</v>
      </c>
      <c r="BM602" t="n">
        <v>0</v>
      </c>
      <c r="BN602" t="n">
        <v>0</v>
      </c>
      <c r="BO602" t="n">
        <v>0</v>
      </c>
      <c r="BP602" t="n">
        <v>0</v>
      </c>
      <c r="BQ602" t="n">
        <v>0</v>
      </c>
      <c r="BR602" t="n">
        <v>0</v>
      </c>
      <c r="BS602" t="n">
        <v>0</v>
      </c>
      <c r="BT602" t="n">
        <v>0</v>
      </c>
      <c r="BU602" t="n">
        <v>0</v>
      </c>
      <c r="BV602" t="n">
        <v>0</v>
      </c>
      <c r="BW602" t="n">
        <v>0</v>
      </c>
      <c r="CV602" t="n">
        <v>0</v>
      </c>
      <c r="CW602" t="n">
        <v>0</v>
      </c>
      <c r="CX602">
        <f>ROUND(Y602*Source!I1766,7)</f>
        <v/>
      </c>
      <c r="CY602">
        <f>AA602</f>
        <v/>
      </c>
      <c r="CZ602">
        <f>AE602</f>
        <v/>
      </c>
      <c r="DA602">
        <f>AI602</f>
        <v/>
      </c>
      <c r="DB602">
        <f>ROUND(ROUND(AT602*CZ602,2),2)</f>
        <v/>
      </c>
      <c r="DC602">
        <f>ROUND(ROUND(AT602*AG602,2),2)</f>
        <v/>
      </c>
      <c r="DD602" t="inlineStr"/>
      <c r="DE602" t="inlineStr"/>
      <c r="DF602">
        <f>ROUND(ROUND(AE602*AI602,0)*CX602,0)</f>
        <v/>
      </c>
      <c r="DG602">
        <f>ROUND(ROUND(AF602,0)*CX602,0)</f>
        <v/>
      </c>
      <c r="DH602">
        <f>ROUND(ROUND(AG602,0)*CX602,0)</f>
        <v/>
      </c>
      <c r="DI602">
        <f>ROUND(ROUND(AH602,0)*CX602,0)</f>
        <v/>
      </c>
      <c r="DJ602">
        <f>DF602</f>
        <v/>
      </c>
      <c r="DK602" t="n">
        <v>0</v>
      </c>
      <c r="DL602" t="inlineStr"/>
      <c r="DM602" t="n">
        <v>0</v>
      </c>
      <c r="DN602" t="inlineStr"/>
      <c r="DO602" t="n">
        <v>0</v>
      </c>
    </row>
    <row r="603">
      <c r="A603">
        <f>ROW(Source!A1766)</f>
        <v/>
      </c>
      <c r="B603" t="n">
        <v>78862477</v>
      </c>
      <c r="C603" t="n">
        <v>78867418</v>
      </c>
      <c r="D603" t="n">
        <v>29145157</v>
      </c>
      <c r="E603" t="n">
        <v>1</v>
      </c>
      <c r="F603" t="n">
        <v>1</v>
      </c>
      <c r="G603" t="n">
        <v>1</v>
      </c>
      <c r="H603" t="n">
        <v>3</v>
      </c>
      <c r="I603" t="inlineStr">
        <is>
          <t>402-0004</t>
        </is>
      </c>
      <c r="J603" t="inlineStr">
        <is>
          <t>ТССЦ Московской обл., 402-0004, приказ Минстроя России №675/пр от 28.02.2017 № 257/пр</t>
        </is>
      </c>
      <c r="K603" t="inlineStr">
        <is>
          <t>Раствор готовый кладочный цементный марки 100</t>
        </is>
      </c>
      <c r="L603" t="n">
        <v>1339</v>
      </c>
      <c r="N603" t="n">
        <v>1007</v>
      </c>
      <c r="O603" t="inlineStr">
        <is>
          <t>м3</t>
        </is>
      </c>
      <c r="P603" t="inlineStr">
        <is>
          <t>м3</t>
        </is>
      </c>
      <c r="Q603" t="n">
        <v>1</v>
      </c>
      <c r="W603" t="n">
        <v>0</v>
      </c>
      <c r="X603" t="n">
        <v>-211956249</v>
      </c>
      <c r="Y603">
        <f>AT603</f>
        <v/>
      </c>
      <c r="AA603" t="n">
        <v>4865.33</v>
      </c>
      <c r="AB603" t="n">
        <v>0</v>
      </c>
      <c r="AC603" t="n">
        <v>0</v>
      </c>
      <c r="AD603" t="n">
        <v>0</v>
      </c>
      <c r="AE603" t="n">
        <v>519.8</v>
      </c>
      <c r="AF603" t="n">
        <v>0</v>
      </c>
      <c r="AG603" t="n">
        <v>0</v>
      </c>
      <c r="AH603" t="n">
        <v>0</v>
      </c>
      <c r="AI603" t="n">
        <v>9.359999999999999</v>
      </c>
      <c r="AJ603" t="n">
        <v>1</v>
      </c>
      <c r="AK603" t="n">
        <v>1</v>
      </c>
      <c r="AL603" t="n">
        <v>1</v>
      </c>
      <c r="AM603" t="n">
        <v>2</v>
      </c>
      <c r="AN603" t="n">
        <v>0</v>
      </c>
      <c r="AO603" t="n">
        <v>1</v>
      </c>
      <c r="AP603" t="n">
        <v>0</v>
      </c>
      <c r="AQ603" t="n">
        <v>0</v>
      </c>
      <c r="AR603" t="n">
        <v>0</v>
      </c>
      <c r="AS603" t="inlineStr"/>
      <c r="AT603" t="n">
        <v>2.14</v>
      </c>
      <c r="AU603" t="inlineStr"/>
      <c r="AV603" t="n">
        <v>0</v>
      </c>
      <c r="AW603" t="n">
        <v>2</v>
      </c>
      <c r="AX603" t="n">
        <v>78867425</v>
      </c>
      <c r="AY603" t="n">
        <v>1</v>
      </c>
      <c r="AZ603" t="n">
        <v>0</v>
      </c>
      <c r="BA603" t="n">
        <v>587</v>
      </c>
      <c r="BB603" t="n">
        <v>0</v>
      </c>
      <c r="BC603" t="n">
        <v>0</v>
      </c>
      <c r="BD603" t="n">
        <v>0</v>
      </c>
      <c r="BE603" t="n">
        <v>0</v>
      </c>
      <c r="BF603" t="n">
        <v>0</v>
      </c>
      <c r="BG603" t="n">
        <v>0</v>
      </c>
      <c r="BH603" t="n">
        <v>0</v>
      </c>
      <c r="BI603" t="n">
        <v>0</v>
      </c>
      <c r="BJ603" t="n">
        <v>0</v>
      </c>
      <c r="BK603" t="n">
        <v>0</v>
      </c>
      <c r="BL603" t="n">
        <v>0</v>
      </c>
      <c r="BM603" t="n">
        <v>0</v>
      </c>
      <c r="BN603" t="n">
        <v>0</v>
      </c>
      <c r="BO603" t="n">
        <v>0</v>
      </c>
      <c r="BP603" t="n">
        <v>0</v>
      </c>
      <c r="BQ603" t="n">
        <v>0</v>
      </c>
      <c r="BR603" t="n">
        <v>0</v>
      </c>
      <c r="BS603" t="n">
        <v>0</v>
      </c>
      <c r="BT603" t="n">
        <v>0</v>
      </c>
      <c r="BU603" t="n">
        <v>0</v>
      </c>
      <c r="BV603" t="n">
        <v>0</v>
      </c>
      <c r="BW603" t="n">
        <v>0</v>
      </c>
      <c r="CV603" t="n">
        <v>0</v>
      </c>
      <c r="CW603" t="n">
        <v>0</v>
      </c>
      <c r="CX603">
        <f>ROUND(Y603*Source!I1766,7)</f>
        <v/>
      </c>
      <c r="CY603">
        <f>AA603</f>
        <v/>
      </c>
      <c r="CZ603">
        <f>AE603</f>
        <v/>
      </c>
      <c r="DA603">
        <f>AI603</f>
        <v/>
      </c>
      <c r="DB603">
        <f>ROUND(ROUND(AT603*CZ603,2),2)</f>
        <v/>
      </c>
      <c r="DC603">
        <f>ROUND(ROUND(AT603*AG603,2),2)</f>
        <v/>
      </c>
      <c r="DD603" t="inlineStr"/>
      <c r="DE603" t="inlineStr"/>
      <c r="DF603">
        <f>ROUND(ROUND(AE603*AI603,0)*CX603,0)</f>
        <v/>
      </c>
      <c r="DG603">
        <f>ROUND(ROUND(AF603,0)*CX603,0)</f>
        <v/>
      </c>
      <c r="DH603">
        <f>ROUND(ROUND(AG603,0)*CX603,0)</f>
        <v/>
      </c>
      <c r="DI603">
        <f>ROUND(ROUND(AH603,0)*CX603,0)</f>
        <v/>
      </c>
      <c r="DJ603">
        <f>DF603</f>
        <v/>
      </c>
      <c r="DK603" t="n">
        <v>0</v>
      </c>
      <c r="DL603" t="inlineStr"/>
      <c r="DM603" t="n">
        <v>0</v>
      </c>
      <c r="DN603" t="inlineStr"/>
      <c r="DO603" t="n">
        <v>0</v>
      </c>
    </row>
    <row r="604">
      <c r="A604">
        <f>ROW(Source!A1766)</f>
        <v/>
      </c>
      <c r="B604" t="n">
        <v>78862477</v>
      </c>
      <c r="C604" t="n">
        <v>78867418</v>
      </c>
      <c r="D604" t="n">
        <v>29164349</v>
      </c>
      <c r="E604" t="n">
        <v>1</v>
      </c>
      <c r="F604" t="n">
        <v>1</v>
      </c>
      <c r="G604" t="n">
        <v>1</v>
      </c>
      <c r="H604" t="n">
        <v>3</v>
      </c>
      <c r="I604" t="inlineStr">
        <is>
          <t>509-9900</t>
        </is>
      </c>
      <c r="J604" t="inlineStr">
        <is>
          <t>ТССЦ Московской обл., 509-9900, приказ Минстроя России №675/пр от 28.02.2017 № 258/пр</t>
        </is>
      </c>
      <c r="K604" t="inlineStr">
        <is>
          <t>Строительный мусор</t>
        </is>
      </c>
      <c r="L604" t="n">
        <v>1348</v>
      </c>
      <c r="N604" t="n">
        <v>1009</v>
      </c>
      <c r="O604" t="inlineStr">
        <is>
          <t>т</t>
        </is>
      </c>
      <c r="P604" t="inlineStr">
        <is>
          <t>т</t>
        </is>
      </c>
      <c r="Q604" t="n">
        <v>1000</v>
      </c>
      <c r="W604" t="n">
        <v>0</v>
      </c>
      <c r="X604" t="n">
        <v>1876412176</v>
      </c>
      <c r="Y604">
        <f>AT604</f>
        <v/>
      </c>
      <c r="AA604" t="n">
        <v>0</v>
      </c>
      <c r="AB604" t="n">
        <v>0</v>
      </c>
      <c r="AC604" t="n">
        <v>0</v>
      </c>
      <c r="AD604" t="n">
        <v>0</v>
      </c>
      <c r="AE604" t="n">
        <v>0</v>
      </c>
      <c r="AF604" t="n">
        <v>0</v>
      </c>
      <c r="AG604" t="n">
        <v>0</v>
      </c>
      <c r="AH604" t="n">
        <v>0</v>
      </c>
      <c r="AI604" t="n">
        <v>1</v>
      </c>
      <c r="AJ604" t="n">
        <v>1</v>
      </c>
      <c r="AK604" t="n">
        <v>1</v>
      </c>
      <c r="AL604" t="n">
        <v>1</v>
      </c>
      <c r="AM604" t="n">
        <v>0</v>
      </c>
      <c r="AN604" t="n">
        <v>0</v>
      </c>
      <c r="AO604" t="n">
        <v>0</v>
      </c>
      <c r="AP604" t="n">
        <v>0</v>
      </c>
      <c r="AQ604" t="n">
        <v>0</v>
      </c>
      <c r="AR604" t="n">
        <v>0</v>
      </c>
      <c r="AS604" t="inlineStr"/>
      <c r="AT604" t="n">
        <v>1.48</v>
      </c>
      <c r="AU604" t="inlineStr"/>
      <c r="AV604" t="n">
        <v>0</v>
      </c>
      <c r="AW604" t="n">
        <v>2</v>
      </c>
      <c r="AX604" t="n">
        <v>78867426</v>
      </c>
      <c r="AY604" t="n">
        <v>1</v>
      </c>
      <c r="AZ604" t="n">
        <v>0</v>
      </c>
      <c r="BA604" t="n">
        <v>588</v>
      </c>
      <c r="BB604" t="n">
        <v>0</v>
      </c>
      <c r="BC604" t="n">
        <v>0</v>
      </c>
      <c r="BD604" t="n">
        <v>0</v>
      </c>
      <c r="BE604" t="n">
        <v>0</v>
      </c>
      <c r="BF604" t="n">
        <v>0</v>
      </c>
      <c r="BG604" t="n">
        <v>0</v>
      </c>
      <c r="BH604" t="n">
        <v>0</v>
      </c>
      <c r="BI604" t="n">
        <v>0</v>
      </c>
      <c r="BJ604" t="n">
        <v>0</v>
      </c>
      <c r="BK604" t="n">
        <v>0</v>
      </c>
      <c r="BL604" t="n">
        <v>0</v>
      </c>
      <c r="BM604" t="n">
        <v>0</v>
      </c>
      <c r="BN604" t="n">
        <v>0</v>
      </c>
      <c r="BO604" t="n">
        <v>0</v>
      </c>
      <c r="BP604" t="n">
        <v>0</v>
      </c>
      <c r="BQ604" t="n">
        <v>0</v>
      </c>
      <c r="BR604" t="n">
        <v>0</v>
      </c>
      <c r="BS604" t="n">
        <v>0</v>
      </c>
      <c r="BT604" t="n">
        <v>0</v>
      </c>
      <c r="BU604" t="n">
        <v>0</v>
      </c>
      <c r="BV604" t="n">
        <v>0</v>
      </c>
      <c r="BW604" t="n">
        <v>0</v>
      </c>
      <c r="CV604" t="n">
        <v>0</v>
      </c>
      <c r="CW604" t="n">
        <v>0</v>
      </c>
      <c r="CX604">
        <f>ROUND(Y604*Source!I1766,7)</f>
        <v/>
      </c>
      <c r="CY604">
        <f>AA604</f>
        <v/>
      </c>
      <c r="CZ604">
        <f>AE604</f>
        <v/>
      </c>
      <c r="DA604">
        <f>AI604</f>
        <v/>
      </c>
      <c r="DB604">
        <f>ROUND(ROUND(AT604*CZ604,2),2)</f>
        <v/>
      </c>
      <c r="DC604">
        <f>ROUND(ROUND(AT604*AG604,2),2)</f>
        <v/>
      </c>
      <c r="DD604" t="inlineStr"/>
      <c r="DE604" t="inlineStr"/>
      <c r="DF604">
        <f>ROUND(ROUND(AE604,0)*CX604,0)</f>
        <v/>
      </c>
      <c r="DG604">
        <f>ROUND(ROUND(AF604,0)*CX604,0)</f>
        <v/>
      </c>
      <c r="DH604">
        <f>ROUND(ROUND(AG604,0)*CX604,0)</f>
        <v/>
      </c>
      <c r="DI604">
        <f>ROUND(ROUND(AH604,0)*CX604,0)</f>
        <v/>
      </c>
      <c r="DJ604">
        <f>DF604</f>
        <v/>
      </c>
      <c r="DK604" t="n">
        <v>0</v>
      </c>
      <c r="DL604" t="inlineStr"/>
      <c r="DM604" t="n">
        <v>0</v>
      </c>
      <c r="DN604" t="inlineStr"/>
      <c r="DO604" t="n">
        <v>0</v>
      </c>
    </row>
    <row r="605">
      <c r="A605">
        <f>ROW(Source!A1806)</f>
        <v/>
      </c>
      <c r="B605" t="n">
        <v>78862477</v>
      </c>
      <c r="C605" t="n">
        <v>78867495</v>
      </c>
      <c r="D605" t="n">
        <v>18406804</v>
      </c>
      <c r="E605" t="n">
        <v>1</v>
      </c>
      <c r="F605" t="n">
        <v>1</v>
      </c>
      <c r="G605" t="n">
        <v>1</v>
      </c>
      <c r="H605" t="n">
        <v>1</v>
      </c>
      <c r="I605" t="inlineStr">
        <is>
          <t>1-1020-90</t>
        </is>
      </c>
      <c r="J605" t="inlineStr"/>
      <c r="K605" t="inlineStr">
        <is>
          <t>Рабочий строитель среднего разряда 2</t>
        </is>
      </c>
      <c r="L605" t="n">
        <v>1369</v>
      </c>
      <c r="N605" t="n">
        <v>1013</v>
      </c>
      <c r="O605" t="inlineStr">
        <is>
          <t>чел.-ч</t>
        </is>
      </c>
      <c r="P605" t="inlineStr">
        <is>
          <t>чел.-ч</t>
        </is>
      </c>
      <c r="Q605" t="n">
        <v>1</v>
      </c>
      <c r="W605" t="n">
        <v>0</v>
      </c>
      <c r="X605" t="n">
        <v>254330056</v>
      </c>
      <c r="Y605">
        <f>AT605</f>
        <v/>
      </c>
      <c r="AA605" t="n">
        <v>0</v>
      </c>
      <c r="AB605" t="n">
        <v>0</v>
      </c>
      <c r="AC605" t="n">
        <v>0</v>
      </c>
      <c r="AD605" t="n">
        <v>7.8</v>
      </c>
      <c r="AE605" t="n">
        <v>0</v>
      </c>
      <c r="AF605" t="n">
        <v>0</v>
      </c>
      <c r="AG605" t="n">
        <v>0</v>
      </c>
      <c r="AH605" t="n">
        <v>7.8</v>
      </c>
      <c r="AI605" t="n">
        <v>1</v>
      </c>
      <c r="AJ605" t="n">
        <v>1</v>
      </c>
      <c r="AK605" t="n">
        <v>1</v>
      </c>
      <c r="AL605" t="n">
        <v>1</v>
      </c>
      <c r="AM605" t="n">
        <v>-2</v>
      </c>
      <c r="AN605" t="n">
        <v>0</v>
      </c>
      <c r="AO605" t="n">
        <v>1</v>
      </c>
      <c r="AP605" t="n">
        <v>1</v>
      </c>
      <c r="AQ605" t="n">
        <v>0</v>
      </c>
      <c r="AR605" t="n">
        <v>0</v>
      </c>
      <c r="AS605" t="inlineStr"/>
      <c r="AT605" t="n">
        <v>2.54</v>
      </c>
      <c r="AU605" t="inlineStr"/>
      <c r="AV605" t="n">
        <v>1</v>
      </c>
      <c r="AW605" t="n">
        <v>2</v>
      </c>
      <c r="AX605" t="n">
        <v>78867496</v>
      </c>
      <c r="AY605" t="n">
        <v>1</v>
      </c>
      <c r="AZ605" t="n">
        <v>0</v>
      </c>
      <c r="BA605" t="n">
        <v>589</v>
      </c>
      <c r="BB605" t="n">
        <v>0</v>
      </c>
      <c r="BC605" t="n">
        <v>0</v>
      </c>
      <c r="BD605" t="n">
        <v>0</v>
      </c>
      <c r="BE605" t="n">
        <v>0</v>
      </c>
      <c r="BF605" t="n">
        <v>0</v>
      </c>
      <c r="BG605" t="n">
        <v>0</v>
      </c>
      <c r="BH605" t="n">
        <v>0</v>
      </c>
      <c r="BI605" t="n">
        <v>0</v>
      </c>
      <c r="BJ605" t="n">
        <v>0</v>
      </c>
      <c r="BK605" t="n">
        <v>0</v>
      </c>
      <c r="BL605" t="n">
        <v>0</v>
      </c>
      <c r="BM605" t="n">
        <v>0</v>
      </c>
      <c r="BN605" t="n">
        <v>0</v>
      </c>
      <c r="BO605" t="n">
        <v>0</v>
      </c>
      <c r="BP605" t="n">
        <v>0</v>
      </c>
      <c r="BQ605" t="n">
        <v>0</v>
      </c>
      <c r="BR605" t="n">
        <v>0</v>
      </c>
      <c r="BS605" t="n">
        <v>0</v>
      </c>
      <c r="BT605" t="n">
        <v>0</v>
      </c>
      <c r="BU605" t="n">
        <v>0</v>
      </c>
      <c r="BV605" t="n">
        <v>0</v>
      </c>
      <c r="BW605" t="n">
        <v>0</v>
      </c>
      <c r="CU605">
        <f>ROUND(AT605*Source!I1806*AH605*AL605,0)</f>
        <v/>
      </c>
      <c r="CV605">
        <f>ROUND(Y605*Source!I1806,7)</f>
        <v/>
      </c>
      <c r="CW605" t="n">
        <v>0</v>
      </c>
      <c r="CX605">
        <f>ROUND(Y605*Source!I1806,7)</f>
        <v/>
      </c>
      <c r="CY605">
        <f>AD605</f>
        <v/>
      </c>
      <c r="CZ605">
        <f>AH605</f>
        <v/>
      </c>
      <c r="DA605">
        <f>AL605</f>
        <v/>
      </c>
      <c r="DB605">
        <f>ROUND(ROUND(AT605*CZ605,2),2)</f>
        <v/>
      </c>
      <c r="DC605">
        <f>ROUND(ROUND(AT605*AG605,2),2)</f>
        <v/>
      </c>
      <c r="DD605" t="inlineStr"/>
      <c r="DE605" t="inlineStr"/>
      <c r="DF605">
        <f>ROUND(ROUND(AE605,0)*CX605,0)</f>
        <v/>
      </c>
      <c r="DG605">
        <f>ROUND(ROUND(AF605,0)*CX605,0)</f>
        <v/>
      </c>
      <c r="DH605">
        <f>ROUND(ROUND(AG605,0)*CX605,0)</f>
        <v/>
      </c>
      <c r="DI605">
        <f>ROUND(ROUND(AH605,0)*CX605,0)</f>
        <v/>
      </c>
      <c r="DJ605">
        <f>DI605</f>
        <v/>
      </c>
      <c r="DK605" t="n">
        <v>0</v>
      </c>
      <c r="DL605" t="inlineStr"/>
      <c r="DM605" t="n">
        <v>0</v>
      </c>
      <c r="DN605" t="inlineStr"/>
      <c r="DO605" t="n">
        <v>0</v>
      </c>
    </row>
    <row r="606">
      <c r="A606">
        <f>ROW(Source!A1806)</f>
        <v/>
      </c>
      <c r="B606" t="n">
        <v>78862477</v>
      </c>
      <c r="C606" t="n">
        <v>78867495</v>
      </c>
      <c r="D606" t="n">
        <v>29164349</v>
      </c>
      <c r="E606" t="n">
        <v>1</v>
      </c>
      <c r="F606" t="n">
        <v>1</v>
      </c>
      <c r="G606" t="n">
        <v>1</v>
      </c>
      <c r="H606" t="n">
        <v>3</v>
      </c>
      <c r="I606" t="inlineStr">
        <is>
          <t>509-9900</t>
        </is>
      </c>
      <c r="J606" t="inlineStr">
        <is>
          <t>ТССЦ Московской обл., 509-9900, приказ Минстроя России №675/пр от 28.02.2017 № 258/пр</t>
        </is>
      </c>
      <c r="K606" t="inlineStr">
        <is>
          <t>Строительный мусор</t>
        </is>
      </c>
      <c r="L606" t="n">
        <v>1348</v>
      </c>
      <c r="N606" t="n">
        <v>1009</v>
      </c>
      <c r="O606" t="inlineStr">
        <is>
          <t>т</t>
        </is>
      </c>
      <c r="P606" t="inlineStr">
        <is>
          <t>т</t>
        </is>
      </c>
      <c r="Q606" t="n">
        <v>1000</v>
      </c>
      <c r="W606" t="n">
        <v>0</v>
      </c>
      <c r="X606" t="n">
        <v>1876412176</v>
      </c>
      <c r="Y606">
        <f>AT606</f>
        <v/>
      </c>
      <c r="AA606" t="n">
        <v>0</v>
      </c>
      <c r="AB606" t="n">
        <v>0</v>
      </c>
      <c r="AC606" t="n">
        <v>0</v>
      </c>
      <c r="AD606" t="n">
        <v>0</v>
      </c>
      <c r="AE606" t="n">
        <v>0</v>
      </c>
      <c r="AF606" t="n">
        <v>0</v>
      </c>
      <c r="AG606" t="n">
        <v>0</v>
      </c>
      <c r="AH606" t="n">
        <v>0</v>
      </c>
      <c r="AI606" t="n">
        <v>1</v>
      </c>
      <c r="AJ606" t="n">
        <v>1</v>
      </c>
      <c r="AK606" t="n">
        <v>1</v>
      </c>
      <c r="AL606" t="n">
        <v>1</v>
      </c>
      <c r="AM606" t="n">
        <v>0</v>
      </c>
      <c r="AN606" t="n">
        <v>0</v>
      </c>
      <c r="AO606" t="n">
        <v>0</v>
      </c>
      <c r="AP606" t="n">
        <v>1</v>
      </c>
      <c r="AQ606" t="n">
        <v>0</v>
      </c>
      <c r="AR606" t="n">
        <v>0</v>
      </c>
      <c r="AS606" t="inlineStr"/>
      <c r="AT606" t="n">
        <v>0.004</v>
      </c>
      <c r="AU606" t="inlineStr"/>
      <c r="AV606" t="n">
        <v>0</v>
      </c>
      <c r="AW606" t="n">
        <v>2</v>
      </c>
      <c r="AX606" t="n">
        <v>78867497</v>
      </c>
      <c r="AY606" t="n">
        <v>1</v>
      </c>
      <c r="AZ606" t="n">
        <v>0</v>
      </c>
      <c r="BA606" t="n">
        <v>590</v>
      </c>
      <c r="BB606" t="n">
        <v>0</v>
      </c>
      <c r="BC606" t="n">
        <v>0</v>
      </c>
      <c r="BD606" t="n">
        <v>0</v>
      </c>
      <c r="BE606" t="n">
        <v>0</v>
      </c>
      <c r="BF606" t="n">
        <v>0</v>
      </c>
      <c r="BG606" t="n">
        <v>0</v>
      </c>
      <c r="BH606" t="n">
        <v>0</v>
      </c>
      <c r="BI606" t="n">
        <v>0</v>
      </c>
      <c r="BJ606" t="n">
        <v>0</v>
      </c>
      <c r="BK606" t="n">
        <v>0</v>
      </c>
      <c r="BL606" t="n">
        <v>0</v>
      </c>
      <c r="BM606" t="n">
        <v>0</v>
      </c>
      <c r="BN606" t="n">
        <v>0</v>
      </c>
      <c r="BO606" t="n">
        <v>0</v>
      </c>
      <c r="BP606" t="n">
        <v>0</v>
      </c>
      <c r="BQ606" t="n">
        <v>0</v>
      </c>
      <c r="BR606" t="n">
        <v>0</v>
      </c>
      <c r="BS606" t="n">
        <v>0</v>
      </c>
      <c r="BT606" t="n">
        <v>0</v>
      </c>
      <c r="BU606" t="n">
        <v>0</v>
      </c>
      <c r="BV606" t="n">
        <v>0</v>
      </c>
      <c r="BW606" t="n">
        <v>0</v>
      </c>
      <c r="CV606" t="n">
        <v>0</v>
      </c>
      <c r="CW606" t="n">
        <v>0</v>
      </c>
      <c r="CX606">
        <f>ROUND(Y606*Source!I1806,7)</f>
        <v/>
      </c>
      <c r="CY606">
        <f>AA606</f>
        <v/>
      </c>
      <c r="CZ606">
        <f>AE606</f>
        <v/>
      </c>
      <c r="DA606">
        <f>AI606</f>
        <v/>
      </c>
      <c r="DB606">
        <f>ROUND(ROUND(AT606*CZ606,2),2)</f>
        <v/>
      </c>
      <c r="DC606">
        <f>ROUND(ROUND(AT606*AG606,2),2)</f>
        <v/>
      </c>
      <c r="DD606" t="inlineStr"/>
      <c r="DE606" t="inlineStr"/>
      <c r="DF606">
        <f>ROUND(ROUND(AE606,0)*CX606,0)</f>
        <v/>
      </c>
      <c r="DG606">
        <f>ROUND(ROUND(AF606,0)*CX606,0)</f>
        <v/>
      </c>
      <c r="DH606">
        <f>ROUND(ROUND(AG606,0)*CX606,0)</f>
        <v/>
      </c>
      <c r="DI606">
        <f>ROUND(ROUND(AH606,0)*CX606,0)</f>
        <v/>
      </c>
      <c r="DJ606">
        <f>DF606</f>
        <v/>
      </c>
      <c r="DK606" t="n">
        <v>0</v>
      </c>
      <c r="DL606" t="inlineStr"/>
      <c r="DM606" t="n">
        <v>0</v>
      </c>
      <c r="DN606" t="inlineStr"/>
      <c r="DO606" t="n">
        <v>0</v>
      </c>
    </row>
    <row r="607">
      <c r="A607">
        <f>ROW(Source!A1808)</f>
        <v/>
      </c>
      <c r="B607" t="n">
        <v>78862477</v>
      </c>
      <c r="C607" t="n">
        <v>78867499</v>
      </c>
      <c r="D607" t="n">
        <v>29361034</v>
      </c>
      <c r="E607" t="n">
        <v>1</v>
      </c>
      <c r="F607" t="n">
        <v>1</v>
      </c>
      <c r="G607" t="n">
        <v>1</v>
      </c>
      <c r="H607" t="n">
        <v>1</v>
      </c>
      <c r="I607" t="inlineStr">
        <is>
          <t>1-2038-90</t>
        </is>
      </c>
      <c r="J607" t="inlineStr"/>
      <c r="K607" t="inlineStr">
        <is>
          <t>Рабочий монтажник среднего разряда 3,8</t>
        </is>
      </c>
      <c r="L607" t="n">
        <v>1369</v>
      </c>
      <c r="N607" t="n">
        <v>1013</v>
      </c>
      <c r="O607" t="inlineStr">
        <is>
          <t>чел.-ч</t>
        </is>
      </c>
      <c r="P607" t="inlineStr">
        <is>
          <t>чел.-ч</t>
        </is>
      </c>
      <c r="Q607" t="n">
        <v>1</v>
      </c>
      <c r="W607" t="n">
        <v>0</v>
      </c>
      <c r="X607" t="n">
        <v>184923391</v>
      </c>
      <c r="Y607">
        <f>AT607</f>
        <v/>
      </c>
      <c r="AA607" t="n">
        <v>0</v>
      </c>
      <c r="AB607" t="n">
        <v>0</v>
      </c>
      <c r="AC607" t="n">
        <v>0</v>
      </c>
      <c r="AD607" t="n">
        <v>9.4</v>
      </c>
      <c r="AE607" t="n">
        <v>0</v>
      </c>
      <c r="AF607" t="n">
        <v>0</v>
      </c>
      <c r="AG607" t="n">
        <v>0</v>
      </c>
      <c r="AH607" t="n">
        <v>9.4</v>
      </c>
      <c r="AI607" t="n">
        <v>1</v>
      </c>
      <c r="AJ607" t="n">
        <v>1</v>
      </c>
      <c r="AK607" t="n">
        <v>1</v>
      </c>
      <c r="AL607" t="n">
        <v>1</v>
      </c>
      <c r="AM607" t="n">
        <v>-2</v>
      </c>
      <c r="AN607" t="n">
        <v>0</v>
      </c>
      <c r="AO607" t="n">
        <v>1</v>
      </c>
      <c r="AP607" t="n">
        <v>1</v>
      </c>
      <c r="AQ607" t="n">
        <v>0</v>
      </c>
      <c r="AR607" t="n">
        <v>0</v>
      </c>
      <c r="AS607" t="inlineStr"/>
      <c r="AT607" t="n">
        <v>16.5</v>
      </c>
      <c r="AU607" t="inlineStr"/>
      <c r="AV607" t="n">
        <v>1</v>
      </c>
      <c r="AW607" t="n">
        <v>2</v>
      </c>
      <c r="AX607" t="n">
        <v>78867500</v>
      </c>
      <c r="AY607" t="n">
        <v>1</v>
      </c>
      <c r="AZ607" t="n">
        <v>0</v>
      </c>
      <c r="BA607" t="n">
        <v>591</v>
      </c>
      <c r="BB607" t="n">
        <v>0</v>
      </c>
      <c r="BC607" t="n">
        <v>0</v>
      </c>
      <c r="BD607" t="n">
        <v>0</v>
      </c>
      <c r="BE607" t="n">
        <v>0</v>
      </c>
      <c r="BF607" t="n">
        <v>0</v>
      </c>
      <c r="BG607" t="n">
        <v>0</v>
      </c>
      <c r="BH607" t="n">
        <v>0</v>
      </c>
      <c r="BI607" t="n">
        <v>0</v>
      </c>
      <c r="BJ607" t="n">
        <v>0</v>
      </c>
      <c r="BK607" t="n">
        <v>0</v>
      </c>
      <c r="BL607" t="n">
        <v>0</v>
      </c>
      <c r="BM607" t="n">
        <v>0</v>
      </c>
      <c r="BN607" t="n">
        <v>0</v>
      </c>
      <c r="BO607" t="n">
        <v>0</v>
      </c>
      <c r="BP607" t="n">
        <v>0</v>
      </c>
      <c r="BQ607" t="n">
        <v>0</v>
      </c>
      <c r="BR607" t="n">
        <v>0</v>
      </c>
      <c r="BS607" t="n">
        <v>0</v>
      </c>
      <c r="BT607" t="n">
        <v>0</v>
      </c>
      <c r="BU607" t="n">
        <v>0</v>
      </c>
      <c r="BV607" t="n">
        <v>0</v>
      </c>
      <c r="BW607" t="n">
        <v>0</v>
      </c>
      <c r="CU607">
        <f>ROUND(AT607*Source!I1808*AH607*AL607,0)</f>
        <v/>
      </c>
      <c r="CV607">
        <f>ROUND(Y607*Source!I1808,7)</f>
        <v/>
      </c>
      <c r="CW607" t="n">
        <v>0</v>
      </c>
      <c r="CX607">
        <f>ROUND(Y607*Source!I1808,7)</f>
        <v/>
      </c>
      <c r="CY607">
        <f>AD607</f>
        <v/>
      </c>
      <c r="CZ607">
        <f>AH607</f>
        <v/>
      </c>
      <c r="DA607">
        <f>AL607</f>
        <v/>
      </c>
      <c r="DB607">
        <f>ROUND(ROUND(AT607*CZ607,2),2)</f>
        <v/>
      </c>
      <c r="DC607">
        <f>ROUND(ROUND(AT607*AG607,2),2)</f>
        <v/>
      </c>
      <c r="DD607" t="inlineStr"/>
      <c r="DE607" t="inlineStr"/>
      <c r="DF607">
        <f>ROUND(ROUND(AE607,0)*CX607,0)</f>
        <v/>
      </c>
      <c r="DG607">
        <f>ROUND(ROUND(AF607,0)*CX607,0)</f>
        <v/>
      </c>
      <c r="DH607">
        <f>ROUND(ROUND(AG607,0)*CX607,0)</f>
        <v/>
      </c>
      <c r="DI607">
        <f>ROUND(ROUND(AH607,0)*CX607,0)</f>
        <v/>
      </c>
      <c r="DJ607">
        <f>DI607</f>
        <v/>
      </c>
      <c r="DK607" t="n">
        <v>0</v>
      </c>
      <c r="DL607" t="inlineStr"/>
      <c r="DM607" t="n">
        <v>0</v>
      </c>
      <c r="DN607" t="inlineStr"/>
      <c r="DO607" t="n">
        <v>0</v>
      </c>
    </row>
    <row r="608">
      <c r="A608">
        <f>ROW(Source!A1808)</f>
        <v/>
      </c>
      <c r="B608" t="n">
        <v>78862477</v>
      </c>
      <c r="C608" t="n">
        <v>78867499</v>
      </c>
      <c r="D608" t="n">
        <v>121548</v>
      </c>
      <c r="E608" t="n">
        <v>1</v>
      </c>
      <c r="F608" t="n">
        <v>1</v>
      </c>
      <c r="G608" t="n">
        <v>1</v>
      </c>
      <c r="H608" t="n">
        <v>1</v>
      </c>
      <c r="I608" t="inlineStr">
        <is>
          <t>2</t>
        </is>
      </c>
      <c r="J608" t="inlineStr"/>
      <c r="K608" t="inlineStr">
        <is>
          <t>Затраты труда машинистов</t>
        </is>
      </c>
      <c r="L608" t="n">
        <v>608254</v>
      </c>
      <c r="N608" t="n">
        <v>1013</v>
      </c>
      <c r="O608" t="inlineStr">
        <is>
          <t>чел.час</t>
        </is>
      </c>
      <c r="P608" t="inlineStr">
        <is>
          <t>чел.час</t>
        </is>
      </c>
      <c r="Q608" t="n">
        <v>1</v>
      </c>
      <c r="W608" t="n">
        <v>0</v>
      </c>
      <c r="X608" t="n">
        <v>-185737400</v>
      </c>
      <c r="Y608">
        <f>AT608</f>
        <v/>
      </c>
      <c r="AA608" t="n">
        <v>0</v>
      </c>
      <c r="AB608" t="n">
        <v>0</v>
      </c>
      <c r="AC608" t="n">
        <v>0</v>
      </c>
      <c r="AD608" t="n">
        <v>0</v>
      </c>
      <c r="AE608" t="n">
        <v>0</v>
      </c>
      <c r="AF608" t="n">
        <v>0</v>
      </c>
      <c r="AG608" t="n">
        <v>0</v>
      </c>
      <c r="AH608" t="n">
        <v>0</v>
      </c>
      <c r="AI608" t="n">
        <v>1</v>
      </c>
      <c r="AJ608" t="n">
        <v>1</v>
      </c>
      <c r="AK608" t="n">
        <v>1</v>
      </c>
      <c r="AL608" t="n">
        <v>1</v>
      </c>
      <c r="AM608" t="n">
        <v>-2</v>
      </c>
      <c r="AN608" t="n">
        <v>0</v>
      </c>
      <c r="AO608" t="n">
        <v>1</v>
      </c>
      <c r="AP608" t="n">
        <v>1</v>
      </c>
      <c r="AQ608" t="n">
        <v>0</v>
      </c>
      <c r="AR608" t="n">
        <v>0</v>
      </c>
      <c r="AS608" t="inlineStr"/>
      <c r="AT608" t="n">
        <v>0.02</v>
      </c>
      <c r="AU608" t="inlineStr"/>
      <c r="AV608" t="n">
        <v>2</v>
      </c>
      <c r="AW608" t="n">
        <v>2</v>
      </c>
      <c r="AX608" t="n">
        <v>78867501</v>
      </c>
      <c r="AY608" t="n">
        <v>1</v>
      </c>
      <c r="AZ608" t="n">
        <v>0</v>
      </c>
      <c r="BA608" t="n">
        <v>592</v>
      </c>
      <c r="BB608" t="n">
        <v>0</v>
      </c>
      <c r="BC608" t="n">
        <v>0</v>
      </c>
      <c r="BD608" t="n">
        <v>0</v>
      </c>
      <c r="BE608" t="n">
        <v>0</v>
      </c>
      <c r="BF608" t="n">
        <v>0</v>
      </c>
      <c r="BG608" t="n">
        <v>0</v>
      </c>
      <c r="BH608" t="n">
        <v>0</v>
      </c>
      <c r="BI608" t="n">
        <v>0</v>
      </c>
      <c r="BJ608" t="n">
        <v>0</v>
      </c>
      <c r="BK608" t="n">
        <v>0</v>
      </c>
      <c r="BL608" t="n">
        <v>0</v>
      </c>
      <c r="BM608" t="n">
        <v>0</v>
      </c>
      <c r="BN608" t="n">
        <v>0</v>
      </c>
      <c r="BO608" t="n">
        <v>0</v>
      </c>
      <c r="BP608" t="n">
        <v>0</v>
      </c>
      <c r="BQ608" t="n">
        <v>0</v>
      </c>
      <c r="BR608" t="n">
        <v>0</v>
      </c>
      <c r="BS608" t="n">
        <v>0</v>
      </c>
      <c r="BT608" t="n">
        <v>0</v>
      </c>
      <c r="BU608" t="n">
        <v>0</v>
      </c>
      <c r="BV608" t="n">
        <v>0</v>
      </c>
      <c r="BW608" t="n">
        <v>0</v>
      </c>
      <c r="CV608" t="n">
        <v>0</v>
      </c>
      <c r="CW608" t="n">
        <v>0</v>
      </c>
      <c r="CX608">
        <f>ROUND(Y608*Source!I1808,7)</f>
        <v/>
      </c>
      <c r="CY608">
        <f>AD608</f>
        <v/>
      </c>
      <c r="CZ608">
        <f>AH608</f>
        <v/>
      </c>
      <c r="DA608">
        <f>AL608</f>
        <v/>
      </c>
      <c r="DB608">
        <f>ROUND(ROUND(AT608*CZ608,2),2)</f>
        <v/>
      </c>
      <c r="DC608">
        <f>ROUND(ROUND(AT608*AG608,2),2)</f>
        <v/>
      </c>
      <c r="DD608" t="inlineStr"/>
      <c r="DE608" t="inlineStr"/>
      <c r="DF608">
        <f>ROUND(ROUND(AE608,0)*CX608,0)</f>
        <v/>
      </c>
      <c r="DG608">
        <f>ROUND(ROUND(AF608,0)*CX608,0)</f>
        <v/>
      </c>
      <c r="DH608">
        <f>ROUND(ROUND(AG608,0)*CX608,0)</f>
        <v/>
      </c>
      <c r="DI608">
        <f>ROUND(ROUND(AH608,0)*CX608,0)</f>
        <v/>
      </c>
      <c r="DJ608">
        <f>DI608</f>
        <v/>
      </c>
      <c r="DK608" t="n">
        <v>0</v>
      </c>
      <c r="DL608" t="inlineStr"/>
      <c r="DM608" t="n">
        <v>0</v>
      </c>
      <c r="DN608" t="inlineStr"/>
      <c r="DO608" t="n">
        <v>0</v>
      </c>
    </row>
    <row r="609">
      <c r="A609">
        <f>ROW(Source!A1808)</f>
        <v/>
      </c>
      <c r="B609" t="n">
        <v>78862477</v>
      </c>
      <c r="C609" t="n">
        <v>78867499</v>
      </c>
      <c r="D609" t="n">
        <v>29172362</v>
      </c>
      <c r="E609" t="n">
        <v>1</v>
      </c>
      <c r="F609" t="n">
        <v>1</v>
      </c>
      <c r="G609" t="n">
        <v>1</v>
      </c>
      <c r="H609" t="n">
        <v>2</v>
      </c>
      <c r="I609" t="inlineStr">
        <is>
          <t>021102</t>
        </is>
      </c>
      <c r="J609" t="inlineStr">
        <is>
          <t>ТСЭМ Московской обл., 021102, приказ Минстроя России №675/пр от 28.02.2017 № 264/пр</t>
        </is>
      </c>
      <c r="K609" t="inlineStr">
        <is>
          <t>Краны на автомобильном ходу при работе на монтаже технологического оборудования 10 т</t>
        </is>
      </c>
      <c r="L609" t="n">
        <v>1368</v>
      </c>
      <c r="N609" t="n">
        <v>1011</v>
      </c>
      <c r="O609" t="inlineStr">
        <is>
          <t>маш.-ч</t>
        </is>
      </c>
      <c r="P609" t="inlineStr">
        <is>
          <t>маш.-ч</t>
        </is>
      </c>
      <c r="Q609" t="n">
        <v>1</v>
      </c>
      <c r="W609" t="n">
        <v>0</v>
      </c>
      <c r="X609" t="n">
        <v>783836208</v>
      </c>
      <c r="Y609">
        <f>AT609</f>
        <v/>
      </c>
      <c r="AA609" t="n">
        <v>0</v>
      </c>
      <c r="AB609" t="n">
        <v>1504.04</v>
      </c>
      <c r="AC609" t="n">
        <v>705.38</v>
      </c>
      <c r="AD609" t="n">
        <v>0</v>
      </c>
      <c r="AE609" t="n">
        <v>0</v>
      </c>
      <c r="AF609" t="n">
        <v>134.65</v>
      </c>
      <c r="AG609" t="n">
        <v>13.5</v>
      </c>
      <c r="AH609" t="n">
        <v>0</v>
      </c>
      <c r="AI609" t="n">
        <v>1</v>
      </c>
      <c r="AJ609" t="n">
        <v>11.17</v>
      </c>
      <c r="AK609" t="n">
        <v>52.25</v>
      </c>
      <c r="AL609" t="n">
        <v>1</v>
      </c>
      <c r="AM609" t="n">
        <v>2</v>
      </c>
      <c r="AN609" t="n">
        <v>0</v>
      </c>
      <c r="AO609" t="n">
        <v>1</v>
      </c>
      <c r="AP609" t="n">
        <v>1</v>
      </c>
      <c r="AQ609" t="n">
        <v>0</v>
      </c>
      <c r="AR609" t="n">
        <v>0</v>
      </c>
      <c r="AS609" t="inlineStr"/>
      <c r="AT609" t="n">
        <v>0.02</v>
      </c>
      <c r="AU609" t="inlineStr"/>
      <c r="AV609" t="n">
        <v>0</v>
      </c>
      <c r="AW609" t="n">
        <v>2</v>
      </c>
      <c r="AX609" t="n">
        <v>78867502</v>
      </c>
      <c r="AY609" t="n">
        <v>1</v>
      </c>
      <c r="AZ609" t="n">
        <v>0</v>
      </c>
      <c r="BA609" t="n">
        <v>593</v>
      </c>
      <c r="BB609" t="n">
        <v>0</v>
      </c>
      <c r="BC609" t="n">
        <v>0</v>
      </c>
      <c r="BD609" t="n">
        <v>0</v>
      </c>
      <c r="BE609" t="n">
        <v>0</v>
      </c>
      <c r="BF609" t="n">
        <v>0</v>
      </c>
      <c r="BG609" t="n">
        <v>0</v>
      </c>
      <c r="BH609" t="n">
        <v>0</v>
      </c>
      <c r="BI609" t="n">
        <v>0</v>
      </c>
      <c r="BJ609" t="n">
        <v>0</v>
      </c>
      <c r="BK609" t="n">
        <v>0</v>
      </c>
      <c r="BL609" t="n">
        <v>0</v>
      </c>
      <c r="BM609" t="n">
        <v>0</v>
      </c>
      <c r="BN609" t="n">
        <v>0</v>
      </c>
      <c r="BO609" t="n">
        <v>0</v>
      </c>
      <c r="BP609" t="n">
        <v>0</v>
      </c>
      <c r="BQ609" t="n">
        <v>0</v>
      </c>
      <c r="BR609" t="n">
        <v>0</v>
      </c>
      <c r="BS609" t="n">
        <v>0</v>
      </c>
      <c r="BT609" t="n">
        <v>0</v>
      </c>
      <c r="BU609" t="n">
        <v>0</v>
      </c>
      <c r="BV609" t="n">
        <v>0</v>
      </c>
      <c r="BW609" t="n">
        <v>0</v>
      </c>
      <c r="CV609" t="n">
        <v>0</v>
      </c>
      <c r="CW609">
        <f>ROUND(Y609*Source!I1808*DO609,7)</f>
        <v/>
      </c>
      <c r="CX609">
        <f>ROUND(Y609*Source!I1808,7)</f>
        <v/>
      </c>
      <c r="CY609">
        <f>AB609</f>
        <v/>
      </c>
      <c r="CZ609">
        <f>AF609</f>
        <v/>
      </c>
      <c r="DA609">
        <f>AJ609</f>
        <v/>
      </c>
      <c r="DB609">
        <f>ROUND(ROUND(AT609*CZ609,2),2)</f>
        <v/>
      </c>
      <c r="DC609">
        <f>ROUND(ROUND(AT609*AG609,2),2)</f>
        <v/>
      </c>
      <c r="DD609" t="inlineStr"/>
      <c r="DE609" t="inlineStr"/>
      <c r="DF609">
        <f>ROUND(ROUND(AE609,0)*CX609,0)</f>
        <v/>
      </c>
      <c r="DG609">
        <f>ROUND(ROUND(AF609*AJ609,0)*CX609,0)</f>
        <v/>
      </c>
      <c r="DH609">
        <f>ROUND(ROUND(AG609*AK609,0)*CX609,0)</f>
        <v/>
      </c>
      <c r="DI609">
        <f>ROUND(ROUND(AH609,0)*CX609,0)</f>
        <v/>
      </c>
      <c r="DJ609">
        <f>DG609</f>
        <v/>
      </c>
      <c r="DK609" t="n">
        <v>0</v>
      </c>
      <c r="DL609" t="inlineStr"/>
      <c r="DM609" t="n">
        <v>0</v>
      </c>
      <c r="DN609" t="inlineStr"/>
      <c r="DO609" t="n">
        <v>0</v>
      </c>
    </row>
    <row r="610">
      <c r="A610">
        <f>ROW(Source!A1808)</f>
        <v/>
      </c>
      <c r="B610" t="n">
        <v>78862477</v>
      </c>
      <c r="C610" t="n">
        <v>78867499</v>
      </c>
      <c r="D610" t="n">
        <v>29174913</v>
      </c>
      <c r="E610" t="n">
        <v>1</v>
      </c>
      <c r="F610" t="n">
        <v>1</v>
      </c>
      <c r="G610" t="n">
        <v>1</v>
      </c>
      <c r="H610" t="n">
        <v>2</v>
      </c>
      <c r="I610" t="inlineStr">
        <is>
          <t>400001</t>
        </is>
      </c>
      <c r="J610" t="inlineStr">
        <is>
          <t>ТСЭМ Московской обл., 400001, приказ Минстроя России №675/пр от 28.02.2017 № 264/пр</t>
        </is>
      </c>
      <c r="K610" t="inlineStr">
        <is>
          <t>Автомобили бортовые, грузоподъемность до 5 т</t>
        </is>
      </c>
      <c r="L610" t="n">
        <v>1368</v>
      </c>
      <c r="N610" t="n">
        <v>1011</v>
      </c>
      <c r="O610" t="inlineStr">
        <is>
          <t>маш.-ч</t>
        </is>
      </c>
      <c r="P610" t="inlineStr">
        <is>
          <t>маш.-ч</t>
        </is>
      </c>
      <c r="Q610" t="n">
        <v>1</v>
      </c>
      <c r="W610" t="n">
        <v>0</v>
      </c>
      <c r="X610" t="n">
        <v>1230759911</v>
      </c>
      <c r="Y610">
        <f>AT610</f>
        <v/>
      </c>
      <c r="AA610" t="n">
        <v>0</v>
      </c>
      <c r="AB610" t="n">
        <v>2177.51</v>
      </c>
      <c r="AC610" t="n">
        <v>606.1</v>
      </c>
      <c r="AD610" t="n">
        <v>0</v>
      </c>
      <c r="AE610" t="n">
        <v>0</v>
      </c>
      <c r="AF610" t="n">
        <v>87.17</v>
      </c>
      <c r="AG610" t="n">
        <v>11.6</v>
      </c>
      <c r="AH610" t="n">
        <v>0</v>
      </c>
      <c r="AI610" t="n">
        <v>1</v>
      </c>
      <c r="AJ610" t="n">
        <v>24.98</v>
      </c>
      <c r="AK610" t="n">
        <v>52.25</v>
      </c>
      <c r="AL610" t="n">
        <v>1</v>
      </c>
      <c r="AM610" t="n">
        <v>2</v>
      </c>
      <c r="AN610" t="n">
        <v>0</v>
      </c>
      <c r="AO610" t="n">
        <v>1</v>
      </c>
      <c r="AP610" t="n">
        <v>1</v>
      </c>
      <c r="AQ610" t="n">
        <v>0</v>
      </c>
      <c r="AR610" t="n">
        <v>0</v>
      </c>
      <c r="AS610" t="inlineStr"/>
      <c r="AT610" t="n">
        <v>0.02</v>
      </c>
      <c r="AU610" t="inlineStr"/>
      <c r="AV610" t="n">
        <v>0</v>
      </c>
      <c r="AW610" t="n">
        <v>2</v>
      </c>
      <c r="AX610" t="n">
        <v>78867503</v>
      </c>
      <c r="AY610" t="n">
        <v>1</v>
      </c>
      <c r="AZ610" t="n">
        <v>0</v>
      </c>
      <c r="BA610" t="n">
        <v>594</v>
      </c>
      <c r="BB610" t="n">
        <v>0</v>
      </c>
      <c r="BC610" t="n">
        <v>0</v>
      </c>
      <c r="BD610" t="n">
        <v>0</v>
      </c>
      <c r="BE610" t="n">
        <v>0</v>
      </c>
      <c r="BF610" t="n">
        <v>0</v>
      </c>
      <c r="BG610" t="n">
        <v>0</v>
      </c>
      <c r="BH610" t="n">
        <v>0</v>
      </c>
      <c r="BI610" t="n">
        <v>0</v>
      </c>
      <c r="BJ610" t="n">
        <v>0</v>
      </c>
      <c r="BK610" t="n">
        <v>0</v>
      </c>
      <c r="BL610" t="n">
        <v>0</v>
      </c>
      <c r="BM610" t="n">
        <v>0</v>
      </c>
      <c r="BN610" t="n">
        <v>0</v>
      </c>
      <c r="BO610" t="n">
        <v>0</v>
      </c>
      <c r="BP610" t="n">
        <v>0</v>
      </c>
      <c r="BQ610" t="n">
        <v>0</v>
      </c>
      <c r="BR610" t="n">
        <v>0</v>
      </c>
      <c r="BS610" t="n">
        <v>0</v>
      </c>
      <c r="BT610" t="n">
        <v>0</v>
      </c>
      <c r="BU610" t="n">
        <v>0</v>
      </c>
      <c r="BV610" t="n">
        <v>0</v>
      </c>
      <c r="BW610" t="n">
        <v>0</v>
      </c>
      <c r="CV610" t="n">
        <v>0</v>
      </c>
      <c r="CW610">
        <f>ROUND(Y610*Source!I1808*DO610,7)</f>
        <v/>
      </c>
      <c r="CX610">
        <f>ROUND(Y610*Source!I1808,7)</f>
        <v/>
      </c>
      <c r="CY610">
        <f>AB610</f>
        <v/>
      </c>
      <c r="CZ610">
        <f>AF610</f>
        <v/>
      </c>
      <c r="DA610">
        <f>AJ610</f>
        <v/>
      </c>
      <c r="DB610">
        <f>ROUND(ROUND(AT610*CZ610,2),2)</f>
        <v/>
      </c>
      <c r="DC610">
        <f>ROUND(ROUND(AT610*AG610,2),2)</f>
        <v/>
      </c>
      <c r="DD610" t="inlineStr"/>
      <c r="DE610" t="inlineStr"/>
      <c r="DF610">
        <f>ROUND(ROUND(AE610,0)*CX610,0)</f>
        <v/>
      </c>
      <c r="DG610">
        <f>ROUND(ROUND(AF610*AJ610,0)*CX610,0)</f>
        <v/>
      </c>
      <c r="DH610">
        <f>ROUND(ROUND(AG610*AK610,0)*CX610,0)</f>
        <v/>
      </c>
      <c r="DI610">
        <f>ROUND(ROUND(AH610,0)*CX610,0)</f>
        <v/>
      </c>
      <c r="DJ610">
        <f>DG610</f>
        <v/>
      </c>
      <c r="DK610" t="n">
        <v>0</v>
      </c>
      <c r="DL610" t="inlineStr"/>
      <c r="DM610" t="n">
        <v>0</v>
      </c>
      <c r="DN610" t="inlineStr"/>
      <c r="DO610" t="n">
        <v>0</v>
      </c>
    </row>
    <row r="611">
      <c r="A611">
        <f>ROW(Source!A1808)</f>
        <v/>
      </c>
      <c r="B611" t="n">
        <v>78862477</v>
      </c>
      <c r="C611" t="n">
        <v>78867499</v>
      </c>
      <c r="D611" t="n">
        <v>29110426</v>
      </c>
      <c r="E611" t="n">
        <v>1</v>
      </c>
      <c r="F611" t="n">
        <v>1</v>
      </c>
      <c r="G611" t="n">
        <v>1</v>
      </c>
      <c r="H611" t="n">
        <v>3</v>
      </c>
      <c r="I611" t="inlineStr">
        <is>
          <t>101-2143</t>
        </is>
      </c>
      <c r="J611" t="inlineStr">
        <is>
          <t>ТССЦ Московской обл., 101-2143, приказ Минстроя России №675/пр от 28.02.2017 № 254/пр</t>
        </is>
      </c>
      <c r="K611" t="inlineStr">
        <is>
          <t>Краска</t>
        </is>
      </c>
      <c r="L611" t="n">
        <v>1346</v>
      </c>
      <c r="N611" t="n">
        <v>1009</v>
      </c>
      <c r="O611" t="inlineStr">
        <is>
          <t>кг</t>
        </is>
      </c>
      <c r="P611" t="inlineStr">
        <is>
          <t>кг</t>
        </is>
      </c>
      <c r="Q611" t="n">
        <v>1</v>
      </c>
      <c r="W611" t="n">
        <v>0</v>
      </c>
      <c r="X611" t="n">
        <v>-1768004575</v>
      </c>
      <c r="Y611">
        <f>AT611</f>
        <v/>
      </c>
      <c r="AA611" t="n">
        <v>76.84</v>
      </c>
      <c r="AB611" t="n">
        <v>0</v>
      </c>
      <c r="AC611" t="n">
        <v>0</v>
      </c>
      <c r="AD611" t="n">
        <v>0</v>
      </c>
      <c r="AE611" t="n">
        <v>28.67</v>
      </c>
      <c r="AF611" t="n">
        <v>0</v>
      </c>
      <c r="AG611" t="n">
        <v>0</v>
      </c>
      <c r="AH611" t="n">
        <v>0</v>
      </c>
      <c r="AI611" t="n">
        <v>2.68</v>
      </c>
      <c r="AJ611" t="n">
        <v>1</v>
      </c>
      <c r="AK611" t="n">
        <v>1</v>
      </c>
      <c r="AL611" t="n">
        <v>1</v>
      </c>
      <c r="AM611" t="n">
        <v>2</v>
      </c>
      <c r="AN611" t="n">
        <v>0</v>
      </c>
      <c r="AO611" t="n">
        <v>1</v>
      </c>
      <c r="AP611" t="n">
        <v>1</v>
      </c>
      <c r="AQ611" t="n">
        <v>0</v>
      </c>
      <c r="AR611" t="n">
        <v>0</v>
      </c>
      <c r="AS611" t="inlineStr"/>
      <c r="AT611" t="n">
        <v>0.3</v>
      </c>
      <c r="AU611" t="inlineStr"/>
      <c r="AV611" t="n">
        <v>0</v>
      </c>
      <c r="AW611" t="n">
        <v>2</v>
      </c>
      <c r="AX611" t="n">
        <v>78867504</v>
      </c>
      <c r="AY611" t="n">
        <v>1</v>
      </c>
      <c r="AZ611" t="n">
        <v>0</v>
      </c>
      <c r="BA611" t="n">
        <v>595</v>
      </c>
      <c r="BB611" t="n">
        <v>0</v>
      </c>
      <c r="BC611" t="n">
        <v>0</v>
      </c>
      <c r="BD611" t="n">
        <v>0</v>
      </c>
      <c r="BE611" t="n">
        <v>0</v>
      </c>
      <c r="BF611" t="n">
        <v>0</v>
      </c>
      <c r="BG611" t="n">
        <v>0</v>
      </c>
      <c r="BH611" t="n">
        <v>0</v>
      </c>
      <c r="BI611" t="n">
        <v>0</v>
      </c>
      <c r="BJ611" t="n">
        <v>0</v>
      </c>
      <c r="BK611" t="n">
        <v>0</v>
      </c>
      <c r="BL611" t="n">
        <v>0</v>
      </c>
      <c r="BM611" t="n">
        <v>0</v>
      </c>
      <c r="BN611" t="n">
        <v>0</v>
      </c>
      <c r="BO611" t="n">
        <v>0</v>
      </c>
      <c r="BP611" t="n">
        <v>0</v>
      </c>
      <c r="BQ611" t="n">
        <v>0</v>
      </c>
      <c r="BR611" t="n">
        <v>0</v>
      </c>
      <c r="BS611" t="n">
        <v>0</v>
      </c>
      <c r="BT611" t="n">
        <v>0</v>
      </c>
      <c r="BU611" t="n">
        <v>0</v>
      </c>
      <c r="BV611" t="n">
        <v>0</v>
      </c>
      <c r="BW611" t="n">
        <v>0</v>
      </c>
      <c r="CV611" t="n">
        <v>0</v>
      </c>
      <c r="CW611" t="n">
        <v>0</v>
      </c>
      <c r="CX611">
        <f>ROUND(Y611*Source!I1808,7)</f>
        <v/>
      </c>
      <c r="CY611">
        <f>AA611</f>
        <v/>
      </c>
      <c r="CZ611">
        <f>AE611</f>
        <v/>
      </c>
      <c r="DA611">
        <f>AI611</f>
        <v/>
      </c>
      <c r="DB611">
        <f>ROUND(ROUND(AT611*CZ611,2),2)</f>
        <v/>
      </c>
      <c r="DC611">
        <f>ROUND(ROUND(AT611*AG611,2),2)</f>
        <v/>
      </c>
      <c r="DD611" t="inlineStr"/>
      <c r="DE611" t="inlineStr"/>
      <c r="DF611">
        <f>ROUND(ROUND(AE611*AI611,0)*CX611,0)</f>
        <v/>
      </c>
      <c r="DG611">
        <f>ROUND(ROUND(AF611,0)*CX611,0)</f>
        <v/>
      </c>
      <c r="DH611">
        <f>ROUND(ROUND(AG611,0)*CX611,0)</f>
        <v/>
      </c>
      <c r="DI611">
        <f>ROUND(ROUND(AH611,0)*CX611,0)</f>
        <v/>
      </c>
      <c r="DJ611">
        <f>DF611</f>
        <v/>
      </c>
      <c r="DK611" t="n">
        <v>0</v>
      </c>
      <c r="DL611" t="inlineStr"/>
      <c r="DM611" t="n">
        <v>0</v>
      </c>
      <c r="DN611" t="inlineStr"/>
      <c r="DO611" t="n">
        <v>0</v>
      </c>
    </row>
    <row r="612">
      <c r="A612">
        <f>ROW(Source!A1808)</f>
        <v/>
      </c>
      <c r="B612" t="n">
        <v>78862477</v>
      </c>
      <c r="C612" t="n">
        <v>78867499</v>
      </c>
      <c r="D612" t="n">
        <v>29149204</v>
      </c>
      <c r="E612" t="n">
        <v>1</v>
      </c>
      <c r="F612" t="n">
        <v>1</v>
      </c>
      <c r="G612" t="n">
        <v>1</v>
      </c>
      <c r="H612" t="n">
        <v>3</v>
      </c>
      <c r="I612" t="inlineStr">
        <is>
          <t>405-0219</t>
        </is>
      </c>
      <c r="J612" t="inlineStr">
        <is>
          <t>ТССЦ Московской обл., 405-0219, приказ Минстроя России №675/пр от 28.02.2017 № 257/пр</t>
        </is>
      </c>
      <c r="K612" t="inlineStr">
        <is>
          <t>Гипсовые вяжущие, марка Г3</t>
        </is>
      </c>
      <c r="L612" t="n">
        <v>1348</v>
      </c>
      <c r="N612" t="n">
        <v>1009</v>
      </c>
      <c r="O612" t="inlineStr">
        <is>
          <t>т</t>
        </is>
      </c>
      <c r="P612" t="inlineStr">
        <is>
          <t>т</t>
        </is>
      </c>
      <c r="Q612" t="n">
        <v>1000</v>
      </c>
      <c r="W612" t="n">
        <v>0</v>
      </c>
      <c r="X612" t="n">
        <v>-601557392</v>
      </c>
      <c r="Y612">
        <f>AT612</f>
        <v/>
      </c>
      <c r="AA612" t="n">
        <v>5482.15</v>
      </c>
      <c r="AB612" t="n">
        <v>0</v>
      </c>
      <c r="AC612" t="n">
        <v>0</v>
      </c>
      <c r="AD612" t="n">
        <v>0</v>
      </c>
      <c r="AE612" t="n">
        <v>729.98</v>
      </c>
      <c r="AF612" t="n">
        <v>0</v>
      </c>
      <c r="AG612" t="n">
        <v>0</v>
      </c>
      <c r="AH612" t="n">
        <v>0</v>
      </c>
      <c r="AI612" t="n">
        <v>7.51</v>
      </c>
      <c r="AJ612" t="n">
        <v>1</v>
      </c>
      <c r="AK612" t="n">
        <v>1</v>
      </c>
      <c r="AL612" t="n">
        <v>1</v>
      </c>
      <c r="AM612" t="n">
        <v>2</v>
      </c>
      <c r="AN612" t="n">
        <v>0</v>
      </c>
      <c r="AO612" t="n">
        <v>1</v>
      </c>
      <c r="AP612" t="n">
        <v>1</v>
      </c>
      <c r="AQ612" t="n">
        <v>0</v>
      </c>
      <c r="AR612" t="n">
        <v>0</v>
      </c>
      <c r="AS612" t="inlineStr"/>
      <c r="AT612" t="n">
        <v>0.01</v>
      </c>
      <c r="AU612" t="inlineStr"/>
      <c r="AV612" t="n">
        <v>0</v>
      </c>
      <c r="AW612" t="n">
        <v>2</v>
      </c>
      <c r="AX612" t="n">
        <v>78867505</v>
      </c>
      <c r="AY612" t="n">
        <v>1</v>
      </c>
      <c r="AZ612" t="n">
        <v>0</v>
      </c>
      <c r="BA612" t="n">
        <v>596</v>
      </c>
      <c r="BB612" t="n">
        <v>0</v>
      </c>
      <c r="BC612" t="n">
        <v>0</v>
      </c>
      <c r="BD612" t="n">
        <v>0</v>
      </c>
      <c r="BE612" t="n">
        <v>0</v>
      </c>
      <c r="BF612" t="n">
        <v>0</v>
      </c>
      <c r="BG612" t="n">
        <v>0</v>
      </c>
      <c r="BH612" t="n">
        <v>0</v>
      </c>
      <c r="BI612" t="n">
        <v>0</v>
      </c>
      <c r="BJ612" t="n">
        <v>0</v>
      </c>
      <c r="BK612" t="n">
        <v>0</v>
      </c>
      <c r="BL612" t="n">
        <v>0</v>
      </c>
      <c r="BM612" t="n">
        <v>0</v>
      </c>
      <c r="BN612" t="n">
        <v>0</v>
      </c>
      <c r="BO612" t="n">
        <v>0</v>
      </c>
      <c r="BP612" t="n">
        <v>0</v>
      </c>
      <c r="BQ612" t="n">
        <v>0</v>
      </c>
      <c r="BR612" t="n">
        <v>0</v>
      </c>
      <c r="BS612" t="n">
        <v>0</v>
      </c>
      <c r="BT612" t="n">
        <v>0</v>
      </c>
      <c r="BU612" t="n">
        <v>0</v>
      </c>
      <c r="BV612" t="n">
        <v>0</v>
      </c>
      <c r="BW612" t="n">
        <v>0</v>
      </c>
      <c r="CV612" t="n">
        <v>0</v>
      </c>
      <c r="CW612" t="n">
        <v>0</v>
      </c>
      <c r="CX612">
        <f>ROUND(Y612*Source!I1808,7)</f>
        <v/>
      </c>
      <c r="CY612">
        <f>AA612</f>
        <v/>
      </c>
      <c r="CZ612">
        <f>AE612</f>
        <v/>
      </c>
      <c r="DA612">
        <f>AI612</f>
        <v/>
      </c>
      <c r="DB612">
        <f>ROUND(ROUND(AT612*CZ612,2),2)</f>
        <v/>
      </c>
      <c r="DC612">
        <f>ROUND(ROUND(AT612*AG612,2),2)</f>
        <v/>
      </c>
      <c r="DD612" t="inlineStr"/>
      <c r="DE612" t="inlineStr"/>
      <c r="DF612">
        <f>ROUND(ROUND(AE612*AI612,0)*CX612,0)</f>
        <v/>
      </c>
      <c r="DG612">
        <f>ROUND(ROUND(AF612,0)*CX612,0)</f>
        <v/>
      </c>
      <c r="DH612">
        <f>ROUND(ROUND(AG612,0)*CX612,0)</f>
        <v/>
      </c>
      <c r="DI612">
        <f>ROUND(ROUND(AH612,0)*CX612,0)</f>
        <v/>
      </c>
      <c r="DJ612">
        <f>DF612</f>
        <v/>
      </c>
      <c r="DK612" t="n">
        <v>0</v>
      </c>
      <c r="DL612" t="inlineStr"/>
      <c r="DM612" t="n">
        <v>0</v>
      </c>
      <c r="DN612" t="inlineStr"/>
      <c r="DO612" t="n">
        <v>0</v>
      </c>
    </row>
    <row r="613">
      <c r="A613">
        <f>ROW(Source!A1808)</f>
        <v/>
      </c>
      <c r="B613" t="n">
        <v>78862477</v>
      </c>
      <c r="C613" t="n">
        <v>78867499</v>
      </c>
      <c r="D613" t="n">
        <v>29152110</v>
      </c>
      <c r="E613" t="n">
        <v>1</v>
      </c>
      <c r="F613" t="n">
        <v>1</v>
      </c>
      <c r="G613" t="n">
        <v>1</v>
      </c>
      <c r="H613" t="n">
        <v>3</v>
      </c>
      <c r="I613" t="inlineStr">
        <is>
          <t>501-8646</t>
        </is>
      </c>
      <c r="J613" t="inlineStr">
        <is>
          <t>ТССЦ Московской обл., 501-8646, приказ Минстроя России №675/пр от 28.02.2017 № 258/пр</t>
        </is>
      </c>
      <c r="K613" t="inlineStr">
        <is>
          <t>Кабель силовой с медными жилами с поливинилхлоридной изоляцией и оболочкой, не распространяющий горение марки ВВГнг, напряжением 0,66 кВ, с числом жил - 2 и сечением 1,5 мм2</t>
        </is>
      </c>
      <c r="L613" t="n">
        <v>1477</v>
      </c>
      <c r="N613" t="n">
        <v>1013</v>
      </c>
      <c r="O613" t="inlineStr">
        <is>
          <t>1000 м</t>
        </is>
      </c>
      <c r="P613" t="inlineStr">
        <is>
          <t>1000 М</t>
        </is>
      </c>
      <c r="Q613" t="n">
        <v>1</v>
      </c>
      <c r="W613" t="n">
        <v>0</v>
      </c>
      <c r="X613" t="n">
        <v>331248361</v>
      </c>
      <c r="Y613">
        <f>AT613</f>
        <v/>
      </c>
      <c r="AA613" t="n">
        <v>35172.72</v>
      </c>
      <c r="AB613" t="n">
        <v>0</v>
      </c>
      <c r="AC613" t="n">
        <v>0</v>
      </c>
      <c r="AD613" t="n">
        <v>0</v>
      </c>
      <c r="AE613" t="n">
        <v>2599.61</v>
      </c>
      <c r="AF613" t="n">
        <v>0</v>
      </c>
      <c r="AG613" t="n">
        <v>0</v>
      </c>
      <c r="AH613" t="n">
        <v>0</v>
      </c>
      <c r="AI613" t="n">
        <v>13.53</v>
      </c>
      <c r="AJ613" t="n">
        <v>1</v>
      </c>
      <c r="AK613" t="n">
        <v>1</v>
      </c>
      <c r="AL613" t="n">
        <v>1</v>
      </c>
      <c r="AM613" t="n">
        <v>0</v>
      </c>
      <c r="AN613" t="n">
        <v>0</v>
      </c>
      <c r="AO613" t="n">
        <v>0</v>
      </c>
      <c r="AP613" t="n">
        <v>1</v>
      </c>
      <c r="AQ613" t="n">
        <v>0</v>
      </c>
      <c r="AR613" t="n">
        <v>0</v>
      </c>
      <c r="AS613" t="inlineStr"/>
      <c r="AT613" t="n">
        <v>0.1</v>
      </c>
      <c r="AU613" t="inlineStr"/>
      <c r="AV613" t="n">
        <v>0</v>
      </c>
      <c r="AW613" t="n">
        <v>1</v>
      </c>
      <c r="AX613" t="n">
        <v>-1</v>
      </c>
      <c r="AY613" t="n">
        <v>0</v>
      </c>
      <c r="AZ613" t="n">
        <v>0</v>
      </c>
      <c r="BA613" t="inlineStr"/>
      <c r="BB613" t="n">
        <v>0</v>
      </c>
      <c r="BC613" t="n">
        <v>0</v>
      </c>
      <c r="BD613" t="n">
        <v>0</v>
      </c>
      <c r="BE613" t="n">
        <v>0</v>
      </c>
      <c r="BF613" t="n">
        <v>0</v>
      </c>
      <c r="BG613" t="n">
        <v>0</v>
      </c>
      <c r="BH613" t="n">
        <v>0</v>
      </c>
      <c r="BI613" t="n">
        <v>0</v>
      </c>
      <c r="BJ613" t="n">
        <v>0</v>
      </c>
      <c r="BK613" t="n">
        <v>0</v>
      </c>
      <c r="BL613" t="n">
        <v>0</v>
      </c>
      <c r="BM613" t="n">
        <v>0</v>
      </c>
      <c r="BN613" t="n">
        <v>0</v>
      </c>
      <c r="BO613" t="n">
        <v>0</v>
      </c>
      <c r="BP613" t="n">
        <v>0</v>
      </c>
      <c r="BQ613" t="n">
        <v>0</v>
      </c>
      <c r="BR613" t="n">
        <v>0</v>
      </c>
      <c r="BS613" t="n">
        <v>0</v>
      </c>
      <c r="BT613" t="n">
        <v>0</v>
      </c>
      <c r="BU613" t="n">
        <v>0</v>
      </c>
      <c r="BV613" t="n">
        <v>0</v>
      </c>
      <c r="BW613" t="n">
        <v>0</v>
      </c>
      <c r="CV613" t="n">
        <v>0</v>
      </c>
      <c r="CW613" t="n">
        <v>0</v>
      </c>
      <c r="CX613">
        <f>ROUND(Y613*Source!I1808,7)</f>
        <v/>
      </c>
      <c r="CY613">
        <f>AA613</f>
        <v/>
      </c>
      <c r="CZ613">
        <f>AE613</f>
        <v/>
      </c>
      <c r="DA613">
        <f>AI613</f>
        <v/>
      </c>
      <c r="DB613">
        <f>ROUND(ROUND(AT613*CZ613,2),2)</f>
        <v/>
      </c>
      <c r="DC613">
        <f>ROUND(ROUND(AT613*AG613,2),2)</f>
        <v/>
      </c>
      <c r="DD613" t="inlineStr"/>
      <c r="DE613" t="inlineStr"/>
      <c r="DF613">
        <f>ROUND(ROUND(AE613*AI613,0)*CX613,0)</f>
        <v/>
      </c>
      <c r="DG613">
        <f>ROUND(ROUND(AF613,0)*CX613,0)</f>
        <v/>
      </c>
      <c r="DH613">
        <f>ROUND(ROUND(AG613,0)*CX613,0)</f>
        <v/>
      </c>
      <c r="DI613">
        <f>ROUND(ROUND(AH613,0)*CX613,0)</f>
        <v/>
      </c>
      <c r="DJ613">
        <f>DF613</f>
        <v/>
      </c>
      <c r="DK613" t="n">
        <v>0</v>
      </c>
      <c r="DL613" t="inlineStr"/>
      <c r="DM613" t="n">
        <v>0</v>
      </c>
      <c r="DN613" t="inlineStr"/>
      <c r="DO613" t="n">
        <v>0</v>
      </c>
    </row>
    <row r="614">
      <c r="A614">
        <f>ROW(Source!A1808)</f>
        <v/>
      </c>
      <c r="B614" t="n">
        <v>78862477</v>
      </c>
      <c r="C614" t="n">
        <v>78867499</v>
      </c>
      <c r="D614" t="n">
        <v>29159012</v>
      </c>
      <c r="E614" t="n">
        <v>1</v>
      </c>
      <c r="F614" t="n">
        <v>1</v>
      </c>
      <c r="G614" t="n">
        <v>1</v>
      </c>
      <c r="H614" t="n">
        <v>3</v>
      </c>
      <c r="I614" t="inlineStr">
        <is>
          <t>507-0700</t>
        </is>
      </c>
      <c r="J614" t="inlineStr">
        <is>
          <t>ТССЦ Московской обл., 507-0700, приказ Минстроя России №675/пр от 28.02.2017 № 258/пр</t>
        </is>
      </c>
      <c r="K614" t="inlineStr">
        <is>
          <t>Трубка поливинилхлоридная ХВТ</t>
        </is>
      </c>
      <c r="L614" t="n">
        <v>1346</v>
      </c>
      <c r="N614" t="n">
        <v>1009</v>
      </c>
      <c r="O614" t="inlineStr">
        <is>
          <t>кг</t>
        </is>
      </c>
      <c r="P614" t="inlineStr">
        <is>
          <t>кг</t>
        </is>
      </c>
      <c r="Q614" t="n">
        <v>1</v>
      </c>
      <c r="W614" t="n">
        <v>0</v>
      </c>
      <c r="X614" t="n">
        <v>-821506530</v>
      </c>
      <c r="Y614">
        <f>AT614</f>
        <v/>
      </c>
      <c r="AA614" t="n">
        <v>202.83</v>
      </c>
      <c r="AB614" t="n">
        <v>0</v>
      </c>
      <c r="AC614" t="n">
        <v>0</v>
      </c>
      <c r="AD614" t="n">
        <v>0</v>
      </c>
      <c r="AE614" t="n">
        <v>41.82</v>
      </c>
      <c r="AF614" t="n">
        <v>0</v>
      </c>
      <c r="AG614" t="n">
        <v>0</v>
      </c>
      <c r="AH614" t="n">
        <v>0</v>
      </c>
      <c r="AI614" t="n">
        <v>4.85</v>
      </c>
      <c r="AJ614" t="n">
        <v>1</v>
      </c>
      <c r="AK614" t="n">
        <v>1</v>
      </c>
      <c r="AL614" t="n">
        <v>1</v>
      </c>
      <c r="AM614" t="n">
        <v>2</v>
      </c>
      <c r="AN614" t="n">
        <v>0</v>
      </c>
      <c r="AO614" t="n">
        <v>1</v>
      </c>
      <c r="AP614" t="n">
        <v>1</v>
      </c>
      <c r="AQ614" t="n">
        <v>0</v>
      </c>
      <c r="AR614" t="n">
        <v>0</v>
      </c>
      <c r="AS614" t="inlineStr"/>
      <c r="AT614" t="n">
        <v>0.53</v>
      </c>
      <c r="AU614" t="inlineStr"/>
      <c r="AV614" t="n">
        <v>0</v>
      </c>
      <c r="AW614" t="n">
        <v>2</v>
      </c>
      <c r="AX614" t="n">
        <v>78867506</v>
      </c>
      <c r="AY614" t="n">
        <v>1</v>
      </c>
      <c r="AZ614" t="n">
        <v>0</v>
      </c>
      <c r="BA614" t="n">
        <v>597</v>
      </c>
      <c r="BB614" t="n">
        <v>0</v>
      </c>
      <c r="BC614" t="n">
        <v>0</v>
      </c>
      <c r="BD614" t="n">
        <v>0</v>
      </c>
      <c r="BE614" t="n">
        <v>0</v>
      </c>
      <c r="BF614" t="n">
        <v>0</v>
      </c>
      <c r="BG614" t="n">
        <v>0</v>
      </c>
      <c r="BH614" t="n">
        <v>0</v>
      </c>
      <c r="BI614" t="n">
        <v>0</v>
      </c>
      <c r="BJ614" t="n">
        <v>0</v>
      </c>
      <c r="BK614" t="n">
        <v>0</v>
      </c>
      <c r="BL614" t="n">
        <v>0</v>
      </c>
      <c r="BM614" t="n">
        <v>0</v>
      </c>
      <c r="BN614" t="n">
        <v>0</v>
      </c>
      <c r="BO614" t="n">
        <v>0</v>
      </c>
      <c r="BP614" t="n">
        <v>0</v>
      </c>
      <c r="BQ614" t="n">
        <v>0</v>
      </c>
      <c r="BR614" t="n">
        <v>0</v>
      </c>
      <c r="BS614" t="n">
        <v>0</v>
      </c>
      <c r="BT614" t="n">
        <v>0</v>
      </c>
      <c r="BU614" t="n">
        <v>0</v>
      </c>
      <c r="BV614" t="n">
        <v>0</v>
      </c>
      <c r="BW614" t="n">
        <v>0</v>
      </c>
      <c r="CV614" t="n">
        <v>0</v>
      </c>
      <c r="CW614" t="n">
        <v>0</v>
      </c>
      <c r="CX614">
        <f>ROUND(Y614*Source!I1808,7)</f>
        <v/>
      </c>
      <c r="CY614">
        <f>AA614</f>
        <v/>
      </c>
      <c r="CZ614">
        <f>AE614</f>
        <v/>
      </c>
      <c r="DA614">
        <f>AI614</f>
        <v/>
      </c>
      <c r="DB614">
        <f>ROUND(ROUND(AT614*CZ614,2),2)</f>
        <v/>
      </c>
      <c r="DC614">
        <f>ROUND(ROUND(AT614*AG614,2),2)</f>
        <v/>
      </c>
      <c r="DD614" t="inlineStr"/>
      <c r="DE614" t="inlineStr"/>
      <c r="DF614">
        <f>ROUND(ROUND(AE614*AI614,0)*CX614,0)</f>
        <v/>
      </c>
      <c r="DG614">
        <f>ROUND(ROUND(AF614,0)*CX614,0)</f>
        <v/>
      </c>
      <c r="DH614">
        <f>ROUND(ROUND(AG614,0)*CX614,0)</f>
        <v/>
      </c>
      <c r="DI614">
        <f>ROUND(ROUND(AH614,0)*CX614,0)</f>
        <v/>
      </c>
      <c r="DJ614">
        <f>DF614</f>
        <v/>
      </c>
      <c r="DK614" t="n">
        <v>0</v>
      </c>
      <c r="DL614" t="inlineStr"/>
      <c r="DM614" t="n">
        <v>0</v>
      </c>
      <c r="DN614" t="inlineStr"/>
      <c r="DO614" t="n">
        <v>0</v>
      </c>
    </row>
    <row r="615">
      <c r="A615">
        <f>ROW(Source!A1808)</f>
        <v/>
      </c>
      <c r="B615" t="n">
        <v>78862477</v>
      </c>
      <c r="C615" t="n">
        <v>78867499</v>
      </c>
      <c r="D615" t="n">
        <v>29171808</v>
      </c>
      <c r="E615" t="n">
        <v>1</v>
      </c>
      <c r="F615" t="n">
        <v>1</v>
      </c>
      <c r="G615" t="n">
        <v>1</v>
      </c>
      <c r="H615" t="n">
        <v>3</v>
      </c>
      <c r="I615" t="inlineStr">
        <is>
          <t>999-9950</t>
        </is>
      </c>
      <c r="J615" t="inlineStr">
        <is>
          <t>ТССЦ Московской обл., 999-9950, приказ Минстроя России №675/пр от 21.09.2015 г.</t>
        </is>
      </c>
      <c r="K615" t="inlineStr">
        <is>
          <t>Вспомогательные ненормируемые материалы (2% от ОЗП)</t>
        </is>
      </c>
      <c r="L615" t="n">
        <v>1374</v>
      </c>
      <c r="N615" t="n">
        <v>1013</v>
      </c>
      <c r="O615" t="inlineStr">
        <is>
          <t>РУБ</t>
        </is>
      </c>
      <c r="P615" t="inlineStr">
        <is>
          <t>РУБ</t>
        </is>
      </c>
      <c r="Q615" t="n">
        <v>1</v>
      </c>
      <c r="W615" t="n">
        <v>0</v>
      </c>
      <c r="X615" t="n">
        <v>-915781824</v>
      </c>
      <c r="Y615">
        <f>AT615</f>
        <v/>
      </c>
      <c r="AA615" t="n">
        <v>1</v>
      </c>
      <c r="AB615" t="n">
        <v>0</v>
      </c>
      <c r="AC615" t="n">
        <v>0</v>
      </c>
      <c r="AD615" t="n">
        <v>0</v>
      </c>
      <c r="AE615" t="n">
        <v>1</v>
      </c>
      <c r="AF615" t="n">
        <v>0</v>
      </c>
      <c r="AG615" t="n">
        <v>0</v>
      </c>
      <c r="AH615" t="n">
        <v>0</v>
      </c>
      <c r="AI615" t="n">
        <v>1</v>
      </c>
      <c r="AJ615" t="n">
        <v>1</v>
      </c>
      <c r="AK615" t="n">
        <v>1</v>
      </c>
      <c r="AL615" t="n">
        <v>1</v>
      </c>
      <c r="AM615" t="n">
        <v>-2</v>
      </c>
      <c r="AN615" t="n">
        <v>0</v>
      </c>
      <c r="AO615" t="n">
        <v>1</v>
      </c>
      <c r="AP615" t="n">
        <v>1</v>
      </c>
      <c r="AQ615" t="n">
        <v>0</v>
      </c>
      <c r="AR615" t="n">
        <v>0</v>
      </c>
      <c r="AS615" t="inlineStr"/>
      <c r="AT615" t="n">
        <v>3.1</v>
      </c>
      <c r="AU615" t="inlineStr"/>
      <c r="AV615" t="n">
        <v>0</v>
      </c>
      <c r="AW615" t="n">
        <v>2</v>
      </c>
      <c r="AX615" t="n">
        <v>78867507</v>
      </c>
      <c r="AY615" t="n">
        <v>1</v>
      </c>
      <c r="AZ615" t="n">
        <v>0</v>
      </c>
      <c r="BA615" t="n">
        <v>598</v>
      </c>
      <c r="BB615" t="n">
        <v>0</v>
      </c>
      <c r="BC615" t="n">
        <v>0</v>
      </c>
      <c r="BD615" t="n">
        <v>0</v>
      </c>
      <c r="BE615" t="n">
        <v>0</v>
      </c>
      <c r="BF615" t="n">
        <v>0</v>
      </c>
      <c r="BG615" t="n">
        <v>0</v>
      </c>
      <c r="BH615" t="n">
        <v>0</v>
      </c>
      <c r="BI615" t="n">
        <v>0</v>
      </c>
      <c r="BJ615" t="n">
        <v>0</v>
      </c>
      <c r="BK615" t="n">
        <v>0</v>
      </c>
      <c r="BL615" t="n">
        <v>0</v>
      </c>
      <c r="BM615" t="n">
        <v>0</v>
      </c>
      <c r="BN615" t="n">
        <v>0</v>
      </c>
      <c r="BO615" t="n">
        <v>0</v>
      </c>
      <c r="BP615" t="n">
        <v>0</v>
      </c>
      <c r="BQ615" t="n">
        <v>0</v>
      </c>
      <c r="BR615" t="n">
        <v>0</v>
      </c>
      <c r="BS615" t="n">
        <v>0</v>
      </c>
      <c r="BT615" t="n">
        <v>0</v>
      </c>
      <c r="BU615" t="n">
        <v>0</v>
      </c>
      <c r="BV615" t="n">
        <v>0</v>
      </c>
      <c r="BW615" t="n">
        <v>0</v>
      </c>
      <c r="CV615" t="n">
        <v>0</v>
      </c>
      <c r="CW615" t="n">
        <v>0</v>
      </c>
      <c r="CX615">
        <f>ROUND(Y615*Source!I1808,7)</f>
        <v/>
      </c>
      <c r="CY615">
        <f>AA615</f>
        <v/>
      </c>
      <c r="CZ615">
        <f>AE615</f>
        <v/>
      </c>
      <c r="DA615">
        <f>AI615</f>
        <v/>
      </c>
      <c r="DB615">
        <f>ROUND(ROUND(AT615*CZ615,2),2)</f>
        <v/>
      </c>
      <c r="DC615">
        <f>ROUND(ROUND(AT615*AG615,2),2)</f>
        <v/>
      </c>
      <c r="DD615" t="inlineStr"/>
      <c r="DE615" t="inlineStr"/>
      <c r="DF615">
        <f>ROUND(ROUND(AE615,0)*CX615,0)</f>
        <v/>
      </c>
      <c r="DG615">
        <f>ROUND(ROUND(AF615,0)*CX615,0)</f>
        <v/>
      </c>
      <c r="DH615">
        <f>ROUND(ROUND(AG615,0)*CX615,0)</f>
        <v/>
      </c>
      <c r="DI615">
        <f>ROUND(ROUND(AH615,0)*CX615,0)</f>
        <v/>
      </c>
      <c r="DJ615">
        <f>DF615</f>
        <v/>
      </c>
      <c r="DK615" t="n">
        <v>0</v>
      </c>
      <c r="DL615" t="inlineStr"/>
      <c r="DM615" t="n">
        <v>0</v>
      </c>
      <c r="DN615" t="inlineStr"/>
      <c r="DO615" t="n">
        <v>0</v>
      </c>
    </row>
    <row r="616">
      <c r="A616">
        <f>ROW(Source!A1810)</f>
        <v/>
      </c>
      <c r="B616" t="n">
        <v>78862477</v>
      </c>
      <c r="C616" t="n">
        <v>78867510</v>
      </c>
      <c r="D616" t="n">
        <v>18409850</v>
      </c>
      <c r="E616" t="n">
        <v>1</v>
      </c>
      <c r="F616" t="n">
        <v>1</v>
      </c>
      <c r="G616" t="n">
        <v>1</v>
      </c>
      <c r="H616" t="n">
        <v>1</v>
      </c>
      <c r="I616" t="inlineStr">
        <is>
          <t>1-1035-90</t>
        </is>
      </c>
      <c r="J616" t="inlineStr"/>
      <c r="K616" t="inlineStr">
        <is>
          <t>Рабочий строитель среднего разряда 3,5</t>
        </is>
      </c>
      <c r="L616" t="n">
        <v>1369</v>
      </c>
      <c r="N616" t="n">
        <v>1013</v>
      </c>
      <c r="O616" t="inlineStr">
        <is>
          <t>чел.-ч</t>
        </is>
      </c>
      <c r="P616" t="inlineStr">
        <is>
          <t>чел.-ч</t>
        </is>
      </c>
      <c r="Q616" t="n">
        <v>1</v>
      </c>
      <c r="W616" t="n">
        <v>0</v>
      </c>
      <c r="X616" t="n">
        <v>855544366</v>
      </c>
      <c r="Y616">
        <f>AT616</f>
        <v/>
      </c>
      <c r="AA616" t="n">
        <v>0</v>
      </c>
      <c r="AB616" t="n">
        <v>0</v>
      </c>
      <c r="AC616" t="n">
        <v>0</v>
      </c>
      <c r="AD616" t="n">
        <v>9.07</v>
      </c>
      <c r="AE616" t="n">
        <v>0</v>
      </c>
      <c r="AF616" t="n">
        <v>0</v>
      </c>
      <c r="AG616" t="n">
        <v>0</v>
      </c>
      <c r="AH616" t="n">
        <v>9.07</v>
      </c>
      <c r="AI616" t="n">
        <v>1</v>
      </c>
      <c r="AJ616" t="n">
        <v>1</v>
      </c>
      <c r="AK616" t="n">
        <v>1</v>
      </c>
      <c r="AL616" t="n">
        <v>1</v>
      </c>
      <c r="AM616" t="n">
        <v>-2</v>
      </c>
      <c r="AN616" t="n">
        <v>0</v>
      </c>
      <c r="AO616" t="n">
        <v>1</v>
      </c>
      <c r="AP616" t="n">
        <v>0</v>
      </c>
      <c r="AQ616" t="n">
        <v>0</v>
      </c>
      <c r="AR616" t="n">
        <v>0</v>
      </c>
      <c r="AS616" t="inlineStr"/>
      <c r="AT616" t="n">
        <v>24.1</v>
      </c>
      <c r="AU616" t="inlineStr"/>
      <c r="AV616" t="n">
        <v>1</v>
      </c>
      <c r="AW616" t="n">
        <v>2</v>
      </c>
      <c r="AX616" t="n">
        <v>78867514</v>
      </c>
      <c r="AY616" t="n">
        <v>1</v>
      </c>
      <c r="AZ616" t="n">
        <v>0</v>
      </c>
      <c r="BA616" t="n">
        <v>599</v>
      </c>
      <c r="BB616" t="n">
        <v>0</v>
      </c>
      <c r="BC616" t="n">
        <v>0</v>
      </c>
      <c r="BD616" t="n">
        <v>0</v>
      </c>
      <c r="BE616" t="n">
        <v>0</v>
      </c>
      <c r="BF616" t="n">
        <v>0</v>
      </c>
      <c r="BG616" t="n">
        <v>0</v>
      </c>
      <c r="BH616" t="n">
        <v>0</v>
      </c>
      <c r="BI616" t="n">
        <v>0</v>
      </c>
      <c r="BJ616" t="n">
        <v>0</v>
      </c>
      <c r="BK616" t="n">
        <v>0</v>
      </c>
      <c r="BL616" t="n">
        <v>0</v>
      </c>
      <c r="BM616" t="n">
        <v>0</v>
      </c>
      <c r="BN616" t="n">
        <v>0</v>
      </c>
      <c r="BO616" t="n">
        <v>0</v>
      </c>
      <c r="BP616" t="n">
        <v>0</v>
      </c>
      <c r="BQ616" t="n">
        <v>0</v>
      </c>
      <c r="BR616" t="n">
        <v>0</v>
      </c>
      <c r="BS616" t="n">
        <v>0</v>
      </c>
      <c r="BT616" t="n">
        <v>0</v>
      </c>
      <c r="BU616" t="n">
        <v>0</v>
      </c>
      <c r="BV616" t="n">
        <v>0</v>
      </c>
      <c r="BW616" t="n">
        <v>0</v>
      </c>
      <c r="CU616">
        <f>ROUND(AT616*Source!I1810*AH616*AL616,0)</f>
        <v/>
      </c>
      <c r="CV616">
        <f>ROUND(Y616*Source!I1810,7)</f>
        <v/>
      </c>
      <c r="CW616" t="n">
        <v>0</v>
      </c>
      <c r="CX616">
        <f>ROUND(Y616*Source!I1810,7)</f>
        <v/>
      </c>
      <c r="CY616">
        <f>AD616</f>
        <v/>
      </c>
      <c r="CZ616">
        <f>AH616</f>
        <v/>
      </c>
      <c r="DA616">
        <f>AL616</f>
        <v/>
      </c>
      <c r="DB616">
        <f>ROUND(ROUND(AT616*CZ616,2),2)</f>
        <v/>
      </c>
      <c r="DC616">
        <f>ROUND(ROUND(AT616*AG616,2),2)</f>
        <v/>
      </c>
      <c r="DD616" t="inlineStr"/>
      <c r="DE616" t="inlineStr"/>
      <c r="DF616">
        <f>ROUND(ROUND(AE616,0)*CX616,0)</f>
        <v/>
      </c>
      <c r="DG616">
        <f>ROUND(ROUND(AF616,0)*CX616,0)</f>
        <v/>
      </c>
      <c r="DH616">
        <f>ROUND(ROUND(AG616,0)*CX616,0)</f>
        <v/>
      </c>
      <c r="DI616">
        <f>ROUND(ROUND(AH616,0)*CX616,0)</f>
        <v/>
      </c>
      <c r="DJ616">
        <f>DI616</f>
        <v/>
      </c>
      <c r="DK616" t="n">
        <v>0</v>
      </c>
      <c r="DL616" t="inlineStr"/>
      <c r="DM616" t="n">
        <v>0</v>
      </c>
      <c r="DN616" t="inlineStr"/>
      <c r="DO616" t="n">
        <v>0</v>
      </c>
    </row>
    <row r="617">
      <c r="A617">
        <f>ROW(Source!A1810)</f>
        <v/>
      </c>
      <c r="B617" t="n">
        <v>78862477</v>
      </c>
      <c r="C617" t="n">
        <v>78867510</v>
      </c>
      <c r="D617" t="n">
        <v>29169253</v>
      </c>
      <c r="E617" t="n">
        <v>1</v>
      </c>
      <c r="F617" t="n">
        <v>1</v>
      </c>
      <c r="G617" t="n">
        <v>1</v>
      </c>
      <c r="H617" t="n">
        <v>3</v>
      </c>
      <c r="I617" t="inlineStr">
        <is>
          <t>509-1201</t>
        </is>
      </c>
      <c r="J617" t="inlineStr">
        <is>
          <t>ТССЦ Московской обл., 509-1201, приказ Минстроя России №675/пр от 28.02.2017 № 258/пр</t>
        </is>
      </c>
      <c r="K617" t="inlineStr">
        <is>
          <t>Выключатель одноклавишный для скрытой проводки</t>
        </is>
      </c>
      <c r="L617" t="n">
        <v>1358</v>
      </c>
      <c r="N617" t="n">
        <v>1010</v>
      </c>
      <c r="O617" t="inlineStr">
        <is>
          <t>10 шт.</t>
        </is>
      </c>
      <c r="P617" t="inlineStr">
        <is>
          <t>10 шт.</t>
        </is>
      </c>
      <c r="Q617" t="n">
        <v>10</v>
      </c>
      <c r="W617" t="n">
        <v>1</v>
      </c>
      <c r="X617" t="n">
        <v>588557002</v>
      </c>
      <c r="Y617">
        <f>AT617</f>
        <v/>
      </c>
      <c r="AA617" t="n">
        <v>643.52</v>
      </c>
      <c r="AB617" t="n">
        <v>0</v>
      </c>
      <c r="AC617" t="n">
        <v>0</v>
      </c>
      <c r="AD617" t="n">
        <v>0</v>
      </c>
      <c r="AE617" t="n">
        <v>65.2</v>
      </c>
      <c r="AF617" t="n">
        <v>0</v>
      </c>
      <c r="AG617" t="n">
        <v>0</v>
      </c>
      <c r="AH617" t="n">
        <v>0</v>
      </c>
      <c r="AI617" t="n">
        <v>9.869999999999999</v>
      </c>
      <c r="AJ617" t="n">
        <v>1</v>
      </c>
      <c r="AK617" t="n">
        <v>1</v>
      </c>
      <c r="AL617" t="n">
        <v>1</v>
      </c>
      <c r="AM617" t="n">
        <v>2</v>
      </c>
      <c r="AN617" t="n">
        <v>0</v>
      </c>
      <c r="AO617" t="n">
        <v>1</v>
      </c>
      <c r="AP617" t="n">
        <v>0</v>
      </c>
      <c r="AQ617" t="n">
        <v>0</v>
      </c>
      <c r="AR617" t="n">
        <v>0</v>
      </c>
      <c r="AS617" t="inlineStr"/>
      <c r="AT617" t="n">
        <v>-10</v>
      </c>
      <c r="AU617" t="inlineStr"/>
      <c r="AV617" t="n">
        <v>0</v>
      </c>
      <c r="AW617" t="n">
        <v>2</v>
      </c>
      <c r="AX617" t="n">
        <v>78867515</v>
      </c>
      <c r="AY617" t="n">
        <v>1</v>
      </c>
      <c r="AZ617" t="n">
        <v>6144</v>
      </c>
      <c r="BA617" t="n">
        <v>600</v>
      </c>
      <c r="BB617" t="n">
        <v>0</v>
      </c>
      <c r="BC617" t="n">
        <v>0</v>
      </c>
      <c r="BD617" t="n">
        <v>0</v>
      </c>
      <c r="BE617" t="n">
        <v>0</v>
      </c>
      <c r="BF617" t="n">
        <v>0</v>
      </c>
      <c r="BG617" t="n">
        <v>0</v>
      </c>
      <c r="BH617" t="n">
        <v>0</v>
      </c>
      <c r="BI617" t="n">
        <v>0</v>
      </c>
      <c r="BJ617" t="n">
        <v>0</v>
      </c>
      <c r="BK617" t="n">
        <v>0</v>
      </c>
      <c r="BL617" t="n">
        <v>0</v>
      </c>
      <c r="BM617" t="n">
        <v>0</v>
      </c>
      <c r="BN617" t="n">
        <v>0</v>
      </c>
      <c r="BO617" t="n">
        <v>0</v>
      </c>
      <c r="BP617" t="n">
        <v>0</v>
      </c>
      <c r="BQ617" t="n">
        <v>0</v>
      </c>
      <c r="BR617" t="n">
        <v>0</v>
      </c>
      <c r="BS617" t="n">
        <v>0</v>
      </c>
      <c r="BT617" t="n">
        <v>0</v>
      </c>
      <c r="BU617" t="n">
        <v>0</v>
      </c>
      <c r="BV617" t="n">
        <v>0</v>
      </c>
      <c r="BW617" t="n">
        <v>0</v>
      </c>
      <c r="CV617" t="n">
        <v>0</v>
      </c>
      <c r="CW617" t="n">
        <v>0</v>
      </c>
      <c r="CX617">
        <f>ROUND(Y617*Source!I1810,7)</f>
        <v/>
      </c>
      <c r="CY617">
        <f>AA617</f>
        <v/>
      </c>
      <c r="CZ617">
        <f>AE617</f>
        <v/>
      </c>
      <c r="DA617">
        <f>AI617</f>
        <v/>
      </c>
      <c r="DB617">
        <f>ROUND(ROUND(AT617*CZ617,2),2)</f>
        <v/>
      </c>
      <c r="DC617">
        <f>ROUND(ROUND(AT617*AG617,2),2)</f>
        <v/>
      </c>
      <c r="DD617" t="inlineStr"/>
      <c r="DE617" t="inlineStr"/>
      <c r="DF617">
        <f>ROUND(ROUND(AE617*AI617,0)*CX617,0)</f>
        <v/>
      </c>
      <c r="DG617">
        <f>ROUND(ROUND(AF617,0)*CX617,0)</f>
        <v/>
      </c>
      <c r="DH617">
        <f>ROUND(ROUND(AG617,0)*CX617,0)</f>
        <v/>
      </c>
      <c r="DI617">
        <f>ROUND(ROUND(AH617,0)*CX617,0)</f>
        <v/>
      </c>
      <c r="DJ617">
        <f>DF617</f>
        <v/>
      </c>
      <c r="DK617" t="n">
        <v>0</v>
      </c>
      <c r="DL617" t="inlineStr"/>
      <c r="DM617" t="n">
        <v>0</v>
      </c>
      <c r="DN617" t="inlineStr"/>
      <c r="DO617" t="n">
        <v>0</v>
      </c>
    </row>
    <row r="618">
      <c r="A618">
        <f>ROW(Source!A1810)</f>
        <v/>
      </c>
      <c r="B618" t="n">
        <v>78862477</v>
      </c>
      <c r="C618" t="n">
        <v>78867510</v>
      </c>
      <c r="D618" t="n">
        <v>29169261</v>
      </c>
      <c r="E618" t="n">
        <v>1</v>
      </c>
      <c r="F618" t="n">
        <v>1</v>
      </c>
      <c r="G618" t="n">
        <v>1</v>
      </c>
      <c r="H618" t="n">
        <v>3</v>
      </c>
      <c r="I618" t="inlineStr">
        <is>
          <t>509-4587</t>
        </is>
      </c>
      <c r="J618" t="inlineStr">
        <is>
          <t>ТССЦ Московской обл., 509-4587, приказ Минстроя России №675/пр от 28.02.2017 № 258/пр</t>
        </is>
      </c>
      <c r="K618" t="inlineStr">
        <is>
          <t>Выключатель одноклавишный для открытой проводки серии "Прима", марка А16-046 с подсветкой, цвет белый</t>
        </is>
      </c>
      <c r="L618" t="n">
        <v>1358</v>
      </c>
      <c r="N618" t="n">
        <v>1010</v>
      </c>
      <c r="O618" t="inlineStr">
        <is>
          <t>10 шт.</t>
        </is>
      </c>
      <c r="P618" t="inlineStr">
        <is>
          <t>10 шт.</t>
        </is>
      </c>
      <c r="Q618" t="n">
        <v>10</v>
      </c>
      <c r="W618" t="n">
        <v>0</v>
      </c>
      <c r="X618" t="n">
        <v>-268950069</v>
      </c>
      <c r="Y618">
        <f>AT618</f>
        <v/>
      </c>
      <c r="AA618" t="n">
        <v>1418.63</v>
      </c>
      <c r="AB618" t="n">
        <v>0</v>
      </c>
      <c r="AC618" t="n">
        <v>0</v>
      </c>
      <c r="AD618" t="n">
        <v>0</v>
      </c>
      <c r="AE618" t="n">
        <v>97.09999999999999</v>
      </c>
      <c r="AF618" t="n">
        <v>0</v>
      </c>
      <c r="AG618" t="n">
        <v>0</v>
      </c>
      <c r="AH618" t="n">
        <v>0</v>
      </c>
      <c r="AI618" t="n">
        <v>14.61</v>
      </c>
      <c r="AJ618" t="n">
        <v>1</v>
      </c>
      <c r="AK618" t="n">
        <v>1</v>
      </c>
      <c r="AL618" t="n">
        <v>1</v>
      </c>
      <c r="AM618" t="n">
        <v>0</v>
      </c>
      <c r="AN618" t="n">
        <v>0</v>
      </c>
      <c r="AO618" t="n">
        <v>0</v>
      </c>
      <c r="AP618" t="n">
        <v>0</v>
      </c>
      <c r="AQ618" t="n">
        <v>0</v>
      </c>
      <c r="AR618" t="n">
        <v>0</v>
      </c>
      <c r="AS618" t="inlineStr"/>
      <c r="AT618" t="n">
        <v>10</v>
      </c>
      <c r="AU618" t="inlineStr"/>
      <c r="AV618" t="n">
        <v>0</v>
      </c>
      <c r="AW618" t="n">
        <v>1</v>
      </c>
      <c r="AX618" t="n">
        <v>-1</v>
      </c>
      <c r="AY618" t="n">
        <v>0</v>
      </c>
      <c r="AZ618" t="n">
        <v>0</v>
      </c>
      <c r="BA618" t="inlineStr"/>
      <c r="BB618" t="n">
        <v>0</v>
      </c>
      <c r="BC618" t="n">
        <v>0</v>
      </c>
      <c r="BD618" t="n">
        <v>0</v>
      </c>
      <c r="BE618" t="n">
        <v>0</v>
      </c>
      <c r="BF618" t="n">
        <v>0</v>
      </c>
      <c r="BG618" t="n">
        <v>0</v>
      </c>
      <c r="BH618" t="n">
        <v>0</v>
      </c>
      <c r="BI618" t="n">
        <v>0</v>
      </c>
      <c r="BJ618" t="n">
        <v>0</v>
      </c>
      <c r="BK618" t="n">
        <v>0</v>
      </c>
      <c r="BL618" t="n">
        <v>0</v>
      </c>
      <c r="BM618" t="n">
        <v>0</v>
      </c>
      <c r="BN618" t="n">
        <v>0</v>
      </c>
      <c r="BO618" t="n">
        <v>0</v>
      </c>
      <c r="BP618" t="n">
        <v>0</v>
      </c>
      <c r="BQ618" t="n">
        <v>0</v>
      </c>
      <c r="BR618" t="n">
        <v>0</v>
      </c>
      <c r="BS618" t="n">
        <v>0</v>
      </c>
      <c r="BT618" t="n">
        <v>0</v>
      </c>
      <c r="BU618" t="n">
        <v>0</v>
      </c>
      <c r="BV618" t="n">
        <v>0</v>
      </c>
      <c r="BW618" t="n">
        <v>0</v>
      </c>
      <c r="CV618" t="n">
        <v>0</v>
      </c>
      <c r="CW618" t="n">
        <v>0</v>
      </c>
      <c r="CX618">
        <f>ROUND(Y618*Source!I1810,7)</f>
        <v/>
      </c>
      <c r="CY618">
        <f>AA618</f>
        <v/>
      </c>
      <c r="CZ618">
        <f>AE618</f>
        <v/>
      </c>
      <c r="DA618">
        <f>AI618</f>
        <v/>
      </c>
      <c r="DB618">
        <f>ROUND(ROUND(AT618*CZ618,2),2)</f>
        <v/>
      </c>
      <c r="DC618">
        <f>ROUND(ROUND(AT618*AG618,2),2)</f>
        <v/>
      </c>
      <c r="DD618" t="inlineStr"/>
      <c r="DE618" t="inlineStr"/>
      <c r="DF618">
        <f>ROUND(ROUND(AE618*AI618,0)*CX618,0)</f>
        <v/>
      </c>
      <c r="DG618">
        <f>ROUND(ROUND(AF618,0)*CX618,0)</f>
        <v/>
      </c>
      <c r="DH618">
        <f>ROUND(ROUND(AG618,0)*CX618,0)</f>
        <v/>
      </c>
      <c r="DI618">
        <f>ROUND(ROUND(AH618,0)*CX618,0)</f>
        <v/>
      </c>
      <c r="DJ618">
        <f>DF618</f>
        <v/>
      </c>
      <c r="DK618" t="n">
        <v>0</v>
      </c>
      <c r="DL618" t="inlineStr"/>
      <c r="DM618" t="n">
        <v>0</v>
      </c>
      <c r="DN618" t="inlineStr"/>
      <c r="DO618" t="n">
        <v>0</v>
      </c>
    </row>
    <row r="619">
      <c r="A619">
        <f>ROW(Source!A1813)</f>
        <v/>
      </c>
      <c r="B619" t="n">
        <v>78862477</v>
      </c>
      <c r="C619" t="n">
        <v>78867518</v>
      </c>
      <c r="D619" t="n">
        <v>18411117</v>
      </c>
      <c r="E619" t="n">
        <v>1</v>
      </c>
      <c r="F619" t="n">
        <v>1</v>
      </c>
      <c r="G619" t="n">
        <v>1</v>
      </c>
      <c r="H619" t="n">
        <v>1</v>
      </c>
      <c r="I619" t="inlineStr">
        <is>
          <t>1-1040-90</t>
        </is>
      </c>
      <c r="J619" t="inlineStr"/>
      <c r="K619" t="inlineStr">
        <is>
          <t>Рабочий строитель среднего разряда 4</t>
        </is>
      </c>
      <c r="L619" t="n">
        <v>1369</v>
      </c>
      <c r="N619" t="n">
        <v>1013</v>
      </c>
      <c r="O619" t="inlineStr">
        <is>
          <t>чел.-ч</t>
        </is>
      </c>
      <c r="P619" t="inlineStr">
        <is>
          <t>чел.-ч</t>
        </is>
      </c>
      <c r="Q619" t="n">
        <v>1</v>
      </c>
      <c r="W619" t="n">
        <v>0</v>
      </c>
      <c r="X619" t="n">
        <v>-1739886638</v>
      </c>
      <c r="Y619">
        <f>AT619</f>
        <v/>
      </c>
      <c r="AA619" t="n">
        <v>0</v>
      </c>
      <c r="AB619" t="n">
        <v>0</v>
      </c>
      <c r="AC619" t="n">
        <v>0</v>
      </c>
      <c r="AD619" t="n">
        <v>9.619999999999999</v>
      </c>
      <c r="AE619" t="n">
        <v>0</v>
      </c>
      <c r="AF619" t="n">
        <v>0</v>
      </c>
      <c r="AG619" t="n">
        <v>0</v>
      </c>
      <c r="AH619" t="n">
        <v>9.619999999999999</v>
      </c>
      <c r="AI619" t="n">
        <v>1</v>
      </c>
      <c r="AJ619" t="n">
        <v>1</v>
      </c>
      <c r="AK619" t="n">
        <v>1</v>
      </c>
      <c r="AL619" t="n">
        <v>1</v>
      </c>
      <c r="AM619" t="n">
        <v>-2</v>
      </c>
      <c r="AN619" t="n">
        <v>0</v>
      </c>
      <c r="AO619" t="n">
        <v>1</v>
      </c>
      <c r="AP619" t="n">
        <v>1</v>
      </c>
      <c r="AQ619" t="n">
        <v>0</v>
      </c>
      <c r="AR619" t="n">
        <v>0</v>
      </c>
      <c r="AS619" t="inlineStr"/>
      <c r="AT619" t="n">
        <v>163.3</v>
      </c>
      <c r="AU619" t="inlineStr"/>
      <c r="AV619" t="n">
        <v>1</v>
      </c>
      <c r="AW619" t="n">
        <v>2</v>
      </c>
      <c r="AX619" t="n">
        <v>78867526</v>
      </c>
      <c r="AY619" t="n">
        <v>1</v>
      </c>
      <c r="AZ619" t="n">
        <v>0</v>
      </c>
      <c r="BA619" t="n">
        <v>601</v>
      </c>
      <c r="BB619" t="n">
        <v>0</v>
      </c>
      <c r="BC619" t="n">
        <v>0</v>
      </c>
      <c r="BD619" t="n">
        <v>0</v>
      </c>
      <c r="BE619" t="n">
        <v>0</v>
      </c>
      <c r="BF619" t="n">
        <v>0</v>
      </c>
      <c r="BG619" t="n">
        <v>0</v>
      </c>
      <c r="BH619" t="n">
        <v>0</v>
      </c>
      <c r="BI619" t="n">
        <v>0</v>
      </c>
      <c r="BJ619" t="n">
        <v>0</v>
      </c>
      <c r="BK619" t="n">
        <v>0</v>
      </c>
      <c r="BL619" t="n">
        <v>0</v>
      </c>
      <c r="BM619" t="n">
        <v>0</v>
      </c>
      <c r="BN619" t="n">
        <v>0</v>
      </c>
      <c r="BO619" t="n">
        <v>0</v>
      </c>
      <c r="BP619" t="n">
        <v>0</v>
      </c>
      <c r="BQ619" t="n">
        <v>0</v>
      </c>
      <c r="BR619" t="n">
        <v>0</v>
      </c>
      <c r="BS619" t="n">
        <v>0</v>
      </c>
      <c r="BT619" t="n">
        <v>0</v>
      </c>
      <c r="BU619" t="n">
        <v>0</v>
      </c>
      <c r="BV619" t="n">
        <v>0</v>
      </c>
      <c r="BW619" t="n">
        <v>0</v>
      </c>
      <c r="CU619">
        <f>ROUND(AT619*Source!I1813*AH619*AL619,0)</f>
        <v/>
      </c>
      <c r="CV619">
        <f>ROUND(Y619*Source!I1813,7)</f>
        <v/>
      </c>
      <c r="CW619" t="n">
        <v>0</v>
      </c>
      <c r="CX619">
        <f>ROUND(Y619*Source!I1813,7)</f>
        <v/>
      </c>
      <c r="CY619">
        <f>AD619</f>
        <v/>
      </c>
      <c r="CZ619">
        <f>AH619</f>
        <v/>
      </c>
      <c r="DA619">
        <f>AL619</f>
        <v/>
      </c>
      <c r="DB619">
        <f>ROUND(ROUND(AT619*CZ619,2),2)</f>
        <v/>
      </c>
      <c r="DC619">
        <f>ROUND(ROUND(AT619*AG619,2),2)</f>
        <v/>
      </c>
      <c r="DD619" t="inlineStr"/>
      <c r="DE619" t="inlineStr"/>
      <c r="DF619">
        <f>ROUND(ROUND(AE619,0)*CX619,0)</f>
        <v/>
      </c>
      <c r="DG619">
        <f>ROUND(ROUND(AF619,0)*CX619,0)</f>
        <v/>
      </c>
      <c r="DH619">
        <f>ROUND(ROUND(AG619,0)*CX619,0)</f>
        <v/>
      </c>
      <c r="DI619">
        <f>ROUND(ROUND(AH619,0)*CX619,0)</f>
        <v/>
      </c>
      <c r="DJ619">
        <f>DI619</f>
        <v/>
      </c>
      <c r="DK619" t="n">
        <v>0</v>
      </c>
      <c r="DL619" t="inlineStr"/>
      <c r="DM619" t="n">
        <v>0</v>
      </c>
      <c r="DN619" t="inlineStr"/>
      <c r="DO619" t="n">
        <v>0</v>
      </c>
    </row>
    <row r="620">
      <c r="A620">
        <f>ROW(Source!A1813)</f>
        <v/>
      </c>
      <c r="B620" t="n">
        <v>78862477</v>
      </c>
      <c r="C620" t="n">
        <v>78867518</v>
      </c>
      <c r="D620" t="n">
        <v>121548</v>
      </c>
      <c r="E620" t="n">
        <v>1</v>
      </c>
      <c r="F620" t="n">
        <v>1</v>
      </c>
      <c r="G620" t="n">
        <v>1</v>
      </c>
      <c r="H620" t="n">
        <v>1</v>
      </c>
      <c r="I620" t="inlineStr">
        <is>
          <t>2</t>
        </is>
      </c>
      <c r="J620" t="inlineStr"/>
      <c r="K620" t="inlineStr">
        <is>
          <t>Затраты труда машинистов</t>
        </is>
      </c>
      <c r="L620" t="n">
        <v>608254</v>
      </c>
      <c r="N620" t="n">
        <v>1013</v>
      </c>
      <c r="O620" t="inlineStr">
        <is>
          <t>чел.час</t>
        </is>
      </c>
      <c r="P620" t="inlineStr">
        <is>
          <t>чел.час</t>
        </is>
      </c>
      <c r="Q620" t="n">
        <v>1</v>
      </c>
      <c r="W620" t="n">
        <v>0</v>
      </c>
      <c r="X620" t="n">
        <v>-185737400</v>
      </c>
      <c r="Y620">
        <f>AT620</f>
        <v/>
      </c>
      <c r="AA620" t="n">
        <v>0</v>
      </c>
      <c r="AB620" t="n">
        <v>0</v>
      </c>
      <c r="AC620" t="n">
        <v>0</v>
      </c>
      <c r="AD620" t="n">
        <v>0</v>
      </c>
      <c r="AE620" t="n">
        <v>0</v>
      </c>
      <c r="AF620" t="n">
        <v>0</v>
      </c>
      <c r="AG620" t="n">
        <v>0</v>
      </c>
      <c r="AH620" t="n">
        <v>0</v>
      </c>
      <c r="AI620" t="n">
        <v>1</v>
      </c>
      <c r="AJ620" t="n">
        <v>1</v>
      </c>
      <c r="AK620" t="n">
        <v>1</v>
      </c>
      <c r="AL620" t="n">
        <v>1</v>
      </c>
      <c r="AM620" t="n">
        <v>-2</v>
      </c>
      <c r="AN620" t="n">
        <v>0</v>
      </c>
      <c r="AO620" t="n">
        <v>1</v>
      </c>
      <c r="AP620" t="n">
        <v>1</v>
      </c>
      <c r="AQ620" t="n">
        <v>0</v>
      </c>
      <c r="AR620" t="n">
        <v>0</v>
      </c>
      <c r="AS620" t="inlineStr"/>
      <c r="AT620" t="n">
        <v>0.08</v>
      </c>
      <c r="AU620" t="inlineStr"/>
      <c r="AV620" t="n">
        <v>2</v>
      </c>
      <c r="AW620" t="n">
        <v>2</v>
      </c>
      <c r="AX620" t="n">
        <v>78867527</v>
      </c>
      <c r="AY620" t="n">
        <v>1</v>
      </c>
      <c r="AZ620" t="n">
        <v>0</v>
      </c>
      <c r="BA620" t="n">
        <v>602</v>
      </c>
      <c r="BB620" t="n">
        <v>0</v>
      </c>
      <c r="BC620" t="n">
        <v>0</v>
      </c>
      <c r="BD620" t="n">
        <v>0</v>
      </c>
      <c r="BE620" t="n">
        <v>0</v>
      </c>
      <c r="BF620" t="n">
        <v>0</v>
      </c>
      <c r="BG620" t="n">
        <v>0</v>
      </c>
      <c r="BH620" t="n">
        <v>0</v>
      </c>
      <c r="BI620" t="n">
        <v>0</v>
      </c>
      <c r="BJ620" t="n">
        <v>0</v>
      </c>
      <c r="BK620" t="n">
        <v>0</v>
      </c>
      <c r="BL620" t="n">
        <v>0</v>
      </c>
      <c r="BM620" t="n">
        <v>0</v>
      </c>
      <c r="BN620" t="n">
        <v>0</v>
      </c>
      <c r="BO620" t="n">
        <v>0</v>
      </c>
      <c r="BP620" t="n">
        <v>0</v>
      </c>
      <c r="BQ620" t="n">
        <v>0</v>
      </c>
      <c r="BR620" t="n">
        <v>0</v>
      </c>
      <c r="BS620" t="n">
        <v>0</v>
      </c>
      <c r="BT620" t="n">
        <v>0</v>
      </c>
      <c r="BU620" t="n">
        <v>0</v>
      </c>
      <c r="BV620" t="n">
        <v>0</v>
      </c>
      <c r="BW620" t="n">
        <v>0</v>
      </c>
      <c r="CV620" t="n">
        <v>0</v>
      </c>
      <c r="CW620" t="n">
        <v>0</v>
      </c>
      <c r="CX620">
        <f>ROUND(Y620*Source!I1813,7)</f>
        <v/>
      </c>
      <c r="CY620">
        <f>AD620</f>
        <v/>
      </c>
      <c r="CZ620">
        <f>AH620</f>
        <v/>
      </c>
      <c r="DA620">
        <f>AL620</f>
        <v/>
      </c>
      <c r="DB620">
        <f>ROUND(ROUND(AT620*CZ620,2),2)</f>
        <v/>
      </c>
      <c r="DC620">
        <f>ROUND(ROUND(AT620*AG620,2),2)</f>
        <v/>
      </c>
      <c r="DD620" t="inlineStr"/>
      <c r="DE620" t="inlineStr"/>
      <c r="DF620">
        <f>ROUND(ROUND(AE620,0)*CX620,0)</f>
        <v/>
      </c>
      <c r="DG620">
        <f>ROUND(ROUND(AF620,0)*CX620,0)</f>
        <v/>
      </c>
      <c r="DH620">
        <f>ROUND(ROUND(AG620,0)*CX620,0)</f>
        <v/>
      </c>
      <c r="DI620">
        <f>ROUND(ROUND(AH620,0)*CX620,0)</f>
        <v/>
      </c>
      <c r="DJ620">
        <f>DI620</f>
        <v/>
      </c>
      <c r="DK620" t="n">
        <v>0</v>
      </c>
      <c r="DL620" t="inlineStr"/>
      <c r="DM620" t="n">
        <v>0</v>
      </c>
      <c r="DN620" t="inlineStr"/>
      <c r="DO620" t="n">
        <v>0</v>
      </c>
    </row>
    <row r="621">
      <c r="A621">
        <f>ROW(Source!A1813)</f>
        <v/>
      </c>
      <c r="B621" t="n">
        <v>78862477</v>
      </c>
      <c r="C621" t="n">
        <v>78867518</v>
      </c>
      <c r="D621" t="n">
        <v>29172556</v>
      </c>
      <c r="E621" t="n">
        <v>1</v>
      </c>
      <c r="F621" t="n">
        <v>1</v>
      </c>
      <c r="G621" t="n">
        <v>1</v>
      </c>
      <c r="H621" t="n">
        <v>2</v>
      </c>
      <c r="I621" t="inlineStr">
        <is>
          <t>030954</t>
        </is>
      </c>
      <c r="J621" t="inlineStr">
        <is>
          <t>ТСЭМ Московской обл., 030954, приказ Минстроя России №675/пр от 28.02.2017 № 264/пр</t>
        </is>
      </c>
      <c r="K621" t="inlineStr">
        <is>
          <t>Подъемники грузоподъемностью до 500 кг одномачтовые, высота подъема 45 м</t>
        </is>
      </c>
      <c r="L621" t="n">
        <v>1368</v>
      </c>
      <c r="N621" t="n">
        <v>1011</v>
      </c>
      <c r="O621" t="inlineStr">
        <is>
          <t>маш.-ч</t>
        </is>
      </c>
      <c r="P621" t="inlineStr">
        <is>
          <t>маш.-ч</t>
        </is>
      </c>
      <c r="Q621" t="n">
        <v>1</v>
      </c>
      <c r="W621" t="n">
        <v>0</v>
      </c>
      <c r="X621" t="n">
        <v>344519037</v>
      </c>
      <c r="Y621">
        <f>AT621</f>
        <v/>
      </c>
      <c r="AA621" t="n">
        <v>0</v>
      </c>
      <c r="AB621" t="n">
        <v>728.98</v>
      </c>
      <c r="AC621" t="n">
        <v>705.38</v>
      </c>
      <c r="AD621" t="n">
        <v>0</v>
      </c>
      <c r="AE621" t="n">
        <v>0</v>
      </c>
      <c r="AF621" t="n">
        <v>31.26</v>
      </c>
      <c r="AG621" t="n">
        <v>13.5</v>
      </c>
      <c r="AH621" t="n">
        <v>0</v>
      </c>
      <c r="AI621" t="n">
        <v>1</v>
      </c>
      <c r="AJ621" t="n">
        <v>23.32</v>
      </c>
      <c r="AK621" t="n">
        <v>52.25</v>
      </c>
      <c r="AL621" t="n">
        <v>1</v>
      </c>
      <c r="AM621" t="n">
        <v>2</v>
      </c>
      <c r="AN621" t="n">
        <v>0</v>
      </c>
      <c r="AO621" t="n">
        <v>1</v>
      </c>
      <c r="AP621" t="n">
        <v>1</v>
      </c>
      <c r="AQ621" t="n">
        <v>0</v>
      </c>
      <c r="AR621" t="n">
        <v>0</v>
      </c>
      <c r="AS621" t="inlineStr"/>
      <c r="AT621" t="n">
        <v>0.08</v>
      </c>
      <c r="AU621" t="inlineStr"/>
      <c r="AV621" t="n">
        <v>0</v>
      </c>
      <c r="AW621" t="n">
        <v>2</v>
      </c>
      <c r="AX621" t="n">
        <v>78867528</v>
      </c>
      <c r="AY621" t="n">
        <v>1</v>
      </c>
      <c r="AZ621" t="n">
        <v>0</v>
      </c>
      <c r="BA621" t="n">
        <v>603</v>
      </c>
      <c r="BB621" t="n">
        <v>0</v>
      </c>
      <c r="BC621" t="n">
        <v>0</v>
      </c>
      <c r="BD621" t="n">
        <v>0</v>
      </c>
      <c r="BE621" t="n">
        <v>0</v>
      </c>
      <c r="BF621" t="n">
        <v>0</v>
      </c>
      <c r="BG621" t="n">
        <v>0</v>
      </c>
      <c r="BH621" t="n">
        <v>0</v>
      </c>
      <c r="BI621" t="n">
        <v>0</v>
      </c>
      <c r="BJ621" t="n">
        <v>0</v>
      </c>
      <c r="BK621" t="n">
        <v>0</v>
      </c>
      <c r="BL621" t="n">
        <v>0</v>
      </c>
      <c r="BM621" t="n">
        <v>0</v>
      </c>
      <c r="BN621" t="n">
        <v>0</v>
      </c>
      <c r="BO621" t="n">
        <v>0</v>
      </c>
      <c r="BP621" t="n">
        <v>0</v>
      </c>
      <c r="BQ621" t="n">
        <v>0</v>
      </c>
      <c r="BR621" t="n">
        <v>0</v>
      </c>
      <c r="BS621" t="n">
        <v>0</v>
      </c>
      <c r="BT621" t="n">
        <v>0</v>
      </c>
      <c r="BU621" t="n">
        <v>0</v>
      </c>
      <c r="BV621" t="n">
        <v>0</v>
      </c>
      <c r="BW621" t="n">
        <v>0</v>
      </c>
      <c r="CV621" t="n">
        <v>0</v>
      </c>
      <c r="CW621">
        <f>ROUND(Y621*Source!I1813*DO621,7)</f>
        <v/>
      </c>
      <c r="CX621">
        <f>ROUND(Y621*Source!I1813,7)</f>
        <v/>
      </c>
      <c r="CY621">
        <f>AB621</f>
        <v/>
      </c>
      <c r="CZ621">
        <f>AF621</f>
        <v/>
      </c>
      <c r="DA621">
        <f>AJ621</f>
        <v/>
      </c>
      <c r="DB621">
        <f>ROUND(ROUND(AT621*CZ621,2),2)</f>
        <v/>
      </c>
      <c r="DC621">
        <f>ROUND(ROUND(AT621*AG621,2),2)</f>
        <v/>
      </c>
      <c r="DD621" t="inlineStr"/>
      <c r="DE621" t="inlineStr"/>
      <c r="DF621">
        <f>ROUND(ROUND(AE621,0)*CX621,0)</f>
        <v/>
      </c>
      <c r="DG621">
        <f>ROUND(ROUND(AF621*AJ621,0)*CX621,0)</f>
        <v/>
      </c>
      <c r="DH621">
        <f>ROUND(ROUND(AG621*AK621,0)*CX621,0)</f>
        <v/>
      </c>
      <c r="DI621">
        <f>ROUND(ROUND(AH621,0)*CX621,0)</f>
        <v/>
      </c>
      <c r="DJ621">
        <f>DG621</f>
        <v/>
      </c>
      <c r="DK621" t="n">
        <v>0</v>
      </c>
      <c r="DL621" t="inlineStr"/>
      <c r="DM621" t="n">
        <v>0</v>
      </c>
      <c r="DN621" t="inlineStr"/>
      <c r="DO621" t="n">
        <v>0</v>
      </c>
    </row>
    <row r="622">
      <c r="A622">
        <f>ROW(Source!A1813)</f>
        <v/>
      </c>
      <c r="B622" t="n">
        <v>78862477</v>
      </c>
      <c r="C622" t="n">
        <v>78867518</v>
      </c>
      <c r="D622" t="n">
        <v>29170578</v>
      </c>
      <c r="E622" t="n">
        <v>1</v>
      </c>
      <c r="F622" t="n">
        <v>1</v>
      </c>
      <c r="G622" t="n">
        <v>1</v>
      </c>
      <c r="H622" t="n">
        <v>3</v>
      </c>
      <c r="I622" t="inlineStr">
        <is>
          <t>509-0768</t>
        </is>
      </c>
      <c r="J622" t="inlineStr">
        <is>
          <t>ТССЦ Московской обл., 509-0768, приказ Минстроя России №675/пр от 28.02.2017 № 258/пр</t>
        </is>
      </c>
      <c r="K622" t="inlineStr">
        <is>
          <t>Светильники с люминесцентными лампами для общественных помещений потолочный с рассеивателем цельным из оргстекла, со стартерными ПРА, тип ЛПО02-4х40/П-01 УХЛ4</t>
        </is>
      </c>
      <c r="L622" t="n">
        <v>1354</v>
      </c>
      <c r="N622" t="n">
        <v>1010</v>
      </c>
      <c r="O622" t="inlineStr">
        <is>
          <t>шт.</t>
        </is>
      </c>
      <c r="P622" t="inlineStr">
        <is>
          <t>шт.</t>
        </is>
      </c>
      <c r="Q622" t="n">
        <v>1</v>
      </c>
      <c r="W622" t="n">
        <v>0</v>
      </c>
      <c r="X622" t="n">
        <v>-1856882622</v>
      </c>
      <c r="Y622">
        <f>AT622</f>
        <v/>
      </c>
      <c r="AA622" t="n">
        <v>913.63</v>
      </c>
      <c r="AB622" t="n">
        <v>0</v>
      </c>
      <c r="AC622" t="n">
        <v>0</v>
      </c>
      <c r="AD622" t="n">
        <v>0</v>
      </c>
      <c r="AE622" t="n">
        <v>395.51</v>
      </c>
      <c r="AF622" t="n">
        <v>0</v>
      </c>
      <c r="AG622" t="n">
        <v>0</v>
      </c>
      <c r="AH622" t="n">
        <v>0</v>
      </c>
      <c r="AI622" t="n">
        <v>2.31</v>
      </c>
      <c r="AJ622" t="n">
        <v>1</v>
      </c>
      <c r="AK622" t="n">
        <v>1</v>
      </c>
      <c r="AL622" t="n">
        <v>1</v>
      </c>
      <c r="AM622" t="n">
        <v>2</v>
      </c>
      <c r="AN622" t="n">
        <v>0</v>
      </c>
      <c r="AO622" t="n">
        <v>1</v>
      </c>
      <c r="AP622" t="n">
        <v>1</v>
      </c>
      <c r="AQ622" t="n">
        <v>0</v>
      </c>
      <c r="AR622" t="n">
        <v>0</v>
      </c>
      <c r="AS622" t="inlineStr"/>
      <c r="AT622" t="n">
        <v>100</v>
      </c>
      <c r="AU622" t="inlineStr"/>
      <c r="AV622" t="n">
        <v>0</v>
      </c>
      <c r="AW622" t="n">
        <v>2</v>
      </c>
      <c r="AX622" t="n">
        <v>78867529</v>
      </c>
      <c r="AY622" t="n">
        <v>1</v>
      </c>
      <c r="AZ622" t="n">
        <v>0</v>
      </c>
      <c r="BA622" t="n">
        <v>604</v>
      </c>
      <c r="BB622" t="n">
        <v>0</v>
      </c>
      <c r="BC622" t="n">
        <v>0</v>
      </c>
      <c r="BD622" t="n">
        <v>0</v>
      </c>
      <c r="BE622" t="n">
        <v>0</v>
      </c>
      <c r="BF622" t="n">
        <v>0</v>
      </c>
      <c r="BG622" t="n">
        <v>0</v>
      </c>
      <c r="BH622" t="n">
        <v>0</v>
      </c>
      <c r="BI622" t="n">
        <v>0</v>
      </c>
      <c r="BJ622" t="n">
        <v>0</v>
      </c>
      <c r="BK622" t="n">
        <v>0</v>
      </c>
      <c r="BL622" t="n">
        <v>0</v>
      </c>
      <c r="BM622" t="n">
        <v>0</v>
      </c>
      <c r="BN622" t="n">
        <v>0</v>
      </c>
      <c r="BO622" t="n">
        <v>0</v>
      </c>
      <c r="BP622" t="n">
        <v>0</v>
      </c>
      <c r="BQ622" t="n">
        <v>0</v>
      </c>
      <c r="BR622" t="n">
        <v>0</v>
      </c>
      <c r="BS622" t="n">
        <v>0</v>
      </c>
      <c r="BT622" t="n">
        <v>0</v>
      </c>
      <c r="BU622" t="n">
        <v>0</v>
      </c>
      <c r="BV622" t="n">
        <v>0</v>
      </c>
      <c r="BW622" t="n">
        <v>0</v>
      </c>
      <c r="CV622" t="n">
        <v>0</v>
      </c>
      <c r="CW622" t="n">
        <v>0</v>
      </c>
      <c r="CX622">
        <f>ROUND(Y622*Source!I1813,7)</f>
        <v/>
      </c>
      <c r="CY622">
        <f>AA622</f>
        <v/>
      </c>
      <c r="CZ622">
        <f>AE622</f>
        <v/>
      </c>
      <c r="DA622">
        <f>AI622</f>
        <v/>
      </c>
      <c r="DB622">
        <f>ROUND(ROUND(AT622*CZ622,2),2)</f>
        <v/>
      </c>
      <c r="DC622">
        <f>ROUND(ROUND(AT622*AG622,2),2)</f>
        <v/>
      </c>
      <c r="DD622" t="inlineStr"/>
      <c r="DE622" t="inlineStr"/>
      <c r="DF622">
        <f>ROUND(ROUND(AE622*AI622,0)*CX622,0)</f>
        <v/>
      </c>
      <c r="DG622">
        <f>ROUND(ROUND(AF622,0)*CX622,0)</f>
        <v/>
      </c>
      <c r="DH622">
        <f>ROUND(ROUND(AG622,0)*CX622,0)</f>
        <v/>
      </c>
      <c r="DI622">
        <f>ROUND(ROUND(AH622,0)*CX622,0)</f>
        <v/>
      </c>
      <c r="DJ622">
        <f>DF622</f>
        <v/>
      </c>
      <c r="DK622" t="n">
        <v>0</v>
      </c>
      <c r="DL622" t="inlineStr"/>
      <c r="DM622" t="n">
        <v>0</v>
      </c>
      <c r="DN622" t="inlineStr"/>
      <c r="DO622" t="n">
        <v>0</v>
      </c>
    </row>
    <row r="623">
      <c r="A623">
        <f>ROW(Source!A1814)</f>
        <v/>
      </c>
      <c r="B623" t="n">
        <v>78862477</v>
      </c>
      <c r="C623" t="n">
        <v>78867533</v>
      </c>
      <c r="D623" t="n">
        <v>18411117</v>
      </c>
      <c r="E623" t="n">
        <v>1</v>
      </c>
      <c r="F623" t="n">
        <v>1</v>
      </c>
      <c r="G623" t="n">
        <v>1</v>
      </c>
      <c r="H623" t="n">
        <v>1</v>
      </c>
      <c r="I623" t="inlineStr">
        <is>
          <t>1-1040-90</t>
        </is>
      </c>
      <c r="J623" t="inlineStr"/>
      <c r="K623" t="inlineStr">
        <is>
          <t>Рабочий строитель среднего разряда 4</t>
        </is>
      </c>
      <c r="L623" t="n">
        <v>1369</v>
      </c>
      <c r="N623" t="n">
        <v>1013</v>
      </c>
      <c r="O623" t="inlineStr">
        <is>
          <t>чел.-ч</t>
        </is>
      </c>
      <c r="P623" t="inlineStr">
        <is>
          <t>чел.-ч</t>
        </is>
      </c>
      <c r="Q623" t="n">
        <v>1</v>
      </c>
      <c r="W623" t="n">
        <v>0</v>
      </c>
      <c r="X623" t="n">
        <v>-1739886638</v>
      </c>
      <c r="Y623">
        <f>AT623</f>
        <v/>
      </c>
      <c r="AA623" t="n">
        <v>0</v>
      </c>
      <c r="AB623" t="n">
        <v>0</v>
      </c>
      <c r="AC623" t="n">
        <v>0</v>
      </c>
      <c r="AD623" t="n">
        <v>9.619999999999999</v>
      </c>
      <c r="AE623" t="n">
        <v>0</v>
      </c>
      <c r="AF623" t="n">
        <v>0</v>
      </c>
      <c r="AG623" t="n">
        <v>0</v>
      </c>
      <c r="AH623" t="n">
        <v>9.619999999999999</v>
      </c>
      <c r="AI623" t="n">
        <v>1</v>
      </c>
      <c r="AJ623" t="n">
        <v>1</v>
      </c>
      <c r="AK623" t="n">
        <v>1</v>
      </c>
      <c r="AL623" t="n">
        <v>1</v>
      </c>
      <c r="AM623" t="n">
        <v>-2</v>
      </c>
      <c r="AN623" t="n">
        <v>0</v>
      </c>
      <c r="AO623" t="n">
        <v>1</v>
      </c>
      <c r="AP623" t="n">
        <v>1</v>
      </c>
      <c r="AQ623" t="n">
        <v>0</v>
      </c>
      <c r="AR623" t="n">
        <v>0</v>
      </c>
      <c r="AS623" t="inlineStr"/>
      <c r="AT623" t="n">
        <v>163.3</v>
      </c>
      <c r="AU623" t="inlineStr"/>
      <c r="AV623" t="n">
        <v>1</v>
      </c>
      <c r="AW623" t="n">
        <v>2</v>
      </c>
      <c r="AX623" t="n">
        <v>78867534</v>
      </c>
      <c r="AY623" t="n">
        <v>1</v>
      </c>
      <c r="AZ623" t="n">
        <v>0</v>
      </c>
      <c r="BA623" t="n">
        <v>605</v>
      </c>
      <c r="BB623" t="n">
        <v>0</v>
      </c>
      <c r="BC623" t="n">
        <v>0</v>
      </c>
      <c r="BD623" t="n">
        <v>0</v>
      </c>
      <c r="BE623" t="n">
        <v>0</v>
      </c>
      <c r="BF623" t="n">
        <v>0</v>
      </c>
      <c r="BG623" t="n">
        <v>0</v>
      </c>
      <c r="BH623" t="n">
        <v>0</v>
      </c>
      <c r="BI623" t="n">
        <v>0</v>
      </c>
      <c r="BJ623" t="n">
        <v>0</v>
      </c>
      <c r="BK623" t="n">
        <v>0</v>
      </c>
      <c r="BL623" t="n">
        <v>0</v>
      </c>
      <c r="BM623" t="n">
        <v>0</v>
      </c>
      <c r="BN623" t="n">
        <v>0</v>
      </c>
      <c r="BO623" t="n">
        <v>0</v>
      </c>
      <c r="BP623" t="n">
        <v>0</v>
      </c>
      <c r="BQ623" t="n">
        <v>0</v>
      </c>
      <c r="BR623" t="n">
        <v>0</v>
      </c>
      <c r="BS623" t="n">
        <v>0</v>
      </c>
      <c r="BT623" t="n">
        <v>0</v>
      </c>
      <c r="BU623" t="n">
        <v>0</v>
      </c>
      <c r="BV623" t="n">
        <v>0</v>
      </c>
      <c r="BW623" t="n">
        <v>0</v>
      </c>
      <c r="CU623">
        <f>ROUND(AT623*Source!I1814*AH623*AL623,0)</f>
        <v/>
      </c>
      <c r="CV623">
        <f>ROUND(Y623*Source!I1814,7)</f>
        <v/>
      </c>
      <c r="CW623" t="n">
        <v>0</v>
      </c>
      <c r="CX623">
        <f>ROUND(Y623*Source!I1814,7)</f>
        <v/>
      </c>
      <c r="CY623">
        <f>AD623</f>
        <v/>
      </c>
      <c r="CZ623">
        <f>AH623</f>
        <v/>
      </c>
      <c r="DA623">
        <f>AL623</f>
        <v/>
      </c>
      <c r="DB623">
        <f>ROUND(ROUND(AT623*CZ623,2),2)</f>
        <v/>
      </c>
      <c r="DC623">
        <f>ROUND(ROUND(AT623*AG623,2),2)</f>
        <v/>
      </c>
      <c r="DD623" t="inlineStr"/>
      <c r="DE623" t="inlineStr"/>
      <c r="DF623">
        <f>ROUND(ROUND(AE623,0)*CX623,0)</f>
        <v/>
      </c>
      <c r="DG623">
        <f>ROUND(ROUND(AF623,0)*CX623,0)</f>
        <v/>
      </c>
      <c r="DH623">
        <f>ROUND(ROUND(AG623,0)*CX623,0)</f>
        <v/>
      </c>
      <c r="DI623">
        <f>ROUND(ROUND(AH623,0)*CX623,0)</f>
        <v/>
      </c>
      <c r="DJ623">
        <f>DI623</f>
        <v/>
      </c>
      <c r="DK623" t="n">
        <v>0</v>
      </c>
      <c r="DL623" t="inlineStr"/>
      <c r="DM623" t="n">
        <v>0</v>
      </c>
      <c r="DN623" t="inlineStr"/>
      <c r="DO623" t="n">
        <v>0</v>
      </c>
    </row>
    <row r="624">
      <c r="A624">
        <f>ROW(Source!A1814)</f>
        <v/>
      </c>
      <c r="B624" t="n">
        <v>78862477</v>
      </c>
      <c r="C624" t="n">
        <v>78867533</v>
      </c>
      <c r="D624" t="n">
        <v>121548</v>
      </c>
      <c r="E624" t="n">
        <v>1</v>
      </c>
      <c r="F624" t="n">
        <v>1</v>
      </c>
      <c r="G624" t="n">
        <v>1</v>
      </c>
      <c r="H624" t="n">
        <v>1</v>
      </c>
      <c r="I624" t="inlineStr">
        <is>
          <t>2</t>
        </is>
      </c>
      <c r="J624" t="inlineStr"/>
      <c r="K624" t="inlineStr">
        <is>
          <t>Затраты труда машинистов</t>
        </is>
      </c>
      <c r="L624" t="n">
        <v>608254</v>
      </c>
      <c r="N624" t="n">
        <v>1013</v>
      </c>
      <c r="O624" t="inlineStr">
        <is>
          <t>чел.час</t>
        </is>
      </c>
      <c r="P624" t="inlineStr">
        <is>
          <t>чел.час</t>
        </is>
      </c>
      <c r="Q624" t="n">
        <v>1</v>
      </c>
      <c r="W624" t="n">
        <v>0</v>
      </c>
      <c r="X624" t="n">
        <v>-185737400</v>
      </c>
      <c r="Y624">
        <f>AT624</f>
        <v/>
      </c>
      <c r="AA624" t="n">
        <v>0</v>
      </c>
      <c r="AB624" t="n">
        <v>0</v>
      </c>
      <c r="AC624" t="n">
        <v>0</v>
      </c>
      <c r="AD624" t="n">
        <v>0</v>
      </c>
      <c r="AE624" t="n">
        <v>0</v>
      </c>
      <c r="AF624" t="n">
        <v>0</v>
      </c>
      <c r="AG624" t="n">
        <v>0</v>
      </c>
      <c r="AH624" t="n">
        <v>0</v>
      </c>
      <c r="AI624" t="n">
        <v>1</v>
      </c>
      <c r="AJ624" t="n">
        <v>1</v>
      </c>
      <c r="AK624" t="n">
        <v>1</v>
      </c>
      <c r="AL624" t="n">
        <v>1</v>
      </c>
      <c r="AM624" t="n">
        <v>-2</v>
      </c>
      <c r="AN624" t="n">
        <v>0</v>
      </c>
      <c r="AO624" t="n">
        <v>1</v>
      </c>
      <c r="AP624" t="n">
        <v>1</v>
      </c>
      <c r="AQ624" t="n">
        <v>0</v>
      </c>
      <c r="AR624" t="n">
        <v>0</v>
      </c>
      <c r="AS624" t="inlineStr"/>
      <c r="AT624" t="n">
        <v>0.08</v>
      </c>
      <c r="AU624" t="inlineStr"/>
      <c r="AV624" t="n">
        <v>2</v>
      </c>
      <c r="AW624" t="n">
        <v>2</v>
      </c>
      <c r="AX624" t="n">
        <v>78867535</v>
      </c>
      <c r="AY624" t="n">
        <v>1</v>
      </c>
      <c r="AZ624" t="n">
        <v>0</v>
      </c>
      <c r="BA624" t="n">
        <v>606</v>
      </c>
      <c r="BB624" t="n">
        <v>0</v>
      </c>
      <c r="BC624" t="n">
        <v>0</v>
      </c>
      <c r="BD624" t="n">
        <v>0</v>
      </c>
      <c r="BE624" t="n">
        <v>0</v>
      </c>
      <c r="BF624" t="n">
        <v>0</v>
      </c>
      <c r="BG624" t="n">
        <v>0</v>
      </c>
      <c r="BH624" t="n">
        <v>0</v>
      </c>
      <c r="BI624" t="n">
        <v>0</v>
      </c>
      <c r="BJ624" t="n">
        <v>0</v>
      </c>
      <c r="BK624" t="n">
        <v>0</v>
      </c>
      <c r="BL624" t="n">
        <v>0</v>
      </c>
      <c r="BM624" t="n">
        <v>0</v>
      </c>
      <c r="BN624" t="n">
        <v>0</v>
      </c>
      <c r="BO624" t="n">
        <v>0</v>
      </c>
      <c r="BP624" t="n">
        <v>0</v>
      </c>
      <c r="BQ624" t="n">
        <v>0</v>
      </c>
      <c r="BR624" t="n">
        <v>0</v>
      </c>
      <c r="BS624" t="n">
        <v>0</v>
      </c>
      <c r="BT624" t="n">
        <v>0</v>
      </c>
      <c r="BU624" t="n">
        <v>0</v>
      </c>
      <c r="BV624" t="n">
        <v>0</v>
      </c>
      <c r="BW624" t="n">
        <v>0</v>
      </c>
      <c r="CV624" t="n">
        <v>0</v>
      </c>
      <c r="CW624" t="n">
        <v>0</v>
      </c>
      <c r="CX624">
        <f>ROUND(Y624*Source!I1814,7)</f>
        <v/>
      </c>
      <c r="CY624">
        <f>AD624</f>
        <v/>
      </c>
      <c r="CZ624">
        <f>AH624</f>
        <v/>
      </c>
      <c r="DA624">
        <f>AL624</f>
        <v/>
      </c>
      <c r="DB624">
        <f>ROUND(ROUND(AT624*CZ624,2),2)</f>
        <v/>
      </c>
      <c r="DC624">
        <f>ROUND(ROUND(AT624*AG624,2),2)</f>
        <v/>
      </c>
      <c r="DD624" t="inlineStr"/>
      <c r="DE624" t="inlineStr"/>
      <c r="DF624">
        <f>ROUND(ROUND(AE624,0)*CX624,0)</f>
        <v/>
      </c>
      <c r="DG624">
        <f>ROUND(ROUND(AF624,0)*CX624,0)</f>
        <v/>
      </c>
      <c r="DH624">
        <f>ROUND(ROUND(AG624,0)*CX624,0)</f>
        <v/>
      </c>
      <c r="DI624">
        <f>ROUND(ROUND(AH624,0)*CX624,0)</f>
        <v/>
      </c>
      <c r="DJ624">
        <f>DI624</f>
        <v/>
      </c>
      <c r="DK624" t="n">
        <v>0</v>
      </c>
      <c r="DL624" t="inlineStr"/>
      <c r="DM624" t="n">
        <v>0</v>
      </c>
      <c r="DN624" t="inlineStr"/>
      <c r="DO624" t="n">
        <v>0</v>
      </c>
    </row>
    <row r="625">
      <c r="A625">
        <f>ROW(Source!A1814)</f>
        <v/>
      </c>
      <c r="B625" t="n">
        <v>78862477</v>
      </c>
      <c r="C625" t="n">
        <v>78867533</v>
      </c>
      <c r="D625" t="n">
        <v>29172556</v>
      </c>
      <c r="E625" t="n">
        <v>1</v>
      </c>
      <c r="F625" t="n">
        <v>1</v>
      </c>
      <c r="G625" t="n">
        <v>1</v>
      </c>
      <c r="H625" t="n">
        <v>2</v>
      </c>
      <c r="I625" t="inlineStr">
        <is>
          <t>030954</t>
        </is>
      </c>
      <c r="J625" t="inlineStr">
        <is>
          <t>ТСЭМ Московской обл., 030954, приказ Минстроя России №675/пр от 28.02.2017 № 264/пр</t>
        </is>
      </c>
      <c r="K625" t="inlineStr">
        <is>
          <t>Подъемники грузоподъемностью до 500 кг одномачтовые, высота подъема 45 м</t>
        </is>
      </c>
      <c r="L625" t="n">
        <v>1368</v>
      </c>
      <c r="N625" t="n">
        <v>1011</v>
      </c>
      <c r="O625" t="inlineStr">
        <is>
          <t>маш.-ч</t>
        </is>
      </c>
      <c r="P625" t="inlineStr">
        <is>
          <t>маш.-ч</t>
        </is>
      </c>
      <c r="Q625" t="n">
        <v>1</v>
      </c>
      <c r="W625" t="n">
        <v>0</v>
      </c>
      <c r="X625" t="n">
        <v>344519037</v>
      </c>
      <c r="Y625">
        <f>AT625</f>
        <v/>
      </c>
      <c r="AA625" t="n">
        <v>0</v>
      </c>
      <c r="AB625" t="n">
        <v>728.98</v>
      </c>
      <c r="AC625" t="n">
        <v>705.38</v>
      </c>
      <c r="AD625" t="n">
        <v>0</v>
      </c>
      <c r="AE625" t="n">
        <v>0</v>
      </c>
      <c r="AF625" t="n">
        <v>31.26</v>
      </c>
      <c r="AG625" t="n">
        <v>13.5</v>
      </c>
      <c r="AH625" t="n">
        <v>0</v>
      </c>
      <c r="AI625" t="n">
        <v>1</v>
      </c>
      <c r="AJ625" t="n">
        <v>23.32</v>
      </c>
      <c r="AK625" t="n">
        <v>52.25</v>
      </c>
      <c r="AL625" t="n">
        <v>1</v>
      </c>
      <c r="AM625" t="n">
        <v>2</v>
      </c>
      <c r="AN625" t="n">
        <v>0</v>
      </c>
      <c r="AO625" t="n">
        <v>1</v>
      </c>
      <c r="AP625" t="n">
        <v>1</v>
      </c>
      <c r="AQ625" t="n">
        <v>0</v>
      </c>
      <c r="AR625" t="n">
        <v>0</v>
      </c>
      <c r="AS625" t="inlineStr"/>
      <c r="AT625" t="n">
        <v>0.08</v>
      </c>
      <c r="AU625" t="inlineStr"/>
      <c r="AV625" t="n">
        <v>0</v>
      </c>
      <c r="AW625" t="n">
        <v>2</v>
      </c>
      <c r="AX625" t="n">
        <v>78867536</v>
      </c>
      <c r="AY625" t="n">
        <v>1</v>
      </c>
      <c r="AZ625" t="n">
        <v>0</v>
      </c>
      <c r="BA625" t="n">
        <v>607</v>
      </c>
      <c r="BB625" t="n">
        <v>0</v>
      </c>
      <c r="BC625" t="n">
        <v>0</v>
      </c>
      <c r="BD625" t="n">
        <v>0</v>
      </c>
      <c r="BE625" t="n">
        <v>0</v>
      </c>
      <c r="BF625" t="n">
        <v>0</v>
      </c>
      <c r="BG625" t="n">
        <v>0</v>
      </c>
      <c r="BH625" t="n">
        <v>0</v>
      </c>
      <c r="BI625" t="n">
        <v>0</v>
      </c>
      <c r="BJ625" t="n">
        <v>0</v>
      </c>
      <c r="BK625" t="n">
        <v>0</v>
      </c>
      <c r="BL625" t="n">
        <v>0</v>
      </c>
      <c r="BM625" t="n">
        <v>0</v>
      </c>
      <c r="BN625" t="n">
        <v>0</v>
      </c>
      <c r="BO625" t="n">
        <v>0</v>
      </c>
      <c r="BP625" t="n">
        <v>0</v>
      </c>
      <c r="BQ625" t="n">
        <v>0</v>
      </c>
      <c r="BR625" t="n">
        <v>0</v>
      </c>
      <c r="BS625" t="n">
        <v>0</v>
      </c>
      <c r="BT625" t="n">
        <v>0</v>
      </c>
      <c r="BU625" t="n">
        <v>0</v>
      </c>
      <c r="BV625" t="n">
        <v>0</v>
      </c>
      <c r="BW625" t="n">
        <v>0</v>
      </c>
      <c r="CV625" t="n">
        <v>0</v>
      </c>
      <c r="CW625">
        <f>ROUND(Y625*Source!I1814*DO625,7)</f>
        <v/>
      </c>
      <c r="CX625">
        <f>ROUND(Y625*Source!I1814,7)</f>
        <v/>
      </c>
      <c r="CY625">
        <f>AB625</f>
        <v/>
      </c>
      <c r="CZ625">
        <f>AF625</f>
        <v/>
      </c>
      <c r="DA625">
        <f>AJ625</f>
        <v/>
      </c>
      <c r="DB625">
        <f>ROUND(ROUND(AT625*CZ625,2),2)</f>
        <v/>
      </c>
      <c r="DC625">
        <f>ROUND(ROUND(AT625*AG625,2),2)</f>
        <v/>
      </c>
      <c r="DD625" t="inlineStr"/>
      <c r="DE625" t="inlineStr"/>
      <c r="DF625">
        <f>ROUND(ROUND(AE625,0)*CX625,0)</f>
        <v/>
      </c>
      <c r="DG625">
        <f>ROUND(ROUND(AF625*AJ625,0)*CX625,0)</f>
        <v/>
      </c>
      <c r="DH625">
        <f>ROUND(ROUND(AG625*AK625,0)*CX625,0)</f>
        <v/>
      </c>
      <c r="DI625">
        <f>ROUND(ROUND(AH625,0)*CX625,0)</f>
        <v/>
      </c>
      <c r="DJ625">
        <f>DG625</f>
        <v/>
      </c>
      <c r="DK625" t="n">
        <v>0</v>
      </c>
      <c r="DL625" t="inlineStr"/>
      <c r="DM625" t="n">
        <v>0</v>
      </c>
      <c r="DN625" t="inlineStr"/>
      <c r="DO625" t="n">
        <v>0</v>
      </c>
    </row>
    <row r="626">
      <c r="A626">
        <f>ROW(Source!A1814)</f>
        <v/>
      </c>
      <c r="B626" t="n">
        <v>78862477</v>
      </c>
      <c r="C626" t="n">
        <v>78867533</v>
      </c>
      <c r="D626" t="n">
        <v>29170578</v>
      </c>
      <c r="E626" t="n">
        <v>1</v>
      </c>
      <c r="F626" t="n">
        <v>1</v>
      </c>
      <c r="G626" t="n">
        <v>1</v>
      </c>
      <c r="H626" t="n">
        <v>3</v>
      </c>
      <c r="I626" t="inlineStr">
        <is>
          <t>509-0768</t>
        </is>
      </c>
      <c r="J626" t="inlineStr">
        <is>
          <t>ТССЦ Московской обл., 509-0768, приказ Минстроя России №675/пр от 28.02.2017 № 258/пр</t>
        </is>
      </c>
      <c r="K626" t="inlineStr">
        <is>
          <t>Светильники с люминесцентными лампами для общественных помещений потолочный с рассеивателем цельным из оргстекла, со стартерными ПРА, тип ЛПО02-4х40/П-01 УХЛ4</t>
        </is>
      </c>
      <c r="L626" t="n">
        <v>1354</v>
      </c>
      <c r="N626" t="n">
        <v>1010</v>
      </c>
      <c r="O626" t="inlineStr">
        <is>
          <t>шт.</t>
        </is>
      </c>
      <c r="P626" t="inlineStr">
        <is>
          <t>шт.</t>
        </is>
      </c>
      <c r="Q626" t="n">
        <v>1</v>
      </c>
      <c r="W626" t="n">
        <v>0</v>
      </c>
      <c r="X626" t="n">
        <v>-1856882622</v>
      </c>
      <c r="Y626">
        <f>AT626</f>
        <v/>
      </c>
      <c r="AA626" t="n">
        <v>913.63</v>
      </c>
      <c r="AB626" t="n">
        <v>0</v>
      </c>
      <c r="AC626" t="n">
        <v>0</v>
      </c>
      <c r="AD626" t="n">
        <v>0</v>
      </c>
      <c r="AE626" t="n">
        <v>395.51</v>
      </c>
      <c r="AF626" t="n">
        <v>0</v>
      </c>
      <c r="AG626" t="n">
        <v>0</v>
      </c>
      <c r="AH626" t="n">
        <v>0</v>
      </c>
      <c r="AI626" t="n">
        <v>2.31</v>
      </c>
      <c r="AJ626" t="n">
        <v>1</v>
      </c>
      <c r="AK626" t="n">
        <v>1</v>
      </c>
      <c r="AL626" t="n">
        <v>1</v>
      </c>
      <c r="AM626" t="n">
        <v>2</v>
      </c>
      <c r="AN626" t="n">
        <v>0</v>
      </c>
      <c r="AO626" t="n">
        <v>1</v>
      </c>
      <c r="AP626" t="n">
        <v>1</v>
      </c>
      <c r="AQ626" t="n">
        <v>0</v>
      </c>
      <c r="AR626" t="n">
        <v>0</v>
      </c>
      <c r="AS626" t="inlineStr"/>
      <c r="AT626" t="n">
        <v>100</v>
      </c>
      <c r="AU626" t="inlineStr"/>
      <c r="AV626" t="n">
        <v>0</v>
      </c>
      <c r="AW626" t="n">
        <v>2</v>
      </c>
      <c r="AX626" t="n">
        <v>78867537</v>
      </c>
      <c r="AY626" t="n">
        <v>1</v>
      </c>
      <c r="AZ626" t="n">
        <v>0</v>
      </c>
      <c r="BA626" t="n">
        <v>608</v>
      </c>
      <c r="BB626" t="n">
        <v>0</v>
      </c>
      <c r="BC626" t="n">
        <v>0</v>
      </c>
      <c r="BD626" t="n">
        <v>0</v>
      </c>
      <c r="BE626" t="n">
        <v>0</v>
      </c>
      <c r="BF626" t="n">
        <v>0</v>
      </c>
      <c r="BG626" t="n">
        <v>0</v>
      </c>
      <c r="BH626" t="n">
        <v>0</v>
      </c>
      <c r="BI626" t="n">
        <v>0</v>
      </c>
      <c r="BJ626" t="n">
        <v>0</v>
      </c>
      <c r="BK626" t="n">
        <v>0</v>
      </c>
      <c r="BL626" t="n">
        <v>0</v>
      </c>
      <c r="BM626" t="n">
        <v>0</v>
      </c>
      <c r="BN626" t="n">
        <v>0</v>
      </c>
      <c r="BO626" t="n">
        <v>0</v>
      </c>
      <c r="BP626" t="n">
        <v>0</v>
      </c>
      <c r="BQ626" t="n">
        <v>0</v>
      </c>
      <c r="BR626" t="n">
        <v>0</v>
      </c>
      <c r="BS626" t="n">
        <v>0</v>
      </c>
      <c r="BT626" t="n">
        <v>0</v>
      </c>
      <c r="BU626" t="n">
        <v>0</v>
      </c>
      <c r="BV626" t="n">
        <v>0</v>
      </c>
      <c r="BW626" t="n">
        <v>0</v>
      </c>
      <c r="CV626" t="n">
        <v>0</v>
      </c>
      <c r="CW626" t="n">
        <v>0</v>
      </c>
      <c r="CX626">
        <f>ROUND(Y626*Source!I1814,7)</f>
        <v/>
      </c>
      <c r="CY626">
        <f>AA626</f>
        <v/>
      </c>
      <c r="CZ626">
        <f>AE626</f>
        <v/>
      </c>
      <c r="DA626">
        <f>AI626</f>
        <v/>
      </c>
      <c r="DB626">
        <f>ROUND(ROUND(AT626*CZ626,2),2)</f>
        <v/>
      </c>
      <c r="DC626">
        <f>ROUND(ROUND(AT626*AG626,2),2)</f>
        <v/>
      </c>
      <c r="DD626" t="inlineStr"/>
      <c r="DE626" t="inlineStr"/>
      <c r="DF626">
        <f>ROUND(ROUND(AE626*AI626,0)*CX626,0)</f>
        <v/>
      </c>
      <c r="DG626">
        <f>ROUND(ROUND(AF626,0)*CX626,0)</f>
        <v/>
      </c>
      <c r="DH626">
        <f>ROUND(ROUND(AG626,0)*CX626,0)</f>
        <v/>
      </c>
      <c r="DI626">
        <f>ROUND(ROUND(AH626,0)*CX626,0)</f>
        <v/>
      </c>
      <c r="DJ626">
        <f>DF626</f>
        <v/>
      </c>
      <c r="DK626" t="n">
        <v>0</v>
      </c>
      <c r="DL626" t="inlineStr"/>
      <c r="DM626" t="n">
        <v>0</v>
      </c>
      <c r="DN626" t="inlineStr"/>
      <c r="DO626" t="n">
        <v>0</v>
      </c>
    </row>
    <row r="627">
      <c r="A627">
        <f>ROW(Source!A1853)</f>
        <v/>
      </c>
      <c r="B627" t="n">
        <v>78862477</v>
      </c>
      <c r="C627" t="n">
        <v>78867602</v>
      </c>
      <c r="D627" t="n">
        <v>18409850</v>
      </c>
      <c r="E627" t="n">
        <v>1</v>
      </c>
      <c r="F627" t="n">
        <v>1</v>
      </c>
      <c r="G627" t="n">
        <v>1</v>
      </c>
      <c r="H627" t="n">
        <v>1</v>
      </c>
      <c r="I627" t="inlineStr">
        <is>
          <t>1-1035-90</t>
        </is>
      </c>
      <c r="J627" t="inlineStr"/>
      <c r="K627" t="inlineStr">
        <is>
          <t>Рабочий строитель среднего разряда 3,5</t>
        </is>
      </c>
      <c r="L627" t="n">
        <v>1369</v>
      </c>
      <c r="N627" t="n">
        <v>1013</v>
      </c>
      <c r="O627" t="inlineStr">
        <is>
          <t>чел.-ч</t>
        </is>
      </c>
      <c r="P627" t="inlineStr">
        <is>
          <t>чел.-ч</t>
        </is>
      </c>
      <c r="Q627" t="n">
        <v>1</v>
      </c>
      <c r="W627" t="n">
        <v>0</v>
      </c>
      <c r="X627" t="n">
        <v>855544366</v>
      </c>
      <c r="Y627">
        <f>AT627</f>
        <v/>
      </c>
      <c r="AA627" t="n">
        <v>0</v>
      </c>
      <c r="AB627" t="n">
        <v>0</v>
      </c>
      <c r="AC627" t="n">
        <v>0</v>
      </c>
      <c r="AD627" t="n">
        <v>9.07</v>
      </c>
      <c r="AE627" t="n">
        <v>0</v>
      </c>
      <c r="AF627" t="n">
        <v>0</v>
      </c>
      <c r="AG627" t="n">
        <v>0</v>
      </c>
      <c r="AH627" t="n">
        <v>9.07</v>
      </c>
      <c r="AI627" t="n">
        <v>1</v>
      </c>
      <c r="AJ627" t="n">
        <v>1</v>
      </c>
      <c r="AK627" t="n">
        <v>1</v>
      </c>
      <c r="AL627" t="n">
        <v>1</v>
      </c>
      <c r="AM627" t="n">
        <v>-2</v>
      </c>
      <c r="AN627" t="n">
        <v>0</v>
      </c>
      <c r="AO627" t="n">
        <v>1</v>
      </c>
      <c r="AP627" t="n">
        <v>1</v>
      </c>
      <c r="AQ627" t="n">
        <v>0</v>
      </c>
      <c r="AR627" t="n">
        <v>0</v>
      </c>
      <c r="AS627" t="inlineStr"/>
      <c r="AT627" t="n">
        <v>24.1</v>
      </c>
      <c r="AU627" t="inlineStr"/>
      <c r="AV627" t="n">
        <v>1</v>
      </c>
      <c r="AW627" t="n">
        <v>2</v>
      </c>
      <c r="AX627" t="n">
        <v>78867603</v>
      </c>
      <c r="AY627" t="n">
        <v>1</v>
      </c>
      <c r="AZ627" t="n">
        <v>0</v>
      </c>
      <c r="BA627" t="n">
        <v>609</v>
      </c>
      <c r="BB627" t="n">
        <v>0</v>
      </c>
      <c r="BC627" t="n">
        <v>0</v>
      </c>
      <c r="BD627" t="n">
        <v>0</v>
      </c>
      <c r="BE627" t="n">
        <v>0</v>
      </c>
      <c r="BF627" t="n">
        <v>0</v>
      </c>
      <c r="BG627" t="n">
        <v>0</v>
      </c>
      <c r="BH627" t="n">
        <v>0</v>
      </c>
      <c r="BI627" t="n">
        <v>0</v>
      </c>
      <c r="BJ627" t="n">
        <v>0</v>
      </c>
      <c r="BK627" t="n">
        <v>0</v>
      </c>
      <c r="BL627" t="n">
        <v>0</v>
      </c>
      <c r="BM627" t="n">
        <v>0</v>
      </c>
      <c r="BN627" t="n">
        <v>0</v>
      </c>
      <c r="BO627" t="n">
        <v>0</v>
      </c>
      <c r="BP627" t="n">
        <v>0</v>
      </c>
      <c r="BQ627" t="n">
        <v>0</v>
      </c>
      <c r="BR627" t="n">
        <v>0</v>
      </c>
      <c r="BS627" t="n">
        <v>0</v>
      </c>
      <c r="BT627" t="n">
        <v>0</v>
      </c>
      <c r="BU627" t="n">
        <v>0</v>
      </c>
      <c r="BV627" t="n">
        <v>0</v>
      </c>
      <c r="BW627" t="n">
        <v>0</v>
      </c>
      <c r="CU627">
        <f>ROUND(AT627*Source!I1853*AH627*AL627,0)</f>
        <v/>
      </c>
      <c r="CV627">
        <f>ROUND(Y627*Source!I1853,7)</f>
        <v/>
      </c>
      <c r="CW627" t="n">
        <v>0</v>
      </c>
      <c r="CX627">
        <f>ROUND(Y627*Source!I1853,7)</f>
        <v/>
      </c>
      <c r="CY627">
        <f>AD627</f>
        <v/>
      </c>
      <c r="CZ627">
        <f>AH627</f>
        <v/>
      </c>
      <c r="DA627">
        <f>AL627</f>
        <v/>
      </c>
      <c r="DB627">
        <f>ROUND(ROUND(AT627*CZ627,2),2)</f>
        <v/>
      </c>
      <c r="DC627">
        <f>ROUND(ROUND(AT627*AG627,2),2)</f>
        <v/>
      </c>
      <c r="DD627" t="inlineStr"/>
      <c r="DE627" t="inlineStr"/>
      <c r="DF627">
        <f>ROUND(ROUND(AE627,0)*CX627,0)</f>
        <v/>
      </c>
      <c r="DG627">
        <f>ROUND(ROUND(AF627,0)*CX627,0)</f>
        <v/>
      </c>
      <c r="DH627">
        <f>ROUND(ROUND(AG627,0)*CX627,0)</f>
        <v/>
      </c>
      <c r="DI627">
        <f>ROUND(ROUND(AH627,0)*CX627,0)</f>
        <v/>
      </c>
      <c r="DJ627">
        <f>DI627</f>
        <v/>
      </c>
      <c r="DK627" t="n">
        <v>0</v>
      </c>
      <c r="DL627" t="inlineStr"/>
      <c r="DM627" t="n">
        <v>0</v>
      </c>
      <c r="DN627" t="inlineStr"/>
      <c r="DO627" t="n">
        <v>0</v>
      </c>
    </row>
    <row r="628">
      <c r="A628">
        <f>ROW(Source!A1853)</f>
        <v/>
      </c>
      <c r="B628" t="n">
        <v>78862477</v>
      </c>
      <c r="C628" t="n">
        <v>78867602</v>
      </c>
      <c r="D628" t="n">
        <v>29156266</v>
      </c>
      <c r="E628" t="n">
        <v>1</v>
      </c>
      <c r="F628" t="n">
        <v>1</v>
      </c>
      <c r="G628" t="n">
        <v>1</v>
      </c>
      <c r="H628" t="n">
        <v>3</v>
      </c>
      <c r="I628" t="inlineStr">
        <is>
          <t>503-4053</t>
        </is>
      </c>
      <c r="J628" t="inlineStr">
        <is>
          <t>ТССЦ Московской обл., 503-4053, приказ Минстроя России №675/пр от 28.02.2017 № 258/пр</t>
        </is>
      </c>
      <c r="K628" t="inlineStr">
        <is>
          <t>Розетка штепсельная малогабаритная для скрытой проводки, тип РШ-П-20-С-01-10/220У4</t>
        </is>
      </c>
      <c r="L628" t="n">
        <v>1355</v>
      </c>
      <c r="N628" t="n">
        <v>1010</v>
      </c>
      <c r="O628" t="inlineStr">
        <is>
          <t>100 шт.</t>
        </is>
      </c>
      <c r="P628" t="inlineStr">
        <is>
          <t>100 шт.</t>
        </is>
      </c>
      <c r="Q628" t="n">
        <v>100</v>
      </c>
      <c r="W628" t="n">
        <v>0</v>
      </c>
      <c r="X628" t="n">
        <v>-574847392</v>
      </c>
      <c r="Y628">
        <f>AT628</f>
        <v/>
      </c>
      <c r="AA628" t="n">
        <v>5107.2</v>
      </c>
      <c r="AB628" t="n">
        <v>0</v>
      </c>
      <c r="AC628" t="n">
        <v>0</v>
      </c>
      <c r="AD628" t="n">
        <v>0</v>
      </c>
      <c r="AE628" t="n">
        <v>560</v>
      </c>
      <c r="AF628" t="n">
        <v>0</v>
      </c>
      <c r="AG628" t="n">
        <v>0</v>
      </c>
      <c r="AH628" t="n">
        <v>0</v>
      </c>
      <c r="AI628" t="n">
        <v>9.119999999999999</v>
      </c>
      <c r="AJ628" t="n">
        <v>1</v>
      </c>
      <c r="AK628" t="n">
        <v>1</v>
      </c>
      <c r="AL628" t="n">
        <v>1</v>
      </c>
      <c r="AM628" t="n">
        <v>2</v>
      </c>
      <c r="AN628" t="n">
        <v>0</v>
      </c>
      <c r="AO628" t="n">
        <v>1</v>
      </c>
      <c r="AP628" t="n">
        <v>1</v>
      </c>
      <c r="AQ628" t="n">
        <v>0</v>
      </c>
      <c r="AR628" t="n">
        <v>0</v>
      </c>
      <c r="AS628" t="inlineStr"/>
      <c r="AT628" t="n">
        <v>1</v>
      </c>
      <c r="AU628" t="inlineStr"/>
      <c r="AV628" t="n">
        <v>0</v>
      </c>
      <c r="AW628" t="n">
        <v>2</v>
      </c>
      <c r="AX628" t="n">
        <v>78867604</v>
      </c>
      <c r="AY628" t="n">
        <v>1</v>
      </c>
      <c r="AZ628" t="n">
        <v>0</v>
      </c>
      <c r="BA628" t="n">
        <v>610</v>
      </c>
      <c r="BB628" t="n">
        <v>0</v>
      </c>
      <c r="BC628" t="n">
        <v>0</v>
      </c>
      <c r="BD628" t="n">
        <v>0</v>
      </c>
      <c r="BE628" t="n">
        <v>0</v>
      </c>
      <c r="BF628" t="n">
        <v>0</v>
      </c>
      <c r="BG628" t="n">
        <v>0</v>
      </c>
      <c r="BH628" t="n">
        <v>0</v>
      </c>
      <c r="BI628" t="n">
        <v>0</v>
      </c>
      <c r="BJ628" t="n">
        <v>0</v>
      </c>
      <c r="BK628" t="n">
        <v>0</v>
      </c>
      <c r="BL628" t="n">
        <v>0</v>
      </c>
      <c r="BM628" t="n">
        <v>0</v>
      </c>
      <c r="BN628" t="n">
        <v>0</v>
      </c>
      <c r="BO628" t="n">
        <v>0</v>
      </c>
      <c r="BP628" t="n">
        <v>0</v>
      </c>
      <c r="BQ628" t="n">
        <v>0</v>
      </c>
      <c r="BR628" t="n">
        <v>0</v>
      </c>
      <c r="BS628" t="n">
        <v>0</v>
      </c>
      <c r="BT628" t="n">
        <v>0</v>
      </c>
      <c r="BU628" t="n">
        <v>0</v>
      </c>
      <c r="BV628" t="n">
        <v>0</v>
      </c>
      <c r="BW628" t="n">
        <v>0</v>
      </c>
      <c r="CV628" t="n">
        <v>0</v>
      </c>
      <c r="CW628" t="n">
        <v>0</v>
      </c>
      <c r="CX628">
        <f>ROUND(Y628*Source!I1853,7)</f>
        <v/>
      </c>
      <c r="CY628">
        <f>AA628</f>
        <v/>
      </c>
      <c r="CZ628">
        <f>AE628</f>
        <v/>
      </c>
      <c r="DA628">
        <f>AI628</f>
        <v/>
      </c>
      <c r="DB628">
        <f>ROUND(ROUND(AT628*CZ628,2),2)</f>
        <v/>
      </c>
      <c r="DC628">
        <f>ROUND(ROUND(AT628*AG628,2),2)</f>
        <v/>
      </c>
      <c r="DD628" t="inlineStr"/>
      <c r="DE628" t="inlineStr"/>
      <c r="DF628">
        <f>ROUND(ROUND(AE628*AI628,0)*CX628,0)</f>
        <v/>
      </c>
      <c r="DG628">
        <f>ROUND(ROUND(AF628,0)*CX628,0)</f>
        <v/>
      </c>
      <c r="DH628">
        <f>ROUND(ROUND(AG628,0)*CX628,0)</f>
        <v/>
      </c>
      <c r="DI628">
        <f>ROUND(ROUND(AH628,0)*CX628,0)</f>
        <v/>
      </c>
      <c r="DJ628">
        <f>DF628</f>
        <v/>
      </c>
      <c r="DK628" t="n">
        <v>0</v>
      </c>
      <c r="DL628" t="inlineStr"/>
      <c r="DM628" t="n">
        <v>0</v>
      </c>
      <c r="DN628" t="inlineStr"/>
      <c r="DO628" t="n">
        <v>0</v>
      </c>
    </row>
    <row r="629">
      <c r="A629">
        <f>ROW(Source!A1892)</f>
        <v/>
      </c>
      <c r="B629" t="n">
        <v>78862477</v>
      </c>
      <c r="C629" t="n">
        <v>78867668</v>
      </c>
      <c r="D629" t="n">
        <v>18406804</v>
      </c>
      <c r="E629" t="n">
        <v>1</v>
      </c>
      <c r="F629" t="n">
        <v>1</v>
      </c>
      <c r="G629" t="n">
        <v>1</v>
      </c>
      <c r="H629" t="n">
        <v>1</v>
      </c>
      <c r="I629" t="inlineStr">
        <is>
          <t>1-1020-90</t>
        </is>
      </c>
      <c r="J629" t="inlineStr"/>
      <c r="K629" t="inlineStr">
        <is>
          <t>Рабочий строитель среднего разряда 2</t>
        </is>
      </c>
      <c r="L629" t="n">
        <v>1369</v>
      </c>
      <c r="N629" t="n">
        <v>1013</v>
      </c>
      <c r="O629" t="inlineStr">
        <is>
          <t>чел.-ч</t>
        </is>
      </c>
      <c r="P629" t="inlineStr">
        <is>
          <t>чел.-ч</t>
        </is>
      </c>
      <c r="Q629" t="n">
        <v>1</v>
      </c>
      <c r="W629" t="n">
        <v>0</v>
      </c>
      <c r="X629" t="n">
        <v>254330056</v>
      </c>
      <c r="Y629">
        <f>AT629</f>
        <v/>
      </c>
      <c r="AA629" t="n">
        <v>0</v>
      </c>
      <c r="AB629" t="n">
        <v>0</v>
      </c>
      <c r="AC629" t="n">
        <v>0</v>
      </c>
      <c r="AD629" t="n">
        <v>7.8</v>
      </c>
      <c r="AE629" t="n">
        <v>0</v>
      </c>
      <c r="AF629" t="n">
        <v>0</v>
      </c>
      <c r="AG629" t="n">
        <v>0</v>
      </c>
      <c r="AH629" t="n">
        <v>7.8</v>
      </c>
      <c r="AI629" t="n">
        <v>1</v>
      </c>
      <c r="AJ629" t="n">
        <v>1</v>
      </c>
      <c r="AK629" t="n">
        <v>1</v>
      </c>
      <c r="AL629" t="n">
        <v>1</v>
      </c>
      <c r="AM629" t="n">
        <v>-2</v>
      </c>
      <c r="AN629" t="n">
        <v>0</v>
      </c>
      <c r="AO629" t="n">
        <v>1</v>
      </c>
      <c r="AP629" t="n">
        <v>1</v>
      </c>
      <c r="AQ629" t="n">
        <v>0</v>
      </c>
      <c r="AR629" t="n">
        <v>0</v>
      </c>
      <c r="AS629" t="inlineStr"/>
      <c r="AT629" t="n">
        <v>2.54</v>
      </c>
      <c r="AU629" t="inlineStr"/>
      <c r="AV629" t="n">
        <v>1</v>
      </c>
      <c r="AW629" t="n">
        <v>2</v>
      </c>
      <c r="AX629" t="n">
        <v>78867671</v>
      </c>
      <c r="AY629" t="n">
        <v>1</v>
      </c>
      <c r="AZ629" t="n">
        <v>0</v>
      </c>
      <c r="BA629" t="n">
        <v>611</v>
      </c>
      <c r="BB629" t="n">
        <v>0</v>
      </c>
      <c r="BC629" t="n">
        <v>0</v>
      </c>
      <c r="BD629" t="n">
        <v>0</v>
      </c>
      <c r="BE629" t="n">
        <v>0</v>
      </c>
      <c r="BF629" t="n">
        <v>0</v>
      </c>
      <c r="BG629" t="n">
        <v>0</v>
      </c>
      <c r="BH629" t="n">
        <v>0</v>
      </c>
      <c r="BI629" t="n">
        <v>0</v>
      </c>
      <c r="BJ629" t="n">
        <v>0</v>
      </c>
      <c r="BK629" t="n">
        <v>0</v>
      </c>
      <c r="BL629" t="n">
        <v>0</v>
      </c>
      <c r="BM629" t="n">
        <v>0</v>
      </c>
      <c r="BN629" t="n">
        <v>0</v>
      </c>
      <c r="BO629" t="n">
        <v>0</v>
      </c>
      <c r="BP629" t="n">
        <v>0</v>
      </c>
      <c r="BQ629" t="n">
        <v>0</v>
      </c>
      <c r="BR629" t="n">
        <v>0</v>
      </c>
      <c r="BS629" t="n">
        <v>0</v>
      </c>
      <c r="BT629" t="n">
        <v>0</v>
      </c>
      <c r="BU629" t="n">
        <v>0</v>
      </c>
      <c r="BV629" t="n">
        <v>0</v>
      </c>
      <c r="BW629" t="n">
        <v>0</v>
      </c>
      <c r="CU629">
        <f>ROUND(AT629*Source!I1892*AH629*AL629,0)</f>
        <v/>
      </c>
      <c r="CV629">
        <f>ROUND(Y629*Source!I1892,7)</f>
        <v/>
      </c>
      <c r="CW629" t="n">
        <v>0</v>
      </c>
      <c r="CX629">
        <f>ROUND(Y629*Source!I1892,7)</f>
        <v/>
      </c>
      <c r="CY629">
        <f>AD629</f>
        <v/>
      </c>
      <c r="CZ629">
        <f>AH629</f>
        <v/>
      </c>
      <c r="DA629">
        <f>AL629</f>
        <v/>
      </c>
      <c r="DB629">
        <f>ROUND(ROUND(AT629*CZ629,2),2)</f>
        <v/>
      </c>
      <c r="DC629">
        <f>ROUND(ROUND(AT629*AG629,2),2)</f>
        <v/>
      </c>
      <c r="DD629" t="inlineStr"/>
      <c r="DE629" t="inlineStr"/>
      <c r="DF629">
        <f>ROUND(ROUND(AE629,0)*CX629,0)</f>
        <v/>
      </c>
      <c r="DG629">
        <f>ROUND(ROUND(AF629,0)*CX629,0)</f>
        <v/>
      </c>
      <c r="DH629">
        <f>ROUND(ROUND(AG629,0)*CX629,0)</f>
        <v/>
      </c>
      <c r="DI629">
        <f>ROUND(ROUND(AH629,0)*CX629,0)</f>
        <v/>
      </c>
      <c r="DJ629">
        <f>DI629</f>
        <v/>
      </c>
      <c r="DK629" t="n">
        <v>0</v>
      </c>
      <c r="DL629" t="inlineStr"/>
      <c r="DM629" t="n">
        <v>0</v>
      </c>
      <c r="DN629" t="inlineStr"/>
      <c r="DO629" t="n">
        <v>0</v>
      </c>
    </row>
    <row r="630">
      <c r="A630">
        <f>ROW(Source!A1892)</f>
        <v/>
      </c>
      <c r="B630" t="n">
        <v>78862477</v>
      </c>
      <c r="C630" t="n">
        <v>78867668</v>
      </c>
      <c r="D630" t="n">
        <v>29164349</v>
      </c>
      <c r="E630" t="n">
        <v>1</v>
      </c>
      <c r="F630" t="n">
        <v>1</v>
      </c>
      <c r="G630" t="n">
        <v>1</v>
      </c>
      <c r="H630" t="n">
        <v>3</v>
      </c>
      <c r="I630" t="inlineStr">
        <is>
          <t>509-9900</t>
        </is>
      </c>
      <c r="J630" t="inlineStr">
        <is>
          <t>ТССЦ Московской обл., 509-9900, приказ Минстроя России №675/пр от 28.02.2017 № 258/пр</t>
        </is>
      </c>
      <c r="K630" t="inlineStr">
        <is>
          <t>Строительный мусор</t>
        </is>
      </c>
      <c r="L630" t="n">
        <v>1348</v>
      </c>
      <c r="N630" t="n">
        <v>1009</v>
      </c>
      <c r="O630" t="inlineStr">
        <is>
          <t>т</t>
        </is>
      </c>
      <c r="P630" t="inlineStr">
        <is>
          <t>т</t>
        </is>
      </c>
      <c r="Q630" t="n">
        <v>1000</v>
      </c>
      <c r="W630" t="n">
        <v>0</v>
      </c>
      <c r="X630" t="n">
        <v>1876412176</v>
      </c>
      <c r="Y630">
        <f>AT630</f>
        <v/>
      </c>
      <c r="AA630" t="n">
        <v>0</v>
      </c>
      <c r="AB630" t="n">
        <v>0</v>
      </c>
      <c r="AC630" t="n">
        <v>0</v>
      </c>
      <c r="AD630" t="n">
        <v>0</v>
      </c>
      <c r="AE630" t="n">
        <v>0</v>
      </c>
      <c r="AF630" t="n">
        <v>0</v>
      </c>
      <c r="AG630" t="n">
        <v>0</v>
      </c>
      <c r="AH630" t="n">
        <v>0</v>
      </c>
      <c r="AI630" t="n">
        <v>1</v>
      </c>
      <c r="AJ630" t="n">
        <v>1</v>
      </c>
      <c r="AK630" t="n">
        <v>1</v>
      </c>
      <c r="AL630" t="n">
        <v>1</v>
      </c>
      <c r="AM630" t="n">
        <v>0</v>
      </c>
      <c r="AN630" t="n">
        <v>0</v>
      </c>
      <c r="AO630" t="n">
        <v>0</v>
      </c>
      <c r="AP630" t="n">
        <v>1</v>
      </c>
      <c r="AQ630" t="n">
        <v>0</v>
      </c>
      <c r="AR630" t="n">
        <v>0</v>
      </c>
      <c r="AS630" t="inlineStr"/>
      <c r="AT630" t="n">
        <v>0.004</v>
      </c>
      <c r="AU630" t="inlineStr"/>
      <c r="AV630" t="n">
        <v>0</v>
      </c>
      <c r="AW630" t="n">
        <v>2</v>
      </c>
      <c r="AX630" t="n">
        <v>78867672</v>
      </c>
      <c r="AY630" t="n">
        <v>1</v>
      </c>
      <c r="AZ630" t="n">
        <v>0</v>
      </c>
      <c r="BA630" t="n">
        <v>612</v>
      </c>
      <c r="BB630" t="n">
        <v>0</v>
      </c>
      <c r="BC630" t="n">
        <v>0</v>
      </c>
      <c r="BD630" t="n">
        <v>0</v>
      </c>
      <c r="BE630" t="n">
        <v>0</v>
      </c>
      <c r="BF630" t="n">
        <v>0</v>
      </c>
      <c r="BG630" t="n">
        <v>0</v>
      </c>
      <c r="BH630" t="n">
        <v>0</v>
      </c>
      <c r="BI630" t="n">
        <v>0</v>
      </c>
      <c r="BJ630" t="n">
        <v>0</v>
      </c>
      <c r="BK630" t="n">
        <v>0</v>
      </c>
      <c r="BL630" t="n">
        <v>0</v>
      </c>
      <c r="BM630" t="n">
        <v>0</v>
      </c>
      <c r="BN630" t="n">
        <v>0</v>
      </c>
      <c r="BO630" t="n">
        <v>0</v>
      </c>
      <c r="BP630" t="n">
        <v>0</v>
      </c>
      <c r="BQ630" t="n">
        <v>0</v>
      </c>
      <c r="BR630" t="n">
        <v>0</v>
      </c>
      <c r="BS630" t="n">
        <v>0</v>
      </c>
      <c r="BT630" t="n">
        <v>0</v>
      </c>
      <c r="BU630" t="n">
        <v>0</v>
      </c>
      <c r="BV630" t="n">
        <v>0</v>
      </c>
      <c r="BW630" t="n">
        <v>0</v>
      </c>
      <c r="CV630" t="n">
        <v>0</v>
      </c>
      <c r="CW630" t="n">
        <v>0</v>
      </c>
      <c r="CX630">
        <f>ROUND(Y630*Source!I1892,7)</f>
        <v/>
      </c>
      <c r="CY630">
        <f>AA630</f>
        <v/>
      </c>
      <c r="CZ630">
        <f>AE630</f>
        <v/>
      </c>
      <c r="DA630">
        <f>AI630</f>
        <v/>
      </c>
      <c r="DB630">
        <f>ROUND(ROUND(AT630*CZ630,2),2)</f>
        <v/>
      </c>
      <c r="DC630">
        <f>ROUND(ROUND(AT630*AG630,2),2)</f>
        <v/>
      </c>
      <c r="DD630" t="inlineStr"/>
      <c r="DE630" t="inlineStr"/>
      <c r="DF630">
        <f>ROUND(ROUND(AE630,0)*CX630,0)</f>
        <v/>
      </c>
      <c r="DG630">
        <f>ROUND(ROUND(AF630,0)*CX630,0)</f>
        <v/>
      </c>
      <c r="DH630">
        <f>ROUND(ROUND(AG630,0)*CX630,0)</f>
        <v/>
      </c>
      <c r="DI630">
        <f>ROUND(ROUND(AH630,0)*CX630,0)</f>
        <v/>
      </c>
      <c r="DJ630">
        <f>DF630</f>
        <v/>
      </c>
      <c r="DK630" t="n">
        <v>0</v>
      </c>
      <c r="DL630" t="inlineStr"/>
      <c r="DM630" t="n">
        <v>0</v>
      </c>
      <c r="DN630" t="inlineStr"/>
      <c r="DO630" t="n">
        <v>0</v>
      </c>
    </row>
    <row r="631">
      <c r="A631">
        <f>ROW(Source!A1894)</f>
        <v/>
      </c>
      <c r="B631" t="n">
        <v>78862477</v>
      </c>
      <c r="C631" t="n">
        <v>78867674</v>
      </c>
      <c r="D631" t="n">
        <v>29361034</v>
      </c>
      <c r="E631" t="n">
        <v>1</v>
      </c>
      <c r="F631" t="n">
        <v>1</v>
      </c>
      <c r="G631" t="n">
        <v>1</v>
      </c>
      <c r="H631" t="n">
        <v>1</v>
      </c>
      <c r="I631" t="inlineStr">
        <is>
          <t>1-2038-90</t>
        </is>
      </c>
      <c r="J631" t="inlineStr"/>
      <c r="K631" t="inlineStr">
        <is>
          <t>Рабочий монтажник среднего разряда 3,8</t>
        </is>
      </c>
      <c r="L631" t="n">
        <v>1369</v>
      </c>
      <c r="N631" t="n">
        <v>1013</v>
      </c>
      <c r="O631" t="inlineStr">
        <is>
          <t>чел.-ч</t>
        </is>
      </c>
      <c r="P631" t="inlineStr">
        <is>
          <t>чел.-ч</t>
        </is>
      </c>
      <c r="Q631" t="n">
        <v>1</v>
      </c>
      <c r="W631" t="n">
        <v>0</v>
      </c>
      <c r="X631" t="n">
        <v>184923391</v>
      </c>
      <c r="Y631">
        <f>AT631</f>
        <v/>
      </c>
      <c r="AA631" t="n">
        <v>0</v>
      </c>
      <c r="AB631" t="n">
        <v>0</v>
      </c>
      <c r="AC631" t="n">
        <v>0</v>
      </c>
      <c r="AD631" t="n">
        <v>9.4</v>
      </c>
      <c r="AE631" t="n">
        <v>0</v>
      </c>
      <c r="AF631" t="n">
        <v>0</v>
      </c>
      <c r="AG631" t="n">
        <v>0</v>
      </c>
      <c r="AH631" t="n">
        <v>9.4</v>
      </c>
      <c r="AI631" t="n">
        <v>1</v>
      </c>
      <c r="AJ631" t="n">
        <v>1</v>
      </c>
      <c r="AK631" t="n">
        <v>1</v>
      </c>
      <c r="AL631" t="n">
        <v>1</v>
      </c>
      <c r="AM631" t="n">
        <v>-2</v>
      </c>
      <c r="AN631" t="n">
        <v>0</v>
      </c>
      <c r="AO631" t="n">
        <v>1</v>
      </c>
      <c r="AP631" t="n">
        <v>1</v>
      </c>
      <c r="AQ631" t="n">
        <v>0</v>
      </c>
      <c r="AR631" t="n">
        <v>0</v>
      </c>
      <c r="AS631" t="inlineStr"/>
      <c r="AT631" t="n">
        <v>16.5</v>
      </c>
      <c r="AU631" t="inlineStr"/>
      <c r="AV631" t="n">
        <v>1</v>
      </c>
      <c r="AW631" t="n">
        <v>2</v>
      </c>
      <c r="AX631" t="n">
        <v>78867684</v>
      </c>
      <c r="AY631" t="n">
        <v>1</v>
      </c>
      <c r="AZ631" t="n">
        <v>0</v>
      </c>
      <c r="BA631" t="n">
        <v>613</v>
      </c>
      <c r="BB631" t="n">
        <v>0</v>
      </c>
      <c r="BC631" t="n">
        <v>0</v>
      </c>
      <c r="BD631" t="n">
        <v>0</v>
      </c>
      <c r="BE631" t="n">
        <v>0</v>
      </c>
      <c r="BF631" t="n">
        <v>0</v>
      </c>
      <c r="BG631" t="n">
        <v>0</v>
      </c>
      <c r="BH631" t="n">
        <v>0</v>
      </c>
      <c r="BI631" t="n">
        <v>0</v>
      </c>
      <c r="BJ631" t="n">
        <v>0</v>
      </c>
      <c r="BK631" t="n">
        <v>0</v>
      </c>
      <c r="BL631" t="n">
        <v>0</v>
      </c>
      <c r="BM631" t="n">
        <v>0</v>
      </c>
      <c r="BN631" t="n">
        <v>0</v>
      </c>
      <c r="BO631" t="n">
        <v>0</v>
      </c>
      <c r="BP631" t="n">
        <v>0</v>
      </c>
      <c r="BQ631" t="n">
        <v>0</v>
      </c>
      <c r="BR631" t="n">
        <v>0</v>
      </c>
      <c r="BS631" t="n">
        <v>0</v>
      </c>
      <c r="BT631" t="n">
        <v>0</v>
      </c>
      <c r="BU631" t="n">
        <v>0</v>
      </c>
      <c r="BV631" t="n">
        <v>0</v>
      </c>
      <c r="BW631" t="n">
        <v>0</v>
      </c>
      <c r="CU631">
        <f>ROUND(AT631*Source!I1894*AH631*AL631,0)</f>
        <v/>
      </c>
      <c r="CV631">
        <f>ROUND(Y631*Source!I1894,7)</f>
        <v/>
      </c>
      <c r="CW631" t="n">
        <v>0</v>
      </c>
      <c r="CX631">
        <f>ROUND(Y631*Source!I1894,7)</f>
        <v/>
      </c>
      <c r="CY631">
        <f>AD631</f>
        <v/>
      </c>
      <c r="CZ631">
        <f>AH631</f>
        <v/>
      </c>
      <c r="DA631">
        <f>AL631</f>
        <v/>
      </c>
      <c r="DB631">
        <f>ROUND(ROUND(AT631*CZ631,2),2)</f>
        <v/>
      </c>
      <c r="DC631">
        <f>ROUND(ROUND(AT631*AG631,2),2)</f>
        <v/>
      </c>
      <c r="DD631" t="inlineStr"/>
      <c r="DE631" t="inlineStr"/>
      <c r="DF631">
        <f>ROUND(ROUND(AE631,0)*CX631,0)</f>
        <v/>
      </c>
      <c r="DG631">
        <f>ROUND(ROUND(AF631,0)*CX631,0)</f>
        <v/>
      </c>
      <c r="DH631">
        <f>ROUND(ROUND(AG631,0)*CX631,0)</f>
        <v/>
      </c>
      <c r="DI631">
        <f>ROUND(ROUND(AH631,0)*CX631,0)</f>
        <v/>
      </c>
      <c r="DJ631">
        <f>DI631</f>
        <v/>
      </c>
      <c r="DK631" t="n">
        <v>0</v>
      </c>
      <c r="DL631" t="inlineStr"/>
      <c r="DM631" t="n">
        <v>0</v>
      </c>
      <c r="DN631" t="inlineStr"/>
      <c r="DO631" t="n">
        <v>0</v>
      </c>
    </row>
    <row r="632">
      <c r="A632">
        <f>ROW(Source!A1894)</f>
        <v/>
      </c>
      <c r="B632" t="n">
        <v>78862477</v>
      </c>
      <c r="C632" t="n">
        <v>78867674</v>
      </c>
      <c r="D632" t="n">
        <v>121548</v>
      </c>
      <c r="E632" t="n">
        <v>1</v>
      </c>
      <c r="F632" t="n">
        <v>1</v>
      </c>
      <c r="G632" t="n">
        <v>1</v>
      </c>
      <c r="H632" t="n">
        <v>1</v>
      </c>
      <c r="I632" t="inlineStr">
        <is>
          <t>2</t>
        </is>
      </c>
      <c r="J632" t="inlineStr"/>
      <c r="K632" t="inlineStr">
        <is>
          <t>Затраты труда машинистов</t>
        </is>
      </c>
      <c r="L632" t="n">
        <v>608254</v>
      </c>
      <c r="N632" t="n">
        <v>1013</v>
      </c>
      <c r="O632" t="inlineStr">
        <is>
          <t>чел.час</t>
        </is>
      </c>
      <c r="P632" t="inlineStr">
        <is>
          <t>чел.час</t>
        </is>
      </c>
      <c r="Q632" t="n">
        <v>1</v>
      </c>
      <c r="W632" t="n">
        <v>0</v>
      </c>
      <c r="X632" t="n">
        <v>-185737400</v>
      </c>
      <c r="Y632">
        <f>AT632</f>
        <v/>
      </c>
      <c r="AA632" t="n">
        <v>0</v>
      </c>
      <c r="AB632" t="n">
        <v>0</v>
      </c>
      <c r="AC632" t="n">
        <v>0</v>
      </c>
      <c r="AD632" t="n">
        <v>0</v>
      </c>
      <c r="AE632" t="n">
        <v>0</v>
      </c>
      <c r="AF632" t="n">
        <v>0</v>
      </c>
      <c r="AG632" t="n">
        <v>0</v>
      </c>
      <c r="AH632" t="n">
        <v>0</v>
      </c>
      <c r="AI632" t="n">
        <v>1</v>
      </c>
      <c r="AJ632" t="n">
        <v>1</v>
      </c>
      <c r="AK632" t="n">
        <v>1</v>
      </c>
      <c r="AL632" t="n">
        <v>1</v>
      </c>
      <c r="AM632" t="n">
        <v>-2</v>
      </c>
      <c r="AN632" t="n">
        <v>0</v>
      </c>
      <c r="AO632" t="n">
        <v>1</v>
      </c>
      <c r="AP632" t="n">
        <v>1</v>
      </c>
      <c r="AQ632" t="n">
        <v>0</v>
      </c>
      <c r="AR632" t="n">
        <v>0</v>
      </c>
      <c r="AS632" t="inlineStr"/>
      <c r="AT632" t="n">
        <v>0.02</v>
      </c>
      <c r="AU632" t="inlineStr"/>
      <c r="AV632" t="n">
        <v>2</v>
      </c>
      <c r="AW632" t="n">
        <v>2</v>
      </c>
      <c r="AX632" t="n">
        <v>78867685</v>
      </c>
      <c r="AY632" t="n">
        <v>1</v>
      </c>
      <c r="AZ632" t="n">
        <v>0</v>
      </c>
      <c r="BA632" t="n">
        <v>614</v>
      </c>
      <c r="BB632" t="n">
        <v>0</v>
      </c>
      <c r="BC632" t="n">
        <v>0</v>
      </c>
      <c r="BD632" t="n">
        <v>0</v>
      </c>
      <c r="BE632" t="n">
        <v>0</v>
      </c>
      <c r="BF632" t="n">
        <v>0</v>
      </c>
      <c r="BG632" t="n">
        <v>0</v>
      </c>
      <c r="BH632" t="n">
        <v>0</v>
      </c>
      <c r="BI632" t="n">
        <v>0</v>
      </c>
      <c r="BJ632" t="n">
        <v>0</v>
      </c>
      <c r="BK632" t="n">
        <v>0</v>
      </c>
      <c r="BL632" t="n">
        <v>0</v>
      </c>
      <c r="BM632" t="n">
        <v>0</v>
      </c>
      <c r="BN632" t="n">
        <v>0</v>
      </c>
      <c r="BO632" t="n">
        <v>0</v>
      </c>
      <c r="BP632" t="n">
        <v>0</v>
      </c>
      <c r="BQ632" t="n">
        <v>0</v>
      </c>
      <c r="BR632" t="n">
        <v>0</v>
      </c>
      <c r="BS632" t="n">
        <v>0</v>
      </c>
      <c r="BT632" t="n">
        <v>0</v>
      </c>
      <c r="BU632" t="n">
        <v>0</v>
      </c>
      <c r="BV632" t="n">
        <v>0</v>
      </c>
      <c r="BW632" t="n">
        <v>0</v>
      </c>
      <c r="CV632" t="n">
        <v>0</v>
      </c>
      <c r="CW632" t="n">
        <v>0</v>
      </c>
      <c r="CX632">
        <f>ROUND(Y632*Source!I1894,7)</f>
        <v/>
      </c>
      <c r="CY632">
        <f>AD632</f>
        <v/>
      </c>
      <c r="CZ632">
        <f>AH632</f>
        <v/>
      </c>
      <c r="DA632">
        <f>AL632</f>
        <v/>
      </c>
      <c r="DB632">
        <f>ROUND(ROUND(AT632*CZ632,2),2)</f>
        <v/>
      </c>
      <c r="DC632">
        <f>ROUND(ROUND(AT632*AG632,2),2)</f>
        <v/>
      </c>
      <c r="DD632" t="inlineStr"/>
      <c r="DE632" t="inlineStr"/>
      <c r="DF632">
        <f>ROUND(ROUND(AE632,0)*CX632,0)</f>
        <v/>
      </c>
      <c r="DG632">
        <f>ROUND(ROUND(AF632,0)*CX632,0)</f>
        <v/>
      </c>
      <c r="DH632">
        <f>ROUND(ROUND(AG632,0)*CX632,0)</f>
        <v/>
      </c>
      <c r="DI632">
        <f>ROUND(ROUND(AH632,0)*CX632,0)</f>
        <v/>
      </c>
      <c r="DJ632">
        <f>DI632</f>
        <v/>
      </c>
      <c r="DK632" t="n">
        <v>0</v>
      </c>
      <c r="DL632" t="inlineStr"/>
      <c r="DM632" t="n">
        <v>0</v>
      </c>
      <c r="DN632" t="inlineStr"/>
      <c r="DO632" t="n">
        <v>0</v>
      </c>
    </row>
    <row r="633">
      <c r="A633">
        <f>ROW(Source!A1894)</f>
        <v/>
      </c>
      <c r="B633" t="n">
        <v>78862477</v>
      </c>
      <c r="C633" t="n">
        <v>78867674</v>
      </c>
      <c r="D633" t="n">
        <v>29172362</v>
      </c>
      <c r="E633" t="n">
        <v>1</v>
      </c>
      <c r="F633" t="n">
        <v>1</v>
      </c>
      <c r="G633" t="n">
        <v>1</v>
      </c>
      <c r="H633" t="n">
        <v>2</v>
      </c>
      <c r="I633" t="inlineStr">
        <is>
          <t>021102</t>
        </is>
      </c>
      <c r="J633" t="inlineStr">
        <is>
          <t>ТСЭМ Московской обл., 021102, приказ Минстроя России №675/пр от 28.02.2017 № 264/пр</t>
        </is>
      </c>
      <c r="K633" t="inlineStr">
        <is>
          <t>Краны на автомобильном ходу при работе на монтаже технологического оборудования 10 т</t>
        </is>
      </c>
      <c r="L633" t="n">
        <v>1368</v>
      </c>
      <c r="N633" t="n">
        <v>1011</v>
      </c>
      <c r="O633" t="inlineStr">
        <is>
          <t>маш.-ч</t>
        </is>
      </c>
      <c r="P633" t="inlineStr">
        <is>
          <t>маш.-ч</t>
        </is>
      </c>
      <c r="Q633" t="n">
        <v>1</v>
      </c>
      <c r="W633" t="n">
        <v>0</v>
      </c>
      <c r="X633" t="n">
        <v>783836208</v>
      </c>
      <c r="Y633">
        <f>AT633</f>
        <v/>
      </c>
      <c r="AA633" t="n">
        <v>0</v>
      </c>
      <c r="AB633" t="n">
        <v>1504.04</v>
      </c>
      <c r="AC633" t="n">
        <v>705.38</v>
      </c>
      <c r="AD633" t="n">
        <v>0</v>
      </c>
      <c r="AE633" t="n">
        <v>0</v>
      </c>
      <c r="AF633" t="n">
        <v>134.65</v>
      </c>
      <c r="AG633" t="n">
        <v>13.5</v>
      </c>
      <c r="AH633" t="n">
        <v>0</v>
      </c>
      <c r="AI633" t="n">
        <v>1</v>
      </c>
      <c r="AJ633" t="n">
        <v>11.17</v>
      </c>
      <c r="AK633" t="n">
        <v>52.25</v>
      </c>
      <c r="AL633" t="n">
        <v>1</v>
      </c>
      <c r="AM633" t="n">
        <v>2</v>
      </c>
      <c r="AN633" t="n">
        <v>0</v>
      </c>
      <c r="AO633" t="n">
        <v>1</v>
      </c>
      <c r="AP633" t="n">
        <v>1</v>
      </c>
      <c r="AQ633" t="n">
        <v>0</v>
      </c>
      <c r="AR633" t="n">
        <v>0</v>
      </c>
      <c r="AS633" t="inlineStr"/>
      <c r="AT633" t="n">
        <v>0.02</v>
      </c>
      <c r="AU633" t="inlineStr"/>
      <c r="AV633" t="n">
        <v>0</v>
      </c>
      <c r="AW633" t="n">
        <v>2</v>
      </c>
      <c r="AX633" t="n">
        <v>78867686</v>
      </c>
      <c r="AY633" t="n">
        <v>1</v>
      </c>
      <c r="AZ633" t="n">
        <v>0</v>
      </c>
      <c r="BA633" t="n">
        <v>615</v>
      </c>
      <c r="BB633" t="n">
        <v>0</v>
      </c>
      <c r="BC633" t="n">
        <v>0</v>
      </c>
      <c r="BD633" t="n">
        <v>0</v>
      </c>
      <c r="BE633" t="n">
        <v>0</v>
      </c>
      <c r="BF633" t="n">
        <v>0</v>
      </c>
      <c r="BG633" t="n">
        <v>0</v>
      </c>
      <c r="BH633" t="n">
        <v>0</v>
      </c>
      <c r="BI633" t="n">
        <v>0</v>
      </c>
      <c r="BJ633" t="n">
        <v>0</v>
      </c>
      <c r="BK633" t="n">
        <v>0</v>
      </c>
      <c r="BL633" t="n">
        <v>0</v>
      </c>
      <c r="BM633" t="n">
        <v>0</v>
      </c>
      <c r="BN633" t="n">
        <v>0</v>
      </c>
      <c r="BO633" t="n">
        <v>0</v>
      </c>
      <c r="BP633" t="n">
        <v>0</v>
      </c>
      <c r="BQ633" t="n">
        <v>0</v>
      </c>
      <c r="BR633" t="n">
        <v>0</v>
      </c>
      <c r="BS633" t="n">
        <v>0</v>
      </c>
      <c r="BT633" t="n">
        <v>0</v>
      </c>
      <c r="BU633" t="n">
        <v>0</v>
      </c>
      <c r="BV633" t="n">
        <v>0</v>
      </c>
      <c r="BW633" t="n">
        <v>0</v>
      </c>
      <c r="CV633" t="n">
        <v>0</v>
      </c>
      <c r="CW633">
        <f>ROUND(Y633*Source!I1894*DO633,7)</f>
        <v/>
      </c>
      <c r="CX633">
        <f>ROUND(Y633*Source!I1894,7)</f>
        <v/>
      </c>
      <c r="CY633">
        <f>AB633</f>
        <v/>
      </c>
      <c r="CZ633">
        <f>AF633</f>
        <v/>
      </c>
      <c r="DA633">
        <f>AJ633</f>
        <v/>
      </c>
      <c r="DB633">
        <f>ROUND(ROUND(AT633*CZ633,2),2)</f>
        <v/>
      </c>
      <c r="DC633">
        <f>ROUND(ROUND(AT633*AG633,2),2)</f>
        <v/>
      </c>
      <c r="DD633" t="inlineStr"/>
      <c r="DE633" t="inlineStr"/>
      <c r="DF633">
        <f>ROUND(ROUND(AE633,0)*CX633,0)</f>
        <v/>
      </c>
      <c r="DG633">
        <f>ROUND(ROUND(AF633*AJ633,0)*CX633,0)</f>
        <v/>
      </c>
      <c r="DH633">
        <f>ROUND(ROUND(AG633*AK633,0)*CX633,0)</f>
        <v/>
      </c>
      <c r="DI633">
        <f>ROUND(ROUND(AH633,0)*CX633,0)</f>
        <v/>
      </c>
      <c r="DJ633">
        <f>DG633</f>
        <v/>
      </c>
      <c r="DK633" t="n">
        <v>0</v>
      </c>
      <c r="DL633" t="inlineStr"/>
      <c r="DM633" t="n">
        <v>0</v>
      </c>
      <c r="DN633" t="inlineStr"/>
      <c r="DO633" t="n">
        <v>0</v>
      </c>
    </row>
    <row r="634">
      <c r="A634">
        <f>ROW(Source!A1894)</f>
        <v/>
      </c>
      <c r="B634" t="n">
        <v>78862477</v>
      </c>
      <c r="C634" t="n">
        <v>78867674</v>
      </c>
      <c r="D634" t="n">
        <v>29174913</v>
      </c>
      <c r="E634" t="n">
        <v>1</v>
      </c>
      <c r="F634" t="n">
        <v>1</v>
      </c>
      <c r="G634" t="n">
        <v>1</v>
      </c>
      <c r="H634" t="n">
        <v>2</v>
      </c>
      <c r="I634" t="inlineStr">
        <is>
          <t>400001</t>
        </is>
      </c>
      <c r="J634" t="inlineStr">
        <is>
          <t>ТСЭМ Московской обл., 400001, приказ Минстроя России №675/пр от 28.02.2017 № 264/пр</t>
        </is>
      </c>
      <c r="K634" t="inlineStr">
        <is>
          <t>Автомобили бортовые, грузоподъемность до 5 т</t>
        </is>
      </c>
      <c r="L634" t="n">
        <v>1368</v>
      </c>
      <c r="N634" t="n">
        <v>1011</v>
      </c>
      <c r="O634" t="inlineStr">
        <is>
          <t>маш.-ч</t>
        </is>
      </c>
      <c r="P634" t="inlineStr">
        <is>
          <t>маш.-ч</t>
        </is>
      </c>
      <c r="Q634" t="n">
        <v>1</v>
      </c>
      <c r="W634" t="n">
        <v>0</v>
      </c>
      <c r="X634" t="n">
        <v>1230759911</v>
      </c>
      <c r="Y634">
        <f>AT634</f>
        <v/>
      </c>
      <c r="AA634" t="n">
        <v>0</v>
      </c>
      <c r="AB634" t="n">
        <v>2177.51</v>
      </c>
      <c r="AC634" t="n">
        <v>606.1</v>
      </c>
      <c r="AD634" t="n">
        <v>0</v>
      </c>
      <c r="AE634" t="n">
        <v>0</v>
      </c>
      <c r="AF634" t="n">
        <v>87.17</v>
      </c>
      <c r="AG634" t="n">
        <v>11.6</v>
      </c>
      <c r="AH634" t="n">
        <v>0</v>
      </c>
      <c r="AI634" t="n">
        <v>1</v>
      </c>
      <c r="AJ634" t="n">
        <v>24.98</v>
      </c>
      <c r="AK634" t="n">
        <v>52.25</v>
      </c>
      <c r="AL634" t="n">
        <v>1</v>
      </c>
      <c r="AM634" t="n">
        <v>2</v>
      </c>
      <c r="AN634" t="n">
        <v>0</v>
      </c>
      <c r="AO634" t="n">
        <v>1</v>
      </c>
      <c r="AP634" t="n">
        <v>1</v>
      </c>
      <c r="AQ634" t="n">
        <v>0</v>
      </c>
      <c r="AR634" t="n">
        <v>0</v>
      </c>
      <c r="AS634" t="inlineStr"/>
      <c r="AT634" t="n">
        <v>0.02</v>
      </c>
      <c r="AU634" t="inlineStr"/>
      <c r="AV634" t="n">
        <v>0</v>
      </c>
      <c r="AW634" t="n">
        <v>2</v>
      </c>
      <c r="AX634" t="n">
        <v>78867687</v>
      </c>
      <c r="AY634" t="n">
        <v>1</v>
      </c>
      <c r="AZ634" t="n">
        <v>0</v>
      </c>
      <c r="BA634" t="n">
        <v>616</v>
      </c>
      <c r="BB634" t="n">
        <v>0</v>
      </c>
      <c r="BC634" t="n">
        <v>0</v>
      </c>
      <c r="BD634" t="n">
        <v>0</v>
      </c>
      <c r="BE634" t="n">
        <v>0</v>
      </c>
      <c r="BF634" t="n">
        <v>0</v>
      </c>
      <c r="BG634" t="n">
        <v>0</v>
      </c>
      <c r="BH634" t="n">
        <v>0</v>
      </c>
      <c r="BI634" t="n">
        <v>0</v>
      </c>
      <c r="BJ634" t="n">
        <v>0</v>
      </c>
      <c r="BK634" t="n">
        <v>0</v>
      </c>
      <c r="BL634" t="n">
        <v>0</v>
      </c>
      <c r="BM634" t="n">
        <v>0</v>
      </c>
      <c r="BN634" t="n">
        <v>0</v>
      </c>
      <c r="BO634" t="n">
        <v>0</v>
      </c>
      <c r="BP634" t="n">
        <v>0</v>
      </c>
      <c r="BQ634" t="n">
        <v>0</v>
      </c>
      <c r="BR634" t="n">
        <v>0</v>
      </c>
      <c r="BS634" t="n">
        <v>0</v>
      </c>
      <c r="BT634" t="n">
        <v>0</v>
      </c>
      <c r="BU634" t="n">
        <v>0</v>
      </c>
      <c r="BV634" t="n">
        <v>0</v>
      </c>
      <c r="BW634" t="n">
        <v>0</v>
      </c>
      <c r="CV634" t="n">
        <v>0</v>
      </c>
      <c r="CW634">
        <f>ROUND(Y634*Source!I1894*DO634,7)</f>
        <v/>
      </c>
      <c r="CX634">
        <f>ROUND(Y634*Source!I1894,7)</f>
        <v/>
      </c>
      <c r="CY634">
        <f>AB634</f>
        <v/>
      </c>
      <c r="CZ634">
        <f>AF634</f>
        <v/>
      </c>
      <c r="DA634">
        <f>AJ634</f>
        <v/>
      </c>
      <c r="DB634">
        <f>ROUND(ROUND(AT634*CZ634,2),2)</f>
        <v/>
      </c>
      <c r="DC634">
        <f>ROUND(ROUND(AT634*AG634,2),2)</f>
        <v/>
      </c>
      <c r="DD634" t="inlineStr"/>
      <c r="DE634" t="inlineStr"/>
      <c r="DF634">
        <f>ROUND(ROUND(AE634,0)*CX634,0)</f>
        <v/>
      </c>
      <c r="DG634">
        <f>ROUND(ROUND(AF634*AJ634,0)*CX634,0)</f>
        <v/>
      </c>
      <c r="DH634">
        <f>ROUND(ROUND(AG634*AK634,0)*CX634,0)</f>
        <v/>
      </c>
      <c r="DI634">
        <f>ROUND(ROUND(AH634,0)*CX634,0)</f>
        <v/>
      </c>
      <c r="DJ634">
        <f>DG634</f>
        <v/>
      </c>
      <c r="DK634" t="n">
        <v>0</v>
      </c>
      <c r="DL634" t="inlineStr"/>
      <c r="DM634" t="n">
        <v>0</v>
      </c>
      <c r="DN634" t="inlineStr"/>
      <c r="DO634" t="n">
        <v>0</v>
      </c>
    </row>
    <row r="635">
      <c r="A635">
        <f>ROW(Source!A1894)</f>
        <v/>
      </c>
      <c r="B635" t="n">
        <v>78862477</v>
      </c>
      <c r="C635" t="n">
        <v>78867674</v>
      </c>
      <c r="D635" t="n">
        <v>29110426</v>
      </c>
      <c r="E635" t="n">
        <v>1</v>
      </c>
      <c r="F635" t="n">
        <v>1</v>
      </c>
      <c r="G635" t="n">
        <v>1</v>
      </c>
      <c r="H635" t="n">
        <v>3</v>
      </c>
      <c r="I635" t="inlineStr">
        <is>
          <t>101-2143</t>
        </is>
      </c>
      <c r="J635" t="inlineStr">
        <is>
          <t>ТССЦ Московской обл., 101-2143, приказ Минстроя России №675/пр от 28.02.2017 № 254/пр</t>
        </is>
      </c>
      <c r="K635" t="inlineStr">
        <is>
          <t>Краска</t>
        </is>
      </c>
      <c r="L635" t="n">
        <v>1346</v>
      </c>
      <c r="N635" t="n">
        <v>1009</v>
      </c>
      <c r="O635" t="inlineStr">
        <is>
          <t>кг</t>
        </is>
      </c>
      <c r="P635" t="inlineStr">
        <is>
          <t>кг</t>
        </is>
      </c>
      <c r="Q635" t="n">
        <v>1</v>
      </c>
      <c r="W635" t="n">
        <v>0</v>
      </c>
      <c r="X635" t="n">
        <v>-1768004575</v>
      </c>
      <c r="Y635">
        <f>AT635</f>
        <v/>
      </c>
      <c r="AA635" t="n">
        <v>76.84</v>
      </c>
      <c r="AB635" t="n">
        <v>0</v>
      </c>
      <c r="AC635" t="n">
        <v>0</v>
      </c>
      <c r="AD635" t="n">
        <v>0</v>
      </c>
      <c r="AE635" t="n">
        <v>28.67</v>
      </c>
      <c r="AF635" t="n">
        <v>0</v>
      </c>
      <c r="AG635" t="n">
        <v>0</v>
      </c>
      <c r="AH635" t="n">
        <v>0</v>
      </c>
      <c r="AI635" t="n">
        <v>2.68</v>
      </c>
      <c r="AJ635" t="n">
        <v>1</v>
      </c>
      <c r="AK635" t="n">
        <v>1</v>
      </c>
      <c r="AL635" t="n">
        <v>1</v>
      </c>
      <c r="AM635" t="n">
        <v>2</v>
      </c>
      <c r="AN635" t="n">
        <v>0</v>
      </c>
      <c r="AO635" t="n">
        <v>1</v>
      </c>
      <c r="AP635" t="n">
        <v>1</v>
      </c>
      <c r="AQ635" t="n">
        <v>0</v>
      </c>
      <c r="AR635" t="n">
        <v>0</v>
      </c>
      <c r="AS635" t="inlineStr"/>
      <c r="AT635" t="n">
        <v>0.3</v>
      </c>
      <c r="AU635" t="inlineStr"/>
      <c r="AV635" t="n">
        <v>0</v>
      </c>
      <c r="AW635" t="n">
        <v>2</v>
      </c>
      <c r="AX635" t="n">
        <v>78867688</v>
      </c>
      <c r="AY635" t="n">
        <v>1</v>
      </c>
      <c r="AZ635" t="n">
        <v>0</v>
      </c>
      <c r="BA635" t="n">
        <v>617</v>
      </c>
      <c r="BB635" t="n">
        <v>0</v>
      </c>
      <c r="BC635" t="n">
        <v>0</v>
      </c>
      <c r="BD635" t="n">
        <v>0</v>
      </c>
      <c r="BE635" t="n">
        <v>0</v>
      </c>
      <c r="BF635" t="n">
        <v>0</v>
      </c>
      <c r="BG635" t="n">
        <v>0</v>
      </c>
      <c r="BH635" t="n">
        <v>0</v>
      </c>
      <c r="BI635" t="n">
        <v>0</v>
      </c>
      <c r="BJ635" t="n">
        <v>0</v>
      </c>
      <c r="BK635" t="n">
        <v>0</v>
      </c>
      <c r="BL635" t="n">
        <v>0</v>
      </c>
      <c r="BM635" t="n">
        <v>0</v>
      </c>
      <c r="BN635" t="n">
        <v>0</v>
      </c>
      <c r="BO635" t="n">
        <v>0</v>
      </c>
      <c r="BP635" t="n">
        <v>0</v>
      </c>
      <c r="BQ635" t="n">
        <v>0</v>
      </c>
      <c r="BR635" t="n">
        <v>0</v>
      </c>
      <c r="BS635" t="n">
        <v>0</v>
      </c>
      <c r="BT635" t="n">
        <v>0</v>
      </c>
      <c r="BU635" t="n">
        <v>0</v>
      </c>
      <c r="BV635" t="n">
        <v>0</v>
      </c>
      <c r="BW635" t="n">
        <v>0</v>
      </c>
      <c r="CV635" t="n">
        <v>0</v>
      </c>
      <c r="CW635" t="n">
        <v>0</v>
      </c>
      <c r="CX635">
        <f>ROUND(Y635*Source!I1894,7)</f>
        <v/>
      </c>
      <c r="CY635">
        <f>AA635</f>
        <v/>
      </c>
      <c r="CZ635">
        <f>AE635</f>
        <v/>
      </c>
      <c r="DA635">
        <f>AI635</f>
        <v/>
      </c>
      <c r="DB635">
        <f>ROUND(ROUND(AT635*CZ635,2),2)</f>
        <v/>
      </c>
      <c r="DC635">
        <f>ROUND(ROUND(AT635*AG635,2),2)</f>
        <v/>
      </c>
      <c r="DD635" t="inlineStr"/>
      <c r="DE635" t="inlineStr"/>
      <c r="DF635">
        <f>ROUND(ROUND(AE635*AI635,0)*CX635,0)</f>
        <v/>
      </c>
      <c r="DG635">
        <f>ROUND(ROUND(AF635,0)*CX635,0)</f>
        <v/>
      </c>
      <c r="DH635">
        <f>ROUND(ROUND(AG635,0)*CX635,0)</f>
        <v/>
      </c>
      <c r="DI635">
        <f>ROUND(ROUND(AH635,0)*CX635,0)</f>
        <v/>
      </c>
      <c r="DJ635">
        <f>DF635</f>
        <v/>
      </c>
      <c r="DK635" t="n">
        <v>0</v>
      </c>
      <c r="DL635" t="inlineStr"/>
      <c r="DM635" t="n">
        <v>0</v>
      </c>
      <c r="DN635" t="inlineStr"/>
      <c r="DO635" t="n">
        <v>0</v>
      </c>
    </row>
    <row r="636">
      <c r="A636">
        <f>ROW(Source!A1894)</f>
        <v/>
      </c>
      <c r="B636" t="n">
        <v>78862477</v>
      </c>
      <c r="C636" t="n">
        <v>78867674</v>
      </c>
      <c r="D636" t="n">
        <v>29149204</v>
      </c>
      <c r="E636" t="n">
        <v>1</v>
      </c>
      <c r="F636" t="n">
        <v>1</v>
      </c>
      <c r="G636" t="n">
        <v>1</v>
      </c>
      <c r="H636" t="n">
        <v>3</v>
      </c>
      <c r="I636" t="inlineStr">
        <is>
          <t>405-0219</t>
        </is>
      </c>
      <c r="J636" t="inlineStr">
        <is>
          <t>ТССЦ Московской обл., 405-0219, приказ Минстроя России №675/пр от 28.02.2017 № 257/пр</t>
        </is>
      </c>
      <c r="K636" t="inlineStr">
        <is>
          <t>Гипсовые вяжущие, марка Г3</t>
        </is>
      </c>
      <c r="L636" t="n">
        <v>1348</v>
      </c>
      <c r="N636" t="n">
        <v>1009</v>
      </c>
      <c r="O636" t="inlineStr">
        <is>
          <t>т</t>
        </is>
      </c>
      <c r="P636" t="inlineStr">
        <is>
          <t>т</t>
        </is>
      </c>
      <c r="Q636" t="n">
        <v>1000</v>
      </c>
      <c r="W636" t="n">
        <v>0</v>
      </c>
      <c r="X636" t="n">
        <v>-601557392</v>
      </c>
      <c r="Y636">
        <f>AT636</f>
        <v/>
      </c>
      <c r="AA636" t="n">
        <v>5482.15</v>
      </c>
      <c r="AB636" t="n">
        <v>0</v>
      </c>
      <c r="AC636" t="n">
        <v>0</v>
      </c>
      <c r="AD636" t="n">
        <v>0</v>
      </c>
      <c r="AE636" t="n">
        <v>729.98</v>
      </c>
      <c r="AF636" t="n">
        <v>0</v>
      </c>
      <c r="AG636" t="n">
        <v>0</v>
      </c>
      <c r="AH636" t="n">
        <v>0</v>
      </c>
      <c r="AI636" t="n">
        <v>7.51</v>
      </c>
      <c r="AJ636" t="n">
        <v>1</v>
      </c>
      <c r="AK636" t="n">
        <v>1</v>
      </c>
      <c r="AL636" t="n">
        <v>1</v>
      </c>
      <c r="AM636" t="n">
        <v>2</v>
      </c>
      <c r="AN636" t="n">
        <v>0</v>
      </c>
      <c r="AO636" t="n">
        <v>1</v>
      </c>
      <c r="AP636" t="n">
        <v>1</v>
      </c>
      <c r="AQ636" t="n">
        <v>0</v>
      </c>
      <c r="AR636" t="n">
        <v>0</v>
      </c>
      <c r="AS636" t="inlineStr"/>
      <c r="AT636" t="n">
        <v>0.01</v>
      </c>
      <c r="AU636" t="inlineStr"/>
      <c r="AV636" t="n">
        <v>0</v>
      </c>
      <c r="AW636" t="n">
        <v>2</v>
      </c>
      <c r="AX636" t="n">
        <v>78867689</v>
      </c>
      <c r="AY636" t="n">
        <v>1</v>
      </c>
      <c r="AZ636" t="n">
        <v>0</v>
      </c>
      <c r="BA636" t="n">
        <v>618</v>
      </c>
      <c r="BB636" t="n">
        <v>0</v>
      </c>
      <c r="BC636" t="n">
        <v>0</v>
      </c>
      <c r="BD636" t="n">
        <v>0</v>
      </c>
      <c r="BE636" t="n">
        <v>0</v>
      </c>
      <c r="BF636" t="n">
        <v>0</v>
      </c>
      <c r="BG636" t="n">
        <v>0</v>
      </c>
      <c r="BH636" t="n">
        <v>0</v>
      </c>
      <c r="BI636" t="n">
        <v>0</v>
      </c>
      <c r="BJ636" t="n">
        <v>0</v>
      </c>
      <c r="BK636" t="n">
        <v>0</v>
      </c>
      <c r="BL636" t="n">
        <v>0</v>
      </c>
      <c r="BM636" t="n">
        <v>0</v>
      </c>
      <c r="BN636" t="n">
        <v>0</v>
      </c>
      <c r="BO636" t="n">
        <v>0</v>
      </c>
      <c r="BP636" t="n">
        <v>0</v>
      </c>
      <c r="BQ636" t="n">
        <v>0</v>
      </c>
      <c r="BR636" t="n">
        <v>0</v>
      </c>
      <c r="BS636" t="n">
        <v>0</v>
      </c>
      <c r="BT636" t="n">
        <v>0</v>
      </c>
      <c r="BU636" t="n">
        <v>0</v>
      </c>
      <c r="BV636" t="n">
        <v>0</v>
      </c>
      <c r="BW636" t="n">
        <v>0</v>
      </c>
      <c r="CV636" t="n">
        <v>0</v>
      </c>
      <c r="CW636" t="n">
        <v>0</v>
      </c>
      <c r="CX636">
        <f>ROUND(Y636*Source!I1894,7)</f>
        <v/>
      </c>
      <c r="CY636">
        <f>AA636</f>
        <v/>
      </c>
      <c r="CZ636">
        <f>AE636</f>
        <v/>
      </c>
      <c r="DA636">
        <f>AI636</f>
        <v/>
      </c>
      <c r="DB636">
        <f>ROUND(ROUND(AT636*CZ636,2),2)</f>
        <v/>
      </c>
      <c r="DC636">
        <f>ROUND(ROUND(AT636*AG636,2),2)</f>
        <v/>
      </c>
      <c r="DD636" t="inlineStr"/>
      <c r="DE636" t="inlineStr"/>
      <c r="DF636">
        <f>ROUND(ROUND(AE636*AI636,0)*CX636,0)</f>
        <v/>
      </c>
      <c r="DG636">
        <f>ROUND(ROUND(AF636,0)*CX636,0)</f>
        <v/>
      </c>
      <c r="DH636">
        <f>ROUND(ROUND(AG636,0)*CX636,0)</f>
        <v/>
      </c>
      <c r="DI636">
        <f>ROUND(ROUND(AH636,0)*CX636,0)</f>
        <v/>
      </c>
      <c r="DJ636">
        <f>DF636</f>
        <v/>
      </c>
      <c r="DK636" t="n">
        <v>0</v>
      </c>
      <c r="DL636" t="inlineStr"/>
      <c r="DM636" t="n">
        <v>0</v>
      </c>
      <c r="DN636" t="inlineStr"/>
      <c r="DO636" t="n">
        <v>0</v>
      </c>
    </row>
    <row r="637">
      <c r="A637">
        <f>ROW(Source!A1894)</f>
        <v/>
      </c>
      <c r="B637" t="n">
        <v>78862477</v>
      </c>
      <c r="C637" t="n">
        <v>78867674</v>
      </c>
      <c r="D637" t="n">
        <v>29152113</v>
      </c>
      <c r="E637" t="n">
        <v>1</v>
      </c>
      <c r="F637" t="n">
        <v>1</v>
      </c>
      <c r="G637" t="n">
        <v>1</v>
      </c>
      <c r="H637" t="n">
        <v>3</v>
      </c>
      <c r="I637" t="inlineStr">
        <is>
          <t>501-8773</t>
        </is>
      </c>
      <c r="J637" t="inlineStr">
        <is>
          <t>ТССЦ Московской обл., 501-8773, приказ Минстроя России №675/пр от 28.02.2017 № 258/пр</t>
        </is>
      </c>
      <c r="K637" t="inlineStr">
        <is>
          <t>Кабель силовой с медными жилами с поливинилхлоридной изоляцией и оболочкой, не распространяющий горение марки ВВГнг, напряжением 0,66 кВ, с числом жил - 1 и сечением 4 мм2</t>
        </is>
      </c>
      <c r="L637" t="n">
        <v>1477</v>
      </c>
      <c r="N637" t="n">
        <v>1013</v>
      </c>
      <c r="O637" t="inlineStr">
        <is>
          <t>1000 м</t>
        </is>
      </c>
      <c r="P637" t="inlineStr">
        <is>
          <t>1000 М</t>
        </is>
      </c>
      <c r="Q637" t="n">
        <v>1</v>
      </c>
      <c r="W637" t="n">
        <v>0</v>
      </c>
      <c r="X637" t="n">
        <v>-626792585</v>
      </c>
      <c r="Y637">
        <f>AT637</f>
        <v/>
      </c>
      <c r="AA637" t="n">
        <v>41997.28</v>
      </c>
      <c r="AB637" t="n">
        <v>0</v>
      </c>
      <c r="AC637" t="n">
        <v>0</v>
      </c>
      <c r="AD637" t="n">
        <v>0</v>
      </c>
      <c r="AE637" t="n">
        <v>2794.23</v>
      </c>
      <c r="AF637" t="n">
        <v>0</v>
      </c>
      <c r="AG637" t="n">
        <v>0</v>
      </c>
      <c r="AH637" t="n">
        <v>0</v>
      </c>
      <c r="AI637" t="n">
        <v>15.03</v>
      </c>
      <c r="AJ637" t="n">
        <v>1</v>
      </c>
      <c r="AK637" t="n">
        <v>1</v>
      </c>
      <c r="AL637" t="n">
        <v>1</v>
      </c>
      <c r="AM637" t="n">
        <v>0</v>
      </c>
      <c r="AN637" t="n">
        <v>0</v>
      </c>
      <c r="AO637" t="n">
        <v>0</v>
      </c>
      <c r="AP637" t="n">
        <v>1</v>
      </c>
      <c r="AQ637" t="n">
        <v>0</v>
      </c>
      <c r="AR637" t="n">
        <v>0</v>
      </c>
      <c r="AS637" t="inlineStr"/>
      <c r="AT637" t="n">
        <v>0.1</v>
      </c>
      <c r="AU637" t="inlineStr"/>
      <c r="AV637" t="n">
        <v>0</v>
      </c>
      <c r="AW637" t="n">
        <v>1</v>
      </c>
      <c r="AX637" t="n">
        <v>-1</v>
      </c>
      <c r="AY637" t="n">
        <v>0</v>
      </c>
      <c r="AZ637" t="n">
        <v>0</v>
      </c>
      <c r="BA637" t="inlineStr"/>
      <c r="BB637" t="n">
        <v>0</v>
      </c>
      <c r="BC637" t="n">
        <v>0</v>
      </c>
      <c r="BD637" t="n">
        <v>0</v>
      </c>
      <c r="BE637" t="n">
        <v>0</v>
      </c>
      <c r="BF637" t="n">
        <v>0</v>
      </c>
      <c r="BG637" t="n">
        <v>0</v>
      </c>
      <c r="BH637" t="n">
        <v>0</v>
      </c>
      <c r="BI637" t="n">
        <v>0</v>
      </c>
      <c r="BJ637" t="n">
        <v>0</v>
      </c>
      <c r="BK637" t="n">
        <v>0</v>
      </c>
      <c r="BL637" t="n">
        <v>0</v>
      </c>
      <c r="BM637" t="n">
        <v>0</v>
      </c>
      <c r="BN637" t="n">
        <v>0</v>
      </c>
      <c r="BO637" t="n">
        <v>0</v>
      </c>
      <c r="BP637" t="n">
        <v>0</v>
      </c>
      <c r="BQ637" t="n">
        <v>0</v>
      </c>
      <c r="BR637" t="n">
        <v>0</v>
      </c>
      <c r="BS637" t="n">
        <v>0</v>
      </c>
      <c r="BT637" t="n">
        <v>0</v>
      </c>
      <c r="BU637" t="n">
        <v>0</v>
      </c>
      <c r="BV637" t="n">
        <v>0</v>
      </c>
      <c r="BW637" t="n">
        <v>0</v>
      </c>
      <c r="CV637" t="n">
        <v>0</v>
      </c>
      <c r="CW637" t="n">
        <v>0</v>
      </c>
      <c r="CX637">
        <f>ROUND(Y637*Source!I1894,7)</f>
        <v/>
      </c>
      <c r="CY637">
        <f>AA637</f>
        <v/>
      </c>
      <c r="CZ637">
        <f>AE637</f>
        <v/>
      </c>
      <c r="DA637">
        <f>AI637</f>
        <v/>
      </c>
      <c r="DB637">
        <f>ROUND(ROUND(AT637*CZ637,2),2)</f>
        <v/>
      </c>
      <c r="DC637">
        <f>ROUND(ROUND(AT637*AG637,2),2)</f>
        <v/>
      </c>
      <c r="DD637" t="inlineStr"/>
      <c r="DE637" t="inlineStr"/>
      <c r="DF637">
        <f>ROUND(ROUND(AE637*AI637,0)*CX637,0)</f>
        <v/>
      </c>
      <c r="DG637">
        <f>ROUND(ROUND(AF637,0)*CX637,0)</f>
        <v/>
      </c>
      <c r="DH637">
        <f>ROUND(ROUND(AG637,0)*CX637,0)</f>
        <v/>
      </c>
      <c r="DI637">
        <f>ROUND(ROUND(AH637,0)*CX637,0)</f>
        <v/>
      </c>
      <c r="DJ637">
        <f>DF637</f>
        <v/>
      </c>
      <c r="DK637" t="n">
        <v>0</v>
      </c>
      <c r="DL637" t="inlineStr"/>
      <c r="DM637" t="n">
        <v>0</v>
      </c>
      <c r="DN637" t="inlineStr"/>
      <c r="DO637" t="n">
        <v>0</v>
      </c>
    </row>
    <row r="638">
      <c r="A638">
        <f>ROW(Source!A1894)</f>
        <v/>
      </c>
      <c r="B638" t="n">
        <v>78862477</v>
      </c>
      <c r="C638" t="n">
        <v>78867674</v>
      </c>
      <c r="D638" t="n">
        <v>29159012</v>
      </c>
      <c r="E638" t="n">
        <v>1</v>
      </c>
      <c r="F638" t="n">
        <v>1</v>
      </c>
      <c r="G638" t="n">
        <v>1</v>
      </c>
      <c r="H638" t="n">
        <v>3</v>
      </c>
      <c r="I638" t="inlineStr">
        <is>
          <t>507-0700</t>
        </is>
      </c>
      <c r="J638" t="inlineStr">
        <is>
          <t>ТССЦ Московской обл., 507-0700, приказ Минстроя России №675/пр от 28.02.2017 № 258/пр</t>
        </is>
      </c>
      <c r="K638" t="inlineStr">
        <is>
          <t>Трубка поливинилхлоридная ХВТ</t>
        </is>
      </c>
      <c r="L638" t="n">
        <v>1346</v>
      </c>
      <c r="N638" t="n">
        <v>1009</v>
      </c>
      <c r="O638" t="inlineStr">
        <is>
          <t>кг</t>
        </is>
      </c>
      <c r="P638" t="inlineStr">
        <is>
          <t>кг</t>
        </is>
      </c>
      <c r="Q638" t="n">
        <v>1</v>
      </c>
      <c r="W638" t="n">
        <v>0</v>
      </c>
      <c r="X638" t="n">
        <v>-821506530</v>
      </c>
      <c r="Y638">
        <f>AT638</f>
        <v/>
      </c>
      <c r="AA638" t="n">
        <v>202.83</v>
      </c>
      <c r="AB638" t="n">
        <v>0</v>
      </c>
      <c r="AC638" t="n">
        <v>0</v>
      </c>
      <c r="AD638" t="n">
        <v>0</v>
      </c>
      <c r="AE638" t="n">
        <v>41.82</v>
      </c>
      <c r="AF638" t="n">
        <v>0</v>
      </c>
      <c r="AG638" t="n">
        <v>0</v>
      </c>
      <c r="AH638" t="n">
        <v>0</v>
      </c>
      <c r="AI638" t="n">
        <v>4.85</v>
      </c>
      <c r="AJ638" t="n">
        <v>1</v>
      </c>
      <c r="AK638" t="n">
        <v>1</v>
      </c>
      <c r="AL638" t="n">
        <v>1</v>
      </c>
      <c r="AM638" t="n">
        <v>2</v>
      </c>
      <c r="AN638" t="n">
        <v>0</v>
      </c>
      <c r="AO638" t="n">
        <v>1</v>
      </c>
      <c r="AP638" t="n">
        <v>1</v>
      </c>
      <c r="AQ638" t="n">
        <v>0</v>
      </c>
      <c r="AR638" t="n">
        <v>0</v>
      </c>
      <c r="AS638" t="inlineStr"/>
      <c r="AT638" t="n">
        <v>0.53</v>
      </c>
      <c r="AU638" t="inlineStr"/>
      <c r="AV638" t="n">
        <v>0</v>
      </c>
      <c r="AW638" t="n">
        <v>2</v>
      </c>
      <c r="AX638" t="n">
        <v>78867690</v>
      </c>
      <c r="AY638" t="n">
        <v>1</v>
      </c>
      <c r="AZ638" t="n">
        <v>0</v>
      </c>
      <c r="BA638" t="n">
        <v>619</v>
      </c>
      <c r="BB638" t="n">
        <v>0</v>
      </c>
      <c r="BC638" t="n">
        <v>0</v>
      </c>
      <c r="BD638" t="n">
        <v>0</v>
      </c>
      <c r="BE638" t="n">
        <v>0</v>
      </c>
      <c r="BF638" t="n">
        <v>0</v>
      </c>
      <c r="BG638" t="n">
        <v>0</v>
      </c>
      <c r="BH638" t="n">
        <v>0</v>
      </c>
      <c r="BI638" t="n">
        <v>0</v>
      </c>
      <c r="BJ638" t="n">
        <v>0</v>
      </c>
      <c r="BK638" t="n">
        <v>0</v>
      </c>
      <c r="BL638" t="n">
        <v>0</v>
      </c>
      <c r="BM638" t="n">
        <v>0</v>
      </c>
      <c r="BN638" t="n">
        <v>0</v>
      </c>
      <c r="BO638" t="n">
        <v>0</v>
      </c>
      <c r="BP638" t="n">
        <v>0</v>
      </c>
      <c r="BQ638" t="n">
        <v>0</v>
      </c>
      <c r="BR638" t="n">
        <v>0</v>
      </c>
      <c r="BS638" t="n">
        <v>0</v>
      </c>
      <c r="BT638" t="n">
        <v>0</v>
      </c>
      <c r="BU638" t="n">
        <v>0</v>
      </c>
      <c r="BV638" t="n">
        <v>0</v>
      </c>
      <c r="BW638" t="n">
        <v>0</v>
      </c>
      <c r="CV638" t="n">
        <v>0</v>
      </c>
      <c r="CW638" t="n">
        <v>0</v>
      </c>
      <c r="CX638">
        <f>ROUND(Y638*Source!I1894,7)</f>
        <v/>
      </c>
      <c r="CY638">
        <f>AA638</f>
        <v/>
      </c>
      <c r="CZ638">
        <f>AE638</f>
        <v/>
      </c>
      <c r="DA638">
        <f>AI638</f>
        <v/>
      </c>
      <c r="DB638">
        <f>ROUND(ROUND(AT638*CZ638,2),2)</f>
        <v/>
      </c>
      <c r="DC638">
        <f>ROUND(ROUND(AT638*AG638,2),2)</f>
        <v/>
      </c>
      <c r="DD638" t="inlineStr"/>
      <c r="DE638" t="inlineStr"/>
      <c r="DF638">
        <f>ROUND(ROUND(AE638*AI638,0)*CX638,0)</f>
        <v/>
      </c>
      <c r="DG638">
        <f>ROUND(ROUND(AF638,0)*CX638,0)</f>
        <v/>
      </c>
      <c r="DH638">
        <f>ROUND(ROUND(AG638,0)*CX638,0)</f>
        <v/>
      </c>
      <c r="DI638">
        <f>ROUND(ROUND(AH638,0)*CX638,0)</f>
        <v/>
      </c>
      <c r="DJ638">
        <f>DF638</f>
        <v/>
      </c>
      <c r="DK638" t="n">
        <v>0</v>
      </c>
      <c r="DL638" t="inlineStr"/>
      <c r="DM638" t="n">
        <v>0</v>
      </c>
      <c r="DN638" t="inlineStr"/>
      <c r="DO638" t="n">
        <v>0</v>
      </c>
    </row>
    <row r="639">
      <c r="A639">
        <f>ROW(Source!A1894)</f>
        <v/>
      </c>
      <c r="B639" t="n">
        <v>78862477</v>
      </c>
      <c r="C639" t="n">
        <v>78867674</v>
      </c>
      <c r="D639" t="n">
        <v>29171808</v>
      </c>
      <c r="E639" t="n">
        <v>1</v>
      </c>
      <c r="F639" t="n">
        <v>1</v>
      </c>
      <c r="G639" t="n">
        <v>1</v>
      </c>
      <c r="H639" t="n">
        <v>3</v>
      </c>
      <c r="I639" t="inlineStr">
        <is>
          <t>999-9950</t>
        </is>
      </c>
      <c r="J639" t="inlineStr">
        <is>
          <t>ТССЦ Московской обл., 999-9950, приказ Минстроя России №675/пр от 21.09.2015 г.</t>
        </is>
      </c>
      <c r="K639" t="inlineStr">
        <is>
          <t>Вспомогательные ненормируемые материалы (2% от ОЗП)</t>
        </is>
      </c>
      <c r="L639" t="n">
        <v>1374</v>
      </c>
      <c r="N639" t="n">
        <v>1013</v>
      </c>
      <c r="O639" t="inlineStr">
        <is>
          <t>РУБ</t>
        </is>
      </c>
      <c r="P639" t="inlineStr">
        <is>
          <t>РУБ</t>
        </is>
      </c>
      <c r="Q639" t="n">
        <v>1</v>
      </c>
      <c r="W639" t="n">
        <v>0</v>
      </c>
      <c r="X639" t="n">
        <v>-915781824</v>
      </c>
      <c r="Y639">
        <f>AT639</f>
        <v/>
      </c>
      <c r="AA639" t="n">
        <v>1</v>
      </c>
      <c r="AB639" t="n">
        <v>0</v>
      </c>
      <c r="AC639" t="n">
        <v>0</v>
      </c>
      <c r="AD639" t="n">
        <v>0</v>
      </c>
      <c r="AE639" t="n">
        <v>1</v>
      </c>
      <c r="AF639" t="n">
        <v>0</v>
      </c>
      <c r="AG639" t="n">
        <v>0</v>
      </c>
      <c r="AH639" t="n">
        <v>0</v>
      </c>
      <c r="AI639" t="n">
        <v>1</v>
      </c>
      <c r="AJ639" t="n">
        <v>1</v>
      </c>
      <c r="AK639" t="n">
        <v>1</v>
      </c>
      <c r="AL639" t="n">
        <v>1</v>
      </c>
      <c r="AM639" t="n">
        <v>-2</v>
      </c>
      <c r="AN639" t="n">
        <v>0</v>
      </c>
      <c r="AO639" t="n">
        <v>1</v>
      </c>
      <c r="AP639" t="n">
        <v>1</v>
      </c>
      <c r="AQ639" t="n">
        <v>0</v>
      </c>
      <c r="AR639" t="n">
        <v>0</v>
      </c>
      <c r="AS639" t="inlineStr"/>
      <c r="AT639" t="n">
        <v>3.1</v>
      </c>
      <c r="AU639" t="inlineStr"/>
      <c r="AV639" t="n">
        <v>0</v>
      </c>
      <c r="AW639" t="n">
        <v>2</v>
      </c>
      <c r="AX639" t="n">
        <v>78867691</v>
      </c>
      <c r="AY639" t="n">
        <v>1</v>
      </c>
      <c r="AZ639" t="n">
        <v>0</v>
      </c>
      <c r="BA639" t="n">
        <v>620</v>
      </c>
      <c r="BB639" t="n">
        <v>0</v>
      </c>
      <c r="BC639" t="n">
        <v>0</v>
      </c>
      <c r="BD639" t="n">
        <v>0</v>
      </c>
      <c r="BE639" t="n">
        <v>0</v>
      </c>
      <c r="BF639" t="n">
        <v>0</v>
      </c>
      <c r="BG639" t="n">
        <v>0</v>
      </c>
      <c r="BH639" t="n">
        <v>0</v>
      </c>
      <c r="BI639" t="n">
        <v>0</v>
      </c>
      <c r="BJ639" t="n">
        <v>0</v>
      </c>
      <c r="BK639" t="n">
        <v>0</v>
      </c>
      <c r="BL639" t="n">
        <v>0</v>
      </c>
      <c r="BM639" t="n">
        <v>0</v>
      </c>
      <c r="BN639" t="n">
        <v>0</v>
      </c>
      <c r="BO639" t="n">
        <v>0</v>
      </c>
      <c r="BP639" t="n">
        <v>0</v>
      </c>
      <c r="BQ639" t="n">
        <v>0</v>
      </c>
      <c r="BR639" t="n">
        <v>0</v>
      </c>
      <c r="BS639" t="n">
        <v>0</v>
      </c>
      <c r="BT639" t="n">
        <v>0</v>
      </c>
      <c r="BU639" t="n">
        <v>0</v>
      </c>
      <c r="BV639" t="n">
        <v>0</v>
      </c>
      <c r="BW639" t="n">
        <v>0</v>
      </c>
      <c r="CV639" t="n">
        <v>0</v>
      </c>
      <c r="CW639" t="n">
        <v>0</v>
      </c>
      <c r="CX639">
        <f>ROUND(Y639*Source!I1894,7)</f>
        <v/>
      </c>
      <c r="CY639">
        <f>AA639</f>
        <v/>
      </c>
      <c r="CZ639">
        <f>AE639</f>
        <v/>
      </c>
      <c r="DA639">
        <f>AI639</f>
        <v/>
      </c>
      <c r="DB639">
        <f>ROUND(ROUND(AT639*CZ639,2),2)</f>
        <v/>
      </c>
      <c r="DC639">
        <f>ROUND(ROUND(AT639*AG639,2),2)</f>
        <v/>
      </c>
      <c r="DD639" t="inlineStr"/>
      <c r="DE639" t="inlineStr"/>
      <c r="DF639">
        <f>ROUND(ROUND(AE639,0)*CX639,0)</f>
        <v/>
      </c>
      <c r="DG639">
        <f>ROUND(ROUND(AF639,0)*CX639,0)</f>
        <v/>
      </c>
      <c r="DH639">
        <f>ROUND(ROUND(AG639,0)*CX639,0)</f>
        <v/>
      </c>
      <c r="DI639">
        <f>ROUND(ROUND(AH639,0)*CX639,0)</f>
        <v/>
      </c>
      <c r="DJ639">
        <f>DF639</f>
        <v/>
      </c>
      <c r="DK639" t="n">
        <v>0</v>
      </c>
      <c r="DL639" t="inlineStr"/>
      <c r="DM639" t="n">
        <v>0</v>
      </c>
      <c r="DN639" t="inlineStr"/>
      <c r="DO639" t="n">
        <v>0</v>
      </c>
    </row>
    <row r="640">
      <c r="A640">
        <f>ROW(Source!A1896)</f>
        <v/>
      </c>
      <c r="B640" t="n">
        <v>78862477</v>
      </c>
      <c r="C640" t="n">
        <v>78867695</v>
      </c>
      <c r="D640" t="n">
        <v>29361307</v>
      </c>
      <c r="E640" t="n">
        <v>1</v>
      </c>
      <c r="F640" t="n">
        <v>1</v>
      </c>
      <c r="G640" t="n">
        <v>1</v>
      </c>
      <c r="H640" t="n">
        <v>1</v>
      </c>
      <c r="I640" t="inlineStr">
        <is>
          <t>1-2039-90</t>
        </is>
      </c>
      <c r="J640" t="inlineStr"/>
      <c r="K640" t="inlineStr">
        <is>
          <t>Рабочий монтажник среднего разряда 3,9</t>
        </is>
      </c>
      <c r="L640" t="n">
        <v>1369</v>
      </c>
      <c r="N640" t="n">
        <v>1013</v>
      </c>
      <c r="O640" t="inlineStr">
        <is>
          <t>чел.-ч</t>
        </is>
      </c>
      <c r="P640" t="inlineStr">
        <is>
          <t>чел.-ч</t>
        </is>
      </c>
      <c r="Q640" t="n">
        <v>1</v>
      </c>
      <c r="W640" t="n">
        <v>0</v>
      </c>
      <c r="X640" t="n">
        <v>357208865</v>
      </c>
      <c r="Y640">
        <f>(AT640*ROUND(0.2,7))</f>
        <v/>
      </c>
      <c r="AA640" t="n">
        <v>0</v>
      </c>
      <c r="AB640" t="n">
        <v>0</v>
      </c>
      <c r="AC640" t="n">
        <v>0</v>
      </c>
      <c r="AD640" t="n">
        <v>9.51</v>
      </c>
      <c r="AE640" t="n">
        <v>0</v>
      </c>
      <c r="AF640" t="n">
        <v>0</v>
      </c>
      <c r="AG640" t="n">
        <v>0</v>
      </c>
      <c r="AH640" t="n">
        <v>9.51</v>
      </c>
      <c r="AI640" t="n">
        <v>1</v>
      </c>
      <c r="AJ640" t="n">
        <v>1</v>
      </c>
      <c r="AK640" t="n">
        <v>1</v>
      </c>
      <c r="AL640" t="n">
        <v>1</v>
      </c>
      <c r="AM640" t="n">
        <v>-2</v>
      </c>
      <c r="AN640" t="n">
        <v>0</v>
      </c>
      <c r="AO640" t="n">
        <v>1</v>
      </c>
      <c r="AP640" t="n">
        <v>1</v>
      </c>
      <c r="AQ640" t="n">
        <v>0</v>
      </c>
      <c r="AR640" t="n">
        <v>0</v>
      </c>
      <c r="AS640" t="inlineStr"/>
      <c r="AT640" t="n">
        <v>1.56</v>
      </c>
      <c r="AU640" t="inlineStr">
        <is>
          <t>)*0,2</t>
        </is>
      </c>
      <c r="AV640" t="n">
        <v>1</v>
      </c>
      <c r="AW640" t="n">
        <v>2</v>
      </c>
      <c r="AX640" t="n">
        <v>78867711</v>
      </c>
      <c r="AY640" t="n">
        <v>1</v>
      </c>
      <c r="AZ640" t="n">
        <v>2048</v>
      </c>
      <c r="BA640" t="n">
        <v>621</v>
      </c>
      <c r="BB640" t="n">
        <v>0</v>
      </c>
      <c r="BC640" t="n">
        <v>0</v>
      </c>
      <c r="BD640" t="n">
        <v>0</v>
      </c>
      <c r="BE640" t="n">
        <v>0</v>
      </c>
      <c r="BF640" t="n">
        <v>0</v>
      </c>
      <c r="BG640" t="n">
        <v>0</v>
      </c>
      <c r="BH640" t="n">
        <v>0</v>
      </c>
      <c r="BI640" t="n">
        <v>0</v>
      </c>
      <c r="BJ640" t="n">
        <v>0</v>
      </c>
      <c r="BK640" t="n">
        <v>0</v>
      </c>
      <c r="BL640" t="n">
        <v>0</v>
      </c>
      <c r="BM640" t="n">
        <v>0</v>
      </c>
      <c r="BN640" t="n">
        <v>0</v>
      </c>
      <c r="BO640" t="n">
        <v>0</v>
      </c>
      <c r="BP640" t="n">
        <v>0</v>
      </c>
      <c r="BQ640" t="n">
        <v>0</v>
      </c>
      <c r="BR640" t="n">
        <v>0</v>
      </c>
      <c r="BS640" t="n">
        <v>0</v>
      </c>
      <c r="BT640" t="n">
        <v>0</v>
      </c>
      <c r="BU640" t="n">
        <v>0</v>
      </c>
      <c r="BV640" t="n">
        <v>0</v>
      </c>
      <c r="BW640" t="n">
        <v>0</v>
      </c>
      <c r="CU640">
        <f>ROUND(AT640*Source!I1896*AH640*AL640,0)</f>
        <v/>
      </c>
      <c r="CV640">
        <f>ROUND(Y640*Source!I1896,7)</f>
        <v/>
      </c>
      <c r="CW640" t="n">
        <v>0</v>
      </c>
      <c r="CX640">
        <f>ROUND(Y640*Source!I1896,7)</f>
        <v/>
      </c>
      <c r="CY640">
        <f>AD640</f>
        <v/>
      </c>
      <c r="CZ640">
        <f>AH640</f>
        <v/>
      </c>
      <c r="DA640">
        <f>AL640</f>
        <v/>
      </c>
      <c r="DB640">
        <f>ROUND((ROUND(AT640*CZ640,2)*ROUND(0.2,7)),2)</f>
        <v/>
      </c>
      <c r="DC640">
        <f>ROUND((ROUND(AT640*AG640,2)*ROUND(0.2,7)),2)</f>
        <v/>
      </c>
      <c r="DD640" t="inlineStr"/>
      <c r="DE640" t="inlineStr"/>
      <c r="DF640">
        <f>ROUND(ROUND(AE640,0)*CX640,0)</f>
        <v/>
      </c>
      <c r="DG640">
        <f>ROUND(ROUND(AF640,0)*CX640,0)</f>
        <v/>
      </c>
      <c r="DH640">
        <f>ROUND(ROUND(AG640,0)*CX640,0)</f>
        <v/>
      </c>
      <c r="DI640">
        <f>ROUND(ROUND(AH640,0)*CX640,0)</f>
        <v/>
      </c>
      <c r="DJ640">
        <f>DI640</f>
        <v/>
      </c>
      <c r="DK640" t="n">
        <v>0</v>
      </c>
      <c r="DL640" t="inlineStr"/>
      <c r="DM640" t="n">
        <v>0</v>
      </c>
      <c r="DN640" t="inlineStr"/>
      <c r="DO640" t="n">
        <v>0</v>
      </c>
    </row>
    <row r="641">
      <c r="A641">
        <f>ROW(Source!A1896)</f>
        <v/>
      </c>
      <c r="B641" t="n">
        <v>78862477</v>
      </c>
      <c r="C641" t="n">
        <v>78867695</v>
      </c>
      <c r="D641" t="n">
        <v>29172657</v>
      </c>
      <c r="E641" t="n">
        <v>1</v>
      </c>
      <c r="F641" t="n">
        <v>1</v>
      </c>
      <c r="G641" t="n">
        <v>1</v>
      </c>
      <c r="H641" t="n">
        <v>2</v>
      </c>
      <c r="I641" t="inlineStr">
        <is>
          <t>040502</t>
        </is>
      </c>
      <c r="J641" t="inlineStr">
        <is>
          <t>ТСЭМ Московской обл., 040502, приказ Минстроя России №675/пр от 28.02.2017 № 264/пр</t>
        </is>
      </c>
      <c r="K641" t="inlineStr">
        <is>
          <t>Установки для сварки ручной дуговой (постоянного тока)</t>
        </is>
      </c>
      <c r="L641" t="n">
        <v>1368</v>
      </c>
      <c r="N641" t="n">
        <v>1011</v>
      </c>
      <c r="O641" t="inlineStr">
        <is>
          <t>маш.-ч</t>
        </is>
      </c>
      <c r="P641" t="inlineStr">
        <is>
          <t>маш.-ч</t>
        </is>
      </c>
      <c r="Q641" t="n">
        <v>1</v>
      </c>
      <c r="W641" t="n">
        <v>0</v>
      </c>
      <c r="X641" t="n">
        <v>1474986261</v>
      </c>
      <c r="Y641">
        <f>(AT641*ROUND(0.2,7))</f>
        <v/>
      </c>
      <c r="AA641" t="n">
        <v>0</v>
      </c>
      <c r="AB641" t="n">
        <v>69.26000000000001</v>
      </c>
      <c r="AC641" t="n">
        <v>0</v>
      </c>
      <c r="AD641" t="n">
        <v>0</v>
      </c>
      <c r="AE641" t="n">
        <v>0</v>
      </c>
      <c r="AF641" t="n">
        <v>8.1</v>
      </c>
      <c r="AG641" t="n">
        <v>0</v>
      </c>
      <c r="AH641" t="n">
        <v>0</v>
      </c>
      <c r="AI641" t="n">
        <v>1</v>
      </c>
      <c r="AJ641" t="n">
        <v>8.550000000000001</v>
      </c>
      <c r="AK641" t="n">
        <v>52.25</v>
      </c>
      <c r="AL641" t="n">
        <v>1</v>
      </c>
      <c r="AM641" t="n">
        <v>2</v>
      </c>
      <c r="AN641" t="n">
        <v>0</v>
      </c>
      <c r="AO641" t="n">
        <v>1</v>
      </c>
      <c r="AP641" t="n">
        <v>1</v>
      </c>
      <c r="AQ641" t="n">
        <v>0</v>
      </c>
      <c r="AR641" t="n">
        <v>0</v>
      </c>
      <c r="AS641" t="inlineStr"/>
      <c r="AT641" t="n">
        <v>0.13</v>
      </c>
      <c r="AU641" t="inlineStr">
        <is>
          <t>)*0,2</t>
        </is>
      </c>
      <c r="AV641" t="n">
        <v>0</v>
      </c>
      <c r="AW641" t="n">
        <v>2</v>
      </c>
      <c r="AX641" t="n">
        <v>78867712</v>
      </c>
      <c r="AY641" t="n">
        <v>1</v>
      </c>
      <c r="AZ641" t="n">
        <v>2048</v>
      </c>
      <c r="BA641" t="n">
        <v>622</v>
      </c>
      <c r="BB641" t="n">
        <v>0</v>
      </c>
      <c r="BC641" t="n">
        <v>0</v>
      </c>
      <c r="BD641" t="n">
        <v>0</v>
      </c>
      <c r="BE641" t="n">
        <v>0</v>
      </c>
      <c r="BF641" t="n">
        <v>0</v>
      </c>
      <c r="BG641" t="n">
        <v>0</v>
      </c>
      <c r="BH641" t="n">
        <v>0</v>
      </c>
      <c r="BI641" t="n">
        <v>0</v>
      </c>
      <c r="BJ641" t="n">
        <v>0</v>
      </c>
      <c r="BK641" t="n">
        <v>0</v>
      </c>
      <c r="BL641" t="n">
        <v>0</v>
      </c>
      <c r="BM641" t="n">
        <v>0</v>
      </c>
      <c r="BN641" t="n">
        <v>0</v>
      </c>
      <c r="BO641" t="n">
        <v>0</v>
      </c>
      <c r="BP641" t="n">
        <v>0</v>
      </c>
      <c r="BQ641" t="n">
        <v>0</v>
      </c>
      <c r="BR641" t="n">
        <v>0</v>
      </c>
      <c r="BS641" t="n">
        <v>0</v>
      </c>
      <c r="BT641" t="n">
        <v>0</v>
      </c>
      <c r="BU641" t="n">
        <v>0</v>
      </c>
      <c r="BV641" t="n">
        <v>0</v>
      </c>
      <c r="BW641" t="n">
        <v>0</v>
      </c>
      <c r="CV641" t="n">
        <v>0</v>
      </c>
      <c r="CW641">
        <f>ROUND(Y641*Source!I1896*DO641,7)</f>
        <v/>
      </c>
      <c r="CX641">
        <f>ROUND(Y641*Source!I1896,7)</f>
        <v/>
      </c>
      <c r="CY641">
        <f>AB641</f>
        <v/>
      </c>
      <c r="CZ641">
        <f>AF641</f>
        <v/>
      </c>
      <c r="DA641">
        <f>AJ641</f>
        <v/>
      </c>
      <c r="DB641">
        <f>ROUND((ROUND(AT641*CZ641,2)*ROUND(0.2,7)),2)</f>
        <v/>
      </c>
      <c r="DC641">
        <f>ROUND((ROUND(AT641*AG641,2)*ROUND(0.2,7)),2)</f>
        <v/>
      </c>
      <c r="DD641" t="inlineStr"/>
      <c r="DE641" t="inlineStr"/>
      <c r="DF641">
        <f>ROUND(ROUND(AE641,0)*CX641,0)</f>
        <v/>
      </c>
      <c r="DG641">
        <f>ROUND(ROUND(AF641*AJ641,0)*CX641,0)</f>
        <v/>
      </c>
      <c r="DH641">
        <f>ROUND(ROUND(AG641*AK641,0)*CX641,0)</f>
        <v/>
      </c>
      <c r="DI641">
        <f>ROUND(ROUND(AH641,0)*CX641,0)</f>
        <v/>
      </c>
      <c r="DJ641">
        <f>DG641</f>
        <v/>
      </c>
      <c r="DK641" t="n">
        <v>0</v>
      </c>
      <c r="DL641" t="inlineStr"/>
      <c r="DM641" t="n">
        <v>0</v>
      </c>
      <c r="DN641" t="inlineStr"/>
      <c r="DO641" t="n">
        <v>0</v>
      </c>
    </row>
    <row r="642">
      <c r="A642">
        <f>ROW(Source!A1896)</f>
        <v/>
      </c>
      <c r="B642" t="n">
        <v>78862477</v>
      </c>
      <c r="C642" t="n">
        <v>78867695</v>
      </c>
      <c r="D642" t="n">
        <v>29174500</v>
      </c>
      <c r="E642" t="n">
        <v>1</v>
      </c>
      <c r="F642" t="n">
        <v>1</v>
      </c>
      <c r="G642" t="n">
        <v>1</v>
      </c>
      <c r="H642" t="n">
        <v>2</v>
      </c>
      <c r="I642" t="inlineStr">
        <is>
          <t>330206</t>
        </is>
      </c>
      <c r="J642" t="inlineStr">
        <is>
          <t>ТСЭМ Московской обл., 330206, приказ Минстроя России №675/пр от 28.02.2017 № 264/пр</t>
        </is>
      </c>
      <c r="K642" t="inlineStr">
        <is>
          <t>Дрели электрические</t>
        </is>
      </c>
      <c r="L642" t="n">
        <v>1368</v>
      </c>
      <c r="N642" t="n">
        <v>1011</v>
      </c>
      <c r="O642" t="inlineStr">
        <is>
          <t>маш.-ч</t>
        </is>
      </c>
      <c r="P642" t="inlineStr">
        <is>
          <t>маш.-ч</t>
        </is>
      </c>
      <c r="Q642" t="n">
        <v>1</v>
      </c>
      <c r="W642" t="n">
        <v>0</v>
      </c>
      <c r="X642" t="n">
        <v>-1867053656</v>
      </c>
      <c r="Y642">
        <f>(AT642*ROUND(0.2,7))</f>
        <v/>
      </c>
      <c r="AA642" t="n">
        <v>0</v>
      </c>
      <c r="AB642" t="n">
        <v>8.390000000000001</v>
      </c>
      <c r="AC642" t="n">
        <v>0</v>
      </c>
      <c r="AD642" t="n">
        <v>0</v>
      </c>
      <c r="AE642" t="n">
        <v>0</v>
      </c>
      <c r="AF642" t="n">
        <v>1.95</v>
      </c>
      <c r="AG642" t="n">
        <v>0</v>
      </c>
      <c r="AH642" t="n">
        <v>0</v>
      </c>
      <c r="AI642" t="n">
        <v>1</v>
      </c>
      <c r="AJ642" t="n">
        <v>4.3</v>
      </c>
      <c r="AK642" t="n">
        <v>52.25</v>
      </c>
      <c r="AL642" t="n">
        <v>1</v>
      </c>
      <c r="AM642" t="n">
        <v>2</v>
      </c>
      <c r="AN642" t="n">
        <v>0</v>
      </c>
      <c r="AO642" t="n">
        <v>1</v>
      </c>
      <c r="AP642" t="n">
        <v>1</v>
      </c>
      <c r="AQ642" t="n">
        <v>0</v>
      </c>
      <c r="AR642" t="n">
        <v>0</v>
      </c>
      <c r="AS642" t="inlineStr"/>
      <c r="AT642" t="n">
        <v>0.04</v>
      </c>
      <c r="AU642" t="inlineStr">
        <is>
          <t>)*0,2</t>
        </is>
      </c>
      <c r="AV642" t="n">
        <v>0</v>
      </c>
      <c r="AW642" t="n">
        <v>2</v>
      </c>
      <c r="AX642" t="n">
        <v>78867713</v>
      </c>
      <c r="AY642" t="n">
        <v>1</v>
      </c>
      <c r="AZ642" t="n">
        <v>0</v>
      </c>
      <c r="BA642" t="n">
        <v>623</v>
      </c>
      <c r="BB642" t="n">
        <v>0</v>
      </c>
      <c r="BC642" t="n">
        <v>0</v>
      </c>
      <c r="BD642" t="n">
        <v>0</v>
      </c>
      <c r="BE642" t="n">
        <v>0</v>
      </c>
      <c r="BF642" t="n">
        <v>0</v>
      </c>
      <c r="BG642" t="n">
        <v>0</v>
      </c>
      <c r="BH642" t="n">
        <v>0</v>
      </c>
      <c r="BI642" t="n">
        <v>0</v>
      </c>
      <c r="BJ642" t="n">
        <v>0</v>
      </c>
      <c r="BK642" t="n">
        <v>0</v>
      </c>
      <c r="BL642" t="n">
        <v>0</v>
      </c>
      <c r="BM642" t="n">
        <v>0</v>
      </c>
      <c r="BN642" t="n">
        <v>0</v>
      </c>
      <c r="BO642" t="n">
        <v>0</v>
      </c>
      <c r="BP642" t="n">
        <v>0</v>
      </c>
      <c r="BQ642" t="n">
        <v>0</v>
      </c>
      <c r="BR642" t="n">
        <v>0</v>
      </c>
      <c r="BS642" t="n">
        <v>0</v>
      </c>
      <c r="BT642" t="n">
        <v>0</v>
      </c>
      <c r="BU642" t="n">
        <v>0</v>
      </c>
      <c r="BV642" t="n">
        <v>0</v>
      </c>
      <c r="BW642" t="n">
        <v>0</v>
      </c>
      <c r="CV642" t="n">
        <v>0</v>
      </c>
      <c r="CW642">
        <f>ROUND(Y642*Source!I1896*DO642,7)</f>
        <v/>
      </c>
      <c r="CX642">
        <f>ROUND(Y642*Source!I1896,7)</f>
        <v/>
      </c>
      <c r="CY642">
        <f>AB642</f>
        <v/>
      </c>
      <c r="CZ642">
        <f>AF642</f>
        <v/>
      </c>
      <c r="DA642">
        <f>AJ642</f>
        <v/>
      </c>
      <c r="DB642">
        <f>ROUND((ROUND(AT642*CZ642,2)*ROUND(0.2,7)),2)</f>
        <v/>
      </c>
      <c r="DC642">
        <f>ROUND((ROUND(AT642*AG642,2)*ROUND(0.2,7)),2)</f>
        <v/>
      </c>
      <c r="DD642" t="inlineStr"/>
      <c r="DE642" t="inlineStr"/>
      <c r="DF642">
        <f>ROUND(ROUND(AE642,0)*CX642,0)</f>
        <v/>
      </c>
      <c r="DG642">
        <f>ROUND(ROUND(AF642*AJ642,0)*CX642,0)</f>
        <v/>
      </c>
      <c r="DH642">
        <f>ROUND(ROUND(AG642*AK642,0)*CX642,0)</f>
        <v/>
      </c>
      <c r="DI642">
        <f>ROUND(ROUND(AH642,0)*CX642,0)</f>
        <v/>
      </c>
      <c r="DJ642">
        <f>DG642</f>
        <v/>
      </c>
      <c r="DK642" t="n">
        <v>0</v>
      </c>
      <c r="DL642" t="inlineStr"/>
      <c r="DM642" t="n">
        <v>0</v>
      </c>
      <c r="DN642" t="inlineStr"/>
      <c r="DO642" t="n">
        <v>0</v>
      </c>
    </row>
    <row r="643">
      <c r="A643">
        <f>ROW(Source!A1896)</f>
        <v/>
      </c>
      <c r="B643" t="n">
        <v>78862477</v>
      </c>
      <c r="C643" t="n">
        <v>78867695</v>
      </c>
      <c r="D643" t="n">
        <v>29110546</v>
      </c>
      <c r="E643" t="n">
        <v>1</v>
      </c>
      <c r="F643" t="n">
        <v>1</v>
      </c>
      <c r="G643" t="n">
        <v>1</v>
      </c>
      <c r="H643" t="n">
        <v>3</v>
      </c>
      <c r="I643" t="inlineStr">
        <is>
          <t>101-1665</t>
        </is>
      </c>
      <c r="J643" t="inlineStr">
        <is>
          <t>ТССЦ Московской обл., 101-1665, приказ Минстроя России №675/пр от 28.02.2017 № 254/пр</t>
        </is>
      </c>
      <c r="K643" t="inlineStr">
        <is>
          <t>Лак электроизоляционный 318</t>
        </is>
      </c>
      <c r="L643" t="n">
        <v>1346</v>
      </c>
      <c r="N643" t="n">
        <v>1009</v>
      </c>
      <c r="O643" t="inlineStr">
        <is>
          <t>кг</t>
        </is>
      </c>
      <c r="P643" t="inlineStr">
        <is>
          <t>кг</t>
        </is>
      </c>
      <c r="Q643" t="n">
        <v>1</v>
      </c>
      <c r="W643" t="n">
        <v>0</v>
      </c>
      <c r="X643" t="n">
        <v>2102179917</v>
      </c>
      <c r="Y643">
        <f>(AT643*ROUND(0.2,7))</f>
        <v/>
      </c>
      <c r="AA643" t="n">
        <v>191.33</v>
      </c>
      <c r="AB643" t="n">
        <v>0</v>
      </c>
      <c r="AC643" t="n">
        <v>0</v>
      </c>
      <c r="AD643" t="n">
        <v>0</v>
      </c>
      <c r="AE643" t="n">
        <v>35.63</v>
      </c>
      <c r="AF643" t="n">
        <v>0</v>
      </c>
      <c r="AG643" t="n">
        <v>0</v>
      </c>
      <c r="AH643" t="n">
        <v>0</v>
      </c>
      <c r="AI643" t="n">
        <v>5.37</v>
      </c>
      <c r="AJ643" t="n">
        <v>1</v>
      </c>
      <c r="AK643" t="n">
        <v>1</v>
      </c>
      <c r="AL643" t="n">
        <v>1</v>
      </c>
      <c r="AM643" t="n">
        <v>2</v>
      </c>
      <c r="AN643" t="n">
        <v>0</v>
      </c>
      <c r="AO643" t="n">
        <v>1</v>
      </c>
      <c r="AP643" t="n">
        <v>1</v>
      </c>
      <c r="AQ643" t="n">
        <v>0</v>
      </c>
      <c r="AR643" t="n">
        <v>0</v>
      </c>
      <c r="AS643" t="inlineStr"/>
      <c r="AT643" t="n">
        <v>0.006</v>
      </c>
      <c r="AU643" t="inlineStr">
        <is>
          <t>)*0,2</t>
        </is>
      </c>
      <c r="AV643" t="n">
        <v>0</v>
      </c>
      <c r="AW643" t="n">
        <v>2</v>
      </c>
      <c r="AX643" t="n">
        <v>78867714</v>
      </c>
      <c r="AY643" t="n">
        <v>1</v>
      </c>
      <c r="AZ643" t="n">
        <v>2048</v>
      </c>
      <c r="BA643" t="n">
        <v>624</v>
      </c>
      <c r="BB643" t="n">
        <v>0</v>
      </c>
      <c r="BC643" t="n">
        <v>0</v>
      </c>
      <c r="BD643" t="n">
        <v>0</v>
      </c>
      <c r="BE643" t="n">
        <v>0</v>
      </c>
      <c r="BF643" t="n">
        <v>0</v>
      </c>
      <c r="BG643" t="n">
        <v>0</v>
      </c>
      <c r="BH643" t="n">
        <v>0</v>
      </c>
      <c r="BI643" t="n">
        <v>0</v>
      </c>
      <c r="BJ643" t="n">
        <v>0</v>
      </c>
      <c r="BK643" t="n">
        <v>0</v>
      </c>
      <c r="BL643" t="n">
        <v>0</v>
      </c>
      <c r="BM643" t="n">
        <v>0</v>
      </c>
      <c r="BN643" t="n">
        <v>0</v>
      </c>
      <c r="BO643" t="n">
        <v>0</v>
      </c>
      <c r="BP643" t="n">
        <v>0</v>
      </c>
      <c r="BQ643" t="n">
        <v>0</v>
      </c>
      <c r="BR643" t="n">
        <v>0</v>
      </c>
      <c r="BS643" t="n">
        <v>0</v>
      </c>
      <c r="BT643" t="n">
        <v>0</v>
      </c>
      <c r="BU643" t="n">
        <v>0</v>
      </c>
      <c r="BV643" t="n">
        <v>0</v>
      </c>
      <c r="BW643" t="n">
        <v>0</v>
      </c>
      <c r="CV643" t="n">
        <v>0</v>
      </c>
      <c r="CW643" t="n">
        <v>0</v>
      </c>
      <c r="CX643">
        <f>ROUND(Y643*Source!I1896,7)</f>
        <v/>
      </c>
      <c r="CY643">
        <f>AA643</f>
        <v/>
      </c>
      <c r="CZ643">
        <f>AE643</f>
        <v/>
      </c>
      <c r="DA643">
        <f>AI643</f>
        <v/>
      </c>
      <c r="DB643">
        <f>ROUND((ROUND(AT643*CZ643,2)*ROUND(0.2,7)),2)</f>
        <v/>
      </c>
      <c r="DC643">
        <f>ROUND((ROUND(AT643*AG643,2)*ROUND(0.2,7)),2)</f>
        <v/>
      </c>
      <c r="DD643" t="inlineStr"/>
      <c r="DE643" t="inlineStr"/>
      <c r="DF643">
        <f>ROUND(ROUND(AE643*AI643,0)*CX643,0)</f>
        <v/>
      </c>
      <c r="DG643">
        <f>ROUND(ROUND(AF643,0)*CX643,0)</f>
        <v/>
      </c>
      <c r="DH643">
        <f>ROUND(ROUND(AG643,0)*CX643,0)</f>
        <v/>
      </c>
      <c r="DI643">
        <f>ROUND(ROUND(AH643,0)*CX643,0)</f>
        <v/>
      </c>
      <c r="DJ643">
        <f>DF643</f>
        <v/>
      </c>
      <c r="DK643" t="n">
        <v>0</v>
      </c>
      <c r="DL643" t="inlineStr"/>
      <c r="DM643" t="n">
        <v>0</v>
      </c>
      <c r="DN643" t="inlineStr"/>
      <c r="DO643" t="n">
        <v>0</v>
      </c>
    </row>
    <row r="644">
      <c r="A644">
        <f>ROW(Source!A1896)</f>
        <v/>
      </c>
      <c r="B644" t="n">
        <v>78862477</v>
      </c>
      <c r="C644" t="n">
        <v>78867695</v>
      </c>
      <c r="D644" t="n">
        <v>29113980</v>
      </c>
      <c r="E644" t="n">
        <v>1</v>
      </c>
      <c r="F644" t="n">
        <v>1</v>
      </c>
      <c r="G644" t="n">
        <v>1</v>
      </c>
      <c r="H644" t="n">
        <v>3</v>
      </c>
      <c r="I644" t="inlineStr">
        <is>
          <t>101-1924</t>
        </is>
      </c>
      <c r="J644" t="inlineStr">
        <is>
          <t>ТССЦ Московской обл., 101-1924, приказ Минстроя России №675/пр от 28.02.2017 № 254/пр</t>
        </is>
      </c>
      <c r="K644" t="inlineStr">
        <is>
          <t>Электроды диаметром 4 мм Э42А</t>
        </is>
      </c>
      <c r="L644" t="n">
        <v>1346</v>
      </c>
      <c r="N644" t="n">
        <v>1009</v>
      </c>
      <c r="O644" t="inlineStr">
        <is>
          <t>кг</t>
        </is>
      </c>
      <c r="P644" t="inlineStr">
        <is>
          <t>кг</t>
        </is>
      </c>
      <c r="Q644" t="n">
        <v>1</v>
      </c>
      <c r="W644" t="n">
        <v>0</v>
      </c>
      <c r="X644" t="n">
        <v>-1805966371</v>
      </c>
      <c r="Y644">
        <f>(AT644*ROUND(0.2,7))</f>
        <v/>
      </c>
      <c r="AA644" t="n">
        <v>179.3</v>
      </c>
      <c r="AB644" t="n">
        <v>0</v>
      </c>
      <c r="AC644" t="n">
        <v>0</v>
      </c>
      <c r="AD644" t="n">
        <v>0</v>
      </c>
      <c r="AE644" t="n">
        <v>14.31</v>
      </c>
      <c r="AF644" t="n">
        <v>0</v>
      </c>
      <c r="AG644" t="n">
        <v>0</v>
      </c>
      <c r="AH644" t="n">
        <v>0</v>
      </c>
      <c r="AI644" t="n">
        <v>12.53</v>
      </c>
      <c r="AJ644" t="n">
        <v>1</v>
      </c>
      <c r="AK644" t="n">
        <v>1</v>
      </c>
      <c r="AL644" t="n">
        <v>1</v>
      </c>
      <c r="AM644" t="n">
        <v>2</v>
      </c>
      <c r="AN644" t="n">
        <v>0</v>
      </c>
      <c r="AO644" t="n">
        <v>1</v>
      </c>
      <c r="AP644" t="n">
        <v>1</v>
      </c>
      <c r="AQ644" t="n">
        <v>0</v>
      </c>
      <c r="AR644" t="n">
        <v>0</v>
      </c>
      <c r="AS644" t="inlineStr"/>
      <c r="AT644" t="n">
        <v>0.07000000000000001</v>
      </c>
      <c r="AU644" t="inlineStr">
        <is>
          <t>)*0,2</t>
        </is>
      </c>
      <c r="AV644" t="n">
        <v>0</v>
      </c>
      <c r="AW644" t="n">
        <v>2</v>
      </c>
      <c r="AX644" t="n">
        <v>78867715</v>
      </c>
      <c r="AY644" t="n">
        <v>1</v>
      </c>
      <c r="AZ644" t="n">
        <v>2048</v>
      </c>
      <c r="BA644" t="n">
        <v>625</v>
      </c>
      <c r="BB644" t="n">
        <v>0</v>
      </c>
      <c r="BC644" t="n">
        <v>0</v>
      </c>
      <c r="BD644" t="n">
        <v>0</v>
      </c>
      <c r="BE644" t="n">
        <v>0</v>
      </c>
      <c r="BF644" t="n">
        <v>0</v>
      </c>
      <c r="BG644" t="n">
        <v>0</v>
      </c>
      <c r="BH644" t="n">
        <v>0</v>
      </c>
      <c r="BI644" t="n">
        <v>0</v>
      </c>
      <c r="BJ644" t="n">
        <v>0</v>
      </c>
      <c r="BK644" t="n">
        <v>0</v>
      </c>
      <c r="BL644" t="n">
        <v>0</v>
      </c>
      <c r="BM644" t="n">
        <v>0</v>
      </c>
      <c r="BN644" t="n">
        <v>0</v>
      </c>
      <c r="BO644" t="n">
        <v>0</v>
      </c>
      <c r="BP644" t="n">
        <v>0</v>
      </c>
      <c r="BQ644" t="n">
        <v>0</v>
      </c>
      <c r="BR644" t="n">
        <v>0</v>
      </c>
      <c r="BS644" t="n">
        <v>0</v>
      </c>
      <c r="BT644" t="n">
        <v>0</v>
      </c>
      <c r="BU644" t="n">
        <v>0</v>
      </c>
      <c r="BV644" t="n">
        <v>0</v>
      </c>
      <c r="BW644" t="n">
        <v>0</v>
      </c>
      <c r="CV644" t="n">
        <v>0</v>
      </c>
      <c r="CW644" t="n">
        <v>0</v>
      </c>
      <c r="CX644">
        <f>ROUND(Y644*Source!I1896,7)</f>
        <v/>
      </c>
      <c r="CY644">
        <f>AA644</f>
        <v/>
      </c>
      <c r="CZ644">
        <f>AE644</f>
        <v/>
      </c>
      <c r="DA644">
        <f>AI644</f>
        <v/>
      </c>
      <c r="DB644">
        <f>ROUND((ROUND(AT644*CZ644,2)*ROUND(0.2,7)),2)</f>
        <v/>
      </c>
      <c r="DC644">
        <f>ROUND((ROUND(AT644*AG644,2)*ROUND(0.2,7)),2)</f>
        <v/>
      </c>
      <c r="DD644" t="inlineStr"/>
      <c r="DE644" t="inlineStr"/>
      <c r="DF644">
        <f>ROUND(ROUND(AE644*AI644,0)*CX644,0)</f>
        <v/>
      </c>
      <c r="DG644">
        <f>ROUND(ROUND(AF644,0)*CX644,0)</f>
        <v/>
      </c>
      <c r="DH644">
        <f>ROUND(ROUND(AG644,0)*CX644,0)</f>
        <v/>
      </c>
      <c r="DI644">
        <f>ROUND(ROUND(AH644,0)*CX644,0)</f>
        <v/>
      </c>
      <c r="DJ644">
        <f>DF644</f>
        <v/>
      </c>
      <c r="DK644" t="n">
        <v>0</v>
      </c>
      <c r="DL644" t="inlineStr"/>
      <c r="DM644" t="n">
        <v>0</v>
      </c>
      <c r="DN644" t="inlineStr"/>
      <c r="DO644" t="n">
        <v>0</v>
      </c>
    </row>
    <row r="645">
      <c r="A645">
        <f>ROW(Source!A1896)</f>
        <v/>
      </c>
      <c r="B645" t="n">
        <v>78862477</v>
      </c>
      <c r="C645" t="n">
        <v>78867695</v>
      </c>
      <c r="D645" t="n">
        <v>29108369</v>
      </c>
      <c r="E645" t="n">
        <v>1</v>
      </c>
      <c r="F645" t="n">
        <v>1</v>
      </c>
      <c r="G645" t="n">
        <v>1</v>
      </c>
      <c r="H645" t="n">
        <v>3</v>
      </c>
      <c r="I645" t="inlineStr">
        <is>
          <t>101-1964</t>
        </is>
      </c>
      <c r="J645" t="inlineStr">
        <is>
          <t>ТССЦ Московской обл., 101-1964, приказ Минстроя России №675/пр от 28.02.2017 № 254/пр</t>
        </is>
      </c>
      <c r="K645" t="inlineStr">
        <is>
          <t>Шпагат бумажный</t>
        </is>
      </c>
      <c r="L645" t="n">
        <v>1346</v>
      </c>
      <c r="N645" t="n">
        <v>1009</v>
      </c>
      <c r="O645" t="inlineStr">
        <is>
          <t>кг</t>
        </is>
      </c>
      <c r="P645" t="inlineStr">
        <is>
          <t>кг</t>
        </is>
      </c>
      <c r="Q645" t="n">
        <v>1</v>
      </c>
      <c r="W645" t="n">
        <v>0</v>
      </c>
      <c r="X645" t="n">
        <v>326902400</v>
      </c>
      <c r="Y645">
        <f>(AT645*ROUND(0.2,7))</f>
        <v/>
      </c>
      <c r="AA645" t="n">
        <v>260.82</v>
      </c>
      <c r="AB645" t="n">
        <v>0</v>
      </c>
      <c r="AC645" t="n">
        <v>0</v>
      </c>
      <c r="AD645" t="n">
        <v>0</v>
      </c>
      <c r="AE645" t="n">
        <v>18.9</v>
      </c>
      <c r="AF645" t="n">
        <v>0</v>
      </c>
      <c r="AG645" t="n">
        <v>0</v>
      </c>
      <c r="AH645" t="n">
        <v>0</v>
      </c>
      <c r="AI645" t="n">
        <v>13.8</v>
      </c>
      <c r="AJ645" t="n">
        <v>1</v>
      </c>
      <c r="AK645" t="n">
        <v>1</v>
      </c>
      <c r="AL645" t="n">
        <v>1</v>
      </c>
      <c r="AM645" t="n">
        <v>2</v>
      </c>
      <c r="AN645" t="n">
        <v>0</v>
      </c>
      <c r="AO645" t="n">
        <v>1</v>
      </c>
      <c r="AP645" t="n">
        <v>1</v>
      </c>
      <c r="AQ645" t="n">
        <v>0</v>
      </c>
      <c r="AR645" t="n">
        <v>0</v>
      </c>
      <c r="AS645" t="inlineStr"/>
      <c r="AT645" t="n">
        <v>0.001</v>
      </c>
      <c r="AU645" t="inlineStr">
        <is>
          <t>)*0,2</t>
        </is>
      </c>
      <c r="AV645" t="n">
        <v>0</v>
      </c>
      <c r="AW645" t="n">
        <v>2</v>
      </c>
      <c r="AX645" t="n">
        <v>78867716</v>
      </c>
      <c r="AY645" t="n">
        <v>1</v>
      </c>
      <c r="AZ645" t="n">
        <v>0</v>
      </c>
      <c r="BA645" t="n">
        <v>626</v>
      </c>
      <c r="BB645" t="n">
        <v>0</v>
      </c>
      <c r="BC645" t="n">
        <v>0</v>
      </c>
      <c r="BD645" t="n">
        <v>0</v>
      </c>
      <c r="BE645" t="n">
        <v>0</v>
      </c>
      <c r="BF645" t="n">
        <v>0</v>
      </c>
      <c r="BG645" t="n">
        <v>0</v>
      </c>
      <c r="BH645" t="n">
        <v>0</v>
      </c>
      <c r="BI645" t="n">
        <v>0</v>
      </c>
      <c r="BJ645" t="n">
        <v>0</v>
      </c>
      <c r="BK645" t="n">
        <v>0</v>
      </c>
      <c r="BL645" t="n">
        <v>0</v>
      </c>
      <c r="BM645" t="n">
        <v>0</v>
      </c>
      <c r="BN645" t="n">
        <v>0</v>
      </c>
      <c r="BO645" t="n">
        <v>0</v>
      </c>
      <c r="BP645" t="n">
        <v>0</v>
      </c>
      <c r="BQ645" t="n">
        <v>0</v>
      </c>
      <c r="BR645" t="n">
        <v>0</v>
      </c>
      <c r="BS645" t="n">
        <v>0</v>
      </c>
      <c r="BT645" t="n">
        <v>0</v>
      </c>
      <c r="BU645" t="n">
        <v>0</v>
      </c>
      <c r="BV645" t="n">
        <v>0</v>
      </c>
      <c r="BW645" t="n">
        <v>0</v>
      </c>
      <c r="CV645" t="n">
        <v>0</v>
      </c>
      <c r="CW645" t="n">
        <v>0</v>
      </c>
      <c r="CX645">
        <f>ROUND(Y645*Source!I1896,7)</f>
        <v/>
      </c>
      <c r="CY645">
        <f>AA645</f>
        <v/>
      </c>
      <c r="CZ645">
        <f>AE645</f>
        <v/>
      </c>
      <c r="DA645">
        <f>AI645</f>
        <v/>
      </c>
      <c r="DB645">
        <f>ROUND((ROUND(AT645*CZ645,2)*ROUND(0.2,7)),2)</f>
        <v/>
      </c>
      <c r="DC645">
        <f>ROUND((ROUND(AT645*AG645,2)*ROUND(0.2,7)),2)</f>
        <v/>
      </c>
      <c r="DD645" t="inlineStr"/>
      <c r="DE645" t="inlineStr"/>
      <c r="DF645">
        <f>ROUND(ROUND(AE645*AI645,0)*CX645,0)</f>
        <v/>
      </c>
      <c r="DG645">
        <f>ROUND(ROUND(AF645,0)*CX645,0)</f>
        <v/>
      </c>
      <c r="DH645">
        <f>ROUND(ROUND(AG645,0)*CX645,0)</f>
        <v/>
      </c>
      <c r="DI645">
        <f>ROUND(ROUND(AH645,0)*CX645,0)</f>
        <v/>
      </c>
      <c r="DJ645">
        <f>DF645</f>
        <v/>
      </c>
      <c r="DK645" t="n">
        <v>0</v>
      </c>
      <c r="DL645" t="inlineStr"/>
      <c r="DM645" t="n">
        <v>0</v>
      </c>
      <c r="DN645" t="inlineStr"/>
      <c r="DO645" t="n">
        <v>0</v>
      </c>
    </row>
    <row r="646">
      <c r="A646">
        <f>ROW(Source!A1896)</f>
        <v/>
      </c>
      <c r="B646" t="n">
        <v>78862477</v>
      </c>
      <c r="C646" t="n">
        <v>78867695</v>
      </c>
      <c r="D646" t="n">
        <v>29114246</v>
      </c>
      <c r="E646" t="n">
        <v>1</v>
      </c>
      <c r="F646" t="n">
        <v>1</v>
      </c>
      <c r="G646" t="n">
        <v>1</v>
      </c>
      <c r="H646" t="n">
        <v>3</v>
      </c>
      <c r="I646" t="inlineStr">
        <is>
          <t>101-1977</t>
        </is>
      </c>
      <c r="J646" t="inlineStr">
        <is>
          <t>ТССЦ Московской обл., 101-1977, приказ Минстроя России №675/пр от 28.02.2017 № 254/пр</t>
        </is>
      </c>
      <c r="K646" t="inlineStr">
        <is>
          <t>Болты с гайками и шайбами строительные</t>
        </is>
      </c>
      <c r="L646" t="n">
        <v>1346</v>
      </c>
      <c r="N646" t="n">
        <v>1009</v>
      </c>
      <c r="O646" t="inlineStr">
        <is>
          <t>кг</t>
        </is>
      </c>
      <c r="P646" t="inlineStr">
        <is>
          <t>кг</t>
        </is>
      </c>
      <c r="Q646" t="n">
        <v>1</v>
      </c>
      <c r="W646" t="n">
        <v>0</v>
      </c>
      <c r="X646" t="n">
        <v>30920770</v>
      </c>
      <c r="Y646">
        <f>(AT646*ROUND(0.2,7))</f>
        <v/>
      </c>
      <c r="AA646" t="n">
        <v>152.32</v>
      </c>
      <c r="AB646" t="n">
        <v>0</v>
      </c>
      <c r="AC646" t="n">
        <v>0</v>
      </c>
      <c r="AD646" t="n">
        <v>0</v>
      </c>
      <c r="AE646" t="n">
        <v>9.039999999999999</v>
      </c>
      <c r="AF646" t="n">
        <v>0</v>
      </c>
      <c r="AG646" t="n">
        <v>0</v>
      </c>
      <c r="AH646" t="n">
        <v>0</v>
      </c>
      <c r="AI646" t="n">
        <v>16.85</v>
      </c>
      <c r="AJ646" t="n">
        <v>1</v>
      </c>
      <c r="AK646" t="n">
        <v>1</v>
      </c>
      <c r="AL646" t="n">
        <v>1</v>
      </c>
      <c r="AM646" t="n">
        <v>2</v>
      </c>
      <c r="AN646" t="n">
        <v>0</v>
      </c>
      <c r="AO646" t="n">
        <v>1</v>
      </c>
      <c r="AP646" t="n">
        <v>1</v>
      </c>
      <c r="AQ646" t="n">
        <v>0</v>
      </c>
      <c r="AR646" t="n">
        <v>0</v>
      </c>
      <c r="AS646" t="inlineStr"/>
      <c r="AT646" t="n">
        <v>0.049</v>
      </c>
      <c r="AU646" t="inlineStr">
        <is>
          <t>)*0,2</t>
        </is>
      </c>
      <c r="AV646" t="n">
        <v>0</v>
      </c>
      <c r="AW646" t="n">
        <v>2</v>
      </c>
      <c r="AX646" t="n">
        <v>78867717</v>
      </c>
      <c r="AY646" t="n">
        <v>1</v>
      </c>
      <c r="AZ646" t="n">
        <v>2048</v>
      </c>
      <c r="BA646" t="n">
        <v>627</v>
      </c>
      <c r="BB646" t="n">
        <v>0</v>
      </c>
      <c r="BC646" t="n">
        <v>0</v>
      </c>
      <c r="BD646" t="n">
        <v>0</v>
      </c>
      <c r="BE646" t="n">
        <v>0</v>
      </c>
      <c r="BF646" t="n">
        <v>0</v>
      </c>
      <c r="BG646" t="n">
        <v>0</v>
      </c>
      <c r="BH646" t="n">
        <v>0</v>
      </c>
      <c r="BI646" t="n">
        <v>0</v>
      </c>
      <c r="BJ646" t="n">
        <v>0</v>
      </c>
      <c r="BK646" t="n">
        <v>0</v>
      </c>
      <c r="BL646" t="n">
        <v>0</v>
      </c>
      <c r="BM646" t="n">
        <v>0</v>
      </c>
      <c r="BN646" t="n">
        <v>0</v>
      </c>
      <c r="BO646" t="n">
        <v>0</v>
      </c>
      <c r="BP646" t="n">
        <v>0</v>
      </c>
      <c r="BQ646" t="n">
        <v>0</v>
      </c>
      <c r="BR646" t="n">
        <v>0</v>
      </c>
      <c r="BS646" t="n">
        <v>0</v>
      </c>
      <c r="BT646" t="n">
        <v>0</v>
      </c>
      <c r="BU646" t="n">
        <v>0</v>
      </c>
      <c r="BV646" t="n">
        <v>0</v>
      </c>
      <c r="BW646" t="n">
        <v>0</v>
      </c>
      <c r="CV646" t="n">
        <v>0</v>
      </c>
      <c r="CW646" t="n">
        <v>0</v>
      </c>
      <c r="CX646">
        <f>ROUND(Y646*Source!I1896,7)</f>
        <v/>
      </c>
      <c r="CY646">
        <f>AA646</f>
        <v/>
      </c>
      <c r="CZ646">
        <f>AE646</f>
        <v/>
      </c>
      <c r="DA646">
        <f>AI646</f>
        <v/>
      </c>
      <c r="DB646">
        <f>ROUND((ROUND(AT646*CZ646,2)*ROUND(0.2,7)),2)</f>
        <v/>
      </c>
      <c r="DC646">
        <f>ROUND((ROUND(AT646*AG646,2)*ROUND(0.2,7)),2)</f>
        <v/>
      </c>
      <c r="DD646" t="inlineStr"/>
      <c r="DE646" t="inlineStr"/>
      <c r="DF646">
        <f>ROUND(ROUND(AE646*AI646,0)*CX646,0)</f>
        <v/>
      </c>
      <c r="DG646">
        <f>ROUND(ROUND(AF646,0)*CX646,0)</f>
        <v/>
      </c>
      <c r="DH646">
        <f>ROUND(ROUND(AG646,0)*CX646,0)</f>
        <v/>
      </c>
      <c r="DI646">
        <f>ROUND(ROUND(AH646,0)*CX646,0)</f>
        <v/>
      </c>
      <c r="DJ646">
        <f>DF646</f>
        <v/>
      </c>
      <c r="DK646" t="n">
        <v>0</v>
      </c>
      <c r="DL646" t="inlineStr"/>
      <c r="DM646" t="n">
        <v>0</v>
      </c>
      <c r="DN646" t="inlineStr"/>
      <c r="DO646" t="n">
        <v>0</v>
      </c>
    </row>
    <row r="647">
      <c r="A647">
        <f>ROW(Source!A1896)</f>
        <v/>
      </c>
      <c r="B647" t="n">
        <v>78862477</v>
      </c>
      <c r="C647" t="n">
        <v>78867695</v>
      </c>
      <c r="D647" t="n">
        <v>29110426</v>
      </c>
      <c r="E647" t="n">
        <v>1</v>
      </c>
      <c r="F647" t="n">
        <v>1</v>
      </c>
      <c r="G647" t="n">
        <v>1</v>
      </c>
      <c r="H647" t="n">
        <v>3</v>
      </c>
      <c r="I647" t="inlineStr">
        <is>
          <t>101-2143</t>
        </is>
      </c>
      <c r="J647" t="inlineStr">
        <is>
          <t>ТССЦ Московской обл., 101-2143, приказ Минстроя России №675/пр от 28.02.2017 № 254/пр</t>
        </is>
      </c>
      <c r="K647" t="inlineStr">
        <is>
          <t>Краска</t>
        </is>
      </c>
      <c r="L647" t="n">
        <v>1346</v>
      </c>
      <c r="N647" t="n">
        <v>1009</v>
      </c>
      <c r="O647" t="inlineStr">
        <is>
          <t>кг</t>
        </is>
      </c>
      <c r="P647" t="inlineStr">
        <is>
          <t>кг</t>
        </is>
      </c>
      <c r="Q647" t="n">
        <v>1</v>
      </c>
      <c r="W647" t="n">
        <v>0</v>
      </c>
      <c r="X647" t="n">
        <v>-1768004575</v>
      </c>
      <c r="Y647">
        <f>(AT647*ROUND(0.2,7))</f>
        <v/>
      </c>
      <c r="AA647" t="n">
        <v>76.84</v>
      </c>
      <c r="AB647" t="n">
        <v>0</v>
      </c>
      <c r="AC647" t="n">
        <v>0</v>
      </c>
      <c r="AD647" t="n">
        <v>0</v>
      </c>
      <c r="AE647" t="n">
        <v>28.67</v>
      </c>
      <c r="AF647" t="n">
        <v>0</v>
      </c>
      <c r="AG647" t="n">
        <v>0</v>
      </c>
      <c r="AH647" t="n">
        <v>0</v>
      </c>
      <c r="AI647" t="n">
        <v>2.68</v>
      </c>
      <c r="AJ647" t="n">
        <v>1</v>
      </c>
      <c r="AK647" t="n">
        <v>1</v>
      </c>
      <c r="AL647" t="n">
        <v>1</v>
      </c>
      <c r="AM647" t="n">
        <v>2</v>
      </c>
      <c r="AN647" t="n">
        <v>0</v>
      </c>
      <c r="AO647" t="n">
        <v>1</v>
      </c>
      <c r="AP647" t="n">
        <v>1</v>
      </c>
      <c r="AQ647" t="n">
        <v>0</v>
      </c>
      <c r="AR647" t="n">
        <v>0</v>
      </c>
      <c r="AS647" t="inlineStr"/>
      <c r="AT647" t="n">
        <v>0.036</v>
      </c>
      <c r="AU647" t="inlineStr">
        <is>
          <t>)*0,2</t>
        </is>
      </c>
      <c r="AV647" t="n">
        <v>0</v>
      </c>
      <c r="AW647" t="n">
        <v>2</v>
      </c>
      <c r="AX647" t="n">
        <v>78867718</v>
      </c>
      <c r="AY647" t="n">
        <v>1</v>
      </c>
      <c r="AZ647" t="n">
        <v>0</v>
      </c>
      <c r="BA647" t="n">
        <v>628</v>
      </c>
      <c r="BB647" t="n">
        <v>0</v>
      </c>
      <c r="BC647" t="n">
        <v>0</v>
      </c>
      <c r="BD647" t="n">
        <v>0</v>
      </c>
      <c r="BE647" t="n">
        <v>0</v>
      </c>
      <c r="BF647" t="n">
        <v>0</v>
      </c>
      <c r="BG647" t="n">
        <v>0</v>
      </c>
      <c r="BH647" t="n">
        <v>0</v>
      </c>
      <c r="BI647" t="n">
        <v>0</v>
      </c>
      <c r="BJ647" t="n">
        <v>0</v>
      </c>
      <c r="BK647" t="n">
        <v>0</v>
      </c>
      <c r="BL647" t="n">
        <v>0</v>
      </c>
      <c r="BM647" t="n">
        <v>0</v>
      </c>
      <c r="BN647" t="n">
        <v>0</v>
      </c>
      <c r="BO647" t="n">
        <v>0</v>
      </c>
      <c r="BP647" t="n">
        <v>0</v>
      </c>
      <c r="BQ647" t="n">
        <v>0</v>
      </c>
      <c r="BR647" t="n">
        <v>0</v>
      </c>
      <c r="BS647" t="n">
        <v>0</v>
      </c>
      <c r="BT647" t="n">
        <v>0</v>
      </c>
      <c r="BU647" t="n">
        <v>0</v>
      </c>
      <c r="BV647" t="n">
        <v>0</v>
      </c>
      <c r="BW647" t="n">
        <v>0</v>
      </c>
      <c r="CV647" t="n">
        <v>0</v>
      </c>
      <c r="CW647" t="n">
        <v>0</v>
      </c>
      <c r="CX647">
        <f>ROUND(Y647*Source!I1896,7)</f>
        <v/>
      </c>
      <c r="CY647">
        <f>AA647</f>
        <v/>
      </c>
      <c r="CZ647">
        <f>AE647</f>
        <v/>
      </c>
      <c r="DA647">
        <f>AI647</f>
        <v/>
      </c>
      <c r="DB647">
        <f>ROUND((ROUND(AT647*CZ647,2)*ROUND(0.2,7)),2)</f>
        <v/>
      </c>
      <c r="DC647">
        <f>ROUND((ROUND(AT647*AG647,2)*ROUND(0.2,7)),2)</f>
        <v/>
      </c>
      <c r="DD647" t="inlineStr"/>
      <c r="DE647" t="inlineStr"/>
      <c r="DF647">
        <f>ROUND(ROUND(AE647*AI647,0)*CX647,0)</f>
        <v/>
      </c>
      <c r="DG647">
        <f>ROUND(ROUND(AF647,0)*CX647,0)</f>
        <v/>
      </c>
      <c r="DH647">
        <f>ROUND(ROUND(AG647,0)*CX647,0)</f>
        <v/>
      </c>
      <c r="DI647">
        <f>ROUND(ROUND(AH647,0)*CX647,0)</f>
        <v/>
      </c>
      <c r="DJ647">
        <f>DF647</f>
        <v/>
      </c>
      <c r="DK647" t="n">
        <v>0</v>
      </c>
      <c r="DL647" t="inlineStr"/>
      <c r="DM647" t="n">
        <v>0</v>
      </c>
      <c r="DN647" t="inlineStr"/>
      <c r="DO647" t="n">
        <v>0</v>
      </c>
    </row>
    <row r="648">
      <c r="A648">
        <f>ROW(Source!A1896)</f>
        <v/>
      </c>
      <c r="B648" t="n">
        <v>78862477</v>
      </c>
      <c r="C648" t="n">
        <v>78867695</v>
      </c>
      <c r="D648" t="n">
        <v>29107961</v>
      </c>
      <c r="E648" t="n">
        <v>1</v>
      </c>
      <c r="F648" t="n">
        <v>1</v>
      </c>
      <c r="G648" t="n">
        <v>1</v>
      </c>
      <c r="H648" t="n">
        <v>3</v>
      </c>
      <c r="I648" t="inlineStr">
        <is>
          <t>101-2365</t>
        </is>
      </c>
      <c r="J648" t="inlineStr">
        <is>
          <t>ТССЦ Московской обл., 101-2365, приказ Минстроя России №675/пр от 28.02.2017 № 254/пр</t>
        </is>
      </c>
      <c r="K648" t="inlineStr">
        <is>
          <t>Нитки швейные</t>
        </is>
      </c>
      <c r="L648" t="n">
        <v>1346</v>
      </c>
      <c r="N648" t="n">
        <v>1009</v>
      </c>
      <c r="O648" t="inlineStr">
        <is>
          <t>кг</t>
        </is>
      </c>
      <c r="P648" t="inlineStr">
        <is>
          <t>кг</t>
        </is>
      </c>
      <c r="Q648" t="n">
        <v>1</v>
      </c>
      <c r="W648" t="n">
        <v>0</v>
      </c>
      <c r="X648" t="n">
        <v>-1088339451</v>
      </c>
      <c r="Y648">
        <f>(AT648*ROUND(0.2,7))</f>
        <v/>
      </c>
      <c r="AA648" t="n">
        <v>766.37</v>
      </c>
      <c r="AB648" t="n">
        <v>0</v>
      </c>
      <c r="AC648" t="n">
        <v>0</v>
      </c>
      <c r="AD648" t="n">
        <v>0</v>
      </c>
      <c r="AE648" t="n">
        <v>133.05</v>
      </c>
      <c r="AF648" t="n">
        <v>0</v>
      </c>
      <c r="AG648" t="n">
        <v>0</v>
      </c>
      <c r="AH648" t="n">
        <v>0</v>
      </c>
      <c r="AI648" t="n">
        <v>5.76</v>
      </c>
      <c r="AJ648" t="n">
        <v>1</v>
      </c>
      <c r="AK648" t="n">
        <v>1</v>
      </c>
      <c r="AL648" t="n">
        <v>1</v>
      </c>
      <c r="AM648" t="n">
        <v>2</v>
      </c>
      <c r="AN648" t="n">
        <v>0</v>
      </c>
      <c r="AO648" t="n">
        <v>1</v>
      </c>
      <c r="AP648" t="n">
        <v>1</v>
      </c>
      <c r="AQ648" t="n">
        <v>0</v>
      </c>
      <c r="AR648" t="n">
        <v>0</v>
      </c>
      <c r="AS648" t="inlineStr"/>
      <c r="AT648" t="n">
        <v>0.001</v>
      </c>
      <c r="AU648" t="inlineStr">
        <is>
          <t>)*0,2</t>
        </is>
      </c>
      <c r="AV648" t="n">
        <v>0</v>
      </c>
      <c r="AW648" t="n">
        <v>2</v>
      </c>
      <c r="AX648" t="n">
        <v>78867719</v>
      </c>
      <c r="AY648" t="n">
        <v>1</v>
      </c>
      <c r="AZ648" t="n">
        <v>0</v>
      </c>
      <c r="BA648" t="n">
        <v>629</v>
      </c>
      <c r="BB648" t="n">
        <v>0</v>
      </c>
      <c r="BC648" t="n">
        <v>0</v>
      </c>
      <c r="BD648" t="n">
        <v>0</v>
      </c>
      <c r="BE648" t="n">
        <v>0</v>
      </c>
      <c r="BF648" t="n">
        <v>0</v>
      </c>
      <c r="BG648" t="n">
        <v>0</v>
      </c>
      <c r="BH648" t="n">
        <v>0</v>
      </c>
      <c r="BI648" t="n">
        <v>0</v>
      </c>
      <c r="BJ648" t="n">
        <v>0</v>
      </c>
      <c r="BK648" t="n">
        <v>0</v>
      </c>
      <c r="BL648" t="n">
        <v>0</v>
      </c>
      <c r="BM648" t="n">
        <v>0</v>
      </c>
      <c r="BN648" t="n">
        <v>0</v>
      </c>
      <c r="BO648" t="n">
        <v>0</v>
      </c>
      <c r="BP648" t="n">
        <v>0</v>
      </c>
      <c r="BQ648" t="n">
        <v>0</v>
      </c>
      <c r="BR648" t="n">
        <v>0</v>
      </c>
      <c r="BS648" t="n">
        <v>0</v>
      </c>
      <c r="BT648" t="n">
        <v>0</v>
      </c>
      <c r="BU648" t="n">
        <v>0</v>
      </c>
      <c r="BV648" t="n">
        <v>0</v>
      </c>
      <c r="BW648" t="n">
        <v>0</v>
      </c>
      <c r="CV648" t="n">
        <v>0</v>
      </c>
      <c r="CW648" t="n">
        <v>0</v>
      </c>
      <c r="CX648">
        <f>ROUND(Y648*Source!I1896,7)</f>
        <v/>
      </c>
      <c r="CY648">
        <f>AA648</f>
        <v/>
      </c>
      <c r="CZ648">
        <f>AE648</f>
        <v/>
      </c>
      <c r="DA648">
        <f>AI648</f>
        <v/>
      </c>
      <c r="DB648">
        <f>ROUND((ROUND(AT648*CZ648,2)*ROUND(0.2,7)),2)</f>
        <v/>
      </c>
      <c r="DC648">
        <f>ROUND((ROUND(AT648*AG648,2)*ROUND(0.2,7)),2)</f>
        <v/>
      </c>
      <c r="DD648" t="inlineStr"/>
      <c r="DE648" t="inlineStr"/>
      <c r="DF648">
        <f>ROUND(ROUND(AE648*AI648,0)*CX648,0)</f>
        <v/>
      </c>
      <c r="DG648">
        <f>ROUND(ROUND(AF648,0)*CX648,0)</f>
        <v/>
      </c>
      <c r="DH648">
        <f>ROUND(ROUND(AG648,0)*CX648,0)</f>
        <v/>
      </c>
      <c r="DI648">
        <f>ROUND(ROUND(AH648,0)*CX648,0)</f>
        <v/>
      </c>
      <c r="DJ648">
        <f>DF648</f>
        <v/>
      </c>
      <c r="DK648" t="n">
        <v>0</v>
      </c>
      <c r="DL648" t="inlineStr"/>
      <c r="DM648" t="n">
        <v>0</v>
      </c>
      <c r="DN648" t="inlineStr"/>
      <c r="DO648" t="n">
        <v>0</v>
      </c>
    </row>
    <row r="649">
      <c r="A649">
        <f>ROW(Source!A1896)</f>
        <v/>
      </c>
      <c r="B649" t="n">
        <v>78862477</v>
      </c>
      <c r="C649" t="n">
        <v>78867695</v>
      </c>
      <c r="D649" t="n">
        <v>29110838</v>
      </c>
      <c r="E649" t="n">
        <v>1</v>
      </c>
      <c r="F649" t="n">
        <v>1</v>
      </c>
      <c r="G649" t="n">
        <v>1</v>
      </c>
      <c r="H649" t="n">
        <v>3</v>
      </c>
      <c r="I649" t="inlineStr">
        <is>
          <t>101-2499</t>
        </is>
      </c>
      <c r="J649" t="inlineStr">
        <is>
          <t>ТССЦ Московской обл., 101-2499, приказ Минстроя России №675/пр от 28.02.2017 № 254/пр</t>
        </is>
      </c>
      <c r="K649" t="inlineStr">
        <is>
          <t>Лента изоляционная прорезиненная односторонняя ширина 20 мм, толщина 0,25-0,35 мм</t>
        </is>
      </c>
      <c r="L649" t="n">
        <v>1346</v>
      </c>
      <c r="N649" t="n">
        <v>1009</v>
      </c>
      <c r="O649" t="inlineStr">
        <is>
          <t>кг</t>
        </is>
      </c>
      <c r="P649" t="inlineStr">
        <is>
          <t>кг</t>
        </is>
      </c>
      <c r="Q649" t="n">
        <v>1</v>
      </c>
      <c r="W649" t="n">
        <v>0</v>
      </c>
      <c r="X649" t="n">
        <v>-1294780295</v>
      </c>
      <c r="Y649">
        <f>(AT649*ROUND(0.2,7))</f>
        <v/>
      </c>
      <c r="AA649" t="n">
        <v>1090.07</v>
      </c>
      <c r="AB649" t="n">
        <v>0</v>
      </c>
      <c r="AC649" t="n">
        <v>0</v>
      </c>
      <c r="AD649" t="n">
        <v>0</v>
      </c>
      <c r="AE649" t="n">
        <v>30.5</v>
      </c>
      <c r="AF649" t="n">
        <v>0</v>
      </c>
      <c r="AG649" t="n">
        <v>0</v>
      </c>
      <c r="AH649" t="n">
        <v>0</v>
      </c>
      <c r="AI649" t="n">
        <v>35.74</v>
      </c>
      <c r="AJ649" t="n">
        <v>1</v>
      </c>
      <c r="AK649" t="n">
        <v>1</v>
      </c>
      <c r="AL649" t="n">
        <v>1</v>
      </c>
      <c r="AM649" t="n">
        <v>2</v>
      </c>
      <c r="AN649" t="n">
        <v>0</v>
      </c>
      <c r="AO649" t="n">
        <v>1</v>
      </c>
      <c r="AP649" t="n">
        <v>1</v>
      </c>
      <c r="AQ649" t="n">
        <v>0</v>
      </c>
      <c r="AR649" t="n">
        <v>0</v>
      </c>
      <c r="AS649" t="inlineStr"/>
      <c r="AT649" t="n">
        <v>0.012</v>
      </c>
      <c r="AU649" t="inlineStr">
        <is>
          <t>)*0,2</t>
        </is>
      </c>
      <c r="AV649" t="n">
        <v>0</v>
      </c>
      <c r="AW649" t="n">
        <v>2</v>
      </c>
      <c r="AX649" t="n">
        <v>78867720</v>
      </c>
      <c r="AY649" t="n">
        <v>1</v>
      </c>
      <c r="AZ649" t="n">
        <v>2048</v>
      </c>
      <c r="BA649" t="n">
        <v>630</v>
      </c>
      <c r="BB649" t="n">
        <v>0</v>
      </c>
      <c r="BC649" t="n">
        <v>0</v>
      </c>
      <c r="BD649" t="n">
        <v>0</v>
      </c>
      <c r="BE649" t="n">
        <v>0</v>
      </c>
      <c r="BF649" t="n">
        <v>0</v>
      </c>
      <c r="BG649" t="n">
        <v>0</v>
      </c>
      <c r="BH649" t="n">
        <v>0</v>
      </c>
      <c r="BI649" t="n">
        <v>0</v>
      </c>
      <c r="BJ649" t="n">
        <v>0</v>
      </c>
      <c r="BK649" t="n">
        <v>0</v>
      </c>
      <c r="BL649" t="n">
        <v>0</v>
      </c>
      <c r="BM649" t="n">
        <v>0</v>
      </c>
      <c r="BN649" t="n">
        <v>0</v>
      </c>
      <c r="BO649" t="n">
        <v>0</v>
      </c>
      <c r="BP649" t="n">
        <v>0</v>
      </c>
      <c r="BQ649" t="n">
        <v>0</v>
      </c>
      <c r="BR649" t="n">
        <v>0</v>
      </c>
      <c r="BS649" t="n">
        <v>0</v>
      </c>
      <c r="BT649" t="n">
        <v>0</v>
      </c>
      <c r="BU649" t="n">
        <v>0</v>
      </c>
      <c r="BV649" t="n">
        <v>0</v>
      </c>
      <c r="BW649" t="n">
        <v>0</v>
      </c>
      <c r="CV649" t="n">
        <v>0</v>
      </c>
      <c r="CW649" t="n">
        <v>0</v>
      </c>
      <c r="CX649">
        <f>ROUND(Y649*Source!I1896,7)</f>
        <v/>
      </c>
      <c r="CY649">
        <f>AA649</f>
        <v/>
      </c>
      <c r="CZ649">
        <f>AE649</f>
        <v/>
      </c>
      <c r="DA649">
        <f>AI649</f>
        <v/>
      </c>
      <c r="DB649">
        <f>ROUND((ROUND(AT649*CZ649,2)*ROUND(0.2,7)),2)</f>
        <v/>
      </c>
      <c r="DC649">
        <f>ROUND((ROUND(AT649*AG649,2)*ROUND(0.2,7)),2)</f>
        <v/>
      </c>
      <c r="DD649" t="inlineStr"/>
      <c r="DE649" t="inlineStr"/>
      <c r="DF649">
        <f>ROUND(ROUND(AE649*AI649,0)*CX649,0)</f>
        <v/>
      </c>
      <c r="DG649">
        <f>ROUND(ROUND(AF649,0)*CX649,0)</f>
        <v/>
      </c>
      <c r="DH649">
        <f>ROUND(ROUND(AG649,0)*CX649,0)</f>
        <v/>
      </c>
      <c r="DI649">
        <f>ROUND(ROUND(AH649,0)*CX649,0)</f>
        <v/>
      </c>
      <c r="DJ649">
        <f>DF649</f>
        <v/>
      </c>
      <c r="DK649" t="n">
        <v>0</v>
      </c>
      <c r="DL649" t="inlineStr"/>
      <c r="DM649" t="n">
        <v>0</v>
      </c>
      <c r="DN649" t="inlineStr"/>
      <c r="DO649" t="n">
        <v>0</v>
      </c>
    </row>
    <row r="650">
      <c r="A650">
        <f>ROW(Source!A1896)</f>
        <v/>
      </c>
      <c r="B650" t="n">
        <v>78862477</v>
      </c>
      <c r="C650" t="n">
        <v>78867695</v>
      </c>
      <c r="D650" t="n">
        <v>29114470</v>
      </c>
      <c r="E650" t="n">
        <v>1</v>
      </c>
      <c r="F650" t="n">
        <v>1</v>
      </c>
      <c r="G650" t="n">
        <v>1</v>
      </c>
      <c r="H650" t="n">
        <v>3</v>
      </c>
      <c r="I650" t="inlineStr">
        <is>
          <t>101-3914</t>
        </is>
      </c>
      <c r="J650" t="inlineStr">
        <is>
          <t>ТССЦ Московской обл., 101-3914, приказ Минстроя России №675/пр от 28.02.2017 № 254/пр</t>
        </is>
      </c>
      <c r="K650" t="inlineStr">
        <is>
          <t>Дюбели распорные полипропиленовые</t>
        </is>
      </c>
      <c r="L650" t="n">
        <v>1355</v>
      </c>
      <c r="N650" t="n">
        <v>1010</v>
      </c>
      <c r="O650" t="inlineStr">
        <is>
          <t>100 шт.</t>
        </is>
      </c>
      <c r="P650" t="inlineStr">
        <is>
          <t>100 шт.</t>
        </is>
      </c>
      <c r="Q650" t="n">
        <v>100</v>
      </c>
      <c r="W650" t="n">
        <v>0</v>
      </c>
      <c r="X650" t="n">
        <v>1627582661</v>
      </c>
      <c r="Y650">
        <f>(AT650*ROUND(0.2,7))</f>
        <v/>
      </c>
      <c r="AA650" t="n">
        <v>78.48</v>
      </c>
      <c r="AB650" t="n">
        <v>0</v>
      </c>
      <c r="AC650" t="n">
        <v>0</v>
      </c>
      <c r="AD650" t="n">
        <v>0</v>
      </c>
      <c r="AE650" t="n">
        <v>86.23999999999999</v>
      </c>
      <c r="AF650" t="n">
        <v>0</v>
      </c>
      <c r="AG650" t="n">
        <v>0</v>
      </c>
      <c r="AH650" t="n">
        <v>0</v>
      </c>
      <c r="AI650" t="n">
        <v>0.91</v>
      </c>
      <c r="AJ650" t="n">
        <v>1</v>
      </c>
      <c r="AK650" t="n">
        <v>1</v>
      </c>
      <c r="AL650" t="n">
        <v>1</v>
      </c>
      <c r="AM650" t="n">
        <v>2</v>
      </c>
      <c r="AN650" t="n">
        <v>0</v>
      </c>
      <c r="AO650" t="n">
        <v>1</v>
      </c>
      <c r="AP650" t="n">
        <v>1</v>
      </c>
      <c r="AQ650" t="n">
        <v>0</v>
      </c>
      <c r="AR650" t="n">
        <v>0</v>
      </c>
      <c r="AS650" t="inlineStr"/>
      <c r="AT650" t="n">
        <v>0.014</v>
      </c>
      <c r="AU650" t="inlineStr">
        <is>
          <t>)*0,2</t>
        </is>
      </c>
      <c r="AV650" t="n">
        <v>0</v>
      </c>
      <c r="AW650" t="n">
        <v>2</v>
      </c>
      <c r="AX650" t="n">
        <v>78867721</v>
      </c>
      <c r="AY650" t="n">
        <v>1</v>
      </c>
      <c r="AZ650" t="n">
        <v>2048</v>
      </c>
      <c r="BA650" t="n">
        <v>631</v>
      </c>
      <c r="BB650" t="n">
        <v>0</v>
      </c>
      <c r="BC650" t="n">
        <v>0</v>
      </c>
      <c r="BD650" t="n">
        <v>0</v>
      </c>
      <c r="BE650" t="n">
        <v>0</v>
      </c>
      <c r="BF650" t="n">
        <v>0</v>
      </c>
      <c r="BG650" t="n">
        <v>0</v>
      </c>
      <c r="BH650" t="n">
        <v>0</v>
      </c>
      <c r="BI650" t="n">
        <v>0</v>
      </c>
      <c r="BJ650" t="n">
        <v>0</v>
      </c>
      <c r="BK650" t="n">
        <v>0</v>
      </c>
      <c r="BL650" t="n">
        <v>0</v>
      </c>
      <c r="BM650" t="n">
        <v>0</v>
      </c>
      <c r="BN650" t="n">
        <v>0</v>
      </c>
      <c r="BO650" t="n">
        <v>0</v>
      </c>
      <c r="BP650" t="n">
        <v>0</v>
      </c>
      <c r="BQ650" t="n">
        <v>0</v>
      </c>
      <c r="BR650" t="n">
        <v>0</v>
      </c>
      <c r="BS650" t="n">
        <v>0</v>
      </c>
      <c r="BT650" t="n">
        <v>0</v>
      </c>
      <c r="BU650" t="n">
        <v>0</v>
      </c>
      <c r="BV650" t="n">
        <v>0</v>
      </c>
      <c r="BW650" t="n">
        <v>0</v>
      </c>
      <c r="CV650" t="n">
        <v>0</v>
      </c>
      <c r="CW650" t="n">
        <v>0</v>
      </c>
      <c r="CX650">
        <f>ROUND(Y650*Source!I1896,7)</f>
        <v/>
      </c>
      <c r="CY650">
        <f>AA650</f>
        <v/>
      </c>
      <c r="CZ650">
        <f>AE650</f>
        <v/>
      </c>
      <c r="DA650">
        <f>AI650</f>
        <v/>
      </c>
      <c r="DB650">
        <f>ROUND((ROUND(AT650*CZ650,2)*ROUND(0.2,7)),2)</f>
        <v/>
      </c>
      <c r="DC650">
        <f>ROUND((ROUND(AT650*AG650,2)*ROUND(0.2,7)),2)</f>
        <v/>
      </c>
      <c r="DD650" t="inlineStr"/>
      <c r="DE650" t="inlineStr"/>
      <c r="DF650">
        <f>ROUND(ROUND(AE650*AI650,0)*CX650,0)</f>
        <v/>
      </c>
      <c r="DG650">
        <f>ROUND(ROUND(AF650,0)*CX650,0)</f>
        <v/>
      </c>
      <c r="DH650">
        <f>ROUND(ROUND(AG650,0)*CX650,0)</f>
        <v/>
      </c>
      <c r="DI650">
        <f>ROUND(ROUND(AH650,0)*CX650,0)</f>
        <v/>
      </c>
      <c r="DJ650">
        <f>DF650</f>
        <v/>
      </c>
      <c r="DK650" t="n">
        <v>0</v>
      </c>
      <c r="DL650" t="inlineStr"/>
      <c r="DM650" t="n">
        <v>0</v>
      </c>
      <c r="DN650" t="inlineStr"/>
      <c r="DO650" t="n">
        <v>0</v>
      </c>
    </row>
    <row r="651">
      <c r="A651">
        <f>ROW(Source!A1896)</f>
        <v/>
      </c>
      <c r="B651" t="n">
        <v>78862477</v>
      </c>
      <c r="C651" t="n">
        <v>78867695</v>
      </c>
      <c r="D651" t="n">
        <v>29129474</v>
      </c>
      <c r="E651" t="n">
        <v>1</v>
      </c>
      <c r="F651" t="n">
        <v>1</v>
      </c>
      <c r="G651" t="n">
        <v>1</v>
      </c>
      <c r="H651" t="n">
        <v>3</v>
      </c>
      <c r="I651" t="inlineStr">
        <is>
          <t>201-0843</t>
        </is>
      </c>
      <c r="J651" t="inlineStr">
        <is>
          <t>ТССЦ Московской обл., 201-0843, приказ Минстроя России №675/пр от 28.02.2017 № 255/пр</t>
        </is>
      </c>
      <c r="K651" t="inlineStr">
        <is>
          <t>Конструкции стальные индивидуальные решетчатые сварные массой до 0,1 т</t>
        </is>
      </c>
      <c r="L651" t="n">
        <v>1348</v>
      </c>
      <c r="N651" t="n">
        <v>1009</v>
      </c>
      <c r="O651" t="inlineStr">
        <is>
          <t>т</t>
        </is>
      </c>
      <c r="P651" t="inlineStr">
        <is>
          <t>т</t>
        </is>
      </c>
      <c r="Q651" t="n">
        <v>1000</v>
      </c>
      <c r="W651" t="n">
        <v>0</v>
      </c>
      <c r="X651" t="n">
        <v>-115984519</v>
      </c>
      <c r="Y651">
        <f>(AT651*ROUND(0.2,7))</f>
        <v/>
      </c>
      <c r="AA651" t="n">
        <v>118113.18</v>
      </c>
      <c r="AB651" t="n">
        <v>0</v>
      </c>
      <c r="AC651" t="n">
        <v>0</v>
      </c>
      <c r="AD651" t="n">
        <v>0</v>
      </c>
      <c r="AE651" t="n">
        <v>11534.49</v>
      </c>
      <c r="AF651" t="n">
        <v>0</v>
      </c>
      <c r="AG651" t="n">
        <v>0</v>
      </c>
      <c r="AH651" t="n">
        <v>0</v>
      </c>
      <c r="AI651" t="n">
        <v>10.24</v>
      </c>
      <c r="AJ651" t="n">
        <v>1</v>
      </c>
      <c r="AK651" t="n">
        <v>1</v>
      </c>
      <c r="AL651" t="n">
        <v>1</v>
      </c>
      <c r="AM651" t="n">
        <v>2</v>
      </c>
      <c r="AN651" t="n">
        <v>0</v>
      </c>
      <c r="AO651" t="n">
        <v>1</v>
      </c>
      <c r="AP651" t="n">
        <v>1</v>
      </c>
      <c r="AQ651" t="n">
        <v>0</v>
      </c>
      <c r="AR651" t="n">
        <v>0</v>
      </c>
      <c r="AS651" t="inlineStr"/>
      <c r="AT651" t="n">
        <v>0.001</v>
      </c>
      <c r="AU651" t="inlineStr">
        <is>
          <t>)*0,2</t>
        </is>
      </c>
      <c r="AV651" t="n">
        <v>0</v>
      </c>
      <c r="AW651" t="n">
        <v>2</v>
      </c>
      <c r="AX651" t="n">
        <v>78867722</v>
      </c>
      <c r="AY651" t="n">
        <v>1</v>
      </c>
      <c r="AZ651" t="n">
        <v>0</v>
      </c>
      <c r="BA651" t="n">
        <v>632</v>
      </c>
      <c r="BB651" t="n">
        <v>0</v>
      </c>
      <c r="BC651" t="n">
        <v>0</v>
      </c>
      <c r="BD651" t="n">
        <v>0</v>
      </c>
      <c r="BE651" t="n">
        <v>0</v>
      </c>
      <c r="BF651" t="n">
        <v>0</v>
      </c>
      <c r="BG651" t="n">
        <v>0</v>
      </c>
      <c r="BH651" t="n">
        <v>0</v>
      </c>
      <c r="BI651" t="n">
        <v>0</v>
      </c>
      <c r="BJ651" t="n">
        <v>0</v>
      </c>
      <c r="BK651" t="n">
        <v>0</v>
      </c>
      <c r="BL651" t="n">
        <v>0</v>
      </c>
      <c r="BM651" t="n">
        <v>0</v>
      </c>
      <c r="BN651" t="n">
        <v>0</v>
      </c>
      <c r="BO651" t="n">
        <v>0</v>
      </c>
      <c r="BP651" t="n">
        <v>0</v>
      </c>
      <c r="BQ651" t="n">
        <v>0</v>
      </c>
      <c r="BR651" t="n">
        <v>0</v>
      </c>
      <c r="BS651" t="n">
        <v>0</v>
      </c>
      <c r="BT651" t="n">
        <v>0</v>
      </c>
      <c r="BU651" t="n">
        <v>0</v>
      </c>
      <c r="BV651" t="n">
        <v>0</v>
      </c>
      <c r="BW651" t="n">
        <v>0</v>
      </c>
      <c r="CV651" t="n">
        <v>0</v>
      </c>
      <c r="CW651" t="n">
        <v>0</v>
      </c>
      <c r="CX651">
        <f>ROUND(Y651*Source!I1896,7)</f>
        <v/>
      </c>
      <c r="CY651">
        <f>AA651</f>
        <v/>
      </c>
      <c r="CZ651">
        <f>AE651</f>
        <v/>
      </c>
      <c r="DA651">
        <f>AI651</f>
        <v/>
      </c>
      <c r="DB651">
        <f>ROUND((ROUND(AT651*CZ651,2)*ROUND(0.2,7)),2)</f>
        <v/>
      </c>
      <c r="DC651">
        <f>ROUND((ROUND(AT651*AG651,2)*ROUND(0.2,7)),2)</f>
        <v/>
      </c>
      <c r="DD651" t="inlineStr"/>
      <c r="DE651" t="inlineStr"/>
      <c r="DF651">
        <f>ROUND(ROUND(AE651*AI651,0)*CX651,0)</f>
        <v/>
      </c>
      <c r="DG651">
        <f>ROUND(ROUND(AF651,0)*CX651,0)</f>
        <v/>
      </c>
      <c r="DH651">
        <f>ROUND(ROUND(AG651,0)*CX651,0)</f>
        <v/>
      </c>
      <c r="DI651">
        <f>ROUND(ROUND(AH651,0)*CX651,0)</f>
        <v/>
      </c>
      <c r="DJ651">
        <f>DF651</f>
        <v/>
      </c>
      <c r="DK651" t="n">
        <v>0</v>
      </c>
      <c r="DL651" t="inlineStr"/>
      <c r="DM651" t="n">
        <v>0</v>
      </c>
      <c r="DN651" t="inlineStr"/>
      <c r="DO651" t="n">
        <v>0</v>
      </c>
    </row>
    <row r="652">
      <c r="A652">
        <f>ROW(Source!A1896)</f>
        <v/>
      </c>
      <c r="B652" t="n">
        <v>78862477</v>
      </c>
      <c r="C652" t="n">
        <v>78867695</v>
      </c>
      <c r="D652" t="n">
        <v>29165774</v>
      </c>
      <c r="E652" t="n">
        <v>1</v>
      </c>
      <c r="F652" t="n">
        <v>1</v>
      </c>
      <c r="G652" t="n">
        <v>1</v>
      </c>
      <c r="H652" t="n">
        <v>3</v>
      </c>
      <c r="I652" t="inlineStr">
        <is>
          <t>509-0090</t>
        </is>
      </c>
      <c r="J652" t="inlineStr">
        <is>
          <t>ТССЦ Московской обл., 509-0090, приказ Минстроя России №675/пр от 28.02.2017 № 258/пр</t>
        </is>
      </c>
      <c r="K652" t="inlineStr">
        <is>
          <t>Перемычки гибкие, тип ПГС-50</t>
        </is>
      </c>
      <c r="L652" t="n">
        <v>1358</v>
      </c>
      <c r="N652" t="n">
        <v>1010</v>
      </c>
      <c r="O652" t="inlineStr">
        <is>
          <t>10 шт.</t>
        </is>
      </c>
      <c r="P652" t="inlineStr">
        <is>
          <t>10 шт.</t>
        </is>
      </c>
      <c r="Q652" t="n">
        <v>10</v>
      </c>
      <c r="W652" t="n">
        <v>0</v>
      </c>
      <c r="X652" t="n">
        <v>-1035860104</v>
      </c>
      <c r="Y652">
        <f>(AT652*ROUND(0.2,7))</f>
        <v/>
      </c>
      <c r="AA652" t="n">
        <v>1258.9</v>
      </c>
      <c r="AB652" t="n">
        <v>0</v>
      </c>
      <c r="AC652" t="n">
        <v>0</v>
      </c>
      <c r="AD652" t="n">
        <v>0</v>
      </c>
      <c r="AE652" t="n">
        <v>40.9</v>
      </c>
      <c r="AF652" t="n">
        <v>0</v>
      </c>
      <c r="AG652" t="n">
        <v>0</v>
      </c>
      <c r="AH652" t="n">
        <v>0</v>
      </c>
      <c r="AI652" t="n">
        <v>30.78</v>
      </c>
      <c r="AJ652" t="n">
        <v>1</v>
      </c>
      <c r="AK652" t="n">
        <v>1</v>
      </c>
      <c r="AL652" t="n">
        <v>1</v>
      </c>
      <c r="AM652" t="n">
        <v>2</v>
      </c>
      <c r="AN652" t="n">
        <v>0</v>
      </c>
      <c r="AO652" t="n">
        <v>1</v>
      </c>
      <c r="AP652" t="n">
        <v>1</v>
      </c>
      <c r="AQ652" t="n">
        <v>0</v>
      </c>
      <c r="AR652" t="n">
        <v>0</v>
      </c>
      <c r="AS652" t="inlineStr"/>
      <c r="AT652" t="n">
        <v>0.1</v>
      </c>
      <c r="AU652" t="inlineStr">
        <is>
          <t>)*0,2</t>
        </is>
      </c>
      <c r="AV652" t="n">
        <v>0</v>
      </c>
      <c r="AW652" t="n">
        <v>2</v>
      </c>
      <c r="AX652" t="n">
        <v>78867723</v>
      </c>
      <c r="AY652" t="n">
        <v>1</v>
      </c>
      <c r="AZ652" t="n">
        <v>2048</v>
      </c>
      <c r="BA652" t="n">
        <v>633</v>
      </c>
      <c r="BB652" t="n">
        <v>0</v>
      </c>
      <c r="BC652" t="n">
        <v>0</v>
      </c>
      <c r="BD652" t="n">
        <v>0</v>
      </c>
      <c r="BE652" t="n">
        <v>0</v>
      </c>
      <c r="BF652" t="n">
        <v>0</v>
      </c>
      <c r="BG652" t="n">
        <v>0</v>
      </c>
      <c r="BH652" t="n">
        <v>0</v>
      </c>
      <c r="BI652" t="n">
        <v>0</v>
      </c>
      <c r="BJ652" t="n">
        <v>0</v>
      </c>
      <c r="BK652" t="n">
        <v>0</v>
      </c>
      <c r="BL652" t="n">
        <v>0</v>
      </c>
      <c r="BM652" t="n">
        <v>0</v>
      </c>
      <c r="BN652" t="n">
        <v>0</v>
      </c>
      <c r="BO652" t="n">
        <v>0</v>
      </c>
      <c r="BP652" t="n">
        <v>0</v>
      </c>
      <c r="BQ652" t="n">
        <v>0</v>
      </c>
      <c r="BR652" t="n">
        <v>0</v>
      </c>
      <c r="BS652" t="n">
        <v>0</v>
      </c>
      <c r="BT652" t="n">
        <v>0</v>
      </c>
      <c r="BU652" t="n">
        <v>0</v>
      </c>
      <c r="BV652" t="n">
        <v>0</v>
      </c>
      <c r="BW652" t="n">
        <v>0</v>
      </c>
      <c r="CV652" t="n">
        <v>0</v>
      </c>
      <c r="CW652" t="n">
        <v>0</v>
      </c>
      <c r="CX652">
        <f>ROUND(Y652*Source!I1896,7)</f>
        <v/>
      </c>
      <c r="CY652">
        <f>AA652</f>
        <v/>
      </c>
      <c r="CZ652">
        <f>AE652</f>
        <v/>
      </c>
      <c r="DA652">
        <f>AI652</f>
        <v/>
      </c>
      <c r="DB652">
        <f>ROUND((ROUND(AT652*CZ652,2)*ROUND(0.2,7)),2)</f>
        <v/>
      </c>
      <c r="DC652">
        <f>ROUND((ROUND(AT652*AG652,2)*ROUND(0.2,7)),2)</f>
        <v/>
      </c>
      <c r="DD652" t="inlineStr"/>
      <c r="DE652" t="inlineStr"/>
      <c r="DF652">
        <f>ROUND(ROUND(AE652*AI652,0)*CX652,0)</f>
        <v/>
      </c>
      <c r="DG652">
        <f>ROUND(ROUND(AF652,0)*CX652,0)</f>
        <v/>
      </c>
      <c r="DH652">
        <f>ROUND(ROUND(AG652,0)*CX652,0)</f>
        <v/>
      </c>
      <c r="DI652">
        <f>ROUND(ROUND(AH652,0)*CX652,0)</f>
        <v/>
      </c>
      <c r="DJ652">
        <f>DF652</f>
        <v/>
      </c>
      <c r="DK652" t="n">
        <v>0</v>
      </c>
      <c r="DL652" t="inlineStr"/>
      <c r="DM652" t="n">
        <v>0</v>
      </c>
      <c r="DN652" t="inlineStr"/>
      <c r="DO652" t="n">
        <v>0</v>
      </c>
    </row>
    <row r="653">
      <c r="A653">
        <f>ROW(Source!A1896)</f>
        <v/>
      </c>
      <c r="B653" t="n">
        <v>78862477</v>
      </c>
      <c r="C653" t="n">
        <v>78867695</v>
      </c>
      <c r="D653" t="n">
        <v>29171708</v>
      </c>
      <c r="E653" t="n">
        <v>1</v>
      </c>
      <c r="F653" t="n">
        <v>1</v>
      </c>
      <c r="G653" t="n">
        <v>1</v>
      </c>
      <c r="H653" t="n">
        <v>3</v>
      </c>
      <c r="I653" t="inlineStr">
        <is>
          <t>509-1210</t>
        </is>
      </c>
      <c r="J653" t="inlineStr">
        <is>
          <t>ТССЦ Московской обл., 509-1210, приказ Минстроя России №675/пр от 28.02.2017 № 258/пр</t>
        </is>
      </c>
      <c r="K653" t="inlineStr">
        <is>
          <t>Вазелин технический</t>
        </is>
      </c>
      <c r="L653" t="n">
        <v>1346</v>
      </c>
      <c r="N653" t="n">
        <v>1009</v>
      </c>
      <c r="O653" t="inlineStr">
        <is>
          <t>кг</t>
        </is>
      </c>
      <c r="P653" t="inlineStr">
        <is>
          <t>кг</t>
        </is>
      </c>
      <c r="Q653" t="n">
        <v>1</v>
      </c>
      <c r="W653" t="n">
        <v>0</v>
      </c>
      <c r="X653" t="n">
        <v>1015963907</v>
      </c>
      <c r="Y653">
        <f>(AT653*ROUND(0.2,7))</f>
        <v/>
      </c>
      <c r="AA653" t="n">
        <v>315.49</v>
      </c>
      <c r="AB653" t="n">
        <v>0</v>
      </c>
      <c r="AC653" t="n">
        <v>0</v>
      </c>
      <c r="AD653" t="n">
        <v>0</v>
      </c>
      <c r="AE653" t="n">
        <v>30.6</v>
      </c>
      <c r="AF653" t="n">
        <v>0</v>
      </c>
      <c r="AG653" t="n">
        <v>0</v>
      </c>
      <c r="AH653" t="n">
        <v>0</v>
      </c>
      <c r="AI653" t="n">
        <v>10.31</v>
      </c>
      <c r="AJ653" t="n">
        <v>1</v>
      </c>
      <c r="AK653" t="n">
        <v>1</v>
      </c>
      <c r="AL653" t="n">
        <v>1</v>
      </c>
      <c r="AM653" t="n">
        <v>2</v>
      </c>
      <c r="AN653" t="n">
        <v>0</v>
      </c>
      <c r="AO653" t="n">
        <v>1</v>
      </c>
      <c r="AP653" t="n">
        <v>1</v>
      </c>
      <c r="AQ653" t="n">
        <v>0</v>
      </c>
      <c r="AR653" t="n">
        <v>0</v>
      </c>
      <c r="AS653" t="inlineStr"/>
      <c r="AT653" t="n">
        <v>0.006</v>
      </c>
      <c r="AU653" t="inlineStr">
        <is>
          <t>)*0,2</t>
        </is>
      </c>
      <c r="AV653" t="n">
        <v>0</v>
      </c>
      <c r="AW653" t="n">
        <v>2</v>
      </c>
      <c r="AX653" t="n">
        <v>78867724</v>
      </c>
      <c r="AY653" t="n">
        <v>1</v>
      </c>
      <c r="AZ653" t="n">
        <v>2048</v>
      </c>
      <c r="BA653" t="n">
        <v>634</v>
      </c>
      <c r="BB653" t="n">
        <v>0</v>
      </c>
      <c r="BC653" t="n">
        <v>0</v>
      </c>
      <c r="BD653" t="n">
        <v>0</v>
      </c>
      <c r="BE653" t="n">
        <v>0</v>
      </c>
      <c r="BF653" t="n">
        <v>0</v>
      </c>
      <c r="BG653" t="n">
        <v>0</v>
      </c>
      <c r="BH653" t="n">
        <v>0</v>
      </c>
      <c r="BI653" t="n">
        <v>0</v>
      </c>
      <c r="BJ653" t="n">
        <v>0</v>
      </c>
      <c r="BK653" t="n">
        <v>0</v>
      </c>
      <c r="BL653" t="n">
        <v>0</v>
      </c>
      <c r="BM653" t="n">
        <v>0</v>
      </c>
      <c r="BN653" t="n">
        <v>0</v>
      </c>
      <c r="BO653" t="n">
        <v>0</v>
      </c>
      <c r="BP653" t="n">
        <v>0</v>
      </c>
      <c r="BQ653" t="n">
        <v>0</v>
      </c>
      <c r="BR653" t="n">
        <v>0</v>
      </c>
      <c r="BS653" t="n">
        <v>0</v>
      </c>
      <c r="BT653" t="n">
        <v>0</v>
      </c>
      <c r="BU653" t="n">
        <v>0</v>
      </c>
      <c r="BV653" t="n">
        <v>0</v>
      </c>
      <c r="BW653" t="n">
        <v>0</v>
      </c>
      <c r="CV653" t="n">
        <v>0</v>
      </c>
      <c r="CW653" t="n">
        <v>0</v>
      </c>
      <c r="CX653">
        <f>ROUND(Y653*Source!I1896,7)</f>
        <v/>
      </c>
      <c r="CY653">
        <f>AA653</f>
        <v/>
      </c>
      <c r="CZ653">
        <f>AE653</f>
        <v/>
      </c>
      <c r="DA653">
        <f>AI653</f>
        <v/>
      </c>
      <c r="DB653">
        <f>ROUND((ROUND(AT653*CZ653,2)*ROUND(0.2,7)),2)</f>
        <v/>
      </c>
      <c r="DC653">
        <f>ROUND((ROUND(AT653*AG653,2)*ROUND(0.2,7)),2)</f>
        <v/>
      </c>
      <c r="DD653" t="inlineStr"/>
      <c r="DE653" t="inlineStr"/>
      <c r="DF653">
        <f>ROUND(ROUND(AE653*AI653,0)*CX653,0)</f>
        <v/>
      </c>
      <c r="DG653">
        <f>ROUND(ROUND(AF653,0)*CX653,0)</f>
        <v/>
      </c>
      <c r="DH653">
        <f>ROUND(ROUND(AG653,0)*CX653,0)</f>
        <v/>
      </c>
      <c r="DI653">
        <f>ROUND(ROUND(AH653,0)*CX653,0)</f>
        <v/>
      </c>
      <c r="DJ653">
        <f>DF653</f>
        <v/>
      </c>
      <c r="DK653" t="n">
        <v>0</v>
      </c>
      <c r="DL653" t="inlineStr"/>
      <c r="DM653" t="n">
        <v>0</v>
      </c>
      <c r="DN653" t="inlineStr"/>
      <c r="DO653" t="n">
        <v>0</v>
      </c>
    </row>
    <row r="654">
      <c r="A654">
        <f>ROW(Source!A1896)</f>
        <v/>
      </c>
      <c r="B654" t="n">
        <v>78862477</v>
      </c>
      <c r="C654" t="n">
        <v>78867695</v>
      </c>
      <c r="D654" t="n">
        <v>29171808</v>
      </c>
      <c r="E654" t="n">
        <v>1</v>
      </c>
      <c r="F654" t="n">
        <v>1</v>
      </c>
      <c r="G654" t="n">
        <v>1</v>
      </c>
      <c r="H654" t="n">
        <v>3</v>
      </c>
      <c r="I654" t="inlineStr">
        <is>
          <t>999-9950</t>
        </is>
      </c>
      <c r="J654" t="inlineStr">
        <is>
          <t>ТССЦ Московской обл., 999-9950, приказ Минстроя России №675/пр от 21.09.2015 г.</t>
        </is>
      </c>
      <c r="K654" t="inlineStr">
        <is>
          <t>Вспомогательные ненормируемые материалы (2% от ОЗП)</t>
        </is>
      </c>
      <c r="L654" t="n">
        <v>1374</v>
      </c>
      <c r="N654" t="n">
        <v>1013</v>
      </c>
      <c r="O654" t="inlineStr">
        <is>
          <t>РУБ</t>
        </is>
      </c>
      <c r="P654" t="inlineStr">
        <is>
          <t>РУБ</t>
        </is>
      </c>
      <c r="Q654" t="n">
        <v>1</v>
      </c>
      <c r="W654" t="n">
        <v>0</v>
      </c>
      <c r="X654" t="n">
        <v>-915781824</v>
      </c>
      <c r="Y654">
        <f>(AT654*ROUND(0.2,7))</f>
        <v/>
      </c>
      <c r="AA654" t="n">
        <v>1</v>
      </c>
      <c r="AB654" t="n">
        <v>0</v>
      </c>
      <c r="AC654" t="n">
        <v>0</v>
      </c>
      <c r="AD654" t="n">
        <v>0</v>
      </c>
      <c r="AE654" t="n">
        <v>1</v>
      </c>
      <c r="AF654" t="n">
        <v>0</v>
      </c>
      <c r="AG654" t="n">
        <v>0</v>
      </c>
      <c r="AH654" t="n">
        <v>0</v>
      </c>
      <c r="AI654" t="n">
        <v>1</v>
      </c>
      <c r="AJ654" t="n">
        <v>1</v>
      </c>
      <c r="AK654" t="n">
        <v>1</v>
      </c>
      <c r="AL654" t="n">
        <v>1</v>
      </c>
      <c r="AM654" t="n">
        <v>-2</v>
      </c>
      <c r="AN654" t="n">
        <v>0</v>
      </c>
      <c r="AO654" t="n">
        <v>1</v>
      </c>
      <c r="AP654" t="n">
        <v>1</v>
      </c>
      <c r="AQ654" t="n">
        <v>0</v>
      </c>
      <c r="AR654" t="n">
        <v>0</v>
      </c>
      <c r="AS654" t="inlineStr"/>
      <c r="AT654" t="n">
        <v>0.3</v>
      </c>
      <c r="AU654" t="inlineStr">
        <is>
          <t>)*0,2</t>
        </is>
      </c>
      <c r="AV654" t="n">
        <v>0</v>
      </c>
      <c r="AW654" t="n">
        <v>2</v>
      </c>
      <c r="AX654" t="n">
        <v>78867725</v>
      </c>
      <c r="AY654" t="n">
        <v>1</v>
      </c>
      <c r="AZ654" t="n">
        <v>0</v>
      </c>
      <c r="BA654" t="n">
        <v>635</v>
      </c>
      <c r="BB654" t="n">
        <v>0</v>
      </c>
      <c r="BC654" t="n">
        <v>0</v>
      </c>
      <c r="BD654" t="n">
        <v>0</v>
      </c>
      <c r="BE654" t="n">
        <v>0</v>
      </c>
      <c r="BF654" t="n">
        <v>0</v>
      </c>
      <c r="BG654" t="n">
        <v>0</v>
      </c>
      <c r="BH654" t="n">
        <v>0</v>
      </c>
      <c r="BI654" t="n">
        <v>0</v>
      </c>
      <c r="BJ654" t="n">
        <v>0</v>
      </c>
      <c r="BK654" t="n">
        <v>0</v>
      </c>
      <c r="BL654" t="n">
        <v>0</v>
      </c>
      <c r="BM654" t="n">
        <v>0</v>
      </c>
      <c r="BN654" t="n">
        <v>0</v>
      </c>
      <c r="BO654" t="n">
        <v>0</v>
      </c>
      <c r="BP654" t="n">
        <v>0</v>
      </c>
      <c r="BQ654" t="n">
        <v>0</v>
      </c>
      <c r="BR654" t="n">
        <v>0</v>
      </c>
      <c r="BS654" t="n">
        <v>0</v>
      </c>
      <c r="BT654" t="n">
        <v>0</v>
      </c>
      <c r="BU654" t="n">
        <v>0</v>
      </c>
      <c r="BV654" t="n">
        <v>0</v>
      </c>
      <c r="BW654" t="n">
        <v>0</v>
      </c>
      <c r="CV654" t="n">
        <v>0</v>
      </c>
      <c r="CW654" t="n">
        <v>0</v>
      </c>
      <c r="CX654">
        <f>ROUND(Y654*Source!I1896,7)</f>
        <v/>
      </c>
      <c r="CY654">
        <f>AA654</f>
        <v/>
      </c>
      <c r="CZ654">
        <f>AE654</f>
        <v/>
      </c>
      <c r="DA654">
        <f>AI654</f>
        <v/>
      </c>
      <c r="DB654">
        <f>ROUND((ROUND(AT654*CZ654,2)*ROUND(0.2,7)),2)</f>
        <v/>
      </c>
      <c r="DC654">
        <f>ROUND((ROUND(AT654*AG654,2)*ROUND(0.2,7)),2)</f>
        <v/>
      </c>
      <c r="DD654" t="inlineStr"/>
      <c r="DE654" t="inlineStr"/>
      <c r="DF654">
        <f>ROUND(ROUND(AE654,0)*CX654,0)</f>
        <v/>
      </c>
      <c r="DG654">
        <f>ROUND(ROUND(AF654,0)*CX654,0)</f>
        <v/>
      </c>
      <c r="DH654">
        <f>ROUND(ROUND(AG654,0)*CX654,0)</f>
        <v/>
      </c>
      <c r="DI654">
        <f>ROUND(ROUND(AH654,0)*CX654,0)</f>
        <v/>
      </c>
      <c r="DJ654">
        <f>DF654</f>
        <v/>
      </c>
      <c r="DK654" t="n">
        <v>0</v>
      </c>
      <c r="DL654" t="inlineStr"/>
      <c r="DM654" t="n">
        <v>0</v>
      </c>
      <c r="DN654" t="inlineStr"/>
      <c r="DO654" t="n">
        <v>0</v>
      </c>
    </row>
    <row r="655">
      <c r="A655">
        <f>ROW(Source!A1897)</f>
        <v/>
      </c>
      <c r="B655" t="n">
        <v>78862477</v>
      </c>
      <c r="C655" t="n">
        <v>78867726</v>
      </c>
      <c r="D655" t="n">
        <v>29361307</v>
      </c>
      <c r="E655" t="n">
        <v>1</v>
      </c>
      <c r="F655" t="n">
        <v>1</v>
      </c>
      <c r="G655" t="n">
        <v>1</v>
      </c>
      <c r="H655" t="n">
        <v>1</v>
      </c>
      <c r="I655" t="inlineStr">
        <is>
          <t>1-2039-90</t>
        </is>
      </c>
      <c r="J655" t="inlineStr"/>
      <c r="K655" t="inlineStr">
        <is>
          <t>Рабочий монтажник среднего разряда 3,9</t>
        </is>
      </c>
      <c r="L655" t="n">
        <v>1369</v>
      </c>
      <c r="N655" t="n">
        <v>1013</v>
      </c>
      <c r="O655" t="inlineStr">
        <is>
          <t>чел.-ч</t>
        </is>
      </c>
      <c r="P655" t="inlineStr">
        <is>
          <t>чел.-ч</t>
        </is>
      </c>
      <c r="Q655" t="n">
        <v>1</v>
      </c>
      <c r="W655" t="n">
        <v>0</v>
      </c>
      <c r="X655" t="n">
        <v>357208865</v>
      </c>
      <c r="Y655">
        <f>AT655</f>
        <v/>
      </c>
      <c r="AA655" t="n">
        <v>0</v>
      </c>
      <c r="AB655" t="n">
        <v>0</v>
      </c>
      <c r="AC655" t="n">
        <v>0</v>
      </c>
      <c r="AD655" t="n">
        <v>9.51</v>
      </c>
      <c r="AE655" t="n">
        <v>0</v>
      </c>
      <c r="AF655" t="n">
        <v>0</v>
      </c>
      <c r="AG655" t="n">
        <v>0</v>
      </c>
      <c r="AH655" t="n">
        <v>9.51</v>
      </c>
      <c r="AI655" t="n">
        <v>1</v>
      </c>
      <c r="AJ655" t="n">
        <v>1</v>
      </c>
      <c r="AK655" t="n">
        <v>1</v>
      </c>
      <c r="AL655" t="n">
        <v>1</v>
      </c>
      <c r="AM655" t="n">
        <v>-2</v>
      </c>
      <c r="AN655" t="n">
        <v>0</v>
      </c>
      <c r="AO655" t="n">
        <v>1</v>
      </c>
      <c r="AP655" t="n">
        <v>1</v>
      </c>
      <c r="AQ655" t="n">
        <v>0</v>
      </c>
      <c r="AR655" t="n">
        <v>0</v>
      </c>
      <c r="AS655" t="inlineStr"/>
      <c r="AT655" t="n">
        <v>1.56</v>
      </c>
      <c r="AU655" t="inlineStr"/>
      <c r="AV655" t="n">
        <v>1</v>
      </c>
      <c r="AW655" t="n">
        <v>2</v>
      </c>
      <c r="AX655" t="n">
        <v>78867744</v>
      </c>
      <c r="AY655" t="n">
        <v>1</v>
      </c>
      <c r="AZ655" t="n">
        <v>0</v>
      </c>
      <c r="BA655" t="n">
        <v>636</v>
      </c>
      <c r="BB655" t="n">
        <v>0</v>
      </c>
      <c r="BC655" t="n">
        <v>0</v>
      </c>
      <c r="BD655" t="n">
        <v>0</v>
      </c>
      <c r="BE655" t="n">
        <v>0</v>
      </c>
      <c r="BF655" t="n">
        <v>0</v>
      </c>
      <c r="BG655" t="n">
        <v>0</v>
      </c>
      <c r="BH655" t="n">
        <v>0</v>
      </c>
      <c r="BI655" t="n">
        <v>0</v>
      </c>
      <c r="BJ655" t="n">
        <v>0</v>
      </c>
      <c r="BK655" t="n">
        <v>0</v>
      </c>
      <c r="BL655" t="n">
        <v>0</v>
      </c>
      <c r="BM655" t="n">
        <v>0</v>
      </c>
      <c r="BN655" t="n">
        <v>0</v>
      </c>
      <c r="BO655" t="n">
        <v>0</v>
      </c>
      <c r="BP655" t="n">
        <v>0</v>
      </c>
      <c r="BQ655" t="n">
        <v>0</v>
      </c>
      <c r="BR655" t="n">
        <v>0</v>
      </c>
      <c r="BS655" t="n">
        <v>0</v>
      </c>
      <c r="BT655" t="n">
        <v>0</v>
      </c>
      <c r="BU655" t="n">
        <v>0</v>
      </c>
      <c r="BV655" t="n">
        <v>0</v>
      </c>
      <c r="BW655" t="n">
        <v>0</v>
      </c>
      <c r="CU655">
        <f>ROUND(AT655*Source!I1897*AH655*AL655,0)</f>
        <v/>
      </c>
      <c r="CV655">
        <f>ROUND(Y655*Source!I1897,7)</f>
        <v/>
      </c>
      <c r="CW655" t="n">
        <v>0</v>
      </c>
      <c r="CX655">
        <f>ROUND(Y655*Source!I1897,7)</f>
        <v/>
      </c>
      <c r="CY655">
        <f>AD655</f>
        <v/>
      </c>
      <c r="CZ655">
        <f>AH655</f>
        <v/>
      </c>
      <c r="DA655">
        <f>AL655</f>
        <v/>
      </c>
      <c r="DB655">
        <f>ROUND(ROUND(AT655*CZ655,2),2)</f>
        <v/>
      </c>
      <c r="DC655">
        <f>ROUND(ROUND(AT655*AG655,2),2)</f>
        <v/>
      </c>
      <c r="DD655" t="inlineStr"/>
      <c r="DE655" t="inlineStr"/>
      <c r="DF655">
        <f>ROUND(ROUND(AE655,0)*CX655,0)</f>
        <v/>
      </c>
      <c r="DG655">
        <f>ROUND(ROUND(AF655,0)*CX655,0)</f>
        <v/>
      </c>
      <c r="DH655">
        <f>ROUND(ROUND(AG655,0)*CX655,0)</f>
        <v/>
      </c>
      <c r="DI655">
        <f>ROUND(ROUND(AH655,0)*CX655,0)</f>
        <v/>
      </c>
      <c r="DJ655">
        <f>DI655</f>
        <v/>
      </c>
      <c r="DK655" t="n">
        <v>0</v>
      </c>
      <c r="DL655" t="inlineStr"/>
      <c r="DM655" t="n">
        <v>0</v>
      </c>
      <c r="DN655" t="inlineStr"/>
      <c r="DO655" t="n">
        <v>0</v>
      </c>
    </row>
    <row r="656">
      <c r="A656">
        <f>ROW(Source!A1897)</f>
        <v/>
      </c>
      <c r="B656" t="n">
        <v>78862477</v>
      </c>
      <c r="C656" t="n">
        <v>78867726</v>
      </c>
      <c r="D656" t="n">
        <v>29172657</v>
      </c>
      <c r="E656" t="n">
        <v>1</v>
      </c>
      <c r="F656" t="n">
        <v>1</v>
      </c>
      <c r="G656" t="n">
        <v>1</v>
      </c>
      <c r="H656" t="n">
        <v>2</v>
      </c>
      <c r="I656" t="inlineStr">
        <is>
          <t>040502</t>
        </is>
      </c>
      <c r="J656" t="inlineStr">
        <is>
          <t>ТСЭМ Московской обл., 040502, приказ Минстроя России №675/пр от 28.02.2017 № 264/пр</t>
        </is>
      </c>
      <c r="K656" t="inlineStr">
        <is>
          <t>Установки для сварки ручной дуговой (постоянного тока)</t>
        </is>
      </c>
      <c r="L656" t="n">
        <v>1368</v>
      </c>
      <c r="N656" t="n">
        <v>1011</v>
      </c>
      <c r="O656" t="inlineStr">
        <is>
          <t>маш.-ч</t>
        </is>
      </c>
      <c r="P656" t="inlineStr">
        <is>
          <t>маш.-ч</t>
        </is>
      </c>
      <c r="Q656" t="n">
        <v>1</v>
      </c>
      <c r="W656" t="n">
        <v>0</v>
      </c>
      <c r="X656" t="n">
        <v>1474986261</v>
      </c>
      <c r="Y656">
        <f>AT656</f>
        <v/>
      </c>
      <c r="AA656" t="n">
        <v>0</v>
      </c>
      <c r="AB656" t="n">
        <v>69.26000000000001</v>
      </c>
      <c r="AC656" t="n">
        <v>0</v>
      </c>
      <c r="AD656" t="n">
        <v>0</v>
      </c>
      <c r="AE656" t="n">
        <v>0</v>
      </c>
      <c r="AF656" t="n">
        <v>8.1</v>
      </c>
      <c r="AG656" t="n">
        <v>0</v>
      </c>
      <c r="AH656" t="n">
        <v>0</v>
      </c>
      <c r="AI656" t="n">
        <v>1</v>
      </c>
      <c r="AJ656" t="n">
        <v>8.550000000000001</v>
      </c>
      <c r="AK656" t="n">
        <v>52.25</v>
      </c>
      <c r="AL656" t="n">
        <v>1</v>
      </c>
      <c r="AM656" t="n">
        <v>2</v>
      </c>
      <c r="AN656" t="n">
        <v>0</v>
      </c>
      <c r="AO656" t="n">
        <v>1</v>
      </c>
      <c r="AP656" t="n">
        <v>1</v>
      </c>
      <c r="AQ656" t="n">
        <v>0</v>
      </c>
      <c r="AR656" t="n">
        <v>0</v>
      </c>
      <c r="AS656" t="inlineStr"/>
      <c r="AT656" t="n">
        <v>0.13</v>
      </c>
      <c r="AU656" t="inlineStr"/>
      <c r="AV656" t="n">
        <v>0</v>
      </c>
      <c r="AW656" t="n">
        <v>2</v>
      </c>
      <c r="AX656" t="n">
        <v>78867745</v>
      </c>
      <c r="AY656" t="n">
        <v>1</v>
      </c>
      <c r="AZ656" t="n">
        <v>0</v>
      </c>
      <c r="BA656" t="n">
        <v>637</v>
      </c>
      <c r="BB656" t="n">
        <v>0</v>
      </c>
      <c r="BC656" t="n">
        <v>0</v>
      </c>
      <c r="BD656" t="n">
        <v>0</v>
      </c>
      <c r="BE656" t="n">
        <v>0</v>
      </c>
      <c r="BF656" t="n">
        <v>0</v>
      </c>
      <c r="BG656" t="n">
        <v>0</v>
      </c>
      <c r="BH656" t="n">
        <v>0</v>
      </c>
      <c r="BI656" t="n">
        <v>0</v>
      </c>
      <c r="BJ656" t="n">
        <v>0</v>
      </c>
      <c r="BK656" t="n">
        <v>0</v>
      </c>
      <c r="BL656" t="n">
        <v>0</v>
      </c>
      <c r="BM656" t="n">
        <v>0</v>
      </c>
      <c r="BN656" t="n">
        <v>0</v>
      </c>
      <c r="BO656" t="n">
        <v>0</v>
      </c>
      <c r="BP656" t="n">
        <v>0</v>
      </c>
      <c r="BQ656" t="n">
        <v>0</v>
      </c>
      <c r="BR656" t="n">
        <v>0</v>
      </c>
      <c r="BS656" t="n">
        <v>0</v>
      </c>
      <c r="BT656" t="n">
        <v>0</v>
      </c>
      <c r="BU656" t="n">
        <v>0</v>
      </c>
      <c r="BV656" t="n">
        <v>0</v>
      </c>
      <c r="BW656" t="n">
        <v>0</v>
      </c>
      <c r="CV656" t="n">
        <v>0</v>
      </c>
      <c r="CW656">
        <f>ROUND(Y656*Source!I1897*DO656,7)</f>
        <v/>
      </c>
      <c r="CX656">
        <f>ROUND(Y656*Source!I1897,7)</f>
        <v/>
      </c>
      <c r="CY656">
        <f>AB656</f>
        <v/>
      </c>
      <c r="CZ656">
        <f>AF656</f>
        <v/>
      </c>
      <c r="DA656">
        <f>AJ656</f>
        <v/>
      </c>
      <c r="DB656">
        <f>ROUND(ROUND(AT656*CZ656,2),2)</f>
        <v/>
      </c>
      <c r="DC656">
        <f>ROUND(ROUND(AT656*AG656,2),2)</f>
        <v/>
      </c>
      <c r="DD656" t="inlineStr"/>
      <c r="DE656" t="inlineStr"/>
      <c r="DF656">
        <f>ROUND(ROUND(AE656,0)*CX656,0)</f>
        <v/>
      </c>
      <c r="DG656">
        <f>ROUND(ROUND(AF656*AJ656,0)*CX656,0)</f>
        <v/>
      </c>
      <c r="DH656">
        <f>ROUND(ROUND(AG656*AK656,0)*CX656,0)</f>
        <v/>
      </c>
      <c r="DI656">
        <f>ROUND(ROUND(AH656,0)*CX656,0)</f>
        <v/>
      </c>
      <c r="DJ656">
        <f>DG656</f>
        <v/>
      </c>
      <c r="DK656" t="n">
        <v>0</v>
      </c>
      <c r="DL656" t="inlineStr"/>
      <c r="DM656" t="n">
        <v>0</v>
      </c>
      <c r="DN656" t="inlineStr"/>
      <c r="DO656" t="n">
        <v>0</v>
      </c>
    </row>
    <row r="657">
      <c r="A657">
        <f>ROW(Source!A1897)</f>
        <v/>
      </c>
      <c r="B657" t="n">
        <v>78862477</v>
      </c>
      <c r="C657" t="n">
        <v>78867726</v>
      </c>
      <c r="D657" t="n">
        <v>29174500</v>
      </c>
      <c r="E657" t="n">
        <v>1</v>
      </c>
      <c r="F657" t="n">
        <v>1</v>
      </c>
      <c r="G657" t="n">
        <v>1</v>
      </c>
      <c r="H657" t="n">
        <v>2</v>
      </c>
      <c r="I657" t="inlineStr">
        <is>
          <t>330206</t>
        </is>
      </c>
      <c r="J657" t="inlineStr">
        <is>
          <t>ТСЭМ Московской обл., 330206, приказ Минстроя России №675/пр от 28.02.2017 № 264/пр</t>
        </is>
      </c>
      <c r="K657" t="inlineStr">
        <is>
          <t>Дрели электрические</t>
        </is>
      </c>
      <c r="L657" t="n">
        <v>1368</v>
      </c>
      <c r="N657" t="n">
        <v>1011</v>
      </c>
      <c r="O657" t="inlineStr">
        <is>
          <t>маш.-ч</t>
        </is>
      </c>
      <c r="P657" t="inlineStr">
        <is>
          <t>маш.-ч</t>
        </is>
      </c>
      <c r="Q657" t="n">
        <v>1</v>
      </c>
      <c r="W657" t="n">
        <v>0</v>
      </c>
      <c r="X657" t="n">
        <v>-1867053656</v>
      </c>
      <c r="Y657">
        <f>AT657</f>
        <v/>
      </c>
      <c r="AA657" t="n">
        <v>0</v>
      </c>
      <c r="AB657" t="n">
        <v>8.390000000000001</v>
      </c>
      <c r="AC657" t="n">
        <v>0</v>
      </c>
      <c r="AD657" t="n">
        <v>0</v>
      </c>
      <c r="AE657" t="n">
        <v>0</v>
      </c>
      <c r="AF657" t="n">
        <v>1.95</v>
      </c>
      <c r="AG657" t="n">
        <v>0</v>
      </c>
      <c r="AH657" t="n">
        <v>0</v>
      </c>
      <c r="AI657" t="n">
        <v>1</v>
      </c>
      <c r="AJ657" t="n">
        <v>4.3</v>
      </c>
      <c r="AK657" t="n">
        <v>52.25</v>
      </c>
      <c r="AL657" t="n">
        <v>1</v>
      </c>
      <c r="AM657" t="n">
        <v>2</v>
      </c>
      <c r="AN657" t="n">
        <v>0</v>
      </c>
      <c r="AO657" t="n">
        <v>1</v>
      </c>
      <c r="AP657" t="n">
        <v>1</v>
      </c>
      <c r="AQ657" t="n">
        <v>0</v>
      </c>
      <c r="AR657" t="n">
        <v>0</v>
      </c>
      <c r="AS657" t="inlineStr"/>
      <c r="AT657" t="n">
        <v>0.04</v>
      </c>
      <c r="AU657" t="inlineStr"/>
      <c r="AV657" t="n">
        <v>0</v>
      </c>
      <c r="AW657" t="n">
        <v>2</v>
      </c>
      <c r="AX657" t="n">
        <v>78867746</v>
      </c>
      <c r="AY657" t="n">
        <v>1</v>
      </c>
      <c r="AZ657" t="n">
        <v>0</v>
      </c>
      <c r="BA657" t="n">
        <v>638</v>
      </c>
      <c r="BB657" t="n">
        <v>0</v>
      </c>
      <c r="BC657" t="n">
        <v>0</v>
      </c>
      <c r="BD657" t="n">
        <v>0</v>
      </c>
      <c r="BE657" t="n">
        <v>0</v>
      </c>
      <c r="BF657" t="n">
        <v>0</v>
      </c>
      <c r="BG657" t="n">
        <v>0</v>
      </c>
      <c r="BH657" t="n">
        <v>0</v>
      </c>
      <c r="BI657" t="n">
        <v>0</v>
      </c>
      <c r="BJ657" t="n">
        <v>0</v>
      </c>
      <c r="BK657" t="n">
        <v>0</v>
      </c>
      <c r="BL657" t="n">
        <v>0</v>
      </c>
      <c r="BM657" t="n">
        <v>0</v>
      </c>
      <c r="BN657" t="n">
        <v>0</v>
      </c>
      <c r="BO657" t="n">
        <v>0</v>
      </c>
      <c r="BP657" t="n">
        <v>0</v>
      </c>
      <c r="BQ657" t="n">
        <v>0</v>
      </c>
      <c r="BR657" t="n">
        <v>0</v>
      </c>
      <c r="BS657" t="n">
        <v>0</v>
      </c>
      <c r="BT657" t="n">
        <v>0</v>
      </c>
      <c r="BU657" t="n">
        <v>0</v>
      </c>
      <c r="BV657" t="n">
        <v>0</v>
      </c>
      <c r="BW657" t="n">
        <v>0</v>
      </c>
      <c r="CV657" t="n">
        <v>0</v>
      </c>
      <c r="CW657">
        <f>ROUND(Y657*Source!I1897*DO657,7)</f>
        <v/>
      </c>
      <c r="CX657">
        <f>ROUND(Y657*Source!I1897,7)</f>
        <v/>
      </c>
      <c r="CY657">
        <f>AB657</f>
        <v/>
      </c>
      <c r="CZ657">
        <f>AF657</f>
        <v/>
      </c>
      <c r="DA657">
        <f>AJ657</f>
        <v/>
      </c>
      <c r="DB657">
        <f>ROUND(ROUND(AT657*CZ657,2),2)</f>
        <v/>
      </c>
      <c r="DC657">
        <f>ROUND(ROUND(AT657*AG657,2),2)</f>
        <v/>
      </c>
      <c r="DD657" t="inlineStr"/>
      <c r="DE657" t="inlineStr"/>
      <c r="DF657">
        <f>ROUND(ROUND(AE657,0)*CX657,0)</f>
        <v/>
      </c>
      <c r="DG657">
        <f>ROUND(ROUND(AF657*AJ657,0)*CX657,0)</f>
        <v/>
      </c>
      <c r="DH657">
        <f>ROUND(ROUND(AG657*AK657,0)*CX657,0)</f>
        <v/>
      </c>
      <c r="DI657">
        <f>ROUND(ROUND(AH657,0)*CX657,0)</f>
        <v/>
      </c>
      <c r="DJ657">
        <f>DG657</f>
        <v/>
      </c>
      <c r="DK657" t="n">
        <v>0</v>
      </c>
      <c r="DL657" t="inlineStr"/>
      <c r="DM657" t="n">
        <v>0</v>
      </c>
      <c r="DN657" t="inlineStr"/>
      <c r="DO657" t="n">
        <v>0</v>
      </c>
    </row>
    <row r="658">
      <c r="A658">
        <f>ROW(Source!A1897)</f>
        <v/>
      </c>
      <c r="B658" t="n">
        <v>78862477</v>
      </c>
      <c r="C658" t="n">
        <v>78867726</v>
      </c>
      <c r="D658" t="n">
        <v>29110546</v>
      </c>
      <c r="E658" t="n">
        <v>1</v>
      </c>
      <c r="F658" t="n">
        <v>1</v>
      </c>
      <c r="G658" t="n">
        <v>1</v>
      </c>
      <c r="H658" t="n">
        <v>3</v>
      </c>
      <c r="I658" t="inlineStr">
        <is>
          <t>101-1665</t>
        </is>
      </c>
      <c r="J658" t="inlineStr">
        <is>
          <t>ТССЦ Московской обл., 101-1665, приказ Минстроя России №675/пр от 28.02.2017 № 254/пр</t>
        </is>
      </c>
      <c r="K658" t="inlineStr">
        <is>
          <t>Лак электроизоляционный 318</t>
        </is>
      </c>
      <c r="L658" t="n">
        <v>1346</v>
      </c>
      <c r="N658" t="n">
        <v>1009</v>
      </c>
      <c r="O658" t="inlineStr">
        <is>
          <t>кг</t>
        </is>
      </c>
      <c r="P658" t="inlineStr">
        <is>
          <t>кг</t>
        </is>
      </c>
      <c r="Q658" t="n">
        <v>1</v>
      </c>
      <c r="W658" t="n">
        <v>0</v>
      </c>
      <c r="X658" t="n">
        <v>2102179917</v>
      </c>
      <c r="Y658">
        <f>AT658</f>
        <v/>
      </c>
      <c r="AA658" t="n">
        <v>191.33</v>
      </c>
      <c r="AB658" t="n">
        <v>0</v>
      </c>
      <c r="AC658" t="n">
        <v>0</v>
      </c>
      <c r="AD658" t="n">
        <v>0</v>
      </c>
      <c r="AE658" t="n">
        <v>35.63</v>
      </c>
      <c r="AF658" t="n">
        <v>0</v>
      </c>
      <c r="AG658" t="n">
        <v>0</v>
      </c>
      <c r="AH658" t="n">
        <v>0</v>
      </c>
      <c r="AI658" t="n">
        <v>5.37</v>
      </c>
      <c r="AJ658" t="n">
        <v>1</v>
      </c>
      <c r="AK658" t="n">
        <v>1</v>
      </c>
      <c r="AL658" t="n">
        <v>1</v>
      </c>
      <c r="AM658" t="n">
        <v>2</v>
      </c>
      <c r="AN658" t="n">
        <v>0</v>
      </c>
      <c r="AO658" t="n">
        <v>1</v>
      </c>
      <c r="AP658" t="n">
        <v>1</v>
      </c>
      <c r="AQ658" t="n">
        <v>0</v>
      </c>
      <c r="AR658" t="n">
        <v>0</v>
      </c>
      <c r="AS658" t="inlineStr"/>
      <c r="AT658" t="n">
        <v>0.006</v>
      </c>
      <c r="AU658" t="inlineStr"/>
      <c r="AV658" t="n">
        <v>0</v>
      </c>
      <c r="AW658" t="n">
        <v>2</v>
      </c>
      <c r="AX658" t="n">
        <v>78867747</v>
      </c>
      <c r="AY658" t="n">
        <v>1</v>
      </c>
      <c r="AZ658" t="n">
        <v>0</v>
      </c>
      <c r="BA658" t="n">
        <v>639</v>
      </c>
      <c r="BB658" t="n">
        <v>0</v>
      </c>
      <c r="BC658" t="n">
        <v>0</v>
      </c>
      <c r="BD658" t="n">
        <v>0</v>
      </c>
      <c r="BE658" t="n">
        <v>0</v>
      </c>
      <c r="BF658" t="n">
        <v>0</v>
      </c>
      <c r="BG658" t="n">
        <v>0</v>
      </c>
      <c r="BH658" t="n">
        <v>0</v>
      </c>
      <c r="BI658" t="n">
        <v>0</v>
      </c>
      <c r="BJ658" t="n">
        <v>0</v>
      </c>
      <c r="BK658" t="n">
        <v>0</v>
      </c>
      <c r="BL658" t="n">
        <v>0</v>
      </c>
      <c r="BM658" t="n">
        <v>0</v>
      </c>
      <c r="BN658" t="n">
        <v>0</v>
      </c>
      <c r="BO658" t="n">
        <v>0</v>
      </c>
      <c r="BP658" t="n">
        <v>0</v>
      </c>
      <c r="BQ658" t="n">
        <v>0</v>
      </c>
      <c r="BR658" t="n">
        <v>0</v>
      </c>
      <c r="BS658" t="n">
        <v>0</v>
      </c>
      <c r="BT658" t="n">
        <v>0</v>
      </c>
      <c r="BU658" t="n">
        <v>0</v>
      </c>
      <c r="BV658" t="n">
        <v>0</v>
      </c>
      <c r="BW658" t="n">
        <v>0</v>
      </c>
      <c r="CV658" t="n">
        <v>0</v>
      </c>
      <c r="CW658" t="n">
        <v>0</v>
      </c>
      <c r="CX658">
        <f>ROUND(Y658*Source!I1897,7)</f>
        <v/>
      </c>
      <c r="CY658">
        <f>AA658</f>
        <v/>
      </c>
      <c r="CZ658">
        <f>AE658</f>
        <v/>
      </c>
      <c r="DA658">
        <f>AI658</f>
        <v/>
      </c>
      <c r="DB658">
        <f>ROUND(ROUND(AT658*CZ658,2),2)</f>
        <v/>
      </c>
      <c r="DC658">
        <f>ROUND(ROUND(AT658*AG658,2),2)</f>
        <v/>
      </c>
      <c r="DD658" t="inlineStr"/>
      <c r="DE658" t="inlineStr"/>
      <c r="DF658">
        <f>ROUND(ROUND(AE658*AI658,0)*CX658,0)</f>
        <v/>
      </c>
      <c r="DG658">
        <f>ROUND(ROUND(AF658,0)*CX658,0)</f>
        <v/>
      </c>
      <c r="DH658">
        <f>ROUND(ROUND(AG658,0)*CX658,0)</f>
        <v/>
      </c>
      <c r="DI658">
        <f>ROUND(ROUND(AH658,0)*CX658,0)</f>
        <v/>
      </c>
      <c r="DJ658">
        <f>DF658</f>
        <v/>
      </c>
      <c r="DK658" t="n">
        <v>0</v>
      </c>
      <c r="DL658" t="inlineStr"/>
      <c r="DM658" t="n">
        <v>0</v>
      </c>
      <c r="DN658" t="inlineStr"/>
      <c r="DO658" t="n">
        <v>0</v>
      </c>
    </row>
    <row r="659">
      <c r="A659">
        <f>ROW(Source!A1897)</f>
        <v/>
      </c>
      <c r="B659" t="n">
        <v>78862477</v>
      </c>
      <c r="C659" t="n">
        <v>78867726</v>
      </c>
      <c r="D659" t="n">
        <v>29113980</v>
      </c>
      <c r="E659" t="n">
        <v>1</v>
      </c>
      <c r="F659" t="n">
        <v>1</v>
      </c>
      <c r="G659" t="n">
        <v>1</v>
      </c>
      <c r="H659" t="n">
        <v>3</v>
      </c>
      <c r="I659" t="inlineStr">
        <is>
          <t>101-1924</t>
        </is>
      </c>
      <c r="J659" t="inlineStr">
        <is>
          <t>ТССЦ Московской обл., 101-1924, приказ Минстроя России №675/пр от 28.02.2017 № 254/пр</t>
        </is>
      </c>
      <c r="K659" t="inlineStr">
        <is>
          <t>Электроды диаметром 4 мм Э42А</t>
        </is>
      </c>
      <c r="L659" t="n">
        <v>1346</v>
      </c>
      <c r="N659" t="n">
        <v>1009</v>
      </c>
      <c r="O659" t="inlineStr">
        <is>
          <t>кг</t>
        </is>
      </c>
      <c r="P659" t="inlineStr">
        <is>
          <t>кг</t>
        </is>
      </c>
      <c r="Q659" t="n">
        <v>1</v>
      </c>
      <c r="W659" t="n">
        <v>0</v>
      </c>
      <c r="X659" t="n">
        <v>-1805966371</v>
      </c>
      <c r="Y659">
        <f>AT659</f>
        <v/>
      </c>
      <c r="AA659" t="n">
        <v>179.3</v>
      </c>
      <c r="AB659" t="n">
        <v>0</v>
      </c>
      <c r="AC659" t="n">
        <v>0</v>
      </c>
      <c r="AD659" t="n">
        <v>0</v>
      </c>
      <c r="AE659" t="n">
        <v>14.31</v>
      </c>
      <c r="AF659" t="n">
        <v>0</v>
      </c>
      <c r="AG659" t="n">
        <v>0</v>
      </c>
      <c r="AH659" t="n">
        <v>0</v>
      </c>
      <c r="AI659" t="n">
        <v>12.53</v>
      </c>
      <c r="AJ659" t="n">
        <v>1</v>
      </c>
      <c r="AK659" t="n">
        <v>1</v>
      </c>
      <c r="AL659" t="n">
        <v>1</v>
      </c>
      <c r="AM659" t="n">
        <v>2</v>
      </c>
      <c r="AN659" t="n">
        <v>0</v>
      </c>
      <c r="AO659" t="n">
        <v>1</v>
      </c>
      <c r="AP659" t="n">
        <v>1</v>
      </c>
      <c r="AQ659" t="n">
        <v>0</v>
      </c>
      <c r="AR659" t="n">
        <v>0</v>
      </c>
      <c r="AS659" t="inlineStr"/>
      <c r="AT659" t="n">
        <v>0.07000000000000001</v>
      </c>
      <c r="AU659" t="inlineStr"/>
      <c r="AV659" t="n">
        <v>0</v>
      </c>
      <c r="AW659" t="n">
        <v>2</v>
      </c>
      <c r="AX659" t="n">
        <v>78867748</v>
      </c>
      <c r="AY659" t="n">
        <v>1</v>
      </c>
      <c r="AZ659" t="n">
        <v>0</v>
      </c>
      <c r="BA659" t="n">
        <v>640</v>
      </c>
      <c r="BB659" t="n">
        <v>0</v>
      </c>
      <c r="BC659" t="n">
        <v>0</v>
      </c>
      <c r="BD659" t="n">
        <v>0</v>
      </c>
      <c r="BE659" t="n">
        <v>0</v>
      </c>
      <c r="BF659" t="n">
        <v>0</v>
      </c>
      <c r="BG659" t="n">
        <v>0</v>
      </c>
      <c r="BH659" t="n">
        <v>0</v>
      </c>
      <c r="BI659" t="n">
        <v>0</v>
      </c>
      <c r="BJ659" t="n">
        <v>0</v>
      </c>
      <c r="BK659" t="n">
        <v>0</v>
      </c>
      <c r="BL659" t="n">
        <v>0</v>
      </c>
      <c r="BM659" t="n">
        <v>0</v>
      </c>
      <c r="BN659" t="n">
        <v>0</v>
      </c>
      <c r="BO659" t="n">
        <v>0</v>
      </c>
      <c r="BP659" t="n">
        <v>0</v>
      </c>
      <c r="BQ659" t="n">
        <v>0</v>
      </c>
      <c r="BR659" t="n">
        <v>0</v>
      </c>
      <c r="BS659" t="n">
        <v>0</v>
      </c>
      <c r="BT659" t="n">
        <v>0</v>
      </c>
      <c r="BU659" t="n">
        <v>0</v>
      </c>
      <c r="BV659" t="n">
        <v>0</v>
      </c>
      <c r="BW659" t="n">
        <v>0</v>
      </c>
      <c r="CV659" t="n">
        <v>0</v>
      </c>
      <c r="CW659" t="n">
        <v>0</v>
      </c>
      <c r="CX659">
        <f>ROUND(Y659*Source!I1897,7)</f>
        <v/>
      </c>
      <c r="CY659">
        <f>AA659</f>
        <v/>
      </c>
      <c r="CZ659">
        <f>AE659</f>
        <v/>
      </c>
      <c r="DA659">
        <f>AI659</f>
        <v/>
      </c>
      <c r="DB659">
        <f>ROUND(ROUND(AT659*CZ659,2),2)</f>
        <v/>
      </c>
      <c r="DC659">
        <f>ROUND(ROUND(AT659*AG659,2),2)</f>
        <v/>
      </c>
      <c r="DD659" t="inlineStr"/>
      <c r="DE659" t="inlineStr"/>
      <c r="DF659">
        <f>ROUND(ROUND(AE659*AI659,0)*CX659,0)</f>
        <v/>
      </c>
      <c r="DG659">
        <f>ROUND(ROUND(AF659,0)*CX659,0)</f>
        <v/>
      </c>
      <c r="DH659">
        <f>ROUND(ROUND(AG659,0)*CX659,0)</f>
        <v/>
      </c>
      <c r="DI659">
        <f>ROUND(ROUND(AH659,0)*CX659,0)</f>
        <v/>
      </c>
      <c r="DJ659">
        <f>DF659</f>
        <v/>
      </c>
      <c r="DK659" t="n">
        <v>0</v>
      </c>
      <c r="DL659" t="inlineStr"/>
      <c r="DM659" t="n">
        <v>0</v>
      </c>
      <c r="DN659" t="inlineStr"/>
      <c r="DO659" t="n">
        <v>0</v>
      </c>
    </row>
    <row r="660">
      <c r="A660">
        <f>ROW(Source!A1897)</f>
        <v/>
      </c>
      <c r="B660" t="n">
        <v>78862477</v>
      </c>
      <c r="C660" t="n">
        <v>78867726</v>
      </c>
      <c r="D660" t="n">
        <v>29108369</v>
      </c>
      <c r="E660" t="n">
        <v>1</v>
      </c>
      <c r="F660" t="n">
        <v>1</v>
      </c>
      <c r="G660" t="n">
        <v>1</v>
      </c>
      <c r="H660" t="n">
        <v>3</v>
      </c>
      <c r="I660" t="inlineStr">
        <is>
          <t>101-1964</t>
        </is>
      </c>
      <c r="J660" t="inlineStr">
        <is>
          <t>ТССЦ Московской обл., 101-1964, приказ Минстроя России №675/пр от 28.02.2017 № 254/пр</t>
        </is>
      </c>
      <c r="K660" t="inlineStr">
        <is>
          <t>Шпагат бумажный</t>
        </is>
      </c>
      <c r="L660" t="n">
        <v>1346</v>
      </c>
      <c r="N660" t="n">
        <v>1009</v>
      </c>
      <c r="O660" t="inlineStr">
        <is>
          <t>кг</t>
        </is>
      </c>
      <c r="P660" t="inlineStr">
        <is>
          <t>кг</t>
        </is>
      </c>
      <c r="Q660" t="n">
        <v>1</v>
      </c>
      <c r="W660" t="n">
        <v>0</v>
      </c>
      <c r="X660" t="n">
        <v>326902400</v>
      </c>
      <c r="Y660">
        <f>AT660</f>
        <v/>
      </c>
      <c r="AA660" t="n">
        <v>260.82</v>
      </c>
      <c r="AB660" t="n">
        <v>0</v>
      </c>
      <c r="AC660" t="n">
        <v>0</v>
      </c>
      <c r="AD660" t="n">
        <v>0</v>
      </c>
      <c r="AE660" t="n">
        <v>18.9</v>
      </c>
      <c r="AF660" t="n">
        <v>0</v>
      </c>
      <c r="AG660" t="n">
        <v>0</v>
      </c>
      <c r="AH660" t="n">
        <v>0</v>
      </c>
      <c r="AI660" t="n">
        <v>13.8</v>
      </c>
      <c r="AJ660" t="n">
        <v>1</v>
      </c>
      <c r="AK660" t="n">
        <v>1</v>
      </c>
      <c r="AL660" t="n">
        <v>1</v>
      </c>
      <c r="AM660" t="n">
        <v>2</v>
      </c>
      <c r="AN660" t="n">
        <v>0</v>
      </c>
      <c r="AO660" t="n">
        <v>1</v>
      </c>
      <c r="AP660" t="n">
        <v>1</v>
      </c>
      <c r="AQ660" t="n">
        <v>0</v>
      </c>
      <c r="AR660" t="n">
        <v>0</v>
      </c>
      <c r="AS660" t="inlineStr"/>
      <c r="AT660" t="n">
        <v>0.001</v>
      </c>
      <c r="AU660" t="inlineStr"/>
      <c r="AV660" t="n">
        <v>0</v>
      </c>
      <c r="AW660" t="n">
        <v>2</v>
      </c>
      <c r="AX660" t="n">
        <v>78867749</v>
      </c>
      <c r="AY660" t="n">
        <v>1</v>
      </c>
      <c r="AZ660" t="n">
        <v>0</v>
      </c>
      <c r="BA660" t="n">
        <v>641</v>
      </c>
      <c r="BB660" t="n">
        <v>0</v>
      </c>
      <c r="BC660" t="n">
        <v>0</v>
      </c>
      <c r="BD660" t="n">
        <v>0</v>
      </c>
      <c r="BE660" t="n">
        <v>0</v>
      </c>
      <c r="BF660" t="n">
        <v>0</v>
      </c>
      <c r="BG660" t="n">
        <v>0</v>
      </c>
      <c r="BH660" t="n">
        <v>0</v>
      </c>
      <c r="BI660" t="n">
        <v>0</v>
      </c>
      <c r="BJ660" t="n">
        <v>0</v>
      </c>
      <c r="BK660" t="n">
        <v>0</v>
      </c>
      <c r="BL660" t="n">
        <v>0</v>
      </c>
      <c r="BM660" t="n">
        <v>0</v>
      </c>
      <c r="BN660" t="n">
        <v>0</v>
      </c>
      <c r="BO660" t="n">
        <v>0</v>
      </c>
      <c r="BP660" t="n">
        <v>0</v>
      </c>
      <c r="BQ660" t="n">
        <v>0</v>
      </c>
      <c r="BR660" t="n">
        <v>0</v>
      </c>
      <c r="BS660" t="n">
        <v>0</v>
      </c>
      <c r="BT660" t="n">
        <v>0</v>
      </c>
      <c r="BU660" t="n">
        <v>0</v>
      </c>
      <c r="BV660" t="n">
        <v>0</v>
      </c>
      <c r="BW660" t="n">
        <v>0</v>
      </c>
      <c r="CV660" t="n">
        <v>0</v>
      </c>
      <c r="CW660" t="n">
        <v>0</v>
      </c>
      <c r="CX660">
        <f>ROUND(Y660*Source!I1897,7)</f>
        <v/>
      </c>
      <c r="CY660">
        <f>AA660</f>
        <v/>
      </c>
      <c r="CZ660">
        <f>AE660</f>
        <v/>
      </c>
      <c r="DA660">
        <f>AI660</f>
        <v/>
      </c>
      <c r="DB660">
        <f>ROUND(ROUND(AT660*CZ660,2),2)</f>
        <v/>
      </c>
      <c r="DC660">
        <f>ROUND(ROUND(AT660*AG660,2),2)</f>
        <v/>
      </c>
      <c r="DD660" t="inlineStr"/>
      <c r="DE660" t="inlineStr"/>
      <c r="DF660">
        <f>ROUND(ROUND(AE660*AI660,0)*CX660,0)</f>
        <v/>
      </c>
      <c r="DG660">
        <f>ROUND(ROUND(AF660,0)*CX660,0)</f>
        <v/>
      </c>
      <c r="DH660">
        <f>ROUND(ROUND(AG660,0)*CX660,0)</f>
        <v/>
      </c>
      <c r="DI660">
        <f>ROUND(ROUND(AH660,0)*CX660,0)</f>
        <v/>
      </c>
      <c r="DJ660">
        <f>DF660</f>
        <v/>
      </c>
      <c r="DK660" t="n">
        <v>0</v>
      </c>
      <c r="DL660" t="inlineStr"/>
      <c r="DM660" t="n">
        <v>0</v>
      </c>
      <c r="DN660" t="inlineStr"/>
      <c r="DO660" t="n">
        <v>0</v>
      </c>
    </row>
    <row r="661">
      <c r="A661">
        <f>ROW(Source!A1897)</f>
        <v/>
      </c>
      <c r="B661" t="n">
        <v>78862477</v>
      </c>
      <c r="C661" t="n">
        <v>78867726</v>
      </c>
      <c r="D661" t="n">
        <v>29114246</v>
      </c>
      <c r="E661" t="n">
        <v>1</v>
      </c>
      <c r="F661" t="n">
        <v>1</v>
      </c>
      <c r="G661" t="n">
        <v>1</v>
      </c>
      <c r="H661" t="n">
        <v>3</v>
      </c>
      <c r="I661" t="inlineStr">
        <is>
          <t>101-1977</t>
        </is>
      </c>
      <c r="J661" t="inlineStr">
        <is>
          <t>ТССЦ Московской обл., 101-1977, приказ Минстроя России №675/пр от 28.02.2017 № 254/пр</t>
        </is>
      </c>
      <c r="K661" t="inlineStr">
        <is>
          <t>Болты с гайками и шайбами строительные</t>
        </is>
      </c>
      <c r="L661" t="n">
        <v>1346</v>
      </c>
      <c r="N661" t="n">
        <v>1009</v>
      </c>
      <c r="O661" t="inlineStr">
        <is>
          <t>кг</t>
        </is>
      </c>
      <c r="P661" t="inlineStr">
        <is>
          <t>кг</t>
        </is>
      </c>
      <c r="Q661" t="n">
        <v>1</v>
      </c>
      <c r="W661" t="n">
        <v>0</v>
      </c>
      <c r="X661" t="n">
        <v>30920770</v>
      </c>
      <c r="Y661">
        <f>AT661</f>
        <v/>
      </c>
      <c r="AA661" t="n">
        <v>152.32</v>
      </c>
      <c r="AB661" t="n">
        <v>0</v>
      </c>
      <c r="AC661" t="n">
        <v>0</v>
      </c>
      <c r="AD661" t="n">
        <v>0</v>
      </c>
      <c r="AE661" t="n">
        <v>9.039999999999999</v>
      </c>
      <c r="AF661" t="n">
        <v>0</v>
      </c>
      <c r="AG661" t="n">
        <v>0</v>
      </c>
      <c r="AH661" t="n">
        <v>0</v>
      </c>
      <c r="AI661" t="n">
        <v>16.85</v>
      </c>
      <c r="AJ661" t="n">
        <v>1</v>
      </c>
      <c r="AK661" t="n">
        <v>1</v>
      </c>
      <c r="AL661" t="n">
        <v>1</v>
      </c>
      <c r="AM661" t="n">
        <v>2</v>
      </c>
      <c r="AN661" t="n">
        <v>0</v>
      </c>
      <c r="AO661" t="n">
        <v>1</v>
      </c>
      <c r="AP661" t="n">
        <v>1</v>
      </c>
      <c r="AQ661" t="n">
        <v>0</v>
      </c>
      <c r="AR661" t="n">
        <v>0</v>
      </c>
      <c r="AS661" t="inlineStr"/>
      <c r="AT661" t="n">
        <v>0.049</v>
      </c>
      <c r="AU661" t="inlineStr"/>
      <c r="AV661" t="n">
        <v>0</v>
      </c>
      <c r="AW661" t="n">
        <v>2</v>
      </c>
      <c r="AX661" t="n">
        <v>78867750</v>
      </c>
      <c r="AY661" t="n">
        <v>1</v>
      </c>
      <c r="AZ661" t="n">
        <v>0</v>
      </c>
      <c r="BA661" t="n">
        <v>642</v>
      </c>
      <c r="BB661" t="n">
        <v>0</v>
      </c>
      <c r="BC661" t="n">
        <v>0</v>
      </c>
      <c r="BD661" t="n">
        <v>0</v>
      </c>
      <c r="BE661" t="n">
        <v>0</v>
      </c>
      <c r="BF661" t="n">
        <v>0</v>
      </c>
      <c r="BG661" t="n">
        <v>0</v>
      </c>
      <c r="BH661" t="n">
        <v>0</v>
      </c>
      <c r="BI661" t="n">
        <v>0</v>
      </c>
      <c r="BJ661" t="n">
        <v>0</v>
      </c>
      <c r="BK661" t="n">
        <v>0</v>
      </c>
      <c r="BL661" t="n">
        <v>0</v>
      </c>
      <c r="BM661" t="n">
        <v>0</v>
      </c>
      <c r="BN661" t="n">
        <v>0</v>
      </c>
      <c r="BO661" t="n">
        <v>0</v>
      </c>
      <c r="BP661" t="n">
        <v>0</v>
      </c>
      <c r="BQ661" t="n">
        <v>0</v>
      </c>
      <c r="BR661" t="n">
        <v>0</v>
      </c>
      <c r="BS661" t="n">
        <v>0</v>
      </c>
      <c r="BT661" t="n">
        <v>0</v>
      </c>
      <c r="BU661" t="n">
        <v>0</v>
      </c>
      <c r="BV661" t="n">
        <v>0</v>
      </c>
      <c r="BW661" t="n">
        <v>0</v>
      </c>
      <c r="CV661" t="n">
        <v>0</v>
      </c>
      <c r="CW661" t="n">
        <v>0</v>
      </c>
      <c r="CX661">
        <f>ROUND(Y661*Source!I1897,7)</f>
        <v/>
      </c>
      <c r="CY661">
        <f>AA661</f>
        <v/>
      </c>
      <c r="CZ661">
        <f>AE661</f>
        <v/>
      </c>
      <c r="DA661">
        <f>AI661</f>
        <v/>
      </c>
      <c r="DB661">
        <f>ROUND(ROUND(AT661*CZ661,2),2)</f>
        <v/>
      </c>
      <c r="DC661">
        <f>ROUND(ROUND(AT661*AG661,2),2)</f>
        <v/>
      </c>
      <c r="DD661" t="inlineStr"/>
      <c r="DE661" t="inlineStr"/>
      <c r="DF661">
        <f>ROUND(ROUND(AE661*AI661,0)*CX661,0)</f>
        <v/>
      </c>
      <c r="DG661">
        <f>ROUND(ROUND(AF661,0)*CX661,0)</f>
        <v/>
      </c>
      <c r="DH661">
        <f>ROUND(ROUND(AG661,0)*CX661,0)</f>
        <v/>
      </c>
      <c r="DI661">
        <f>ROUND(ROUND(AH661,0)*CX661,0)</f>
        <v/>
      </c>
      <c r="DJ661">
        <f>DF661</f>
        <v/>
      </c>
      <c r="DK661" t="n">
        <v>0</v>
      </c>
      <c r="DL661" t="inlineStr"/>
      <c r="DM661" t="n">
        <v>0</v>
      </c>
      <c r="DN661" t="inlineStr"/>
      <c r="DO661" t="n">
        <v>0</v>
      </c>
    </row>
    <row r="662">
      <c r="A662">
        <f>ROW(Source!A1897)</f>
        <v/>
      </c>
      <c r="B662" t="n">
        <v>78862477</v>
      </c>
      <c r="C662" t="n">
        <v>78867726</v>
      </c>
      <c r="D662" t="n">
        <v>29110426</v>
      </c>
      <c r="E662" t="n">
        <v>1</v>
      </c>
      <c r="F662" t="n">
        <v>1</v>
      </c>
      <c r="G662" t="n">
        <v>1</v>
      </c>
      <c r="H662" t="n">
        <v>3</v>
      </c>
      <c r="I662" t="inlineStr">
        <is>
          <t>101-2143</t>
        </is>
      </c>
      <c r="J662" t="inlineStr">
        <is>
          <t>ТССЦ Московской обл., 101-2143, приказ Минстроя России №675/пр от 28.02.2017 № 254/пр</t>
        </is>
      </c>
      <c r="K662" t="inlineStr">
        <is>
          <t>Краска</t>
        </is>
      </c>
      <c r="L662" t="n">
        <v>1346</v>
      </c>
      <c r="N662" t="n">
        <v>1009</v>
      </c>
      <c r="O662" t="inlineStr">
        <is>
          <t>кг</t>
        </is>
      </c>
      <c r="P662" t="inlineStr">
        <is>
          <t>кг</t>
        </is>
      </c>
      <c r="Q662" t="n">
        <v>1</v>
      </c>
      <c r="W662" t="n">
        <v>0</v>
      </c>
      <c r="X662" t="n">
        <v>-1768004575</v>
      </c>
      <c r="Y662">
        <f>AT662</f>
        <v/>
      </c>
      <c r="AA662" t="n">
        <v>76.84</v>
      </c>
      <c r="AB662" t="n">
        <v>0</v>
      </c>
      <c r="AC662" t="n">
        <v>0</v>
      </c>
      <c r="AD662" t="n">
        <v>0</v>
      </c>
      <c r="AE662" t="n">
        <v>28.67</v>
      </c>
      <c r="AF662" t="n">
        <v>0</v>
      </c>
      <c r="AG662" t="n">
        <v>0</v>
      </c>
      <c r="AH662" t="n">
        <v>0</v>
      </c>
      <c r="AI662" t="n">
        <v>2.68</v>
      </c>
      <c r="AJ662" t="n">
        <v>1</v>
      </c>
      <c r="AK662" t="n">
        <v>1</v>
      </c>
      <c r="AL662" t="n">
        <v>1</v>
      </c>
      <c r="AM662" t="n">
        <v>2</v>
      </c>
      <c r="AN662" t="n">
        <v>0</v>
      </c>
      <c r="AO662" t="n">
        <v>1</v>
      </c>
      <c r="AP662" t="n">
        <v>1</v>
      </c>
      <c r="AQ662" t="n">
        <v>0</v>
      </c>
      <c r="AR662" t="n">
        <v>0</v>
      </c>
      <c r="AS662" t="inlineStr"/>
      <c r="AT662" t="n">
        <v>0.036</v>
      </c>
      <c r="AU662" t="inlineStr"/>
      <c r="AV662" t="n">
        <v>0</v>
      </c>
      <c r="AW662" t="n">
        <v>2</v>
      </c>
      <c r="AX662" t="n">
        <v>78867751</v>
      </c>
      <c r="AY662" t="n">
        <v>1</v>
      </c>
      <c r="AZ662" t="n">
        <v>0</v>
      </c>
      <c r="BA662" t="n">
        <v>643</v>
      </c>
      <c r="BB662" t="n">
        <v>0</v>
      </c>
      <c r="BC662" t="n">
        <v>0</v>
      </c>
      <c r="BD662" t="n">
        <v>0</v>
      </c>
      <c r="BE662" t="n">
        <v>0</v>
      </c>
      <c r="BF662" t="n">
        <v>0</v>
      </c>
      <c r="BG662" t="n">
        <v>0</v>
      </c>
      <c r="BH662" t="n">
        <v>0</v>
      </c>
      <c r="BI662" t="n">
        <v>0</v>
      </c>
      <c r="BJ662" t="n">
        <v>0</v>
      </c>
      <c r="BK662" t="n">
        <v>0</v>
      </c>
      <c r="BL662" t="n">
        <v>0</v>
      </c>
      <c r="BM662" t="n">
        <v>0</v>
      </c>
      <c r="BN662" t="n">
        <v>0</v>
      </c>
      <c r="BO662" t="n">
        <v>0</v>
      </c>
      <c r="BP662" t="n">
        <v>0</v>
      </c>
      <c r="BQ662" t="n">
        <v>0</v>
      </c>
      <c r="BR662" t="n">
        <v>0</v>
      </c>
      <c r="BS662" t="n">
        <v>0</v>
      </c>
      <c r="BT662" t="n">
        <v>0</v>
      </c>
      <c r="BU662" t="n">
        <v>0</v>
      </c>
      <c r="BV662" t="n">
        <v>0</v>
      </c>
      <c r="BW662" t="n">
        <v>0</v>
      </c>
      <c r="CV662" t="n">
        <v>0</v>
      </c>
      <c r="CW662" t="n">
        <v>0</v>
      </c>
      <c r="CX662">
        <f>ROUND(Y662*Source!I1897,7)</f>
        <v/>
      </c>
      <c r="CY662">
        <f>AA662</f>
        <v/>
      </c>
      <c r="CZ662">
        <f>AE662</f>
        <v/>
      </c>
      <c r="DA662">
        <f>AI662</f>
        <v/>
      </c>
      <c r="DB662">
        <f>ROUND(ROUND(AT662*CZ662,2),2)</f>
        <v/>
      </c>
      <c r="DC662">
        <f>ROUND(ROUND(AT662*AG662,2),2)</f>
        <v/>
      </c>
      <c r="DD662" t="inlineStr"/>
      <c r="DE662" t="inlineStr"/>
      <c r="DF662">
        <f>ROUND(ROUND(AE662*AI662,0)*CX662,0)</f>
        <v/>
      </c>
      <c r="DG662">
        <f>ROUND(ROUND(AF662,0)*CX662,0)</f>
        <v/>
      </c>
      <c r="DH662">
        <f>ROUND(ROUND(AG662,0)*CX662,0)</f>
        <v/>
      </c>
      <c r="DI662">
        <f>ROUND(ROUND(AH662,0)*CX662,0)</f>
        <v/>
      </c>
      <c r="DJ662">
        <f>DF662</f>
        <v/>
      </c>
      <c r="DK662" t="n">
        <v>0</v>
      </c>
      <c r="DL662" t="inlineStr"/>
      <c r="DM662" t="n">
        <v>0</v>
      </c>
      <c r="DN662" t="inlineStr"/>
      <c r="DO662" t="n">
        <v>0</v>
      </c>
    </row>
    <row r="663">
      <c r="A663">
        <f>ROW(Source!A1897)</f>
        <v/>
      </c>
      <c r="B663" t="n">
        <v>78862477</v>
      </c>
      <c r="C663" t="n">
        <v>78867726</v>
      </c>
      <c r="D663" t="n">
        <v>29107961</v>
      </c>
      <c r="E663" t="n">
        <v>1</v>
      </c>
      <c r="F663" t="n">
        <v>1</v>
      </c>
      <c r="G663" t="n">
        <v>1</v>
      </c>
      <c r="H663" t="n">
        <v>3</v>
      </c>
      <c r="I663" t="inlineStr">
        <is>
          <t>101-2365</t>
        </is>
      </c>
      <c r="J663" t="inlineStr">
        <is>
          <t>ТССЦ Московской обл., 101-2365, приказ Минстроя России №675/пр от 28.02.2017 № 254/пр</t>
        </is>
      </c>
      <c r="K663" t="inlineStr">
        <is>
          <t>Нитки швейные</t>
        </is>
      </c>
      <c r="L663" t="n">
        <v>1346</v>
      </c>
      <c r="N663" t="n">
        <v>1009</v>
      </c>
      <c r="O663" t="inlineStr">
        <is>
          <t>кг</t>
        </is>
      </c>
      <c r="P663" t="inlineStr">
        <is>
          <t>кг</t>
        </is>
      </c>
      <c r="Q663" t="n">
        <v>1</v>
      </c>
      <c r="W663" t="n">
        <v>0</v>
      </c>
      <c r="X663" t="n">
        <v>-1088339451</v>
      </c>
      <c r="Y663">
        <f>AT663</f>
        <v/>
      </c>
      <c r="AA663" t="n">
        <v>766.37</v>
      </c>
      <c r="AB663" t="n">
        <v>0</v>
      </c>
      <c r="AC663" t="n">
        <v>0</v>
      </c>
      <c r="AD663" t="n">
        <v>0</v>
      </c>
      <c r="AE663" t="n">
        <v>133.05</v>
      </c>
      <c r="AF663" t="n">
        <v>0</v>
      </c>
      <c r="AG663" t="n">
        <v>0</v>
      </c>
      <c r="AH663" t="n">
        <v>0</v>
      </c>
      <c r="AI663" t="n">
        <v>5.76</v>
      </c>
      <c r="AJ663" t="n">
        <v>1</v>
      </c>
      <c r="AK663" t="n">
        <v>1</v>
      </c>
      <c r="AL663" t="n">
        <v>1</v>
      </c>
      <c r="AM663" t="n">
        <v>2</v>
      </c>
      <c r="AN663" t="n">
        <v>0</v>
      </c>
      <c r="AO663" t="n">
        <v>1</v>
      </c>
      <c r="AP663" t="n">
        <v>1</v>
      </c>
      <c r="AQ663" t="n">
        <v>0</v>
      </c>
      <c r="AR663" t="n">
        <v>0</v>
      </c>
      <c r="AS663" t="inlineStr"/>
      <c r="AT663" t="n">
        <v>0.001</v>
      </c>
      <c r="AU663" t="inlineStr"/>
      <c r="AV663" t="n">
        <v>0</v>
      </c>
      <c r="AW663" t="n">
        <v>2</v>
      </c>
      <c r="AX663" t="n">
        <v>78867752</v>
      </c>
      <c r="AY663" t="n">
        <v>1</v>
      </c>
      <c r="AZ663" t="n">
        <v>0</v>
      </c>
      <c r="BA663" t="n">
        <v>644</v>
      </c>
      <c r="BB663" t="n">
        <v>0</v>
      </c>
      <c r="BC663" t="n">
        <v>0</v>
      </c>
      <c r="BD663" t="n">
        <v>0</v>
      </c>
      <c r="BE663" t="n">
        <v>0</v>
      </c>
      <c r="BF663" t="n">
        <v>0</v>
      </c>
      <c r="BG663" t="n">
        <v>0</v>
      </c>
      <c r="BH663" t="n">
        <v>0</v>
      </c>
      <c r="BI663" t="n">
        <v>0</v>
      </c>
      <c r="BJ663" t="n">
        <v>0</v>
      </c>
      <c r="BK663" t="n">
        <v>0</v>
      </c>
      <c r="BL663" t="n">
        <v>0</v>
      </c>
      <c r="BM663" t="n">
        <v>0</v>
      </c>
      <c r="BN663" t="n">
        <v>0</v>
      </c>
      <c r="BO663" t="n">
        <v>0</v>
      </c>
      <c r="BP663" t="n">
        <v>0</v>
      </c>
      <c r="BQ663" t="n">
        <v>0</v>
      </c>
      <c r="BR663" t="n">
        <v>0</v>
      </c>
      <c r="BS663" t="n">
        <v>0</v>
      </c>
      <c r="BT663" t="n">
        <v>0</v>
      </c>
      <c r="BU663" t="n">
        <v>0</v>
      </c>
      <c r="BV663" t="n">
        <v>0</v>
      </c>
      <c r="BW663" t="n">
        <v>0</v>
      </c>
      <c r="CV663" t="n">
        <v>0</v>
      </c>
      <c r="CW663" t="n">
        <v>0</v>
      </c>
      <c r="CX663">
        <f>ROUND(Y663*Source!I1897,7)</f>
        <v/>
      </c>
      <c r="CY663">
        <f>AA663</f>
        <v/>
      </c>
      <c r="CZ663">
        <f>AE663</f>
        <v/>
      </c>
      <c r="DA663">
        <f>AI663</f>
        <v/>
      </c>
      <c r="DB663">
        <f>ROUND(ROUND(AT663*CZ663,2),2)</f>
        <v/>
      </c>
      <c r="DC663">
        <f>ROUND(ROUND(AT663*AG663,2),2)</f>
        <v/>
      </c>
      <c r="DD663" t="inlineStr"/>
      <c r="DE663" t="inlineStr"/>
      <c r="DF663">
        <f>ROUND(ROUND(AE663*AI663,0)*CX663,0)</f>
        <v/>
      </c>
      <c r="DG663">
        <f>ROUND(ROUND(AF663,0)*CX663,0)</f>
        <v/>
      </c>
      <c r="DH663">
        <f>ROUND(ROUND(AG663,0)*CX663,0)</f>
        <v/>
      </c>
      <c r="DI663">
        <f>ROUND(ROUND(AH663,0)*CX663,0)</f>
        <v/>
      </c>
      <c r="DJ663">
        <f>DF663</f>
        <v/>
      </c>
      <c r="DK663" t="n">
        <v>0</v>
      </c>
      <c r="DL663" t="inlineStr"/>
      <c r="DM663" t="n">
        <v>0</v>
      </c>
      <c r="DN663" t="inlineStr"/>
      <c r="DO663" t="n">
        <v>0</v>
      </c>
    </row>
    <row r="664">
      <c r="A664">
        <f>ROW(Source!A1897)</f>
        <v/>
      </c>
      <c r="B664" t="n">
        <v>78862477</v>
      </c>
      <c r="C664" t="n">
        <v>78867726</v>
      </c>
      <c r="D664" t="n">
        <v>29110838</v>
      </c>
      <c r="E664" t="n">
        <v>1</v>
      </c>
      <c r="F664" t="n">
        <v>1</v>
      </c>
      <c r="G664" t="n">
        <v>1</v>
      </c>
      <c r="H664" t="n">
        <v>3</v>
      </c>
      <c r="I664" t="inlineStr">
        <is>
          <t>101-2499</t>
        </is>
      </c>
      <c r="J664" t="inlineStr">
        <is>
          <t>ТССЦ Московской обл., 101-2499, приказ Минстроя России №675/пр от 28.02.2017 № 254/пр</t>
        </is>
      </c>
      <c r="K664" t="inlineStr">
        <is>
          <t>Лента изоляционная прорезиненная односторонняя ширина 20 мм, толщина 0,25-0,35 мм</t>
        </is>
      </c>
      <c r="L664" t="n">
        <v>1346</v>
      </c>
      <c r="N664" t="n">
        <v>1009</v>
      </c>
      <c r="O664" t="inlineStr">
        <is>
          <t>кг</t>
        </is>
      </c>
      <c r="P664" t="inlineStr">
        <is>
          <t>кг</t>
        </is>
      </c>
      <c r="Q664" t="n">
        <v>1</v>
      </c>
      <c r="W664" t="n">
        <v>0</v>
      </c>
      <c r="X664" t="n">
        <v>-1294780295</v>
      </c>
      <c r="Y664">
        <f>AT664</f>
        <v/>
      </c>
      <c r="AA664" t="n">
        <v>1090.07</v>
      </c>
      <c r="AB664" t="n">
        <v>0</v>
      </c>
      <c r="AC664" t="n">
        <v>0</v>
      </c>
      <c r="AD664" t="n">
        <v>0</v>
      </c>
      <c r="AE664" t="n">
        <v>30.5</v>
      </c>
      <c r="AF664" t="n">
        <v>0</v>
      </c>
      <c r="AG664" t="n">
        <v>0</v>
      </c>
      <c r="AH664" t="n">
        <v>0</v>
      </c>
      <c r="AI664" t="n">
        <v>35.74</v>
      </c>
      <c r="AJ664" t="n">
        <v>1</v>
      </c>
      <c r="AK664" t="n">
        <v>1</v>
      </c>
      <c r="AL664" t="n">
        <v>1</v>
      </c>
      <c r="AM664" t="n">
        <v>2</v>
      </c>
      <c r="AN664" t="n">
        <v>0</v>
      </c>
      <c r="AO664" t="n">
        <v>1</v>
      </c>
      <c r="AP664" t="n">
        <v>1</v>
      </c>
      <c r="AQ664" t="n">
        <v>0</v>
      </c>
      <c r="AR664" t="n">
        <v>0</v>
      </c>
      <c r="AS664" t="inlineStr"/>
      <c r="AT664" t="n">
        <v>0.012</v>
      </c>
      <c r="AU664" t="inlineStr"/>
      <c r="AV664" t="n">
        <v>0</v>
      </c>
      <c r="AW664" t="n">
        <v>2</v>
      </c>
      <c r="AX664" t="n">
        <v>78867753</v>
      </c>
      <c r="AY664" t="n">
        <v>1</v>
      </c>
      <c r="AZ664" t="n">
        <v>0</v>
      </c>
      <c r="BA664" t="n">
        <v>645</v>
      </c>
      <c r="BB664" t="n">
        <v>0</v>
      </c>
      <c r="BC664" t="n">
        <v>0</v>
      </c>
      <c r="BD664" t="n">
        <v>0</v>
      </c>
      <c r="BE664" t="n">
        <v>0</v>
      </c>
      <c r="BF664" t="n">
        <v>0</v>
      </c>
      <c r="BG664" t="n">
        <v>0</v>
      </c>
      <c r="BH664" t="n">
        <v>0</v>
      </c>
      <c r="BI664" t="n">
        <v>0</v>
      </c>
      <c r="BJ664" t="n">
        <v>0</v>
      </c>
      <c r="BK664" t="n">
        <v>0</v>
      </c>
      <c r="BL664" t="n">
        <v>0</v>
      </c>
      <c r="BM664" t="n">
        <v>0</v>
      </c>
      <c r="BN664" t="n">
        <v>0</v>
      </c>
      <c r="BO664" t="n">
        <v>0</v>
      </c>
      <c r="BP664" t="n">
        <v>0</v>
      </c>
      <c r="BQ664" t="n">
        <v>0</v>
      </c>
      <c r="BR664" t="n">
        <v>0</v>
      </c>
      <c r="BS664" t="n">
        <v>0</v>
      </c>
      <c r="BT664" t="n">
        <v>0</v>
      </c>
      <c r="BU664" t="n">
        <v>0</v>
      </c>
      <c r="BV664" t="n">
        <v>0</v>
      </c>
      <c r="BW664" t="n">
        <v>0</v>
      </c>
      <c r="CV664" t="n">
        <v>0</v>
      </c>
      <c r="CW664" t="n">
        <v>0</v>
      </c>
      <c r="CX664">
        <f>ROUND(Y664*Source!I1897,7)</f>
        <v/>
      </c>
      <c r="CY664">
        <f>AA664</f>
        <v/>
      </c>
      <c r="CZ664">
        <f>AE664</f>
        <v/>
      </c>
      <c r="DA664">
        <f>AI664</f>
        <v/>
      </c>
      <c r="DB664">
        <f>ROUND(ROUND(AT664*CZ664,2),2)</f>
        <v/>
      </c>
      <c r="DC664">
        <f>ROUND(ROUND(AT664*AG664,2),2)</f>
        <v/>
      </c>
      <c r="DD664" t="inlineStr"/>
      <c r="DE664" t="inlineStr"/>
      <c r="DF664">
        <f>ROUND(ROUND(AE664*AI664,0)*CX664,0)</f>
        <v/>
      </c>
      <c r="DG664">
        <f>ROUND(ROUND(AF664,0)*CX664,0)</f>
        <v/>
      </c>
      <c r="DH664">
        <f>ROUND(ROUND(AG664,0)*CX664,0)</f>
        <v/>
      </c>
      <c r="DI664">
        <f>ROUND(ROUND(AH664,0)*CX664,0)</f>
        <v/>
      </c>
      <c r="DJ664">
        <f>DF664</f>
        <v/>
      </c>
      <c r="DK664" t="n">
        <v>0</v>
      </c>
      <c r="DL664" t="inlineStr"/>
      <c r="DM664" t="n">
        <v>0</v>
      </c>
      <c r="DN664" t="inlineStr"/>
      <c r="DO664" t="n">
        <v>0</v>
      </c>
    </row>
    <row r="665">
      <c r="A665">
        <f>ROW(Source!A1897)</f>
        <v/>
      </c>
      <c r="B665" t="n">
        <v>78862477</v>
      </c>
      <c r="C665" t="n">
        <v>78867726</v>
      </c>
      <c r="D665" t="n">
        <v>29114470</v>
      </c>
      <c r="E665" t="n">
        <v>1</v>
      </c>
      <c r="F665" t="n">
        <v>1</v>
      </c>
      <c r="G665" t="n">
        <v>1</v>
      </c>
      <c r="H665" t="n">
        <v>3</v>
      </c>
      <c r="I665" t="inlineStr">
        <is>
          <t>101-3914</t>
        </is>
      </c>
      <c r="J665" t="inlineStr">
        <is>
          <t>ТССЦ Московской обл., 101-3914, приказ Минстроя России №675/пр от 28.02.2017 № 254/пр</t>
        </is>
      </c>
      <c r="K665" t="inlineStr">
        <is>
          <t>Дюбели распорные полипропиленовые</t>
        </is>
      </c>
      <c r="L665" t="n">
        <v>1355</v>
      </c>
      <c r="N665" t="n">
        <v>1010</v>
      </c>
      <c r="O665" t="inlineStr">
        <is>
          <t>100 шт.</t>
        </is>
      </c>
      <c r="P665" t="inlineStr">
        <is>
          <t>100 шт.</t>
        </is>
      </c>
      <c r="Q665" t="n">
        <v>100</v>
      </c>
      <c r="W665" t="n">
        <v>0</v>
      </c>
      <c r="X665" t="n">
        <v>1627582661</v>
      </c>
      <c r="Y665">
        <f>AT665</f>
        <v/>
      </c>
      <c r="AA665" t="n">
        <v>78.48</v>
      </c>
      <c r="AB665" t="n">
        <v>0</v>
      </c>
      <c r="AC665" t="n">
        <v>0</v>
      </c>
      <c r="AD665" t="n">
        <v>0</v>
      </c>
      <c r="AE665" t="n">
        <v>86.23999999999999</v>
      </c>
      <c r="AF665" t="n">
        <v>0</v>
      </c>
      <c r="AG665" t="n">
        <v>0</v>
      </c>
      <c r="AH665" t="n">
        <v>0</v>
      </c>
      <c r="AI665" t="n">
        <v>0.91</v>
      </c>
      <c r="AJ665" t="n">
        <v>1</v>
      </c>
      <c r="AK665" t="n">
        <v>1</v>
      </c>
      <c r="AL665" t="n">
        <v>1</v>
      </c>
      <c r="AM665" t="n">
        <v>2</v>
      </c>
      <c r="AN665" t="n">
        <v>0</v>
      </c>
      <c r="AO665" t="n">
        <v>1</v>
      </c>
      <c r="AP665" t="n">
        <v>1</v>
      </c>
      <c r="AQ665" t="n">
        <v>0</v>
      </c>
      <c r="AR665" t="n">
        <v>0</v>
      </c>
      <c r="AS665" t="inlineStr"/>
      <c r="AT665" t="n">
        <v>0.014</v>
      </c>
      <c r="AU665" t="inlineStr"/>
      <c r="AV665" t="n">
        <v>0</v>
      </c>
      <c r="AW665" t="n">
        <v>2</v>
      </c>
      <c r="AX665" t="n">
        <v>78867754</v>
      </c>
      <c r="AY665" t="n">
        <v>1</v>
      </c>
      <c r="AZ665" t="n">
        <v>0</v>
      </c>
      <c r="BA665" t="n">
        <v>646</v>
      </c>
      <c r="BB665" t="n">
        <v>0</v>
      </c>
      <c r="BC665" t="n">
        <v>0</v>
      </c>
      <c r="BD665" t="n">
        <v>0</v>
      </c>
      <c r="BE665" t="n">
        <v>0</v>
      </c>
      <c r="BF665" t="n">
        <v>0</v>
      </c>
      <c r="BG665" t="n">
        <v>0</v>
      </c>
      <c r="BH665" t="n">
        <v>0</v>
      </c>
      <c r="BI665" t="n">
        <v>0</v>
      </c>
      <c r="BJ665" t="n">
        <v>0</v>
      </c>
      <c r="BK665" t="n">
        <v>0</v>
      </c>
      <c r="BL665" t="n">
        <v>0</v>
      </c>
      <c r="BM665" t="n">
        <v>0</v>
      </c>
      <c r="BN665" t="n">
        <v>0</v>
      </c>
      <c r="BO665" t="n">
        <v>0</v>
      </c>
      <c r="BP665" t="n">
        <v>0</v>
      </c>
      <c r="BQ665" t="n">
        <v>0</v>
      </c>
      <c r="BR665" t="n">
        <v>0</v>
      </c>
      <c r="BS665" t="n">
        <v>0</v>
      </c>
      <c r="BT665" t="n">
        <v>0</v>
      </c>
      <c r="BU665" t="n">
        <v>0</v>
      </c>
      <c r="BV665" t="n">
        <v>0</v>
      </c>
      <c r="BW665" t="n">
        <v>0</v>
      </c>
      <c r="CV665" t="n">
        <v>0</v>
      </c>
      <c r="CW665" t="n">
        <v>0</v>
      </c>
      <c r="CX665">
        <f>ROUND(Y665*Source!I1897,7)</f>
        <v/>
      </c>
      <c r="CY665">
        <f>AA665</f>
        <v/>
      </c>
      <c r="CZ665">
        <f>AE665</f>
        <v/>
      </c>
      <c r="DA665">
        <f>AI665</f>
        <v/>
      </c>
      <c r="DB665">
        <f>ROUND(ROUND(AT665*CZ665,2),2)</f>
        <v/>
      </c>
      <c r="DC665">
        <f>ROUND(ROUND(AT665*AG665,2),2)</f>
        <v/>
      </c>
      <c r="DD665" t="inlineStr"/>
      <c r="DE665" t="inlineStr"/>
      <c r="DF665">
        <f>ROUND(ROUND(AE665*AI665,0)*CX665,0)</f>
        <v/>
      </c>
      <c r="DG665">
        <f>ROUND(ROUND(AF665,0)*CX665,0)</f>
        <v/>
      </c>
      <c r="DH665">
        <f>ROUND(ROUND(AG665,0)*CX665,0)</f>
        <v/>
      </c>
      <c r="DI665">
        <f>ROUND(ROUND(AH665,0)*CX665,0)</f>
        <v/>
      </c>
      <c r="DJ665">
        <f>DF665</f>
        <v/>
      </c>
      <c r="DK665" t="n">
        <v>0</v>
      </c>
      <c r="DL665" t="inlineStr"/>
      <c r="DM665" t="n">
        <v>0</v>
      </c>
      <c r="DN665" t="inlineStr"/>
      <c r="DO665" t="n">
        <v>0</v>
      </c>
    </row>
    <row r="666">
      <c r="A666">
        <f>ROW(Source!A1897)</f>
        <v/>
      </c>
      <c r="B666" t="n">
        <v>78862477</v>
      </c>
      <c r="C666" t="n">
        <v>78867726</v>
      </c>
      <c r="D666" t="n">
        <v>29129474</v>
      </c>
      <c r="E666" t="n">
        <v>1</v>
      </c>
      <c r="F666" t="n">
        <v>1</v>
      </c>
      <c r="G666" t="n">
        <v>1</v>
      </c>
      <c r="H666" t="n">
        <v>3</v>
      </c>
      <c r="I666" t="inlineStr">
        <is>
          <t>201-0843</t>
        </is>
      </c>
      <c r="J666" t="inlineStr">
        <is>
          <t>ТССЦ Московской обл., 201-0843, приказ Минстроя России №675/пр от 28.02.2017 № 255/пр</t>
        </is>
      </c>
      <c r="K666" t="inlineStr">
        <is>
          <t>Конструкции стальные индивидуальные решетчатые сварные массой до 0,1 т</t>
        </is>
      </c>
      <c r="L666" t="n">
        <v>1348</v>
      </c>
      <c r="N666" t="n">
        <v>1009</v>
      </c>
      <c r="O666" t="inlineStr">
        <is>
          <t>т</t>
        </is>
      </c>
      <c r="P666" t="inlineStr">
        <is>
          <t>т</t>
        </is>
      </c>
      <c r="Q666" t="n">
        <v>1000</v>
      </c>
      <c r="W666" t="n">
        <v>0</v>
      </c>
      <c r="X666" t="n">
        <v>-115984519</v>
      </c>
      <c r="Y666">
        <f>AT666</f>
        <v/>
      </c>
      <c r="AA666" t="n">
        <v>118113.18</v>
      </c>
      <c r="AB666" t="n">
        <v>0</v>
      </c>
      <c r="AC666" t="n">
        <v>0</v>
      </c>
      <c r="AD666" t="n">
        <v>0</v>
      </c>
      <c r="AE666" t="n">
        <v>11534.49</v>
      </c>
      <c r="AF666" t="n">
        <v>0</v>
      </c>
      <c r="AG666" t="n">
        <v>0</v>
      </c>
      <c r="AH666" t="n">
        <v>0</v>
      </c>
      <c r="AI666" t="n">
        <v>10.24</v>
      </c>
      <c r="AJ666" t="n">
        <v>1</v>
      </c>
      <c r="AK666" t="n">
        <v>1</v>
      </c>
      <c r="AL666" t="n">
        <v>1</v>
      </c>
      <c r="AM666" t="n">
        <v>2</v>
      </c>
      <c r="AN666" t="n">
        <v>0</v>
      </c>
      <c r="AO666" t="n">
        <v>1</v>
      </c>
      <c r="AP666" t="n">
        <v>1</v>
      </c>
      <c r="AQ666" t="n">
        <v>0</v>
      </c>
      <c r="AR666" t="n">
        <v>0</v>
      </c>
      <c r="AS666" t="inlineStr"/>
      <c r="AT666" t="n">
        <v>0.001</v>
      </c>
      <c r="AU666" t="inlineStr"/>
      <c r="AV666" t="n">
        <v>0</v>
      </c>
      <c r="AW666" t="n">
        <v>2</v>
      </c>
      <c r="AX666" t="n">
        <v>78867755</v>
      </c>
      <c r="AY666" t="n">
        <v>1</v>
      </c>
      <c r="AZ666" t="n">
        <v>0</v>
      </c>
      <c r="BA666" t="n">
        <v>647</v>
      </c>
      <c r="BB666" t="n">
        <v>0</v>
      </c>
      <c r="BC666" t="n">
        <v>0</v>
      </c>
      <c r="BD666" t="n">
        <v>0</v>
      </c>
      <c r="BE666" t="n">
        <v>0</v>
      </c>
      <c r="BF666" t="n">
        <v>0</v>
      </c>
      <c r="BG666" t="n">
        <v>0</v>
      </c>
      <c r="BH666" t="n">
        <v>0</v>
      </c>
      <c r="BI666" t="n">
        <v>0</v>
      </c>
      <c r="BJ666" t="n">
        <v>0</v>
      </c>
      <c r="BK666" t="n">
        <v>0</v>
      </c>
      <c r="BL666" t="n">
        <v>0</v>
      </c>
      <c r="BM666" t="n">
        <v>0</v>
      </c>
      <c r="BN666" t="n">
        <v>0</v>
      </c>
      <c r="BO666" t="n">
        <v>0</v>
      </c>
      <c r="BP666" t="n">
        <v>0</v>
      </c>
      <c r="BQ666" t="n">
        <v>0</v>
      </c>
      <c r="BR666" t="n">
        <v>0</v>
      </c>
      <c r="BS666" t="n">
        <v>0</v>
      </c>
      <c r="BT666" t="n">
        <v>0</v>
      </c>
      <c r="BU666" t="n">
        <v>0</v>
      </c>
      <c r="BV666" t="n">
        <v>0</v>
      </c>
      <c r="BW666" t="n">
        <v>0</v>
      </c>
      <c r="CV666" t="n">
        <v>0</v>
      </c>
      <c r="CW666" t="n">
        <v>0</v>
      </c>
      <c r="CX666">
        <f>ROUND(Y666*Source!I1897,7)</f>
        <v/>
      </c>
      <c r="CY666">
        <f>AA666</f>
        <v/>
      </c>
      <c r="CZ666">
        <f>AE666</f>
        <v/>
      </c>
      <c r="DA666">
        <f>AI666</f>
        <v/>
      </c>
      <c r="DB666">
        <f>ROUND(ROUND(AT666*CZ666,2),2)</f>
        <v/>
      </c>
      <c r="DC666">
        <f>ROUND(ROUND(AT666*AG666,2),2)</f>
        <v/>
      </c>
      <c r="DD666" t="inlineStr"/>
      <c r="DE666" t="inlineStr"/>
      <c r="DF666">
        <f>ROUND(ROUND(AE666*AI666,0)*CX666,0)</f>
        <v/>
      </c>
      <c r="DG666">
        <f>ROUND(ROUND(AF666,0)*CX666,0)</f>
        <v/>
      </c>
      <c r="DH666">
        <f>ROUND(ROUND(AG666,0)*CX666,0)</f>
        <v/>
      </c>
      <c r="DI666">
        <f>ROUND(ROUND(AH666,0)*CX666,0)</f>
        <v/>
      </c>
      <c r="DJ666">
        <f>DF666</f>
        <v/>
      </c>
      <c r="DK666" t="n">
        <v>0</v>
      </c>
      <c r="DL666" t="inlineStr"/>
      <c r="DM666" t="n">
        <v>0</v>
      </c>
      <c r="DN666" t="inlineStr"/>
      <c r="DO666" t="n">
        <v>0</v>
      </c>
    </row>
    <row r="667">
      <c r="A667">
        <f>ROW(Source!A1897)</f>
        <v/>
      </c>
      <c r="B667" t="n">
        <v>78862477</v>
      </c>
      <c r="C667" t="n">
        <v>78867726</v>
      </c>
      <c r="D667" t="n">
        <v>29165774</v>
      </c>
      <c r="E667" t="n">
        <v>1</v>
      </c>
      <c r="F667" t="n">
        <v>1</v>
      </c>
      <c r="G667" t="n">
        <v>1</v>
      </c>
      <c r="H667" t="n">
        <v>3</v>
      </c>
      <c r="I667" t="inlineStr">
        <is>
          <t>509-0090</t>
        </is>
      </c>
      <c r="J667" t="inlineStr">
        <is>
          <t>ТССЦ Московской обл., 509-0090, приказ Минстроя России №675/пр от 28.02.2017 № 258/пр</t>
        </is>
      </c>
      <c r="K667" t="inlineStr">
        <is>
          <t>Перемычки гибкие, тип ПГС-50</t>
        </is>
      </c>
      <c r="L667" t="n">
        <v>1358</v>
      </c>
      <c r="N667" t="n">
        <v>1010</v>
      </c>
      <c r="O667" t="inlineStr">
        <is>
          <t>10 шт.</t>
        </is>
      </c>
      <c r="P667" t="inlineStr">
        <is>
          <t>10 шт.</t>
        </is>
      </c>
      <c r="Q667" t="n">
        <v>10</v>
      </c>
      <c r="W667" t="n">
        <v>0</v>
      </c>
      <c r="X667" t="n">
        <v>-1035860104</v>
      </c>
      <c r="Y667">
        <f>AT667</f>
        <v/>
      </c>
      <c r="AA667" t="n">
        <v>1258.9</v>
      </c>
      <c r="AB667" t="n">
        <v>0</v>
      </c>
      <c r="AC667" t="n">
        <v>0</v>
      </c>
      <c r="AD667" t="n">
        <v>0</v>
      </c>
      <c r="AE667" t="n">
        <v>40.9</v>
      </c>
      <c r="AF667" t="n">
        <v>0</v>
      </c>
      <c r="AG667" t="n">
        <v>0</v>
      </c>
      <c r="AH667" t="n">
        <v>0</v>
      </c>
      <c r="AI667" t="n">
        <v>30.78</v>
      </c>
      <c r="AJ667" t="n">
        <v>1</v>
      </c>
      <c r="AK667" t="n">
        <v>1</v>
      </c>
      <c r="AL667" t="n">
        <v>1</v>
      </c>
      <c r="AM667" t="n">
        <v>2</v>
      </c>
      <c r="AN667" t="n">
        <v>0</v>
      </c>
      <c r="AO667" t="n">
        <v>1</v>
      </c>
      <c r="AP667" t="n">
        <v>1</v>
      </c>
      <c r="AQ667" t="n">
        <v>0</v>
      </c>
      <c r="AR667" t="n">
        <v>0</v>
      </c>
      <c r="AS667" t="inlineStr"/>
      <c r="AT667" t="n">
        <v>0.1</v>
      </c>
      <c r="AU667" t="inlineStr"/>
      <c r="AV667" t="n">
        <v>0</v>
      </c>
      <c r="AW667" t="n">
        <v>2</v>
      </c>
      <c r="AX667" t="n">
        <v>78867756</v>
      </c>
      <c r="AY667" t="n">
        <v>1</v>
      </c>
      <c r="AZ667" t="n">
        <v>0</v>
      </c>
      <c r="BA667" t="n">
        <v>648</v>
      </c>
      <c r="BB667" t="n">
        <v>0</v>
      </c>
      <c r="BC667" t="n">
        <v>0</v>
      </c>
      <c r="BD667" t="n">
        <v>0</v>
      </c>
      <c r="BE667" t="n">
        <v>0</v>
      </c>
      <c r="BF667" t="n">
        <v>0</v>
      </c>
      <c r="BG667" t="n">
        <v>0</v>
      </c>
      <c r="BH667" t="n">
        <v>0</v>
      </c>
      <c r="BI667" t="n">
        <v>0</v>
      </c>
      <c r="BJ667" t="n">
        <v>0</v>
      </c>
      <c r="BK667" t="n">
        <v>0</v>
      </c>
      <c r="BL667" t="n">
        <v>0</v>
      </c>
      <c r="BM667" t="n">
        <v>0</v>
      </c>
      <c r="BN667" t="n">
        <v>0</v>
      </c>
      <c r="BO667" t="n">
        <v>0</v>
      </c>
      <c r="BP667" t="n">
        <v>0</v>
      </c>
      <c r="BQ667" t="n">
        <v>0</v>
      </c>
      <c r="BR667" t="n">
        <v>0</v>
      </c>
      <c r="BS667" t="n">
        <v>0</v>
      </c>
      <c r="BT667" t="n">
        <v>0</v>
      </c>
      <c r="BU667" t="n">
        <v>0</v>
      </c>
      <c r="BV667" t="n">
        <v>0</v>
      </c>
      <c r="BW667" t="n">
        <v>0</v>
      </c>
      <c r="CV667" t="n">
        <v>0</v>
      </c>
      <c r="CW667" t="n">
        <v>0</v>
      </c>
      <c r="CX667">
        <f>ROUND(Y667*Source!I1897,7)</f>
        <v/>
      </c>
      <c r="CY667">
        <f>AA667</f>
        <v/>
      </c>
      <c r="CZ667">
        <f>AE667</f>
        <v/>
      </c>
      <c r="DA667">
        <f>AI667</f>
        <v/>
      </c>
      <c r="DB667">
        <f>ROUND(ROUND(AT667*CZ667,2),2)</f>
        <v/>
      </c>
      <c r="DC667">
        <f>ROUND(ROUND(AT667*AG667,2),2)</f>
        <v/>
      </c>
      <c r="DD667" t="inlineStr"/>
      <c r="DE667" t="inlineStr"/>
      <c r="DF667">
        <f>ROUND(ROUND(AE667*AI667,0)*CX667,0)</f>
        <v/>
      </c>
      <c r="DG667">
        <f>ROUND(ROUND(AF667,0)*CX667,0)</f>
        <v/>
      </c>
      <c r="DH667">
        <f>ROUND(ROUND(AG667,0)*CX667,0)</f>
        <v/>
      </c>
      <c r="DI667">
        <f>ROUND(ROUND(AH667,0)*CX667,0)</f>
        <v/>
      </c>
      <c r="DJ667">
        <f>DF667</f>
        <v/>
      </c>
      <c r="DK667" t="n">
        <v>0</v>
      </c>
      <c r="DL667" t="inlineStr"/>
      <c r="DM667" t="n">
        <v>0</v>
      </c>
      <c r="DN667" t="inlineStr"/>
      <c r="DO667" t="n">
        <v>0</v>
      </c>
    </row>
    <row r="668">
      <c r="A668">
        <f>ROW(Source!A1897)</f>
        <v/>
      </c>
      <c r="B668" t="n">
        <v>78862477</v>
      </c>
      <c r="C668" t="n">
        <v>78867726</v>
      </c>
      <c r="D668" t="n">
        <v>29171708</v>
      </c>
      <c r="E668" t="n">
        <v>1</v>
      </c>
      <c r="F668" t="n">
        <v>1</v>
      </c>
      <c r="G668" t="n">
        <v>1</v>
      </c>
      <c r="H668" t="n">
        <v>3</v>
      </c>
      <c r="I668" t="inlineStr">
        <is>
          <t>509-1210</t>
        </is>
      </c>
      <c r="J668" t="inlineStr">
        <is>
          <t>ТССЦ Московской обл., 509-1210, приказ Минстроя России №675/пр от 28.02.2017 № 258/пр</t>
        </is>
      </c>
      <c r="K668" t="inlineStr">
        <is>
          <t>Вазелин технический</t>
        </is>
      </c>
      <c r="L668" t="n">
        <v>1346</v>
      </c>
      <c r="N668" t="n">
        <v>1009</v>
      </c>
      <c r="O668" t="inlineStr">
        <is>
          <t>кг</t>
        </is>
      </c>
      <c r="P668" t="inlineStr">
        <is>
          <t>кг</t>
        </is>
      </c>
      <c r="Q668" t="n">
        <v>1</v>
      </c>
      <c r="W668" t="n">
        <v>0</v>
      </c>
      <c r="X668" t="n">
        <v>1015963907</v>
      </c>
      <c r="Y668">
        <f>AT668</f>
        <v/>
      </c>
      <c r="AA668" t="n">
        <v>315.49</v>
      </c>
      <c r="AB668" t="n">
        <v>0</v>
      </c>
      <c r="AC668" t="n">
        <v>0</v>
      </c>
      <c r="AD668" t="n">
        <v>0</v>
      </c>
      <c r="AE668" t="n">
        <v>30.6</v>
      </c>
      <c r="AF668" t="n">
        <v>0</v>
      </c>
      <c r="AG668" t="n">
        <v>0</v>
      </c>
      <c r="AH668" t="n">
        <v>0</v>
      </c>
      <c r="AI668" t="n">
        <v>10.31</v>
      </c>
      <c r="AJ668" t="n">
        <v>1</v>
      </c>
      <c r="AK668" t="n">
        <v>1</v>
      </c>
      <c r="AL668" t="n">
        <v>1</v>
      </c>
      <c r="AM668" t="n">
        <v>2</v>
      </c>
      <c r="AN668" t="n">
        <v>0</v>
      </c>
      <c r="AO668" t="n">
        <v>1</v>
      </c>
      <c r="AP668" t="n">
        <v>1</v>
      </c>
      <c r="AQ668" t="n">
        <v>0</v>
      </c>
      <c r="AR668" t="n">
        <v>0</v>
      </c>
      <c r="AS668" t="inlineStr"/>
      <c r="AT668" t="n">
        <v>0.006</v>
      </c>
      <c r="AU668" t="inlineStr"/>
      <c r="AV668" t="n">
        <v>0</v>
      </c>
      <c r="AW668" t="n">
        <v>2</v>
      </c>
      <c r="AX668" t="n">
        <v>78867757</v>
      </c>
      <c r="AY668" t="n">
        <v>1</v>
      </c>
      <c r="AZ668" t="n">
        <v>0</v>
      </c>
      <c r="BA668" t="n">
        <v>649</v>
      </c>
      <c r="BB668" t="n">
        <v>0</v>
      </c>
      <c r="BC668" t="n">
        <v>0</v>
      </c>
      <c r="BD668" t="n">
        <v>0</v>
      </c>
      <c r="BE668" t="n">
        <v>0</v>
      </c>
      <c r="BF668" t="n">
        <v>0</v>
      </c>
      <c r="BG668" t="n">
        <v>0</v>
      </c>
      <c r="BH668" t="n">
        <v>0</v>
      </c>
      <c r="BI668" t="n">
        <v>0</v>
      </c>
      <c r="BJ668" t="n">
        <v>0</v>
      </c>
      <c r="BK668" t="n">
        <v>0</v>
      </c>
      <c r="BL668" t="n">
        <v>0</v>
      </c>
      <c r="BM668" t="n">
        <v>0</v>
      </c>
      <c r="BN668" t="n">
        <v>0</v>
      </c>
      <c r="BO668" t="n">
        <v>0</v>
      </c>
      <c r="BP668" t="n">
        <v>0</v>
      </c>
      <c r="BQ668" t="n">
        <v>0</v>
      </c>
      <c r="BR668" t="n">
        <v>0</v>
      </c>
      <c r="BS668" t="n">
        <v>0</v>
      </c>
      <c r="BT668" t="n">
        <v>0</v>
      </c>
      <c r="BU668" t="n">
        <v>0</v>
      </c>
      <c r="BV668" t="n">
        <v>0</v>
      </c>
      <c r="BW668" t="n">
        <v>0</v>
      </c>
      <c r="CV668" t="n">
        <v>0</v>
      </c>
      <c r="CW668" t="n">
        <v>0</v>
      </c>
      <c r="CX668">
        <f>ROUND(Y668*Source!I1897,7)</f>
        <v/>
      </c>
      <c r="CY668">
        <f>AA668</f>
        <v/>
      </c>
      <c r="CZ668">
        <f>AE668</f>
        <v/>
      </c>
      <c r="DA668">
        <f>AI668</f>
        <v/>
      </c>
      <c r="DB668">
        <f>ROUND(ROUND(AT668*CZ668,2),2)</f>
        <v/>
      </c>
      <c r="DC668">
        <f>ROUND(ROUND(AT668*AG668,2),2)</f>
        <v/>
      </c>
      <c r="DD668" t="inlineStr"/>
      <c r="DE668" t="inlineStr"/>
      <c r="DF668">
        <f>ROUND(ROUND(AE668*AI668,0)*CX668,0)</f>
        <v/>
      </c>
      <c r="DG668">
        <f>ROUND(ROUND(AF668,0)*CX668,0)</f>
        <v/>
      </c>
      <c r="DH668">
        <f>ROUND(ROUND(AG668,0)*CX668,0)</f>
        <v/>
      </c>
      <c r="DI668">
        <f>ROUND(ROUND(AH668,0)*CX668,0)</f>
        <v/>
      </c>
      <c r="DJ668">
        <f>DF668</f>
        <v/>
      </c>
      <c r="DK668" t="n">
        <v>0</v>
      </c>
      <c r="DL668" t="inlineStr"/>
      <c r="DM668" t="n">
        <v>0</v>
      </c>
      <c r="DN668" t="inlineStr"/>
      <c r="DO668" t="n">
        <v>0</v>
      </c>
    </row>
    <row r="669">
      <c r="A669">
        <f>ROW(Source!A1897)</f>
        <v/>
      </c>
      <c r="B669" t="n">
        <v>78862477</v>
      </c>
      <c r="C669" t="n">
        <v>78867726</v>
      </c>
      <c r="D669" t="n">
        <v>29166482</v>
      </c>
      <c r="E669" t="n">
        <v>1</v>
      </c>
      <c r="F669" t="n">
        <v>1</v>
      </c>
      <c r="G669" t="n">
        <v>1</v>
      </c>
      <c r="H669" t="n">
        <v>3</v>
      </c>
      <c r="I669" t="inlineStr">
        <is>
          <t>509-5634</t>
        </is>
      </c>
      <c r="J669" t="inlineStr">
        <is>
          <t>ТССЦ Московской обл., 509-5634, приказ Минстроя России №675/пр от 28.02.2017 № 258/пр</t>
        </is>
      </c>
      <c r="K669" t="inlineStr">
        <is>
          <t>Выключатели автоматические ВА24-29 20А однофазные</t>
        </is>
      </c>
      <c r="L669" t="n">
        <v>1354</v>
      </c>
      <c r="N669" t="n">
        <v>1010</v>
      </c>
      <c r="O669" t="inlineStr">
        <is>
          <t>шт.</t>
        </is>
      </c>
      <c r="P669" t="inlineStr">
        <is>
          <t>шт.</t>
        </is>
      </c>
      <c r="Q669" t="n">
        <v>1</v>
      </c>
      <c r="W669" t="n">
        <v>0</v>
      </c>
      <c r="X669" t="n">
        <v>-2065425502</v>
      </c>
      <c r="Y669">
        <f>AT669</f>
        <v/>
      </c>
      <c r="AA669" t="n">
        <v>7.89</v>
      </c>
      <c r="AB669" t="n">
        <v>0</v>
      </c>
      <c r="AC669" t="n">
        <v>0</v>
      </c>
      <c r="AD669" t="n">
        <v>0</v>
      </c>
      <c r="AE669" t="n">
        <v>7.89</v>
      </c>
      <c r="AF669" t="n">
        <v>0</v>
      </c>
      <c r="AG669" t="n">
        <v>0</v>
      </c>
      <c r="AH669" t="n">
        <v>0</v>
      </c>
      <c r="AI669" t="n">
        <v>1</v>
      </c>
      <c r="AJ669" t="n">
        <v>1</v>
      </c>
      <c r="AK669" t="n">
        <v>1</v>
      </c>
      <c r="AL669" t="n">
        <v>1</v>
      </c>
      <c r="AM669" t="n">
        <v>0</v>
      </c>
      <c r="AN669" t="n">
        <v>0</v>
      </c>
      <c r="AO669" t="n">
        <v>0</v>
      </c>
      <c r="AP669" t="n">
        <v>1</v>
      </c>
      <c r="AQ669" t="n">
        <v>0</v>
      </c>
      <c r="AR669" t="n">
        <v>0</v>
      </c>
      <c r="AS669" t="inlineStr"/>
      <c r="AT669" t="n">
        <v>1</v>
      </c>
      <c r="AU669" t="inlineStr"/>
      <c r="AV669" t="n">
        <v>0</v>
      </c>
      <c r="AW669" t="n">
        <v>1</v>
      </c>
      <c r="AX669" t="n">
        <v>-1</v>
      </c>
      <c r="AY669" t="n">
        <v>0</v>
      </c>
      <c r="AZ669" t="n">
        <v>0</v>
      </c>
      <c r="BA669" t="inlineStr"/>
      <c r="BB669" t="n">
        <v>0</v>
      </c>
      <c r="BC669" t="n">
        <v>0</v>
      </c>
      <c r="BD669" t="n">
        <v>0</v>
      </c>
      <c r="BE669" t="n">
        <v>0</v>
      </c>
      <c r="BF669" t="n">
        <v>0</v>
      </c>
      <c r="BG669" t="n">
        <v>0</v>
      </c>
      <c r="BH669" t="n">
        <v>0</v>
      </c>
      <c r="BI669" t="n">
        <v>0</v>
      </c>
      <c r="BJ669" t="n">
        <v>0</v>
      </c>
      <c r="BK669" t="n">
        <v>0</v>
      </c>
      <c r="BL669" t="n">
        <v>0</v>
      </c>
      <c r="BM669" t="n">
        <v>0</v>
      </c>
      <c r="BN669" t="n">
        <v>0</v>
      </c>
      <c r="BO669" t="n">
        <v>0</v>
      </c>
      <c r="BP669" t="n">
        <v>0</v>
      </c>
      <c r="BQ669" t="n">
        <v>0</v>
      </c>
      <c r="BR669" t="n">
        <v>0</v>
      </c>
      <c r="BS669" t="n">
        <v>0</v>
      </c>
      <c r="BT669" t="n">
        <v>0</v>
      </c>
      <c r="BU669" t="n">
        <v>0</v>
      </c>
      <c r="BV669" t="n">
        <v>0</v>
      </c>
      <c r="BW669" t="n">
        <v>0</v>
      </c>
      <c r="CV669" t="n">
        <v>0</v>
      </c>
      <c r="CW669" t="n">
        <v>0</v>
      </c>
      <c r="CX669">
        <f>ROUND(Y669*Source!I1897,7)</f>
        <v/>
      </c>
      <c r="CY669">
        <f>AA669</f>
        <v/>
      </c>
      <c r="CZ669">
        <f>AE669</f>
        <v/>
      </c>
      <c r="DA669">
        <f>AI669</f>
        <v/>
      </c>
      <c r="DB669">
        <f>ROUND(ROUND(AT669*CZ669,2),2)</f>
        <v/>
      </c>
      <c r="DC669">
        <f>ROUND(ROUND(AT669*AG669,2),2)</f>
        <v/>
      </c>
      <c r="DD669" t="inlineStr"/>
      <c r="DE669" t="inlineStr"/>
      <c r="DF669">
        <f>ROUND(ROUND(AE669,0)*CX669,0)</f>
        <v/>
      </c>
      <c r="DG669">
        <f>ROUND(ROUND(AF669,0)*CX669,0)</f>
        <v/>
      </c>
      <c r="DH669">
        <f>ROUND(ROUND(AG669,0)*CX669,0)</f>
        <v/>
      </c>
      <c r="DI669">
        <f>ROUND(ROUND(AH669,0)*CX669,0)</f>
        <v/>
      </c>
      <c r="DJ669">
        <f>DF669</f>
        <v/>
      </c>
      <c r="DK669" t="n">
        <v>0</v>
      </c>
      <c r="DL669" t="inlineStr"/>
      <c r="DM669" t="n">
        <v>0</v>
      </c>
      <c r="DN669" t="inlineStr"/>
      <c r="DO669" t="n">
        <v>0</v>
      </c>
    </row>
    <row r="670">
      <c r="A670">
        <f>ROW(Source!A1897)</f>
        <v/>
      </c>
      <c r="B670" t="n">
        <v>78862477</v>
      </c>
      <c r="C670" t="n">
        <v>78867726</v>
      </c>
      <c r="D670" t="n">
        <v>29171808</v>
      </c>
      <c r="E670" t="n">
        <v>1</v>
      </c>
      <c r="F670" t="n">
        <v>1</v>
      </c>
      <c r="G670" t="n">
        <v>1</v>
      </c>
      <c r="H670" t="n">
        <v>3</v>
      </c>
      <c r="I670" t="inlineStr">
        <is>
          <t>999-9950</t>
        </is>
      </c>
      <c r="J670" t="inlineStr">
        <is>
          <t>ТССЦ Московской обл., 999-9950, приказ Минстроя России №675/пр от 21.09.2015 г.</t>
        </is>
      </c>
      <c r="K670" t="inlineStr">
        <is>
          <t>Вспомогательные ненормируемые материалы (2% от ОЗП)</t>
        </is>
      </c>
      <c r="L670" t="n">
        <v>1374</v>
      </c>
      <c r="N670" t="n">
        <v>1013</v>
      </c>
      <c r="O670" t="inlineStr">
        <is>
          <t>РУБ</t>
        </is>
      </c>
      <c r="P670" t="inlineStr">
        <is>
          <t>РУБ</t>
        </is>
      </c>
      <c r="Q670" t="n">
        <v>1</v>
      </c>
      <c r="W670" t="n">
        <v>0</v>
      </c>
      <c r="X670" t="n">
        <v>-915781824</v>
      </c>
      <c r="Y670">
        <f>AT670</f>
        <v/>
      </c>
      <c r="AA670" t="n">
        <v>1</v>
      </c>
      <c r="AB670" t="n">
        <v>0</v>
      </c>
      <c r="AC670" t="n">
        <v>0</v>
      </c>
      <c r="AD670" t="n">
        <v>0</v>
      </c>
      <c r="AE670" t="n">
        <v>1</v>
      </c>
      <c r="AF670" t="n">
        <v>0</v>
      </c>
      <c r="AG670" t="n">
        <v>0</v>
      </c>
      <c r="AH670" t="n">
        <v>0</v>
      </c>
      <c r="AI670" t="n">
        <v>1</v>
      </c>
      <c r="AJ670" t="n">
        <v>1</v>
      </c>
      <c r="AK670" t="n">
        <v>1</v>
      </c>
      <c r="AL670" t="n">
        <v>1</v>
      </c>
      <c r="AM670" t="n">
        <v>-2</v>
      </c>
      <c r="AN670" t="n">
        <v>0</v>
      </c>
      <c r="AO670" t="n">
        <v>1</v>
      </c>
      <c r="AP670" t="n">
        <v>1</v>
      </c>
      <c r="AQ670" t="n">
        <v>0</v>
      </c>
      <c r="AR670" t="n">
        <v>0</v>
      </c>
      <c r="AS670" t="inlineStr"/>
      <c r="AT670" t="n">
        <v>0.3</v>
      </c>
      <c r="AU670" t="inlineStr"/>
      <c r="AV670" t="n">
        <v>0</v>
      </c>
      <c r="AW670" t="n">
        <v>2</v>
      </c>
      <c r="AX670" t="n">
        <v>78867758</v>
      </c>
      <c r="AY670" t="n">
        <v>1</v>
      </c>
      <c r="AZ670" t="n">
        <v>0</v>
      </c>
      <c r="BA670" t="n">
        <v>650</v>
      </c>
      <c r="BB670" t="n">
        <v>0</v>
      </c>
      <c r="BC670" t="n">
        <v>0</v>
      </c>
      <c r="BD670" t="n">
        <v>0</v>
      </c>
      <c r="BE670" t="n">
        <v>0</v>
      </c>
      <c r="BF670" t="n">
        <v>0</v>
      </c>
      <c r="BG670" t="n">
        <v>0</v>
      </c>
      <c r="BH670" t="n">
        <v>0</v>
      </c>
      <c r="BI670" t="n">
        <v>0</v>
      </c>
      <c r="BJ670" t="n">
        <v>0</v>
      </c>
      <c r="BK670" t="n">
        <v>0</v>
      </c>
      <c r="BL670" t="n">
        <v>0</v>
      </c>
      <c r="BM670" t="n">
        <v>0</v>
      </c>
      <c r="BN670" t="n">
        <v>0</v>
      </c>
      <c r="BO670" t="n">
        <v>0</v>
      </c>
      <c r="BP670" t="n">
        <v>0</v>
      </c>
      <c r="BQ670" t="n">
        <v>0</v>
      </c>
      <c r="BR670" t="n">
        <v>0</v>
      </c>
      <c r="BS670" t="n">
        <v>0</v>
      </c>
      <c r="BT670" t="n">
        <v>0</v>
      </c>
      <c r="BU670" t="n">
        <v>0</v>
      </c>
      <c r="BV670" t="n">
        <v>0</v>
      </c>
      <c r="BW670" t="n">
        <v>0</v>
      </c>
      <c r="CV670" t="n">
        <v>0</v>
      </c>
      <c r="CW670" t="n">
        <v>0</v>
      </c>
      <c r="CX670">
        <f>ROUND(Y670*Source!I1897,7)</f>
        <v/>
      </c>
      <c r="CY670">
        <f>AA670</f>
        <v/>
      </c>
      <c r="CZ670">
        <f>AE670</f>
        <v/>
      </c>
      <c r="DA670">
        <f>AI670</f>
        <v/>
      </c>
      <c r="DB670">
        <f>ROUND(ROUND(AT670*CZ670,2),2)</f>
        <v/>
      </c>
      <c r="DC670">
        <f>ROUND(ROUND(AT670*AG670,2),2)</f>
        <v/>
      </c>
      <c r="DD670" t="inlineStr"/>
      <c r="DE670" t="inlineStr"/>
      <c r="DF670">
        <f>ROUND(ROUND(AE670,0)*CX670,0)</f>
        <v/>
      </c>
      <c r="DG670">
        <f>ROUND(ROUND(AF670,0)*CX670,0)</f>
        <v/>
      </c>
      <c r="DH670">
        <f>ROUND(ROUND(AG670,0)*CX670,0)</f>
        <v/>
      </c>
      <c r="DI670">
        <f>ROUND(ROUND(AH670,0)*CX670,0)</f>
        <v/>
      </c>
      <c r="DJ670">
        <f>DF670</f>
        <v/>
      </c>
      <c r="DK670" t="n">
        <v>0</v>
      </c>
      <c r="DL670" t="inlineStr"/>
      <c r="DM670" t="n">
        <v>0</v>
      </c>
      <c r="DN670" t="inlineStr"/>
      <c r="DO670" t="n">
        <v>0</v>
      </c>
    </row>
    <row r="671">
      <c r="A671">
        <f>ROW(Source!A1937)</f>
        <v/>
      </c>
      <c r="B671" t="n">
        <v>78862477</v>
      </c>
      <c r="C671" t="n">
        <v>78868258</v>
      </c>
      <c r="D671" t="n">
        <v>18411117</v>
      </c>
      <c r="E671" t="n">
        <v>1</v>
      </c>
      <c r="F671" t="n">
        <v>1</v>
      </c>
      <c r="G671" t="n">
        <v>1</v>
      </c>
      <c r="H671" t="n">
        <v>1</v>
      </c>
      <c r="I671" t="inlineStr">
        <is>
          <t>1-1040-90</t>
        </is>
      </c>
      <c r="J671" t="inlineStr"/>
      <c r="K671" t="inlineStr">
        <is>
          <t>Рабочий строитель среднего разряда 4</t>
        </is>
      </c>
      <c r="L671" t="n">
        <v>1369</v>
      </c>
      <c r="N671" t="n">
        <v>1013</v>
      </c>
      <c r="O671" t="inlineStr">
        <is>
          <t>чел.-ч</t>
        </is>
      </c>
      <c r="P671" t="inlineStr">
        <is>
          <t>чел.-ч</t>
        </is>
      </c>
      <c r="Q671" t="n">
        <v>1</v>
      </c>
      <c r="W671" t="n">
        <v>0</v>
      </c>
      <c r="X671" t="n">
        <v>-1739886638</v>
      </c>
      <c r="Y671">
        <f>AT671</f>
        <v/>
      </c>
      <c r="AA671" t="n">
        <v>0</v>
      </c>
      <c r="AB671" t="n">
        <v>0</v>
      </c>
      <c r="AC671" t="n">
        <v>0</v>
      </c>
      <c r="AD671" t="n">
        <v>9.619999999999999</v>
      </c>
      <c r="AE671" t="n">
        <v>0</v>
      </c>
      <c r="AF671" t="n">
        <v>0</v>
      </c>
      <c r="AG671" t="n">
        <v>0</v>
      </c>
      <c r="AH671" t="n">
        <v>9.619999999999999</v>
      </c>
      <c r="AI671" t="n">
        <v>1</v>
      </c>
      <c r="AJ671" t="n">
        <v>1</v>
      </c>
      <c r="AK671" t="n">
        <v>1</v>
      </c>
      <c r="AL671" t="n">
        <v>1</v>
      </c>
      <c r="AM671" t="n">
        <v>-2</v>
      </c>
      <c r="AN671" t="n">
        <v>0</v>
      </c>
      <c r="AO671" t="n">
        <v>1</v>
      </c>
      <c r="AP671" t="n">
        <v>1</v>
      </c>
      <c r="AQ671" t="n">
        <v>0</v>
      </c>
      <c r="AR671" t="n">
        <v>0</v>
      </c>
      <c r="AS671" t="inlineStr"/>
      <c r="AT671" t="n">
        <v>163.3</v>
      </c>
      <c r="AU671" t="inlineStr"/>
      <c r="AV671" t="n">
        <v>1</v>
      </c>
      <c r="AW671" t="n">
        <v>2</v>
      </c>
      <c r="AX671" t="n">
        <v>78868263</v>
      </c>
      <c r="AY671" t="n">
        <v>1</v>
      </c>
      <c r="AZ671" t="n">
        <v>0</v>
      </c>
      <c r="BA671" t="n">
        <v>651</v>
      </c>
      <c r="BB671" t="n">
        <v>0</v>
      </c>
      <c r="BC671" t="n">
        <v>0</v>
      </c>
      <c r="BD671" t="n">
        <v>0</v>
      </c>
      <c r="BE671" t="n">
        <v>0</v>
      </c>
      <c r="BF671" t="n">
        <v>0</v>
      </c>
      <c r="BG671" t="n">
        <v>0</v>
      </c>
      <c r="BH671" t="n">
        <v>0</v>
      </c>
      <c r="BI671" t="n">
        <v>0</v>
      </c>
      <c r="BJ671" t="n">
        <v>0</v>
      </c>
      <c r="BK671" t="n">
        <v>0</v>
      </c>
      <c r="BL671" t="n">
        <v>0</v>
      </c>
      <c r="BM671" t="n">
        <v>0</v>
      </c>
      <c r="BN671" t="n">
        <v>0</v>
      </c>
      <c r="BO671" t="n">
        <v>0</v>
      </c>
      <c r="BP671" t="n">
        <v>0</v>
      </c>
      <c r="BQ671" t="n">
        <v>0</v>
      </c>
      <c r="BR671" t="n">
        <v>0</v>
      </c>
      <c r="BS671" t="n">
        <v>0</v>
      </c>
      <c r="BT671" t="n">
        <v>0</v>
      </c>
      <c r="BU671" t="n">
        <v>0</v>
      </c>
      <c r="BV671" t="n">
        <v>0</v>
      </c>
      <c r="BW671" t="n">
        <v>0</v>
      </c>
      <c r="CU671">
        <f>ROUND(AT671*Source!I1937*AH671*AL671,0)</f>
        <v/>
      </c>
      <c r="CV671">
        <f>ROUND(Y671*Source!I1937,7)</f>
        <v/>
      </c>
      <c r="CW671" t="n">
        <v>0</v>
      </c>
      <c r="CX671">
        <f>ROUND(Y671*Source!I1937,7)</f>
        <v/>
      </c>
      <c r="CY671">
        <f>AD671</f>
        <v/>
      </c>
      <c r="CZ671">
        <f>AH671</f>
        <v/>
      </c>
      <c r="DA671">
        <f>AL671</f>
        <v/>
      </c>
      <c r="DB671">
        <f>ROUND(ROUND(AT671*CZ671,2),2)</f>
        <v/>
      </c>
      <c r="DC671">
        <f>ROUND(ROUND(AT671*AG671,2),2)</f>
        <v/>
      </c>
      <c r="DD671" t="inlineStr"/>
      <c r="DE671" t="inlineStr"/>
      <c r="DF671">
        <f>ROUND(ROUND(AE671,0)*CX671,0)</f>
        <v/>
      </c>
      <c r="DG671">
        <f>ROUND(ROUND(AF671,0)*CX671,0)</f>
        <v/>
      </c>
      <c r="DH671">
        <f>ROUND(ROUND(AG671,0)*CX671,0)</f>
        <v/>
      </c>
      <c r="DI671">
        <f>ROUND(ROUND(AH671,0)*CX671,0)</f>
        <v/>
      </c>
      <c r="DJ671">
        <f>DI671</f>
        <v/>
      </c>
      <c r="DK671" t="n">
        <v>0</v>
      </c>
      <c r="DL671" t="inlineStr"/>
      <c r="DM671" t="n">
        <v>0</v>
      </c>
      <c r="DN671" t="inlineStr"/>
      <c r="DO671" t="n">
        <v>0</v>
      </c>
    </row>
    <row r="672">
      <c r="A672">
        <f>ROW(Source!A1937)</f>
        <v/>
      </c>
      <c r="B672" t="n">
        <v>78862477</v>
      </c>
      <c r="C672" t="n">
        <v>78868258</v>
      </c>
      <c r="D672" t="n">
        <v>121548</v>
      </c>
      <c r="E672" t="n">
        <v>1</v>
      </c>
      <c r="F672" t="n">
        <v>1</v>
      </c>
      <c r="G672" t="n">
        <v>1</v>
      </c>
      <c r="H672" t="n">
        <v>1</v>
      </c>
      <c r="I672" t="inlineStr">
        <is>
          <t>2</t>
        </is>
      </c>
      <c r="J672" t="inlineStr"/>
      <c r="K672" t="inlineStr">
        <is>
          <t>Затраты труда машинистов</t>
        </is>
      </c>
      <c r="L672" t="n">
        <v>608254</v>
      </c>
      <c r="N672" t="n">
        <v>1013</v>
      </c>
      <c r="O672" t="inlineStr">
        <is>
          <t>чел.час</t>
        </is>
      </c>
      <c r="P672" t="inlineStr">
        <is>
          <t>чел.час</t>
        </is>
      </c>
      <c r="Q672" t="n">
        <v>1</v>
      </c>
      <c r="W672" t="n">
        <v>0</v>
      </c>
      <c r="X672" t="n">
        <v>-185737400</v>
      </c>
      <c r="Y672">
        <f>AT672</f>
        <v/>
      </c>
      <c r="AA672" t="n">
        <v>0</v>
      </c>
      <c r="AB672" t="n">
        <v>0</v>
      </c>
      <c r="AC672" t="n">
        <v>0</v>
      </c>
      <c r="AD672" t="n">
        <v>0</v>
      </c>
      <c r="AE672" t="n">
        <v>0</v>
      </c>
      <c r="AF672" t="n">
        <v>0</v>
      </c>
      <c r="AG672" t="n">
        <v>0</v>
      </c>
      <c r="AH672" t="n">
        <v>0</v>
      </c>
      <c r="AI672" t="n">
        <v>1</v>
      </c>
      <c r="AJ672" t="n">
        <v>1</v>
      </c>
      <c r="AK672" t="n">
        <v>1</v>
      </c>
      <c r="AL672" t="n">
        <v>1</v>
      </c>
      <c r="AM672" t="n">
        <v>-2</v>
      </c>
      <c r="AN672" t="n">
        <v>0</v>
      </c>
      <c r="AO672" t="n">
        <v>1</v>
      </c>
      <c r="AP672" t="n">
        <v>1</v>
      </c>
      <c r="AQ672" t="n">
        <v>0</v>
      </c>
      <c r="AR672" t="n">
        <v>0</v>
      </c>
      <c r="AS672" t="inlineStr"/>
      <c r="AT672" t="n">
        <v>0.08</v>
      </c>
      <c r="AU672" t="inlineStr"/>
      <c r="AV672" t="n">
        <v>2</v>
      </c>
      <c r="AW672" t="n">
        <v>2</v>
      </c>
      <c r="AX672" t="n">
        <v>78868264</v>
      </c>
      <c r="AY672" t="n">
        <v>1</v>
      </c>
      <c r="AZ672" t="n">
        <v>0</v>
      </c>
      <c r="BA672" t="n">
        <v>652</v>
      </c>
      <c r="BB672" t="n">
        <v>0</v>
      </c>
      <c r="BC672" t="n">
        <v>0</v>
      </c>
      <c r="BD672" t="n">
        <v>0</v>
      </c>
      <c r="BE672" t="n">
        <v>0</v>
      </c>
      <c r="BF672" t="n">
        <v>0</v>
      </c>
      <c r="BG672" t="n">
        <v>0</v>
      </c>
      <c r="BH672" t="n">
        <v>0</v>
      </c>
      <c r="BI672" t="n">
        <v>0</v>
      </c>
      <c r="BJ672" t="n">
        <v>0</v>
      </c>
      <c r="BK672" t="n">
        <v>0</v>
      </c>
      <c r="BL672" t="n">
        <v>0</v>
      </c>
      <c r="BM672" t="n">
        <v>0</v>
      </c>
      <c r="BN672" t="n">
        <v>0</v>
      </c>
      <c r="BO672" t="n">
        <v>0</v>
      </c>
      <c r="BP672" t="n">
        <v>0</v>
      </c>
      <c r="BQ672" t="n">
        <v>0</v>
      </c>
      <c r="BR672" t="n">
        <v>0</v>
      </c>
      <c r="BS672" t="n">
        <v>0</v>
      </c>
      <c r="BT672" t="n">
        <v>0</v>
      </c>
      <c r="BU672" t="n">
        <v>0</v>
      </c>
      <c r="BV672" t="n">
        <v>0</v>
      </c>
      <c r="BW672" t="n">
        <v>0</v>
      </c>
      <c r="CV672" t="n">
        <v>0</v>
      </c>
      <c r="CW672" t="n">
        <v>0</v>
      </c>
      <c r="CX672">
        <f>ROUND(Y672*Source!I1937,7)</f>
        <v/>
      </c>
      <c r="CY672">
        <f>AD672</f>
        <v/>
      </c>
      <c r="CZ672">
        <f>AH672</f>
        <v/>
      </c>
      <c r="DA672">
        <f>AL672</f>
        <v/>
      </c>
      <c r="DB672">
        <f>ROUND(ROUND(AT672*CZ672,2),2)</f>
        <v/>
      </c>
      <c r="DC672">
        <f>ROUND(ROUND(AT672*AG672,2),2)</f>
        <v/>
      </c>
      <c r="DD672" t="inlineStr"/>
      <c r="DE672" t="inlineStr"/>
      <c r="DF672">
        <f>ROUND(ROUND(AE672,0)*CX672,0)</f>
        <v/>
      </c>
      <c r="DG672">
        <f>ROUND(ROUND(AF672,0)*CX672,0)</f>
        <v/>
      </c>
      <c r="DH672">
        <f>ROUND(ROUND(AG672,0)*CX672,0)</f>
        <v/>
      </c>
      <c r="DI672">
        <f>ROUND(ROUND(AH672,0)*CX672,0)</f>
        <v/>
      </c>
      <c r="DJ672">
        <f>DI672</f>
        <v/>
      </c>
      <c r="DK672" t="n">
        <v>0</v>
      </c>
      <c r="DL672" t="inlineStr"/>
      <c r="DM672" t="n">
        <v>0</v>
      </c>
      <c r="DN672" t="inlineStr"/>
      <c r="DO672" t="n">
        <v>0</v>
      </c>
    </row>
    <row r="673">
      <c r="A673">
        <f>ROW(Source!A1937)</f>
        <v/>
      </c>
      <c r="B673" t="n">
        <v>78862477</v>
      </c>
      <c r="C673" t="n">
        <v>78868258</v>
      </c>
      <c r="D673" t="n">
        <v>29172556</v>
      </c>
      <c r="E673" t="n">
        <v>1</v>
      </c>
      <c r="F673" t="n">
        <v>1</v>
      </c>
      <c r="G673" t="n">
        <v>1</v>
      </c>
      <c r="H673" t="n">
        <v>2</v>
      </c>
      <c r="I673" t="inlineStr">
        <is>
          <t>030954</t>
        </is>
      </c>
      <c r="J673" t="inlineStr">
        <is>
          <t>ТСЭМ Московской обл., 030954, приказ Минстроя России №675/пр от 28.02.2017 № 264/пр</t>
        </is>
      </c>
      <c r="K673" t="inlineStr">
        <is>
          <t>Подъемники грузоподъемностью до 500 кг одномачтовые, высота подъема 45 м</t>
        </is>
      </c>
      <c r="L673" t="n">
        <v>1368</v>
      </c>
      <c r="N673" t="n">
        <v>1011</v>
      </c>
      <c r="O673" t="inlineStr">
        <is>
          <t>маш.-ч</t>
        </is>
      </c>
      <c r="P673" t="inlineStr">
        <is>
          <t>маш.-ч</t>
        </is>
      </c>
      <c r="Q673" t="n">
        <v>1</v>
      </c>
      <c r="W673" t="n">
        <v>0</v>
      </c>
      <c r="X673" t="n">
        <v>344519037</v>
      </c>
      <c r="Y673">
        <f>AT673</f>
        <v/>
      </c>
      <c r="AA673" t="n">
        <v>0</v>
      </c>
      <c r="AB673" t="n">
        <v>728.98</v>
      </c>
      <c r="AC673" t="n">
        <v>705.38</v>
      </c>
      <c r="AD673" t="n">
        <v>0</v>
      </c>
      <c r="AE673" t="n">
        <v>0</v>
      </c>
      <c r="AF673" t="n">
        <v>31.26</v>
      </c>
      <c r="AG673" t="n">
        <v>13.5</v>
      </c>
      <c r="AH673" t="n">
        <v>0</v>
      </c>
      <c r="AI673" t="n">
        <v>1</v>
      </c>
      <c r="AJ673" t="n">
        <v>23.32</v>
      </c>
      <c r="AK673" t="n">
        <v>52.25</v>
      </c>
      <c r="AL673" t="n">
        <v>1</v>
      </c>
      <c r="AM673" t="n">
        <v>2</v>
      </c>
      <c r="AN673" t="n">
        <v>0</v>
      </c>
      <c r="AO673" t="n">
        <v>1</v>
      </c>
      <c r="AP673" t="n">
        <v>1</v>
      </c>
      <c r="AQ673" t="n">
        <v>0</v>
      </c>
      <c r="AR673" t="n">
        <v>0</v>
      </c>
      <c r="AS673" t="inlineStr"/>
      <c r="AT673" t="n">
        <v>0.08</v>
      </c>
      <c r="AU673" t="inlineStr"/>
      <c r="AV673" t="n">
        <v>0</v>
      </c>
      <c r="AW673" t="n">
        <v>2</v>
      </c>
      <c r="AX673" t="n">
        <v>78868265</v>
      </c>
      <c r="AY673" t="n">
        <v>1</v>
      </c>
      <c r="AZ673" t="n">
        <v>0</v>
      </c>
      <c r="BA673" t="n">
        <v>653</v>
      </c>
      <c r="BB673" t="n">
        <v>0</v>
      </c>
      <c r="BC673" t="n">
        <v>0</v>
      </c>
      <c r="BD673" t="n">
        <v>0</v>
      </c>
      <c r="BE673" t="n">
        <v>0</v>
      </c>
      <c r="BF673" t="n">
        <v>0</v>
      </c>
      <c r="BG673" t="n">
        <v>0</v>
      </c>
      <c r="BH673" t="n">
        <v>0</v>
      </c>
      <c r="BI673" t="n">
        <v>0</v>
      </c>
      <c r="BJ673" t="n">
        <v>0</v>
      </c>
      <c r="BK673" t="n">
        <v>0</v>
      </c>
      <c r="BL673" t="n">
        <v>0</v>
      </c>
      <c r="BM673" t="n">
        <v>0</v>
      </c>
      <c r="BN673" t="n">
        <v>0</v>
      </c>
      <c r="BO673" t="n">
        <v>0</v>
      </c>
      <c r="BP673" t="n">
        <v>0</v>
      </c>
      <c r="BQ673" t="n">
        <v>0</v>
      </c>
      <c r="BR673" t="n">
        <v>0</v>
      </c>
      <c r="BS673" t="n">
        <v>0</v>
      </c>
      <c r="BT673" t="n">
        <v>0</v>
      </c>
      <c r="BU673" t="n">
        <v>0</v>
      </c>
      <c r="BV673" t="n">
        <v>0</v>
      </c>
      <c r="BW673" t="n">
        <v>0</v>
      </c>
      <c r="CV673" t="n">
        <v>0</v>
      </c>
      <c r="CW673">
        <f>ROUND(Y673*Source!I1937*DO673,7)</f>
        <v/>
      </c>
      <c r="CX673">
        <f>ROUND(Y673*Source!I1937,7)</f>
        <v/>
      </c>
      <c r="CY673">
        <f>AB673</f>
        <v/>
      </c>
      <c r="CZ673">
        <f>AF673</f>
        <v/>
      </c>
      <c r="DA673">
        <f>AJ673</f>
        <v/>
      </c>
      <c r="DB673">
        <f>ROUND(ROUND(AT673*CZ673,2),2)</f>
        <v/>
      </c>
      <c r="DC673">
        <f>ROUND(ROUND(AT673*AG673,2),2)</f>
        <v/>
      </c>
      <c r="DD673" t="inlineStr"/>
      <c r="DE673" t="inlineStr"/>
      <c r="DF673">
        <f>ROUND(ROUND(AE673,0)*CX673,0)</f>
        <v/>
      </c>
      <c r="DG673">
        <f>ROUND(ROUND(AF673*AJ673,0)*CX673,0)</f>
        <v/>
      </c>
      <c r="DH673">
        <f>ROUND(ROUND(AG673*AK673,0)*CX673,0)</f>
        <v/>
      </c>
      <c r="DI673">
        <f>ROUND(ROUND(AH673,0)*CX673,0)</f>
        <v/>
      </c>
      <c r="DJ673">
        <f>DG673</f>
        <v/>
      </c>
      <c r="DK673" t="n">
        <v>0</v>
      </c>
      <c r="DL673" t="inlineStr"/>
      <c r="DM673" t="n">
        <v>0</v>
      </c>
      <c r="DN673" t="inlineStr"/>
      <c r="DO673" t="n">
        <v>0</v>
      </c>
    </row>
    <row r="674">
      <c r="A674">
        <f>ROW(Source!A1937)</f>
        <v/>
      </c>
      <c r="B674" t="n">
        <v>78862477</v>
      </c>
      <c r="C674" t="n">
        <v>78868258</v>
      </c>
      <c r="D674" t="n">
        <v>29170578</v>
      </c>
      <c r="E674" t="n">
        <v>1</v>
      </c>
      <c r="F674" t="n">
        <v>1</v>
      </c>
      <c r="G674" t="n">
        <v>1</v>
      </c>
      <c r="H674" t="n">
        <v>3</v>
      </c>
      <c r="I674" t="inlineStr">
        <is>
          <t>509-0768</t>
        </is>
      </c>
      <c r="J674" t="inlineStr">
        <is>
          <t>ТССЦ Московской обл., 509-0768, приказ Минстроя России №675/пр от 28.02.2017 № 258/пр</t>
        </is>
      </c>
      <c r="K674" t="inlineStr">
        <is>
          <t>Светильники с люминесцентными лампами для общественных помещений потолочный с рассеивателем цельным из оргстекла, со стартерными ПРА, тип ЛПО02-4х40/П-01 УХЛ4</t>
        </is>
      </c>
      <c r="L674" t="n">
        <v>1354</v>
      </c>
      <c r="N674" t="n">
        <v>1010</v>
      </c>
      <c r="O674" t="inlineStr">
        <is>
          <t>шт.</t>
        </is>
      </c>
      <c r="P674" t="inlineStr">
        <is>
          <t>шт.</t>
        </is>
      </c>
      <c r="Q674" t="n">
        <v>1</v>
      </c>
      <c r="W674" t="n">
        <v>0</v>
      </c>
      <c r="X674" t="n">
        <v>-1856882622</v>
      </c>
      <c r="Y674">
        <f>AT674</f>
        <v/>
      </c>
      <c r="AA674" t="n">
        <v>913.63</v>
      </c>
      <c r="AB674" t="n">
        <v>0</v>
      </c>
      <c r="AC674" t="n">
        <v>0</v>
      </c>
      <c r="AD674" t="n">
        <v>0</v>
      </c>
      <c r="AE674" t="n">
        <v>395.51</v>
      </c>
      <c r="AF674" t="n">
        <v>0</v>
      </c>
      <c r="AG674" t="n">
        <v>0</v>
      </c>
      <c r="AH674" t="n">
        <v>0</v>
      </c>
      <c r="AI674" t="n">
        <v>2.31</v>
      </c>
      <c r="AJ674" t="n">
        <v>1</v>
      </c>
      <c r="AK674" t="n">
        <v>1</v>
      </c>
      <c r="AL674" t="n">
        <v>1</v>
      </c>
      <c r="AM674" t="n">
        <v>2</v>
      </c>
      <c r="AN674" t="n">
        <v>0</v>
      </c>
      <c r="AO674" t="n">
        <v>1</v>
      </c>
      <c r="AP674" t="n">
        <v>1</v>
      </c>
      <c r="AQ674" t="n">
        <v>0</v>
      </c>
      <c r="AR674" t="n">
        <v>0</v>
      </c>
      <c r="AS674" t="inlineStr"/>
      <c r="AT674" t="n">
        <v>100</v>
      </c>
      <c r="AU674" t="inlineStr"/>
      <c r="AV674" t="n">
        <v>0</v>
      </c>
      <c r="AW674" t="n">
        <v>2</v>
      </c>
      <c r="AX674" t="n">
        <v>78868266</v>
      </c>
      <c r="AY674" t="n">
        <v>1</v>
      </c>
      <c r="AZ674" t="n">
        <v>0</v>
      </c>
      <c r="BA674" t="n">
        <v>654</v>
      </c>
      <c r="BB674" t="n">
        <v>0</v>
      </c>
      <c r="BC674" t="n">
        <v>0</v>
      </c>
      <c r="BD674" t="n">
        <v>0</v>
      </c>
      <c r="BE674" t="n">
        <v>0</v>
      </c>
      <c r="BF674" t="n">
        <v>0</v>
      </c>
      <c r="BG674" t="n">
        <v>0</v>
      </c>
      <c r="BH674" t="n">
        <v>0</v>
      </c>
      <c r="BI674" t="n">
        <v>0</v>
      </c>
      <c r="BJ674" t="n">
        <v>0</v>
      </c>
      <c r="BK674" t="n">
        <v>0</v>
      </c>
      <c r="BL674" t="n">
        <v>0</v>
      </c>
      <c r="BM674" t="n">
        <v>0</v>
      </c>
      <c r="BN674" t="n">
        <v>0</v>
      </c>
      <c r="BO674" t="n">
        <v>0</v>
      </c>
      <c r="BP674" t="n">
        <v>0</v>
      </c>
      <c r="BQ674" t="n">
        <v>0</v>
      </c>
      <c r="BR674" t="n">
        <v>0</v>
      </c>
      <c r="BS674" t="n">
        <v>0</v>
      </c>
      <c r="BT674" t="n">
        <v>0</v>
      </c>
      <c r="BU674" t="n">
        <v>0</v>
      </c>
      <c r="BV674" t="n">
        <v>0</v>
      </c>
      <c r="BW674" t="n">
        <v>0</v>
      </c>
      <c r="CV674" t="n">
        <v>0</v>
      </c>
      <c r="CW674" t="n">
        <v>0</v>
      </c>
      <c r="CX674">
        <f>ROUND(Y674*Source!I1937,7)</f>
        <v/>
      </c>
      <c r="CY674">
        <f>AA674</f>
        <v/>
      </c>
      <c r="CZ674">
        <f>AE674</f>
        <v/>
      </c>
      <c r="DA674">
        <f>AI674</f>
        <v/>
      </c>
      <c r="DB674">
        <f>ROUND(ROUND(AT674*CZ674,2),2)</f>
        <v/>
      </c>
      <c r="DC674">
        <f>ROUND(ROUND(AT674*AG674,2),2)</f>
        <v/>
      </c>
      <c r="DD674" t="inlineStr"/>
      <c r="DE674" t="inlineStr"/>
      <c r="DF674">
        <f>ROUND(ROUND(AE674*AI674,0)*CX674,0)</f>
        <v/>
      </c>
      <c r="DG674">
        <f>ROUND(ROUND(AF674,0)*CX674,0)</f>
        <v/>
      </c>
      <c r="DH674">
        <f>ROUND(ROUND(AG674,0)*CX674,0)</f>
        <v/>
      </c>
      <c r="DI674">
        <f>ROUND(ROUND(AH674,0)*CX674,0)</f>
        <v/>
      </c>
      <c r="DJ674">
        <f>DF674</f>
        <v/>
      </c>
      <c r="DK674" t="n">
        <v>0</v>
      </c>
      <c r="DL674" t="inlineStr"/>
      <c r="DM674" t="n">
        <v>0</v>
      </c>
      <c r="DN674" t="inlineStr"/>
      <c r="DO674" t="n">
        <v>0</v>
      </c>
    </row>
    <row r="675">
      <c r="A675">
        <f>ROW(Source!A1976)</f>
        <v/>
      </c>
      <c r="B675" t="n">
        <v>78862477</v>
      </c>
      <c r="C675" t="n">
        <v>78867896</v>
      </c>
      <c r="D675" t="n">
        <v>18411117</v>
      </c>
      <c r="E675" t="n">
        <v>1</v>
      </c>
      <c r="F675" t="n">
        <v>1</v>
      </c>
      <c r="G675" t="n">
        <v>1</v>
      </c>
      <c r="H675" t="n">
        <v>1</v>
      </c>
      <c r="I675" t="inlineStr">
        <is>
          <t>1-1040-90</t>
        </is>
      </c>
      <c r="J675" t="inlineStr"/>
      <c r="K675" t="inlineStr">
        <is>
          <t>Рабочий строитель среднего разряда 4</t>
        </is>
      </c>
      <c r="L675" t="n">
        <v>1369</v>
      </c>
      <c r="N675" t="n">
        <v>1013</v>
      </c>
      <c r="O675" t="inlineStr">
        <is>
          <t>чел.-ч</t>
        </is>
      </c>
      <c r="P675" t="inlineStr">
        <is>
          <t>чел.-ч</t>
        </is>
      </c>
      <c r="Q675" t="n">
        <v>1</v>
      </c>
      <c r="W675" t="n">
        <v>0</v>
      </c>
      <c r="X675" t="n">
        <v>-1739886638</v>
      </c>
      <c r="Y675">
        <f>AT675</f>
        <v/>
      </c>
      <c r="AA675" t="n">
        <v>0</v>
      </c>
      <c r="AB675" t="n">
        <v>0</v>
      </c>
      <c r="AC675" t="n">
        <v>0</v>
      </c>
      <c r="AD675" t="n">
        <v>9.619999999999999</v>
      </c>
      <c r="AE675" t="n">
        <v>0</v>
      </c>
      <c r="AF675" t="n">
        <v>0</v>
      </c>
      <c r="AG675" t="n">
        <v>0</v>
      </c>
      <c r="AH675" t="n">
        <v>9.619999999999999</v>
      </c>
      <c r="AI675" t="n">
        <v>1</v>
      </c>
      <c r="AJ675" t="n">
        <v>1</v>
      </c>
      <c r="AK675" t="n">
        <v>1</v>
      </c>
      <c r="AL675" t="n">
        <v>1</v>
      </c>
      <c r="AM675" t="n">
        <v>-2</v>
      </c>
      <c r="AN675" t="n">
        <v>0</v>
      </c>
      <c r="AO675" t="n">
        <v>1</v>
      </c>
      <c r="AP675" t="n">
        <v>1</v>
      </c>
      <c r="AQ675" t="n">
        <v>0</v>
      </c>
      <c r="AR675" t="n">
        <v>0</v>
      </c>
      <c r="AS675" t="inlineStr"/>
      <c r="AT675" t="n">
        <v>163.3</v>
      </c>
      <c r="AU675" t="inlineStr"/>
      <c r="AV675" t="n">
        <v>1</v>
      </c>
      <c r="AW675" t="n">
        <v>2</v>
      </c>
      <c r="AX675" t="n">
        <v>78867901</v>
      </c>
      <c r="AY675" t="n">
        <v>1</v>
      </c>
      <c r="AZ675" t="n">
        <v>0</v>
      </c>
      <c r="BA675" t="n">
        <v>655</v>
      </c>
      <c r="BB675" t="n">
        <v>0</v>
      </c>
      <c r="BC675" t="n">
        <v>0</v>
      </c>
      <c r="BD675" t="n">
        <v>0</v>
      </c>
      <c r="BE675" t="n">
        <v>0</v>
      </c>
      <c r="BF675" t="n">
        <v>0</v>
      </c>
      <c r="BG675" t="n">
        <v>0</v>
      </c>
      <c r="BH675" t="n">
        <v>0</v>
      </c>
      <c r="BI675" t="n">
        <v>0</v>
      </c>
      <c r="BJ675" t="n">
        <v>0</v>
      </c>
      <c r="BK675" t="n">
        <v>0</v>
      </c>
      <c r="BL675" t="n">
        <v>0</v>
      </c>
      <c r="BM675" t="n">
        <v>0</v>
      </c>
      <c r="BN675" t="n">
        <v>0</v>
      </c>
      <c r="BO675" t="n">
        <v>0</v>
      </c>
      <c r="BP675" t="n">
        <v>0</v>
      </c>
      <c r="BQ675" t="n">
        <v>0</v>
      </c>
      <c r="BR675" t="n">
        <v>0</v>
      </c>
      <c r="BS675" t="n">
        <v>0</v>
      </c>
      <c r="BT675" t="n">
        <v>0</v>
      </c>
      <c r="BU675" t="n">
        <v>0</v>
      </c>
      <c r="BV675" t="n">
        <v>0</v>
      </c>
      <c r="BW675" t="n">
        <v>0</v>
      </c>
      <c r="CU675">
        <f>ROUND(AT675*Source!I1976*AH675*AL675,0)</f>
        <v/>
      </c>
      <c r="CV675">
        <f>ROUND(Y675*Source!I1976,7)</f>
        <v/>
      </c>
      <c r="CW675" t="n">
        <v>0</v>
      </c>
      <c r="CX675">
        <f>ROUND(Y675*Source!I1976,7)</f>
        <v/>
      </c>
      <c r="CY675">
        <f>AD675</f>
        <v/>
      </c>
      <c r="CZ675">
        <f>AH675</f>
        <v/>
      </c>
      <c r="DA675">
        <f>AL675</f>
        <v/>
      </c>
      <c r="DB675">
        <f>ROUND(ROUND(AT675*CZ675,2),2)</f>
        <v/>
      </c>
      <c r="DC675">
        <f>ROUND(ROUND(AT675*AG675,2),2)</f>
        <v/>
      </c>
      <c r="DD675" t="inlineStr"/>
      <c r="DE675" t="inlineStr"/>
      <c r="DF675">
        <f>ROUND(ROUND(AE675,0)*CX675,0)</f>
        <v/>
      </c>
      <c r="DG675">
        <f>ROUND(ROUND(AF675,0)*CX675,0)</f>
        <v/>
      </c>
      <c r="DH675">
        <f>ROUND(ROUND(AG675,0)*CX675,0)</f>
        <v/>
      </c>
      <c r="DI675">
        <f>ROUND(ROUND(AH675,0)*CX675,0)</f>
        <v/>
      </c>
      <c r="DJ675">
        <f>DI675</f>
        <v/>
      </c>
      <c r="DK675" t="n">
        <v>0</v>
      </c>
      <c r="DL675" t="inlineStr"/>
      <c r="DM675" t="n">
        <v>0</v>
      </c>
      <c r="DN675" t="inlineStr"/>
      <c r="DO675" t="n">
        <v>0</v>
      </c>
    </row>
    <row r="676">
      <c r="A676">
        <f>ROW(Source!A1976)</f>
        <v/>
      </c>
      <c r="B676" t="n">
        <v>78862477</v>
      </c>
      <c r="C676" t="n">
        <v>78867896</v>
      </c>
      <c r="D676" t="n">
        <v>121548</v>
      </c>
      <c r="E676" t="n">
        <v>1</v>
      </c>
      <c r="F676" t="n">
        <v>1</v>
      </c>
      <c r="G676" t="n">
        <v>1</v>
      </c>
      <c r="H676" t="n">
        <v>1</v>
      </c>
      <c r="I676" t="inlineStr">
        <is>
          <t>2</t>
        </is>
      </c>
      <c r="J676" t="inlineStr"/>
      <c r="K676" t="inlineStr">
        <is>
          <t>Затраты труда машинистов</t>
        </is>
      </c>
      <c r="L676" t="n">
        <v>608254</v>
      </c>
      <c r="N676" t="n">
        <v>1013</v>
      </c>
      <c r="O676" t="inlineStr">
        <is>
          <t>чел.час</t>
        </is>
      </c>
      <c r="P676" t="inlineStr">
        <is>
          <t>чел.час</t>
        </is>
      </c>
      <c r="Q676" t="n">
        <v>1</v>
      </c>
      <c r="W676" t="n">
        <v>0</v>
      </c>
      <c r="X676" t="n">
        <v>-185737400</v>
      </c>
      <c r="Y676">
        <f>AT676</f>
        <v/>
      </c>
      <c r="AA676" t="n">
        <v>0</v>
      </c>
      <c r="AB676" t="n">
        <v>0</v>
      </c>
      <c r="AC676" t="n">
        <v>0</v>
      </c>
      <c r="AD676" t="n">
        <v>0</v>
      </c>
      <c r="AE676" t="n">
        <v>0</v>
      </c>
      <c r="AF676" t="n">
        <v>0</v>
      </c>
      <c r="AG676" t="n">
        <v>0</v>
      </c>
      <c r="AH676" t="n">
        <v>0</v>
      </c>
      <c r="AI676" t="n">
        <v>1</v>
      </c>
      <c r="AJ676" t="n">
        <v>1</v>
      </c>
      <c r="AK676" t="n">
        <v>1</v>
      </c>
      <c r="AL676" t="n">
        <v>1</v>
      </c>
      <c r="AM676" t="n">
        <v>-2</v>
      </c>
      <c r="AN676" t="n">
        <v>0</v>
      </c>
      <c r="AO676" t="n">
        <v>1</v>
      </c>
      <c r="AP676" t="n">
        <v>1</v>
      </c>
      <c r="AQ676" t="n">
        <v>0</v>
      </c>
      <c r="AR676" t="n">
        <v>0</v>
      </c>
      <c r="AS676" t="inlineStr"/>
      <c r="AT676" t="n">
        <v>0.08</v>
      </c>
      <c r="AU676" t="inlineStr"/>
      <c r="AV676" t="n">
        <v>2</v>
      </c>
      <c r="AW676" t="n">
        <v>2</v>
      </c>
      <c r="AX676" t="n">
        <v>78867902</v>
      </c>
      <c r="AY676" t="n">
        <v>1</v>
      </c>
      <c r="AZ676" t="n">
        <v>0</v>
      </c>
      <c r="BA676" t="n">
        <v>656</v>
      </c>
      <c r="BB676" t="n">
        <v>0</v>
      </c>
      <c r="BC676" t="n">
        <v>0</v>
      </c>
      <c r="BD676" t="n">
        <v>0</v>
      </c>
      <c r="BE676" t="n">
        <v>0</v>
      </c>
      <c r="BF676" t="n">
        <v>0</v>
      </c>
      <c r="BG676" t="n">
        <v>0</v>
      </c>
      <c r="BH676" t="n">
        <v>0</v>
      </c>
      <c r="BI676" t="n">
        <v>0</v>
      </c>
      <c r="BJ676" t="n">
        <v>0</v>
      </c>
      <c r="BK676" t="n">
        <v>0</v>
      </c>
      <c r="BL676" t="n">
        <v>0</v>
      </c>
      <c r="BM676" t="n">
        <v>0</v>
      </c>
      <c r="BN676" t="n">
        <v>0</v>
      </c>
      <c r="BO676" t="n">
        <v>0</v>
      </c>
      <c r="BP676" t="n">
        <v>0</v>
      </c>
      <c r="BQ676" t="n">
        <v>0</v>
      </c>
      <c r="BR676" t="n">
        <v>0</v>
      </c>
      <c r="BS676" t="n">
        <v>0</v>
      </c>
      <c r="BT676" t="n">
        <v>0</v>
      </c>
      <c r="BU676" t="n">
        <v>0</v>
      </c>
      <c r="BV676" t="n">
        <v>0</v>
      </c>
      <c r="BW676" t="n">
        <v>0</v>
      </c>
      <c r="CV676" t="n">
        <v>0</v>
      </c>
      <c r="CW676" t="n">
        <v>0</v>
      </c>
      <c r="CX676">
        <f>ROUND(Y676*Source!I1976,7)</f>
        <v/>
      </c>
      <c r="CY676">
        <f>AD676</f>
        <v/>
      </c>
      <c r="CZ676">
        <f>AH676</f>
        <v/>
      </c>
      <c r="DA676">
        <f>AL676</f>
        <v/>
      </c>
      <c r="DB676">
        <f>ROUND(ROUND(AT676*CZ676,2),2)</f>
        <v/>
      </c>
      <c r="DC676">
        <f>ROUND(ROUND(AT676*AG676,2),2)</f>
        <v/>
      </c>
      <c r="DD676" t="inlineStr"/>
      <c r="DE676" t="inlineStr"/>
      <c r="DF676">
        <f>ROUND(ROUND(AE676,0)*CX676,0)</f>
        <v/>
      </c>
      <c r="DG676">
        <f>ROUND(ROUND(AF676,0)*CX676,0)</f>
        <v/>
      </c>
      <c r="DH676">
        <f>ROUND(ROUND(AG676,0)*CX676,0)</f>
        <v/>
      </c>
      <c r="DI676">
        <f>ROUND(ROUND(AH676,0)*CX676,0)</f>
        <v/>
      </c>
      <c r="DJ676">
        <f>DI676</f>
        <v/>
      </c>
      <c r="DK676" t="n">
        <v>0</v>
      </c>
      <c r="DL676" t="inlineStr"/>
      <c r="DM676" t="n">
        <v>0</v>
      </c>
      <c r="DN676" t="inlineStr"/>
      <c r="DO676" t="n">
        <v>0</v>
      </c>
    </row>
    <row r="677">
      <c r="A677">
        <f>ROW(Source!A1976)</f>
        <v/>
      </c>
      <c r="B677" t="n">
        <v>78862477</v>
      </c>
      <c r="C677" t="n">
        <v>78867896</v>
      </c>
      <c r="D677" t="n">
        <v>29172556</v>
      </c>
      <c r="E677" t="n">
        <v>1</v>
      </c>
      <c r="F677" t="n">
        <v>1</v>
      </c>
      <c r="G677" t="n">
        <v>1</v>
      </c>
      <c r="H677" t="n">
        <v>2</v>
      </c>
      <c r="I677" t="inlineStr">
        <is>
          <t>030954</t>
        </is>
      </c>
      <c r="J677" t="inlineStr">
        <is>
          <t>ТСЭМ Московской обл., 030954, приказ Минстроя России №675/пр от 28.02.2017 № 264/пр</t>
        </is>
      </c>
      <c r="K677" t="inlineStr">
        <is>
          <t>Подъемники грузоподъемностью до 500 кг одномачтовые, высота подъема 45 м</t>
        </is>
      </c>
      <c r="L677" t="n">
        <v>1368</v>
      </c>
      <c r="N677" t="n">
        <v>1011</v>
      </c>
      <c r="O677" t="inlineStr">
        <is>
          <t>маш.-ч</t>
        </is>
      </c>
      <c r="P677" t="inlineStr">
        <is>
          <t>маш.-ч</t>
        </is>
      </c>
      <c r="Q677" t="n">
        <v>1</v>
      </c>
      <c r="W677" t="n">
        <v>0</v>
      </c>
      <c r="X677" t="n">
        <v>344519037</v>
      </c>
      <c r="Y677">
        <f>AT677</f>
        <v/>
      </c>
      <c r="AA677" t="n">
        <v>0</v>
      </c>
      <c r="AB677" t="n">
        <v>728.98</v>
      </c>
      <c r="AC677" t="n">
        <v>705.38</v>
      </c>
      <c r="AD677" t="n">
        <v>0</v>
      </c>
      <c r="AE677" t="n">
        <v>0</v>
      </c>
      <c r="AF677" t="n">
        <v>31.26</v>
      </c>
      <c r="AG677" t="n">
        <v>13.5</v>
      </c>
      <c r="AH677" t="n">
        <v>0</v>
      </c>
      <c r="AI677" t="n">
        <v>1</v>
      </c>
      <c r="AJ677" t="n">
        <v>23.32</v>
      </c>
      <c r="AK677" t="n">
        <v>52.25</v>
      </c>
      <c r="AL677" t="n">
        <v>1</v>
      </c>
      <c r="AM677" t="n">
        <v>2</v>
      </c>
      <c r="AN677" t="n">
        <v>0</v>
      </c>
      <c r="AO677" t="n">
        <v>1</v>
      </c>
      <c r="AP677" t="n">
        <v>1</v>
      </c>
      <c r="AQ677" t="n">
        <v>0</v>
      </c>
      <c r="AR677" t="n">
        <v>0</v>
      </c>
      <c r="AS677" t="inlineStr"/>
      <c r="AT677" t="n">
        <v>0.08</v>
      </c>
      <c r="AU677" t="inlineStr"/>
      <c r="AV677" t="n">
        <v>0</v>
      </c>
      <c r="AW677" t="n">
        <v>2</v>
      </c>
      <c r="AX677" t="n">
        <v>78867903</v>
      </c>
      <c r="AY677" t="n">
        <v>1</v>
      </c>
      <c r="AZ677" t="n">
        <v>0</v>
      </c>
      <c r="BA677" t="n">
        <v>657</v>
      </c>
      <c r="BB677" t="n">
        <v>0</v>
      </c>
      <c r="BC677" t="n">
        <v>0</v>
      </c>
      <c r="BD677" t="n">
        <v>0</v>
      </c>
      <c r="BE677" t="n">
        <v>0</v>
      </c>
      <c r="BF677" t="n">
        <v>0</v>
      </c>
      <c r="BG677" t="n">
        <v>0</v>
      </c>
      <c r="BH677" t="n">
        <v>0</v>
      </c>
      <c r="BI677" t="n">
        <v>0</v>
      </c>
      <c r="BJ677" t="n">
        <v>0</v>
      </c>
      <c r="BK677" t="n">
        <v>0</v>
      </c>
      <c r="BL677" t="n">
        <v>0</v>
      </c>
      <c r="BM677" t="n">
        <v>0</v>
      </c>
      <c r="BN677" t="n">
        <v>0</v>
      </c>
      <c r="BO677" t="n">
        <v>0</v>
      </c>
      <c r="BP677" t="n">
        <v>0</v>
      </c>
      <c r="BQ677" t="n">
        <v>0</v>
      </c>
      <c r="BR677" t="n">
        <v>0</v>
      </c>
      <c r="BS677" t="n">
        <v>0</v>
      </c>
      <c r="BT677" t="n">
        <v>0</v>
      </c>
      <c r="BU677" t="n">
        <v>0</v>
      </c>
      <c r="BV677" t="n">
        <v>0</v>
      </c>
      <c r="BW677" t="n">
        <v>0</v>
      </c>
      <c r="CV677" t="n">
        <v>0</v>
      </c>
      <c r="CW677">
        <f>ROUND(Y677*Source!I1976*DO677,7)</f>
        <v/>
      </c>
      <c r="CX677">
        <f>ROUND(Y677*Source!I1976,7)</f>
        <v/>
      </c>
      <c r="CY677">
        <f>AB677</f>
        <v/>
      </c>
      <c r="CZ677">
        <f>AF677</f>
        <v/>
      </c>
      <c r="DA677">
        <f>AJ677</f>
        <v/>
      </c>
      <c r="DB677">
        <f>ROUND(ROUND(AT677*CZ677,2),2)</f>
        <v/>
      </c>
      <c r="DC677">
        <f>ROUND(ROUND(AT677*AG677,2),2)</f>
        <v/>
      </c>
      <c r="DD677" t="inlineStr"/>
      <c r="DE677" t="inlineStr"/>
      <c r="DF677">
        <f>ROUND(ROUND(AE677,0)*CX677,0)</f>
        <v/>
      </c>
      <c r="DG677">
        <f>ROUND(ROUND(AF677*AJ677,0)*CX677,0)</f>
        <v/>
      </c>
      <c r="DH677">
        <f>ROUND(ROUND(AG677*AK677,0)*CX677,0)</f>
        <v/>
      </c>
      <c r="DI677">
        <f>ROUND(ROUND(AH677,0)*CX677,0)</f>
        <v/>
      </c>
      <c r="DJ677">
        <f>DG677</f>
        <v/>
      </c>
      <c r="DK677" t="n">
        <v>0</v>
      </c>
      <c r="DL677" t="inlineStr"/>
      <c r="DM677" t="n">
        <v>0</v>
      </c>
      <c r="DN677" t="inlineStr"/>
      <c r="DO677" t="n">
        <v>0</v>
      </c>
    </row>
    <row r="678">
      <c r="A678">
        <f>ROW(Source!A1976)</f>
        <v/>
      </c>
      <c r="B678" t="n">
        <v>78862477</v>
      </c>
      <c r="C678" t="n">
        <v>78867896</v>
      </c>
      <c r="D678" t="n">
        <v>29170578</v>
      </c>
      <c r="E678" t="n">
        <v>1</v>
      </c>
      <c r="F678" t="n">
        <v>1</v>
      </c>
      <c r="G678" t="n">
        <v>1</v>
      </c>
      <c r="H678" t="n">
        <v>3</v>
      </c>
      <c r="I678" t="inlineStr">
        <is>
          <t>509-0768</t>
        </is>
      </c>
      <c r="J678" t="inlineStr">
        <is>
          <t>ТССЦ Московской обл., 509-0768, приказ Минстроя России №675/пр от 28.02.2017 № 258/пр</t>
        </is>
      </c>
      <c r="K678" t="inlineStr">
        <is>
          <t>Светильники с люминесцентными лампами для общественных помещений потолочный с рассеивателем цельным из оргстекла, со стартерными ПРА, тип ЛПО02-4х40/П-01 УХЛ4</t>
        </is>
      </c>
      <c r="L678" t="n">
        <v>1354</v>
      </c>
      <c r="N678" t="n">
        <v>1010</v>
      </c>
      <c r="O678" t="inlineStr">
        <is>
          <t>шт.</t>
        </is>
      </c>
      <c r="P678" t="inlineStr">
        <is>
          <t>шт.</t>
        </is>
      </c>
      <c r="Q678" t="n">
        <v>1</v>
      </c>
      <c r="W678" t="n">
        <v>0</v>
      </c>
      <c r="X678" t="n">
        <v>-1856882622</v>
      </c>
      <c r="Y678">
        <f>AT678</f>
        <v/>
      </c>
      <c r="AA678" t="n">
        <v>913.63</v>
      </c>
      <c r="AB678" t="n">
        <v>0</v>
      </c>
      <c r="AC678" t="n">
        <v>0</v>
      </c>
      <c r="AD678" t="n">
        <v>0</v>
      </c>
      <c r="AE678" t="n">
        <v>395.51</v>
      </c>
      <c r="AF678" t="n">
        <v>0</v>
      </c>
      <c r="AG678" t="n">
        <v>0</v>
      </c>
      <c r="AH678" t="n">
        <v>0</v>
      </c>
      <c r="AI678" t="n">
        <v>2.31</v>
      </c>
      <c r="AJ678" t="n">
        <v>1</v>
      </c>
      <c r="AK678" t="n">
        <v>1</v>
      </c>
      <c r="AL678" t="n">
        <v>1</v>
      </c>
      <c r="AM678" t="n">
        <v>2</v>
      </c>
      <c r="AN678" t="n">
        <v>0</v>
      </c>
      <c r="AO678" t="n">
        <v>1</v>
      </c>
      <c r="AP678" t="n">
        <v>1</v>
      </c>
      <c r="AQ678" t="n">
        <v>0</v>
      </c>
      <c r="AR678" t="n">
        <v>0</v>
      </c>
      <c r="AS678" t="inlineStr"/>
      <c r="AT678" t="n">
        <v>100</v>
      </c>
      <c r="AU678" t="inlineStr"/>
      <c r="AV678" t="n">
        <v>0</v>
      </c>
      <c r="AW678" t="n">
        <v>2</v>
      </c>
      <c r="AX678" t="n">
        <v>78867904</v>
      </c>
      <c r="AY678" t="n">
        <v>1</v>
      </c>
      <c r="AZ678" t="n">
        <v>0</v>
      </c>
      <c r="BA678" t="n">
        <v>658</v>
      </c>
      <c r="BB678" t="n">
        <v>0</v>
      </c>
      <c r="BC678" t="n">
        <v>0</v>
      </c>
      <c r="BD678" t="n">
        <v>0</v>
      </c>
      <c r="BE678" t="n">
        <v>0</v>
      </c>
      <c r="BF678" t="n">
        <v>0</v>
      </c>
      <c r="BG678" t="n">
        <v>0</v>
      </c>
      <c r="BH678" t="n">
        <v>0</v>
      </c>
      <c r="BI678" t="n">
        <v>0</v>
      </c>
      <c r="BJ678" t="n">
        <v>0</v>
      </c>
      <c r="BK678" t="n">
        <v>0</v>
      </c>
      <c r="BL678" t="n">
        <v>0</v>
      </c>
      <c r="BM678" t="n">
        <v>0</v>
      </c>
      <c r="BN678" t="n">
        <v>0</v>
      </c>
      <c r="BO678" t="n">
        <v>0</v>
      </c>
      <c r="BP678" t="n">
        <v>0</v>
      </c>
      <c r="BQ678" t="n">
        <v>0</v>
      </c>
      <c r="BR678" t="n">
        <v>0</v>
      </c>
      <c r="BS678" t="n">
        <v>0</v>
      </c>
      <c r="BT678" t="n">
        <v>0</v>
      </c>
      <c r="BU678" t="n">
        <v>0</v>
      </c>
      <c r="BV678" t="n">
        <v>0</v>
      </c>
      <c r="BW678" t="n">
        <v>0</v>
      </c>
      <c r="CV678" t="n">
        <v>0</v>
      </c>
      <c r="CW678" t="n">
        <v>0</v>
      </c>
      <c r="CX678">
        <f>ROUND(Y678*Source!I1976,7)</f>
        <v/>
      </c>
      <c r="CY678">
        <f>AA678</f>
        <v/>
      </c>
      <c r="CZ678">
        <f>AE678</f>
        <v/>
      </c>
      <c r="DA678">
        <f>AI678</f>
        <v/>
      </c>
      <c r="DB678">
        <f>ROUND(ROUND(AT678*CZ678,2),2)</f>
        <v/>
      </c>
      <c r="DC678">
        <f>ROUND(ROUND(AT678*AG678,2),2)</f>
        <v/>
      </c>
      <c r="DD678" t="inlineStr"/>
      <c r="DE678" t="inlineStr"/>
      <c r="DF678">
        <f>ROUND(ROUND(AE678*AI678,0)*CX678,0)</f>
        <v/>
      </c>
      <c r="DG678">
        <f>ROUND(ROUND(AF678,0)*CX678,0)</f>
        <v/>
      </c>
      <c r="DH678">
        <f>ROUND(ROUND(AG678,0)*CX678,0)</f>
        <v/>
      </c>
      <c r="DI678">
        <f>ROUND(ROUND(AH678,0)*CX678,0)</f>
        <v/>
      </c>
      <c r="DJ678">
        <f>DF678</f>
        <v/>
      </c>
      <c r="DK678" t="n">
        <v>0</v>
      </c>
      <c r="DL678" t="inlineStr"/>
      <c r="DM678" t="n">
        <v>0</v>
      </c>
      <c r="DN678" t="inlineStr"/>
      <c r="DO678" t="n">
        <v>0</v>
      </c>
    </row>
    <row r="679">
      <c r="A679">
        <f>ROW(Source!A1977)</f>
        <v/>
      </c>
      <c r="B679" t="n">
        <v>78862477</v>
      </c>
      <c r="C679" t="n">
        <v>78867905</v>
      </c>
      <c r="D679" t="n">
        <v>18407150</v>
      </c>
      <c r="E679" t="n">
        <v>1</v>
      </c>
      <c r="F679" t="n">
        <v>1</v>
      </c>
      <c r="G679" t="n">
        <v>1</v>
      </c>
      <c r="H679" t="n">
        <v>1</v>
      </c>
      <c r="I679" t="inlineStr">
        <is>
          <t>1-1030-90</t>
        </is>
      </c>
      <c r="J679" t="inlineStr"/>
      <c r="K679" t="inlineStr">
        <is>
          <t>Рабочий строитель среднего разряда 3</t>
        </is>
      </c>
      <c r="L679" t="n">
        <v>1369</v>
      </c>
      <c r="N679" t="n">
        <v>1013</v>
      </c>
      <c r="O679" t="inlineStr">
        <is>
          <t>чел.-ч</t>
        </is>
      </c>
      <c r="P679" t="inlineStr">
        <is>
          <t>чел.-ч</t>
        </is>
      </c>
      <c r="Q679" t="n">
        <v>1</v>
      </c>
      <c r="W679" t="n">
        <v>0</v>
      </c>
      <c r="X679" t="n">
        <v>-931037793</v>
      </c>
      <c r="Y679">
        <f>AT679</f>
        <v/>
      </c>
      <c r="AA679" t="n">
        <v>0</v>
      </c>
      <c r="AB679" t="n">
        <v>0</v>
      </c>
      <c r="AC679" t="n">
        <v>0</v>
      </c>
      <c r="AD679" t="n">
        <v>8.529999999999999</v>
      </c>
      <c r="AE679" t="n">
        <v>0</v>
      </c>
      <c r="AF679" t="n">
        <v>0</v>
      </c>
      <c r="AG679" t="n">
        <v>0</v>
      </c>
      <c r="AH679" t="n">
        <v>8.529999999999999</v>
      </c>
      <c r="AI679" t="n">
        <v>1</v>
      </c>
      <c r="AJ679" t="n">
        <v>1</v>
      </c>
      <c r="AK679" t="n">
        <v>1</v>
      </c>
      <c r="AL679" t="n">
        <v>1</v>
      </c>
      <c r="AM679" t="n">
        <v>-2</v>
      </c>
      <c r="AN679" t="n">
        <v>0</v>
      </c>
      <c r="AO679" t="n">
        <v>1</v>
      </c>
      <c r="AP679" t="n">
        <v>0</v>
      </c>
      <c r="AQ679" t="n">
        <v>0</v>
      </c>
      <c r="AR679" t="n">
        <v>0</v>
      </c>
      <c r="AS679" t="inlineStr"/>
      <c r="AT679" t="n">
        <v>13.9</v>
      </c>
      <c r="AU679" t="inlineStr"/>
      <c r="AV679" t="n">
        <v>1</v>
      </c>
      <c r="AW679" t="n">
        <v>2</v>
      </c>
      <c r="AX679" t="n">
        <v>78867909</v>
      </c>
      <c r="AY679" t="n">
        <v>1</v>
      </c>
      <c r="AZ679" t="n">
        <v>0</v>
      </c>
      <c r="BA679" t="n">
        <v>659</v>
      </c>
      <c r="BB679" t="n">
        <v>0</v>
      </c>
      <c r="BC679" t="n">
        <v>0</v>
      </c>
      <c r="BD679" t="n">
        <v>0</v>
      </c>
      <c r="BE679" t="n">
        <v>0</v>
      </c>
      <c r="BF679" t="n">
        <v>0</v>
      </c>
      <c r="BG679" t="n">
        <v>0</v>
      </c>
      <c r="BH679" t="n">
        <v>0</v>
      </c>
      <c r="BI679" t="n">
        <v>0</v>
      </c>
      <c r="BJ679" t="n">
        <v>0</v>
      </c>
      <c r="BK679" t="n">
        <v>0</v>
      </c>
      <c r="BL679" t="n">
        <v>0</v>
      </c>
      <c r="BM679" t="n">
        <v>0</v>
      </c>
      <c r="BN679" t="n">
        <v>0</v>
      </c>
      <c r="BO679" t="n">
        <v>0</v>
      </c>
      <c r="BP679" t="n">
        <v>0</v>
      </c>
      <c r="BQ679" t="n">
        <v>0</v>
      </c>
      <c r="BR679" t="n">
        <v>0</v>
      </c>
      <c r="BS679" t="n">
        <v>0</v>
      </c>
      <c r="BT679" t="n">
        <v>0</v>
      </c>
      <c r="BU679" t="n">
        <v>0</v>
      </c>
      <c r="BV679" t="n">
        <v>0</v>
      </c>
      <c r="BW679" t="n">
        <v>0</v>
      </c>
      <c r="CU679">
        <f>ROUND(AT679*Source!I1977*AH679*AL679,0)</f>
        <v/>
      </c>
      <c r="CV679">
        <f>ROUND(Y679*Source!I1977,7)</f>
        <v/>
      </c>
      <c r="CW679" t="n">
        <v>0</v>
      </c>
      <c r="CX679">
        <f>ROUND(Y679*Source!I1977,7)</f>
        <v/>
      </c>
      <c r="CY679">
        <f>AD679</f>
        <v/>
      </c>
      <c r="CZ679">
        <f>AH679</f>
        <v/>
      </c>
      <c r="DA679">
        <f>AL679</f>
        <v/>
      </c>
      <c r="DB679">
        <f>ROUND(ROUND(AT679*CZ679,2),2)</f>
        <v/>
      </c>
      <c r="DC679">
        <f>ROUND(ROUND(AT679*AG679,2),2)</f>
        <v/>
      </c>
      <c r="DD679" t="inlineStr"/>
      <c r="DE679" t="inlineStr"/>
      <c r="DF679">
        <f>ROUND(ROUND(AE679,0)*CX679,0)</f>
        <v/>
      </c>
      <c r="DG679">
        <f>ROUND(ROUND(AF679,0)*CX679,0)</f>
        <v/>
      </c>
      <c r="DH679">
        <f>ROUND(ROUND(AG679,0)*CX679,0)</f>
        <v/>
      </c>
      <c r="DI679">
        <f>ROUND(ROUND(AH679,0)*CX679,0)</f>
        <v/>
      </c>
      <c r="DJ679">
        <f>DI679</f>
        <v/>
      </c>
      <c r="DK679" t="n">
        <v>0</v>
      </c>
      <c r="DL679" t="inlineStr"/>
      <c r="DM679" t="n">
        <v>0</v>
      </c>
      <c r="DN679" t="inlineStr"/>
      <c r="DO679" t="n">
        <v>0</v>
      </c>
    </row>
    <row r="680">
      <c r="A680">
        <f>ROW(Source!A1977)</f>
        <v/>
      </c>
      <c r="B680" t="n">
        <v>78862477</v>
      </c>
      <c r="C680" t="n">
        <v>78867905</v>
      </c>
      <c r="D680" t="n">
        <v>29169807</v>
      </c>
      <c r="E680" t="n">
        <v>1</v>
      </c>
      <c r="F680" t="n">
        <v>1</v>
      </c>
      <c r="G680" t="n">
        <v>1</v>
      </c>
      <c r="H680" t="n">
        <v>3</v>
      </c>
      <c r="I680" t="inlineStr">
        <is>
          <t>509-0689</t>
        </is>
      </c>
      <c r="J680" t="inlineStr">
        <is>
          <t>ТССЦ Московской обл., 509-0689, приказ Минстроя России №675/пр от 28.02.2017 № 258/пр</t>
        </is>
      </c>
      <c r="K680" t="inlineStr">
        <is>
          <t>Лампы люминесцентные СВД</t>
        </is>
      </c>
      <c r="L680" t="n">
        <v>1354</v>
      </c>
      <c r="N680" t="n">
        <v>1010</v>
      </c>
      <c r="O680" t="inlineStr">
        <is>
          <t>шт.</t>
        </is>
      </c>
      <c r="P680" t="inlineStr">
        <is>
          <t>шт.</t>
        </is>
      </c>
      <c r="Q680" t="n">
        <v>1</v>
      </c>
      <c r="W680" t="n">
        <v>0</v>
      </c>
      <c r="X680" t="n">
        <v>-1431104314</v>
      </c>
      <c r="Y680">
        <f>AT680</f>
        <v/>
      </c>
      <c r="AA680" t="n">
        <v>237.9</v>
      </c>
      <c r="AB680" t="n">
        <v>0</v>
      </c>
      <c r="AC680" t="n">
        <v>0</v>
      </c>
      <c r="AD680" t="n">
        <v>0</v>
      </c>
      <c r="AE680" t="n">
        <v>22.38</v>
      </c>
      <c r="AF680" t="n">
        <v>0</v>
      </c>
      <c r="AG680" t="n">
        <v>0</v>
      </c>
      <c r="AH680" t="n">
        <v>0</v>
      </c>
      <c r="AI680" t="n">
        <v>10.63</v>
      </c>
      <c r="AJ680" t="n">
        <v>1</v>
      </c>
      <c r="AK680" t="n">
        <v>1</v>
      </c>
      <c r="AL680" t="n">
        <v>1</v>
      </c>
      <c r="AM680" t="n">
        <v>0</v>
      </c>
      <c r="AN680" t="n">
        <v>0</v>
      </c>
      <c r="AO680" t="n">
        <v>0</v>
      </c>
      <c r="AP680" t="n">
        <v>0</v>
      </c>
      <c r="AQ680" t="n">
        <v>0</v>
      </c>
      <c r="AR680" t="n">
        <v>0</v>
      </c>
      <c r="AS680" t="inlineStr"/>
      <c r="AT680" t="n">
        <v>100</v>
      </c>
      <c r="AU680" t="inlineStr"/>
      <c r="AV680" t="n">
        <v>0</v>
      </c>
      <c r="AW680" t="n">
        <v>1</v>
      </c>
      <c r="AX680" t="n">
        <v>-1</v>
      </c>
      <c r="AY680" t="n">
        <v>0</v>
      </c>
      <c r="AZ680" t="n">
        <v>0</v>
      </c>
      <c r="BA680" t="inlineStr"/>
      <c r="BB680" t="n">
        <v>0</v>
      </c>
      <c r="BC680" t="n">
        <v>0</v>
      </c>
      <c r="BD680" t="n">
        <v>0</v>
      </c>
      <c r="BE680" t="n">
        <v>0</v>
      </c>
      <c r="BF680" t="n">
        <v>0</v>
      </c>
      <c r="BG680" t="n">
        <v>0</v>
      </c>
      <c r="BH680" t="n">
        <v>0</v>
      </c>
      <c r="BI680" t="n">
        <v>0</v>
      </c>
      <c r="BJ680" t="n">
        <v>0</v>
      </c>
      <c r="BK680" t="n">
        <v>0</v>
      </c>
      <c r="BL680" t="n">
        <v>0</v>
      </c>
      <c r="BM680" t="n">
        <v>0</v>
      </c>
      <c r="BN680" t="n">
        <v>0</v>
      </c>
      <c r="BO680" t="n">
        <v>0</v>
      </c>
      <c r="BP680" t="n">
        <v>0</v>
      </c>
      <c r="BQ680" t="n">
        <v>0</v>
      </c>
      <c r="BR680" t="n">
        <v>0</v>
      </c>
      <c r="BS680" t="n">
        <v>0</v>
      </c>
      <c r="BT680" t="n">
        <v>0</v>
      </c>
      <c r="BU680" t="n">
        <v>0</v>
      </c>
      <c r="BV680" t="n">
        <v>0</v>
      </c>
      <c r="BW680" t="n">
        <v>0</v>
      </c>
      <c r="CV680" t="n">
        <v>0</v>
      </c>
      <c r="CW680" t="n">
        <v>0</v>
      </c>
      <c r="CX680">
        <f>ROUND(Y680*Source!I1977,7)</f>
        <v/>
      </c>
      <c r="CY680">
        <f>AA680</f>
        <v/>
      </c>
      <c r="CZ680">
        <f>AE680</f>
        <v/>
      </c>
      <c r="DA680">
        <f>AI680</f>
        <v/>
      </c>
      <c r="DB680">
        <f>ROUND(ROUND(AT680*CZ680,2),2)</f>
        <v/>
      </c>
      <c r="DC680">
        <f>ROUND(ROUND(AT680*AG680,2),2)</f>
        <v/>
      </c>
      <c r="DD680" t="inlineStr"/>
      <c r="DE680" t="inlineStr"/>
      <c r="DF680">
        <f>ROUND(ROUND(AE680*AI680,0)*CX680,0)</f>
        <v/>
      </c>
      <c r="DG680">
        <f>ROUND(ROUND(AF680,0)*CX680,0)</f>
        <v/>
      </c>
      <c r="DH680">
        <f>ROUND(ROUND(AG680,0)*CX680,0)</f>
        <v/>
      </c>
      <c r="DI680">
        <f>ROUND(ROUND(AH680,0)*CX680,0)</f>
        <v/>
      </c>
      <c r="DJ680">
        <f>DF680</f>
        <v/>
      </c>
      <c r="DK680" t="n">
        <v>0</v>
      </c>
      <c r="DL680" t="inlineStr"/>
      <c r="DM680" t="n">
        <v>0</v>
      </c>
      <c r="DN680" t="inlineStr"/>
      <c r="DO680" t="n">
        <v>0</v>
      </c>
    </row>
    <row r="681">
      <c r="A681">
        <f>ROW(Source!A1977)</f>
        <v/>
      </c>
      <c r="B681" t="n">
        <v>78862477</v>
      </c>
      <c r="C681" t="n">
        <v>78867905</v>
      </c>
      <c r="D681" t="n">
        <v>29169821</v>
      </c>
      <c r="E681" t="n">
        <v>1</v>
      </c>
      <c r="F681" t="n">
        <v>1</v>
      </c>
      <c r="G681" t="n">
        <v>1</v>
      </c>
      <c r="H681" t="n">
        <v>3</v>
      </c>
      <c r="I681" t="inlineStr">
        <is>
          <t>509-0696</t>
        </is>
      </c>
      <c r="J681" t="inlineStr">
        <is>
          <t>ТССЦ Московской обл., 509-0696, приказ Минстроя России №675/пр от 28.02.2017 № 258/пр</t>
        </is>
      </c>
      <c r="K681" t="inlineStr">
        <is>
          <t>Лампы люминесцентные ртутные низкого давления типа ЛБ, ЛД, ЛДЦ, ЛТВ, ЛБХ 20</t>
        </is>
      </c>
      <c r="L681" t="n">
        <v>1358</v>
      </c>
      <c r="N681" t="n">
        <v>1010</v>
      </c>
      <c r="O681" t="inlineStr">
        <is>
          <t>10 шт.</t>
        </is>
      </c>
      <c r="P681" t="inlineStr">
        <is>
          <t>10 шт.</t>
        </is>
      </c>
      <c r="Q681" t="n">
        <v>10</v>
      </c>
      <c r="W681" t="n">
        <v>0</v>
      </c>
      <c r="X681" t="n">
        <v>-1187244712</v>
      </c>
      <c r="Y681">
        <f>AT681</f>
        <v/>
      </c>
      <c r="AA681" t="n">
        <v>352.73</v>
      </c>
      <c r="AB681" t="n">
        <v>0</v>
      </c>
      <c r="AC681" t="n">
        <v>0</v>
      </c>
      <c r="AD681" t="n">
        <v>0</v>
      </c>
      <c r="AE681" t="n">
        <v>85.2</v>
      </c>
      <c r="AF681" t="n">
        <v>0</v>
      </c>
      <c r="AG681" t="n">
        <v>0</v>
      </c>
      <c r="AH681" t="n">
        <v>0</v>
      </c>
      <c r="AI681" t="n">
        <v>4.14</v>
      </c>
      <c r="AJ681" t="n">
        <v>1</v>
      </c>
      <c r="AK681" t="n">
        <v>1</v>
      </c>
      <c r="AL681" t="n">
        <v>1</v>
      </c>
      <c r="AM681" t="n">
        <v>2</v>
      </c>
      <c r="AN681" t="n">
        <v>0</v>
      </c>
      <c r="AO681" t="n">
        <v>1</v>
      </c>
      <c r="AP681" t="n">
        <v>0</v>
      </c>
      <c r="AQ681" t="n">
        <v>0</v>
      </c>
      <c r="AR681" t="n">
        <v>0</v>
      </c>
      <c r="AS681" t="inlineStr"/>
      <c r="AT681" t="n">
        <v>10</v>
      </c>
      <c r="AU681" t="inlineStr"/>
      <c r="AV681" t="n">
        <v>0</v>
      </c>
      <c r="AW681" t="n">
        <v>2</v>
      </c>
      <c r="AX681" t="n">
        <v>78867910</v>
      </c>
      <c r="AY681" t="n">
        <v>1</v>
      </c>
      <c r="AZ681" t="n">
        <v>0</v>
      </c>
      <c r="BA681" t="n">
        <v>660</v>
      </c>
      <c r="BB681" t="n">
        <v>0</v>
      </c>
      <c r="BC681" t="n">
        <v>0</v>
      </c>
      <c r="BD681" t="n">
        <v>0</v>
      </c>
      <c r="BE681" t="n">
        <v>0</v>
      </c>
      <c r="BF681" t="n">
        <v>0</v>
      </c>
      <c r="BG681" t="n">
        <v>0</v>
      </c>
      <c r="BH681" t="n">
        <v>0</v>
      </c>
      <c r="BI681" t="n">
        <v>0</v>
      </c>
      <c r="BJ681" t="n">
        <v>0</v>
      </c>
      <c r="BK681" t="n">
        <v>0</v>
      </c>
      <c r="BL681" t="n">
        <v>0</v>
      </c>
      <c r="BM681" t="n">
        <v>0</v>
      </c>
      <c r="BN681" t="n">
        <v>0</v>
      </c>
      <c r="BO681" t="n">
        <v>0</v>
      </c>
      <c r="BP681" t="n">
        <v>0</v>
      </c>
      <c r="BQ681" t="n">
        <v>0</v>
      </c>
      <c r="BR681" t="n">
        <v>0</v>
      </c>
      <c r="BS681" t="n">
        <v>0</v>
      </c>
      <c r="BT681" t="n">
        <v>0</v>
      </c>
      <c r="BU681" t="n">
        <v>0</v>
      </c>
      <c r="BV681" t="n">
        <v>0</v>
      </c>
      <c r="BW681" t="n">
        <v>0</v>
      </c>
      <c r="CV681" t="n">
        <v>0</v>
      </c>
      <c r="CW681" t="n">
        <v>0</v>
      </c>
      <c r="CX681">
        <f>ROUND(Y681*Source!I1977,7)</f>
        <v/>
      </c>
      <c r="CY681">
        <f>AA681</f>
        <v/>
      </c>
      <c r="CZ681">
        <f>AE681</f>
        <v/>
      </c>
      <c r="DA681">
        <f>AI681</f>
        <v/>
      </c>
      <c r="DB681">
        <f>ROUND(ROUND(AT681*CZ681,2),2)</f>
        <v/>
      </c>
      <c r="DC681">
        <f>ROUND(ROUND(AT681*AG681,2),2)</f>
        <v/>
      </c>
      <c r="DD681" t="inlineStr"/>
      <c r="DE681" t="inlineStr"/>
      <c r="DF681">
        <f>ROUND(ROUND(AE681*AI681,0)*CX681,0)</f>
        <v/>
      </c>
      <c r="DG681">
        <f>ROUND(ROUND(AF681,0)*CX681,0)</f>
        <v/>
      </c>
      <c r="DH681">
        <f>ROUND(ROUND(AG681,0)*CX681,0)</f>
        <v/>
      </c>
      <c r="DI681">
        <f>ROUND(ROUND(AH681,0)*CX681,0)</f>
        <v/>
      </c>
      <c r="DJ681">
        <f>DF681</f>
        <v/>
      </c>
      <c r="DK681" t="n">
        <v>0</v>
      </c>
      <c r="DL681" t="inlineStr"/>
      <c r="DM681" t="n">
        <v>0</v>
      </c>
      <c r="DN681" t="inlineStr"/>
      <c r="DO681" t="n">
        <v>0</v>
      </c>
    </row>
    <row r="682">
      <c r="A682">
        <f>ROW(Source!A2017)</f>
        <v/>
      </c>
      <c r="B682" t="n">
        <v>78862477</v>
      </c>
      <c r="C682" t="n">
        <v>78867912</v>
      </c>
      <c r="D682" t="n">
        <v>18406804</v>
      </c>
      <c r="E682" t="n">
        <v>1</v>
      </c>
      <c r="F682" t="n">
        <v>1</v>
      </c>
      <c r="G682" t="n">
        <v>1</v>
      </c>
      <c r="H682" t="n">
        <v>1</v>
      </c>
      <c r="I682" t="inlineStr">
        <is>
          <t>1-1020-90</t>
        </is>
      </c>
      <c r="J682" t="inlineStr"/>
      <c r="K682" t="inlineStr">
        <is>
          <t>Рабочий строитель среднего разряда 2</t>
        </is>
      </c>
      <c r="L682" t="n">
        <v>1369</v>
      </c>
      <c r="N682" t="n">
        <v>1013</v>
      </c>
      <c r="O682" t="inlineStr">
        <is>
          <t>чел.-ч</t>
        </is>
      </c>
      <c r="P682" t="inlineStr">
        <is>
          <t>чел.-ч</t>
        </is>
      </c>
      <c r="Q682" t="n">
        <v>1</v>
      </c>
      <c r="W682" t="n">
        <v>0</v>
      </c>
      <c r="X682" t="n">
        <v>254330056</v>
      </c>
      <c r="Y682">
        <f>AT682</f>
        <v/>
      </c>
      <c r="AA682" t="n">
        <v>0</v>
      </c>
      <c r="AB682" t="n">
        <v>0</v>
      </c>
      <c r="AC682" t="n">
        <v>0</v>
      </c>
      <c r="AD682" t="n">
        <v>7.8</v>
      </c>
      <c r="AE682" t="n">
        <v>0</v>
      </c>
      <c r="AF682" t="n">
        <v>0</v>
      </c>
      <c r="AG682" t="n">
        <v>0</v>
      </c>
      <c r="AH682" t="n">
        <v>7.8</v>
      </c>
      <c r="AI682" t="n">
        <v>1</v>
      </c>
      <c r="AJ682" t="n">
        <v>1</v>
      </c>
      <c r="AK682" t="n">
        <v>1</v>
      </c>
      <c r="AL682" t="n">
        <v>1</v>
      </c>
      <c r="AM682" t="n">
        <v>-2</v>
      </c>
      <c r="AN682" t="n">
        <v>0</v>
      </c>
      <c r="AO682" t="n">
        <v>1</v>
      </c>
      <c r="AP682" t="n">
        <v>1</v>
      </c>
      <c r="AQ682" t="n">
        <v>0</v>
      </c>
      <c r="AR682" t="n">
        <v>0</v>
      </c>
      <c r="AS682" t="inlineStr"/>
      <c r="AT682" t="n">
        <v>2.54</v>
      </c>
      <c r="AU682" t="inlineStr"/>
      <c r="AV682" t="n">
        <v>1</v>
      </c>
      <c r="AW682" t="n">
        <v>2</v>
      </c>
      <c r="AX682" t="n">
        <v>78867915</v>
      </c>
      <c r="AY682" t="n">
        <v>1</v>
      </c>
      <c r="AZ682" t="n">
        <v>0</v>
      </c>
      <c r="BA682" t="n">
        <v>661</v>
      </c>
      <c r="BB682" t="n">
        <v>0</v>
      </c>
      <c r="BC682" t="n">
        <v>0</v>
      </c>
      <c r="BD682" t="n">
        <v>0</v>
      </c>
      <c r="BE682" t="n">
        <v>0</v>
      </c>
      <c r="BF682" t="n">
        <v>0</v>
      </c>
      <c r="BG682" t="n">
        <v>0</v>
      </c>
      <c r="BH682" t="n">
        <v>0</v>
      </c>
      <c r="BI682" t="n">
        <v>0</v>
      </c>
      <c r="BJ682" t="n">
        <v>0</v>
      </c>
      <c r="BK682" t="n">
        <v>0</v>
      </c>
      <c r="BL682" t="n">
        <v>0</v>
      </c>
      <c r="BM682" t="n">
        <v>0</v>
      </c>
      <c r="BN682" t="n">
        <v>0</v>
      </c>
      <c r="BO682" t="n">
        <v>0</v>
      </c>
      <c r="BP682" t="n">
        <v>0</v>
      </c>
      <c r="BQ682" t="n">
        <v>0</v>
      </c>
      <c r="BR682" t="n">
        <v>0</v>
      </c>
      <c r="BS682" t="n">
        <v>0</v>
      </c>
      <c r="BT682" t="n">
        <v>0</v>
      </c>
      <c r="BU682" t="n">
        <v>0</v>
      </c>
      <c r="BV682" t="n">
        <v>0</v>
      </c>
      <c r="BW682" t="n">
        <v>0</v>
      </c>
      <c r="CU682">
        <f>ROUND(AT682*Source!I2017*AH682*AL682,0)</f>
        <v/>
      </c>
      <c r="CV682">
        <f>ROUND(Y682*Source!I2017,7)</f>
        <v/>
      </c>
      <c r="CW682" t="n">
        <v>0</v>
      </c>
      <c r="CX682">
        <f>ROUND(Y682*Source!I2017,7)</f>
        <v/>
      </c>
      <c r="CY682">
        <f>AD682</f>
        <v/>
      </c>
      <c r="CZ682">
        <f>AH682</f>
        <v/>
      </c>
      <c r="DA682">
        <f>AL682</f>
        <v/>
      </c>
      <c r="DB682">
        <f>ROUND(ROUND(AT682*CZ682,2),2)</f>
        <v/>
      </c>
      <c r="DC682">
        <f>ROUND(ROUND(AT682*AG682,2),2)</f>
        <v/>
      </c>
      <c r="DD682" t="inlineStr"/>
      <c r="DE682" t="inlineStr"/>
      <c r="DF682">
        <f>ROUND(ROUND(AE682,0)*CX682,0)</f>
        <v/>
      </c>
      <c r="DG682">
        <f>ROUND(ROUND(AF682,0)*CX682,0)</f>
        <v/>
      </c>
      <c r="DH682">
        <f>ROUND(ROUND(AG682,0)*CX682,0)</f>
        <v/>
      </c>
      <c r="DI682">
        <f>ROUND(ROUND(AH682,0)*CX682,0)</f>
        <v/>
      </c>
      <c r="DJ682">
        <f>DI682</f>
        <v/>
      </c>
      <c r="DK682" t="n">
        <v>0</v>
      </c>
      <c r="DL682" t="inlineStr"/>
      <c r="DM682" t="n">
        <v>0</v>
      </c>
      <c r="DN682" t="inlineStr"/>
      <c r="DO682" t="n">
        <v>0</v>
      </c>
    </row>
    <row r="683">
      <c r="A683">
        <f>ROW(Source!A2017)</f>
        <v/>
      </c>
      <c r="B683" t="n">
        <v>78862477</v>
      </c>
      <c r="C683" t="n">
        <v>78867912</v>
      </c>
      <c r="D683" t="n">
        <v>29164349</v>
      </c>
      <c r="E683" t="n">
        <v>1</v>
      </c>
      <c r="F683" t="n">
        <v>1</v>
      </c>
      <c r="G683" t="n">
        <v>1</v>
      </c>
      <c r="H683" t="n">
        <v>3</v>
      </c>
      <c r="I683" t="inlineStr">
        <is>
          <t>509-9900</t>
        </is>
      </c>
      <c r="J683" t="inlineStr">
        <is>
          <t>ТССЦ Московской обл., 509-9900, приказ Минстроя России №675/пр от 28.02.2017 № 258/пр</t>
        </is>
      </c>
      <c r="K683" t="inlineStr">
        <is>
          <t>Строительный мусор</t>
        </is>
      </c>
      <c r="L683" t="n">
        <v>1348</v>
      </c>
      <c r="N683" t="n">
        <v>1009</v>
      </c>
      <c r="O683" t="inlineStr">
        <is>
          <t>т</t>
        </is>
      </c>
      <c r="P683" t="inlineStr">
        <is>
          <t>т</t>
        </is>
      </c>
      <c r="Q683" t="n">
        <v>1000</v>
      </c>
      <c r="W683" t="n">
        <v>0</v>
      </c>
      <c r="X683" t="n">
        <v>1876412176</v>
      </c>
      <c r="Y683">
        <f>AT683</f>
        <v/>
      </c>
      <c r="AA683" t="n">
        <v>0</v>
      </c>
      <c r="AB683" t="n">
        <v>0</v>
      </c>
      <c r="AC683" t="n">
        <v>0</v>
      </c>
      <c r="AD683" t="n">
        <v>0</v>
      </c>
      <c r="AE683" t="n">
        <v>0</v>
      </c>
      <c r="AF683" t="n">
        <v>0</v>
      </c>
      <c r="AG683" t="n">
        <v>0</v>
      </c>
      <c r="AH683" t="n">
        <v>0</v>
      </c>
      <c r="AI683" t="n">
        <v>1</v>
      </c>
      <c r="AJ683" t="n">
        <v>1</v>
      </c>
      <c r="AK683" t="n">
        <v>1</v>
      </c>
      <c r="AL683" t="n">
        <v>1</v>
      </c>
      <c r="AM683" t="n">
        <v>0</v>
      </c>
      <c r="AN683" t="n">
        <v>0</v>
      </c>
      <c r="AO683" t="n">
        <v>0</v>
      </c>
      <c r="AP683" t="n">
        <v>1</v>
      </c>
      <c r="AQ683" t="n">
        <v>0</v>
      </c>
      <c r="AR683" t="n">
        <v>0</v>
      </c>
      <c r="AS683" t="inlineStr"/>
      <c r="AT683" t="n">
        <v>0.004</v>
      </c>
      <c r="AU683" t="inlineStr"/>
      <c r="AV683" t="n">
        <v>0</v>
      </c>
      <c r="AW683" t="n">
        <v>2</v>
      </c>
      <c r="AX683" t="n">
        <v>78867916</v>
      </c>
      <c r="AY683" t="n">
        <v>1</v>
      </c>
      <c r="AZ683" t="n">
        <v>0</v>
      </c>
      <c r="BA683" t="n">
        <v>662</v>
      </c>
      <c r="BB683" t="n">
        <v>0</v>
      </c>
      <c r="BC683" t="n">
        <v>0</v>
      </c>
      <c r="BD683" t="n">
        <v>0</v>
      </c>
      <c r="BE683" t="n">
        <v>0</v>
      </c>
      <c r="BF683" t="n">
        <v>0</v>
      </c>
      <c r="BG683" t="n">
        <v>0</v>
      </c>
      <c r="BH683" t="n">
        <v>0</v>
      </c>
      <c r="BI683" t="n">
        <v>0</v>
      </c>
      <c r="BJ683" t="n">
        <v>0</v>
      </c>
      <c r="BK683" t="n">
        <v>0</v>
      </c>
      <c r="BL683" t="n">
        <v>0</v>
      </c>
      <c r="BM683" t="n">
        <v>0</v>
      </c>
      <c r="BN683" t="n">
        <v>0</v>
      </c>
      <c r="BO683" t="n">
        <v>0</v>
      </c>
      <c r="BP683" t="n">
        <v>0</v>
      </c>
      <c r="BQ683" t="n">
        <v>0</v>
      </c>
      <c r="BR683" t="n">
        <v>0</v>
      </c>
      <c r="BS683" t="n">
        <v>0</v>
      </c>
      <c r="BT683" t="n">
        <v>0</v>
      </c>
      <c r="BU683" t="n">
        <v>0</v>
      </c>
      <c r="BV683" t="n">
        <v>0</v>
      </c>
      <c r="BW683" t="n">
        <v>0</v>
      </c>
      <c r="CV683" t="n">
        <v>0</v>
      </c>
      <c r="CW683" t="n">
        <v>0</v>
      </c>
      <c r="CX683">
        <f>ROUND(Y683*Source!I2017,7)</f>
        <v/>
      </c>
      <c r="CY683">
        <f>AA683</f>
        <v/>
      </c>
      <c r="CZ683">
        <f>AE683</f>
        <v/>
      </c>
      <c r="DA683">
        <f>AI683</f>
        <v/>
      </c>
      <c r="DB683">
        <f>ROUND(ROUND(AT683*CZ683,2),2)</f>
        <v/>
      </c>
      <c r="DC683">
        <f>ROUND(ROUND(AT683*AG683,2),2)</f>
        <v/>
      </c>
      <c r="DD683" t="inlineStr"/>
      <c r="DE683" t="inlineStr"/>
      <c r="DF683">
        <f>ROUND(ROUND(AE683,0)*CX683,0)</f>
        <v/>
      </c>
      <c r="DG683">
        <f>ROUND(ROUND(AF683,0)*CX683,0)</f>
        <v/>
      </c>
      <c r="DH683">
        <f>ROUND(ROUND(AG683,0)*CX683,0)</f>
        <v/>
      </c>
      <c r="DI683">
        <f>ROUND(ROUND(AH683,0)*CX683,0)</f>
        <v/>
      </c>
      <c r="DJ683">
        <f>DF683</f>
        <v/>
      </c>
      <c r="DK683" t="n">
        <v>0</v>
      </c>
      <c r="DL683" t="inlineStr"/>
      <c r="DM683" t="n">
        <v>0</v>
      </c>
      <c r="DN683" t="inlineStr"/>
      <c r="DO683" t="n">
        <v>0</v>
      </c>
    </row>
    <row r="684">
      <c r="A684">
        <f>ROW(Source!A2019)</f>
        <v/>
      </c>
      <c r="B684" t="n">
        <v>78862477</v>
      </c>
      <c r="C684" t="n">
        <v>78867918</v>
      </c>
      <c r="D684" t="n">
        <v>29361034</v>
      </c>
      <c r="E684" t="n">
        <v>1</v>
      </c>
      <c r="F684" t="n">
        <v>1</v>
      </c>
      <c r="G684" t="n">
        <v>1</v>
      </c>
      <c r="H684" t="n">
        <v>1</v>
      </c>
      <c r="I684" t="inlineStr">
        <is>
          <t>1-2038-90</t>
        </is>
      </c>
      <c r="J684" t="inlineStr"/>
      <c r="K684" t="inlineStr">
        <is>
          <t>Рабочий монтажник среднего разряда 3,8</t>
        </is>
      </c>
      <c r="L684" t="n">
        <v>1369</v>
      </c>
      <c r="N684" t="n">
        <v>1013</v>
      </c>
      <c r="O684" t="inlineStr">
        <is>
          <t>чел.-ч</t>
        </is>
      </c>
      <c r="P684" t="inlineStr">
        <is>
          <t>чел.-ч</t>
        </is>
      </c>
      <c r="Q684" t="n">
        <v>1</v>
      </c>
      <c r="W684" t="n">
        <v>0</v>
      </c>
      <c r="X684" t="n">
        <v>184923391</v>
      </c>
      <c r="Y684">
        <f>AT684</f>
        <v/>
      </c>
      <c r="AA684" t="n">
        <v>0</v>
      </c>
      <c r="AB684" t="n">
        <v>0</v>
      </c>
      <c r="AC684" t="n">
        <v>0</v>
      </c>
      <c r="AD684" t="n">
        <v>9.4</v>
      </c>
      <c r="AE684" t="n">
        <v>0</v>
      </c>
      <c r="AF684" t="n">
        <v>0</v>
      </c>
      <c r="AG684" t="n">
        <v>0</v>
      </c>
      <c r="AH684" t="n">
        <v>9.4</v>
      </c>
      <c r="AI684" t="n">
        <v>1</v>
      </c>
      <c r="AJ684" t="n">
        <v>1</v>
      </c>
      <c r="AK684" t="n">
        <v>1</v>
      </c>
      <c r="AL684" t="n">
        <v>1</v>
      </c>
      <c r="AM684" t="n">
        <v>-2</v>
      </c>
      <c r="AN684" t="n">
        <v>0</v>
      </c>
      <c r="AO684" t="n">
        <v>1</v>
      </c>
      <c r="AP684" t="n">
        <v>1</v>
      </c>
      <c r="AQ684" t="n">
        <v>0</v>
      </c>
      <c r="AR684" t="n">
        <v>0</v>
      </c>
      <c r="AS684" t="inlineStr"/>
      <c r="AT684" t="n">
        <v>16.5</v>
      </c>
      <c r="AU684" t="inlineStr"/>
      <c r="AV684" t="n">
        <v>1</v>
      </c>
      <c r="AW684" t="n">
        <v>2</v>
      </c>
      <c r="AX684" t="n">
        <v>78867928</v>
      </c>
      <c r="AY684" t="n">
        <v>1</v>
      </c>
      <c r="AZ684" t="n">
        <v>0</v>
      </c>
      <c r="BA684" t="n">
        <v>663</v>
      </c>
      <c r="BB684" t="n">
        <v>0</v>
      </c>
      <c r="BC684" t="n">
        <v>0</v>
      </c>
      <c r="BD684" t="n">
        <v>0</v>
      </c>
      <c r="BE684" t="n">
        <v>0</v>
      </c>
      <c r="BF684" t="n">
        <v>0</v>
      </c>
      <c r="BG684" t="n">
        <v>0</v>
      </c>
      <c r="BH684" t="n">
        <v>0</v>
      </c>
      <c r="BI684" t="n">
        <v>0</v>
      </c>
      <c r="BJ684" t="n">
        <v>0</v>
      </c>
      <c r="BK684" t="n">
        <v>0</v>
      </c>
      <c r="BL684" t="n">
        <v>0</v>
      </c>
      <c r="BM684" t="n">
        <v>0</v>
      </c>
      <c r="BN684" t="n">
        <v>0</v>
      </c>
      <c r="BO684" t="n">
        <v>0</v>
      </c>
      <c r="BP684" t="n">
        <v>0</v>
      </c>
      <c r="BQ684" t="n">
        <v>0</v>
      </c>
      <c r="BR684" t="n">
        <v>0</v>
      </c>
      <c r="BS684" t="n">
        <v>0</v>
      </c>
      <c r="BT684" t="n">
        <v>0</v>
      </c>
      <c r="BU684" t="n">
        <v>0</v>
      </c>
      <c r="BV684" t="n">
        <v>0</v>
      </c>
      <c r="BW684" t="n">
        <v>0</v>
      </c>
      <c r="CU684">
        <f>ROUND(AT684*Source!I2019*AH684*AL684,0)</f>
        <v/>
      </c>
      <c r="CV684">
        <f>ROUND(Y684*Source!I2019,7)</f>
        <v/>
      </c>
      <c r="CW684" t="n">
        <v>0</v>
      </c>
      <c r="CX684">
        <f>ROUND(Y684*Source!I2019,7)</f>
        <v/>
      </c>
      <c r="CY684">
        <f>AD684</f>
        <v/>
      </c>
      <c r="CZ684">
        <f>AH684</f>
        <v/>
      </c>
      <c r="DA684">
        <f>AL684</f>
        <v/>
      </c>
      <c r="DB684">
        <f>ROUND(ROUND(AT684*CZ684,2),2)</f>
        <v/>
      </c>
      <c r="DC684">
        <f>ROUND(ROUND(AT684*AG684,2),2)</f>
        <v/>
      </c>
      <c r="DD684" t="inlineStr"/>
      <c r="DE684" t="inlineStr"/>
      <c r="DF684">
        <f>ROUND(ROUND(AE684,0)*CX684,0)</f>
        <v/>
      </c>
      <c r="DG684">
        <f>ROUND(ROUND(AF684,0)*CX684,0)</f>
        <v/>
      </c>
      <c r="DH684">
        <f>ROUND(ROUND(AG684,0)*CX684,0)</f>
        <v/>
      </c>
      <c r="DI684">
        <f>ROUND(ROUND(AH684,0)*CX684,0)</f>
        <v/>
      </c>
      <c r="DJ684">
        <f>DI684</f>
        <v/>
      </c>
      <c r="DK684" t="n">
        <v>0</v>
      </c>
      <c r="DL684" t="inlineStr"/>
      <c r="DM684" t="n">
        <v>0</v>
      </c>
      <c r="DN684" t="inlineStr"/>
      <c r="DO684" t="n">
        <v>0</v>
      </c>
    </row>
    <row r="685">
      <c r="A685">
        <f>ROW(Source!A2019)</f>
        <v/>
      </c>
      <c r="B685" t="n">
        <v>78862477</v>
      </c>
      <c r="C685" t="n">
        <v>78867918</v>
      </c>
      <c r="D685" t="n">
        <v>121548</v>
      </c>
      <c r="E685" t="n">
        <v>1</v>
      </c>
      <c r="F685" t="n">
        <v>1</v>
      </c>
      <c r="G685" t="n">
        <v>1</v>
      </c>
      <c r="H685" t="n">
        <v>1</v>
      </c>
      <c r="I685" t="inlineStr">
        <is>
          <t>2</t>
        </is>
      </c>
      <c r="J685" t="inlineStr"/>
      <c r="K685" t="inlineStr">
        <is>
          <t>Затраты труда машинистов</t>
        </is>
      </c>
      <c r="L685" t="n">
        <v>608254</v>
      </c>
      <c r="N685" t="n">
        <v>1013</v>
      </c>
      <c r="O685" t="inlineStr">
        <is>
          <t>чел.час</t>
        </is>
      </c>
      <c r="P685" t="inlineStr">
        <is>
          <t>чел.час</t>
        </is>
      </c>
      <c r="Q685" t="n">
        <v>1</v>
      </c>
      <c r="W685" t="n">
        <v>0</v>
      </c>
      <c r="X685" t="n">
        <v>-185737400</v>
      </c>
      <c r="Y685">
        <f>AT685</f>
        <v/>
      </c>
      <c r="AA685" t="n">
        <v>0</v>
      </c>
      <c r="AB685" t="n">
        <v>0</v>
      </c>
      <c r="AC685" t="n">
        <v>0</v>
      </c>
      <c r="AD685" t="n">
        <v>0</v>
      </c>
      <c r="AE685" t="n">
        <v>0</v>
      </c>
      <c r="AF685" t="n">
        <v>0</v>
      </c>
      <c r="AG685" t="n">
        <v>0</v>
      </c>
      <c r="AH685" t="n">
        <v>0</v>
      </c>
      <c r="AI685" t="n">
        <v>1</v>
      </c>
      <c r="AJ685" t="n">
        <v>1</v>
      </c>
      <c r="AK685" t="n">
        <v>1</v>
      </c>
      <c r="AL685" t="n">
        <v>1</v>
      </c>
      <c r="AM685" t="n">
        <v>-2</v>
      </c>
      <c r="AN685" t="n">
        <v>0</v>
      </c>
      <c r="AO685" t="n">
        <v>1</v>
      </c>
      <c r="AP685" t="n">
        <v>1</v>
      </c>
      <c r="AQ685" t="n">
        <v>0</v>
      </c>
      <c r="AR685" t="n">
        <v>0</v>
      </c>
      <c r="AS685" t="inlineStr"/>
      <c r="AT685" t="n">
        <v>0.02</v>
      </c>
      <c r="AU685" t="inlineStr"/>
      <c r="AV685" t="n">
        <v>2</v>
      </c>
      <c r="AW685" t="n">
        <v>2</v>
      </c>
      <c r="AX685" t="n">
        <v>78867929</v>
      </c>
      <c r="AY685" t="n">
        <v>1</v>
      </c>
      <c r="AZ685" t="n">
        <v>0</v>
      </c>
      <c r="BA685" t="n">
        <v>664</v>
      </c>
      <c r="BB685" t="n">
        <v>0</v>
      </c>
      <c r="BC685" t="n">
        <v>0</v>
      </c>
      <c r="BD685" t="n">
        <v>0</v>
      </c>
      <c r="BE685" t="n">
        <v>0</v>
      </c>
      <c r="BF685" t="n">
        <v>0</v>
      </c>
      <c r="BG685" t="n">
        <v>0</v>
      </c>
      <c r="BH685" t="n">
        <v>0</v>
      </c>
      <c r="BI685" t="n">
        <v>0</v>
      </c>
      <c r="BJ685" t="n">
        <v>0</v>
      </c>
      <c r="BK685" t="n">
        <v>0</v>
      </c>
      <c r="BL685" t="n">
        <v>0</v>
      </c>
      <c r="BM685" t="n">
        <v>0</v>
      </c>
      <c r="BN685" t="n">
        <v>0</v>
      </c>
      <c r="BO685" t="n">
        <v>0</v>
      </c>
      <c r="BP685" t="n">
        <v>0</v>
      </c>
      <c r="BQ685" t="n">
        <v>0</v>
      </c>
      <c r="BR685" t="n">
        <v>0</v>
      </c>
      <c r="BS685" t="n">
        <v>0</v>
      </c>
      <c r="BT685" t="n">
        <v>0</v>
      </c>
      <c r="BU685" t="n">
        <v>0</v>
      </c>
      <c r="BV685" t="n">
        <v>0</v>
      </c>
      <c r="BW685" t="n">
        <v>0</v>
      </c>
      <c r="CV685" t="n">
        <v>0</v>
      </c>
      <c r="CW685" t="n">
        <v>0</v>
      </c>
      <c r="CX685">
        <f>ROUND(Y685*Source!I2019,7)</f>
        <v/>
      </c>
      <c r="CY685">
        <f>AD685</f>
        <v/>
      </c>
      <c r="CZ685">
        <f>AH685</f>
        <v/>
      </c>
      <c r="DA685">
        <f>AL685</f>
        <v/>
      </c>
      <c r="DB685">
        <f>ROUND(ROUND(AT685*CZ685,2),2)</f>
        <v/>
      </c>
      <c r="DC685">
        <f>ROUND(ROUND(AT685*AG685,2),2)</f>
        <v/>
      </c>
      <c r="DD685" t="inlineStr"/>
      <c r="DE685" t="inlineStr"/>
      <c r="DF685">
        <f>ROUND(ROUND(AE685,0)*CX685,0)</f>
        <v/>
      </c>
      <c r="DG685">
        <f>ROUND(ROUND(AF685,0)*CX685,0)</f>
        <v/>
      </c>
      <c r="DH685">
        <f>ROUND(ROUND(AG685,0)*CX685,0)</f>
        <v/>
      </c>
      <c r="DI685">
        <f>ROUND(ROUND(AH685,0)*CX685,0)</f>
        <v/>
      </c>
      <c r="DJ685">
        <f>DI685</f>
        <v/>
      </c>
      <c r="DK685" t="n">
        <v>0</v>
      </c>
      <c r="DL685" t="inlineStr"/>
      <c r="DM685" t="n">
        <v>0</v>
      </c>
      <c r="DN685" t="inlineStr"/>
      <c r="DO685" t="n">
        <v>0</v>
      </c>
    </row>
    <row r="686">
      <c r="A686">
        <f>ROW(Source!A2019)</f>
        <v/>
      </c>
      <c r="B686" t="n">
        <v>78862477</v>
      </c>
      <c r="C686" t="n">
        <v>78867918</v>
      </c>
      <c r="D686" t="n">
        <v>29172362</v>
      </c>
      <c r="E686" t="n">
        <v>1</v>
      </c>
      <c r="F686" t="n">
        <v>1</v>
      </c>
      <c r="G686" t="n">
        <v>1</v>
      </c>
      <c r="H686" t="n">
        <v>2</v>
      </c>
      <c r="I686" t="inlineStr">
        <is>
          <t>021102</t>
        </is>
      </c>
      <c r="J686" t="inlineStr">
        <is>
          <t>ТСЭМ Московской обл., 021102, приказ Минстроя России №675/пр от 28.02.2017 № 264/пр</t>
        </is>
      </c>
      <c r="K686" t="inlineStr">
        <is>
          <t>Краны на автомобильном ходу при работе на монтаже технологического оборудования 10 т</t>
        </is>
      </c>
      <c r="L686" t="n">
        <v>1368</v>
      </c>
      <c r="N686" t="n">
        <v>1011</v>
      </c>
      <c r="O686" t="inlineStr">
        <is>
          <t>маш.-ч</t>
        </is>
      </c>
      <c r="P686" t="inlineStr">
        <is>
          <t>маш.-ч</t>
        </is>
      </c>
      <c r="Q686" t="n">
        <v>1</v>
      </c>
      <c r="W686" t="n">
        <v>0</v>
      </c>
      <c r="X686" t="n">
        <v>783836208</v>
      </c>
      <c r="Y686">
        <f>AT686</f>
        <v/>
      </c>
      <c r="AA686" t="n">
        <v>0</v>
      </c>
      <c r="AB686" t="n">
        <v>1504.04</v>
      </c>
      <c r="AC686" t="n">
        <v>705.38</v>
      </c>
      <c r="AD686" t="n">
        <v>0</v>
      </c>
      <c r="AE686" t="n">
        <v>0</v>
      </c>
      <c r="AF686" t="n">
        <v>134.65</v>
      </c>
      <c r="AG686" t="n">
        <v>13.5</v>
      </c>
      <c r="AH686" t="n">
        <v>0</v>
      </c>
      <c r="AI686" t="n">
        <v>1</v>
      </c>
      <c r="AJ686" t="n">
        <v>11.17</v>
      </c>
      <c r="AK686" t="n">
        <v>52.25</v>
      </c>
      <c r="AL686" t="n">
        <v>1</v>
      </c>
      <c r="AM686" t="n">
        <v>2</v>
      </c>
      <c r="AN686" t="n">
        <v>0</v>
      </c>
      <c r="AO686" t="n">
        <v>1</v>
      </c>
      <c r="AP686" t="n">
        <v>1</v>
      </c>
      <c r="AQ686" t="n">
        <v>0</v>
      </c>
      <c r="AR686" t="n">
        <v>0</v>
      </c>
      <c r="AS686" t="inlineStr"/>
      <c r="AT686" t="n">
        <v>0.02</v>
      </c>
      <c r="AU686" t="inlineStr"/>
      <c r="AV686" t="n">
        <v>0</v>
      </c>
      <c r="AW686" t="n">
        <v>2</v>
      </c>
      <c r="AX686" t="n">
        <v>78867930</v>
      </c>
      <c r="AY686" t="n">
        <v>1</v>
      </c>
      <c r="AZ686" t="n">
        <v>0</v>
      </c>
      <c r="BA686" t="n">
        <v>665</v>
      </c>
      <c r="BB686" t="n">
        <v>0</v>
      </c>
      <c r="BC686" t="n">
        <v>0</v>
      </c>
      <c r="BD686" t="n">
        <v>0</v>
      </c>
      <c r="BE686" t="n">
        <v>0</v>
      </c>
      <c r="BF686" t="n">
        <v>0</v>
      </c>
      <c r="BG686" t="n">
        <v>0</v>
      </c>
      <c r="BH686" t="n">
        <v>0</v>
      </c>
      <c r="BI686" t="n">
        <v>0</v>
      </c>
      <c r="BJ686" t="n">
        <v>0</v>
      </c>
      <c r="BK686" t="n">
        <v>0</v>
      </c>
      <c r="BL686" t="n">
        <v>0</v>
      </c>
      <c r="BM686" t="n">
        <v>0</v>
      </c>
      <c r="BN686" t="n">
        <v>0</v>
      </c>
      <c r="BO686" t="n">
        <v>0</v>
      </c>
      <c r="BP686" t="n">
        <v>0</v>
      </c>
      <c r="BQ686" t="n">
        <v>0</v>
      </c>
      <c r="BR686" t="n">
        <v>0</v>
      </c>
      <c r="BS686" t="n">
        <v>0</v>
      </c>
      <c r="BT686" t="n">
        <v>0</v>
      </c>
      <c r="BU686" t="n">
        <v>0</v>
      </c>
      <c r="BV686" t="n">
        <v>0</v>
      </c>
      <c r="BW686" t="n">
        <v>0</v>
      </c>
      <c r="CV686" t="n">
        <v>0</v>
      </c>
      <c r="CW686">
        <f>ROUND(Y686*Source!I2019*DO686,7)</f>
        <v/>
      </c>
      <c r="CX686">
        <f>ROUND(Y686*Source!I2019,7)</f>
        <v/>
      </c>
      <c r="CY686">
        <f>AB686</f>
        <v/>
      </c>
      <c r="CZ686">
        <f>AF686</f>
        <v/>
      </c>
      <c r="DA686">
        <f>AJ686</f>
        <v/>
      </c>
      <c r="DB686">
        <f>ROUND(ROUND(AT686*CZ686,2),2)</f>
        <v/>
      </c>
      <c r="DC686">
        <f>ROUND(ROUND(AT686*AG686,2),2)</f>
        <v/>
      </c>
      <c r="DD686" t="inlineStr"/>
      <c r="DE686" t="inlineStr"/>
      <c r="DF686">
        <f>ROUND(ROUND(AE686,0)*CX686,0)</f>
        <v/>
      </c>
      <c r="DG686">
        <f>ROUND(ROUND(AF686*AJ686,0)*CX686,0)</f>
        <v/>
      </c>
      <c r="DH686">
        <f>ROUND(ROUND(AG686*AK686,0)*CX686,0)</f>
        <v/>
      </c>
      <c r="DI686">
        <f>ROUND(ROUND(AH686,0)*CX686,0)</f>
        <v/>
      </c>
      <c r="DJ686">
        <f>DG686</f>
        <v/>
      </c>
      <c r="DK686" t="n">
        <v>0</v>
      </c>
      <c r="DL686" t="inlineStr"/>
      <c r="DM686" t="n">
        <v>0</v>
      </c>
      <c r="DN686" t="inlineStr"/>
      <c r="DO686" t="n">
        <v>0</v>
      </c>
    </row>
    <row r="687">
      <c r="A687">
        <f>ROW(Source!A2019)</f>
        <v/>
      </c>
      <c r="B687" t="n">
        <v>78862477</v>
      </c>
      <c r="C687" t="n">
        <v>78867918</v>
      </c>
      <c r="D687" t="n">
        <v>29174913</v>
      </c>
      <c r="E687" t="n">
        <v>1</v>
      </c>
      <c r="F687" t="n">
        <v>1</v>
      </c>
      <c r="G687" t="n">
        <v>1</v>
      </c>
      <c r="H687" t="n">
        <v>2</v>
      </c>
      <c r="I687" t="inlineStr">
        <is>
          <t>400001</t>
        </is>
      </c>
      <c r="J687" t="inlineStr">
        <is>
          <t>ТСЭМ Московской обл., 400001, приказ Минстроя России №675/пр от 28.02.2017 № 264/пр</t>
        </is>
      </c>
      <c r="K687" t="inlineStr">
        <is>
          <t>Автомобили бортовые, грузоподъемность до 5 т</t>
        </is>
      </c>
      <c r="L687" t="n">
        <v>1368</v>
      </c>
      <c r="N687" t="n">
        <v>1011</v>
      </c>
      <c r="O687" t="inlineStr">
        <is>
          <t>маш.-ч</t>
        </is>
      </c>
      <c r="P687" t="inlineStr">
        <is>
          <t>маш.-ч</t>
        </is>
      </c>
      <c r="Q687" t="n">
        <v>1</v>
      </c>
      <c r="W687" t="n">
        <v>0</v>
      </c>
      <c r="X687" t="n">
        <v>1230759911</v>
      </c>
      <c r="Y687">
        <f>AT687</f>
        <v/>
      </c>
      <c r="AA687" t="n">
        <v>0</v>
      </c>
      <c r="AB687" t="n">
        <v>2177.51</v>
      </c>
      <c r="AC687" t="n">
        <v>606.1</v>
      </c>
      <c r="AD687" t="n">
        <v>0</v>
      </c>
      <c r="AE687" t="n">
        <v>0</v>
      </c>
      <c r="AF687" t="n">
        <v>87.17</v>
      </c>
      <c r="AG687" t="n">
        <v>11.6</v>
      </c>
      <c r="AH687" t="n">
        <v>0</v>
      </c>
      <c r="AI687" t="n">
        <v>1</v>
      </c>
      <c r="AJ687" t="n">
        <v>24.98</v>
      </c>
      <c r="AK687" t="n">
        <v>52.25</v>
      </c>
      <c r="AL687" t="n">
        <v>1</v>
      </c>
      <c r="AM687" t="n">
        <v>2</v>
      </c>
      <c r="AN687" t="n">
        <v>0</v>
      </c>
      <c r="AO687" t="n">
        <v>1</v>
      </c>
      <c r="AP687" t="n">
        <v>1</v>
      </c>
      <c r="AQ687" t="n">
        <v>0</v>
      </c>
      <c r="AR687" t="n">
        <v>0</v>
      </c>
      <c r="AS687" t="inlineStr"/>
      <c r="AT687" t="n">
        <v>0.02</v>
      </c>
      <c r="AU687" t="inlineStr"/>
      <c r="AV687" t="n">
        <v>0</v>
      </c>
      <c r="AW687" t="n">
        <v>2</v>
      </c>
      <c r="AX687" t="n">
        <v>78867931</v>
      </c>
      <c r="AY687" t="n">
        <v>1</v>
      </c>
      <c r="AZ687" t="n">
        <v>0</v>
      </c>
      <c r="BA687" t="n">
        <v>666</v>
      </c>
      <c r="BB687" t="n">
        <v>0</v>
      </c>
      <c r="BC687" t="n">
        <v>0</v>
      </c>
      <c r="BD687" t="n">
        <v>0</v>
      </c>
      <c r="BE687" t="n">
        <v>0</v>
      </c>
      <c r="BF687" t="n">
        <v>0</v>
      </c>
      <c r="BG687" t="n">
        <v>0</v>
      </c>
      <c r="BH687" t="n">
        <v>0</v>
      </c>
      <c r="BI687" t="n">
        <v>0</v>
      </c>
      <c r="BJ687" t="n">
        <v>0</v>
      </c>
      <c r="BK687" t="n">
        <v>0</v>
      </c>
      <c r="BL687" t="n">
        <v>0</v>
      </c>
      <c r="BM687" t="n">
        <v>0</v>
      </c>
      <c r="BN687" t="n">
        <v>0</v>
      </c>
      <c r="BO687" t="n">
        <v>0</v>
      </c>
      <c r="BP687" t="n">
        <v>0</v>
      </c>
      <c r="BQ687" t="n">
        <v>0</v>
      </c>
      <c r="BR687" t="n">
        <v>0</v>
      </c>
      <c r="BS687" t="n">
        <v>0</v>
      </c>
      <c r="BT687" t="n">
        <v>0</v>
      </c>
      <c r="BU687" t="n">
        <v>0</v>
      </c>
      <c r="BV687" t="n">
        <v>0</v>
      </c>
      <c r="BW687" t="n">
        <v>0</v>
      </c>
      <c r="CV687" t="n">
        <v>0</v>
      </c>
      <c r="CW687">
        <f>ROUND(Y687*Source!I2019*DO687,7)</f>
        <v/>
      </c>
      <c r="CX687">
        <f>ROUND(Y687*Source!I2019,7)</f>
        <v/>
      </c>
      <c r="CY687">
        <f>AB687</f>
        <v/>
      </c>
      <c r="CZ687">
        <f>AF687</f>
        <v/>
      </c>
      <c r="DA687">
        <f>AJ687</f>
        <v/>
      </c>
      <c r="DB687">
        <f>ROUND(ROUND(AT687*CZ687,2),2)</f>
        <v/>
      </c>
      <c r="DC687">
        <f>ROUND(ROUND(AT687*AG687,2),2)</f>
        <v/>
      </c>
      <c r="DD687" t="inlineStr"/>
      <c r="DE687" t="inlineStr"/>
      <c r="DF687">
        <f>ROUND(ROUND(AE687,0)*CX687,0)</f>
        <v/>
      </c>
      <c r="DG687">
        <f>ROUND(ROUND(AF687*AJ687,0)*CX687,0)</f>
        <v/>
      </c>
      <c r="DH687">
        <f>ROUND(ROUND(AG687*AK687,0)*CX687,0)</f>
        <v/>
      </c>
      <c r="DI687">
        <f>ROUND(ROUND(AH687,0)*CX687,0)</f>
        <v/>
      </c>
      <c r="DJ687">
        <f>DG687</f>
        <v/>
      </c>
      <c r="DK687" t="n">
        <v>0</v>
      </c>
      <c r="DL687" t="inlineStr"/>
      <c r="DM687" t="n">
        <v>0</v>
      </c>
      <c r="DN687" t="inlineStr"/>
      <c r="DO687" t="n">
        <v>0</v>
      </c>
    </row>
    <row r="688">
      <c r="A688">
        <f>ROW(Source!A2019)</f>
        <v/>
      </c>
      <c r="B688" t="n">
        <v>78862477</v>
      </c>
      <c r="C688" t="n">
        <v>78867918</v>
      </c>
      <c r="D688" t="n">
        <v>29110426</v>
      </c>
      <c r="E688" t="n">
        <v>1</v>
      </c>
      <c r="F688" t="n">
        <v>1</v>
      </c>
      <c r="G688" t="n">
        <v>1</v>
      </c>
      <c r="H688" t="n">
        <v>3</v>
      </c>
      <c r="I688" t="inlineStr">
        <is>
          <t>101-2143</t>
        </is>
      </c>
      <c r="J688" t="inlineStr">
        <is>
          <t>ТССЦ Московской обл., 101-2143, приказ Минстроя России №675/пр от 28.02.2017 № 254/пр</t>
        </is>
      </c>
      <c r="K688" t="inlineStr">
        <is>
          <t>Краска</t>
        </is>
      </c>
      <c r="L688" t="n">
        <v>1346</v>
      </c>
      <c r="N688" t="n">
        <v>1009</v>
      </c>
      <c r="O688" t="inlineStr">
        <is>
          <t>кг</t>
        </is>
      </c>
      <c r="P688" t="inlineStr">
        <is>
          <t>кг</t>
        </is>
      </c>
      <c r="Q688" t="n">
        <v>1</v>
      </c>
      <c r="W688" t="n">
        <v>0</v>
      </c>
      <c r="X688" t="n">
        <v>-1768004575</v>
      </c>
      <c r="Y688">
        <f>AT688</f>
        <v/>
      </c>
      <c r="AA688" t="n">
        <v>76.84</v>
      </c>
      <c r="AB688" t="n">
        <v>0</v>
      </c>
      <c r="AC688" t="n">
        <v>0</v>
      </c>
      <c r="AD688" t="n">
        <v>0</v>
      </c>
      <c r="AE688" t="n">
        <v>28.67</v>
      </c>
      <c r="AF688" t="n">
        <v>0</v>
      </c>
      <c r="AG688" t="n">
        <v>0</v>
      </c>
      <c r="AH688" t="n">
        <v>0</v>
      </c>
      <c r="AI688" t="n">
        <v>2.68</v>
      </c>
      <c r="AJ688" t="n">
        <v>1</v>
      </c>
      <c r="AK688" t="n">
        <v>1</v>
      </c>
      <c r="AL688" t="n">
        <v>1</v>
      </c>
      <c r="AM688" t="n">
        <v>2</v>
      </c>
      <c r="AN688" t="n">
        <v>0</v>
      </c>
      <c r="AO688" t="n">
        <v>1</v>
      </c>
      <c r="AP688" t="n">
        <v>1</v>
      </c>
      <c r="AQ688" t="n">
        <v>0</v>
      </c>
      <c r="AR688" t="n">
        <v>0</v>
      </c>
      <c r="AS688" t="inlineStr"/>
      <c r="AT688" t="n">
        <v>0.3</v>
      </c>
      <c r="AU688" t="inlineStr"/>
      <c r="AV688" t="n">
        <v>0</v>
      </c>
      <c r="AW688" t="n">
        <v>2</v>
      </c>
      <c r="AX688" t="n">
        <v>78867932</v>
      </c>
      <c r="AY688" t="n">
        <v>1</v>
      </c>
      <c r="AZ688" t="n">
        <v>0</v>
      </c>
      <c r="BA688" t="n">
        <v>667</v>
      </c>
      <c r="BB688" t="n">
        <v>0</v>
      </c>
      <c r="BC688" t="n">
        <v>0</v>
      </c>
      <c r="BD688" t="n">
        <v>0</v>
      </c>
      <c r="BE688" t="n">
        <v>0</v>
      </c>
      <c r="BF688" t="n">
        <v>0</v>
      </c>
      <c r="BG688" t="n">
        <v>0</v>
      </c>
      <c r="BH688" t="n">
        <v>0</v>
      </c>
      <c r="BI688" t="n">
        <v>0</v>
      </c>
      <c r="BJ688" t="n">
        <v>0</v>
      </c>
      <c r="BK688" t="n">
        <v>0</v>
      </c>
      <c r="BL688" t="n">
        <v>0</v>
      </c>
      <c r="BM688" t="n">
        <v>0</v>
      </c>
      <c r="BN688" t="n">
        <v>0</v>
      </c>
      <c r="BO688" t="n">
        <v>0</v>
      </c>
      <c r="BP688" t="n">
        <v>0</v>
      </c>
      <c r="BQ688" t="n">
        <v>0</v>
      </c>
      <c r="BR688" t="n">
        <v>0</v>
      </c>
      <c r="BS688" t="n">
        <v>0</v>
      </c>
      <c r="BT688" t="n">
        <v>0</v>
      </c>
      <c r="BU688" t="n">
        <v>0</v>
      </c>
      <c r="BV688" t="n">
        <v>0</v>
      </c>
      <c r="BW688" t="n">
        <v>0</v>
      </c>
      <c r="CV688" t="n">
        <v>0</v>
      </c>
      <c r="CW688" t="n">
        <v>0</v>
      </c>
      <c r="CX688">
        <f>ROUND(Y688*Source!I2019,7)</f>
        <v/>
      </c>
      <c r="CY688">
        <f>AA688</f>
        <v/>
      </c>
      <c r="CZ688">
        <f>AE688</f>
        <v/>
      </c>
      <c r="DA688">
        <f>AI688</f>
        <v/>
      </c>
      <c r="DB688">
        <f>ROUND(ROUND(AT688*CZ688,2),2)</f>
        <v/>
      </c>
      <c r="DC688">
        <f>ROUND(ROUND(AT688*AG688,2),2)</f>
        <v/>
      </c>
      <c r="DD688" t="inlineStr"/>
      <c r="DE688" t="inlineStr"/>
      <c r="DF688">
        <f>ROUND(ROUND(AE688*AI688,0)*CX688,0)</f>
        <v/>
      </c>
      <c r="DG688">
        <f>ROUND(ROUND(AF688,0)*CX688,0)</f>
        <v/>
      </c>
      <c r="DH688">
        <f>ROUND(ROUND(AG688,0)*CX688,0)</f>
        <v/>
      </c>
      <c r="DI688">
        <f>ROUND(ROUND(AH688,0)*CX688,0)</f>
        <v/>
      </c>
      <c r="DJ688">
        <f>DF688</f>
        <v/>
      </c>
      <c r="DK688" t="n">
        <v>0</v>
      </c>
      <c r="DL688" t="inlineStr"/>
      <c r="DM688" t="n">
        <v>0</v>
      </c>
      <c r="DN688" t="inlineStr"/>
      <c r="DO688" t="n">
        <v>0</v>
      </c>
    </row>
    <row r="689">
      <c r="A689">
        <f>ROW(Source!A2019)</f>
        <v/>
      </c>
      <c r="B689" t="n">
        <v>78862477</v>
      </c>
      <c r="C689" t="n">
        <v>78867918</v>
      </c>
      <c r="D689" t="n">
        <v>29149204</v>
      </c>
      <c r="E689" t="n">
        <v>1</v>
      </c>
      <c r="F689" t="n">
        <v>1</v>
      </c>
      <c r="G689" t="n">
        <v>1</v>
      </c>
      <c r="H689" t="n">
        <v>3</v>
      </c>
      <c r="I689" t="inlineStr">
        <is>
          <t>405-0219</t>
        </is>
      </c>
      <c r="J689" t="inlineStr">
        <is>
          <t>ТССЦ Московской обл., 405-0219, приказ Минстроя России №675/пр от 28.02.2017 № 257/пр</t>
        </is>
      </c>
      <c r="K689" t="inlineStr">
        <is>
          <t>Гипсовые вяжущие, марка Г3</t>
        </is>
      </c>
      <c r="L689" t="n">
        <v>1348</v>
      </c>
      <c r="N689" t="n">
        <v>1009</v>
      </c>
      <c r="O689" t="inlineStr">
        <is>
          <t>т</t>
        </is>
      </c>
      <c r="P689" t="inlineStr">
        <is>
          <t>т</t>
        </is>
      </c>
      <c r="Q689" t="n">
        <v>1000</v>
      </c>
      <c r="W689" t="n">
        <v>0</v>
      </c>
      <c r="X689" t="n">
        <v>-601557392</v>
      </c>
      <c r="Y689">
        <f>AT689</f>
        <v/>
      </c>
      <c r="AA689" t="n">
        <v>5482.15</v>
      </c>
      <c r="AB689" t="n">
        <v>0</v>
      </c>
      <c r="AC689" t="n">
        <v>0</v>
      </c>
      <c r="AD689" t="n">
        <v>0</v>
      </c>
      <c r="AE689" t="n">
        <v>729.98</v>
      </c>
      <c r="AF689" t="n">
        <v>0</v>
      </c>
      <c r="AG689" t="n">
        <v>0</v>
      </c>
      <c r="AH689" t="n">
        <v>0</v>
      </c>
      <c r="AI689" t="n">
        <v>7.51</v>
      </c>
      <c r="AJ689" t="n">
        <v>1</v>
      </c>
      <c r="AK689" t="n">
        <v>1</v>
      </c>
      <c r="AL689" t="n">
        <v>1</v>
      </c>
      <c r="AM689" t="n">
        <v>2</v>
      </c>
      <c r="AN689" t="n">
        <v>0</v>
      </c>
      <c r="AO689" t="n">
        <v>1</v>
      </c>
      <c r="AP689" t="n">
        <v>1</v>
      </c>
      <c r="AQ689" t="n">
        <v>0</v>
      </c>
      <c r="AR689" t="n">
        <v>0</v>
      </c>
      <c r="AS689" t="inlineStr"/>
      <c r="AT689" t="n">
        <v>0.01</v>
      </c>
      <c r="AU689" t="inlineStr"/>
      <c r="AV689" t="n">
        <v>0</v>
      </c>
      <c r="AW689" t="n">
        <v>2</v>
      </c>
      <c r="AX689" t="n">
        <v>78867933</v>
      </c>
      <c r="AY689" t="n">
        <v>1</v>
      </c>
      <c r="AZ689" t="n">
        <v>0</v>
      </c>
      <c r="BA689" t="n">
        <v>668</v>
      </c>
      <c r="BB689" t="n">
        <v>0</v>
      </c>
      <c r="BC689" t="n">
        <v>0</v>
      </c>
      <c r="BD689" t="n">
        <v>0</v>
      </c>
      <c r="BE689" t="n">
        <v>0</v>
      </c>
      <c r="BF689" t="n">
        <v>0</v>
      </c>
      <c r="BG689" t="n">
        <v>0</v>
      </c>
      <c r="BH689" t="n">
        <v>0</v>
      </c>
      <c r="BI689" t="n">
        <v>0</v>
      </c>
      <c r="BJ689" t="n">
        <v>0</v>
      </c>
      <c r="BK689" t="n">
        <v>0</v>
      </c>
      <c r="BL689" t="n">
        <v>0</v>
      </c>
      <c r="BM689" t="n">
        <v>0</v>
      </c>
      <c r="BN689" t="n">
        <v>0</v>
      </c>
      <c r="BO689" t="n">
        <v>0</v>
      </c>
      <c r="BP689" t="n">
        <v>0</v>
      </c>
      <c r="BQ689" t="n">
        <v>0</v>
      </c>
      <c r="BR689" t="n">
        <v>0</v>
      </c>
      <c r="BS689" t="n">
        <v>0</v>
      </c>
      <c r="BT689" t="n">
        <v>0</v>
      </c>
      <c r="BU689" t="n">
        <v>0</v>
      </c>
      <c r="BV689" t="n">
        <v>0</v>
      </c>
      <c r="BW689" t="n">
        <v>0</v>
      </c>
      <c r="CV689" t="n">
        <v>0</v>
      </c>
      <c r="CW689" t="n">
        <v>0</v>
      </c>
      <c r="CX689">
        <f>ROUND(Y689*Source!I2019,7)</f>
        <v/>
      </c>
      <c r="CY689">
        <f>AA689</f>
        <v/>
      </c>
      <c r="CZ689">
        <f>AE689</f>
        <v/>
      </c>
      <c r="DA689">
        <f>AI689</f>
        <v/>
      </c>
      <c r="DB689">
        <f>ROUND(ROUND(AT689*CZ689,2),2)</f>
        <v/>
      </c>
      <c r="DC689">
        <f>ROUND(ROUND(AT689*AG689,2),2)</f>
        <v/>
      </c>
      <c r="DD689" t="inlineStr"/>
      <c r="DE689" t="inlineStr"/>
      <c r="DF689">
        <f>ROUND(ROUND(AE689*AI689,0)*CX689,0)</f>
        <v/>
      </c>
      <c r="DG689">
        <f>ROUND(ROUND(AF689,0)*CX689,0)</f>
        <v/>
      </c>
      <c r="DH689">
        <f>ROUND(ROUND(AG689,0)*CX689,0)</f>
        <v/>
      </c>
      <c r="DI689">
        <f>ROUND(ROUND(AH689,0)*CX689,0)</f>
        <v/>
      </c>
      <c r="DJ689">
        <f>DF689</f>
        <v/>
      </c>
      <c r="DK689" t="n">
        <v>0</v>
      </c>
      <c r="DL689" t="inlineStr"/>
      <c r="DM689" t="n">
        <v>0</v>
      </c>
      <c r="DN689" t="inlineStr"/>
      <c r="DO689" t="n">
        <v>0</v>
      </c>
    </row>
    <row r="690">
      <c r="A690">
        <f>ROW(Source!A2019)</f>
        <v/>
      </c>
      <c r="B690" t="n">
        <v>78862477</v>
      </c>
      <c r="C690" t="n">
        <v>78867918</v>
      </c>
      <c r="D690" t="n">
        <v>29152134</v>
      </c>
      <c r="E690" t="n">
        <v>1</v>
      </c>
      <c r="F690" t="n">
        <v>1</v>
      </c>
      <c r="G690" t="n">
        <v>1</v>
      </c>
      <c r="H690" t="n">
        <v>3</v>
      </c>
      <c r="I690" t="inlineStr">
        <is>
          <t>501-8442</t>
        </is>
      </c>
      <c r="J690" t="inlineStr">
        <is>
          <t>ТССЦ Московской обл., 501-8442, приказ Минстроя России №675/пр от 28.02.2017 № 258/пр</t>
        </is>
      </c>
      <c r="K690" t="inlineStr">
        <is>
          <t>Кабель силовой с медными жилами с поливинилхлоридной изоляцией и оболочкой, не распространяющий горение марки ВВГнг, напряжением 0,66 кВ, с числом жил - 3 и сечением 1,5 мм2</t>
        </is>
      </c>
      <c r="L690" t="n">
        <v>1477</v>
      </c>
      <c r="N690" t="n">
        <v>1013</v>
      </c>
      <c r="O690" t="inlineStr">
        <is>
          <t>1000 м</t>
        </is>
      </c>
      <c r="P690" t="inlineStr">
        <is>
          <t>1000 М</t>
        </is>
      </c>
      <c r="Q690" t="n">
        <v>1</v>
      </c>
      <c r="W690" t="n">
        <v>0</v>
      </c>
      <c r="X690" t="n">
        <v>-533084178</v>
      </c>
      <c r="Y690">
        <f>AT690</f>
        <v/>
      </c>
      <c r="AA690" t="n">
        <v>57244.39</v>
      </c>
      <c r="AB690" t="n">
        <v>0</v>
      </c>
      <c r="AC690" t="n">
        <v>0</v>
      </c>
      <c r="AD690" t="n">
        <v>0</v>
      </c>
      <c r="AE690" t="n">
        <v>3090.95</v>
      </c>
      <c r="AF690" t="n">
        <v>0</v>
      </c>
      <c r="AG690" t="n">
        <v>0</v>
      </c>
      <c r="AH690" t="n">
        <v>0</v>
      </c>
      <c r="AI690" t="n">
        <v>18.52</v>
      </c>
      <c r="AJ690" t="n">
        <v>1</v>
      </c>
      <c r="AK690" t="n">
        <v>1</v>
      </c>
      <c r="AL690" t="n">
        <v>1</v>
      </c>
      <c r="AM690" t="n">
        <v>0</v>
      </c>
      <c r="AN690" t="n">
        <v>0</v>
      </c>
      <c r="AO690" t="n">
        <v>0</v>
      </c>
      <c r="AP690" t="n">
        <v>1</v>
      </c>
      <c r="AQ690" t="n">
        <v>0</v>
      </c>
      <c r="AR690" t="n">
        <v>0</v>
      </c>
      <c r="AS690" t="inlineStr"/>
      <c r="AT690" t="n">
        <v>0.1</v>
      </c>
      <c r="AU690" t="inlineStr"/>
      <c r="AV690" t="n">
        <v>0</v>
      </c>
      <c r="AW690" t="n">
        <v>1</v>
      </c>
      <c r="AX690" t="n">
        <v>-1</v>
      </c>
      <c r="AY690" t="n">
        <v>0</v>
      </c>
      <c r="AZ690" t="n">
        <v>0</v>
      </c>
      <c r="BA690" t="inlineStr"/>
      <c r="BB690" t="n">
        <v>0</v>
      </c>
      <c r="BC690" t="n">
        <v>0</v>
      </c>
      <c r="BD690" t="n">
        <v>0</v>
      </c>
      <c r="BE690" t="n">
        <v>0</v>
      </c>
      <c r="BF690" t="n">
        <v>0</v>
      </c>
      <c r="BG690" t="n">
        <v>0</v>
      </c>
      <c r="BH690" t="n">
        <v>0</v>
      </c>
      <c r="BI690" t="n">
        <v>0</v>
      </c>
      <c r="BJ690" t="n">
        <v>0</v>
      </c>
      <c r="BK690" t="n">
        <v>0</v>
      </c>
      <c r="BL690" t="n">
        <v>0</v>
      </c>
      <c r="BM690" t="n">
        <v>0</v>
      </c>
      <c r="BN690" t="n">
        <v>0</v>
      </c>
      <c r="BO690" t="n">
        <v>0</v>
      </c>
      <c r="BP690" t="n">
        <v>0</v>
      </c>
      <c r="BQ690" t="n">
        <v>0</v>
      </c>
      <c r="BR690" t="n">
        <v>0</v>
      </c>
      <c r="BS690" t="n">
        <v>0</v>
      </c>
      <c r="BT690" t="n">
        <v>0</v>
      </c>
      <c r="BU690" t="n">
        <v>0</v>
      </c>
      <c r="BV690" t="n">
        <v>0</v>
      </c>
      <c r="BW690" t="n">
        <v>0</v>
      </c>
      <c r="CV690" t="n">
        <v>0</v>
      </c>
      <c r="CW690" t="n">
        <v>0</v>
      </c>
      <c r="CX690">
        <f>ROUND(Y690*Source!I2019,7)</f>
        <v/>
      </c>
      <c r="CY690">
        <f>AA690</f>
        <v/>
      </c>
      <c r="CZ690">
        <f>AE690</f>
        <v/>
      </c>
      <c r="DA690">
        <f>AI690</f>
        <v/>
      </c>
      <c r="DB690">
        <f>ROUND(ROUND(AT690*CZ690,2),2)</f>
        <v/>
      </c>
      <c r="DC690">
        <f>ROUND(ROUND(AT690*AG690,2),2)</f>
        <v/>
      </c>
      <c r="DD690" t="inlineStr"/>
      <c r="DE690" t="inlineStr"/>
      <c r="DF690">
        <f>ROUND(ROUND(AE690*AI690,0)*CX690,0)</f>
        <v/>
      </c>
      <c r="DG690">
        <f>ROUND(ROUND(AF690,0)*CX690,0)</f>
        <v/>
      </c>
      <c r="DH690">
        <f>ROUND(ROUND(AG690,0)*CX690,0)</f>
        <v/>
      </c>
      <c r="DI690">
        <f>ROUND(ROUND(AH690,0)*CX690,0)</f>
        <v/>
      </c>
      <c r="DJ690">
        <f>DF690</f>
        <v/>
      </c>
      <c r="DK690" t="n">
        <v>0</v>
      </c>
      <c r="DL690" t="inlineStr"/>
      <c r="DM690" t="n">
        <v>0</v>
      </c>
      <c r="DN690" t="inlineStr"/>
      <c r="DO690" t="n">
        <v>0</v>
      </c>
    </row>
    <row r="691">
      <c r="A691">
        <f>ROW(Source!A2019)</f>
        <v/>
      </c>
      <c r="B691" t="n">
        <v>78862477</v>
      </c>
      <c r="C691" t="n">
        <v>78867918</v>
      </c>
      <c r="D691" t="n">
        <v>29159012</v>
      </c>
      <c r="E691" t="n">
        <v>1</v>
      </c>
      <c r="F691" t="n">
        <v>1</v>
      </c>
      <c r="G691" t="n">
        <v>1</v>
      </c>
      <c r="H691" t="n">
        <v>3</v>
      </c>
      <c r="I691" t="inlineStr">
        <is>
          <t>507-0700</t>
        </is>
      </c>
      <c r="J691" t="inlineStr">
        <is>
          <t>ТССЦ Московской обл., 507-0700, приказ Минстроя России №675/пр от 28.02.2017 № 258/пр</t>
        </is>
      </c>
      <c r="K691" t="inlineStr">
        <is>
          <t>Трубка поливинилхлоридная ХВТ</t>
        </is>
      </c>
      <c r="L691" t="n">
        <v>1346</v>
      </c>
      <c r="N691" t="n">
        <v>1009</v>
      </c>
      <c r="O691" t="inlineStr">
        <is>
          <t>кг</t>
        </is>
      </c>
      <c r="P691" t="inlineStr">
        <is>
          <t>кг</t>
        </is>
      </c>
      <c r="Q691" t="n">
        <v>1</v>
      </c>
      <c r="W691" t="n">
        <v>0</v>
      </c>
      <c r="X691" t="n">
        <v>-821506530</v>
      </c>
      <c r="Y691">
        <f>AT691</f>
        <v/>
      </c>
      <c r="AA691" t="n">
        <v>202.83</v>
      </c>
      <c r="AB691" t="n">
        <v>0</v>
      </c>
      <c r="AC691" t="n">
        <v>0</v>
      </c>
      <c r="AD691" t="n">
        <v>0</v>
      </c>
      <c r="AE691" t="n">
        <v>41.82</v>
      </c>
      <c r="AF691" t="n">
        <v>0</v>
      </c>
      <c r="AG691" t="n">
        <v>0</v>
      </c>
      <c r="AH691" t="n">
        <v>0</v>
      </c>
      <c r="AI691" t="n">
        <v>4.85</v>
      </c>
      <c r="AJ691" t="n">
        <v>1</v>
      </c>
      <c r="AK691" t="n">
        <v>1</v>
      </c>
      <c r="AL691" t="n">
        <v>1</v>
      </c>
      <c r="AM691" t="n">
        <v>2</v>
      </c>
      <c r="AN691" t="n">
        <v>0</v>
      </c>
      <c r="AO691" t="n">
        <v>1</v>
      </c>
      <c r="AP691" t="n">
        <v>1</v>
      </c>
      <c r="AQ691" t="n">
        <v>0</v>
      </c>
      <c r="AR691" t="n">
        <v>0</v>
      </c>
      <c r="AS691" t="inlineStr"/>
      <c r="AT691" t="n">
        <v>0.53</v>
      </c>
      <c r="AU691" t="inlineStr"/>
      <c r="AV691" t="n">
        <v>0</v>
      </c>
      <c r="AW691" t="n">
        <v>2</v>
      </c>
      <c r="AX691" t="n">
        <v>78867934</v>
      </c>
      <c r="AY691" t="n">
        <v>1</v>
      </c>
      <c r="AZ691" t="n">
        <v>0</v>
      </c>
      <c r="BA691" t="n">
        <v>669</v>
      </c>
      <c r="BB691" t="n">
        <v>0</v>
      </c>
      <c r="BC691" t="n">
        <v>0</v>
      </c>
      <c r="BD691" t="n">
        <v>0</v>
      </c>
      <c r="BE691" t="n">
        <v>0</v>
      </c>
      <c r="BF691" t="n">
        <v>0</v>
      </c>
      <c r="BG691" t="n">
        <v>0</v>
      </c>
      <c r="BH691" t="n">
        <v>0</v>
      </c>
      <c r="BI691" t="n">
        <v>0</v>
      </c>
      <c r="BJ691" t="n">
        <v>0</v>
      </c>
      <c r="BK691" t="n">
        <v>0</v>
      </c>
      <c r="BL691" t="n">
        <v>0</v>
      </c>
      <c r="BM691" t="n">
        <v>0</v>
      </c>
      <c r="BN691" t="n">
        <v>0</v>
      </c>
      <c r="BO691" t="n">
        <v>0</v>
      </c>
      <c r="BP691" t="n">
        <v>0</v>
      </c>
      <c r="BQ691" t="n">
        <v>0</v>
      </c>
      <c r="BR691" t="n">
        <v>0</v>
      </c>
      <c r="BS691" t="n">
        <v>0</v>
      </c>
      <c r="BT691" t="n">
        <v>0</v>
      </c>
      <c r="BU691" t="n">
        <v>0</v>
      </c>
      <c r="BV691" t="n">
        <v>0</v>
      </c>
      <c r="BW691" t="n">
        <v>0</v>
      </c>
      <c r="CV691" t="n">
        <v>0</v>
      </c>
      <c r="CW691" t="n">
        <v>0</v>
      </c>
      <c r="CX691">
        <f>ROUND(Y691*Source!I2019,7)</f>
        <v/>
      </c>
      <c r="CY691">
        <f>AA691</f>
        <v/>
      </c>
      <c r="CZ691">
        <f>AE691</f>
        <v/>
      </c>
      <c r="DA691">
        <f>AI691</f>
        <v/>
      </c>
      <c r="DB691">
        <f>ROUND(ROUND(AT691*CZ691,2),2)</f>
        <v/>
      </c>
      <c r="DC691">
        <f>ROUND(ROUND(AT691*AG691,2),2)</f>
        <v/>
      </c>
      <c r="DD691" t="inlineStr"/>
      <c r="DE691" t="inlineStr"/>
      <c r="DF691">
        <f>ROUND(ROUND(AE691*AI691,0)*CX691,0)</f>
        <v/>
      </c>
      <c r="DG691">
        <f>ROUND(ROUND(AF691,0)*CX691,0)</f>
        <v/>
      </c>
      <c r="DH691">
        <f>ROUND(ROUND(AG691,0)*CX691,0)</f>
        <v/>
      </c>
      <c r="DI691">
        <f>ROUND(ROUND(AH691,0)*CX691,0)</f>
        <v/>
      </c>
      <c r="DJ691">
        <f>DF691</f>
        <v/>
      </c>
      <c r="DK691" t="n">
        <v>0</v>
      </c>
      <c r="DL691" t="inlineStr"/>
      <c r="DM691" t="n">
        <v>0</v>
      </c>
      <c r="DN691" t="inlineStr"/>
      <c r="DO691" t="n">
        <v>0</v>
      </c>
    </row>
    <row r="692">
      <c r="A692">
        <f>ROW(Source!A2019)</f>
        <v/>
      </c>
      <c r="B692" t="n">
        <v>78862477</v>
      </c>
      <c r="C692" t="n">
        <v>78867918</v>
      </c>
      <c r="D692" t="n">
        <v>29168884</v>
      </c>
      <c r="E692" t="n">
        <v>1</v>
      </c>
      <c r="F692" t="n">
        <v>1</v>
      </c>
      <c r="G692" t="n">
        <v>1</v>
      </c>
      <c r="H692" t="n">
        <v>3</v>
      </c>
      <c r="I692" t="inlineStr">
        <is>
          <t>509-4820</t>
        </is>
      </c>
      <c r="J692" t="inlineStr">
        <is>
          <t>ТССЦ Московской обл., 509-4820, приказ Минстроя России №675/пр от 28.02.2017 № 258/пр</t>
        </is>
      </c>
      <c r="K692" t="inlineStr">
        <is>
          <t>Фотореле ФР2 У3</t>
        </is>
      </c>
      <c r="L692" t="n">
        <v>1354</v>
      </c>
      <c r="N692" t="n">
        <v>1010</v>
      </c>
      <c r="O692" t="inlineStr">
        <is>
          <t>шт.</t>
        </is>
      </c>
      <c r="P692" t="inlineStr">
        <is>
          <t>шт.</t>
        </is>
      </c>
      <c r="Q692" t="n">
        <v>1</v>
      </c>
      <c r="W692" t="n">
        <v>0</v>
      </c>
      <c r="X692" t="n">
        <v>1962149314</v>
      </c>
      <c r="Y692">
        <f>AT692</f>
        <v/>
      </c>
      <c r="AA692" t="n">
        <v>1509.23</v>
      </c>
      <c r="AB692" t="n">
        <v>0</v>
      </c>
      <c r="AC692" t="n">
        <v>0</v>
      </c>
      <c r="AD692" t="n">
        <v>0</v>
      </c>
      <c r="AE692" t="n">
        <v>479.12</v>
      </c>
      <c r="AF692" t="n">
        <v>0</v>
      </c>
      <c r="AG692" t="n">
        <v>0</v>
      </c>
      <c r="AH692" t="n">
        <v>0</v>
      </c>
      <c r="AI692" t="n">
        <v>3.15</v>
      </c>
      <c r="AJ692" t="n">
        <v>1</v>
      </c>
      <c r="AK692" t="n">
        <v>1</v>
      </c>
      <c r="AL692" t="n">
        <v>1</v>
      </c>
      <c r="AM692" t="n">
        <v>0</v>
      </c>
      <c r="AN692" t="n">
        <v>0</v>
      </c>
      <c r="AO692" t="n">
        <v>0</v>
      </c>
      <c r="AP692" t="n">
        <v>1</v>
      </c>
      <c r="AQ692" t="n">
        <v>0</v>
      </c>
      <c r="AR692" t="n">
        <v>0</v>
      </c>
      <c r="AS692" t="inlineStr"/>
      <c r="AT692" t="n">
        <v>33.3333333</v>
      </c>
      <c r="AU692" t="inlineStr"/>
      <c r="AV692" t="n">
        <v>0</v>
      </c>
      <c r="AW692" t="n">
        <v>1</v>
      </c>
      <c r="AX692" t="n">
        <v>-1</v>
      </c>
      <c r="AY692" t="n">
        <v>0</v>
      </c>
      <c r="AZ692" t="n">
        <v>0</v>
      </c>
      <c r="BA692" t="inlineStr"/>
      <c r="BB692" t="n">
        <v>0</v>
      </c>
      <c r="BC692" t="n">
        <v>0</v>
      </c>
      <c r="BD692" t="n">
        <v>0</v>
      </c>
      <c r="BE692" t="n">
        <v>0</v>
      </c>
      <c r="BF692" t="n">
        <v>0</v>
      </c>
      <c r="BG692" t="n">
        <v>0</v>
      </c>
      <c r="BH692" t="n">
        <v>0</v>
      </c>
      <c r="BI692" t="n">
        <v>0</v>
      </c>
      <c r="BJ692" t="n">
        <v>0</v>
      </c>
      <c r="BK692" t="n">
        <v>0</v>
      </c>
      <c r="BL692" t="n">
        <v>0</v>
      </c>
      <c r="BM692" t="n">
        <v>0</v>
      </c>
      <c r="BN692" t="n">
        <v>0</v>
      </c>
      <c r="BO692" t="n">
        <v>0</v>
      </c>
      <c r="BP692" t="n">
        <v>0</v>
      </c>
      <c r="BQ692" t="n">
        <v>0</v>
      </c>
      <c r="BR692" t="n">
        <v>0</v>
      </c>
      <c r="BS692" t="n">
        <v>0</v>
      </c>
      <c r="BT692" t="n">
        <v>0</v>
      </c>
      <c r="BU692" t="n">
        <v>0</v>
      </c>
      <c r="BV692" t="n">
        <v>0</v>
      </c>
      <c r="BW692" t="n">
        <v>0</v>
      </c>
      <c r="CV692" t="n">
        <v>0</v>
      </c>
      <c r="CW692" t="n">
        <v>0</v>
      </c>
      <c r="CX692">
        <f>ROUND(Y692*Source!I2019,7)</f>
        <v/>
      </c>
      <c r="CY692">
        <f>AA692</f>
        <v/>
      </c>
      <c r="CZ692">
        <f>AE692</f>
        <v/>
      </c>
      <c r="DA692">
        <f>AI692</f>
        <v/>
      </c>
      <c r="DB692">
        <f>ROUND(ROUND(AT692*CZ692,2),2)</f>
        <v/>
      </c>
      <c r="DC692">
        <f>ROUND(ROUND(AT692*AG692,2),2)</f>
        <v/>
      </c>
      <c r="DD692" t="inlineStr"/>
      <c r="DE692" t="inlineStr"/>
      <c r="DF692">
        <f>ROUND(ROUND(AE692*AI692,0)*CX692,0)</f>
        <v/>
      </c>
      <c r="DG692">
        <f>ROUND(ROUND(AF692,0)*CX692,0)</f>
        <v/>
      </c>
      <c r="DH692">
        <f>ROUND(ROUND(AG692,0)*CX692,0)</f>
        <v/>
      </c>
      <c r="DI692">
        <f>ROUND(ROUND(AH692,0)*CX692,0)</f>
        <v/>
      </c>
      <c r="DJ692">
        <f>DF692</f>
        <v/>
      </c>
      <c r="DK692" t="n">
        <v>0</v>
      </c>
      <c r="DL692" t="inlineStr"/>
      <c r="DM692" t="n">
        <v>0</v>
      </c>
      <c r="DN692" t="inlineStr"/>
      <c r="DO692" t="n">
        <v>0</v>
      </c>
    </row>
    <row r="693">
      <c r="A693">
        <f>ROW(Source!A2019)</f>
        <v/>
      </c>
      <c r="B693" t="n">
        <v>78862477</v>
      </c>
      <c r="C693" t="n">
        <v>78867918</v>
      </c>
      <c r="D693" t="n">
        <v>29171808</v>
      </c>
      <c r="E693" t="n">
        <v>1</v>
      </c>
      <c r="F693" t="n">
        <v>1</v>
      </c>
      <c r="G693" t="n">
        <v>1</v>
      </c>
      <c r="H693" t="n">
        <v>3</v>
      </c>
      <c r="I693" t="inlineStr">
        <is>
          <t>999-9950</t>
        </is>
      </c>
      <c r="J693" t="inlineStr">
        <is>
          <t>ТССЦ Московской обл., 999-9950, приказ Минстроя России №675/пр от 21.09.2015 г.</t>
        </is>
      </c>
      <c r="K693" t="inlineStr">
        <is>
          <t>Вспомогательные ненормируемые материалы (2% от ОЗП)</t>
        </is>
      </c>
      <c r="L693" t="n">
        <v>1374</v>
      </c>
      <c r="N693" t="n">
        <v>1013</v>
      </c>
      <c r="O693" t="inlineStr">
        <is>
          <t>РУБ</t>
        </is>
      </c>
      <c r="P693" t="inlineStr">
        <is>
          <t>РУБ</t>
        </is>
      </c>
      <c r="Q693" t="n">
        <v>1</v>
      </c>
      <c r="W693" t="n">
        <v>0</v>
      </c>
      <c r="X693" t="n">
        <v>-915781824</v>
      </c>
      <c r="Y693">
        <f>AT693</f>
        <v/>
      </c>
      <c r="AA693" t="n">
        <v>1</v>
      </c>
      <c r="AB693" t="n">
        <v>0</v>
      </c>
      <c r="AC693" t="n">
        <v>0</v>
      </c>
      <c r="AD693" t="n">
        <v>0</v>
      </c>
      <c r="AE693" t="n">
        <v>1</v>
      </c>
      <c r="AF693" t="n">
        <v>0</v>
      </c>
      <c r="AG693" t="n">
        <v>0</v>
      </c>
      <c r="AH693" t="n">
        <v>0</v>
      </c>
      <c r="AI693" t="n">
        <v>1</v>
      </c>
      <c r="AJ693" t="n">
        <v>1</v>
      </c>
      <c r="AK693" t="n">
        <v>1</v>
      </c>
      <c r="AL693" t="n">
        <v>1</v>
      </c>
      <c r="AM693" t="n">
        <v>-2</v>
      </c>
      <c r="AN693" t="n">
        <v>0</v>
      </c>
      <c r="AO693" t="n">
        <v>1</v>
      </c>
      <c r="AP693" t="n">
        <v>1</v>
      </c>
      <c r="AQ693" t="n">
        <v>0</v>
      </c>
      <c r="AR693" t="n">
        <v>0</v>
      </c>
      <c r="AS693" t="inlineStr"/>
      <c r="AT693" t="n">
        <v>3.1</v>
      </c>
      <c r="AU693" t="inlineStr"/>
      <c r="AV693" t="n">
        <v>0</v>
      </c>
      <c r="AW693" t="n">
        <v>2</v>
      </c>
      <c r="AX693" t="n">
        <v>78867935</v>
      </c>
      <c r="AY693" t="n">
        <v>1</v>
      </c>
      <c r="AZ693" t="n">
        <v>0</v>
      </c>
      <c r="BA693" t="n">
        <v>670</v>
      </c>
      <c r="BB693" t="n">
        <v>0</v>
      </c>
      <c r="BC693" t="n">
        <v>0</v>
      </c>
      <c r="BD693" t="n">
        <v>0</v>
      </c>
      <c r="BE693" t="n">
        <v>0</v>
      </c>
      <c r="BF693" t="n">
        <v>0</v>
      </c>
      <c r="BG693" t="n">
        <v>0</v>
      </c>
      <c r="BH693" t="n">
        <v>0</v>
      </c>
      <c r="BI693" t="n">
        <v>0</v>
      </c>
      <c r="BJ693" t="n">
        <v>0</v>
      </c>
      <c r="BK693" t="n">
        <v>0</v>
      </c>
      <c r="BL693" t="n">
        <v>0</v>
      </c>
      <c r="BM693" t="n">
        <v>0</v>
      </c>
      <c r="BN693" t="n">
        <v>0</v>
      </c>
      <c r="BO693" t="n">
        <v>0</v>
      </c>
      <c r="BP693" t="n">
        <v>0</v>
      </c>
      <c r="BQ693" t="n">
        <v>0</v>
      </c>
      <c r="BR693" t="n">
        <v>0</v>
      </c>
      <c r="BS693" t="n">
        <v>0</v>
      </c>
      <c r="BT693" t="n">
        <v>0</v>
      </c>
      <c r="BU693" t="n">
        <v>0</v>
      </c>
      <c r="BV693" t="n">
        <v>0</v>
      </c>
      <c r="BW693" t="n">
        <v>0</v>
      </c>
      <c r="CV693" t="n">
        <v>0</v>
      </c>
      <c r="CW693" t="n">
        <v>0</v>
      </c>
      <c r="CX693">
        <f>ROUND(Y693*Source!I2019,7)</f>
        <v/>
      </c>
      <c r="CY693">
        <f>AA693</f>
        <v/>
      </c>
      <c r="CZ693">
        <f>AE693</f>
        <v/>
      </c>
      <c r="DA693">
        <f>AI693</f>
        <v/>
      </c>
      <c r="DB693">
        <f>ROUND(ROUND(AT693*CZ693,2),2)</f>
        <v/>
      </c>
      <c r="DC693">
        <f>ROUND(ROUND(AT693*AG693,2),2)</f>
        <v/>
      </c>
      <c r="DD693" t="inlineStr"/>
      <c r="DE693" t="inlineStr"/>
      <c r="DF693">
        <f>ROUND(ROUND(AE693,0)*CX693,0)</f>
        <v/>
      </c>
      <c r="DG693">
        <f>ROUND(ROUND(AF693,0)*CX693,0)</f>
        <v/>
      </c>
      <c r="DH693">
        <f>ROUND(ROUND(AG693,0)*CX693,0)</f>
        <v/>
      </c>
      <c r="DI693">
        <f>ROUND(ROUND(AH693,0)*CX693,0)</f>
        <v/>
      </c>
      <c r="DJ693">
        <f>DF693</f>
        <v/>
      </c>
      <c r="DK693" t="n">
        <v>0</v>
      </c>
      <c r="DL693" t="inlineStr"/>
      <c r="DM693" t="n">
        <v>0</v>
      </c>
      <c r="DN693" t="inlineStr"/>
      <c r="DO693" t="n">
        <v>0</v>
      </c>
    </row>
    <row r="694">
      <c r="A694">
        <f>ROW(Source!A2022)</f>
        <v/>
      </c>
      <c r="B694" t="n">
        <v>78862477</v>
      </c>
      <c r="C694" t="n">
        <v>78868269</v>
      </c>
      <c r="D694" t="n">
        <v>18411117</v>
      </c>
      <c r="E694" t="n">
        <v>1</v>
      </c>
      <c r="F694" t="n">
        <v>1</v>
      </c>
      <c r="G694" t="n">
        <v>1</v>
      </c>
      <c r="H694" t="n">
        <v>1</v>
      </c>
      <c r="I694" t="inlineStr">
        <is>
          <t>1-1040-90</t>
        </is>
      </c>
      <c r="J694" t="inlineStr"/>
      <c r="K694" t="inlineStr">
        <is>
          <t>Рабочий строитель среднего разряда 4</t>
        </is>
      </c>
      <c r="L694" t="n">
        <v>1369</v>
      </c>
      <c r="N694" t="n">
        <v>1013</v>
      </c>
      <c r="O694" t="inlineStr">
        <is>
          <t>чел.-ч</t>
        </is>
      </c>
      <c r="P694" t="inlineStr">
        <is>
          <t>чел.-ч</t>
        </is>
      </c>
      <c r="Q694" t="n">
        <v>1</v>
      </c>
      <c r="W694" t="n">
        <v>0</v>
      </c>
      <c r="X694" t="n">
        <v>-1739886638</v>
      </c>
      <c r="Y694">
        <f>AT694</f>
        <v/>
      </c>
      <c r="AA694" t="n">
        <v>0</v>
      </c>
      <c r="AB694" t="n">
        <v>0</v>
      </c>
      <c r="AC694" t="n">
        <v>0</v>
      </c>
      <c r="AD694" t="n">
        <v>9.619999999999999</v>
      </c>
      <c r="AE694" t="n">
        <v>0</v>
      </c>
      <c r="AF694" t="n">
        <v>0</v>
      </c>
      <c r="AG694" t="n">
        <v>0</v>
      </c>
      <c r="AH694" t="n">
        <v>9.619999999999999</v>
      </c>
      <c r="AI694" t="n">
        <v>1</v>
      </c>
      <c r="AJ694" t="n">
        <v>1</v>
      </c>
      <c r="AK694" t="n">
        <v>1</v>
      </c>
      <c r="AL694" t="n">
        <v>1</v>
      </c>
      <c r="AM694" t="n">
        <v>-2</v>
      </c>
      <c r="AN694" t="n">
        <v>0</v>
      </c>
      <c r="AO694" t="n">
        <v>1</v>
      </c>
      <c r="AP694" t="n">
        <v>1</v>
      </c>
      <c r="AQ694" t="n">
        <v>0</v>
      </c>
      <c r="AR694" t="n">
        <v>0</v>
      </c>
      <c r="AS694" t="inlineStr"/>
      <c r="AT694" t="n">
        <v>163.3</v>
      </c>
      <c r="AU694" t="inlineStr"/>
      <c r="AV694" t="n">
        <v>1</v>
      </c>
      <c r="AW694" t="n">
        <v>2</v>
      </c>
      <c r="AX694" t="n">
        <v>78868274</v>
      </c>
      <c r="AY694" t="n">
        <v>1</v>
      </c>
      <c r="AZ694" t="n">
        <v>0</v>
      </c>
      <c r="BA694" t="n">
        <v>671</v>
      </c>
      <c r="BB694" t="n">
        <v>0</v>
      </c>
      <c r="BC694" t="n">
        <v>0</v>
      </c>
      <c r="BD694" t="n">
        <v>0</v>
      </c>
      <c r="BE694" t="n">
        <v>0</v>
      </c>
      <c r="BF694" t="n">
        <v>0</v>
      </c>
      <c r="BG694" t="n">
        <v>0</v>
      </c>
      <c r="BH694" t="n">
        <v>0</v>
      </c>
      <c r="BI694" t="n">
        <v>0</v>
      </c>
      <c r="BJ694" t="n">
        <v>0</v>
      </c>
      <c r="BK694" t="n">
        <v>0</v>
      </c>
      <c r="BL694" t="n">
        <v>0</v>
      </c>
      <c r="BM694" t="n">
        <v>0</v>
      </c>
      <c r="BN694" t="n">
        <v>0</v>
      </c>
      <c r="BO694" t="n">
        <v>0</v>
      </c>
      <c r="BP694" t="n">
        <v>0</v>
      </c>
      <c r="BQ694" t="n">
        <v>0</v>
      </c>
      <c r="BR694" t="n">
        <v>0</v>
      </c>
      <c r="BS694" t="n">
        <v>0</v>
      </c>
      <c r="BT694" t="n">
        <v>0</v>
      </c>
      <c r="BU694" t="n">
        <v>0</v>
      </c>
      <c r="BV694" t="n">
        <v>0</v>
      </c>
      <c r="BW694" t="n">
        <v>0</v>
      </c>
      <c r="CU694">
        <f>ROUND(AT694*Source!I2022*AH694*AL694,0)</f>
        <v/>
      </c>
      <c r="CV694">
        <f>ROUND(Y694*Source!I2022,7)</f>
        <v/>
      </c>
      <c r="CW694" t="n">
        <v>0</v>
      </c>
      <c r="CX694">
        <f>ROUND(Y694*Source!I2022,7)</f>
        <v/>
      </c>
      <c r="CY694">
        <f>AD694</f>
        <v/>
      </c>
      <c r="CZ694">
        <f>AH694</f>
        <v/>
      </c>
      <c r="DA694">
        <f>AL694</f>
        <v/>
      </c>
      <c r="DB694">
        <f>ROUND(ROUND(AT694*CZ694,2),2)</f>
        <v/>
      </c>
      <c r="DC694">
        <f>ROUND(ROUND(AT694*AG694,2),2)</f>
        <v/>
      </c>
      <c r="DD694" t="inlineStr"/>
      <c r="DE694" t="inlineStr"/>
      <c r="DF694">
        <f>ROUND(ROUND(AE694,0)*CX694,0)</f>
        <v/>
      </c>
      <c r="DG694">
        <f>ROUND(ROUND(AF694,0)*CX694,0)</f>
        <v/>
      </c>
      <c r="DH694">
        <f>ROUND(ROUND(AG694,0)*CX694,0)</f>
        <v/>
      </c>
      <c r="DI694">
        <f>ROUND(ROUND(AH694,0)*CX694,0)</f>
        <v/>
      </c>
      <c r="DJ694">
        <f>DI694</f>
        <v/>
      </c>
      <c r="DK694" t="n">
        <v>0</v>
      </c>
      <c r="DL694" t="inlineStr"/>
      <c r="DM694" t="n">
        <v>0</v>
      </c>
      <c r="DN694" t="inlineStr"/>
      <c r="DO694" t="n">
        <v>0</v>
      </c>
    </row>
    <row r="695">
      <c r="A695">
        <f>ROW(Source!A2022)</f>
        <v/>
      </c>
      <c r="B695" t="n">
        <v>78862477</v>
      </c>
      <c r="C695" t="n">
        <v>78868269</v>
      </c>
      <c r="D695" t="n">
        <v>121548</v>
      </c>
      <c r="E695" t="n">
        <v>1</v>
      </c>
      <c r="F695" t="n">
        <v>1</v>
      </c>
      <c r="G695" t="n">
        <v>1</v>
      </c>
      <c r="H695" t="n">
        <v>1</v>
      </c>
      <c r="I695" t="inlineStr">
        <is>
          <t>2</t>
        </is>
      </c>
      <c r="J695" t="inlineStr"/>
      <c r="K695" t="inlineStr">
        <is>
          <t>Затраты труда машинистов</t>
        </is>
      </c>
      <c r="L695" t="n">
        <v>608254</v>
      </c>
      <c r="N695" t="n">
        <v>1013</v>
      </c>
      <c r="O695" t="inlineStr">
        <is>
          <t>чел.час</t>
        </is>
      </c>
      <c r="P695" t="inlineStr">
        <is>
          <t>чел.час</t>
        </is>
      </c>
      <c r="Q695" t="n">
        <v>1</v>
      </c>
      <c r="W695" t="n">
        <v>0</v>
      </c>
      <c r="X695" t="n">
        <v>-185737400</v>
      </c>
      <c r="Y695">
        <f>AT695</f>
        <v/>
      </c>
      <c r="AA695" t="n">
        <v>0</v>
      </c>
      <c r="AB695" t="n">
        <v>0</v>
      </c>
      <c r="AC695" t="n">
        <v>0</v>
      </c>
      <c r="AD695" t="n">
        <v>0</v>
      </c>
      <c r="AE695" t="n">
        <v>0</v>
      </c>
      <c r="AF695" t="n">
        <v>0</v>
      </c>
      <c r="AG695" t="n">
        <v>0</v>
      </c>
      <c r="AH695" t="n">
        <v>0</v>
      </c>
      <c r="AI695" t="n">
        <v>1</v>
      </c>
      <c r="AJ695" t="n">
        <v>1</v>
      </c>
      <c r="AK695" t="n">
        <v>1</v>
      </c>
      <c r="AL695" t="n">
        <v>1</v>
      </c>
      <c r="AM695" t="n">
        <v>-2</v>
      </c>
      <c r="AN695" t="n">
        <v>0</v>
      </c>
      <c r="AO695" t="n">
        <v>1</v>
      </c>
      <c r="AP695" t="n">
        <v>1</v>
      </c>
      <c r="AQ695" t="n">
        <v>0</v>
      </c>
      <c r="AR695" t="n">
        <v>0</v>
      </c>
      <c r="AS695" t="inlineStr"/>
      <c r="AT695" t="n">
        <v>0.08</v>
      </c>
      <c r="AU695" t="inlineStr"/>
      <c r="AV695" t="n">
        <v>2</v>
      </c>
      <c r="AW695" t="n">
        <v>2</v>
      </c>
      <c r="AX695" t="n">
        <v>78868275</v>
      </c>
      <c r="AY695" t="n">
        <v>1</v>
      </c>
      <c r="AZ695" t="n">
        <v>0</v>
      </c>
      <c r="BA695" t="n">
        <v>672</v>
      </c>
      <c r="BB695" t="n">
        <v>0</v>
      </c>
      <c r="BC695" t="n">
        <v>0</v>
      </c>
      <c r="BD695" t="n">
        <v>0</v>
      </c>
      <c r="BE695" t="n">
        <v>0</v>
      </c>
      <c r="BF695" t="n">
        <v>0</v>
      </c>
      <c r="BG695" t="n">
        <v>0</v>
      </c>
      <c r="BH695" t="n">
        <v>0</v>
      </c>
      <c r="BI695" t="n">
        <v>0</v>
      </c>
      <c r="BJ695" t="n">
        <v>0</v>
      </c>
      <c r="BK695" t="n">
        <v>0</v>
      </c>
      <c r="BL695" t="n">
        <v>0</v>
      </c>
      <c r="BM695" t="n">
        <v>0</v>
      </c>
      <c r="BN695" t="n">
        <v>0</v>
      </c>
      <c r="BO695" t="n">
        <v>0</v>
      </c>
      <c r="BP695" t="n">
        <v>0</v>
      </c>
      <c r="BQ695" t="n">
        <v>0</v>
      </c>
      <c r="BR695" t="n">
        <v>0</v>
      </c>
      <c r="BS695" t="n">
        <v>0</v>
      </c>
      <c r="BT695" t="n">
        <v>0</v>
      </c>
      <c r="BU695" t="n">
        <v>0</v>
      </c>
      <c r="BV695" t="n">
        <v>0</v>
      </c>
      <c r="BW695" t="n">
        <v>0</v>
      </c>
      <c r="CV695" t="n">
        <v>0</v>
      </c>
      <c r="CW695" t="n">
        <v>0</v>
      </c>
      <c r="CX695">
        <f>ROUND(Y695*Source!I2022,7)</f>
        <v/>
      </c>
      <c r="CY695">
        <f>AD695</f>
        <v/>
      </c>
      <c r="CZ695">
        <f>AH695</f>
        <v/>
      </c>
      <c r="DA695">
        <f>AL695</f>
        <v/>
      </c>
      <c r="DB695">
        <f>ROUND(ROUND(AT695*CZ695,2),2)</f>
        <v/>
      </c>
      <c r="DC695">
        <f>ROUND(ROUND(AT695*AG695,2),2)</f>
        <v/>
      </c>
      <c r="DD695" t="inlineStr"/>
      <c r="DE695" t="inlineStr"/>
      <c r="DF695">
        <f>ROUND(ROUND(AE695,0)*CX695,0)</f>
        <v/>
      </c>
      <c r="DG695">
        <f>ROUND(ROUND(AF695,0)*CX695,0)</f>
        <v/>
      </c>
      <c r="DH695">
        <f>ROUND(ROUND(AG695,0)*CX695,0)</f>
        <v/>
      </c>
      <c r="DI695">
        <f>ROUND(ROUND(AH695,0)*CX695,0)</f>
        <v/>
      </c>
      <c r="DJ695">
        <f>DI695</f>
        <v/>
      </c>
      <c r="DK695" t="n">
        <v>0</v>
      </c>
      <c r="DL695" t="inlineStr"/>
      <c r="DM695" t="n">
        <v>0</v>
      </c>
      <c r="DN695" t="inlineStr"/>
      <c r="DO695" t="n">
        <v>0</v>
      </c>
    </row>
    <row r="696">
      <c r="A696">
        <f>ROW(Source!A2022)</f>
        <v/>
      </c>
      <c r="B696" t="n">
        <v>78862477</v>
      </c>
      <c r="C696" t="n">
        <v>78868269</v>
      </c>
      <c r="D696" t="n">
        <v>29172556</v>
      </c>
      <c r="E696" t="n">
        <v>1</v>
      </c>
      <c r="F696" t="n">
        <v>1</v>
      </c>
      <c r="G696" t="n">
        <v>1</v>
      </c>
      <c r="H696" t="n">
        <v>2</v>
      </c>
      <c r="I696" t="inlineStr">
        <is>
          <t>030954</t>
        </is>
      </c>
      <c r="J696" t="inlineStr">
        <is>
          <t>ТСЭМ Московской обл., 030954, приказ Минстроя России №675/пр от 28.02.2017 № 264/пр</t>
        </is>
      </c>
      <c r="K696" t="inlineStr">
        <is>
          <t>Подъемники грузоподъемностью до 500 кг одномачтовые, высота подъема 45 м</t>
        </is>
      </c>
      <c r="L696" t="n">
        <v>1368</v>
      </c>
      <c r="N696" t="n">
        <v>1011</v>
      </c>
      <c r="O696" t="inlineStr">
        <is>
          <t>маш.-ч</t>
        </is>
      </c>
      <c r="P696" t="inlineStr">
        <is>
          <t>маш.-ч</t>
        </is>
      </c>
      <c r="Q696" t="n">
        <v>1</v>
      </c>
      <c r="W696" t="n">
        <v>0</v>
      </c>
      <c r="X696" t="n">
        <v>344519037</v>
      </c>
      <c r="Y696">
        <f>AT696</f>
        <v/>
      </c>
      <c r="AA696" t="n">
        <v>0</v>
      </c>
      <c r="AB696" t="n">
        <v>728.98</v>
      </c>
      <c r="AC696" t="n">
        <v>705.38</v>
      </c>
      <c r="AD696" t="n">
        <v>0</v>
      </c>
      <c r="AE696" t="n">
        <v>0</v>
      </c>
      <c r="AF696" t="n">
        <v>31.26</v>
      </c>
      <c r="AG696" t="n">
        <v>13.5</v>
      </c>
      <c r="AH696" t="n">
        <v>0</v>
      </c>
      <c r="AI696" t="n">
        <v>1</v>
      </c>
      <c r="AJ696" t="n">
        <v>23.32</v>
      </c>
      <c r="AK696" t="n">
        <v>52.25</v>
      </c>
      <c r="AL696" t="n">
        <v>1</v>
      </c>
      <c r="AM696" t="n">
        <v>2</v>
      </c>
      <c r="AN696" t="n">
        <v>0</v>
      </c>
      <c r="AO696" t="n">
        <v>1</v>
      </c>
      <c r="AP696" t="n">
        <v>1</v>
      </c>
      <c r="AQ696" t="n">
        <v>0</v>
      </c>
      <c r="AR696" t="n">
        <v>0</v>
      </c>
      <c r="AS696" t="inlineStr"/>
      <c r="AT696" t="n">
        <v>0.08</v>
      </c>
      <c r="AU696" t="inlineStr"/>
      <c r="AV696" t="n">
        <v>0</v>
      </c>
      <c r="AW696" t="n">
        <v>2</v>
      </c>
      <c r="AX696" t="n">
        <v>78868276</v>
      </c>
      <c r="AY696" t="n">
        <v>1</v>
      </c>
      <c r="AZ696" t="n">
        <v>0</v>
      </c>
      <c r="BA696" t="n">
        <v>673</v>
      </c>
      <c r="BB696" t="n">
        <v>0</v>
      </c>
      <c r="BC696" t="n">
        <v>0</v>
      </c>
      <c r="BD696" t="n">
        <v>0</v>
      </c>
      <c r="BE696" t="n">
        <v>0</v>
      </c>
      <c r="BF696" t="n">
        <v>0</v>
      </c>
      <c r="BG696" t="n">
        <v>0</v>
      </c>
      <c r="BH696" t="n">
        <v>0</v>
      </c>
      <c r="BI696" t="n">
        <v>0</v>
      </c>
      <c r="BJ696" t="n">
        <v>0</v>
      </c>
      <c r="BK696" t="n">
        <v>0</v>
      </c>
      <c r="BL696" t="n">
        <v>0</v>
      </c>
      <c r="BM696" t="n">
        <v>0</v>
      </c>
      <c r="BN696" t="n">
        <v>0</v>
      </c>
      <c r="BO696" t="n">
        <v>0</v>
      </c>
      <c r="BP696" t="n">
        <v>0</v>
      </c>
      <c r="BQ696" t="n">
        <v>0</v>
      </c>
      <c r="BR696" t="n">
        <v>0</v>
      </c>
      <c r="BS696" t="n">
        <v>0</v>
      </c>
      <c r="BT696" t="n">
        <v>0</v>
      </c>
      <c r="BU696" t="n">
        <v>0</v>
      </c>
      <c r="BV696" t="n">
        <v>0</v>
      </c>
      <c r="BW696" t="n">
        <v>0</v>
      </c>
      <c r="CV696" t="n">
        <v>0</v>
      </c>
      <c r="CW696">
        <f>ROUND(Y696*Source!I2022*DO696,7)</f>
        <v/>
      </c>
      <c r="CX696">
        <f>ROUND(Y696*Source!I2022,7)</f>
        <v/>
      </c>
      <c r="CY696">
        <f>AB696</f>
        <v/>
      </c>
      <c r="CZ696">
        <f>AF696</f>
        <v/>
      </c>
      <c r="DA696">
        <f>AJ696</f>
        <v/>
      </c>
      <c r="DB696">
        <f>ROUND(ROUND(AT696*CZ696,2),2)</f>
        <v/>
      </c>
      <c r="DC696">
        <f>ROUND(ROUND(AT696*AG696,2),2)</f>
        <v/>
      </c>
      <c r="DD696" t="inlineStr"/>
      <c r="DE696" t="inlineStr"/>
      <c r="DF696">
        <f>ROUND(ROUND(AE696,0)*CX696,0)</f>
        <v/>
      </c>
      <c r="DG696">
        <f>ROUND(ROUND(AF696*AJ696,0)*CX696,0)</f>
        <v/>
      </c>
      <c r="DH696">
        <f>ROUND(ROUND(AG696*AK696,0)*CX696,0)</f>
        <v/>
      </c>
      <c r="DI696">
        <f>ROUND(ROUND(AH696,0)*CX696,0)</f>
        <v/>
      </c>
      <c r="DJ696">
        <f>DG696</f>
        <v/>
      </c>
      <c r="DK696" t="n">
        <v>0</v>
      </c>
      <c r="DL696" t="inlineStr"/>
      <c r="DM696" t="n">
        <v>0</v>
      </c>
      <c r="DN696" t="inlineStr"/>
      <c r="DO696" t="n">
        <v>0</v>
      </c>
    </row>
    <row r="697">
      <c r="A697">
        <f>ROW(Source!A2022)</f>
        <v/>
      </c>
      <c r="B697" t="n">
        <v>78862477</v>
      </c>
      <c r="C697" t="n">
        <v>78868269</v>
      </c>
      <c r="D697" t="n">
        <v>29170578</v>
      </c>
      <c r="E697" t="n">
        <v>1</v>
      </c>
      <c r="F697" t="n">
        <v>1</v>
      </c>
      <c r="G697" t="n">
        <v>1</v>
      </c>
      <c r="H697" t="n">
        <v>3</v>
      </c>
      <c r="I697" t="inlineStr">
        <is>
          <t>509-0768</t>
        </is>
      </c>
      <c r="J697" t="inlineStr">
        <is>
          <t>ТССЦ Московской обл., 509-0768, приказ Минстроя России №675/пр от 28.02.2017 № 258/пр</t>
        </is>
      </c>
      <c r="K697" t="inlineStr">
        <is>
          <t>Светильники с люминесцентными лампами для общественных помещений потолочный с рассеивателем цельным из оргстекла, со стартерными ПРА, тип ЛПО02-4х40/П-01 УХЛ4</t>
        </is>
      </c>
      <c r="L697" t="n">
        <v>1354</v>
      </c>
      <c r="N697" t="n">
        <v>1010</v>
      </c>
      <c r="O697" t="inlineStr">
        <is>
          <t>шт.</t>
        </is>
      </c>
      <c r="P697" t="inlineStr">
        <is>
          <t>шт.</t>
        </is>
      </c>
      <c r="Q697" t="n">
        <v>1</v>
      </c>
      <c r="W697" t="n">
        <v>0</v>
      </c>
      <c r="X697" t="n">
        <v>-1856882622</v>
      </c>
      <c r="Y697">
        <f>AT697</f>
        <v/>
      </c>
      <c r="AA697" t="n">
        <v>913.63</v>
      </c>
      <c r="AB697" t="n">
        <v>0</v>
      </c>
      <c r="AC697" t="n">
        <v>0</v>
      </c>
      <c r="AD697" t="n">
        <v>0</v>
      </c>
      <c r="AE697" t="n">
        <v>395.51</v>
      </c>
      <c r="AF697" t="n">
        <v>0</v>
      </c>
      <c r="AG697" t="n">
        <v>0</v>
      </c>
      <c r="AH697" t="n">
        <v>0</v>
      </c>
      <c r="AI697" t="n">
        <v>2.31</v>
      </c>
      <c r="AJ697" t="n">
        <v>1</v>
      </c>
      <c r="AK697" t="n">
        <v>1</v>
      </c>
      <c r="AL697" t="n">
        <v>1</v>
      </c>
      <c r="AM697" t="n">
        <v>2</v>
      </c>
      <c r="AN697" t="n">
        <v>0</v>
      </c>
      <c r="AO697" t="n">
        <v>1</v>
      </c>
      <c r="AP697" t="n">
        <v>1</v>
      </c>
      <c r="AQ697" t="n">
        <v>0</v>
      </c>
      <c r="AR697" t="n">
        <v>0</v>
      </c>
      <c r="AS697" t="inlineStr"/>
      <c r="AT697" t="n">
        <v>100</v>
      </c>
      <c r="AU697" t="inlineStr"/>
      <c r="AV697" t="n">
        <v>0</v>
      </c>
      <c r="AW697" t="n">
        <v>2</v>
      </c>
      <c r="AX697" t="n">
        <v>78868277</v>
      </c>
      <c r="AY697" t="n">
        <v>1</v>
      </c>
      <c r="AZ697" t="n">
        <v>0</v>
      </c>
      <c r="BA697" t="n">
        <v>674</v>
      </c>
      <c r="BB697" t="n">
        <v>0</v>
      </c>
      <c r="BC697" t="n">
        <v>0</v>
      </c>
      <c r="BD697" t="n">
        <v>0</v>
      </c>
      <c r="BE697" t="n">
        <v>0</v>
      </c>
      <c r="BF697" t="n">
        <v>0</v>
      </c>
      <c r="BG697" t="n">
        <v>0</v>
      </c>
      <c r="BH697" t="n">
        <v>0</v>
      </c>
      <c r="BI697" t="n">
        <v>0</v>
      </c>
      <c r="BJ697" t="n">
        <v>0</v>
      </c>
      <c r="BK697" t="n">
        <v>0</v>
      </c>
      <c r="BL697" t="n">
        <v>0</v>
      </c>
      <c r="BM697" t="n">
        <v>0</v>
      </c>
      <c r="BN697" t="n">
        <v>0</v>
      </c>
      <c r="BO697" t="n">
        <v>0</v>
      </c>
      <c r="BP697" t="n">
        <v>0</v>
      </c>
      <c r="BQ697" t="n">
        <v>0</v>
      </c>
      <c r="BR697" t="n">
        <v>0</v>
      </c>
      <c r="BS697" t="n">
        <v>0</v>
      </c>
      <c r="BT697" t="n">
        <v>0</v>
      </c>
      <c r="BU697" t="n">
        <v>0</v>
      </c>
      <c r="BV697" t="n">
        <v>0</v>
      </c>
      <c r="BW697" t="n">
        <v>0</v>
      </c>
      <c r="CV697" t="n">
        <v>0</v>
      </c>
      <c r="CW697" t="n">
        <v>0</v>
      </c>
      <c r="CX697">
        <f>ROUND(Y697*Source!I2022,7)</f>
        <v/>
      </c>
      <c r="CY697">
        <f>AA697</f>
        <v/>
      </c>
      <c r="CZ697">
        <f>AE697</f>
        <v/>
      </c>
      <c r="DA697">
        <f>AI697</f>
        <v/>
      </c>
      <c r="DB697">
        <f>ROUND(ROUND(AT697*CZ697,2),2)</f>
        <v/>
      </c>
      <c r="DC697">
        <f>ROUND(ROUND(AT697*AG697,2),2)</f>
        <v/>
      </c>
      <c r="DD697" t="inlineStr"/>
      <c r="DE697" t="inlineStr"/>
      <c r="DF697">
        <f>ROUND(ROUND(AE697*AI697,0)*CX697,0)</f>
        <v/>
      </c>
      <c r="DG697">
        <f>ROUND(ROUND(AF697,0)*CX697,0)</f>
        <v/>
      </c>
      <c r="DH697">
        <f>ROUND(ROUND(AG697,0)*CX697,0)</f>
        <v/>
      </c>
      <c r="DI697">
        <f>ROUND(ROUND(AH697,0)*CX697,0)</f>
        <v/>
      </c>
      <c r="DJ697">
        <f>DF697</f>
        <v/>
      </c>
      <c r="DK697" t="n">
        <v>0</v>
      </c>
      <c r="DL697" t="inlineStr"/>
      <c r="DM697" t="n">
        <v>0</v>
      </c>
      <c r="DN697" t="inlineStr"/>
      <c r="DO697" t="n">
        <v>0</v>
      </c>
    </row>
    <row r="698">
      <c r="A698">
        <f>ROW(Source!A2061)</f>
        <v/>
      </c>
      <c r="B698" t="n">
        <v>78862477</v>
      </c>
      <c r="C698" t="n">
        <v>78868341</v>
      </c>
      <c r="D698" t="n">
        <v>18411117</v>
      </c>
      <c r="E698" t="n">
        <v>1</v>
      </c>
      <c r="F698" t="n">
        <v>1</v>
      </c>
      <c r="G698" t="n">
        <v>1</v>
      </c>
      <c r="H698" t="n">
        <v>1</v>
      </c>
      <c r="I698" t="inlineStr">
        <is>
          <t>1-1040-90</t>
        </is>
      </c>
      <c r="J698" t="inlineStr"/>
      <c r="K698" t="inlineStr">
        <is>
          <t>Рабочий строитель среднего разряда 4</t>
        </is>
      </c>
      <c r="L698" t="n">
        <v>1369</v>
      </c>
      <c r="N698" t="n">
        <v>1013</v>
      </c>
      <c r="O698" t="inlineStr">
        <is>
          <t>чел.-ч</t>
        </is>
      </c>
      <c r="P698" t="inlineStr">
        <is>
          <t>чел.-ч</t>
        </is>
      </c>
      <c r="Q698" t="n">
        <v>1</v>
      </c>
      <c r="W698" t="n">
        <v>0</v>
      </c>
      <c r="X698" t="n">
        <v>-1739886638</v>
      </c>
      <c r="Y698">
        <f>AT698</f>
        <v/>
      </c>
      <c r="AA698" t="n">
        <v>0</v>
      </c>
      <c r="AB698" t="n">
        <v>0</v>
      </c>
      <c r="AC698" t="n">
        <v>0</v>
      </c>
      <c r="AD698" t="n">
        <v>9.619999999999999</v>
      </c>
      <c r="AE698" t="n">
        <v>0</v>
      </c>
      <c r="AF698" t="n">
        <v>0</v>
      </c>
      <c r="AG698" t="n">
        <v>0</v>
      </c>
      <c r="AH698" t="n">
        <v>9.619999999999999</v>
      </c>
      <c r="AI698" t="n">
        <v>1</v>
      </c>
      <c r="AJ698" t="n">
        <v>1</v>
      </c>
      <c r="AK698" t="n">
        <v>1</v>
      </c>
      <c r="AL698" t="n">
        <v>1</v>
      </c>
      <c r="AM698" t="n">
        <v>-2</v>
      </c>
      <c r="AN698" t="n">
        <v>0</v>
      </c>
      <c r="AO698" t="n">
        <v>1</v>
      </c>
      <c r="AP698" t="n">
        <v>1</v>
      </c>
      <c r="AQ698" t="n">
        <v>0</v>
      </c>
      <c r="AR698" t="n">
        <v>0</v>
      </c>
      <c r="AS698" t="inlineStr"/>
      <c r="AT698" t="n">
        <v>163.3</v>
      </c>
      <c r="AU698" t="inlineStr"/>
      <c r="AV698" t="n">
        <v>1</v>
      </c>
      <c r="AW698" t="n">
        <v>2</v>
      </c>
      <c r="AX698" t="n">
        <v>78868346</v>
      </c>
      <c r="AY698" t="n">
        <v>1</v>
      </c>
      <c r="AZ698" t="n">
        <v>0</v>
      </c>
      <c r="BA698" t="n">
        <v>675</v>
      </c>
      <c r="BB698" t="n">
        <v>0</v>
      </c>
      <c r="BC698" t="n">
        <v>0</v>
      </c>
      <c r="BD698" t="n">
        <v>0</v>
      </c>
      <c r="BE698" t="n">
        <v>0</v>
      </c>
      <c r="BF698" t="n">
        <v>0</v>
      </c>
      <c r="BG698" t="n">
        <v>0</v>
      </c>
      <c r="BH698" t="n">
        <v>0</v>
      </c>
      <c r="BI698" t="n">
        <v>0</v>
      </c>
      <c r="BJ698" t="n">
        <v>0</v>
      </c>
      <c r="BK698" t="n">
        <v>0</v>
      </c>
      <c r="BL698" t="n">
        <v>0</v>
      </c>
      <c r="BM698" t="n">
        <v>0</v>
      </c>
      <c r="BN698" t="n">
        <v>0</v>
      </c>
      <c r="BO698" t="n">
        <v>0</v>
      </c>
      <c r="BP698" t="n">
        <v>0</v>
      </c>
      <c r="BQ698" t="n">
        <v>0</v>
      </c>
      <c r="BR698" t="n">
        <v>0</v>
      </c>
      <c r="BS698" t="n">
        <v>0</v>
      </c>
      <c r="BT698" t="n">
        <v>0</v>
      </c>
      <c r="BU698" t="n">
        <v>0</v>
      </c>
      <c r="BV698" t="n">
        <v>0</v>
      </c>
      <c r="BW698" t="n">
        <v>0</v>
      </c>
      <c r="CU698">
        <f>ROUND(AT698*Source!I2061*AH698*AL698,0)</f>
        <v/>
      </c>
      <c r="CV698">
        <f>ROUND(Y698*Source!I2061,7)</f>
        <v/>
      </c>
      <c r="CW698" t="n">
        <v>0</v>
      </c>
      <c r="CX698">
        <f>ROUND(Y698*Source!I2061,7)</f>
        <v/>
      </c>
      <c r="CY698">
        <f>AD698</f>
        <v/>
      </c>
      <c r="CZ698">
        <f>AH698</f>
        <v/>
      </c>
      <c r="DA698">
        <f>AL698</f>
        <v/>
      </c>
      <c r="DB698">
        <f>ROUND(ROUND(AT698*CZ698,2),2)</f>
        <v/>
      </c>
      <c r="DC698">
        <f>ROUND(ROUND(AT698*AG698,2),2)</f>
        <v/>
      </c>
      <c r="DD698" t="inlineStr"/>
      <c r="DE698" t="inlineStr"/>
      <c r="DF698">
        <f>ROUND(ROUND(AE698,0)*CX698,0)</f>
        <v/>
      </c>
      <c r="DG698">
        <f>ROUND(ROUND(AF698,0)*CX698,0)</f>
        <v/>
      </c>
      <c r="DH698">
        <f>ROUND(ROUND(AG698,0)*CX698,0)</f>
        <v/>
      </c>
      <c r="DI698">
        <f>ROUND(ROUND(AH698,0)*CX698,0)</f>
        <v/>
      </c>
      <c r="DJ698">
        <f>DI698</f>
        <v/>
      </c>
      <c r="DK698" t="n">
        <v>0</v>
      </c>
      <c r="DL698" t="inlineStr"/>
      <c r="DM698" t="n">
        <v>0</v>
      </c>
      <c r="DN698" t="inlineStr"/>
      <c r="DO698" t="n">
        <v>0</v>
      </c>
    </row>
    <row r="699">
      <c r="A699">
        <f>ROW(Source!A2061)</f>
        <v/>
      </c>
      <c r="B699" t="n">
        <v>78862477</v>
      </c>
      <c r="C699" t="n">
        <v>78868341</v>
      </c>
      <c r="D699" t="n">
        <v>121548</v>
      </c>
      <c r="E699" t="n">
        <v>1</v>
      </c>
      <c r="F699" t="n">
        <v>1</v>
      </c>
      <c r="G699" t="n">
        <v>1</v>
      </c>
      <c r="H699" t="n">
        <v>1</v>
      </c>
      <c r="I699" t="inlineStr">
        <is>
          <t>2</t>
        </is>
      </c>
      <c r="J699" t="inlineStr"/>
      <c r="K699" t="inlineStr">
        <is>
          <t>Затраты труда машинистов</t>
        </is>
      </c>
      <c r="L699" t="n">
        <v>608254</v>
      </c>
      <c r="N699" t="n">
        <v>1013</v>
      </c>
      <c r="O699" t="inlineStr">
        <is>
          <t>чел.час</t>
        </is>
      </c>
      <c r="P699" t="inlineStr">
        <is>
          <t>чел.час</t>
        </is>
      </c>
      <c r="Q699" t="n">
        <v>1</v>
      </c>
      <c r="W699" t="n">
        <v>0</v>
      </c>
      <c r="X699" t="n">
        <v>-185737400</v>
      </c>
      <c r="Y699">
        <f>AT699</f>
        <v/>
      </c>
      <c r="AA699" t="n">
        <v>0</v>
      </c>
      <c r="AB699" t="n">
        <v>0</v>
      </c>
      <c r="AC699" t="n">
        <v>0</v>
      </c>
      <c r="AD699" t="n">
        <v>0</v>
      </c>
      <c r="AE699" t="n">
        <v>0</v>
      </c>
      <c r="AF699" t="n">
        <v>0</v>
      </c>
      <c r="AG699" t="n">
        <v>0</v>
      </c>
      <c r="AH699" t="n">
        <v>0</v>
      </c>
      <c r="AI699" t="n">
        <v>1</v>
      </c>
      <c r="AJ699" t="n">
        <v>1</v>
      </c>
      <c r="AK699" t="n">
        <v>1</v>
      </c>
      <c r="AL699" t="n">
        <v>1</v>
      </c>
      <c r="AM699" t="n">
        <v>-2</v>
      </c>
      <c r="AN699" t="n">
        <v>0</v>
      </c>
      <c r="AO699" t="n">
        <v>1</v>
      </c>
      <c r="AP699" t="n">
        <v>1</v>
      </c>
      <c r="AQ699" t="n">
        <v>0</v>
      </c>
      <c r="AR699" t="n">
        <v>0</v>
      </c>
      <c r="AS699" t="inlineStr"/>
      <c r="AT699" t="n">
        <v>0.08</v>
      </c>
      <c r="AU699" t="inlineStr"/>
      <c r="AV699" t="n">
        <v>2</v>
      </c>
      <c r="AW699" t="n">
        <v>2</v>
      </c>
      <c r="AX699" t="n">
        <v>78868347</v>
      </c>
      <c r="AY699" t="n">
        <v>1</v>
      </c>
      <c r="AZ699" t="n">
        <v>0</v>
      </c>
      <c r="BA699" t="n">
        <v>676</v>
      </c>
      <c r="BB699" t="n">
        <v>0</v>
      </c>
      <c r="BC699" t="n">
        <v>0</v>
      </c>
      <c r="BD699" t="n">
        <v>0</v>
      </c>
      <c r="BE699" t="n">
        <v>0</v>
      </c>
      <c r="BF699" t="n">
        <v>0</v>
      </c>
      <c r="BG699" t="n">
        <v>0</v>
      </c>
      <c r="BH699" t="n">
        <v>0</v>
      </c>
      <c r="BI699" t="n">
        <v>0</v>
      </c>
      <c r="BJ699" t="n">
        <v>0</v>
      </c>
      <c r="BK699" t="n">
        <v>0</v>
      </c>
      <c r="BL699" t="n">
        <v>0</v>
      </c>
      <c r="BM699" t="n">
        <v>0</v>
      </c>
      <c r="BN699" t="n">
        <v>0</v>
      </c>
      <c r="BO699" t="n">
        <v>0</v>
      </c>
      <c r="BP699" t="n">
        <v>0</v>
      </c>
      <c r="BQ699" t="n">
        <v>0</v>
      </c>
      <c r="BR699" t="n">
        <v>0</v>
      </c>
      <c r="BS699" t="n">
        <v>0</v>
      </c>
      <c r="BT699" t="n">
        <v>0</v>
      </c>
      <c r="BU699" t="n">
        <v>0</v>
      </c>
      <c r="BV699" t="n">
        <v>0</v>
      </c>
      <c r="BW699" t="n">
        <v>0</v>
      </c>
      <c r="CV699" t="n">
        <v>0</v>
      </c>
      <c r="CW699" t="n">
        <v>0</v>
      </c>
      <c r="CX699">
        <f>ROUND(Y699*Source!I2061,7)</f>
        <v/>
      </c>
      <c r="CY699">
        <f>AD699</f>
        <v/>
      </c>
      <c r="CZ699">
        <f>AH699</f>
        <v/>
      </c>
      <c r="DA699">
        <f>AL699</f>
        <v/>
      </c>
      <c r="DB699">
        <f>ROUND(ROUND(AT699*CZ699,2),2)</f>
        <v/>
      </c>
      <c r="DC699">
        <f>ROUND(ROUND(AT699*AG699,2),2)</f>
        <v/>
      </c>
      <c r="DD699" t="inlineStr"/>
      <c r="DE699" t="inlineStr"/>
      <c r="DF699">
        <f>ROUND(ROUND(AE699,0)*CX699,0)</f>
        <v/>
      </c>
      <c r="DG699">
        <f>ROUND(ROUND(AF699,0)*CX699,0)</f>
        <v/>
      </c>
      <c r="DH699">
        <f>ROUND(ROUND(AG699,0)*CX699,0)</f>
        <v/>
      </c>
      <c r="DI699">
        <f>ROUND(ROUND(AH699,0)*CX699,0)</f>
        <v/>
      </c>
      <c r="DJ699">
        <f>DI699</f>
        <v/>
      </c>
      <c r="DK699" t="n">
        <v>0</v>
      </c>
      <c r="DL699" t="inlineStr"/>
      <c r="DM699" t="n">
        <v>0</v>
      </c>
      <c r="DN699" t="inlineStr"/>
      <c r="DO699" t="n">
        <v>0</v>
      </c>
    </row>
    <row r="700">
      <c r="A700">
        <f>ROW(Source!A2061)</f>
        <v/>
      </c>
      <c r="B700" t="n">
        <v>78862477</v>
      </c>
      <c r="C700" t="n">
        <v>78868341</v>
      </c>
      <c r="D700" t="n">
        <v>29172556</v>
      </c>
      <c r="E700" t="n">
        <v>1</v>
      </c>
      <c r="F700" t="n">
        <v>1</v>
      </c>
      <c r="G700" t="n">
        <v>1</v>
      </c>
      <c r="H700" t="n">
        <v>2</v>
      </c>
      <c r="I700" t="inlineStr">
        <is>
          <t>030954</t>
        </is>
      </c>
      <c r="J700" t="inlineStr">
        <is>
          <t>ТСЭМ Московской обл., 030954, приказ Минстроя России №675/пр от 28.02.2017 № 264/пр</t>
        </is>
      </c>
      <c r="K700" t="inlineStr">
        <is>
          <t>Подъемники грузоподъемностью до 500 кг одномачтовые, высота подъема 45 м</t>
        </is>
      </c>
      <c r="L700" t="n">
        <v>1368</v>
      </c>
      <c r="N700" t="n">
        <v>1011</v>
      </c>
      <c r="O700" t="inlineStr">
        <is>
          <t>маш.-ч</t>
        </is>
      </c>
      <c r="P700" t="inlineStr">
        <is>
          <t>маш.-ч</t>
        </is>
      </c>
      <c r="Q700" t="n">
        <v>1</v>
      </c>
      <c r="W700" t="n">
        <v>0</v>
      </c>
      <c r="X700" t="n">
        <v>344519037</v>
      </c>
      <c r="Y700">
        <f>AT700</f>
        <v/>
      </c>
      <c r="AA700" t="n">
        <v>0</v>
      </c>
      <c r="AB700" t="n">
        <v>728.98</v>
      </c>
      <c r="AC700" t="n">
        <v>705.38</v>
      </c>
      <c r="AD700" t="n">
        <v>0</v>
      </c>
      <c r="AE700" t="n">
        <v>0</v>
      </c>
      <c r="AF700" t="n">
        <v>31.26</v>
      </c>
      <c r="AG700" t="n">
        <v>13.5</v>
      </c>
      <c r="AH700" t="n">
        <v>0</v>
      </c>
      <c r="AI700" t="n">
        <v>1</v>
      </c>
      <c r="AJ700" t="n">
        <v>23.32</v>
      </c>
      <c r="AK700" t="n">
        <v>52.25</v>
      </c>
      <c r="AL700" t="n">
        <v>1</v>
      </c>
      <c r="AM700" t="n">
        <v>2</v>
      </c>
      <c r="AN700" t="n">
        <v>0</v>
      </c>
      <c r="AO700" t="n">
        <v>1</v>
      </c>
      <c r="AP700" t="n">
        <v>1</v>
      </c>
      <c r="AQ700" t="n">
        <v>0</v>
      </c>
      <c r="AR700" t="n">
        <v>0</v>
      </c>
      <c r="AS700" t="inlineStr"/>
      <c r="AT700" t="n">
        <v>0.08</v>
      </c>
      <c r="AU700" t="inlineStr"/>
      <c r="AV700" t="n">
        <v>0</v>
      </c>
      <c r="AW700" t="n">
        <v>2</v>
      </c>
      <c r="AX700" t="n">
        <v>78868348</v>
      </c>
      <c r="AY700" t="n">
        <v>1</v>
      </c>
      <c r="AZ700" t="n">
        <v>0</v>
      </c>
      <c r="BA700" t="n">
        <v>677</v>
      </c>
      <c r="BB700" t="n">
        <v>0</v>
      </c>
      <c r="BC700" t="n">
        <v>0</v>
      </c>
      <c r="BD700" t="n">
        <v>0</v>
      </c>
      <c r="BE700" t="n">
        <v>0</v>
      </c>
      <c r="BF700" t="n">
        <v>0</v>
      </c>
      <c r="BG700" t="n">
        <v>0</v>
      </c>
      <c r="BH700" t="n">
        <v>0</v>
      </c>
      <c r="BI700" t="n">
        <v>0</v>
      </c>
      <c r="BJ700" t="n">
        <v>0</v>
      </c>
      <c r="BK700" t="n">
        <v>0</v>
      </c>
      <c r="BL700" t="n">
        <v>0</v>
      </c>
      <c r="BM700" t="n">
        <v>0</v>
      </c>
      <c r="BN700" t="n">
        <v>0</v>
      </c>
      <c r="BO700" t="n">
        <v>0</v>
      </c>
      <c r="BP700" t="n">
        <v>0</v>
      </c>
      <c r="BQ700" t="n">
        <v>0</v>
      </c>
      <c r="BR700" t="n">
        <v>0</v>
      </c>
      <c r="BS700" t="n">
        <v>0</v>
      </c>
      <c r="BT700" t="n">
        <v>0</v>
      </c>
      <c r="BU700" t="n">
        <v>0</v>
      </c>
      <c r="BV700" t="n">
        <v>0</v>
      </c>
      <c r="BW700" t="n">
        <v>0</v>
      </c>
      <c r="CV700" t="n">
        <v>0</v>
      </c>
      <c r="CW700">
        <f>ROUND(Y700*Source!I2061*DO700,7)</f>
        <v/>
      </c>
      <c r="CX700">
        <f>ROUND(Y700*Source!I2061,7)</f>
        <v/>
      </c>
      <c r="CY700">
        <f>AB700</f>
        <v/>
      </c>
      <c r="CZ700">
        <f>AF700</f>
        <v/>
      </c>
      <c r="DA700">
        <f>AJ700</f>
        <v/>
      </c>
      <c r="DB700">
        <f>ROUND(ROUND(AT700*CZ700,2),2)</f>
        <v/>
      </c>
      <c r="DC700">
        <f>ROUND(ROUND(AT700*AG700,2),2)</f>
        <v/>
      </c>
      <c r="DD700" t="inlineStr"/>
      <c r="DE700" t="inlineStr"/>
      <c r="DF700">
        <f>ROUND(ROUND(AE700,0)*CX700,0)</f>
        <v/>
      </c>
      <c r="DG700">
        <f>ROUND(ROUND(AF700*AJ700,0)*CX700,0)</f>
        <v/>
      </c>
      <c r="DH700">
        <f>ROUND(ROUND(AG700*AK700,0)*CX700,0)</f>
        <v/>
      </c>
      <c r="DI700">
        <f>ROUND(ROUND(AH700,0)*CX700,0)</f>
        <v/>
      </c>
      <c r="DJ700">
        <f>DG700</f>
        <v/>
      </c>
      <c r="DK700" t="n">
        <v>0</v>
      </c>
      <c r="DL700" t="inlineStr"/>
      <c r="DM700" t="n">
        <v>0</v>
      </c>
      <c r="DN700" t="inlineStr"/>
      <c r="DO700" t="n">
        <v>0</v>
      </c>
    </row>
    <row r="701">
      <c r="A701">
        <f>ROW(Source!A2061)</f>
        <v/>
      </c>
      <c r="B701" t="n">
        <v>78862477</v>
      </c>
      <c r="C701" t="n">
        <v>78868341</v>
      </c>
      <c r="D701" t="n">
        <v>29170578</v>
      </c>
      <c r="E701" t="n">
        <v>1</v>
      </c>
      <c r="F701" t="n">
        <v>1</v>
      </c>
      <c r="G701" t="n">
        <v>1</v>
      </c>
      <c r="H701" t="n">
        <v>3</v>
      </c>
      <c r="I701" t="inlineStr">
        <is>
          <t>509-0768</t>
        </is>
      </c>
      <c r="J701" t="inlineStr">
        <is>
          <t>ТССЦ Московской обл., 509-0768, приказ Минстроя России №675/пр от 28.02.2017 № 258/пр</t>
        </is>
      </c>
      <c r="K701" t="inlineStr">
        <is>
          <t>Светильники с люминесцентными лампами для общественных помещений потолочный с рассеивателем цельным из оргстекла, со стартерными ПРА, тип ЛПО02-4х40/П-01 УХЛ4</t>
        </is>
      </c>
      <c r="L701" t="n">
        <v>1354</v>
      </c>
      <c r="N701" t="n">
        <v>1010</v>
      </c>
      <c r="O701" t="inlineStr">
        <is>
          <t>шт.</t>
        </is>
      </c>
      <c r="P701" t="inlineStr">
        <is>
          <t>шт.</t>
        </is>
      </c>
      <c r="Q701" t="n">
        <v>1</v>
      </c>
      <c r="W701" t="n">
        <v>0</v>
      </c>
      <c r="X701" t="n">
        <v>-1856882622</v>
      </c>
      <c r="Y701">
        <f>AT701</f>
        <v/>
      </c>
      <c r="AA701" t="n">
        <v>913.63</v>
      </c>
      <c r="AB701" t="n">
        <v>0</v>
      </c>
      <c r="AC701" t="n">
        <v>0</v>
      </c>
      <c r="AD701" t="n">
        <v>0</v>
      </c>
      <c r="AE701" t="n">
        <v>395.51</v>
      </c>
      <c r="AF701" t="n">
        <v>0</v>
      </c>
      <c r="AG701" t="n">
        <v>0</v>
      </c>
      <c r="AH701" t="n">
        <v>0</v>
      </c>
      <c r="AI701" t="n">
        <v>2.31</v>
      </c>
      <c r="AJ701" t="n">
        <v>1</v>
      </c>
      <c r="AK701" t="n">
        <v>1</v>
      </c>
      <c r="AL701" t="n">
        <v>1</v>
      </c>
      <c r="AM701" t="n">
        <v>2</v>
      </c>
      <c r="AN701" t="n">
        <v>0</v>
      </c>
      <c r="AO701" t="n">
        <v>1</v>
      </c>
      <c r="AP701" t="n">
        <v>1</v>
      </c>
      <c r="AQ701" t="n">
        <v>0</v>
      </c>
      <c r="AR701" t="n">
        <v>0</v>
      </c>
      <c r="AS701" t="inlineStr"/>
      <c r="AT701" t="n">
        <v>100</v>
      </c>
      <c r="AU701" t="inlineStr"/>
      <c r="AV701" t="n">
        <v>0</v>
      </c>
      <c r="AW701" t="n">
        <v>2</v>
      </c>
      <c r="AX701" t="n">
        <v>78868349</v>
      </c>
      <c r="AY701" t="n">
        <v>1</v>
      </c>
      <c r="AZ701" t="n">
        <v>0</v>
      </c>
      <c r="BA701" t="n">
        <v>678</v>
      </c>
      <c r="BB701" t="n">
        <v>0</v>
      </c>
      <c r="BC701" t="n">
        <v>0</v>
      </c>
      <c r="BD701" t="n">
        <v>0</v>
      </c>
      <c r="BE701" t="n">
        <v>0</v>
      </c>
      <c r="BF701" t="n">
        <v>0</v>
      </c>
      <c r="BG701" t="n">
        <v>0</v>
      </c>
      <c r="BH701" t="n">
        <v>0</v>
      </c>
      <c r="BI701" t="n">
        <v>0</v>
      </c>
      <c r="BJ701" t="n">
        <v>0</v>
      </c>
      <c r="BK701" t="n">
        <v>0</v>
      </c>
      <c r="BL701" t="n">
        <v>0</v>
      </c>
      <c r="BM701" t="n">
        <v>0</v>
      </c>
      <c r="BN701" t="n">
        <v>0</v>
      </c>
      <c r="BO701" t="n">
        <v>0</v>
      </c>
      <c r="BP701" t="n">
        <v>0</v>
      </c>
      <c r="BQ701" t="n">
        <v>0</v>
      </c>
      <c r="BR701" t="n">
        <v>0</v>
      </c>
      <c r="BS701" t="n">
        <v>0</v>
      </c>
      <c r="BT701" t="n">
        <v>0</v>
      </c>
      <c r="BU701" t="n">
        <v>0</v>
      </c>
      <c r="BV701" t="n">
        <v>0</v>
      </c>
      <c r="BW701" t="n">
        <v>0</v>
      </c>
      <c r="CV701" t="n">
        <v>0</v>
      </c>
      <c r="CW701" t="n">
        <v>0</v>
      </c>
      <c r="CX701">
        <f>ROUND(Y701*Source!I2061,7)</f>
        <v/>
      </c>
      <c r="CY701">
        <f>AA701</f>
        <v/>
      </c>
      <c r="CZ701">
        <f>AE701</f>
        <v/>
      </c>
      <c r="DA701">
        <f>AI701</f>
        <v/>
      </c>
      <c r="DB701">
        <f>ROUND(ROUND(AT701*CZ701,2),2)</f>
        <v/>
      </c>
      <c r="DC701">
        <f>ROUND(ROUND(AT701*AG701,2),2)</f>
        <v/>
      </c>
      <c r="DD701" t="inlineStr"/>
      <c r="DE701" t="inlineStr"/>
      <c r="DF701">
        <f>ROUND(ROUND(AE701*AI701,0)*CX701,0)</f>
        <v/>
      </c>
      <c r="DG701">
        <f>ROUND(ROUND(AF701,0)*CX701,0)</f>
        <v/>
      </c>
      <c r="DH701">
        <f>ROUND(ROUND(AG701,0)*CX701,0)</f>
        <v/>
      </c>
      <c r="DI701">
        <f>ROUND(ROUND(AH701,0)*CX701,0)</f>
        <v/>
      </c>
      <c r="DJ701">
        <f>DF701</f>
        <v/>
      </c>
      <c r="DK701" t="n">
        <v>0</v>
      </c>
      <c r="DL701" t="inlineStr"/>
      <c r="DM701" t="n">
        <v>0</v>
      </c>
      <c r="DN701" t="inlineStr"/>
      <c r="DO701" t="n">
        <v>0</v>
      </c>
    </row>
  </sheetData>
  <pageMargins left="0.75" right="0.75" top="1" bottom="1" header="0.5" footer="0.5"/>
</worksheet>
</file>

<file path=xl/worksheets/sheet7.xml><?xml version="1.0" encoding="utf-8"?>
<worksheet xmlns="http://schemas.openxmlformats.org/spreadsheetml/2006/main">
  <sheetPr>
    <outlinePr summaryBelow="1" summaryRight="1"/>
    <pageSetUpPr/>
  </sheetPr>
  <dimension ref="A1:AR678"/>
  <sheetViews>
    <sheetView workbookViewId="0">
      <selection activeCell="A1" sqref="A1"/>
    </sheetView>
  </sheetViews>
  <sheetFormatPr baseColWidth="8" defaultRowHeight="15"/>
  <cols>
    <col width="9.140625" customWidth="1" style="200" min="1" max="1"/>
    <col width="13" customWidth="1" style="200" min="2" max="2"/>
    <col width="13" customWidth="1" style="200" min="3" max="3"/>
    <col width="13" customWidth="1" style="200" min="4" max="4"/>
    <col width="13" customWidth="1" style="200" min="5" max="5"/>
    <col width="13" customWidth="1" style="200" min="6" max="6"/>
    <col width="13" customWidth="1" style="200" min="7" max="7"/>
    <col width="13" customWidth="1" style="200" min="8" max="8"/>
    <col width="13" customWidth="1" style="200" min="9" max="9"/>
    <col width="13" customWidth="1" style="200" min="10" max="10"/>
    <col width="13" customWidth="1" style="200" min="11" max="11"/>
    <col width="13" customWidth="1" style="200" min="12" max="12"/>
    <col width="13" customWidth="1" style="200" min="13" max="13"/>
    <col width="13" customWidth="1" style="200" min="14" max="14"/>
    <col width="13" customWidth="1" style="200" min="15" max="15"/>
    <col width="13" customWidth="1" style="200" min="16" max="16"/>
    <col width="13" customWidth="1" style="200" min="17" max="17"/>
    <col width="13" customWidth="1" style="200" min="18" max="18"/>
    <col width="13" customWidth="1" style="200" min="19" max="19"/>
    <col width="13" customWidth="1" style="200" min="20" max="20"/>
    <col width="13" customWidth="1" style="200" min="21" max="21"/>
    <col width="13" customWidth="1" style="200" min="22" max="22"/>
    <col width="13" customWidth="1" style="200" min="23" max="23"/>
    <col width="13" customWidth="1" style="200" min="24" max="24"/>
    <col width="13" customWidth="1" style="200" min="25" max="25"/>
    <col width="13" customWidth="1" style="200" min="26" max="26"/>
    <col width="13" customWidth="1" style="200" min="27" max="27"/>
    <col width="13" customWidth="1" style="200" min="28" max="28"/>
    <col width="13" customWidth="1" style="200" min="29" max="29"/>
    <col width="13" customWidth="1" style="200" min="30" max="30"/>
    <col width="13" customWidth="1" style="200" min="31" max="31"/>
    <col width="13" customWidth="1" style="200" min="32" max="32"/>
    <col width="13" customWidth="1" style="200" min="33" max="33"/>
    <col width="13" customWidth="1" style="200" min="34" max="34"/>
    <col width="13" customWidth="1" style="200" min="35" max="35"/>
    <col width="13" customWidth="1" style="200" min="36" max="36"/>
    <col width="13" customWidth="1" style="200" min="37" max="37"/>
    <col width="13" customWidth="1" style="200" min="38" max="38"/>
    <col width="13" customWidth="1" style="200" min="39" max="39"/>
    <col width="13" customWidth="1" style="200" min="40" max="40"/>
    <col width="13" customWidth="1" style="200" min="41" max="41"/>
    <col width="13" customWidth="1" style="200" min="42" max="42"/>
    <col width="13" customWidth="1" style="200" min="43" max="43"/>
    <col width="13" customWidth="1" style="200" min="44" max="44"/>
  </cols>
  <sheetData>
    <row r="1">
      <c r="A1">
        <f>ROW(Source!A24)</f>
        <v/>
      </c>
      <c r="B1" t="n">
        <v>78862717</v>
      </c>
      <c r="C1" t="n">
        <v>78862715</v>
      </c>
      <c r="D1" t="n">
        <v>18407150</v>
      </c>
      <c r="E1" t="n">
        <v>1</v>
      </c>
      <c r="F1" t="n">
        <v>1</v>
      </c>
      <c r="G1" t="n">
        <v>1</v>
      </c>
      <c r="H1" t="n">
        <v>1</v>
      </c>
      <c r="I1" t="inlineStr">
        <is>
          <t>1-1030-90</t>
        </is>
      </c>
      <c r="J1" t="inlineStr"/>
      <c r="K1" t="inlineStr">
        <is>
          <t>Рабочий строитель среднего разряда 3</t>
        </is>
      </c>
      <c r="L1" t="n">
        <v>1369</v>
      </c>
      <c r="N1" t="n">
        <v>1013</v>
      </c>
      <c r="O1" t="inlineStr">
        <is>
          <t>чел.-ч</t>
        </is>
      </c>
      <c r="P1" t="inlineStr">
        <is>
          <t>чел.-ч</t>
        </is>
      </c>
      <c r="Q1" t="n">
        <v>1</v>
      </c>
      <c r="X1" t="n">
        <v>37.8</v>
      </c>
      <c r="Y1" t="n">
        <v>0</v>
      </c>
      <c r="Z1" t="n">
        <v>0</v>
      </c>
      <c r="AA1" t="n">
        <v>0</v>
      </c>
      <c r="AB1" t="n">
        <v>8.529999999999999</v>
      </c>
      <c r="AC1" t="n">
        <v>0</v>
      </c>
      <c r="AD1" t="n">
        <v>1</v>
      </c>
      <c r="AE1" t="n">
        <v>1</v>
      </c>
      <c r="AF1" t="inlineStr"/>
      <c r="AG1" t="n">
        <v>37.8</v>
      </c>
      <c r="AH1" t="n">
        <v>2</v>
      </c>
      <c r="AI1" t="n">
        <v>78862716</v>
      </c>
      <c r="AJ1" t="n">
        <v>1</v>
      </c>
      <c r="AK1" t="n">
        <v>0</v>
      </c>
      <c r="AL1" t="n">
        <v>0</v>
      </c>
      <c r="AM1" t="n">
        <v>0</v>
      </c>
      <c r="AN1" t="n">
        <v>0</v>
      </c>
      <c r="AO1" t="n">
        <v>0</v>
      </c>
      <c r="AP1" t="n">
        <v>0</v>
      </c>
      <c r="AQ1" t="n">
        <v>0</v>
      </c>
      <c r="AR1" t="n">
        <v>0</v>
      </c>
    </row>
    <row r="2">
      <c r="A2">
        <f>ROW(Source!A25)</f>
        <v/>
      </c>
      <c r="B2" t="n">
        <v>78862734</v>
      </c>
      <c r="C2" t="n">
        <v>78862718</v>
      </c>
      <c r="D2" t="n">
        <v>18413627</v>
      </c>
      <c r="E2" t="n">
        <v>1</v>
      </c>
      <c r="F2" t="n">
        <v>1</v>
      </c>
      <c r="G2" t="n">
        <v>1</v>
      </c>
      <c r="H2" t="n">
        <v>1</v>
      </c>
      <c r="I2" t="inlineStr">
        <is>
          <t>1-1042-90</t>
        </is>
      </c>
      <c r="J2" t="inlineStr"/>
      <c r="K2" t="inlineStr">
        <is>
          <t>Рабочий строитель среднего разряда 4,2</t>
        </is>
      </c>
      <c r="L2" t="n">
        <v>1369</v>
      </c>
      <c r="N2" t="n">
        <v>1013</v>
      </c>
      <c r="O2" t="inlineStr">
        <is>
          <t>чел.-ч</t>
        </is>
      </c>
      <c r="P2" t="inlineStr">
        <is>
          <t>чел.-ч</t>
        </is>
      </c>
      <c r="Q2" t="n">
        <v>1</v>
      </c>
      <c r="X2" t="n">
        <v>121.8</v>
      </c>
      <c r="Y2" t="n">
        <v>0</v>
      </c>
      <c r="Z2" t="n">
        <v>0</v>
      </c>
      <c r="AA2" t="n">
        <v>0</v>
      </c>
      <c r="AB2" t="n">
        <v>9.92</v>
      </c>
      <c r="AC2" t="n">
        <v>0</v>
      </c>
      <c r="AD2" t="n">
        <v>1</v>
      </c>
      <c r="AE2" t="n">
        <v>1</v>
      </c>
      <c r="AF2" t="inlineStr"/>
      <c r="AG2" t="n">
        <v>121.8</v>
      </c>
      <c r="AH2" t="n">
        <v>2</v>
      </c>
      <c r="AI2" t="n">
        <v>78862719</v>
      </c>
      <c r="AJ2" t="n">
        <v>2</v>
      </c>
      <c r="AK2" t="n">
        <v>0</v>
      </c>
      <c r="AL2" t="n">
        <v>0</v>
      </c>
      <c r="AM2" t="n">
        <v>0</v>
      </c>
      <c r="AN2" t="n">
        <v>0</v>
      </c>
      <c r="AO2" t="n">
        <v>0</v>
      </c>
      <c r="AP2" t="n">
        <v>0</v>
      </c>
      <c r="AQ2" t="n">
        <v>0</v>
      </c>
      <c r="AR2" t="n">
        <v>0</v>
      </c>
    </row>
    <row r="3">
      <c r="A3">
        <f>ROW(Source!A25)</f>
        <v/>
      </c>
      <c r="B3" t="n">
        <v>78862735</v>
      </c>
      <c r="C3" t="n">
        <v>78862718</v>
      </c>
      <c r="D3" t="n">
        <v>121548</v>
      </c>
      <c r="E3" t="n">
        <v>1</v>
      </c>
      <c r="F3" t="n">
        <v>1</v>
      </c>
      <c r="G3" t="n">
        <v>1</v>
      </c>
      <c r="H3" t="n">
        <v>1</v>
      </c>
      <c r="I3" t="inlineStr">
        <is>
          <t>2</t>
        </is>
      </c>
      <c r="J3" t="inlineStr"/>
      <c r="K3" t="inlineStr">
        <is>
          <t>Затраты труда машинистов</t>
        </is>
      </c>
      <c r="L3" t="n">
        <v>608254</v>
      </c>
      <c r="N3" t="n">
        <v>1013</v>
      </c>
      <c r="O3" t="inlineStr">
        <is>
          <t>чел.час</t>
        </is>
      </c>
      <c r="P3" t="inlineStr">
        <is>
          <t>чел.час</t>
        </is>
      </c>
      <c r="Q3" t="n">
        <v>1</v>
      </c>
      <c r="X3" t="n">
        <v>4.72</v>
      </c>
      <c r="Y3" t="n">
        <v>0</v>
      </c>
      <c r="Z3" t="n">
        <v>0</v>
      </c>
      <c r="AA3" t="n">
        <v>0</v>
      </c>
      <c r="AB3" t="n">
        <v>0</v>
      </c>
      <c r="AC3" t="n">
        <v>0</v>
      </c>
      <c r="AD3" t="n">
        <v>1</v>
      </c>
      <c r="AE3" t="n">
        <v>2</v>
      </c>
      <c r="AF3" t="inlineStr"/>
      <c r="AG3" t="n">
        <v>4.72</v>
      </c>
      <c r="AH3" t="n">
        <v>2</v>
      </c>
      <c r="AI3" t="n">
        <v>78862720</v>
      </c>
      <c r="AJ3" t="n">
        <v>3</v>
      </c>
      <c r="AK3" t="n">
        <v>0</v>
      </c>
      <c r="AL3" t="n">
        <v>0</v>
      </c>
      <c r="AM3" t="n">
        <v>0</v>
      </c>
      <c r="AN3" t="n">
        <v>0</v>
      </c>
      <c r="AO3" t="n">
        <v>0</v>
      </c>
      <c r="AP3" t="n">
        <v>0</v>
      </c>
      <c r="AQ3" t="n">
        <v>0</v>
      </c>
      <c r="AR3" t="n">
        <v>0</v>
      </c>
    </row>
    <row r="4">
      <c r="A4">
        <f>ROW(Source!A25)</f>
        <v/>
      </c>
      <c r="B4" t="n">
        <v>78862736</v>
      </c>
      <c r="C4" t="n">
        <v>78862718</v>
      </c>
      <c r="D4" t="n">
        <v>29172268</v>
      </c>
      <c r="E4" t="n">
        <v>1</v>
      </c>
      <c r="F4" t="n">
        <v>1</v>
      </c>
      <c r="G4" t="n">
        <v>1</v>
      </c>
      <c r="H4" t="n">
        <v>2</v>
      </c>
      <c r="I4" t="inlineStr">
        <is>
          <t>020129</t>
        </is>
      </c>
      <c r="J4" t="inlineStr">
        <is>
          <t>ТСЭМ Московской обл., 020129, приказ Минстроя России №675/пр от 28.02.2017 № 264/пр</t>
        </is>
      </c>
      <c r="K4" t="inlineStr">
        <is>
          <t>Краны башенные при работе на других видах строительства 8 т</t>
        </is>
      </c>
      <c r="L4" t="n">
        <v>1368</v>
      </c>
      <c r="N4" t="n">
        <v>1011</v>
      </c>
      <c r="O4" t="inlineStr">
        <is>
          <t>маш.-ч</t>
        </is>
      </c>
      <c r="P4" t="inlineStr">
        <is>
          <t>маш.-ч</t>
        </is>
      </c>
      <c r="Q4" t="n">
        <v>1</v>
      </c>
      <c r="X4" t="n">
        <v>0.05</v>
      </c>
      <c r="Y4" t="n">
        <v>0</v>
      </c>
      <c r="Z4" t="n">
        <v>86.40000000000001</v>
      </c>
      <c r="AA4" t="n">
        <v>13.5</v>
      </c>
      <c r="AB4" t="n">
        <v>0</v>
      </c>
      <c r="AC4" t="n">
        <v>0</v>
      </c>
      <c r="AD4" t="n">
        <v>1</v>
      </c>
      <c r="AE4" t="n">
        <v>0</v>
      </c>
      <c r="AF4" t="inlineStr"/>
      <c r="AG4" t="n">
        <v>0.05</v>
      </c>
      <c r="AH4" t="n">
        <v>2</v>
      </c>
      <c r="AI4" t="n">
        <v>78862721</v>
      </c>
      <c r="AJ4" t="n">
        <v>4</v>
      </c>
      <c r="AK4" t="n">
        <v>0</v>
      </c>
      <c r="AL4" t="n">
        <v>0</v>
      </c>
      <c r="AM4" t="n">
        <v>0</v>
      </c>
      <c r="AN4" t="n">
        <v>0</v>
      </c>
      <c r="AO4" t="n">
        <v>0</v>
      </c>
      <c r="AP4" t="n">
        <v>0</v>
      </c>
      <c r="AQ4" t="n">
        <v>0</v>
      </c>
      <c r="AR4" t="n">
        <v>0</v>
      </c>
    </row>
    <row r="5">
      <c r="A5">
        <f>ROW(Source!A25)</f>
        <v/>
      </c>
      <c r="B5" t="n">
        <v>78862737</v>
      </c>
      <c r="C5" t="n">
        <v>78862718</v>
      </c>
      <c r="D5" t="n">
        <v>29172379</v>
      </c>
      <c r="E5" t="n">
        <v>1</v>
      </c>
      <c r="F5" t="n">
        <v>1</v>
      </c>
      <c r="G5" t="n">
        <v>1</v>
      </c>
      <c r="H5" t="n">
        <v>2</v>
      </c>
      <c r="I5" t="inlineStr">
        <is>
          <t>021141</t>
        </is>
      </c>
      <c r="J5" t="inlineStr">
        <is>
          <t>ТСЭМ Московской обл., 021141, приказ Минстроя России №675/пр от 28.02.2017 № 264/пр</t>
        </is>
      </c>
      <c r="K5" t="inlineStr">
        <is>
          <t>Краны на автомобильном ходу при работе на других видах строительства 10 т</t>
        </is>
      </c>
      <c r="L5" t="n">
        <v>1368</v>
      </c>
      <c r="N5" t="n">
        <v>1011</v>
      </c>
      <c r="O5" t="inlineStr">
        <is>
          <t>маш.-ч</t>
        </is>
      </c>
      <c r="P5" t="inlineStr">
        <is>
          <t>маш.-ч</t>
        </is>
      </c>
      <c r="Q5" t="n">
        <v>1</v>
      </c>
      <c r="X5" t="n">
        <v>0.03</v>
      </c>
      <c r="Y5" t="n">
        <v>0</v>
      </c>
      <c r="Z5" t="n">
        <v>112</v>
      </c>
      <c r="AA5" t="n">
        <v>13.5</v>
      </c>
      <c r="AB5" t="n">
        <v>0</v>
      </c>
      <c r="AC5" t="n">
        <v>0</v>
      </c>
      <c r="AD5" t="n">
        <v>1</v>
      </c>
      <c r="AE5" t="n">
        <v>0</v>
      </c>
      <c r="AF5" t="inlineStr"/>
      <c r="AG5" t="n">
        <v>0.03</v>
      </c>
      <c r="AH5" t="n">
        <v>2</v>
      </c>
      <c r="AI5" t="n">
        <v>78862722</v>
      </c>
      <c r="AJ5" t="n">
        <v>5</v>
      </c>
      <c r="AK5" t="n">
        <v>0</v>
      </c>
      <c r="AL5" t="n">
        <v>0</v>
      </c>
      <c r="AM5" t="n">
        <v>0</v>
      </c>
      <c r="AN5" t="n">
        <v>0</v>
      </c>
      <c r="AO5" t="n">
        <v>0</v>
      </c>
      <c r="AP5" t="n">
        <v>0</v>
      </c>
      <c r="AQ5" t="n">
        <v>0</v>
      </c>
      <c r="AR5" t="n">
        <v>0</v>
      </c>
    </row>
    <row r="6">
      <c r="A6">
        <f>ROW(Source!A25)</f>
        <v/>
      </c>
      <c r="B6" t="n">
        <v>78862738</v>
      </c>
      <c r="C6" t="n">
        <v>78862718</v>
      </c>
      <c r="D6" t="n">
        <v>29172951</v>
      </c>
      <c r="E6" t="n">
        <v>1</v>
      </c>
      <c r="F6" t="n">
        <v>1</v>
      </c>
      <c r="G6" t="n">
        <v>1</v>
      </c>
      <c r="H6" t="n">
        <v>2</v>
      </c>
      <c r="I6" t="inlineStr">
        <is>
          <t>081600</t>
        </is>
      </c>
      <c r="J6" t="inlineStr">
        <is>
          <t>ТСЭМ Московской обл., 081600, приказ Минстроя России №675/пр от 28.02.2017 № 264/пр</t>
        </is>
      </c>
      <c r="K6" t="inlineStr">
        <is>
          <t>Агрегаты для сварки полиэтиленовых труб</t>
        </is>
      </c>
      <c r="L6" t="n">
        <v>1368</v>
      </c>
      <c r="N6" t="n">
        <v>1011</v>
      </c>
      <c r="O6" t="inlineStr">
        <is>
          <t>маш.-ч</t>
        </is>
      </c>
      <c r="P6" t="inlineStr">
        <is>
          <t>маш.-ч</t>
        </is>
      </c>
      <c r="Q6" t="n">
        <v>1</v>
      </c>
      <c r="X6" t="n">
        <v>4.64</v>
      </c>
      <c r="Y6" t="n">
        <v>0</v>
      </c>
      <c r="Z6" t="n">
        <v>100.1</v>
      </c>
      <c r="AA6" t="n">
        <v>13.5</v>
      </c>
      <c r="AB6" t="n">
        <v>0</v>
      </c>
      <c r="AC6" t="n">
        <v>0</v>
      </c>
      <c r="AD6" t="n">
        <v>1</v>
      </c>
      <c r="AE6" t="n">
        <v>0</v>
      </c>
      <c r="AF6" t="inlineStr"/>
      <c r="AG6" t="n">
        <v>4.64</v>
      </c>
      <c r="AH6" t="n">
        <v>2</v>
      </c>
      <c r="AI6" t="n">
        <v>78862723</v>
      </c>
      <c r="AJ6" t="n">
        <v>6</v>
      </c>
      <c r="AK6" t="n">
        <v>0</v>
      </c>
      <c r="AL6" t="n">
        <v>0</v>
      </c>
      <c r="AM6" t="n">
        <v>0</v>
      </c>
      <c r="AN6" t="n">
        <v>0</v>
      </c>
      <c r="AO6" t="n">
        <v>0</v>
      </c>
      <c r="AP6" t="n">
        <v>0</v>
      </c>
      <c r="AQ6" t="n">
        <v>0</v>
      </c>
      <c r="AR6" t="n">
        <v>0</v>
      </c>
    </row>
    <row r="7">
      <c r="A7">
        <f>ROW(Source!A25)</f>
        <v/>
      </c>
      <c r="B7" t="n">
        <v>78862739</v>
      </c>
      <c r="C7" t="n">
        <v>78862718</v>
      </c>
      <c r="D7" t="n">
        <v>29174913</v>
      </c>
      <c r="E7" t="n">
        <v>1</v>
      </c>
      <c r="F7" t="n">
        <v>1</v>
      </c>
      <c r="G7" t="n">
        <v>1</v>
      </c>
      <c r="H7" t="n">
        <v>2</v>
      </c>
      <c r="I7" t="inlineStr">
        <is>
          <t>400001</t>
        </is>
      </c>
      <c r="J7" t="inlineStr">
        <is>
          <t>ТСЭМ Московской обл., 400001, приказ Минстроя России №675/пр от 28.02.2017 № 264/пр</t>
        </is>
      </c>
      <c r="K7" t="inlineStr">
        <is>
          <t>Автомобили бортовые, грузоподъемность до 5 т</t>
        </is>
      </c>
      <c r="L7" t="n">
        <v>1368</v>
      </c>
      <c r="N7" t="n">
        <v>1011</v>
      </c>
      <c r="O7" t="inlineStr">
        <is>
          <t>маш.-ч</t>
        </is>
      </c>
      <c r="P7" t="inlineStr">
        <is>
          <t>маш.-ч</t>
        </is>
      </c>
      <c r="Q7" t="n">
        <v>1</v>
      </c>
      <c r="X7" t="n">
        <v>0.22</v>
      </c>
      <c r="Y7" t="n">
        <v>0</v>
      </c>
      <c r="Z7" t="n">
        <v>87.17</v>
      </c>
      <c r="AA7" t="n">
        <v>11.6</v>
      </c>
      <c r="AB7" t="n">
        <v>0</v>
      </c>
      <c r="AC7" t="n">
        <v>0</v>
      </c>
      <c r="AD7" t="n">
        <v>1</v>
      </c>
      <c r="AE7" t="n">
        <v>0</v>
      </c>
      <c r="AF7" t="inlineStr"/>
      <c r="AG7" t="n">
        <v>0.22</v>
      </c>
      <c r="AH7" t="n">
        <v>2</v>
      </c>
      <c r="AI7" t="n">
        <v>78862724</v>
      </c>
      <c r="AJ7" t="n">
        <v>7</v>
      </c>
      <c r="AK7" t="n">
        <v>0</v>
      </c>
      <c r="AL7" t="n">
        <v>0</v>
      </c>
      <c r="AM7" t="n">
        <v>0</v>
      </c>
      <c r="AN7" t="n">
        <v>0</v>
      </c>
      <c r="AO7" t="n">
        <v>0</v>
      </c>
      <c r="AP7" t="n">
        <v>0</v>
      </c>
      <c r="AQ7" t="n">
        <v>0</v>
      </c>
      <c r="AR7" t="n">
        <v>0</v>
      </c>
    </row>
    <row r="8">
      <c r="A8">
        <f>ROW(Source!A25)</f>
        <v/>
      </c>
      <c r="B8" t="n">
        <v>78862740</v>
      </c>
      <c r="C8" t="n">
        <v>78862718</v>
      </c>
      <c r="D8" t="n">
        <v>29114425</v>
      </c>
      <c r="E8" t="n">
        <v>1</v>
      </c>
      <c r="F8" t="n">
        <v>1</v>
      </c>
      <c r="G8" t="n">
        <v>1</v>
      </c>
      <c r="H8" t="n">
        <v>3</v>
      </c>
      <c r="I8" t="inlineStr">
        <is>
          <t>101-0137</t>
        </is>
      </c>
      <c r="J8" t="inlineStr">
        <is>
          <t>ТССЦ Московской обл., 101-0137, приказ Минстроя России №675/пр от 28.02.2017 № 254/пр</t>
        </is>
      </c>
      <c r="K8" t="inlineStr">
        <is>
          <t>Дюбели с калиброванной головкой (в обоймах) 3х58,5 мм</t>
        </is>
      </c>
      <c r="L8" t="n">
        <v>1348</v>
      </c>
      <c r="N8" t="n">
        <v>1009</v>
      </c>
      <c r="O8" t="inlineStr">
        <is>
          <t>т</t>
        </is>
      </c>
      <c r="P8" t="inlineStr">
        <is>
          <t>т</t>
        </is>
      </c>
      <c r="Q8" t="n">
        <v>1000</v>
      </c>
      <c r="X8" t="n">
        <v>0.00051</v>
      </c>
      <c r="Y8" t="n">
        <v>22558</v>
      </c>
      <c r="Z8" t="n">
        <v>0</v>
      </c>
      <c r="AA8" t="n">
        <v>0</v>
      </c>
      <c r="AB8" t="n">
        <v>0</v>
      </c>
      <c r="AC8" t="n">
        <v>0</v>
      </c>
      <c r="AD8" t="n">
        <v>1</v>
      </c>
      <c r="AE8" t="n">
        <v>0</v>
      </c>
      <c r="AF8" t="inlineStr"/>
      <c r="AG8" t="n">
        <v>0.00051</v>
      </c>
      <c r="AH8" t="n">
        <v>2</v>
      </c>
      <c r="AI8" t="n">
        <v>78862725</v>
      </c>
      <c r="AJ8" t="n">
        <v>8</v>
      </c>
      <c r="AK8" t="n">
        <v>0</v>
      </c>
      <c r="AL8" t="n">
        <v>0</v>
      </c>
      <c r="AM8" t="n">
        <v>0</v>
      </c>
      <c r="AN8" t="n">
        <v>0</v>
      </c>
      <c r="AO8" t="n">
        <v>0</v>
      </c>
      <c r="AP8" t="n">
        <v>0</v>
      </c>
      <c r="AQ8" t="n">
        <v>0</v>
      </c>
      <c r="AR8" t="n">
        <v>0</v>
      </c>
    </row>
    <row r="9">
      <c r="A9">
        <f>ROW(Source!A25)</f>
        <v/>
      </c>
      <c r="B9" t="n">
        <v>78862741</v>
      </c>
      <c r="C9" t="n">
        <v>78862718</v>
      </c>
      <c r="D9" t="n">
        <v>29109382</v>
      </c>
      <c r="E9" t="n">
        <v>1</v>
      </c>
      <c r="F9" t="n">
        <v>1</v>
      </c>
      <c r="G9" t="n">
        <v>1</v>
      </c>
      <c r="H9" t="n">
        <v>3</v>
      </c>
      <c r="I9" t="inlineStr">
        <is>
          <t>101-0329</t>
        </is>
      </c>
      <c r="J9" t="inlineStr">
        <is>
          <t>ТССЦ Московской обл., 101-0329, приказ Минстроя России №675/пр от 28.02.2017 № 254/пр</t>
        </is>
      </c>
      <c r="K9" t="inlineStr">
        <is>
          <t>Клей 88-СА</t>
        </is>
      </c>
      <c r="L9" t="n">
        <v>1346</v>
      </c>
      <c r="N9" t="n">
        <v>1009</v>
      </c>
      <c r="O9" t="inlineStr">
        <is>
          <t>кг</t>
        </is>
      </c>
      <c r="P9" t="inlineStr">
        <is>
          <t>кг</t>
        </is>
      </c>
      <c r="Q9" t="n">
        <v>1</v>
      </c>
      <c r="X9" t="n">
        <v>0.17</v>
      </c>
      <c r="Y9" t="n">
        <v>28.93</v>
      </c>
      <c r="Z9" t="n">
        <v>0</v>
      </c>
      <c r="AA9" t="n">
        <v>0</v>
      </c>
      <c r="AB9" t="n">
        <v>0</v>
      </c>
      <c r="AC9" t="n">
        <v>0</v>
      </c>
      <c r="AD9" t="n">
        <v>1</v>
      </c>
      <c r="AE9" t="n">
        <v>0</v>
      </c>
      <c r="AF9" t="inlineStr"/>
      <c r="AG9" t="n">
        <v>0.17</v>
      </c>
      <c r="AH9" t="n">
        <v>2</v>
      </c>
      <c r="AI9" t="n">
        <v>78862726</v>
      </c>
      <c r="AJ9" t="n">
        <v>9</v>
      </c>
      <c r="AK9" t="n">
        <v>0</v>
      </c>
      <c r="AL9" t="n">
        <v>0</v>
      </c>
      <c r="AM9" t="n">
        <v>0</v>
      </c>
      <c r="AN9" t="n">
        <v>0</v>
      </c>
      <c r="AO9" t="n">
        <v>0</v>
      </c>
      <c r="AP9" t="n">
        <v>0</v>
      </c>
      <c r="AQ9" t="n">
        <v>0</v>
      </c>
      <c r="AR9" t="n">
        <v>0</v>
      </c>
    </row>
    <row r="10">
      <c r="A10">
        <f>ROW(Source!A25)</f>
        <v/>
      </c>
      <c r="B10" t="n">
        <v>78862742</v>
      </c>
      <c r="C10" t="n">
        <v>78862718</v>
      </c>
      <c r="D10" t="n">
        <v>29107972</v>
      </c>
      <c r="E10" t="n">
        <v>1</v>
      </c>
      <c r="F10" t="n">
        <v>1</v>
      </c>
      <c r="G10" t="n">
        <v>1</v>
      </c>
      <c r="H10" t="n">
        <v>3</v>
      </c>
      <c r="I10" t="inlineStr">
        <is>
          <t>101-1680</t>
        </is>
      </c>
      <c r="J10" t="inlineStr">
        <is>
          <t>ТССЦ Московской обл., 101-1680, приказ Минстроя России №675/пр от 28.02.2017 № 254/пр</t>
        </is>
      </c>
      <c r="K10" t="inlineStr">
        <is>
          <t>Патроны для строительно-монтажного пистолета</t>
        </is>
      </c>
      <c r="L10" t="n">
        <v>1356</v>
      </c>
      <c r="N10" t="n">
        <v>1010</v>
      </c>
      <c r="O10" t="inlineStr">
        <is>
          <t>1000 шт.</t>
        </is>
      </c>
      <c r="P10" t="inlineStr">
        <is>
          <t>1000 шт.</t>
        </is>
      </c>
      <c r="Q10" t="n">
        <v>1000</v>
      </c>
      <c r="X10" t="n">
        <v>0.06</v>
      </c>
      <c r="Y10" t="n">
        <v>253.8</v>
      </c>
      <c r="Z10" t="n">
        <v>0</v>
      </c>
      <c r="AA10" t="n">
        <v>0</v>
      </c>
      <c r="AB10" t="n">
        <v>0</v>
      </c>
      <c r="AC10" t="n">
        <v>0</v>
      </c>
      <c r="AD10" t="n">
        <v>1</v>
      </c>
      <c r="AE10" t="n">
        <v>0</v>
      </c>
      <c r="AF10" t="inlineStr"/>
      <c r="AG10" t="n">
        <v>0.06</v>
      </c>
      <c r="AH10" t="n">
        <v>2</v>
      </c>
      <c r="AI10" t="n">
        <v>78862727</v>
      </c>
      <c r="AJ10" t="n">
        <v>10</v>
      </c>
      <c r="AK10" t="n">
        <v>0</v>
      </c>
      <c r="AL10" t="n">
        <v>0</v>
      </c>
      <c r="AM10" t="n">
        <v>0</v>
      </c>
      <c r="AN10" t="n">
        <v>0</v>
      </c>
      <c r="AO10" t="n">
        <v>0</v>
      </c>
      <c r="AP10" t="n">
        <v>0</v>
      </c>
      <c r="AQ10" t="n">
        <v>0</v>
      </c>
      <c r="AR10" t="n">
        <v>0</v>
      </c>
    </row>
    <row r="11">
      <c r="A11">
        <f>ROW(Source!A25)</f>
        <v/>
      </c>
      <c r="B11" t="n">
        <v>78862743</v>
      </c>
      <c r="C11" t="n">
        <v>78862718</v>
      </c>
      <c r="D11" t="n">
        <v>29112620</v>
      </c>
      <c r="E11" t="n">
        <v>1</v>
      </c>
      <c r="F11" t="n">
        <v>1</v>
      </c>
      <c r="G11" t="n">
        <v>1</v>
      </c>
      <c r="H11" t="n">
        <v>3</v>
      </c>
      <c r="I11" t="inlineStr">
        <is>
          <t>101-1700</t>
        </is>
      </c>
      <c r="J11" t="inlineStr">
        <is>
          <t>ТССЦ Московской обл., 101-1700, приказ Минстроя России №675/пр от 28.02.2017 № 254/пр</t>
        </is>
      </c>
      <c r="K11" t="inlineStr">
        <is>
          <t>Наконечники для полиэтиленовых труб</t>
        </is>
      </c>
      <c r="L11" t="n">
        <v>1346</v>
      </c>
      <c r="N11" t="n">
        <v>1009</v>
      </c>
      <c r="O11" t="inlineStr">
        <is>
          <t>кг</t>
        </is>
      </c>
      <c r="P11" t="inlineStr">
        <is>
          <t>кг</t>
        </is>
      </c>
      <c r="Q11" t="n">
        <v>1</v>
      </c>
      <c r="X11" t="n">
        <v>0.33</v>
      </c>
      <c r="Y11" t="n">
        <v>25.01</v>
      </c>
      <c r="Z11" t="n">
        <v>0</v>
      </c>
      <c r="AA11" t="n">
        <v>0</v>
      </c>
      <c r="AB11" t="n">
        <v>0</v>
      </c>
      <c r="AC11" t="n">
        <v>0</v>
      </c>
      <c r="AD11" t="n">
        <v>1</v>
      </c>
      <c r="AE11" t="n">
        <v>0</v>
      </c>
      <c r="AF11" t="inlineStr"/>
      <c r="AG11" t="n">
        <v>0.33</v>
      </c>
      <c r="AH11" t="n">
        <v>2</v>
      </c>
      <c r="AI11" t="n">
        <v>78862728</v>
      </c>
      <c r="AJ11" t="n">
        <v>11</v>
      </c>
      <c r="AK11" t="n">
        <v>0</v>
      </c>
      <c r="AL11" t="n">
        <v>0</v>
      </c>
      <c r="AM11" t="n">
        <v>0</v>
      </c>
      <c r="AN11" t="n">
        <v>0</v>
      </c>
      <c r="AO11" t="n">
        <v>0</v>
      </c>
      <c r="AP11" t="n">
        <v>0</v>
      </c>
      <c r="AQ11" t="n">
        <v>0</v>
      </c>
      <c r="AR11" t="n">
        <v>0</v>
      </c>
    </row>
    <row r="12">
      <c r="A12">
        <f>ROW(Source!A25)</f>
        <v/>
      </c>
      <c r="B12" t="n">
        <v>78862744</v>
      </c>
      <c r="C12" t="n">
        <v>78862718</v>
      </c>
      <c r="D12" t="n">
        <v>29118038</v>
      </c>
      <c r="E12" t="n">
        <v>1</v>
      </c>
      <c r="F12" t="n">
        <v>1</v>
      </c>
      <c r="G12" t="n">
        <v>1</v>
      </c>
      <c r="H12" t="n">
        <v>3</v>
      </c>
      <c r="I12" t="inlineStr">
        <is>
          <t>103-9140</t>
        </is>
      </c>
      <c r="J12" t="inlineStr">
        <is>
          <t>ТССЦ Московской обл., 103-9140, приказ Минстроя России №675/пр от 28.02.2017 № 254/пр</t>
        </is>
      </c>
      <c r="K12" t="inlineStr">
        <is>
          <t>Арматура муфтовая</t>
        </is>
      </c>
      <c r="L12" t="n">
        <v>1354</v>
      </c>
      <c r="N12" t="n">
        <v>1010</v>
      </c>
      <c r="O12" t="inlineStr">
        <is>
          <t>шт.</t>
        </is>
      </c>
      <c r="P12" t="inlineStr">
        <is>
          <t>шт.</t>
        </is>
      </c>
      <c r="Q12" t="n">
        <v>1</v>
      </c>
      <c r="X12" t="n">
        <v>0</v>
      </c>
      <c r="Y12" t="n">
        <v>0</v>
      </c>
      <c r="Z12" t="n">
        <v>0</v>
      </c>
      <c r="AA12" t="n">
        <v>0</v>
      </c>
      <c r="AB12" t="n">
        <v>0</v>
      </c>
      <c r="AC12" t="n">
        <v>1</v>
      </c>
      <c r="AD12" t="n">
        <v>0</v>
      </c>
      <c r="AE12" t="n">
        <v>0</v>
      </c>
      <c r="AF12" t="inlineStr"/>
      <c r="AG12" t="n">
        <v>0</v>
      </c>
      <c r="AH12" t="n">
        <v>3</v>
      </c>
      <c r="AI12" t="n">
        <v>-1</v>
      </c>
      <c r="AJ12" t="inlineStr"/>
      <c r="AK12" t="n">
        <v>0</v>
      </c>
      <c r="AL12" t="n">
        <v>0</v>
      </c>
      <c r="AM12" t="n">
        <v>0</v>
      </c>
      <c r="AN12" t="n">
        <v>0</v>
      </c>
      <c r="AO12" t="n">
        <v>0</v>
      </c>
      <c r="AP12" t="n">
        <v>0</v>
      </c>
      <c r="AQ12" t="n">
        <v>0</v>
      </c>
      <c r="AR12" t="n">
        <v>0</v>
      </c>
    </row>
    <row r="13">
      <c r="A13">
        <f>ROW(Source!A25)</f>
        <v/>
      </c>
      <c r="B13" t="n">
        <v>78862745</v>
      </c>
      <c r="C13" t="n">
        <v>78862718</v>
      </c>
      <c r="D13" t="n">
        <v>29122510</v>
      </c>
      <c r="E13" t="n">
        <v>1</v>
      </c>
      <c r="F13" t="n">
        <v>1</v>
      </c>
      <c r="G13" t="n">
        <v>1</v>
      </c>
      <c r="H13" t="n">
        <v>3</v>
      </c>
      <c r="I13" t="inlineStr">
        <is>
          <t>113-0473</t>
        </is>
      </c>
      <c r="J13" t="inlineStr">
        <is>
          <t>ТССЦ Московской обл., 113-0473, приказ Минстроя России №675/пр от 28.02.2017 № 254/пр</t>
        </is>
      </c>
      <c r="K13" t="inlineStr">
        <is>
          <t>Метиленхлорид</t>
        </is>
      </c>
      <c r="L13" t="n">
        <v>1346</v>
      </c>
      <c r="N13" t="n">
        <v>1009</v>
      </c>
      <c r="O13" t="inlineStr">
        <is>
          <t>кг</t>
        </is>
      </c>
      <c r="P13" t="inlineStr">
        <is>
          <t>кг</t>
        </is>
      </c>
      <c r="Q13" t="n">
        <v>1</v>
      </c>
      <c r="X13" t="n">
        <v>0.2</v>
      </c>
      <c r="Y13" t="n">
        <v>120</v>
      </c>
      <c r="Z13" t="n">
        <v>0</v>
      </c>
      <c r="AA13" t="n">
        <v>0</v>
      </c>
      <c r="AB13" t="n">
        <v>0</v>
      </c>
      <c r="AC13" t="n">
        <v>0</v>
      </c>
      <c r="AD13" t="n">
        <v>1</v>
      </c>
      <c r="AE13" t="n">
        <v>0</v>
      </c>
      <c r="AF13" t="inlineStr"/>
      <c r="AG13" t="n">
        <v>0.2</v>
      </c>
      <c r="AH13" t="n">
        <v>2</v>
      </c>
      <c r="AI13" t="n">
        <v>78862729</v>
      </c>
      <c r="AJ13" t="n">
        <v>12</v>
      </c>
      <c r="AK13" t="n">
        <v>0</v>
      </c>
      <c r="AL13" t="n">
        <v>0</v>
      </c>
      <c r="AM13" t="n">
        <v>0</v>
      </c>
      <c r="AN13" t="n">
        <v>0</v>
      </c>
      <c r="AO13" t="n">
        <v>0</v>
      </c>
      <c r="AP13" t="n">
        <v>0</v>
      </c>
      <c r="AQ13" t="n">
        <v>0</v>
      </c>
      <c r="AR13" t="n">
        <v>0</v>
      </c>
    </row>
    <row r="14">
      <c r="A14">
        <f>ROW(Source!A25)</f>
        <v/>
      </c>
      <c r="B14" t="n">
        <v>78862746</v>
      </c>
      <c r="C14" t="n">
        <v>78862718</v>
      </c>
      <c r="D14" t="n">
        <v>29139870</v>
      </c>
      <c r="E14" t="n">
        <v>1</v>
      </c>
      <c r="F14" t="n">
        <v>1</v>
      </c>
      <c r="G14" t="n">
        <v>1</v>
      </c>
      <c r="H14" t="n">
        <v>3</v>
      </c>
      <c r="I14" t="inlineStr">
        <is>
          <t>301-9240</t>
        </is>
      </c>
      <c r="J14" t="inlineStr">
        <is>
          <t>ТССЦ Московской обл., 301-9240, приказ Минстроя России №675/пр от 28.02.2017 № 256/пр</t>
        </is>
      </c>
      <c r="K14" t="inlineStr">
        <is>
          <t>Крепления</t>
        </is>
      </c>
      <c r="L14" t="n">
        <v>1346</v>
      </c>
      <c r="N14" t="n">
        <v>1009</v>
      </c>
      <c r="O14" t="inlineStr">
        <is>
          <t>кг</t>
        </is>
      </c>
      <c r="P14" t="inlineStr">
        <is>
          <t>кг</t>
        </is>
      </c>
      <c r="Q14" t="n">
        <v>1</v>
      </c>
      <c r="X14" t="n">
        <v>0</v>
      </c>
      <c r="Y14" t="n">
        <v>0</v>
      </c>
      <c r="Z14" t="n">
        <v>0</v>
      </c>
      <c r="AA14" t="n">
        <v>0</v>
      </c>
      <c r="AB14" t="n">
        <v>0</v>
      </c>
      <c r="AC14" t="n">
        <v>1</v>
      </c>
      <c r="AD14" t="n">
        <v>0</v>
      </c>
      <c r="AE14" t="n">
        <v>0</v>
      </c>
      <c r="AF14" t="inlineStr"/>
      <c r="AG14" t="n">
        <v>0</v>
      </c>
      <c r="AH14" t="n">
        <v>3</v>
      </c>
      <c r="AI14" t="n">
        <v>-1</v>
      </c>
      <c r="AJ14" t="inlineStr"/>
      <c r="AK14" t="n">
        <v>0</v>
      </c>
      <c r="AL14" t="n">
        <v>0</v>
      </c>
      <c r="AM14" t="n">
        <v>0</v>
      </c>
      <c r="AN14" t="n">
        <v>0</v>
      </c>
      <c r="AO14" t="n">
        <v>0</v>
      </c>
      <c r="AP14" t="n">
        <v>0</v>
      </c>
      <c r="AQ14" t="n">
        <v>0</v>
      </c>
      <c r="AR14" t="n">
        <v>0</v>
      </c>
    </row>
    <row r="15">
      <c r="A15">
        <f>ROW(Source!A25)</f>
        <v/>
      </c>
      <c r="B15" t="n">
        <v>78862747</v>
      </c>
      <c r="C15" t="n">
        <v>78862718</v>
      </c>
      <c r="D15" t="n">
        <v>29143982</v>
      </c>
      <c r="E15" t="n">
        <v>1</v>
      </c>
      <c r="F15" t="n">
        <v>1</v>
      </c>
      <c r="G15" t="n">
        <v>1</v>
      </c>
      <c r="H15" t="n">
        <v>3</v>
      </c>
      <c r="I15" t="inlineStr">
        <is>
          <t>302-9911</t>
        </is>
      </c>
      <c r="J15" t="inlineStr">
        <is>
          <t>ТССЦ Московской обл., 302-9911, приказ Минстроя России №675/пр от 28.02.2017 № 256/пр</t>
        </is>
      </c>
      <c r="K15" t="inlineStr">
        <is>
          <t>Фасонные и соединительные части к полиэтиленовым трубам</t>
        </is>
      </c>
      <c r="L15" t="n">
        <v>1354</v>
      </c>
      <c r="N15" t="n">
        <v>1010</v>
      </c>
      <c r="O15" t="inlineStr">
        <is>
          <t>шт.</t>
        </is>
      </c>
      <c r="P15" t="inlineStr">
        <is>
          <t>шт.</t>
        </is>
      </c>
      <c r="Q15" t="n">
        <v>1</v>
      </c>
      <c r="X15" t="n">
        <v>0</v>
      </c>
      <c r="Y15" t="n">
        <v>0</v>
      </c>
      <c r="Z15" t="n">
        <v>0</v>
      </c>
      <c r="AA15" t="n">
        <v>0</v>
      </c>
      <c r="AB15" t="n">
        <v>0</v>
      </c>
      <c r="AC15" t="n">
        <v>1</v>
      </c>
      <c r="AD15" t="n">
        <v>0</v>
      </c>
      <c r="AE15" t="n">
        <v>0</v>
      </c>
      <c r="AF15" t="inlineStr"/>
      <c r="AG15" t="n">
        <v>0</v>
      </c>
      <c r="AH15" t="n">
        <v>3</v>
      </c>
      <c r="AI15" t="n">
        <v>-1</v>
      </c>
      <c r="AJ15" t="inlineStr"/>
      <c r="AK15" t="n">
        <v>0</v>
      </c>
      <c r="AL15" t="n">
        <v>0</v>
      </c>
      <c r="AM15" t="n">
        <v>0</v>
      </c>
      <c r="AN15" t="n">
        <v>0</v>
      </c>
      <c r="AO15" t="n">
        <v>0</v>
      </c>
      <c r="AP15" t="n">
        <v>0</v>
      </c>
      <c r="AQ15" t="n">
        <v>0</v>
      </c>
      <c r="AR15" t="n">
        <v>0</v>
      </c>
    </row>
    <row r="16">
      <c r="A16">
        <f>ROW(Source!A25)</f>
        <v/>
      </c>
      <c r="B16" t="n">
        <v>78862748</v>
      </c>
      <c r="C16" t="n">
        <v>78862718</v>
      </c>
      <c r="D16" t="n">
        <v>29149246</v>
      </c>
      <c r="E16" t="n">
        <v>1</v>
      </c>
      <c r="F16" t="n">
        <v>1</v>
      </c>
      <c r="G16" t="n">
        <v>1</v>
      </c>
      <c r="H16" t="n">
        <v>3</v>
      </c>
      <c r="I16" t="inlineStr">
        <is>
          <t>405-1601</t>
        </is>
      </c>
      <c r="J16" t="inlineStr">
        <is>
          <t>ТССЦ Московской обл., 405-1601, приказ Минстроя России №675/пр от 28.02.2017 № 257/пр</t>
        </is>
      </c>
      <c r="K16" t="inlineStr">
        <is>
          <t>Известь строительная негашеная хлорная, марки А</t>
        </is>
      </c>
      <c r="L16" t="n">
        <v>1346</v>
      </c>
      <c r="N16" t="n">
        <v>1009</v>
      </c>
      <c r="O16" t="inlineStr">
        <is>
          <t>кг</t>
        </is>
      </c>
      <c r="P16" t="inlineStr">
        <is>
          <t>кг</t>
        </is>
      </c>
      <c r="Q16" t="n">
        <v>1</v>
      </c>
      <c r="X16" t="n">
        <v>0.004</v>
      </c>
      <c r="Y16" t="n">
        <v>2.15</v>
      </c>
      <c r="Z16" t="n">
        <v>0</v>
      </c>
      <c r="AA16" t="n">
        <v>0</v>
      </c>
      <c r="AB16" t="n">
        <v>0</v>
      </c>
      <c r="AC16" t="n">
        <v>0</v>
      </c>
      <c r="AD16" t="n">
        <v>1</v>
      </c>
      <c r="AE16" t="n">
        <v>0</v>
      </c>
      <c r="AF16" t="inlineStr"/>
      <c r="AG16" t="n">
        <v>0.004</v>
      </c>
      <c r="AH16" t="n">
        <v>2</v>
      </c>
      <c r="AI16" t="n">
        <v>78862730</v>
      </c>
      <c r="AJ16" t="n">
        <v>13</v>
      </c>
      <c r="AK16" t="n">
        <v>0</v>
      </c>
      <c r="AL16" t="n">
        <v>0</v>
      </c>
      <c r="AM16" t="n">
        <v>0</v>
      </c>
      <c r="AN16" t="n">
        <v>0</v>
      </c>
      <c r="AO16" t="n">
        <v>0</v>
      </c>
      <c r="AP16" t="n">
        <v>0</v>
      </c>
      <c r="AQ16" t="n">
        <v>0</v>
      </c>
      <c r="AR16" t="n">
        <v>0</v>
      </c>
    </row>
    <row r="17">
      <c r="A17">
        <f>ROW(Source!A25)</f>
        <v/>
      </c>
      <c r="B17" t="n">
        <v>78862749</v>
      </c>
      <c r="C17" t="n">
        <v>78862718</v>
      </c>
      <c r="D17" t="n">
        <v>29150040</v>
      </c>
      <c r="E17" t="n">
        <v>1</v>
      </c>
      <c r="F17" t="n">
        <v>1</v>
      </c>
      <c r="G17" t="n">
        <v>1</v>
      </c>
      <c r="H17" t="n">
        <v>3</v>
      </c>
      <c r="I17" t="inlineStr">
        <is>
          <t>411-0001</t>
        </is>
      </c>
      <c r="J17" t="inlineStr">
        <is>
          <t>ТССЦ Московской обл., 411-0001, приказ Минстроя России №675/пр от 28.02.2017 № 257/пр</t>
        </is>
      </c>
      <c r="K17" t="inlineStr">
        <is>
          <t>Вода</t>
        </is>
      </c>
      <c r="L17" t="n">
        <v>1339</v>
      </c>
      <c r="N17" t="n">
        <v>1007</v>
      </c>
      <c r="O17" t="inlineStr">
        <is>
          <t>м3</t>
        </is>
      </c>
      <c r="P17" t="inlineStr">
        <is>
          <t>м3</t>
        </is>
      </c>
      <c r="Q17" t="n">
        <v>1</v>
      </c>
      <c r="X17" t="n">
        <v>1.21</v>
      </c>
      <c r="Y17" t="n">
        <v>2.44</v>
      </c>
      <c r="Z17" t="n">
        <v>0</v>
      </c>
      <c r="AA17" t="n">
        <v>0</v>
      </c>
      <c r="AB17" t="n">
        <v>0</v>
      </c>
      <c r="AC17" t="n">
        <v>0</v>
      </c>
      <c r="AD17" t="n">
        <v>1</v>
      </c>
      <c r="AE17" t="n">
        <v>0</v>
      </c>
      <c r="AF17" t="inlineStr"/>
      <c r="AG17" t="n">
        <v>1.21</v>
      </c>
      <c r="AH17" t="n">
        <v>2</v>
      </c>
      <c r="AI17" t="n">
        <v>78862731</v>
      </c>
      <c r="AJ17" t="n">
        <v>14</v>
      </c>
      <c r="AK17" t="n">
        <v>0</v>
      </c>
      <c r="AL17" t="n">
        <v>0</v>
      </c>
      <c r="AM17" t="n">
        <v>0</v>
      </c>
      <c r="AN17" t="n">
        <v>0</v>
      </c>
      <c r="AO17" t="n">
        <v>0</v>
      </c>
      <c r="AP17" t="n">
        <v>0</v>
      </c>
      <c r="AQ17" t="n">
        <v>0</v>
      </c>
      <c r="AR17" t="n">
        <v>0</v>
      </c>
    </row>
    <row r="18">
      <c r="A18">
        <f>ROW(Source!A25)</f>
        <v/>
      </c>
      <c r="B18" t="n">
        <v>78862750</v>
      </c>
      <c r="C18" t="n">
        <v>78862718</v>
      </c>
      <c r="D18" t="n">
        <v>29158419</v>
      </c>
      <c r="E18" t="n">
        <v>1</v>
      </c>
      <c r="F18" t="n">
        <v>1</v>
      </c>
      <c r="G18" t="n">
        <v>1</v>
      </c>
      <c r="H18" t="n">
        <v>3</v>
      </c>
      <c r="I18" t="inlineStr">
        <is>
          <t>507-3642</t>
        </is>
      </c>
      <c r="J18" t="inlineStr">
        <is>
          <t>ТССЦ Московской обл., 507-3642, приказ Минстроя России №675/пр от 28.02.2017 № 258/пр</t>
        </is>
      </c>
      <c r="K18" t="inlineStr">
        <is>
          <t>Труба напорная из полиэтилена PE 100 питьевая ПЭ100 SDR11, размером 32х3,0 мм (ГОСТ 18599-2001, ГОСТ Р 52134-2003)</t>
        </is>
      </c>
      <c r="L18" t="n">
        <v>1301</v>
      </c>
      <c r="N18" t="n">
        <v>1003</v>
      </c>
      <c r="O18" t="inlineStr">
        <is>
          <t>м</t>
        </is>
      </c>
      <c r="P18" t="inlineStr">
        <is>
          <t>м</t>
        </is>
      </c>
      <c r="Q18" t="n">
        <v>1</v>
      </c>
      <c r="X18" t="n">
        <v>93.8</v>
      </c>
      <c r="Y18" t="n">
        <v>16.29</v>
      </c>
      <c r="Z18" t="n">
        <v>0</v>
      </c>
      <c r="AA18" t="n">
        <v>0</v>
      </c>
      <c r="AB18" t="n">
        <v>0</v>
      </c>
      <c r="AC18" t="n">
        <v>0</v>
      </c>
      <c r="AD18" t="n">
        <v>1</v>
      </c>
      <c r="AE18" t="n">
        <v>0</v>
      </c>
      <c r="AF18" t="inlineStr"/>
      <c r="AG18" t="n">
        <v>93.8</v>
      </c>
      <c r="AH18" t="n">
        <v>2</v>
      </c>
      <c r="AI18" t="n">
        <v>78862732</v>
      </c>
      <c r="AJ18" t="n">
        <v>15</v>
      </c>
      <c r="AK18" t="n">
        <v>0</v>
      </c>
      <c r="AL18" t="n">
        <v>0</v>
      </c>
      <c r="AM18" t="n">
        <v>0</v>
      </c>
      <c r="AN18" t="n">
        <v>0</v>
      </c>
      <c r="AO18" t="n">
        <v>0</v>
      </c>
      <c r="AP18" t="n">
        <v>0</v>
      </c>
      <c r="AQ18" t="n">
        <v>0</v>
      </c>
      <c r="AR18" t="n">
        <v>0</v>
      </c>
    </row>
    <row r="19">
      <c r="A19">
        <f>ROW(Source!A27)</f>
        <v/>
      </c>
      <c r="B19" t="n">
        <v>78862759</v>
      </c>
      <c r="C19" t="n">
        <v>78862752</v>
      </c>
      <c r="D19" t="n">
        <v>18442827</v>
      </c>
      <c r="E19" t="n">
        <v>1</v>
      </c>
      <c r="F19" t="n">
        <v>1</v>
      </c>
      <c r="G19" t="n">
        <v>1</v>
      </c>
      <c r="H19" t="n">
        <v>1</v>
      </c>
      <c r="I19" t="inlineStr">
        <is>
          <t>1-1053-90</t>
        </is>
      </c>
      <c r="J19" t="inlineStr"/>
      <c r="K19" t="inlineStr">
        <is>
          <t>Рабочий строитель среднего разряда 5,3</t>
        </is>
      </c>
      <c r="L19" t="n">
        <v>1369</v>
      </c>
      <c r="N19" t="n">
        <v>1013</v>
      </c>
      <c r="O19" t="inlineStr">
        <is>
          <t>чел.-ч</t>
        </is>
      </c>
      <c r="P19" t="inlineStr">
        <is>
          <t>чел.-ч</t>
        </is>
      </c>
      <c r="Q19" t="n">
        <v>1</v>
      </c>
      <c r="X19" t="n">
        <v>5.01</v>
      </c>
      <c r="Y19" t="n">
        <v>0</v>
      </c>
      <c r="Z19" t="n">
        <v>0</v>
      </c>
      <c r="AA19" t="n">
        <v>0</v>
      </c>
      <c r="AB19" t="n">
        <v>11.64</v>
      </c>
      <c r="AC19" t="n">
        <v>0</v>
      </c>
      <c r="AD19" t="n">
        <v>1</v>
      </c>
      <c r="AE19" t="n">
        <v>1</v>
      </c>
      <c r="AF19" t="inlineStr"/>
      <c r="AG19" t="n">
        <v>5.01</v>
      </c>
      <c r="AH19" t="n">
        <v>2</v>
      </c>
      <c r="AI19" t="n">
        <v>78862753</v>
      </c>
      <c r="AJ19" t="n">
        <v>17</v>
      </c>
      <c r="AK19" t="n">
        <v>0</v>
      </c>
      <c r="AL19" t="n">
        <v>0</v>
      </c>
      <c r="AM19" t="n">
        <v>0</v>
      </c>
      <c r="AN19" t="n">
        <v>0</v>
      </c>
      <c r="AO19" t="n">
        <v>0</v>
      </c>
      <c r="AP19" t="n">
        <v>0</v>
      </c>
      <c r="AQ19" t="n">
        <v>0</v>
      </c>
      <c r="AR19" t="n">
        <v>0</v>
      </c>
    </row>
    <row r="20">
      <c r="A20">
        <f>ROW(Source!A27)</f>
        <v/>
      </c>
      <c r="B20" t="n">
        <v>78862760</v>
      </c>
      <c r="C20" t="n">
        <v>78862752</v>
      </c>
      <c r="D20" t="n">
        <v>29172703</v>
      </c>
      <c r="E20" t="n">
        <v>1</v>
      </c>
      <c r="F20" t="n">
        <v>1</v>
      </c>
      <c r="G20" t="n">
        <v>1</v>
      </c>
      <c r="H20" t="n">
        <v>2</v>
      </c>
      <c r="I20" t="inlineStr">
        <is>
          <t>042900</t>
        </is>
      </c>
      <c r="J20" t="inlineStr">
        <is>
          <t>ТСЭМ Московской обл., 042900, приказ Минстроя России №675/пр от 28.02.2017 № 264/пр</t>
        </is>
      </c>
      <c r="K20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20" t="n">
        <v>1368</v>
      </c>
      <c r="N20" t="n">
        <v>1011</v>
      </c>
      <c r="O20" t="inlineStr">
        <is>
          <t>маш.-ч</t>
        </is>
      </c>
      <c r="P20" t="inlineStr">
        <is>
          <t>маш.-ч</t>
        </is>
      </c>
      <c r="Q20" t="n">
        <v>1</v>
      </c>
      <c r="X20" t="n">
        <v>1.5</v>
      </c>
      <c r="Y20" t="n">
        <v>0</v>
      </c>
      <c r="Z20" t="n">
        <v>29.67</v>
      </c>
      <c r="AA20" t="n">
        <v>0</v>
      </c>
      <c r="AB20" t="n">
        <v>0</v>
      </c>
      <c r="AC20" t="n">
        <v>0</v>
      </c>
      <c r="AD20" t="n">
        <v>1</v>
      </c>
      <c r="AE20" t="n">
        <v>0</v>
      </c>
      <c r="AF20" t="inlineStr"/>
      <c r="AG20" t="n">
        <v>1.5</v>
      </c>
      <c r="AH20" t="n">
        <v>2</v>
      </c>
      <c r="AI20" t="n">
        <v>78862754</v>
      </c>
      <c r="AJ20" t="n">
        <v>18</v>
      </c>
      <c r="AK20" t="n">
        <v>0</v>
      </c>
      <c r="AL20" t="n">
        <v>0</v>
      </c>
      <c r="AM20" t="n">
        <v>0</v>
      </c>
      <c r="AN20" t="n">
        <v>0</v>
      </c>
      <c r="AO20" t="n">
        <v>0</v>
      </c>
      <c r="AP20" t="n">
        <v>0</v>
      </c>
      <c r="AQ20" t="n">
        <v>0</v>
      </c>
      <c r="AR20" t="n">
        <v>0</v>
      </c>
    </row>
    <row r="21">
      <c r="A21">
        <f>ROW(Source!A27)</f>
        <v/>
      </c>
      <c r="B21" t="n">
        <v>78862761</v>
      </c>
      <c r="C21" t="n">
        <v>78862752</v>
      </c>
      <c r="D21" t="n">
        <v>29110398</v>
      </c>
      <c r="E21" t="n">
        <v>1</v>
      </c>
      <c r="F21" t="n">
        <v>1</v>
      </c>
      <c r="G21" t="n">
        <v>1</v>
      </c>
      <c r="H21" t="n">
        <v>3</v>
      </c>
      <c r="I21" t="inlineStr">
        <is>
          <t>101-0388</t>
        </is>
      </c>
      <c r="J21" t="inlineStr">
        <is>
          <t>ТССЦ Московской обл., 101-0388, приказ Минстроя России №675/пр от 28.02.2017 № 254/пр</t>
        </is>
      </c>
      <c r="K21" t="inlineStr">
        <is>
          <t>Краски масляные земляные марки МА-0115 мумия, сурик железный</t>
        </is>
      </c>
      <c r="L21" t="n">
        <v>1348</v>
      </c>
      <c r="N21" t="n">
        <v>1009</v>
      </c>
      <c r="O21" t="inlineStr">
        <is>
          <t>т</t>
        </is>
      </c>
      <c r="P21" t="inlineStr">
        <is>
          <t>т</t>
        </is>
      </c>
      <c r="Q21" t="n">
        <v>1000</v>
      </c>
      <c r="X21" t="n">
        <v>5e-05</v>
      </c>
      <c r="Y21" t="n">
        <v>15118.99</v>
      </c>
      <c r="Z21" t="n">
        <v>0</v>
      </c>
      <c r="AA21" t="n">
        <v>0</v>
      </c>
      <c r="AB21" t="n">
        <v>0</v>
      </c>
      <c r="AC21" t="n">
        <v>0</v>
      </c>
      <c r="AD21" t="n">
        <v>1</v>
      </c>
      <c r="AE21" t="n">
        <v>0</v>
      </c>
      <c r="AF21" t="inlineStr"/>
      <c r="AG21" t="n">
        <v>5e-05</v>
      </c>
      <c r="AH21" t="n">
        <v>2</v>
      </c>
      <c r="AI21" t="n">
        <v>78862755</v>
      </c>
      <c r="AJ21" t="n">
        <v>19</v>
      </c>
      <c r="AK21" t="n">
        <v>0</v>
      </c>
      <c r="AL21" t="n">
        <v>0</v>
      </c>
      <c r="AM21" t="n">
        <v>0</v>
      </c>
      <c r="AN21" t="n">
        <v>0</v>
      </c>
      <c r="AO21" t="n">
        <v>0</v>
      </c>
      <c r="AP21" t="n">
        <v>0</v>
      </c>
      <c r="AQ21" t="n">
        <v>0</v>
      </c>
      <c r="AR21" t="n">
        <v>0</v>
      </c>
    </row>
    <row r="22">
      <c r="A22">
        <f>ROW(Source!A27)</f>
        <v/>
      </c>
      <c r="B22" t="n">
        <v>78862762</v>
      </c>
      <c r="C22" t="n">
        <v>78862752</v>
      </c>
      <c r="D22" t="n">
        <v>29110573</v>
      </c>
      <c r="E22" t="n">
        <v>1</v>
      </c>
      <c r="F22" t="n">
        <v>1</v>
      </c>
      <c r="G22" t="n">
        <v>1</v>
      </c>
      <c r="H22" t="n">
        <v>3</v>
      </c>
      <c r="I22" t="inlineStr">
        <is>
          <t>101-0628</t>
        </is>
      </c>
      <c r="J22" t="inlineStr">
        <is>
          <t>ТССЦ Московской обл., 101-0628, приказ Минстроя России №675/пр от 28.02.2017 № 254/пр</t>
        </is>
      </c>
      <c r="K22" t="inlineStr">
        <is>
          <t>Олифа комбинированная, марки К-3</t>
        </is>
      </c>
      <c r="L22" t="n">
        <v>1348</v>
      </c>
      <c r="N22" t="n">
        <v>1009</v>
      </c>
      <c r="O22" t="inlineStr">
        <is>
          <t>т</t>
        </is>
      </c>
      <c r="P22" t="inlineStr">
        <is>
          <t>т</t>
        </is>
      </c>
      <c r="Q22" t="n">
        <v>1000</v>
      </c>
      <c r="X22" t="n">
        <v>2e-05</v>
      </c>
      <c r="Y22" t="n">
        <v>16950</v>
      </c>
      <c r="Z22" t="n">
        <v>0</v>
      </c>
      <c r="AA22" t="n">
        <v>0</v>
      </c>
      <c r="AB22" t="n">
        <v>0</v>
      </c>
      <c r="AC22" t="n">
        <v>0</v>
      </c>
      <c r="AD22" t="n">
        <v>1</v>
      </c>
      <c r="AE22" t="n">
        <v>0</v>
      </c>
      <c r="AF22" t="inlineStr"/>
      <c r="AG22" t="n">
        <v>2e-05</v>
      </c>
      <c r="AH22" t="n">
        <v>2</v>
      </c>
      <c r="AI22" t="n">
        <v>78862756</v>
      </c>
      <c r="AJ22" t="n">
        <v>20</v>
      </c>
      <c r="AK22" t="n">
        <v>0</v>
      </c>
      <c r="AL22" t="n">
        <v>0</v>
      </c>
      <c r="AM22" t="n">
        <v>0</v>
      </c>
      <c r="AN22" t="n">
        <v>0</v>
      </c>
      <c r="AO22" t="n">
        <v>0</v>
      </c>
      <c r="AP22" t="n">
        <v>0</v>
      </c>
      <c r="AQ22" t="n">
        <v>0</v>
      </c>
      <c r="AR22" t="n">
        <v>0</v>
      </c>
    </row>
    <row r="23">
      <c r="A23">
        <f>ROW(Source!A27)</f>
        <v/>
      </c>
      <c r="B23" t="n">
        <v>78862763</v>
      </c>
      <c r="C23" t="n">
        <v>78862752</v>
      </c>
      <c r="D23" t="n">
        <v>29107963</v>
      </c>
      <c r="E23" t="n">
        <v>1</v>
      </c>
      <c r="F23" t="n">
        <v>1</v>
      </c>
      <c r="G23" t="n">
        <v>1</v>
      </c>
      <c r="H23" t="n">
        <v>3</v>
      </c>
      <c r="I23" t="inlineStr">
        <is>
          <t>101-1669</t>
        </is>
      </c>
      <c r="J23" t="inlineStr">
        <is>
          <t>ТССЦ Московской обл., 101-1669, приказ Минстроя России №675/пр от 28.02.2017 № 254/пр</t>
        </is>
      </c>
      <c r="K23" t="inlineStr">
        <is>
          <t>Очес льняной</t>
        </is>
      </c>
      <c r="L23" t="n">
        <v>1346</v>
      </c>
      <c r="N23" t="n">
        <v>1009</v>
      </c>
      <c r="O23" t="inlineStr">
        <is>
          <t>кг</t>
        </is>
      </c>
      <c r="P23" t="inlineStr">
        <is>
          <t>кг</t>
        </is>
      </c>
      <c r="Q23" t="n">
        <v>1</v>
      </c>
      <c r="X23" t="n">
        <v>0.02</v>
      </c>
      <c r="Y23" t="n">
        <v>37.29</v>
      </c>
      <c r="Z23" t="n">
        <v>0</v>
      </c>
      <c r="AA23" t="n">
        <v>0</v>
      </c>
      <c r="AB23" t="n">
        <v>0</v>
      </c>
      <c r="AC23" t="n">
        <v>0</v>
      </c>
      <c r="AD23" t="n">
        <v>1</v>
      </c>
      <c r="AE23" t="n">
        <v>0</v>
      </c>
      <c r="AF23" t="inlineStr"/>
      <c r="AG23" t="n">
        <v>0.02</v>
      </c>
      <c r="AH23" t="n">
        <v>2</v>
      </c>
      <c r="AI23" t="n">
        <v>78862757</v>
      </c>
      <c r="AJ23" t="n">
        <v>21</v>
      </c>
      <c r="AK23" t="n">
        <v>0</v>
      </c>
      <c r="AL23" t="n">
        <v>0</v>
      </c>
      <c r="AM23" t="n">
        <v>0</v>
      </c>
      <c r="AN23" t="n">
        <v>0</v>
      </c>
      <c r="AO23" t="n">
        <v>0</v>
      </c>
      <c r="AP23" t="n">
        <v>0</v>
      </c>
      <c r="AQ23" t="n">
        <v>0</v>
      </c>
      <c r="AR23" t="n">
        <v>0</v>
      </c>
    </row>
    <row r="24">
      <c r="A24">
        <f>ROW(Source!A27)</f>
        <v/>
      </c>
      <c r="B24" t="n">
        <v>78862764</v>
      </c>
      <c r="C24" t="n">
        <v>78862752</v>
      </c>
      <c r="D24" t="n">
        <v>29150040</v>
      </c>
      <c r="E24" t="n">
        <v>1</v>
      </c>
      <c r="F24" t="n">
        <v>1</v>
      </c>
      <c r="G24" t="n">
        <v>1</v>
      </c>
      <c r="H24" t="n">
        <v>3</v>
      </c>
      <c r="I24" t="inlineStr">
        <is>
          <t>411-0001</t>
        </is>
      </c>
      <c r="J24" t="inlineStr">
        <is>
          <t>ТССЦ Московской обл., 411-0001, приказ Минстроя России №675/пр от 28.02.2017 № 257/пр</t>
        </is>
      </c>
      <c r="K24" t="inlineStr">
        <is>
          <t>Вода</t>
        </is>
      </c>
      <c r="L24" t="n">
        <v>1339</v>
      </c>
      <c r="N24" t="n">
        <v>1007</v>
      </c>
      <c r="O24" t="inlineStr">
        <is>
          <t>м3</t>
        </is>
      </c>
      <c r="P24" t="inlineStr">
        <is>
          <t>м3</t>
        </is>
      </c>
      <c r="Q24" t="n">
        <v>1</v>
      </c>
      <c r="X24" t="n">
        <v>1</v>
      </c>
      <c r="Y24" t="n">
        <v>2.44</v>
      </c>
      <c r="Z24" t="n">
        <v>0</v>
      </c>
      <c r="AA24" t="n">
        <v>0</v>
      </c>
      <c r="AB24" t="n">
        <v>0</v>
      </c>
      <c r="AC24" t="n">
        <v>0</v>
      </c>
      <c r="AD24" t="n">
        <v>1</v>
      </c>
      <c r="AE24" t="n">
        <v>0</v>
      </c>
      <c r="AF24" t="inlineStr"/>
      <c r="AG24" t="n">
        <v>1</v>
      </c>
      <c r="AH24" t="n">
        <v>2</v>
      </c>
      <c r="AI24" t="n">
        <v>78862758</v>
      </c>
      <c r="AJ24" t="n">
        <v>22</v>
      </c>
      <c r="AK24" t="n">
        <v>0</v>
      </c>
      <c r="AL24" t="n">
        <v>0</v>
      </c>
      <c r="AM24" t="n">
        <v>0</v>
      </c>
      <c r="AN24" t="n">
        <v>0</v>
      </c>
      <c r="AO24" t="n">
        <v>0</v>
      </c>
      <c r="AP24" t="n">
        <v>0</v>
      </c>
      <c r="AQ24" t="n">
        <v>0</v>
      </c>
      <c r="AR24" t="n">
        <v>0</v>
      </c>
    </row>
    <row r="25">
      <c r="A25">
        <f>ROW(Source!A66)</f>
        <v/>
      </c>
      <c r="B25" t="n">
        <v>78862835</v>
      </c>
      <c r="C25" t="n">
        <v>78862828</v>
      </c>
      <c r="D25" t="n">
        <v>18408291</v>
      </c>
      <c r="E25" t="n">
        <v>1</v>
      </c>
      <c r="F25" t="n">
        <v>1</v>
      </c>
      <c r="G25" t="n">
        <v>1</v>
      </c>
      <c r="H25" t="n">
        <v>1</v>
      </c>
      <c r="I25" t="inlineStr">
        <is>
          <t>1-1025-90</t>
        </is>
      </c>
      <c r="J25" t="inlineStr"/>
      <c r="K25" t="inlineStr">
        <is>
          <t>Рабочий строитель среднего разряда 2,5</t>
        </is>
      </c>
      <c r="L25" t="n">
        <v>1369</v>
      </c>
      <c r="N25" t="n">
        <v>1013</v>
      </c>
      <c r="O25" t="inlineStr">
        <is>
          <t>чел.-ч</t>
        </is>
      </c>
      <c r="P25" t="inlineStr">
        <is>
          <t>чел.-ч</t>
        </is>
      </c>
      <c r="Q25" t="n">
        <v>1</v>
      </c>
      <c r="X25" t="n">
        <v>32.2</v>
      </c>
      <c r="Y25" t="n">
        <v>0</v>
      </c>
      <c r="Z25" t="n">
        <v>0</v>
      </c>
      <c r="AA25" t="n">
        <v>0</v>
      </c>
      <c r="AB25" t="n">
        <v>8.17</v>
      </c>
      <c r="AC25" t="n">
        <v>0</v>
      </c>
      <c r="AD25" t="n">
        <v>1</v>
      </c>
      <c r="AE25" t="n">
        <v>1</v>
      </c>
      <c r="AF25" t="inlineStr"/>
      <c r="AG25" t="n">
        <v>32.2</v>
      </c>
      <c r="AH25" t="n">
        <v>2</v>
      </c>
      <c r="AI25" t="n">
        <v>78862829</v>
      </c>
      <c r="AJ25" t="n">
        <v>23</v>
      </c>
      <c r="AK25" t="n">
        <v>0</v>
      </c>
      <c r="AL25" t="n">
        <v>0</v>
      </c>
      <c r="AM25" t="n">
        <v>0</v>
      </c>
      <c r="AN25" t="n">
        <v>0</v>
      </c>
      <c r="AO25" t="n">
        <v>0</v>
      </c>
      <c r="AP25" t="n">
        <v>0</v>
      </c>
      <c r="AQ25" t="n">
        <v>0</v>
      </c>
      <c r="AR25" t="n">
        <v>0</v>
      </c>
    </row>
    <row r="26">
      <c r="A26">
        <f>ROW(Source!A66)</f>
        <v/>
      </c>
      <c r="B26" t="n">
        <v>78862836</v>
      </c>
      <c r="C26" t="n">
        <v>78862828</v>
      </c>
      <c r="D26" t="n">
        <v>29174913</v>
      </c>
      <c r="E26" t="n">
        <v>1</v>
      </c>
      <c r="F26" t="n">
        <v>1</v>
      </c>
      <c r="G26" t="n">
        <v>1</v>
      </c>
      <c r="H26" t="n">
        <v>2</v>
      </c>
      <c r="I26" t="inlineStr">
        <is>
          <t>400001</t>
        </is>
      </c>
      <c r="J26" t="inlineStr">
        <is>
          <t>ТСЭМ Московской обл., 400001, приказ Минстроя России №675/пр от 28.02.2017 № 264/пр</t>
        </is>
      </c>
      <c r="K26" t="inlineStr">
        <is>
          <t>Автомобили бортовые, грузоподъемность до 5 т</t>
        </is>
      </c>
      <c r="L26" t="n">
        <v>1368</v>
      </c>
      <c r="N26" t="n">
        <v>1011</v>
      </c>
      <c r="O26" t="inlineStr">
        <is>
          <t>маш.-ч</t>
        </is>
      </c>
      <c r="P26" t="inlineStr">
        <is>
          <t>маш.-ч</t>
        </is>
      </c>
      <c r="Q26" t="n">
        <v>1</v>
      </c>
      <c r="X26" t="n">
        <v>0.01</v>
      </c>
      <c r="Y26" t="n">
        <v>0</v>
      </c>
      <c r="Z26" t="n">
        <v>87.17</v>
      </c>
      <c r="AA26" t="n">
        <v>11.6</v>
      </c>
      <c r="AB26" t="n">
        <v>0</v>
      </c>
      <c r="AC26" t="n">
        <v>0</v>
      </c>
      <c r="AD26" t="n">
        <v>1</v>
      </c>
      <c r="AE26" t="n">
        <v>0</v>
      </c>
      <c r="AF26" t="inlineStr"/>
      <c r="AG26" t="n">
        <v>0.01</v>
      </c>
      <c r="AH26" t="n">
        <v>2</v>
      </c>
      <c r="AI26" t="n">
        <v>78862830</v>
      </c>
      <c r="AJ26" t="n">
        <v>24</v>
      </c>
      <c r="AK26" t="n">
        <v>0</v>
      </c>
      <c r="AL26" t="n">
        <v>0</v>
      </c>
      <c r="AM26" t="n">
        <v>0</v>
      </c>
      <c r="AN26" t="n">
        <v>0</v>
      </c>
      <c r="AO26" t="n">
        <v>0</v>
      </c>
      <c r="AP26" t="n">
        <v>0</v>
      </c>
      <c r="AQ26" t="n">
        <v>0</v>
      </c>
      <c r="AR26" t="n">
        <v>0</v>
      </c>
    </row>
    <row r="27">
      <c r="A27">
        <f>ROW(Source!A66)</f>
        <v/>
      </c>
      <c r="B27" t="n">
        <v>78862837</v>
      </c>
      <c r="C27" t="n">
        <v>78862828</v>
      </c>
      <c r="D27" t="n">
        <v>29110139</v>
      </c>
      <c r="E27" t="n">
        <v>1</v>
      </c>
      <c r="F27" t="n">
        <v>1</v>
      </c>
      <c r="G27" t="n">
        <v>1</v>
      </c>
      <c r="H27" t="n">
        <v>3</v>
      </c>
      <c r="I27" t="inlineStr">
        <is>
          <t>101-1703</t>
        </is>
      </c>
      <c r="J27" t="inlineStr">
        <is>
          <t>ТССЦ Московской обл., 101-1703, приказ Минстроя России №675/пр от 28.02.2017 № 254/пр</t>
        </is>
      </c>
      <c r="K27" t="inlineStr">
        <is>
          <t>Прокладки резиновые (пластина техническая прессованная)</t>
        </is>
      </c>
      <c r="L27" t="n">
        <v>1346</v>
      </c>
      <c r="N27" t="n">
        <v>1009</v>
      </c>
      <c r="O27" t="inlineStr">
        <is>
          <t>кг</t>
        </is>
      </c>
      <c r="P27" t="inlineStr">
        <is>
          <t>кг</t>
        </is>
      </c>
      <c r="Q27" t="n">
        <v>1</v>
      </c>
      <c r="X27" t="n">
        <v>2</v>
      </c>
      <c r="Y27" t="n">
        <v>23.09</v>
      </c>
      <c r="Z27" t="n">
        <v>0</v>
      </c>
      <c r="AA27" t="n">
        <v>0</v>
      </c>
      <c r="AB27" t="n">
        <v>0</v>
      </c>
      <c r="AC27" t="n">
        <v>0</v>
      </c>
      <c r="AD27" t="n">
        <v>1</v>
      </c>
      <c r="AE27" t="n">
        <v>0</v>
      </c>
      <c r="AF27" t="inlineStr"/>
      <c r="AG27" t="n">
        <v>2</v>
      </c>
      <c r="AH27" t="n">
        <v>2</v>
      </c>
      <c r="AI27" t="n">
        <v>78862831</v>
      </c>
      <c r="AJ27" t="n">
        <v>25</v>
      </c>
      <c r="AK27" t="n">
        <v>0</v>
      </c>
      <c r="AL27" t="n">
        <v>0</v>
      </c>
      <c r="AM27" t="n">
        <v>0</v>
      </c>
      <c r="AN27" t="n">
        <v>0</v>
      </c>
      <c r="AO27" t="n">
        <v>0</v>
      </c>
      <c r="AP27" t="n">
        <v>0</v>
      </c>
      <c r="AQ27" t="n">
        <v>0</v>
      </c>
      <c r="AR27" t="n">
        <v>0</v>
      </c>
    </row>
    <row r="28">
      <c r="A28">
        <f>ROW(Source!A66)</f>
        <v/>
      </c>
      <c r="B28" t="n">
        <v>78862838</v>
      </c>
      <c r="C28" t="n">
        <v>78862828</v>
      </c>
      <c r="D28" t="n">
        <v>29114240</v>
      </c>
      <c r="E28" t="n">
        <v>1</v>
      </c>
      <c r="F28" t="n">
        <v>1</v>
      </c>
      <c r="G28" t="n">
        <v>1</v>
      </c>
      <c r="H28" t="n">
        <v>3</v>
      </c>
      <c r="I28" t="inlineStr">
        <is>
          <t>101-2576</t>
        </is>
      </c>
      <c r="J28" t="inlineStr">
        <is>
          <t>ТССЦ Московской обл., 101-2576, приказ Минстроя России №675/пр от 28.02.2017 № 254/пр</t>
        </is>
      </c>
      <c r="K28" t="inlineStr">
        <is>
          <t>Болты с гайками и шайбами для санитарно-технических работ диаметром 16 мм</t>
        </is>
      </c>
      <c r="L28" t="n">
        <v>1348</v>
      </c>
      <c r="N28" t="n">
        <v>1009</v>
      </c>
      <c r="O28" t="inlineStr">
        <is>
          <t>т</t>
        </is>
      </c>
      <c r="P28" t="inlineStr">
        <is>
          <t>т</t>
        </is>
      </c>
      <c r="Q28" t="n">
        <v>1000</v>
      </c>
      <c r="X28" t="n">
        <v>0.005</v>
      </c>
      <c r="Y28" t="n">
        <v>14830</v>
      </c>
      <c r="Z28" t="n">
        <v>0</v>
      </c>
      <c r="AA28" t="n">
        <v>0</v>
      </c>
      <c r="AB28" t="n">
        <v>0</v>
      </c>
      <c r="AC28" t="n">
        <v>0</v>
      </c>
      <c r="AD28" t="n">
        <v>1</v>
      </c>
      <c r="AE28" t="n">
        <v>0</v>
      </c>
      <c r="AF28" t="inlineStr"/>
      <c r="AG28" t="n">
        <v>0.005</v>
      </c>
      <c r="AH28" t="n">
        <v>2</v>
      </c>
      <c r="AI28" t="n">
        <v>78862832</v>
      </c>
      <c r="AJ28" t="n">
        <v>26</v>
      </c>
      <c r="AK28" t="n">
        <v>0</v>
      </c>
      <c r="AL28" t="n">
        <v>0</v>
      </c>
      <c r="AM28" t="n">
        <v>0</v>
      </c>
      <c r="AN28" t="n">
        <v>0</v>
      </c>
      <c r="AO28" t="n">
        <v>0</v>
      </c>
      <c r="AP28" t="n">
        <v>0</v>
      </c>
      <c r="AQ28" t="n">
        <v>0</v>
      </c>
      <c r="AR28" t="n">
        <v>0</v>
      </c>
    </row>
    <row r="29">
      <c r="A29">
        <f>ROW(Source!A66)</f>
        <v/>
      </c>
      <c r="B29" t="n">
        <v>78862839</v>
      </c>
      <c r="C29" t="n">
        <v>78862828</v>
      </c>
      <c r="D29" t="n">
        <v>29150040</v>
      </c>
      <c r="E29" t="n">
        <v>1</v>
      </c>
      <c r="F29" t="n">
        <v>1</v>
      </c>
      <c r="G29" t="n">
        <v>1</v>
      </c>
      <c r="H29" t="n">
        <v>3</v>
      </c>
      <c r="I29" t="inlineStr">
        <is>
          <t>411-0001</t>
        </is>
      </c>
      <c r="J29" t="inlineStr">
        <is>
          <t>ТССЦ Московской обл., 411-0001, приказ Минстроя России №675/пр от 28.02.2017 № 257/пр</t>
        </is>
      </c>
      <c r="K29" t="inlineStr">
        <is>
          <t>Вода</t>
        </is>
      </c>
      <c r="L29" t="n">
        <v>1339</v>
      </c>
      <c r="N29" t="n">
        <v>1007</v>
      </c>
      <c r="O29" t="inlineStr">
        <is>
          <t>м3</t>
        </is>
      </c>
      <c r="P29" t="inlineStr">
        <is>
          <t>м3</t>
        </is>
      </c>
      <c r="Q29" t="n">
        <v>1</v>
      </c>
      <c r="X29" t="n">
        <v>7.8</v>
      </c>
      <c r="Y29" t="n">
        <v>2.44</v>
      </c>
      <c r="Z29" t="n">
        <v>0</v>
      </c>
      <c r="AA29" t="n">
        <v>0</v>
      </c>
      <c r="AB29" t="n">
        <v>0</v>
      </c>
      <c r="AC29" t="n">
        <v>0</v>
      </c>
      <c r="AD29" t="n">
        <v>1</v>
      </c>
      <c r="AE29" t="n">
        <v>0</v>
      </c>
      <c r="AF29" t="inlineStr"/>
      <c r="AG29" t="n">
        <v>7.8</v>
      </c>
      <c r="AH29" t="n">
        <v>2</v>
      </c>
      <c r="AI29" t="n">
        <v>78862833</v>
      </c>
      <c r="AJ29" t="n">
        <v>27</v>
      </c>
      <c r="AK29" t="n">
        <v>0</v>
      </c>
      <c r="AL29" t="n">
        <v>0</v>
      </c>
      <c r="AM29" t="n">
        <v>0</v>
      </c>
      <c r="AN29" t="n">
        <v>0</v>
      </c>
      <c r="AO29" t="n">
        <v>0</v>
      </c>
      <c r="AP29" t="n">
        <v>0</v>
      </c>
      <c r="AQ29" t="n">
        <v>0</v>
      </c>
      <c r="AR29" t="n">
        <v>0</v>
      </c>
    </row>
    <row r="30">
      <c r="A30">
        <f>ROW(Source!A106)</f>
        <v/>
      </c>
      <c r="B30" t="n">
        <v>78862911</v>
      </c>
      <c r="C30" t="n">
        <v>78862904</v>
      </c>
      <c r="D30" t="n">
        <v>18408291</v>
      </c>
      <c r="E30" t="n">
        <v>1</v>
      </c>
      <c r="F30" t="n">
        <v>1</v>
      </c>
      <c r="G30" t="n">
        <v>1</v>
      </c>
      <c r="H30" t="n">
        <v>1</v>
      </c>
      <c r="I30" t="inlineStr">
        <is>
          <t>1-1025-90</t>
        </is>
      </c>
      <c r="J30" t="inlineStr"/>
      <c r="K30" t="inlineStr">
        <is>
          <t>Рабочий строитель среднего разряда 2,5</t>
        </is>
      </c>
      <c r="L30" t="n">
        <v>1369</v>
      </c>
      <c r="N30" t="n">
        <v>1013</v>
      </c>
      <c r="O30" t="inlineStr">
        <is>
          <t>чел.-ч</t>
        </is>
      </c>
      <c r="P30" t="inlineStr">
        <is>
          <t>чел.-ч</t>
        </is>
      </c>
      <c r="Q30" t="n">
        <v>1</v>
      </c>
      <c r="X30" t="n">
        <v>32.2</v>
      </c>
      <c r="Y30" t="n">
        <v>0</v>
      </c>
      <c r="Z30" t="n">
        <v>0</v>
      </c>
      <c r="AA30" t="n">
        <v>0</v>
      </c>
      <c r="AB30" t="n">
        <v>8.17</v>
      </c>
      <c r="AC30" t="n">
        <v>0</v>
      </c>
      <c r="AD30" t="n">
        <v>1</v>
      </c>
      <c r="AE30" t="n">
        <v>1</v>
      </c>
      <c r="AF30" t="inlineStr"/>
      <c r="AG30" t="n">
        <v>32.2</v>
      </c>
      <c r="AH30" t="n">
        <v>2</v>
      </c>
      <c r="AI30" t="n">
        <v>78862905</v>
      </c>
      <c r="AJ30" t="n">
        <v>29</v>
      </c>
      <c r="AK30" t="n">
        <v>0</v>
      </c>
      <c r="AL30" t="n">
        <v>0</v>
      </c>
      <c r="AM30" t="n">
        <v>0</v>
      </c>
      <c r="AN30" t="n">
        <v>0</v>
      </c>
      <c r="AO30" t="n">
        <v>0</v>
      </c>
      <c r="AP30" t="n">
        <v>0</v>
      </c>
      <c r="AQ30" t="n">
        <v>0</v>
      </c>
      <c r="AR30" t="n">
        <v>0</v>
      </c>
    </row>
    <row r="31">
      <c r="A31">
        <f>ROW(Source!A106)</f>
        <v/>
      </c>
      <c r="B31" t="n">
        <v>78862912</v>
      </c>
      <c r="C31" t="n">
        <v>78862904</v>
      </c>
      <c r="D31" t="n">
        <v>29174913</v>
      </c>
      <c r="E31" t="n">
        <v>1</v>
      </c>
      <c r="F31" t="n">
        <v>1</v>
      </c>
      <c r="G31" t="n">
        <v>1</v>
      </c>
      <c r="H31" t="n">
        <v>2</v>
      </c>
      <c r="I31" t="inlineStr">
        <is>
          <t>400001</t>
        </is>
      </c>
      <c r="J31" t="inlineStr">
        <is>
          <t>ТСЭМ Московской обл., 400001, приказ Минстроя России №675/пр от 28.02.2017 № 264/пр</t>
        </is>
      </c>
      <c r="K31" t="inlineStr">
        <is>
          <t>Автомобили бортовые, грузоподъемность до 5 т</t>
        </is>
      </c>
      <c r="L31" t="n">
        <v>1368</v>
      </c>
      <c r="N31" t="n">
        <v>1011</v>
      </c>
      <c r="O31" t="inlineStr">
        <is>
          <t>маш.-ч</t>
        </is>
      </c>
      <c r="P31" t="inlineStr">
        <is>
          <t>маш.-ч</t>
        </is>
      </c>
      <c r="Q31" t="n">
        <v>1</v>
      </c>
      <c r="X31" t="n">
        <v>0.01</v>
      </c>
      <c r="Y31" t="n">
        <v>0</v>
      </c>
      <c r="Z31" t="n">
        <v>87.17</v>
      </c>
      <c r="AA31" t="n">
        <v>11.6</v>
      </c>
      <c r="AB31" t="n">
        <v>0</v>
      </c>
      <c r="AC31" t="n">
        <v>0</v>
      </c>
      <c r="AD31" t="n">
        <v>1</v>
      </c>
      <c r="AE31" t="n">
        <v>0</v>
      </c>
      <c r="AF31" t="inlineStr"/>
      <c r="AG31" t="n">
        <v>0.01</v>
      </c>
      <c r="AH31" t="n">
        <v>2</v>
      </c>
      <c r="AI31" t="n">
        <v>78862906</v>
      </c>
      <c r="AJ31" t="n">
        <v>30</v>
      </c>
      <c r="AK31" t="n">
        <v>0</v>
      </c>
      <c r="AL31" t="n">
        <v>0</v>
      </c>
      <c r="AM31" t="n">
        <v>0</v>
      </c>
      <c r="AN31" t="n">
        <v>0</v>
      </c>
      <c r="AO31" t="n">
        <v>0</v>
      </c>
      <c r="AP31" t="n">
        <v>0</v>
      </c>
      <c r="AQ31" t="n">
        <v>0</v>
      </c>
      <c r="AR31" t="n">
        <v>0</v>
      </c>
    </row>
    <row r="32">
      <c r="A32">
        <f>ROW(Source!A106)</f>
        <v/>
      </c>
      <c r="B32" t="n">
        <v>78862913</v>
      </c>
      <c r="C32" t="n">
        <v>78862904</v>
      </c>
      <c r="D32" t="n">
        <v>29110139</v>
      </c>
      <c r="E32" t="n">
        <v>1</v>
      </c>
      <c r="F32" t="n">
        <v>1</v>
      </c>
      <c r="G32" t="n">
        <v>1</v>
      </c>
      <c r="H32" t="n">
        <v>3</v>
      </c>
      <c r="I32" t="inlineStr">
        <is>
          <t>101-1703</t>
        </is>
      </c>
      <c r="J32" t="inlineStr">
        <is>
          <t>ТССЦ Московской обл., 101-1703, приказ Минстроя России №675/пр от 28.02.2017 № 254/пр</t>
        </is>
      </c>
      <c r="K32" t="inlineStr">
        <is>
          <t>Прокладки резиновые (пластина техническая прессованная)</t>
        </is>
      </c>
      <c r="L32" t="n">
        <v>1346</v>
      </c>
      <c r="N32" t="n">
        <v>1009</v>
      </c>
      <c r="O32" t="inlineStr">
        <is>
          <t>кг</t>
        </is>
      </c>
      <c r="P32" t="inlineStr">
        <is>
          <t>кг</t>
        </is>
      </c>
      <c r="Q32" t="n">
        <v>1</v>
      </c>
      <c r="X32" t="n">
        <v>2</v>
      </c>
      <c r="Y32" t="n">
        <v>23.09</v>
      </c>
      <c r="Z32" t="n">
        <v>0</v>
      </c>
      <c r="AA32" t="n">
        <v>0</v>
      </c>
      <c r="AB32" t="n">
        <v>0</v>
      </c>
      <c r="AC32" t="n">
        <v>0</v>
      </c>
      <c r="AD32" t="n">
        <v>1</v>
      </c>
      <c r="AE32" t="n">
        <v>0</v>
      </c>
      <c r="AF32" t="inlineStr"/>
      <c r="AG32" t="n">
        <v>2</v>
      </c>
      <c r="AH32" t="n">
        <v>2</v>
      </c>
      <c r="AI32" t="n">
        <v>78862907</v>
      </c>
      <c r="AJ32" t="n">
        <v>31</v>
      </c>
      <c r="AK32" t="n">
        <v>0</v>
      </c>
      <c r="AL32" t="n">
        <v>0</v>
      </c>
      <c r="AM32" t="n">
        <v>0</v>
      </c>
      <c r="AN32" t="n">
        <v>0</v>
      </c>
      <c r="AO32" t="n">
        <v>0</v>
      </c>
      <c r="AP32" t="n">
        <v>0</v>
      </c>
      <c r="AQ32" t="n">
        <v>0</v>
      </c>
      <c r="AR32" t="n">
        <v>0</v>
      </c>
    </row>
    <row r="33">
      <c r="A33">
        <f>ROW(Source!A106)</f>
        <v/>
      </c>
      <c r="B33" t="n">
        <v>78862914</v>
      </c>
      <c r="C33" t="n">
        <v>78862904</v>
      </c>
      <c r="D33" t="n">
        <v>29114240</v>
      </c>
      <c r="E33" t="n">
        <v>1</v>
      </c>
      <c r="F33" t="n">
        <v>1</v>
      </c>
      <c r="G33" t="n">
        <v>1</v>
      </c>
      <c r="H33" t="n">
        <v>3</v>
      </c>
      <c r="I33" t="inlineStr">
        <is>
          <t>101-2576</t>
        </is>
      </c>
      <c r="J33" t="inlineStr">
        <is>
          <t>ТССЦ Московской обл., 101-2576, приказ Минстроя России №675/пр от 28.02.2017 № 254/пр</t>
        </is>
      </c>
      <c r="K33" t="inlineStr">
        <is>
          <t>Болты с гайками и шайбами для санитарно-технических работ диаметром 16 мм</t>
        </is>
      </c>
      <c r="L33" t="n">
        <v>1348</v>
      </c>
      <c r="N33" t="n">
        <v>1009</v>
      </c>
      <c r="O33" t="inlineStr">
        <is>
          <t>т</t>
        </is>
      </c>
      <c r="P33" t="inlineStr">
        <is>
          <t>т</t>
        </is>
      </c>
      <c r="Q33" t="n">
        <v>1000</v>
      </c>
      <c r="X33" t="n">
        <v>0.005</v>
      </c>
      <c r="Y33" t="n">
        <v>14830</v>
      </c>
      <c r="Z33" t="n">
        <v>0</v>
      </c>
      <c r="AA33" t="n">
        <v>0</v>
      </c>
      <c r="AB33" t="n">
        <v>0</v>
      </c>
      <c r="AC33" t="n">
        <v>0</v>
      </c>
      <c r="AD33" t="n">
        <v>1</v>
      </c>
      <c r="AE33" t="n">
        <v>0</v>
      </c>
      <c r="AF33" t="inlineStr"/>
      <c r="AG33" t="n">
        <v>0.005</v>
      </c>
      <c r="AH33" t="n">
        <v>2</v>
      </c>
      <c r="AI33" t="n">
        <v>78862908</v>
      </c>
      <c r="AJ33" t="n">
        <v>32</v>
      </c>
      <c r="AK33" t="n">
        <v>0</v>
      </c>
      <c r="AL33" t="n">
        <v>0</v>
      </c>
      <c r="AM33" t="n">
        <v>0</v>
      </c>
      <c r="AN33" t="n">
        <v>0</v>
      </c>
      <c r="AO33" t="n">
        <v>0</v>
      </c>
      <c r="AP33" t="n">
        <v>0</v>
      </c>
      <c r="AQ33" t="n">
        <v>0</v>
      </c>
      <c r="AR33" t="n">
        <v>0</v>
      </c>
    </row>
    <row r="34">
      <c r="A34">
        <f>ROW(Source!A106)</f>
        <v/>
      </c>
      <c r="B34" t="n">
        <v>78862915</v>
      </c>
      <c r="C34" t="n">
        <v>78862904</v>
      </c>
      <c r="D34" t="n">
        <v>29150040</v>
      </c>
      <c r="E34" t="n">
        <v>1</v>
      </c>
      <c r="F34" t="n">
        <v>1</v>
      </c>
      <c r="G34" t="n">
        <v>1</v>
      </c>
      <c r="H34" t="n">
        <v>3</v>
      </c>
      <c r="I34" t="inlineStr">
        <is>
          <t>411-0001</t>
        </is>
      </c>
      <c r="J34" t="inlineStr">
        <is>
          <t>ТССЦ Московской обл., 411-0001, приказ Минстроя России №675/пр от 28.02.2017 № 257/пр</t>
        </is>
      </c>
      <c r="K34" t="inlineStr">
        <is>
          <t>Вода</t>
        </is>
      </c>
      <c r="L34" t="n">
        <v>1339</v>
      </c>
      <c r="N34" t="n">
        <v>1007</v>
      </c>
      <c r="O34" t="inlineStr">
        <is>
          <t>м3</t>
        </is>
      </c>
      <c r="P34" t="inlineStr">
        <is>
          <t>м3</t>
        </is>
      </c>
      <c r="Q34" t="n">
        <v>1</v>
      </c>
      <c r="X34" t="n">
        <v>7.8</v>
      </c>
      <c r="Y34" t="n">
        <v>2.44</v>
      </c>
      <c r="Z34" t="n">
        <v>0</v>
      </c>
      <c r="AA34" t="n">
        <v>0</v>
      </c>
      <c r="AB34" t="n">
        <v>0</v>
      </c>
      <c r="AC34" t="n">
        <v>0</v>
      </c>
      <c r="AD34" t="n">
        <v>1</v>
      </c>
      <c r="AE34" t="n">
        <v>0</v>
      </c>
      <c r="AF34" t="inlineStr"/>
      <c r="AG34" t="n">
        <v>7.8</v>
      </c>
      <c r="AH34" t="n">
        <v>2</v>
      </c>
      <c r="AI34" t="n">
        <v>78862909</v>
      </c>
      <c r="AJ34" t="n">
        <v>33</v>
      </c>
      <c r="AK34" t="n">
        <v>0</v>
      </c>
      <c r="AL34" t="n">
        <v>0</v>
      </c>
      <c r="AM34" t="n">
        <v>0</v>
      </c>
      <c r="AN34" t="n">
        <v>0</v>
      </c>
      <c r="AO34" t="n">
        <v>0</v>
      </c>
      <c r="AP34" t="n">
        <v>0</v>
      </c>
      <c r="AQ34" t="n">
        <v>0</v>
      </c>
      <c r="AR34" t="n">
        <v>0</v>
      </c>
    </row>
    <row r="35">
      <c r="A35">
        <f>ROW(Source!A146)</f>
        <v/>
      </c>
      <c r="B35" t="n">
        <v>78862981</v>
      </c>
      <c r="C35" t="n">
        <v>78862974</v>
      </c>
      <c r="D35" t="n">
        <v>18408291</v>
      </c>
      <c r="E35" t="n">
        <v>1</v>
      </c>
      <c r="F35" t="n">
        <v>1</v>
      </c>
      <c r="G35" t="n">
        <v>1</v>
      </c>
      <c r="H35" t="n">
        <v>1</v>
      </c>
      <c r="I35" t="inlineStr">
        <is>
          <t>1-1025-90</t>
        </is>
      </c>
      <c r="J35" t="inlineStr"/>
      <c r="K35" t="inlineStr">
        <is>
          <t>Рабочий строитель среднего разряда 2,5</t>
        </is>
      </c>
      <c r="L35" t="n">
        <v>1369</v>
      </c>
      <c r="N35" t="n">
        <v>1013</v>
      </c>
      <c r="O35" t="inlineStr">
        <is>
          <t>чел.-ч</t>
        </is>
      </c>
      <c r="P35" t="inlineStr">
        <is>
          <t>чел.-ч</t>
        </is>
      </c>
      <c r="Q35" t="n">
        <v>1</v>
      </c>
      <c r="X35" t="n">
        <v>32.2</v>
      </c>
      <c r="Y35" t="n">
        <v>0</v>
      </c>
      <c r="Z35" t="n">
        <v>0</v>
      </c>
      <c r="AA35" t="n">
        <v>0</v>
      </c>
      <c r="AB35" t="n">
        <v>8.17</v>
      </c>
      <c r="AC35" t="n">
        <v>0</v>
      </c>
      <c r="AD35" t="n">
        <v>1</v>
      </c>
      <c r="AE35" t="n">
        <v>1</v>
      </c>
      <c r="AF35" t="inlineStr"/>
      <c r="AG35" t="n">
        <v>32.2</v>
      </c>
      <c r="AH35" t="n">
        <v>2</v>
      </c>
      <c r="AI35" t="n">
        <v>78862975</v>
      </c>
      <c r="AJ35" t="n">
        <v>35</v>
      </c>
      <c r="AK35" t="n">
        <v>0</v>
      </c>
      <c r="AL35" t="n">
        <v>0</v>
      </c>
      <c r="AM35" t="n">
        <v>0</v>
      </c>
      <c r="AN35" t="n">
        <v>0</v>
      </c>
      <c r="AO35" t="n">
        <v>0</v>
      </c>
      <c r="AP35" t="n">
        <v>0</v>
      </c>
      <c r="AQ35" t="n">
        <v>0</v>
      </c>
      <c r="AR35" t="n">
        <v>0</v>
      </c>
    </row>
    <row r="36">
      <c r="A36">
        <f>ROW(Source!A146)</f>
        <v/>
      </c>
      <c r="B36" t="n">
        <v>78862982</v>
      </c>
      <c r="C36" t="n">
        <v>78862974</v>
      </c>
      <c r="D36" t="n">
        <v>29174913</v>
      </c>
      <c r="E36" t="n">
        <v>1</v>
      </c>
      <c r="F36" t="n">
        <v>1</v>
      </c>
      <c r="G36" t="n">
        <v>1</v>
      </c>
      <c r="H36" t="n">
        <v>2</v>
      </c>
      <c r="I36" t="inlineStr">
        <is>
          <t>400001</t>
        </is>
      </c>
      <c r="J36" t="inlineStr">
        <is>
          <t>ТСЭМ Московской обл., 400001, приказ Минстроя России №675/пр от 28.02.2017 № 264/пр</t>
        </is>
      </c>
      <c r="K36" t="inlineStr">
        <is>
          <t>Автомобили бортовые, грузоподъемность до 5 т</t>
        </is>
      </c>
      <c r="L36" t="n">
        <v>1368</v>
      </c>
      <c r="N36" t="n">
        <v>1011</v>
      </c>
      <c r="O36" t="inlineStr">
        <is>
          <t>маш.-ч</t>
        </is>
      </c>
      <c r="P36" t="inlineStr">
        <is>
          <t>маш.-ч</t>
        </is>
      </c>
      <c r="Q36" t="n">
        <v>1</v>
      </c>
      <c r="X36" t="n">
        <v>0.01</v>
      </c>
      <c r="Y36" t="n">
        <v>0</v>
      </c>
      <c r="Z36" t="n">
        <v>87.17</v>
      </c>
      <c r="AA36" t="n">
        <v>11.6</v>
      </c>
      <c r="AB36" t="n">
        <v>0</v>
      </c>
      <c r="AC36" t="n">
        <v>0</v>
      </c>
      <c r="AD36" t="n">
        <v>1</v>
      </c>
      <c r="AE36" t="n">
        <v>0</v>
      </c>
      <c r="AF36" t="inlineStr"/>
      <c r="AG36" t="n">
        <v>0.01</v>
      </c>
      <c r="AH36" t="n">
        <v>2</v>
      </c>
      <c r="AI36" t="n">
        <v>78862976</v>
      </c>
      <c r="AJ36" t="n">
        <v>36</v>
      </c>
      <c r="AK36" t="n">
        <v>0</v>
      </c>
      <c r="AL36" t="n">
        <v>0</v>
      </c>
      <c r="AM36" t="n">
        <v>0</v>
      </c>
      <c r="AN36" t="n">
        <v>0</v>
      </c>
      <c r="AO36" t="n">
        <v>0</v>
      </c>
      <c r="AP36" t="n">
        <v>0</v>
      </c>
      <c r="AQ36" t="n">
        <v>0</v>
      </c>
      <c r="AR36" t="n">
        <v>0</v>
      </c>
    </row>
    <row r="37">
      <c r="A37">
        <f>ROW(Source!A146)</f>
        <v/>
      </c>
      <c r="B37" t="n">
        <v>78862983</v>
      </c>
      <c r="C37" t="n">
        <v>78862974</v>
      </c>
      <c r="D37" t="n">
        <v>29110139</v>
      </c>
      <c r="E37" t="n">
        <v>1</v>
      </c>
      <c r="F37" t="n">
        <v>1</v>
      </c>
      <c r="G37" t="n">
        <v>1</v>
      </c>
      <c r="H37" t="n">
        <v>3</v>
      </c>
      <c r="I37" t="inlineStr">
        <is>
          <t>101-1703</t>
        </is>
      </c>
      <c r="J37" t="inlineStr">
        <is>
          <t>ТССЦ Московской обл., 101-1703, приказ Минстроя России №675/пр от 28.02.2017 № 254/пр</t>
        </is>
      </c>
      <c r="K37" t="inlineStr">
        <is>
          <t>Прокладки резиновые (пластина техническая прессованная)</t>
        </is>
      </c>
      <c r="L37" t="n">
        <v>1346</v>
      </c>
      <c r="N37" t="n">
        <v>1009</v>
      </c>
      <c r="O37" t="inlineStr">
        <is>
          <t>кг</t>
        </is>
      </c>
      <c r="P37" t="inlineStr">
        <is>
          <t>кг</t>
        </is>
      </c>
      <c r="Q37" t="n">
        <v>1</v>
      </c>
      <c r="X37" t="n">
        <v>2</v>
      </c>
      <c r="Y37" t="n">
        <v>23.09</v>
      </c>
      <c r="Z37" t="n">
        <v>0</v>
      </c>
      <c r="AA37" t="n">
        <v>0</v>
      </c>
      <c r="AB37" t="n">
        <v>0</v>
      </c>
      <c r="AC37" t="n">
        <v>0</v>
      </c>
      <c r="AD37" t="n">
        <v>1</v>
      </c>
      <c r="AE37" t="n">
        <v>0</v>
      </c>
      <c r="AF37" t="inlineStr"/>
      <c r="AG37" t="n">
        <v>2</v>
      </c>
      <c r="AH37" t="n">
        <v>2</v>
      </c>
      <c r="AI37" t="n">
        <v>78862977</v>
      </c>
      <c r="AJ37" t="n">
        <v>37</v>
      </c>
      <c r="AK37" t="n">
        <v>0</v>
      </c>
      <c r="AL37" t="n">
        <v>0</v>
      </c>
      <c r="AM37" t="n">
        <v>0</v>
      </c>
      <c r="AN37" t="n">
        <v>0</v>
      </c>
      <c r="AO37" t="n">
        <v>0</v>
      </c>
      <c r="AP37" t="n">
        <v>0</v>
      </c>
      <c r="AQ37" t="n">
        <v>0</v>
      </c>
      <c r="AR37" t="n">
        <v>0</v>
      </c>
    </row>
    <row r="38">
      <c r="A38">
        <f>ROW(Source!A146)</f>
        <v/>
      </c>
      <c r="B38" t="n">
        <v>78862984</v>
      </c>
      <c r="C38" t="n">
        <v>78862974</v>
      </c>
      <c r="D38" t="n">
        <v>29114240</v>
      </c>
      <c r="E38" t="n">
        <v>1</v>
      </c>
      <c r="F38" t="n">
        <v>1</v>
      </c>
      <c r="G38" t="n">
        <v>1</v>
      </c>
      <c r="H38" t="n">
        <v>3</v>
      </c>
      <c r="I38" t="inlineStr">
        <is>
          <t>101-2576</t>
        </is>
      </c>
      <c r="J38" t="inlineStr">
        <is>
          <t>ТССЦ Московской обл., 101-2576, приказ Минстроя России №675/пр от 28.02.2017 № 254/пр</t>
        </is>
      </c>
      <c r="K38" t="inlineStr">
        <is>
          <t>Болты с гайками и шайбами для санитарно-технических работ диаметром 16 мм</t>
        </is>
      </c>
      <c r="L38" t="n">
        <v>1348</v>
      </c>
      <c r="N38" t="n">
        <v>1009</v>
      </c>
      <c r="O38" t="inlineStr">
        <is>
          <t>т</t>
        </is>
      </c>
      <c r="P38" t="inlineStr">
        <is>
          <t>т</t>
        </is>
      </c>
      <c r="Q38" t="n">
        <v>1000</v>
      </c>
      <c r="X38" t="n">
        <v>0.005</v>
      </c>
      <c r="Y38" t="n">
        <v>14830</v>
      </c>
      <c r="Z38" t="n">
        <v>0</v>
      </c>
      <c r="AA38" t="n">
        <v>0</v>
      </c>
      <c r="AB38" t="n">
        <v>0</v>
      </c>
      <c r="AC38" t="n">
        <v>0</v>
      </c>
      <c r="AD38" t="n">
        <v>1</v>
      </c>
      <c r="AE38" t="n">
        <v>0</v>
      </c>
      <c r="AF38" t="inlineStr"/>
      <c r="AG38" t="n">
        <v>0.005</v>
      </c>
      <c r="AH38" t="n">
        <v>2</v>
      </c>
      <c r="AI38" t="n">
        <v>78862978</v>
      </c>
      <c r="AJ38" t="n">
        <v>38</v>
      </c>
      <c r="AK38" t="n">
        <v>0</v>
      </c>
      <c r="AL38" t="n">
        <v>0</v>
      </c>
      <c r="AM38" t="n">
        <v>0</v>
      </c>
      <c r="AN38" t="n">
        <v>0</v>
      </c>
      <c r="AO38" t="n">
        <v>0</v>
      </c>
      <c r="AP38" t="n">
        <v>0</v>
      </c>
      <c r="AQ38" t="n">
        <v>0</v>
      </c>
      <c r="AR38" t="n">
        <v>0</v>
      </c>
    </row>
    <row r="39">
      <c r="A39">
        <f>ROW(Source!A146)</f>
        <v/>
      </c>
      <c r="B39" t="n">
        <v>78862985</v>
      </c>
      <c r="C39" t="n">
        <v>78862974</v>
      </c>
      <c r="D39" t="n">
        <v>29150040</v>
      </c>
      <c r="E39" t="n">
        <v>1</v>
      </c>
      <c r="F39" t="n">
        <v>1</v>
      </c>
      <c r="G39" t="n">
        <v>1</v>
      </c>
      <c r="H39" t="n">
        <v>3</v>
      </c>
      <c r="I39" t="inlineStr">
        <is>
          <t>411-0001</t>
        </is>
      </c>
      <c r="J39" t="inlineStr">
        <is>
          <t>ТССЦ Московской обл., 411-0001, приказ Минстроя России №675/пр от 28.02.2017 № 257/пр</t>
        </is>
      </c>
      <c r="K39" t="inlineStr">
        <is>
          <t>Вода</t>
        </is>
      </c>
      <c r="L39" t="n">
        <v>1339</v>
      </c>
      <c r="N39" t="n">
        <v>1007</v>
      </c>
      <c r="O39" t="inlineStr">
        <is>
          <t>м3</t>
        </is>
      </c>
      <c r="P39" t="inlineStr">
        <is>
          <t>м3</t>
        </is>
      </c>
      <c r="Q39" t="n">
        <v>1</v>
      </c>
      <c r="X39" t="n">
        <v>7.8</v>
      </c>
      <c r="Y39" t="n">
        <v>2.44</v>
      </c>
      <c r="Z39" t="n">
        <v>0</v>
      </c>
      <c r="AA39" t="n">
        <v>0</v>
      </c>
      <c r="AB39" t="n">
        <v>0</v>
      </c>
      <c r="AC39" t="n">
        <v>0</v>
      </c>
      <c r="AD39" t="n">
        <v>1</v>
      </c>
      <c r="AE39" t="n">
        <v>0</v>
      </c>
      <c r="AF39" t="inlineStr"/>
      <c r="AG39" t="n">
        <v>7.8</v>
      </c>
      <c r="AH39" t="n">
        <v>2</v>
      </c>
      <c r="AI39" t="n">
        <v>78862979</v>
      </c>
      <c r="AJ39" t="n">
        <v>39</v>
      </c>
      <c r="AK39" t="n">
        <v>0</v>
      </c>
      <c r="AL39" t="n">
        <v>0</v>
      </c>
      <c r="AM39" t="n">
        <v>0</v>
      </c>
      <c r="AN39" t="n">
        <v>0</v>
      </c>
      <c r="AO39" t="n">
        <v>0</v>
      </c>
      <c r="AP39" t="n">
        <v>0</v>
      </c>
      <c r="AQ39" t="n">
        <v>0</v>
      </c>
      <c r="AR39" t="n">
        <v>0</v>
      </c>
    </row>
    <row r="40">
      <c r="A40">
        <f>ROW(Source!A148)</f>
        <v/>
      </c>
      <c r="B40" t="n">
        <v>78863082</v>
      </c>
      <c r="C40" t="n">
        <v>78863077</v>
      </c>
      <c r="D40" t="n">
        <v>18410631</v>
      </c>
      <c r="E40" t="n">
        <v>1</v>
      </c>
      <c r="F40" t="n">
        <v>1</v>
      </c>
      <c r="G40" t="n">
        <v>1</v>
      </c>
      <c r="H40" t="n">
        <v>1</v>
      </c>
      <c r="I40" t="inlineStr">
        <is>
          <t>1-1029-90</t>
        </is>
      </c>
      <c r="J40" t="inlineStr"/>
      <c r="K40" t="inlineStr">
        <is>
          <t>Рабочий строитель среднего разряда 2,9</t>
        </is>
      </c>
      <c r="L40" t="n">
        <v>1369</v>
      </c>
      <c r="N40" t="n">
        <v>1013</v>
      </c>
      <c r="O40" t="inlineStr">
        <is>
          <t>чел.-ч</t>
        </is>
      </c>
      <c r="P40" t="inlineStr">
        <is>
          <t>чел.-ч</t>
        </is>
      </c>
      <c r="Q40" t="n">
        <v>1</v>
      </c>
      <c r="X40" t="n">
        <v>85.3</v>
      </c>
      <c r="Y40" t="n">
        <v>0</v>
      </c>
      <c r="Z40" t="n">
        <v>0</v>
      </c>
      <c r="AA40" t="n">
        <v>0</v>
      </c>
      <c r="AB40" t="n">
        <v>8.460000000000001</v>
      </c>
      <c r="AC40" t="n">
        <v>0</v>
      </c>
      <c r="AD40" t="n">
        <v>1</v>
      </c>
      <c r="AE40" t="n">
        <v>1</v>
      </c>
      <c r="AF40" t="inlineStr"/>
      <c r="AG40" t="n">
        <v>85.3</v>
      </c>
      <c r="AH40" t="n">
        <v>2</v>
      </c>
      <c r="AI40" t="n">
        <v>78863078</v>
      </c>
      <c r="AJ40" t="n">
        <v>41</v>
      </c>
      <c r="AK40" t="n">
        <v>0</v>
      </c>
      <c r="AL40" t="n">
        <v>0</v>
      </c>
      <c r="AM40" t="n">
        <v>0</v>
      </c>
      <c r="AN40" t="n">
        <v>0</v>
      </c>
      <c r="AO40" t="n">
        <v>0</v>
      </c>
      <c r="AP40" t="n">
        <v>0</v>
      </c>
      <c r="AQ40" t="n">
        <v>0</v>
      </c>
      <c r="AR40" t="n">
        <v>0</v>
      </c>
    </row>
    <row r="41">
      <c r="A41">
        <f>ROW(Source!A148)</f>
        <v/>
      </c>
      <c r="B41" t="n">
        <v>78863083</v>
      </c>
      <c r="C41" t="n">
        <v>78863077</v>
      </c>
      <c r="D41" t="n">
        <v>121548</v>
      </c>
      <c r="E41" t="n">
        <v>1</v>
      </c>
      <c r="F41" t="n">
        <v>1</v>
      </c>
      <c r="G41" t="n">
        <v>1</v>
      </c>
      <c r="H41" t="n">
        <v>1</v>
      </c>
      <c r="I41" t="inlineStr">
        <is>
          <t>2</t>
        </is>
      </c>
      <c r="J41" t="inlineStr"/>
      <c r="K41" t="inlineStr">
        <is>
          <t>Затраты труда машинистов</t>
        </is>
      </c>
      <c r="L41" t="n">
        <v>608254</v>
      </c>
      <c r="N41" t="n">
        <v>1013</v>
      </c>
      <c r="O41" t="inlineStr">
        <is>
          <t>чел.час</t>
        </is>
      </c>
      <c r="P41" t="inlineStr">
        <is>
          <t>чел.час</t>
        </is>
      </c>
      <c r="Q41" t="n">
        <v>1</v>
      </c>
      <c r="X41" t="n">
        <v>0.32</v>
      </c>
      <c r="Y41" t="n">
        <v>0</v>
      </c>
      <c r="Z41" t="n">
        <v>0</v>
      </c>
      <c r="AA41" t="n">
        <v>0</v>
      </c>
      <c r="AB41" t="n">
        <v>0</v>
      </c>
      <c r="AC41" t="n">
        <v>0</v>
      </c>
      <c r="AD41" t="n">
        <v>1</v>
      </c>
      <c r="AE41" t="n">
        <v>2</v>
      </c>
      <c r="AF41" t="inlineStr"/>
      <c r="AG41" t="n">
        <v>0.32</v>
      </c>
      <c r="AH41" t="n">
        <v>2</v>
      </c>
      <c r="AI41" t="n">
        <v>78863079</v>
      </c>
      <c r="AJ41" t="n">
        <v>42</v>
      </c>
      <c r="AK41" t="n">
        <v>0</v>
      </c>
      <c r="AL41" t="n">
        <v>0</v>
      </c>
      <c r="AM41" t="n">
        <v>0</v>
      </c>
      <c r="AN41" t="n">
        <v>0</v>
      </c>
      <c r="AO41" t="n">
        <v>0</v>
      </c>
      <c r="AP41" t="n">
        <v>0</v>
      </c>
      <c r="AQ41" t="n">
        <v>0</v>
      </c>
      <c r="AR41" t="n">
        <v>0</v>
      </c>
    </row>
    <row r="42">
      <c r="A42">
        <f>ROW(Source!A148)</f>
        <v/>
      </c>
      <c r="B42" t="n">
        <v>78863084</v>
      </c>
      <c r="C42" t="n">
        <v>78863077</v>
      </c>
      <c r="D42" t="n">
        <v>29172556</v>
      </c>
      <c r="E42" t="n">
        <v>1</v>
      </c>
      <c r="F42" t="n">
        <v>1</v>
      </c>
      <c r="G42" t="n">
        <v>1</v>
      </c>
      <c r="H42" t="n">
        <v>2</v>
      </c>
      <c r="I42" t="inlineStr">
        <is>
          <t>030954</t>
        </is>
      </c>
      <c r="J42" t="inlineStr">
        <is>
          <t>ТСЭМ Московской обл., 030954, приказ Минстроя России №675/пр от 28.02.2017 № 264/пр</t>
        </is>
      </c>
      <c r="K42" t="inlineStr">
        <is>
          <t>Подъемники грузоподъемностью до 500 кг одномачтовые, высота подъема 45 м</t>
        </is>
      </c>
      <c r="L42" t="n">
        <v>1368</v>
      </c>
      <c r="N42" t="n">
        <v>1011</v>
      </c>
      <c r="O42" t="inlineStr">
        <is>
          <t>маш.-ч</t>
        </is>
      </c>
      <c r="P42" t="inlineStr">
        <is>
          <t>маш.-ч</t>
        </is>
      </c>
      <c r="Q42" t="n">
        <v>1</v>
      </c>
      <c r="X42" t="n">
        <v>0.32</v>
      </c>
      <c r="Y42" t="n">
        <v>0</v>
      </c>
      <c r="Z42" t="n">
        <v>31.26</v>
      </c>
      <c r="AA42" t="n">
        <v>13.5</v>
      </c>
      <c r="AB42" t="n">
        <v>0</v>
      </c>
      <c r="AC42" t="n">
        <v>0</v>
      </c>
      <c r="AD42" t="n">
        <v>1</v>
      </c>
      <c r="AE42" t="n">
        <v>0</v>
      </c>
      <c r="AF42" t="inlineStr"/>
      <c r="AG42" t="n">
        <v>0.32</v>
      </c>
      <c r="AH42" t="n">
        <v>2</v>
      </c>
      <c r="AI42" t="n">
        <v>78863080</v>
      </c>
      <c r="AJ42" t="n">
        <v>43</v>
      </c>
      <c r="AK42" t="n">
        <v>0</v>
      </c>
      <c r="AL42" t="n">
        <v>0</v>
      </c>
      <c r="AM42" t="n">
        <v>0</v>
      </c>
      <c r="AN42" t="n">
        <v>0</v>
      </c>
      <c r="AO42" t="n">
        <v>0</v>
      </c>
      <c r="AP42" t="n">
        <v>0</v>
      </c>
      <c r="AQ42" t="n">
        <v>0</v>
      </c>
      <c r="AR42" t="n">
        <v>0</v>
      </c>
    </row>
    <row r="43">
      <c r="A43">
        <f>ROW(Source!A148)</f>
        <v/>
      </c>
      <c r="B43" t="n">
        <v>78863085</v>
      </c>
      <c r="C43" t="n">
        <v>78863077</v>
      </c>
      <c r="D43" t="n">
        <v>29164350</v>
      </c>
      <c r="E43" t="n">
        <v>1</v>
      </c>
      <c r="F43" t="n">
        <v>1</v>
      </c>
      <c r="G43" t="n">
        <v>1</v>
      </c>
      <c r="H43" t="n">
        <v>3</v>
      </c>
      <c r="I43" t="inlineStr">
        <is>
          <t>509-9899</t>
        </is>
      </c>
      <c r="J43" t="inlineStr">
        <is>
          <t>ТССЦ Московской обл., 509-9899, приказ Минстроя России №675/пр от 28.02.2017 № 258/пр</t>
        </is>
      </c>
      <c r="K43" t="inlineStr">
        <is>
          <t>Строительный мусор и масса возвратных материалов</t>
        </is>
      </c>
      <c r="L43" t="n">
        <v>1348</v>
      </c>
      <c r="N43" t="n">
        <v>1009</v>
      </c>
      <c r="O43" t="inlineStr">
        <is>
          <t>т</t>
        </is>
      </c>
      <c r="P43" t="inlineStr">
        <is>
          <t>т</t>
        </is>
      </c>
      <c r="Q43" t="n">
        <v>1000</v>
      </c>
      <c r="X43" t="n">
        <v>1.34</v>
      </c>
      <c r="Y43" t="n">
        <v>0</v>
      </c>
      <c r="Z43" t="n">
        <v>0</v>
      </c>
      <c r="AA43" t="n">
        <v>0</v>
      </c>
      <c r="AB43" t="n">
        <v>0</v>
      </c>
      <c r="AC43" t="n">
        <v>0</v>
      </c>
      <c r="AD43" t="n">
        <v>0</v>
      </c>
      <c r="AE43" t="n">
        <v>0</v>
      </c>
      <c r="AF43" t="inlineStr"/>
      <c r="AG43" t="n">
        <v>1.34</v>
      </c>
      <c r="AH43" t="n">
        <v>2</v>
      </c>
      <c r="AI43" t="n">
        <v>78863081</v>
      </c>
      <c r="AJ43" t="n">
        <v>44</v>
      </c>
      <c r="AK43" t="n">
        <v>0</v>
      </c>
      <c r="AL43" t="n">
        <v>0</v>
      </c>
      <c r="AM43" t="n">
        <v>0</v>
      </c>
      <c r="AN43" t="n">
        <v>0</v>
      </c>
      <c r="AO43" t="n">
        <v>0</v>
      </c>
      <c r="AP43" t="n">
        <v>0</v>
      </c>
      <c r="AQ43" t="n">
        <v>0</v>
      </c>
      <c r="AR43" t="n">
        <v>0</v>
      </c>
    </row>
    <row r="44">
      <c r="A44">
        <f>ROW(Source!A150)</f>
        <v/>
      </c>
      <c r="B44" t="n">
        <v>78863101</v>
      </c>
      <c r="C44" t="n">
        <v>78863087</v>
      </c>
      <c r="D44" t="n">
        <v>18411117</v>
      </c>
      <c r="E44" t="n">
        <v>1</v>
      </c>
      <c r="F44" t="n">
        <v>1</v>
      </c>
      <c r="G44" t="n">
        <v>1</v>
      </c>
      <c r="H44" t="n">
        <v>1</v>
      </c>
      <c r="I44" t="inlineStr">
        <is>
          <t>1-1040-90</t>
        </is>
      </c>
      <c r="J44" t="inlineStr"/>
      <c r="K44" t="inlineStr">
        <is>
          <t>Рабочий строитель среднего разряда 4</t>
        </is>
      </c>
      <c r="L44" t="n">
        <v>1369</v>
      </c>
      <c r="N44" t="n">
        <v>1013</v>
      </c>
      <c r="O44" t="inlineStr">
        <is>
          <t>чел.-ч</t>
        </is>
      </c>
      <c r="P44" t="inlineStr">
        <is>
          <t>чел.-ч</t>
        </is>
      </c>
      <c r="Q44" t="n">
        <v>1</v>
      </c>
      <c r="X44" t="n">
        <v>26.28</v>
      </c>
      <c r="Y44" t="n">
        <v>0</v>
      </c>
      <c r="Z44" t="n">
        <v>0</v>
      </c>
      <c r="AA44" t="n">
        <v>0</v>
      </c>
      <c r="AB44" t="n">
        <v>9.619999999999999</v>
      </c>
      <c r="AC44" t="n">
        <v>0</v>
      </c>
      <c r="AD44" t="n">
        <v>1</v>
      </c>
      <c r="AE44" t="n">
        <v>1</v>
      </c>
      <c r="AF44" t="inlineStr"/>
      <c r="AG44" t="n">
        <v>26.28</v>
      </c>
      <c r="AH44" t="n">
        <v>2</v>
      </c>
      <c r="AI44" t="n">
        <v>78863088</v>
      </c>
      <c r="AJ44" t="n">
        <v>45</v>
      </c>
      <c r="AK44" t="n">
        <v>0</v>
      </c>
      <c r="AL44" t="n">
        <v>0</v>
      </c>
      <c r="AM44" t="n">
        <v>0</v>
      </c>
      <c r="AN44" t="n">
        <v>0</v>
      </c>
      <c r="AO44" t="n">
        <v>0</v>
      </c>
      <c r="AP44" t="n">
        <v>0</v>
      </c>
      <c r="AQ44" t="n">
        <v>0</v>
      </c>
      <c r="AR44" t="n">
        <v>0</v>
      </c>
    </row>
    <row r="45">
      <c r="A45">
        <f>ROW(Source!A150)</f>
        <v/>
      </c>
      <c r="B45" t="n">
        <v>78863102</v>
      </c>
      <c r="C45" t="n">
        <v>78863087</v>
      </c>
      <c r="D45" t="n">
        <v>121548</v>
      </c>
      <c r="E45" t="n">
        <v>1</v>
      </c>
      <c r="F45" t="n">
        <v>1</v>
      </c>
      <c r="G45" t="n">
        <v>1</v>
      </c>
      <c r="H45" t="n">
        <v>1</v>
      </c>
      <c r="I45" t="inlineStr">
        <is>
          <t>2</t>
        </is>
      </c>
      <c r="J45" t="inlineStr"/>
      <c r="K45" t="inlineStr">
        <is>
          <t>Затраты труда машинистов</t>
        </is>
      </c>
      <c r="L45" t="n">
        <v>608254</v>
      </c>
      <c r="N45" t="n">
        <v>1013</v>
      </c>
      <c r="O45" t="inlineStr">
        <is>
          <t>чел.час</t>
        </is>
      </c>
      <c r="P45" t="inlineStr">
        <is>
          <t>чел.час</t>
        </is>
      </c>
      <c r="Q45" t="n">
        <v>1</v>
      </c>
      <c r="X45" t="n">
        <v>0.11</v>
      </c>
      <c r="Y45" t="n">
        <v>0</v>
      </c>
      <c r="Z45" t="n">
        <v>0</v>
      </c>
      <c r="AA45" t="n">
        <v>0</v>
      </c>
      <c r="AB45" t="n">
        <v>0</v>
      </c>
      <c r="AC45" t="n">
        <v>0</v>
      </c>
      <c r="AD45" t="n">
        <v>1</v>
      </c>
      <c r="AE45" t="n">
        <v>2</v>
      </c>
      <c r="AF45" t="inlineStr"/>
      <c r="AG45" t="n">
        <v>0.11</v>
      </c>
      <c r="AH45" t="n">
        <v>2</v>
      </c>
      <c r="AI45" t="n">
        <v>78863089</v>
      </c>
      <c r="AJ45" t="n">
        <v>46</v>
      </c>
      <c r="AK45" t="n">
        <v>0</v>
      </c>
      <c r="AL45" t="n">
        <v>0</v>
      </c>
      <c r="AM45" t="n">
        <v>0</v>
      </c>
      <c r="AN45" t="n">
        <v>0</v>
      </c>
      <c r="AO45" t="n">
        <v>0</v>
      </c>
      <c r="AP45" t="n">
        <v>0</v>
      </c>
      <c r="AQ45" t="n">
        <v>0</v>
      </c>
      <c r="AR45" t="n">
        <v>0</v>
      </c>
    </row>
    <row r="46">
      <c r="A46">
        <f>ROW(Source!A150)</f>
        <v/>
      </c>
      <c r="B46" t="n">
        <v>78863103</v>
      </c>
      <c r="C46" t="n">
        <v>78863087</v>
      </c>
      <c r="D46" t="n">
        <v>29172268</v>
      </c>
      <c r="E46" t="n">
        <v>1</v>
      </c>
      <c r="F46" t="n">
        <v>1</v>
      </c>
      <c r="G46" t="n">
        <v>1</v>
      </c>
      <c r="H46" t="n">
        <v>2</v>
      </c>
      <c r="I46" t="inlineStr">
        <is>
          <t>020129</t>
        </is>
      </c>
      <c r="J46" t="inlineStr">
        <is>
          <t>ТСЭМ Московской обл., 020129, приказ Минстроя России №675/пр от 28.02.2017 № 264/пр</t>
        </is>
      </c>
      <c r="K46" t="inlineStr">
        <is>
          <t>Краны башенные при работе на других видах строительства 8 т</t>
        </is>
      </c>
      <c r="L46" t="n">
        <v>1368</v>
      </c>
      <c r="N46" t="n">
        <v>1011</v>
      </c>
      <c r="O46" t="inlineStr">
        <is>
          <t>маш.-ч</t>
        </is>
      </c>
      <c r="P46" t="inlineStr">
        <is>
          <t>маш.-ч</t>
        </is>
      </c>
      <c r="Q46" t="n">
        <v>1</v>
      </c>
      <c r="X46" t="n">
        <v>0.07000000000000001</v>
      </c>
      <c r="Y46" t="n">
        <v>0</v>
      </c>
      <c r="Z46" t="n">
        <v>86.40000000000001</v>
      </c>
      <c r="AA46" t="n">
        <v>13.5</v>
      </c>
      <c r="AB46" t="n">
        <v>0</v>
      </c>
      <c r="AC46" t="n">
        <v>0</v>
      </c>
      <c r="AD46" t="n">
        <v>1</v>
      </c>
      <c r="AE46" t="n">
        <v>0</v>
      </c>
      <c r="AF46" t="inlineStr"/>
      <c r="AG46" t="n">
        <v>0.07000000000000001</v>
      </c>
      <c r="AH46" t="n">
        <v>2</v>
      </c>
      <c r="AI46" t="n">
        <v>78863090</v>
      </c>
      <c r="AJ46" t="n">
        <v>47</v>
      </c>
      <c r="AK46" t="n">
        <v>0</v>
      </c>
      <c r="AL46" t="n">
        <v>0</v>
      </c>
      <c r="AM46" t="n">
        <v>0</v>
      </c>
      <c r="AN46" t="n">
        <v>0</v>
      </c>
      <c r="AO46" t="n">
        <v>0</v>
      </c>
      <c r="AP46" t="n">
        <v>0</v>
      </c>
      <c r="AQ46" t="n">
        <v>0</v>
      </c>
      <c r="AR46" t="n">
        <v>0</v>
      </c>
    </row>
    <row r="47">
      <c r="A47">
        <f>ROW(Source!A150)</f>
        <v/>
      </c>
      <c r="B47" t="n">
        <v>78863104</v>
      </c>
      <c r="C47" t="n">
        <v>78863087</v>
      </c>
      <c r="D47" t="n">
        <v>29172379</v>
      </c>
      <c r="E47" t="n">
        <v>1</v>
      </c>
      <c r="F47" t="n">
        <v>1</v>
      </c>
      <c r="G47" t="n">
        <v>1</v>
      </c>
      <c r="H47" t="n">
        <v>2</v>
      </c>
      <c r="I47" t="inlineStr">
        <is>
          <t>021141</t>
        </is>
      </c>
      <c r="J47" t="inlineStr">
        <is>
          <t>ТСЭМ Московской обл., 021141, приказ Минстроя России №675/пр от 28.02.2017 № 264/пр</t>
        </is>
      </c>
      <c r="K47" t="inlineStr">
        <is>
          <t>Краны на автомобильном ходу при работе на других видах строительства 10 т</t>
        </is>
      </c>
      <c r="L47" t="n">
        <v>1368</v>
      </c>
      <c r="N47" t="n">
        <v>1011</v>
      </c>
      <c r="O47" t="inlineStr">
        <is>
          <t>маш.-ч</t>
        </is>
      </c>
      <c r="P47" t="inlineStr">
        <is>
          <t>маш.-ч</t>
        </is>
      </c>
      <c r="Q47" t="n">
        <v>1</v>
      </c>
      <c r="X47" t="n">
        <v>0.04</v>
      </c>
      <c r="Y47" t="n">
        <v>0</v>
      </c>
      <c r="Z47" t="n">
        <v>112</v>
      </c>
      <c r="AA47" t="n">
        <v>13.5</v>
      </c>
      <c r="AB47" t="n">
        <v>0</v>
      </c>
      <c r="AC47" t="n">
        <v>0</v>
      </c>
      <c r="AD47" t="n">
        <v>1</v>
      </c>
      <c r="AE47" t="n">
        <v>0</v>
      </c>
      <c r="AF47" t="inlineStr"/>
      <c r="AG47" t="n">
        <v>0.04</v>
      </c>
      <c r="AH47" t="n">
        <v>2</v>
      </c>
      <c r="AI47" t="n">
        <v>78863091</v>
      </c>
      <c r="AJ47" t="n">
        <v>48</v>
      </c>
      <c r="AK47" t="n">
        <v>0</v>
      </c>
      <c r="AL47" t="n">
        <v>0</v>
      </c>
      <c r="AM47" t="n">
        <v>0</v>
      </c>
      <c r="AN47" t="n">
        <v>0</v>
      </c>
      <c r="AO47" t="n">
        <v>0</v>
      </c>
      <c r="AP47" t="n">
        <v>0</v>
      </c>
      <c r="AQ47" t="n">
        <v>0</v>
      </c>
      <c r="AR47" t="n">
        <v>0</v>
      </c>
    </row>
    <row r="48">
      <c r="A48">
        <f>ROW(Source!A150)</f>
        <v/>
      </c>
      <c r="B48" t="n">
        <v>78863105</v>
      </c>
      <c r="C48" t="n">
        <v>78863087</v>
      </c>
      <c r="D48" t="n">
        <v>29174500</v>
      </c>
      <c r="E48" t="n">
        <v>1</v>
      </c>
      <c r="F48" t="n">
        <v>1</v>
      </c>
      <c r="G48" t="n">
        <v>1</v>
      </c>
      <c r="H48" t="n">
        <v>2</v>
      </c>
      <c r="I48" t="inlineStr">
        <is>
          <t>330206</t>
        </is>
      </c>
      <c r="J48" t="inlineStr">
        <is>
          <t>ТСЭМ Московской обл., 330206, приказ Минстроя России №675/пр от 28.02.2017 № 264/пр</t>
        </is>
      </c>
      <c r="K48" t="inlineStr">
        <is>
          <t>Дрели электрические</t>
        </is>
      </c>
      <c r="L48" t="n">
        <v>1368</v>
      </c>
      <c r="N48" t="n">
        <v>1011</v>
      </c>
      <c r="O48" t="inlineStr">
        <is>
          <t>маш.-ч</t>
        </is>
      </c>
      <c r="P48" t="inlineStr">
        <is>
          <t>маш.-ч</t>
        </is>
      </c>
      <c r="Q48" t="n">
        <v>1</v>
      </c>
      <c r="X48" t="n">
        <v>0.89</v>
      </c>
      <c r="Y48" t="n">
        <v>0</v>
      </c>
      <c r="Z48" t="n">
        <v>1.95</v>
      </c>
      <c r="AA48" t="n">
        <v>0</v>
      </c>
      <c r="AB48" t="n">
        <v>0</v>
      </c>
      <c r="AC48" t="n">
        <v>0</v>
      </c>
      <c r="AD48" t="n">
        <v>1</v>
      </c>
      <c r="AE48" t="n">
        <v>0</v>
      </c>
      <c r="AF48" t="inlineStr"/>
      <c r="AG48" t="n">
        <v>0.89</v>
      </c>
      <c r="AH48" t="n">
        <v>2</v>
      </c>
      <c r="AI48" t="n">
        <v>78863092</v>
      </c>
      <c r="AJ48" t="n">
        <v>49</v>
      </c>
      <c r="AK48" t="n">
        <v>0</v>
      </c>
      <c r="AL48" t="n">
        <v>0</v>
      </c>
      <c r="AM48" t="n">
        <v>0</v>
      </c>
      <c r="AN48" t="n">
        <v>0</v>
      </c>
      <c r="AO48" t="n">
        <v>0</v>
      </c>
      <c r="AP48" t="n">
        <v>0</v>
      </c>
      <c r="AQ48" t="n">
        <v>0</v>
      </c>
      <c r="AR48" t="n">
        <v>0</v>
      </c>
    </row>
    <row r="49">
      <c r="A49">
        <f>ROW(Source!A150)</f>
        <v/>
      </c>
      <c r="B49" t="n">
        <v>78863106</v>
      </c>
      <c r="C49" t="n">
        <v>78863087</v>
      </c>
      <c r="D49" t="n">
        <v>29174913</v>
      </c>
      <c r="E49" t="n">
        <v>1</v>
      </c>
      <c r="F49" t="n">
        <v>1</v>
      </c>
      <c r="G49" t="n">
        <v>1</v>
      </c>
      <c r="H49" t="n">
        <v>2</v>
      </c>
      <c r="I49" t="inlineStr">
        <is>
          <t>400001</t>
        </is>
      </c>
      <c r="J49" t="inlineStr">
        <is>
          <t>ТСЭМ Московской обл., 400001, приказ Минстроя России №675/пр от 28.02.2017 № 264/пр</t>
        </is>
      </c>
      <c r="K49" t="inlineStr">
        <is>
          <t>Автомобили бортовые, грузоподъемность до 5 т</t>
        </is>
      </c>
      <c r="L49" t="n">
        <v>1368</v>
      </c>
      <c r="N49" t="n">
        <v>1011</v>
      </c>
      <c r="O49" t="inlineStr">
        <is>
          <t>маш.-ч</t>
        </is>
      </c>
      <c r="P49" t="inlineStr">
        <is>
          <t>маш.-ч</t>
        </is>
      </c>
      <c r="Q49" t="n">
        <v>1</v>
      </c>
      <c r="X49" t="n">
        <v>0.46</v>
      </c>
      <c r="Y49" t="n">
        <v>0</v>
      </c>
      <c r="Z49" t="n">
        <v>87.17</v>
      </c>
      <c r="AA49" t="n">
        <v>11.6</v>
      </c>
      <c r="AB49" t="n">
        <v>0</v>
      </c>
      <c r="AC49" t="n">
        <v>0</v>
      </c>
      <c r="AD49" t="n">
        <v>1</v>
      </c>
      <c r="AE49" t="n">
        <v>0</v>
      </c>
      <c r="AF49" t="inlineStr"/>
      <c r="AG49" t="n">
        <v>0.46</v>
      </c>
      <c r="AH49" t="n">
        <v>2</v>
      </c>
      <c r="AI49" t="n">
        <v>78863093</v>
      </c>
      <c r="AJ49" t="n">
        <v>50</v>
      </c>
      <c r="AK49" t="n">
        <v>0</v>
      </c>
      <c r="AL49" t="n">
        <v>0</v>
      </c>
      <c r="AM49" t="n">
        <v>0</v>
      </c>
      <c r="AN49" t="n">
        <v>0</v>
      </c>
      <c r="AO49" t="n">
        <v>0</v>
      </c>
      <c r="AP49" t="n">
        <v>0</v>
      </c>
      <c r="AQ49" t="n">
        <v>0</v>
      </c>
      <c r="AR49" t="n">
        <v>0</v>
      </c>
    </row>
    <row r="50">
      <c r="A50">
        <f>ROW(Source!A150)</f>
        <v/>
      </c>
      <c r="B50" t="n">
        <v>78863107</v>
      </c>
      <c r="C50" t="n">
        <v>78863087</v>
      </c>
      <c r="D50" t="n">
        <v>29114479</v>
      </c>
      <c r="E50" t="n">
        <v>1</v>
      </c>
      <c r="F50" t="n">
        <v>1</v>
      </c>
      <c r="G50" t="n">
        <v>1</v>
      </c>
      <c r="H50" t="n">
        <v>3</v>
      </c>
      <c r="I50" t="inlineStr">
        <is>
          <t>101-4222</t>
        </is>
      </c>
      <c r="J50" t="inlineStr">
        <is>
          <t>ТССЦ Московской обл., 101-4222, приказ Минстроя России №675/пр от 28.02.2017 № 254/пр</t>
        </is>
      </c>
      <c r="K50" t="inlineStr">
        <is>
          <t>Дюбели пластмассовые с шурупами 10х60 мм</t>
        </is>
      </c>
      <c r="L50" t="n">
        <v>1355</v>
      </c>
      <c r="N50" t="n">
        <v>1010</v>
      </c>
      <c r="O50" t="inlineStr">
        <is>
          <t>100 шт.</t>
        </is>
      </c>
      <c r="P50" t="inlineStr">
        <is>
          <t>100 шт.</t>
        </is>
      </c>
      <c r="Q50" t="n">
        <v>100</v>
      </c>
      <c r="X50" t="n">
        <v>0.68</v>
      </c>
      <c r="Y50" t="n">
        <v>45.9</v>
      </c>
      <c r="Z50" t="n">
        <v>0</v>
      </c>
      <c r="AA50" t="n">
        <v>0</v>
      </c>
      <c r="AB50" t="n">
        <v>0</v>
      </c>
      <c r="AC50" t="n">
        <v>0</v>
      </c>
      <c r="AD50" t="n">
        <v>1</v>
      </c>
      <c r="AE50" t="n">
        <v>0</v>
      </c>
      <c r="AF50" t="inlineStr"/>
      <c r="AG50" t="n">
        <v>0.68</v>
      </c>
      <c r="AH50" t="n">
        <v>2</v>
      </c>
      <c r="AI50" t="n">
        <v>78863094</v>
      </c>
      <c r="AJ50" t="n">
        <v>51</v>
      </c>
      <c r="AK50" t="n">
        <v>0</v>
      </c>
      <c r="AL50" t="n">
        <v>0</v>
      </c>
      <c r="AM50" t="n">
        <v>0</v>
      </c>
      <c r="AN50" t="n">
        <v>0</v>
      </c>
      <c r="AO50" t="n">
        <v>0</v>
      </c>
      <c r="AP50" t="n">
        <v>0</v>
      </c>
      <c r="AQ50" t="n">
        <v>0</v>
      </c>
      <c r="AR50" t="n">
        <v>0</v>
      </c>
    </row>
    <row r="51">
      <c r="A51">
        <f>ROW(Source!A150)</f>
        <v/>
      </c>
      <c r="B51" t="n">
        <v>78863108</v>
      </c>
      <c r="C51" t="n">
        <v>78863087</v>
      </c>
      <c r="D51" t="n">
        <v>29109378</v>
      </c>
      <c r="E51" t="n">
        <v>1</v>
      </c>
      <c r="F51" t="n">
        <v>1</v>
      </c>
      <c r="G51" t="n">
        <v>1</v>
      </c>
      <c r="H51" t="n">
        <v>3</v>
      </c>
      <c r="I51" t="inlineStr">
        <is>
          <t>101-4894</t>
        </is>
      </c>
      <c r="J51" t="inlineStr">
        <is>
          <t>ТССЦ Московской обл., 101-4894, приказ Минстроя России №675/пр от 28.02.2017 № 254/пр</t>
        </is>
      </c>
      <c r="K51" t="inlineStr">
        <is>
          <t>Клей марки "Griffon HT-120" Adelant</t>
        </is>
      </c>
      <c r="L51" t="n">
        <v>1296</v>
      </c>
      <c r="N51" t="n">
        <v>1002</v>
      </c>
      <c r="O51" t="inlineStr">
        <is>
          <t>л</t>
        </is>
      </c>
      <c r="P51" t="inlineStr">
        <is>
          <t>л</t>
        </is>
      </c>
      <c r="Q51" t="n">
        <v>1</v>
      </c>
      <c r="X51" t="n">
        <v>0.464</v>
      </c>
      <c r="Y51" t="n">
        <v>364.68</v>
      </c>
      <c r="Z51" t="n">
        <v>0</v>
      </c>
      <c r="AA51" t="n">
        <v>0</v>
      </c>
      <c r="AB51" t="n">
        <v>0</v>
      </c>
      <c r="AC51" t="n">
        <v>0</v>
      </c>
      <c r="AD51" t="n">
        <v>1</v>
      </c>
      <c r="AE51" t="n">
        <v>0</v>
      </c>
      <c r="AF51" t="inlineStr"/>
      <c r="AG51" t="n">
        <v>0.464</v>
      </c>
      <c r="AH51" t="n">
        <v>2</v>
      </c>
      <c r="AI51" t="n">
        <v>78863095</v>
      </c>
      <c r="AJ51" t="n">
        <v>52</v>
      </c>
      <c r="AK51" t="n">
        <v>0</v>
      </c>
      <c r="AL51" t="n">
        <v>0</v>
      </c>
      <c r="AM51" t="n">
        <v>0</v>
      </c>
      <c r="AN51" t="n">
        <v>0</v>
      </c>
      <c r="AO51" t="n">
        <v>0</v>
      </c>
      <c r="AP51" t="n">
        <v>0</v>
      </c>
      <c r="AQ51" t="n">
        <v>0</v>
      </c>
      <c r="AR51" t="n">
        <v>0</v>
      </c>
    </row>
    <row r="52">
      <c r="A52">
        <f>ROW(Source!A150)</f>
        <v/>
      </c>
      <c r="B52" t="n">
        <v>78863109</v>
      </c>
      <c r="C52" t="n">
        <v>78863087</v>
      </c>
      <c r="D52" t="n">
        <v>29117174</v>
      </c>
      <c r="E52" t="n">
        <v>1</v>
      </c>
      <c r="F52" t="n">
        <v>1</v>
      </c>
      <c r="G52" t="n">
        <v>1</v>
      </c>
      <c r="H52" t="n">
        <v>3</v>
      </c>
      <c r="I52" t="inlineStr">
        <is>
          <t>103-1104</t>
        </is>
      </c>
      <c r="J52" t="inlineStr">
        <is>
          <t>ТССЦ Московской обл., 103-1104, приказ Минстроя России №675/пр от 28.02.2017 № 254/пр</t>
        </is>
      </c>
      <c r="K52" t="inlineStr">
        <is>
          <t>Трубы ХПВХ, марка "FlowGuardGold type ll Adelant PVC-C" диаметром 110 мм, толщина стенки 8,2 мм, рабочим давлением 16 атм.</t>
        </is>
      </c>
      <c r="L52" t="n">
        <v>1301</v>
      </c>
      <c r="N52" t="n">
        <v>1003</v>
      </c>
      <c r="O52" t="inlineStr">
        <is>
          <t>м</t>
        </is>
      </c>
      <c r="P52" t="inlineStr">
        <is>
          <t>м</t>
        </is>
      </c>
      <c r="Q52" t="n">
        <v>1</v>
      </c>
      <c r="X52" t="n">
        <v>98.14</v>
      </c>
      <c r="Y52" t="n">
        <v>713.15</v>
      </c>
      <c r="Z52" t="n">
        <v>0</v>
      </c>
      <c r="AA52" t="n">
        <v>0</v>
      </c>
      <c r="AB52" t="n">
        <v>0</v>
      </c>
      <c r="AC52" t="n">
        <v>0</v>
      </c>
      <c r="AD52" t="n">
        <v>1</v>
      </c>
      <c r="AE52" t="n">
        <v>0</v>
      </c>
      <c r="AF52" t="inlineStr"/>
      <c r="AG52" t="n">
        <v>98.14</v>
      </c>
      <c r="AH52" t="n">
        <v>2</v>
      </c>
      <c r="AI52" t="n">
        <v>78863096</v>
      </c>
      <c r="AJ52" t="n">
        <v>53</v>
      </c>
      <c r="AK52" t="n">
        <v>0</v>
      </c>
      <c r="AL52" t="n">
        <v>0</v>
      </c>
      <c r="AM52" t="n">
        <v>0</v>
      </c>
      <c r="AN52" t="n">
        <v>0</v>
      </c>
      <c r="AO52" t="n">
        <v>0</v>
      </c>
      <c r="AP52" t="n">
        <v>0</v>
      </c>
      <c r="AQ52" t="n">
        <v>0</v>
      </c>
      <c r="AR52" t="n">
        <v>0</v>
      </c>
    </row>
    <row r="53">
      <c r="A53">
        <f>ROW(Source!A150)</f>
        <v/>
      </c>
      <c r="B53" t="n">
        <v>78863110</v>
      </c>
      <c r="C53" t="n">
        <v>78863087</v>
      </c>
      <c r="D53" t="n">
        <v>29117042</v>
      </c>
      <c r="E53" t="n">
        <v>1</v>
      </c>
      <c r="F53" t="n">
        <v>1</v>
      </c>
      <c r="G53" t="n">
        <v>1</v>
      </c>
      <c r="H53" t="n">
        <v>3</v>
      </c>
      <c r="I53" t="inlineStr">
        <is>
          <t>103-9071</t>
        </is>
      </c>
      <c r="J53" t="inlineStr">
        <is>
          <t>ТССЦ Московской обл., 103-9071, приказ Минстроя России №675/пр от 28.02.2017 № 254/пр</t>
        </is>
      </c>
      <c r="K53" t="inlineStr">
        <is>
          <t>Фасонные и соеденительные части к трубам ХПВХ</t>
        </is>
      </c>
      <c r="L53" t="n">
        <v>1354</v>
      </c>
      <c r="N53" t="n">
        <v>1010</v>
      </c>
      <c r="O53" t="inlineStr">
        <is>
          <t>шт.</t>
        </is>
      </c>
      <c r="P53" t="inlineStr">
        <is>
          <t>шт.</t>
        </is>
      </c>
      <c r="Q53" t="n">
        <v>1</v>
      </c>
      <c r="X53" t="n">
        <v>0</v>
      </c>
      <c r="Y53" t="n">
        <v>0</v>
      </c>
      <c r="Z53" t="n">
        <v>0</v>
      </c>
      <c r="AA53" t="n">
        <v>0</v>
      </c>
      <c r="AB53" t="n">
        <v>0</v>
      </c>
      <c r="AC53" t="n">
        <v>1</v>
      </c>
      <c r="AD53" t="n">
        <v>0</v>
      </c>
      <c r="AE53" t="n">
        <v>0</v>
      </c>
      <c r="AF53" t="inlineStr"/>
      <c r="AG53" t="n">
        <v>0</v>
      </c>
      <c r="AH53" t="n">
        <v>3</v>
      </c>
      <c r="AI53" t="n">
        <v>-1</v>
      </c>
      <c r="AJ53" t="inlineStr"/>
      <c r="AK53" t="n">
        <v>0</v>
      </c>
      <c r="AL53" t="n">
        <v>0</v>
      </c>
      <c r="AM53" t="n">
        <v>0</v>
      </c>
      <c r="AN53" t="n">
        <v>0</v>
      </c>
      <c r="AO53" t="n">
        <v>0</v>
      </c>
      <c r="AP53" t="n">
        <v>0</v>
      </c>
      <c r="AQ53" t="n">
        <v>0</v>
      </c>
      <c r="AR53" t="n">
        <v>0</v>
      </c>
    </row>
    <row r="54">
      <c r="A54">
        <f>ROW(Source!A150)</f>
        <v/>
      </c>
      <c r="B54" t="n">
        <v>78863111</v>
      </c>
      <c r="C54" t="n">
        <v>78863087</v>
      </c>
      <c r="D54" t="n">
        <v>29129065</v>
      </c>
      <c r="E54" t="n">
        <v>1</v>
      </c>
      <c r="F54" t="n">
        <v>1</v>
      </c>
      <c r="G54" t="n">
        <v>1</v>
      </c>
      <c r="H54" t="n">
        <v>3</v>
      </c>
      <c r="I54" t="inlineStr">
        <is>
          <t>201-9026</t>
        </is>
      </c>
      <c r="J54" t="inlineStr">
        <is>
          <t>ТССЦ Московской обл., 201-9026, приказ Минстроя России №675/пр от 28.02.2017 № 255/пр</t>
        </is>
      </c>
      <c r="K54" t="inlineStr">
        <is>
          <t>Опоры скользящие</t>
        </is>
      </c>
      <c r="L54" t="n">
        <v>1348</v>
      </c>
      <c r="N54" t="n">
        <v>1009</v>
      </c>
      <c r="O54" t="inlineStr">
        <is>
          <t>т</t>
        </is>
      </c>
      <c r="P54" t="inlineStr">
        <is>
          <t>т</t>
        </is>
      </c>
      <c r="Q54" t="n">
        <v>1000</v>
      </c>
      <c r="X54" t="n">
        <v>0</v>
      </c>
      <c r="Y54" t="n">
        <v>0</v>
      </c>
      <c r="Z54" t="n">
        <v>0</v>
      </c>
      <c r="AA54" t="n">
        <v>0</v>
      </c>
      <c r="AB54" t="n">
        <v>0</v>
      </c>
      <c r="AC54" t="n">
        <v>1</v>
      </c>
      <c r="AD54" t="n">
        <v>0</v>
      </c>
      <c r="AE54" t="n">
        <v>0</v>
      </c>
      <c r="AF54" t="inlineStr"/>
      <c r="AG54" t="n">
        <v>0</v>
      </c>
      <c r="AH54" t="n">
        <v>3</v>
      </c>
      <c r="AI54" t="n">
        <v>-1</v>
      </c>
      <c r="AJ54" t="inlineStr"/>
      <c r="AK54" t="n">
        <v>0</v>
      </c>
      <c r="AL54" t="n">
        <v>0</v>
      </c>
      <c r="AM54" t="n">
        <v>0</v>
      </c>
      <c r="AN54" t="n">
        <v>0</v>
      </c>
      <c r="AO54" t="n">
        <v>0</v>
      </c>
      <c r="AP54" t="n">
        <v>0</v>
      </c>
      <c r="AQ54" t="n">
        <v>0</v>
      </c>
      <c r="AR54" t="n">
        <v>0</v>
      </c>
    </row>
    <row r="55">
      <c r="A55">
        <f>ROW(Source!A150)</f>
        <v/>
      </c>
      <c r="B55" t="n">
        <v>78863112</v>
      </c>
      <c r="C55" t="n">
        <v>78863087</v>
      </c>
      <c r="D55" t="n">
        <v>29129057</v>
      </c>
      <c r="E55" t="n">
        <v>1</v>
      </c>
      <c r="F55" t="n">
        <v>1</v>
      </c>
      <c r="G55" t="n">
        <v>1</v>
      </c>
      <c r="H55" t="n">
        <v>3</v>
      </c>
      <c r="I55" t="inlineStr">
        <is>
          <t>201-9027</t>
        </is>
      </c>
      <c r="J55" t="inlineStr">
        <is>
          <t>ТССЦ Московской обл., 201-9027, приказ Минстроя России №675/пр от 28.02.2017 № 255/пр</t>
        </is>
      </c>
      <c r="K55" t="inlineStr">
        <is>
          <t>Опоры неподвижные</t>
        </is>
      </c>
      <c r="L55" t="n">
        <v>1348</v>
      </c>
      <c r="N55" t="n">
        <v>1009</v>
      </c>
      <c r="O55" t="inlineStr">
        <is>
          <t>т</t>
        </is>
      </c>
      <c r="P55" t="inlineStr">
        <is>
          <t>т</t>
        </is>
      </c>
      <c r="Q55" t="n">
        <v>1000</v>
      </c>
      <c r="X55" t="n">
        <v>0</v>
      </c>
      <c r="Y55" t="n">
        <v>0</v>
      </c>
      <c r="Z55" t="n">
        <v>0</v>
      </c>
      <c r="AA55" t="n">
        <v>0</v>
      </c>
      <c r="AB55" t="n">
        <v>0</v>
      </c>
      <c r="AC55" t="n">
        <v>1</v>
      </c>
      <c r="AD55" t="n">
        <v>0</v>
      </c>
      <c r="AE55" t="n">
        <v>0</v>
      </c>
      <c r="AF55" t="inlineStr"/>
      <c r="AG55" t="n">
        <v>0</v>
      </c>
      <c r="AH55" t="n">
        <v>3</v>
      </c>
      <c r="AI55" t="n">
        <v>-1</v>
      </c>
      <c r="AJ55" t="inlineStr"/>
      <c r="AK55" t="n">
        <v>0</v>
      </c>
      <c r="AL55" t="n">
        <v>0</v>
      </c>
      <c r="AM55" t="n">
        <v>0</v>
      </c>
      <c r="AN55" t="n">
        <v>0</v>
      </c>
      <c r="AO55" t="n">
        <v>0</v>
      </c>
      <c r="AP55" t="n">
        <v>0</v>
      </c>
      <c r="AQ55" t="n">
        <v>0</v>
      </c>
      <c r="AR55" t="n">
        <v>0</v>
      </c>
    </row>
    <row r="56">
      <c r="A56">
        <f>ROW(Source!A150)</f>
        <v/>
      </c>
      <c r="B56" t="n">
        <v>78863113</v>
      </c>
      <c r="C56" t="n">
        <v>78863087</v>
      </c>
      <c r="D56" t="n">
        <v>29144270</v>
      </c>
      <c r="E56" t="n">
        <v>1</v>
      </c>
      <c r="F56" t="n">
        <v>1</v>
      </c>
      <c r="G56" t="n">
        <v>1</v>
      </c>
      <c r="H56" t="n">
        <v>3</v>
      </c>
      <c r="I56" t="inlineStr">
        <is>
          <t>302-9009</t>
        </is>
      </c>
      <c r="J56" t="inlineStr">
        <is>
          <t>ТССЦ Московской обл., 302-9009, приказ Минстроя России №675/пр от 28.02.2017 № 256/пр</t>
        </is>
      </c>
      <c r="K56" t="inlineStr">
        <is>
          <t>Арматура трубопроводная фланцевая</t>
        </is>
      </c>
      <c r="L56" t="n">
        <v>1354</v>
      </c>
      <c r="N56" t="n">
        <v>1010</v>
      </c>
      <c r="O56" t="inlineStr">
        <is>
          <t>шт.</t>
        </is>
      </c>
      <c r="P56" t="inlineStr">
        <is>
          <t>шт.</t>
        </is>
      </c>
      <c r="Q56" t="n">
        <v>1</v>
      </c>
      <c r="X56" t="n">
        <v>0</v>
      </c>
      <c r="Y56" t="n">
        <v>0</v>
      </c>
      <c r="Z56" t="n">
        <v>0</v>
      </c>
      <c r="AA56" t="n">
        <v>0</v>
      </c>
      <c r="AB56" t="n">
        <v>0</v>
      </c>
      <c r="AC56" t="n">
        <v>1</v>
      </c>
      <c r="AD56" t="n">
        <v>0</v>
      </c>
      <c r="AE56" t="n">
        <v>0</v>
      </c>
      <c r="AF56" t="inlineStr"/>
      <c r="AG56" t="n">
        <v>0</v>
      </c>
      <c r="AH56" t="n">
        <v>3</v>
      </c>
      <c r="AI56" t="n">
        <v>-1</v>
      </c>
      <c r="AJ56" t="inlineStr"/>
      <c r="AK56" t="n">
        <v>0</v>
      </c>
      <c r="AL56" t="n">
        <v>0</v>
      </c>
      <c r="AM56" t="n">
        <v>0</v>
      </c>
      <c r="AN56" t="n">
        <v>0</v>
      </c>
      <c r="AO56" t="n">
        <v>0</v>
      </c>
      <c r="AP56" t="n">
        <v>0</v>
      </c>
      <c r="AQ56" t="n">
        <v>0</v>
      </c>
      <c r="AR56" t="n">
        <v>0</v>
      </c>
    </row>
    <row r="57">
      <c r="A57">
        <f>ROW(Source!A150)</f>
        <v/>
      </c>
      <c r="B57" t="n">
        <v>78863114</v>
      </c>
      <c r="C57" t="n">
        <v>78863087</v>
      </c>
      <c r="D57" t="n">
        <v>29160544</v>
      </c>
      <c r="E57" t="n">
        <v>1</v>
      </c>
      <c r="F57" t="n">
        <v>1</v>
      </c>
      <c r="G57" t="n">
        <v>1</v>
      </c>
      <c r="H57" t="n">
        <v>3</v>
      </c>
      <c r="I57" t="inlineStr">
        <is>
          <t>507-9507</t>
        </is>
      </c>
      <c r="J57" t="inlineStr">
        <is>
          <t>ТССЦ Московской обл., 507-9507, приказ Минстроя России №675/пр от 28.02.2017 № 258/пр</t>
        </is>
      </c>
      <c r="K57" t="inlineStr">
        <is>
          <t>Фланцы стальные</t>
        </is>
      </c>
      <c r="L57" t="n">
        <v>1354</v>
      </c>
      <c r="N57" t="n">
        <v>1010</v>
      </c>
      <c r="O57" t="inlineStr">
        <is>
          <t>шт.</t>
        </is>
      </c>
      <c r="P57" t="inlineStr">
        <is>
          <t>шт.</t>
        </is>
      </c>
      <c r="Q57" t="n">
        <v>1</v>
      </c>
      <c r="X57" t="n">
        <v>0</v>
      </c>
      <c r="Y57" t="n">
        <v>0</v>
      </c>
      <c r="Z57" t="n">
        <v>0</v>
      </c>
      <c r="AA57" t="n">
        <v>0</v>
      </c>
      <c r="AB57" t="n">
        <v>0</v>
      </c>
      <c r="AC57" t="n">
        <v>1</v>
      </c>
      <c r="AD57" t="n">
        <v>0</v>
      </c>
      <c r="AE57" t="n">
        <v>0</v>
      </c>
      <c r="AF57" t="inlineStr"/>
      <c r="AG57" t="n">
        <v>0</v>
      </c>
      <c r="AH57" t="n">
        <v>3</v>
      </c>
      <c r="AI57" t="n">
        <v>-1</v>
      </c>
      <c r="AJ57" t="inlineStr"/>
      <c r="AK57" t="n">
        <v>0</v>
      </c>
      <c r="AL57" t="n">
        <v>0</v>
      </c>
      <c r="AM57" t="n">
        <v>0</v>
      </c>
      <c r="AN57" t="n">
        <v>0</v>
      </c>
      <c r="AO57" t="n">
        <v>0</v>
      </c>
      <c r="AP57" t="n">
        <v>0</v>
      </c>
      <c r="AQ57" t="n">
        <v>0</v>
      </c>
      <c r="AR57" t="n">
        <v>0</v>
      </c>
    </row>
    <row r="58">
      <c r="A58">
        <f>ROW(Source!A190)</f>
        <v/>
      </c>
      <c r="B58" t="n">
        <v>78863191</v>
      </c>
      <c r="C58" t="n">
        <v>78863186</v>
      </c>
      <c r="D58" t="n">
        <v>18410631</v>
      </c>
      <c r="E58" t="n">
        <v>1</v>
      </c>
      <c r="F58" t="n">
        <v>1</v>
      </c>
      <c r="G58" t="n">
        <v>1</v>
      </c>
      <c r="H58" t="n">
        <v>1</v>
      </c>
      <c r="I58" t="inlineStr">
        <is>
          <t>1-1029-90</t>
        </is>
      </c>
      <c r="J58" t="inlineStr"/>
      <c r="K58" t="inlineStr">
        <is>
          <t>Рабочий строитель среднего разряда 2,9</t>
        </is>
      </c>
      <c r="L58" t="n">
        <v>1369</v>
      </c>
      <c r="N58" t="n">
        <v>1013</v>
      </c>
      <c r="O58" t="inlineStr">
        <is>
          <t>чел.-ч</t>
        </is>
      </c>
      <c r="P58" t="inlineStr">
        <is>
          <t>чел.-ч</t>
        </is>
      </c>
      <c r="Q58" t="n">
        <v>1</v>
      </c>
      <c r="X58" t="n">
        <v>85.3</v>
      </c>
      <c r="Y58" t="n">
        <v>0</v>
      </c>
      <c r="Z58" t="n">
        <v>0</v>
      </c>
      <c r="AA58" t="n">
        <v>0</v>
      </c>
      <c r="AB58" t="n">
        <v>8.460000000000001</v>
      </c>
      <c r="AC58" t="n">
        <v>0</v>
      </c>
      <c r="AD58" t="n">
        <v>1</v>
      </c>
      <c r="AE58" t="n">
        <v>1</v>
      </c>
      <c r="AF58" t="inlineStr"/>
      <c r="AG58" t="n">
        <v>85.3</v>
      </c>
      <c r="AH58" t="n">
        <v>2</v>
      </c>
      <c r="AI58" t="n">
        <v>78863187</v>
      </c>
      <c r="AJ58" t="n">
        <v>55</v>
      </c>
      <c r="AK58" t="n">
        <v>0</v>
      </c>
      <c r="AL58" t="n">
        <v>0</v>
      </c>
      <c r="AM58" t="n">
        <v>0</v>
      </c>
      <c r="AN58" t="n">
        <v>0</v>
      </c>
      <c r="AO58" t="n">
        <v>0</v>
      </c>
      <c r="AP58" t="n">
        <v>0</v>
      </c>
      <c r="AQ58" t="n">
        <v>0</v>
      </c>
      <c r="AR58" t="n">
        <v>0</v>
      </c>
    </row>
    <row r="59">
      <c r="A59">
        <f>ROW(Source!A190)</f>
        <v/>
      </c>
      <c r="B59" t="n">
        <v>78863192</v>
      </c>
      <c r="C59" t="n">
        <v>78863186</v>
      </c>
      <c r="D59" t="n">
        <v>121548</v>
      </c>
      <c r="E59" t="n">
        <v>1</v>
      </c>
      <c r="F59" t="n">
        <v>1</v>
      </c>
      <c r="G59" t="n">
        <v>1</v>
      </c>
      <c r="H59" t="n">
        <v>1</v>
      </c>
      <c r="I59" t="inlineStr">
        <is>
          <t>2</t>
        </is>
      </c>
      <c r="J59" t="inlineStr"/>
      <c r="K59" t="inlineStr">
        <is>
          <t>Затраты труда машинистов</t>
        </is>
      </c>
      <c r="L59" t="n">
        <v>608254</v>
      </c>
      <c r="N59" t="n">
        <v>1013</v>
      </c>
      <c r="O59" t="inlineStr">
        <is>
          <t>чел.час</t>
        </is>
      </c>
      <c r="P59" t="inlineStr">
        <is>
          <t>чел.час</t>
        </is>
      </c>
      <c r="Q59" t="n">
        <v>1</v>
      </c>
      <c r="X59" t="n">
        <v>0.32</v>
      </c>
      <c r="Y59" t="n">
        <v>0</v>
      </c>
      <c r="Z59" t="n">
        <v>0</v>
      </c>
      <c r="AA59" t="n">
        <v>0</v>
      </c>
      <c r="AB59" t="n">
        <v>0</v>
      </c>
      <c r="AC59" t="n">
        <v>0</v>
      </c>
      <c r="AD59" t="n">
        <v>1</v>
      </c>
      <c r="AE59" t="n">
        <v>2</v>
      </c>
      <c r="AF59" t="inlineStr"/>
      <c r="AG59" t="n">
        <v>0.32</v>
      </c>
      <c r="AH59" t="n">
        <v>2</v>
      </c>
      <c r="AI59" t="n">
        <v>78863188</v>
      </c>
      <c r="AJ59" t="n">
        <v>56</v>
      </c>
      <c r="AK59" t="n">
        <v>0</v>
      </c>
      <c r="AL59" t="n">
        <v>0</v>
      </c>
      <c r="AM59" t="n">
        <v>0</v>
      </c>
      <c r="AN59" t="n">
        <v>0</v>
      </c>
      <c r="AO59" t="n">
        <v>0</v>
      </c>
      <c r="AP59" t="n">
        <v>0</v>
      </c>
      <c r="AQ59" t="n">
        <v>0</v>
      </c>
      <c r="AR59" t="n">
        <v>0</v>
      </c>
    </row>
    <row r="60">
      <c r="A60">
        <f>ROW(Source!A190)</f>
        <v/>
      </c>
      <c r="B60" t="n">
        <v>78863193</v>
      </c>
      <c r="C60" t="n">
        <v>78863186</v>
      </c>
      <c r="D60" t="n">
        <v>29172556</v>
      </c>
      <c r="E60" t="n">
        <v>1</v>
      </c>
      <c r="F60" t="n">
        <v>1</v>
      </c>
      <c r="G60" t="n">
        <v>1</v>
      </c>
      <c r="H60" t="n">
        <v>2</v>
      </c>
      <c r="I60" t="inlineStr">
        <is>
          <t>030954</t>
        </is>
      </c>
      <c r="J60" t="inlineStr">
        <is>
          <t>ТСЭМ Московской обл., 030954, приказ Минстроя России №675/пр от 28.02.2017 № 264/пр</t>
        </is>
      </c>
      <c r="K60" t="inlineStr">
        <is>
          <t>Подъемники грузоподъемностью до 500 кг одномачтовые, высота подъема 45 м</t>
        </is>
      </c>
      <c r="L60" t="n">
        <v>1368</v>
      </c>
      <c r="N60" t="n">
        <v>1011</v>
      </c>
      <c r="O60" t="inlineStr">
        <is>
          <t>маш.-ч</t>
        </is>
      </c>
      <c r="P60" t="inlineStr">
        <is>
          <t>маш.-ч</t>
        </is>
      </c>
      <c r="Q60" t="n">
        <v>1</v>
      </c>
      <c r="X60" t="n">
        <v>0.32</v>
      </c>
      <c r="Y60" t="n">
        <v>0</v>
      </c>
      <c r="Z60" t="n">
        <v>31.26</v>
      </c>
      <c r="AA60" t="n">
        <v>13.5</v>
      </c>
      <c r="AB60" t="n">
        <v>0</v>
      </c>
      <c r="AC60" t="n">
        <v>0</v>
      </c>
      <c r="AD60" t="n">
        <v>1</v>
      </c>
      <c r="AE60" t="n">
        <v>0</v>
      </c>
      <c r="AF60" t="inlineStr"/>
      <c r="AG60" t="n">
        <v>0.32</v>
      </c>
      <c r="AH60" t="n">
        <v>2</v>
      </c>
      <c r="AI60" t="n">
        <v>78863189</v>
      </c>
      <c r="AJ60" t="n">
        <v>57</v>
      </c>
      <c r="AK60" t="n">
        <v>0</v>
      </c>
      <c r="AL60" t="n">
        <v>0</v>
      </c>
      <c r="AM60" t="n">
        <v>0</v>
      </c>
      <c r="AN60" t="n">
        <v>0</v>
      </c>
      <c r="AO60" t="n">
        <v>0</v>
      </c>
      <c r="AP60" t="n">
        <v>0</v>
      </c>
      <c r="AQ60" t="n">
        <v>0</v>
      </c>
      <c r="AR60" t="n">
        <v>0</v>
      </c>
    </row>
    <row r="61">
      <c r="A61">
        <f>ROW(Source!A190)</f>
        <v/>
      </c>
      <c r="B61" t="n">
        <v>78863194</v>
      </c>
      <c r="C61" t="n">
        <v>78863186</v>
      </c>
      <c r="D61" t="n">
        <v>29164350</v>
      </c>
      <c r="E61" t="n">
        <v>1</v>
      </c>
      <c r="F61" t="n">
        <v>1</v>
      </c>
      <c r="G61" t="n">
        <v>1</v>
      </c>
      <c r="H61" t="n">
        <v>3</v>
      </c>
      <c r="I61" t="inlineStr">
        <is>
          <t>509-9899</t>
        </is>
      </c>
      <c r="J61" t="inlineStr">
        <is>
          <t>ТССЦ Московской обл., 509-9899, приказ Минстроя России №675/пр от 28.02.2017 № 258/пр</t>
        </is>
      </c>
      <c r="K61" t="inlineStr">
        <is>
          <t>Строительный мусор и масса возвратных материалов</t>
        </is>
      </c>
      <c r="L61" t="n">
        <v>1348</v>
      </c>
      <c r="N61" t="n">
        <v>1009</v>
      </c>
      <c r="O61" t="inlineStr">
        <is>
          <t>т</t>
        </is>
      </c>
      <c r="P61" t="inlineStr">
        <is>
          <t>т</t>
        </is>
      </c>
      <c r="Q61" t="n">
        <v>1000</v>
      </c>
      <c r="X61" t="n">
        <v>1.34</v>
      </c>
      <c r="Y61" t="n">
        <v>0</v>
      </c>
      <c r="Z61" t="n">
        <v>0</v>
      </c>
      <c r="AA61" t="n">
        <v>0</v>
      </c>
      <c r="AB61" t="n">
        <v>0</v>
      </c>
      <c r="AC61" t="n">
        <v>0</v>
      </c>
      <c r="AD61" t="n">
        <v>0</v>
      </c>
      <c r="AE61" t="n">
        <v>0</v>
      </c>
      <c r="AF61" t="inlineStr"/>
      <c r="AG61" t="n">
        <v>1.34</v>
      </c>
      <c r="AH61" t="n">
        <v>2</v>
      </c>
      <c r="AI61" t="n">
        <v>78863190</v>
      </c>
      <c r="AJ61" t="n">
        <v>58</v>
      </c>
      <c r="AK61" t="n">
        <v>0</v>
      </c>
      <c r="AL61" t="n">
        <v>0</v>
      </c>
      <c r="AM61" t="n">
        <v>0</v>
      </c>
      <c r="AN61" t="n">
        <v>0</v>
      </c>
      <c r="AO61" t="n">
        <v>0</v>
      </c>
      <c r="AP61" t="n">
        <v>0</v>
      </c>
      <c r="AQ61" t="n">
        <v>0</v>
      </c>
      <c r="AR61" t="n">
        <v>0</v>
      </c>
    </row>
    <row r="62">
      <c r="A62">
        <f>ROW(Source!A192)</f>
        <v/>
      </c>
      <c r="B62" t="n">
        <v>78863207</v>
      </c>
      <c r="C62" t="n">
        <v>78863196</v>
      </c>
      <c r="D62" t="n">
        <v>18411117</v>
      </c>
      <c r="E62" t="n">
        <v>1</v>
      </c>
      <c r="F62" t="n">
        <v>1</v>
      </c>
      <c r="G62" t="n">
        <v>1</v>
      </c>
      <c r="H62" t="n">
        <v>1</v>
      </c>
      <c r="I62" t="inlineStr">
        <is>
          <t>1-1040-90</t>
        </is>
      </c>
      <c r="J62" t="inlineStr"/>
      <c r="K62" t="inlineStr">
        <is>
          <t>Рабочий строитель среднего разряда 4</t>
        </is>
      </c>
      <c r="L62" t="n">
        <v>1369</v>
      </c>
      <c r="N62" t="n">
        <v>1013</v>
      </c>
      <c r="O62" t="inlineStr">
        <is>
          <t>чел.-ч</t>
        </is>
      </c>
      <c r="P62" t="inlineStr">
        <is>
          <t>чел.-ч</t>
        </is>
      </c>
      <c r="Q62" t="n">
        <v>1</v>
      </c>
      <c r="X62" t="n">
        <v>26.28</v>
      </c>
      <c r="Y62" t="n">
        <v>0</v>
      </c>
      <c r="Z62" t="n">
        <v>0</v>
      </c>
      <c r="AA62" t="n">
        <v>0</v>
      </c>
      <c r="AB62" t="n">
        <v>9.619999999999999</v>
      </c>
      <c r="AC62" t="n">
        <v>0</v>
      </c>
      <c r="AD62" t="n">
        <v>1</v>
      </c>
      <c r="AE62" t="n">
        <v>1</v>
      </c>
      <c r="AF62" t="inlineStr"/>
      <c r="AG62" t="n">
        <v>26.28</v>
      </c>
      <c r="AH62" t="n">
        <v>2</v>
      </c>
      <c r="AI62" t="n">
        <v>78863197</v>
      </c>
      <c r="AJ62" t="n">
        <v>59</v>
      </c>
      <c r="AK62" t="n">
        <v>0</v>
      </c>
      <c r="AL62" t="n">
        <v>0</v>
      </c>
      <c r="AM62" t="n">
        <v>0</v>
      </c>
      <c r="AN62" t="n">
        <v>0</v>
      </c>
      <c r="AO62" t="n">
        <v>0</v>
      </c>
      <c r="AP62" t="n">
        <v>0</v>
      </c>
      <c r="AQ62" t="n">
        <v>0</v>
      </c>
      <c r="AR62" t="n">
        <v>0</v>
      </c>
    </row>
    <row r="63">
      <c r="A63">
        <f>ROW(Source!A192)</f>
        <v/>
      </c>
      <c r="B63" t="n">
        <v>78863208</v>
      </c>
      <c r="C63" t="n">
        <v>78863196</v>
      </c>
      <c r="D63" t="n">
        <v>121548</v>
      </c>
      <c r="E63" t="n">
        <v>1</v>
      </c>
      <c r="F63" t="n">
        <v>1</v>
      </c>
      <c r="G63" t="n">
        <v>1</v>
      </c>
      <c r="H63" t="n">
        <v>1</v>
      </c>
      <c r="I63" t="inlineStr">
        <is>
          <t>2</t>
        </is>
      </c>
      <c r="J63" t="inlineStr"/>
      <c r="K63" t="inlineStr">
        <is>
          <t>Затраты труда машинистов</t>
        </is>
      </c>
      <c r="L63" t="n">
        <v>608254</v>
      </c>
      <c r="N63" t="n">
        <v>1013</v>
      </c>
      <c r="O63" t="inlineStr">
        <is>
          <t>чел.час</t>
        </is>
      </c>
      <c r="P63" t="inlineStr">
        <is>
          <t>чел.час</t>
        </is>
      </c>
      <c r="Q63" t="n">
        <v>1</v>
      </c>
      <c r="X63" t="n">
        <v>0.11</v>
      </c>
      <c r="Y63" t="n">
        <v>0</v>
      </c>
      <c r="Z63" t="n">
        <v>0</v>
      </c>
      <c r="AA63" t="n">
        <v>0</v>
      </c>
      <c r="AB63" t="n">
        <v>0</v>
      </c>
      <c r="AC63" t="n">
        <v>0</v>
      </c>
      <c r="AD63" t="n">
        <v>1</v>
      </c>
      <c r="AE63" t="n">
        <v>2</v>
      </c>
      <c r="AF63" t="inlineStr"/>
      <c r="AG63" t="n">
        <v>0.11</v>
      </c>
      <c r="AH63" t="n">
        <v>2</v>
      </c>
      <c r="AI63" t="n">
        <v>78863198</v>
      </c>
      <c r="AJ63" t="n">
        <v>60</v>
      </c>
      <c r="AK63" t="n">
        <v>0</v>
      </c>
      <c r="AL63" t="n">
        <v>0</v>
      </c>
      <c r="AM63" t="n">
        <v>0</v>
      </c>
      <c r="AN63" t="n">
        <v>0</v>
      </c>
      <c r="AO63" t="n">
        <v>0</v>
      </c>
      <c r="AP63" t="n">
        <v>0</v>
      </c>
      <c r="AQ63" t="n">
        <v>0</v>
      </c>
      <c r="AR63" t="n">
        <v>0</v>
      </c>
    </row>
    <row r="64">
      <c r="A64">
        <f>ROW(Source!A192)</f>
        <v/>
      </c>
      <c r="B64" t="n">
        <v>78863209</v>
      </c>
      <c r="C64" t="n">
        <v>78863196</v>
      </c>
      <c r="D64" t="n">
        <v>29172268</v>
      </c>
      <c r="E64" t="n">
        <v>1</v>
      </c>
      <c r="F64" t="n">
        <v>1</v>
      </c>
      <c r="G64" t="n">
        <v>1</v>
      </c>
      <c r="H64" t="n">
        <v>2</v>
      </c>
      <c r="I64" t="inlineStr">
        <is>
          <t>020129</t>
        </is>
      </c>
      <c r="J64" t="inlineStr">
        <is>
          <t>ТСЭМ Московской обл., 020129, приказ Минстроя России №675/пр от 28.02.2017 № 264/пр</t>
        </is>
      </c>
      <c r="K64" t="inlineStr">
        <is>
          <t>Краны башенные при работе на других видах строительства 8 т</t>
        </is>
      </c>
      <c r="L64" t="n">
        <v>1368</v>
      </c>
      <c r="N64" t="n">
        <v>1011</v>
      </c>
      <c r="O64" t="inlineStr">
        <is>
          <t>маш.-ч</t>
        </is>
      </c>
      <c r="P64" t="inlineStr">
        <is>
          <t>маш.-ч</t>
        </is>
      </c>
      <c r="Q64" t="n">
        <v>1</v>
      </c>
      <c r="X64" t="n">
        <v>0.07000000000000001</v>
      </c>
      <c r="Y64" t="n">
        <v>0</v>
      </c>
      <c r="Z64" t="n">
        <v>86.40000000000001</v>
      </c>
      <c r="AA64" t="n">
        <v>13.5</v>
      </c>
      <c r="AB64" t="n">
        <v>0</v>
      </c>
      <c r="AC64" t="n">
        <v>0</v>
      </c>
      <c r="AD64" t="n">
        <v>1</v>
      </c>
      <c r="AE64" t="n">
        <v>0</v>
      </c>
      <c r="AF64" t="inlineStr"/>
      <c r="AG64" t="n">
        <v>0.07000000000000001</v>
      </c>
      <c r="AH64" t="n">
        <v>2</v>
      </c>
      <c r="AI64" t="n">
        <v>78863199</v>
      </c>
      <c r="AJ64" t="n">
        <v>61</v>
      </c>
      <c r="AK64" t="n">
        <v>0</v>
      </c>
      <c r="AL64" t="n">
        <v>0</v>
      </c>
      <c r="AM64" t="n">
        <v>0</v>
      </c>
      <c r="AN64" t="n">
        <v>0</v>
      </c>
      <c r="AO64" t="n">
        <v>0</v>
      </c>
      <c r="AP64" t="n">
        <v>0</v>
      </c>
      <c r="AQ64" t="n">
        <v>0</v>
      </c>
      <c r="AR64" t="n">
        <v>0</v>
      </c>
    </row>
    <row r="65">
      <c r="A65">
        <f>ROW(Source!A192)</f>
        <v/>
      </c>
      <c r="B65" t="n">
        <v>78863210</v>
      </c>
      <c r="C65" t="n">
        <v>78863196</v>
      </c>
      <c r="D65" t="n">
        <v>29172379</v>
      </c>
      <c r="E65" t="n">
        <v>1</v>
      </c>
      <c r="F65" t="n">
        <v>1</v>
      </c>
      <c r="G65" t="n">
        <v>1</v>
      </c>
      <c r="H65" t="n">
        <v>2</v>
      </c>
      <c r="I65" t="inlineStr">
        <is>
          <t>021141</t>
        </is>
      </c>
      <c r="J65" t="inlineStr">
        <is>
          <t>ТСЭМ Московской обл., 021141, приказ Минстроя России №675/пр от 28.02.2017 № 264/пр</t>
        </is>
      </c>
      <c r="K65" t="inlineStr">
        <is>
          <t>Краны на автомобильном ходу при работе на других видах строительства 10 т</t>
        </is>
      </c>
      <c r="L65" t="n">
        <v>1368</v>
      </c>
      <c r="N65" t="n">
        <v>1011</v>
      </c>
      <c r="O65" t="inlineStr">
        <is>
          <t>маш.-ч</t>
        </is>
      </c>
      <c r="P65" t="inlineStr">
        <is>
          <t>маш.-ч</t>
        </is>
      </c>
      <c r="Q65" t="n">
        <v>1</v>
      </c>
      <c r="X65" t="n">
        <v>0.04</v>
      </c>
      <c r="Y65" t="n">
        <v>0</v>
      </c>
      <c r="Z65" t="n">
        <v>112</v>
      </c>
      <c r="AA65" t="n">
        <v>13.5</v>
      </c>
      <c r="AB65" t="n">
        <v>0</v>
      </c>
      <c r="AC65" t="n">
        <v>0</v>
      </c>
      <c r="AD65" t="n">
        <v>1</v>
      </c>
      <c r="AE65" t="n">
        <v>0</v>
      </c>
      <c r="AF65" t="inlineStr"/>
      <c r="AG65" t="n">
        <v>0.04</v>
      </c>
      <c r="AH65" t="n">
        <v>2</v>
      </c>
      <c r="AI65" t="n">
        <v>78863200</v>
      </c>
      <c r="AJ65" t="n">
        <v>62</v>
      </c>
      <c r="AK65" t="n">
        <v>0</v>
      </c>
      <c r="AL65" t="n">
        <v>0</v>
      </c>
      <c r="AM65" t="n">
        <v>0</v>
      </c>
      <c r="AN65" t="n">
        <v>0</v>
      </c>
      <c r="AO65" t="n">
        <v>0</v>
      </c>
      <c r="AP65" t="n">
        <v>0</v>
      </c>
      <c r="AQ65" t="n">
        <v>0</v>
      </c>
      <c r="AR65" t="n">
        <v>0</v>
      </c>
    </row>
    <row r="66">
      <c r="A66">
        <f>ROW(Source!A192)</f>
        <v/>
      </c>
      <c r="B66" t="n">
        <v>78863211</v>
      </c>
      <c r="C66" t="n">
        <v>78863196</v>
      </c>
      <c r="D66" t="n">
        <v>29174500</v>
      </c>
      <c r="E66" t="n">
        <v>1</v>
      </c>
      <c r="F66" t="n">
        <v>1</v>
      </c>
      <c r="G66" t="n">
        <v>1</v>
      </c>
      <c r="H66" t="n">
        <v>2</v>
      </c>
      <c r="I66" t="inlineStr">
        <is>
          <t>330206</t>
        </is>
      </c>
      <c r="J66" t="inlineStr">
        <is>
          <t>ТСЭМ Московской обл., 330206, приказ Минстроя России №675/пр от 28.02.2017 № 264/пр</t>
        </is>
      </c>
      <c r="K66" t="inlineStr">
        <is>
          <t>Дрели электрические</t>
        </is>
      </c>
      <c r="L66" t="n">
        <v>1368</v>
      </c>
      <c r="N66" t="n">
        <v>1011</v>
      </c>
      <c r="O66" t="inlineStr">
        <is>
          <t>маш.-ч</t>
        </is>
      </c>
      <c r="P66" t="inlineStr">
        <is>
          <t>маш.-ч</t>
        </is>
      </c>
      <c r="Q66" t="n">
        <v>1</v>
      </c>
      <c r="X66" t="n">
        <v>0.89</v>
      </c>
      <c r="Y66" t="n">
        <v>0</v>
      </c>
      <c r="Z66" t="n">
        <v>1.95</v>
      </c>
      <c r="AA66" t="n">
        <v>0</v>
      </c>
      <c r="AB66" t="n">
        <v>0</v>
      </c>
      <c r="AC66" t="n">
        <v>0</v>
      </c>
      <c r="AD66" t="n">
        <v>1</v>
      </c>
      <c r="AE66" t="n">
        <v>0</v>
      </c>
      <c r="AF66" t="inlineStr"/>
      <c r="AG66" t="n">
        <v>0.89</v>
      </c>
      <c r="AH66" t="n">
        <v>2</v>
      </c>
      <c r="AI66" t="n">
        <v>78863201</v>
      </c>
      <c r="AJ66" t="n">
        <v>63</v>
      </c>
      <c r="AK66" t="n">
        <v>0</v>
      </c>
      <c r="AL66" t="n">
        <v>0</v>
      </c>
      <c r="AM66" t="n">
        <v>0</v>
      </c>
      <c r="AN66" t="n">
        <v>0</v>
      </c>
      <c r="AO66" t="n">
        <v>0</v>
      </c>
      <c r="AP66" t="n">
        <v>0</v>
      </c>
      <c r="AQ66" t="n">
        <v>0</v>
      </c>
      <c r="AR66" t="n">
        <v>0</v>
      </c>
    </row>
    <row r="67">
      <c r="A67">
        <f>ROW(Source!A192)</f>
        <v/>
      </c>
      <c r="B67" t="n">
        <v>78863212</v>
      </c>
      <c r="C67" t="n">
        <v>78863196</v>
      </c>
      <c r="D67" t="n">
        <v>29174913</v>
      </c>
      <c r="E67" t="n">
        <v>1</v>
      </c>
      <c r="F67" t="n">
        <v>1</v>
      </c>
      <c r="G67" t="n">
        <v>1</v>
      </c>
      <c r="H67" t="n">
        <v>2</v>
      </c>
      <c r="I67" t="inlineStr">
        <is>
          <t>400001</t>
        </is>
      </c>
      <c r="J67" t="inlineStr">
        <is>
          <t>ТСЭМ Московской обл., 400001, приказ Минстроя России №675/пр от 28.02.2017 № 264/пр</t>
        </is>
      </c>
      <c r="K67" t="inlineStr">
        <is>
          <t>Автомобили бортовые, грузоподъемность до 5 т</t>
        </is>
      </c>
      <c r="L67" t="n">
        <v>1368</v>
      </c>
      <c r="N67" t="n">
        <v>1011</v>
      </c>
      <c r="O67" t="inlineStr">
        <is>
          <t>маш.-ч</t>
        </is>
      </c>
      <c r="P67" t="inlineStr">
        <is>
          <t>маш.-ч</t>
        </is>
      </c>
      <c r="Q67" t="n">
        <v>1</v>
      </c>
      <c r="X67" t="n">
        <v>0.46</v>
      </c>
      <c r="Y67" t="n">
        <v>0</v>
      </c>
      <c r="Z67" t="n">
        <v>87.17</v>
      </c>
      <c r="AA67" t="n">
        <v>11.6</v>
      </c>
      <c r="AB67" t="n">
        <v>0</v>
      </c>
      <c r="AC67" t="n">
        <v>0</v>
      </c>
      <c r="AD67" t="n">
        <v>1</v>
      </c>
      <c r="AE67" t="n">
        <v>0</v>
      </c>
      <c r="AF67" t="inlineStr"/>
      <c r="AG67" t="n">
        <v>0.46</v>
      </c>
      <c r="AH67" t="n">
        <v>2</v>
      </c>
      <c r="AI67" t="n">
        <v>78863202</v>
      </c>
      <c r="AJ67" t="n">
        <v>64</v>
      </c>
      <c r="AK67" t="n">
        <v>0</v>
      </c>
      <c r="AL67" t="n">
        <v>0</v>
      </c>
      <c r="AM67" t="n">
        <v>0</v>
      </c>
      <c r="AN67" t="n">
        <v>0</v>
      </c>
      <c r="AO67" t="n">
        <v>0</v>
      </c>
      <c r="AP67" t="n">
        <v>0</v>
      </c>
      <c r="AQ67" t="n">
        <v>0</v>
      </c>
      <c r="AR67" t="n">
        <v>0</v>
      </c>
    </row>
    <row r="68">
      <c r="A68">
        <f>ROW(Source!A192)</f>
        <v/>
      </c>
      <c r="B68" t="n">
        <v>78863213</v>
      </c>
      <c r="C68" t="n">
        <v>78863196</v>
      </c>
      <c r="D68" t="n">
        <v>29114479</v>
      </c>
      <c r="E68" t="n">
        <v>1</v>
      </c>
      <c r="F68" t="n">
        <v>1</v>
      </c>
      <c r="G68" t="n">
        <v>1</v>
      </c>
      <c r="H68" t="n">
        <v>3</v>
      </c>
      <c r="I68" t="inlineStr">
        <is>
          <t>101-4222</t>
        </is>
      </c>
      <c r="J68" t="inlineStr">
        <is>
          <t>ТССЦ Московской обл., 101-4222, приказ Минстроя России №675/пр от 28.02.2017 № 254/пр</t>
        </is>
      </c>
      <c r="K68" t="inlineStr">
        <is>
          <t>Дюбели пластмассовые с шурупами 10х60 мм</t>
        </is>
      </c>
      <c r="L68" t="n">
        <v>1355</v>
      </c>
      <c r="N68" t="n">
        <v>1010</v>
      </c>
      <c r="O68" t="inlineStr">
        <is>
          <t>100 шт.</t>
        </is>
      </c>
      <c r="P68" t="inlineStr">
        <is>
          <t>100 шт.</t>
        </is>
      </c>
      <c r="Q68" t="n">
        <v>100</v>
      </c>
      <c r="X68" t="n">
        <v>0.68</v>
      </c>
      <c r="Y68" t="n">
        <v>45.9</v>
      </c>
      <c r="Z68" t="n">
        <v>0</v>
      </c>
      <c r="AA68" t="n">
        <v>0</v>
      </c>
      <c r="AB68" t="n">
        <v>0</v>
      </c>
      <c r="AC68" t="n">
        <v>0</v>
      </c>
      <c r="AD68" t="n">
        <v>1</v>
      </c>
      <c r="AE68" t="n">
        <v>0</v>
      </c>
      <c r="AF68" t="inlineStr"/>
      <c r="AG68" t="n">
        <v>0.68</v>
      </c>
      <c r="AH68" t="n">
        <v>2</v>
      </c>
      <c r="AI68" t="n">
        <v>78863203</v>
      </c>
      <c r="AJ68" t="n">
        <v>65</v>
      </c>
      <c r="AK68" t="n">
        <v>0</v>
      </c>
      <c r="AL68" t="n">
        <v>0</v>
      </c>
      <c r="AM68" t="n">
        <v>0</v>
      </c>
      <c r="AN68" t="n">
        <v>0</v>
      </c>
      <c r="AO68" t="n">
        <v>0</v>
      </c>
      <c r="AP68" t="n">
        <v>0</v>
      </c>
      <c r="AQ68" t="n">
        <v>0</v>
      </c>
      <c r="AR68" t="n">
        <v>0</v>
      </c>
    </row>
    <row r="69">
      <c r="A69">
        <f>ROW(Source!A192)</f>
        <v/>
      </c>
      <c r="B69" t="n">
        <v>78863214</v>
      </c>
      <c r="C69" t="n">
        <v>78863196</v>
      </c>
      <c r="D69" t="n">
        <v>29109378</v>
      </c>
      <c r="E69" t="n">
        <v>1</v>
      </c>
      <c r="F69" t="n">
        <v>1</v>
      </c>
      <c r="G69" t="n">
        <v>1</v>
      </c>
      <c r="H69" t="n">
        <v>3</v>
      </c>
      <c r="I69" t="inlineStr">
        <is>
          <t>101-4894</t>
        </is>
      </c>
      <c r="J69" t="inlineStr">
        <is>
          <t>ТССЦ Московской обл., 101-4894, приказ Минстроя России №675/пр от 28.02.2017 № 254/пр</t>
        </is>
      </c>
      <c r="K69" t="inlineStr">
        <is>
          <t>Клей марки "Griffon HT-120" Adelant</t>
        </is>
      </c>
      <c r="L69" t="n">
        <v>1296</v>
      </c>
      <c r="N69" t="n">
        <v>1002</v>
      </c>
      <c r="O69" t="inlineStr">
        <is>
          <t>л</t>
        </is>
      </c>
      <c r="P69" t="inlineStr">
        <is>
          <t>л</t>
        </is>
      </c>
      <c r="Q69" t="n">
        <v>1</v>
      </c>
      <c r="X69" t="n">
        <v>0.464</v>
      </c>
      <c r="Y69" t="n">
        <v>364.68</v>
      </c>
      <c r="Z69" t="n">
        <v>0</v>
      </c>
      <c r="AA69" t="n">
        <v>0</v>
      </c>
      <c r="AB69" t="n">
        <v>0</v>
      </c>
      <c r="AC69" t="n">
        <v>0</v>
      </c>
      <c r="AD69" t="n">
        <v>1</v>
      </c>
      <c r="AE69" t="n">
        <v>0</v>
      </c>
      <c r="AF69" t="inlineStr"/>
      <c r="AG69" t="n">
        <v>0.464</v>
      </c>
      <c r="AH69" t="n">
        <v>2</v>
      </c>
      <c r="AI69" t="n">
        <v>78863204</v>
      </c>
      <c r="AJ69" t="n">
        <v>66</v>
      </c>
      <c r="AK69" t="n">
        <v>0</v>
      </c>
      <c r="AL69" t="n">
        <v>0</v>
      </c>
      <c r="AM69" t="n">
        <v>0</v>
      </c>
      <c r="AN69" t="n">
        <v>0</v>
      </c>
      <c r="AO69" t="n">
        <v>0</v>
      </c>
      <c r="AP69" t="n">
        <v>0</v>
      </c>
      <c r="AQ69" t="n">
        <v>0</v>
      </c>
      <c r="AR69" t="n">
        <v>0</v>
      </c>
    </row>
    <row r="70">
      <c r="A70">
        <f>ROW(Source!A192)</f>
        <v/>
      </c>
      <c r="B70" t="n">
        <v>78863215</v>
      </c>
      <c r="C70" t="n">
        <v>78863196</v>
      </c>
      <c r="D70" t="n">
        <v>29117174</v>
      </c>
      <c r="E70" t="n">
        <v>1</v>
      </c>
      <c r="F70" t="n">
        <v>1</v>
      </c>
      <c r="G70" t="n">
        <v>1</v>
      </c>
      <c r="H70" t="n">
        <v>3</v>
      </c>
      <c r="I70" t="inlineStr">
        <is>
          <t>103-1104</t>
        </is>
      </c>
      <c r="J70" t="inlineStr">
        <is>
          <t>ТССЦ Московской обл., 103-1104, приказ Минстроя России №675/пр от 28.02.2017 № 254/пр</t>
        </is>
      </c>
      <c r="K70" t="inlineStr">
        <is>
          <t>Трубы ХПВХ, марка "FlowGuardGold type ll Adelant PVC-C" диаметром 110 мм, толщина стенки 8,2 мм, рабочим давлением 16 атм.</t>
        </is>
      </c>
      <c r="L70" t="n">
        <v>1301</v>
      </c>
      <c r="N70" t="n">
        <v>1003</v>
      </c>
      <c r="O70" t="inlineStr">
        <is>
          <t>м</t>
        </is>
      </c>
      <c r="P70" t="inlineStr">
        <is>
          <t>м</t>
        </is>
      </c>
      <c r="Q70" t="n">
        <v>1</v>
      </c>
      <c r="X70" t="n">
        <v>98.14</v>
      </c>
      <c r="Y70" t="n">
        <v>713.15</v>
      </c>
      <c r="Z70" t="n">
        <v>0</v>
      </c>
      <c r="AA70" t="n">
        <v>0</v>
      </c>
      <c r="AB70" t="n">
        <v>0</v>
      </c>
      <c r="AC70" t="n">
        <v>0</v>
      </c>
      <c r="AD70" t="n">
        <v>1</v>
      </c>
      <c r="AE70" t="n">
        <v>0</v>
      </c>
      <c r="AF70" t="inlineStr"/>
      <c r="AG70" t="n">
        <v>98.14</v>
      </c>
      <c r="AH70" t="n">
        <v>2</v>
      </c>
      <c r="AI70" t="n">
        <v>78863205</v>
      </c>
      <c r="AJ70" t="n">
        <v>67</v>
      </c>
      <c r="AK70" t="n">
        <v>0</v>
      </c>
      <c r="AL70" t="n">
        <v>0</v>
      </c>
      <c r="AM70" t="n">
        <v>0</v>
      </c>
      <c r="AN70" t="n">
        <v>0</v>
      </c>
      <c r="AO70" t="n">
        <v>0</v>
      </c>
      <c r="AP70" t="n">
        <v>0</v>
      </c>
      <c r="AQ70" t="n">
        <v>0</v>
      </c>
      <c r="AR70" t="n">
        <v>0</v>
      </c>
    </row>
    <row r="71">
      <c r="A71">
        <f>ROW(Source!A192)</f>
        <v/>
      </c>
      <c r="B71" t="n">
        <v>78863216</v>
      </c>
      <c r="C71" t="n">
        <v>78863196</v>
      </c>
      <c r="D71" t="n">
        <v>29117042</v>
      </c>
      <c r="E71" t="n">
        <v>1</v>
      </c>
      <c r="F71" t="n">
        <v>1</v>
      </c>
      <c r="G71" t="n">
        <v>1</v>
      </c>
      <c r="H71" t="n">
        <v>3</v>
      </c>
      <c r="I71" t="inlineStr">
        <is>
          <t>103-9071</t>
        </is>
      </c>
      <c r="J71" t="inlineStr">
        <is>
          <t>ТССЦ Московской обл., 103-9071, приказ Минстроя России №675/пр от 28.02.2017 № 254/пр</t>
        </is>
      </c>
      <c r="K71" t="inlineStr">
        <is>
          <t>Фасонные и соеденительные части к трубам ХПВХ</t>
        </is>
      </c>
      <c r="L71" t="n">
        <v>1354</v>
      </c>
      <c r="N71" t="n">
        <v>1010</v>
      </c>
      <c r="O71" t="inlineStr">
        <is>
          <t>шт.</t>
        </is>
      </c>
      <c r="P71" t="inlineStr">
        <is>
          <t>шт.</t>
        </is>
      </c>
      <c r="Q71" t="n">
        <v>1</v>
      </c>
      <c r="X71" t="n">
        <v>0</v>
      </c>
      <c r="Y71" t="n">
        <v>0</v>
      </c>
      <c r="Z71" t="n">
        <v>0</v>
      </c>
      <c r="AA71" t="n">
        <v>0</v>
      </c>
      <c r="AB71" t="n">
        <v>0</v>
      </c>
      <c r="AC71" t="n">
        <v>1</v>
      </c>
      <c r="AD71" t="n">
        <v>0</v>
      </c>
      <c r="AE71" t="n">
        <v>0</v>
      </c>
      <c r="AF71" t="inlineStr"/>
      <c r="AG71" t="n">
        <v>0</v>
      </c>
      <c r="AH71" t="n">
        <v>3</v>
      </c>
      <c r="AI71" t="n">
        <v>-1</v>
      </c>
      <c r="AJ71" t="inlineStr"/>
      <c r="AK71" t="n">
        <v>0</v>
      </c>
      <c r="AL71" t="n">
        <v>0</v>
      </c>
      <c r="AM71" t="n">
        <v>0</v>
      </c>
      <c r="AN71" t="n">
        <v>0</v>
      </c>
      <c r="AO71" t="n">
        <v>0</v>
      </c>
      <c r="AP71" t="n">
        <v>0</v>
      </c>
      <c r="AQ71" t="n">
        <v>0</v>
      </c>
      <c r="AR71" t="n">
        <v>0</v>
      </c>
    </row>
    <row r="72">
      <c r="A72">
        <f>ROW(Source!A192)</f>
        <v/>
      </c>
      <c r="B72" t="n">
        <v>78863217</v>
      </c>
      <c r="C72" t="n">
        <v>78863196</v>
      </c>
      <c r="D72" t="n">
        <v>29129065</v>
      </c>
      <c r="E72" t="n">
        <v>1</v>
      </c>
      <c r="F72" t="n">
        <v>1</v>
      </c>
      <c r="G72" t="n">
        <v>1</v>
      </c>
      <c r="H72" t="n">
        <v>3</v>
      </c>
      <c r="I72" t="inlineStr">
        <is>
          <t>201-9026</t>
        </is>
      </c>
      <c r="J72" t="inlineStr">
        <is>
          <t>ТССЦ Московской обл., 201-9026, приказ Минстроя России №675/пр от 28.02.2017 № 255/пр</t>
        </is>
      </c>
      <c r="K72" t="inlineStr">
        <is>
          <t>Опоры скользящие</t>
        </is>
      </c>
      <c r="L72" t="n">
        <v>1348</v>
      </c>
      <c r="N72" t="n">
        <v>1009</v>
      </c>
      <c r="O72" t="inlineStr">
        <is>
          <t>т</t>
        </is>
      </c>
      <c r="P72" t="inlineStr">
        <is>
          <t>т</t>
        </is>
      </c>
      <c r="Q72" t="n">
        <v>1000</v>
      </c>
      <c r="X72" t="n">
        <v>0</v>
      </c>
      <c r="Y72" t="n">
        <v>0</v>
      </c>
      <c r="Z72" t="n">
        <v>0</v>
      </c>
      <c r="AA72" t="n">
        <v>0</v>
      </c>
      <c r="AB72" t="n">
        <v>0</v>
      </c>
      <c r="AC72" t="n">
        <v>1</v>
      </c>
      <c r="AD72" t="n">
        <v>0</v>
      </c>
      <c r="AE72" t="n">
        <v>0</v>
      </c>
      <c r="AF72" t="inlineStr"/>
      <c r="AG72" t="n">
        <v>0</v>
      </c>
      <c r="AH72" t="n">
        <v>3</v>
      </c>
      <c r="AI72" t="n">
        <v>-1</v>
      </c>
      <c r="AJ72" t="inlineStr"/>
      <c r="AK72" t="n">
        <v>0</v>
      </c>
      <c r="AL72" t="n">
        <v>0</v>
      </c>
      <c r="AM72" t="n">
        <v>0</v>
      </c>
      <c r="AN72" t="n">
        <v>0</v>
      </c>
      <c r="AO72" t="n">
        <v>0</v>
      </c>
      <c r="AP72" t="n">
        <v>0</v>
      </c>
      <c r="AQ72" t="n">
        <v>0</v>
      </c>
      <c r="AR72" t="n">
        <v>0</v>
      </c>
    </row>
    <row r="73">
      <c r="A73">
        <f>ROW(Source!A192)</f>
        <v/>
      </c>
      <c r="B73" t="n">
        <v>78863218</v>
      </c>
      <c r="C73" t="n">
        <v>78863196</v>
      </c>
      <c r="D73" t="n">
        <v>29129057</v>
      </c>
      <c r="E73" t="n">
        <v>1</v>
      </c>
      <c r="F73" t="n">
        <v>1</v>
      </c>
      <c r="G73" t="n">
        <v>1</v>
      </c>
      <c r="H73" t="n">
        <v>3</v>
      </c>
      <c r="I73" t="inlineStr">
        <is>
          <t>201-9027</t>
        </is>
      </c>
      <c r="J73" t="inlineStr">
        <is>
          <t>ТССЦ Московской обл., 201-9027, приказ Минстроя России №675/пр от 28.02.2017 № 255/пр</t>
        </is>
      </c>
      <c r="K73" t="inlineStr">
        <is>
          <t>Опоры неподвижные</t>
        </is>
      </c>
      <c r="L73" t="n">
        <v>1348</v>
      </c>
      <c r="N73" t="n">
        <v>1009</v>
      </c>
      <c r="O73" t="inlineStr">
        <is>
          <t>т</t>
        </is>
      </c>
      <c r="P73" t="inlineStr">
        <is>
          <t>т</t>
        </is>
      </c>
      <c r="Q73" t="n">
        <v>1000</v>
      </c>
      <c r="X73" t="n">
        <v>0</v>
      </c>
      <c r="Y73" t="n">
        <v>0</v>
      </c>
      <c r="Z73" t="n">
        <v>0</v>
      </c>
      <c r="AA73" t="n">
        <v>0</v>
      </c>
      <c r="AB73" t="n">
        <v>0</v>
      </c>
      <c r="AC73" t="n">
        <v>1</v>
      </c>
      <c r="AD73" t="n">
        <v>0</v>
      </c>
      <c r="AE73" t="n">
        <v>0</v>
      </c>
      <c r="AF73" t="inlineStr"/>
      <c r="AG73" t="n">
        <v>0</v>
      </c>
      <c r="AH73" t="n">
        <v>3</v>
      </c>
      <c r="AI73" t="n">
        <v>-1</v>
      </c>
      <c r="AJ73" t="inlineStr"/>
      <c r="AK73" t="n">
        <v>0</v>
      </c>
      <c r="AL73" t="n">
        <v>0</v>
      </c>
      <c r="AM73" t="n">
        <v>0</v>
      </c>
      <c r="AN73" t="n">
        <v>0</v>
      </c>
      <c r="AO73" t="n">
        <v>0</v>
      </c>
      <c r="AP73" t="n">
        <v>0</v>
      </c>
      <c r="AQ73" t="n">
        <v>0</v>
      </c>
      <c r="AR73" t="n">
        <v>0</v>
      </c>
    </row>
    <row r="74">
      <c r="A74">
        <f>ROW(Source!A192)</f>
        <v/>
      </c>
      <c r="B74" t="n">
        <v>78863219</v>
      </c>
      <c r="C74" t="n">
        <v>78863196</v>
      </c>
      <c r="D74" t="n">
        <v>29144270</v>
      </c>
      <c r="E74" t="n">
        <v>1</v>
      </c>
      <c r="F74" t="n">
        <v>1</v>
      </c>
      <c r="G74" t="n">
        <v>1</v>
      </c>
      <c r="H74" t="n">
        <v>3</v>
      </c>
      <c r="I74" t="inlineStr">
        <is>
          <t>302-9009</t>
        </is>
      </c>
      <c r="J74" t="inlineStr">
        <is>
          <t>ТССЦ Московской обл., 302-9009, приказ Минстроя России №675/пр от 28.02.2017 № 256/пр</t>
        </is>
      </c>
      <c r="K74" t="inlineStr">
        <is>
          <t>Арматура трубопроводная фланцевая</t>
        </is>
      </c>
      <c r="L74" t="n">
        <v>1354</v>
      </c>
      <c r="N74" t="n">
        <v>1010</v>
      </c>
      <c r="O74" t="inlineStr">
        <is>
          <t>шт.</t>
        </is>
      </c>
      <c r="P74" t="inlineStr">
        <is>
          <t>шт.</t>
        </is>
      </c>
      <c r="Q74" t="n">
        <v>1</v>
      </c>
      <c r="X74" t="n">
        <v>0</v>
      </c>
      <c r="Y74" t="n">
        <v>0</v>
      </c>
      <c r="Z74" t="n">
        <v>0</v>
      </c>
      <c r="AA74" t="n">
        <v>0</v>
      </c>
      <c r="AB74" t="n">
        <v>0</v>
      </c>
      <c r="AC74" t="n">
        <v>1</v>
      </c>
      <c r="AD74" t="n">
        <v>0</v>
      </c>
      <c r="AE74" t="n">
        <v>0</v>
      </c>
      <c r="AF74" t="inlineStr"/>
      <c r="AG74" t="n">
        <v>0</v>
      </c>
      <c r="AH74" t="n">
        <v>3</v>
      </c>
      <c r="AI74" t="n">
        <v>-1</v>
      </c>
      <c r="AJ74" t="inlineStr"/>
      <c r="AK74" t="n">
        <v>0</v>
      </c>
      <c r="AL74" t="n">
        <v>0</v>
      </c>
      <c r="AM74" t="n">
        <v>0</v>
      </c>
      <c r="AN74" t="n">
        <v>0</v>
      </c>
      <c r="AO74" t="n">
        <v>0</v>
      </c>
      <c r="AP74" t="n">
        <v>0</v>
      </c>
      <c r="AQ74" t="n">
        <v>0</v>
      </c>
      <c r="AR74" t="n">
        <v>0</v>
      </c>
    </row>
    <row r="75">
      <c r="A75">
        <f>ROW(Source!A192)</f>
        <v/>
      </c>
      <c r="B75" t="n">
        <v>78863220</v>
      </c>
      <c r="C75" t="n">
        <v>78863196</v>
      </c>
      <c r="D75" t="n">
        <v>29160544</v>
      </c>
      <c r="E75" t="n">
        <v>1</v>
      </c>
      <c r="F75" t="n">
        <v>1</v>
      </c>
      <c r="G75" t="n">
        <v>1</v>
      </c>
      <c r="H75" t="n">
        <v>3</v>
      </c>
      <c r="I75" t="inlineStr">
        <is>
          <t>507-9507</t>
        </is>
      </c>
      <c r="J75" t="inlineStr">
        <is>
          <t>ТССЦ Московской обл., 507-9507, приказ Минстроя России №675/пр от 28.02.2017 № 258/пр</t>
        </is>
      </c>
      <c r="K75" t="inlineStr">
        <is>
          <t>Фланцы стальные</t>
        </is>
      </c>
      <c r="L75" t="n">
        <v>1354</v>
      </c>
      <c r="N75" t="n">
        <v>1010</v>
      </c>
      <c r="O75" t="inlineStr">
        <is>
          <t>шт.</t>
        </is>
      </c>
      <c r="P75" t="inlineStr">
        <is>
          <t>шт.</t>
        </is>
      </c>
      <c r="Q75" t="n">
        <v>1</v>
      </c>
      <c r="X75" t="n">
        <v>0</v>
      </c>
      <c r="Y75" t="n">
        <v>0</v>
      </c>
      <c r="Z75" t="n">
        <v>0</v>
      </c>
      <c r="AA75" t="n">
        <v>0</v>
      </c>
      <c r="AB75" t="n">
        <v>0</v>
      </c>
      <c r="AC75" t="n">
        <v>1</v>
      </c>
      <c r="AD75" t="n">
        <v>0</v>
      </c>
      <c r="AE75" t="n">
        <v>0</v>
      </c>
      <c r="AF75" t="inlineStr"/>
      <c r="AG75" t="n">
        <v>0</v>
      </c>
      <c r="AH75" t="n">
        <v>3</v>
      </c>
      <c r="AI75" t="n">
        <v>-1</v>
      </c>
      <c r="AJ75" t="inlineStr"/>
      <c r="AK75" t="n">
        <v>0</v>
      </c>
      <c r="AL75" t="n">
        <v>0</v>
      </c>
      <c r="AM75" t="n">
        <v>0</v>
      </c>
      <c r="AN75" t="n">
        <v>0</v>
      </c>
      <c r="AO75" t="n">
        <v>0</v>
      </c>
      <c r="AP75" t="n">
        <v>0</v>
      </c>
      <c r="AQ75" t="n">
        <v>0</v>
      </c>
      <c r="AR75" t="n">
        <v>0</v>
      </c>
    </row>
    <row r="76">
      <c r="A76">
        <f>ROW(Source!A196)</f>
        <v/>
      </c>
      <c r="B76" t="n">
        <v>78863234</v>
      </c>
      <c r="C76" t="n">
        <v>78863227</v>
      </c>
      <c r="D76" t="n">
        <v>18408291</v>
      </c>
      <c r="E76" t="n">
        <v>1</v>
      </c>
      <c r="F76" t="n">
        <v>1</v>
      </c>
      <c r="G76" t="n">
        <v>1</v>
      </c>
      <c r="H76" t="n">
        <v>1</v>
      </c>
      <c r="I76" t="inlineStr">
        <is>
          <t>1-1025-90</t>
        </is>
      </c>
      <c r="J76" t="inlineStr"/>
      <c r="K76" t="inlineStr">
        <is>
          <t>Рабочий строитель среднего разряда 2,5</t>
        </is>
      </c>
      <c r="L76" t="n">
        <v>1369</v>
      </c>
      <c r="N76" t="n">
        <v>1013</v>
      </c>
      <c r="O76" t="inlineStr">
        <is>
          <t>чел.-ч</t>
        </is>
      </c>
      <c r="P76" t="inlineStr">
        <is>
          <t>чел.-ч</t>
        </is>
      </c>
      <c r="Q76" t="n">
        <v>1</v>
      </c>
      <c r="X76" t="n">
        <v>32.2</v>
      </c>
      <c r="Y76" t="n">
        <v>0</v>
      </c>
      <c r="Z76" t="n">
        <v>0</v>
      </c>
      <c r="AA76" t="n">
        <v>0</v>
      </c>
      <c r="AB76" t="n">
        <v>8.17</v>
      </c>
      <c r="AC76" t="n">
        <v>0</v>
      </c>
      <c r="AD76" t="n">
        <v>1</v>
      </c>
      <c r="AE76" t="n">
        <v>1</v>
      </c>
      <c r="AF76" t="inlineStr"/>
      <c r="AG76" t="n">
        <v>32.2</v>
      </c>
      <c r="AH76" t="n">
        <v>2</v>
      </c>
      <c r="AI76" t="n">
        <v>78863228</v>
      </c>
      <c r="AJ76" t="n">
        <v>71</v>
      </c>
      <c r="AK76" t="n">
        <v>0</v>
      </c>
      <c r="AL76" t="n">
        <v>0</v>
      </c>
      <c r="AM76" t="n">
        <v>0</v>
      </c>
      <c r="AN76" t="n">
        <v>0</v>
      </c>
      <c r="AO76" t="n">
        <v>0</v>
      </c>
      <c r="AP76" t="n">
        <v>0</v>
      </c>
      <c r="AQ76" t="n">
        <v>0</v>
      </c>
      <c r="AR76" t="n">
        <v>0</v>
      </c>
    </row>
    <row r="77">
      <c r="A77">
        <f>ROW(Source!A196)</f>
        <v/>
      </c>
      <c r="B77" t="n">
        <v>78863235</v>
      </c>
      <c r="C77" t="n">
        <v>78863227</v>
      </c>
      <c r="D77" t="n">
        <v>29174913</v>
      </c>
      <c r="E77" t="n">
        <v>1</v>
      </c>
      <c r="F77" t="n">
        <v>1</v>
      </c>
      <c r="G77" t="n">
        <v>1</v>
      </c>
      <c r="H77" t="n">
        <v>2</v>
      </c>
      <c r="I77" t="inlineStr">
        <is>
          <t>400001</t>
        </is>
      </c>
      <c r="J77" t="inlineStr">
        <is>
          <t>ТСЭМ Московской обл., 400001, приказ Минстроя России №675/пр от 28.02.2017 № 264/пр</t>
        </is>
      </c>
      <c r="K77" t="inlineStr">
        <is>
          <t>Автомобили бортовые, грузоподъемность до 5 т</t>
        </is>
      </c>
      <c r="L77" t="n">
        <v>1368</v>
      </c>
      <c r="N77" t="n">
        <v>1011</v>
      </c>
      <c r="O77" t="inlineStr">
        <is>
          <t>маш.-ч</t>
        </is>
      </c>
      <c r="P77" t="inlineStr">
        <is>
          <t>маш.-ч</t>
        </is>
      </c>
      <c r="Q77" t="n">
        <v>1</v>
      </c>
      <c r="X77" t="n">
        <v>0.01</v>
      </c>
      <c r="Y77" t="n">
        <v>0</v>
      </c>
      <c r="Z77" t="n">
        <v>87.17</v>
      </c>
      <c r="AA77" t="n">
        <v>11.6</v>
      </c>
      <c r="AB77" t="n">
        <v>0</v>
      </c>
      <c r="AC77" t="n">
        <v>0</v>
      </c>
      <c r="AD77" t="n">
        <v>1</v>
      </c>
      <c r="AE77" t="n">
        <v>0</v>
      </c>
      <c r="AF77" t="inlineStr"/>
      <c r="AG77" t="n">
        <v>0.01</v>
      </c>
      <c r="AH77" t="n">
        <v>2</v>
      </c>
      <c r="AI77" t="n">
        <v>78863229</v>
      </c>
      <c r="AJ77" t="n">
        <v>72</v>
      </c>
      <c r="AK77" t="n">
        <v>0</v>
      </c>
      <c r="AL77" t="n">
        <v>0</v>
      </c>
      <c r="AM77" t="n">
        <v>0</v>
      </c>
      <c r="AN77" t="n">
        <v>0</v>
      </c>
      <c r="AO77" t="n">
        <v>0</v>
      </c>
      <c r="AP77" t="n">
        <v>0</v>
      </c>
      <c r="AQ77" t="n">
        <v>0</v>
      </c>
      <c r="AR77" t="n">
        <v>0</v>
      </c>
    </row>
    <row r="78">
      <c r="A78">
        <f>ROW(Source!A196)</f>
        <v/>
      </c>
      <c r="B78" t="n">
        <v>78863236</v>
      </c>
      <c r="C78" t="n">
        <v>78863227</v>
      </c>
      <c r="D78" t="n">
        <v>29110139</v>
      </c>
      <c r="E78" t="n">
        <v>1</v>
      </c>
      <c r="F78" t="n">
        <v>1</v>
      </c>
      <c r="G78" t="n">
        <v>1</v>
      </c>
      <c r="H78" t="n">
        <v>3</v>
      </c>
      <c r="I78" t="inlineStr">
        <is>
          <t>101-1703</t>
        </is>
      </c>
      <c r="J78" t="inlineStr">
        <is>
          <t>ТССЦ Московской обл., 101-1703, приказ Минстроя России №675/пр от 28.02.2017 № 254/пр</t>
        </is>
      </c>
      <c r="K78" t="inlineStr">
        <is>
          <t>Прокладки резиновые (пластина техническая прессованная)</t>
        </is>
      </c>
      <c r="L78" t="n">
        <v>1346</v>
      </c>
      <c r="N78" t="n">
        <v>1009</v>
      </c>
      <c r="O78" t="inlineStr">
        <is>
          <t>кг</t>
        </is>
      </c>
      <c r="P78" t="inlineStr">
        <is>
          <t>кг</t>
        </is>
      </c>
      <c r="Q78" t="n">
        <v>1</v>
      </c>
      <c r="X78" t="n">
        <v>2</v>
      </c>
      <c r="Y78" t="n">
        <v>23.09</v>
      </c>
      <c r="Z78" t="n">
        <v>0</v>
      </c>
      <c r="AA78" t="n">
        <v>0</v>
      </c>
      <c r="AB78" t="n">
        <v>0</v>
      </c>
      <c r="AC78" t="n">
        <v>0</v>
      </c>
      <c r="AD78" t="n">
        <v>1</v>
      </c>
      <c r="AE78" t="n">
        <v>0</v>
      </c>
      <c r="AF78" t="inlineStr"/>
      <c r="AG78" t="n">
        <v>2</v>
      </c>
      <c r="AH78" t="n">
        <v>2</v>
      </c>
      <c r="AI78" t="n">
        <v>78863230</v>
      </c>
      <c r="AJ78" t="n">
        <v>73</v>
      </c>
      <c r="AK78" t="n">
        <v>0</v>
      </c>
      <c r="AL78" t="n">
        <v>0</v>
      </c>
      <c r="AM78" t="n">
        <v>0</v>
      </c>
      <c r="AN78" t="n">
        <v>0</v>
      </c>
      <c r="AO78" t="n">
        <v>0</v>
      </c>
      <c r="AP78" t="n">
        <v>0</v>
      </c>
      <c r="AQ78" t="n">
        <v>0</v>
      </c>
      <c r="AR78" t="n">
        <v>0</v>
      </c>
    </row>
    <row r="79">
      <c r="A79">
        <f>ROW(Source!A196)</f>
        <v/>
      </c>
      <c r="B79" t="n">
        <v>78863237</v>
      </c>
      <c r="C79" t="n">
        <v>78863227</v>
      </c>
      <c r="D79" t="n">
        <v>29114240</v>
      </c>
      <c r="E79" t="n">
        <v>1</v>
      </c>
      <c r="F79" t="n">
        <v>1</v>
      </c>
      <c r="G79" t="n">
        <v>1</v>
      </c>
      <c r="H79" t="n">
        <v>3</v>
      </c>
      <c r="I79" t="inlineStr">
        <is>
          <t>101-2576</t>
        </is>
      </c>
      <c r="J79" t="inlineStr">
        <is>
          <t>ТССЦ Московской обл., 101-2576, приказ Минстроя России №675/пр от 28.02.2017 № 254/пр</t>
        </is>
      </c>
      <c r="K79" t="inlineStr">
        <is>
          <t>Болты с гайками и шайбами для санитарно-технических работ диаметром 16 мм</t>
        </is>
      </c>
      <c r="L79" t="n">
        <v>1348</v>
      </c>
      <c r="N79" t="n">
        <v>1009</v>
      </c>
      <c r="O79" t="inlineStr">
        <is>
          <t>т</t>
        </is>
      </c>
      <c r="P79" t="inlineStr">
        <is>
          <t>т</t>
        </is>
      </c>
      <c r="Q79" t="n">
        <v>1000</v>
      </c>
      <c r="X79" t="n">
        <v>0.005</v>
      </c>
      <c r="Y79" t="n">
        <v>14830</v>
      </c>
      <c r="Z79" t="n">
        <v>0</v>
      </c>
      <c r="AA79" t="n">
        <v>0</v>
      </c>
      <c r="AB79" t="n">
        <v>0</v>
      </c>
      <c r="AC79" t="n">
        <v>0</v>
      </c>
      <c r="AD79" t="n">
        <v>1</v>
      </c>
      <c r="AE79" t="n">
        <v>0</v>
      </c>
      <c r="AF79" t="inlineStr"/>
      <c r="AG79" t="n">
        <v>0.005</v>
      </c>
      <c r="AH79" t="n">
        <v>2</v>
      </c>
      <c r="AI79" t="n">
        <v>78863231</v>
      </c>
      <c r="AJ79" t="n">
        <v>74</v>
      </c>
      <c r="AK79" t="n">
        <v>0</v>
      </c>
      <c r="AL79" t="n">
        <v>0</v>
      </c>
      <c r="AM79" t="n">
        <v>0</v>
      </c>
      <c r="AN79" t="n">
        <v>0</v>
      </c>
      <c r="AO79" t="n">
        <v>0</v>
      </c>
      <c r="AP79" t="n">
        <v>0</v>
      </c>
      <c r="AQ79" t="n">
        <v>0</v>
      </c>
      <c r="AR79" t="n">
        <v>0</v>
      </c>
    </row>
    <row r="80">
      <c r="A80">
        <f>ROW(Source!A196)</f>
        <v/>
      </c>
      <c r="B80" t="n">
        <v>78863238</v>
      </c>
      <c r="C80" t="n">
        <v>78863227</v>
      </c>
      <c r="D80" t="n">
        <v>29150040</v>
      </c>
      <c r="E80" t="n">
        <v>1</v>
      </c>
      <c r="F80" t="n">
        <v>1</v>
      </c>
      <c r="G80" t="n">
        <v>1</v>
      </c>
      <c r="H80" t="n">
        <v>3</v>
      </c>
      <c r="I80" t="inlineStr">
        <is>
          <t>411-0001</t>
        </is>
      </c>
      <c r="J80" t="inlineStr">
        <is>
          <t>ТССЦ Московской обл., 411-0001, приказ Минстроя России №675/пр от 28.02.2017 № 257/пр</t>
        </is>
      </c>
      <c r="K80" t="inlineStr">
        <is>
          <t>Вода</t>
        </is>
      </c>
      <c r="L80" t="n">
        <v>1339</v>
      </c>
      <c r="N80" t="n">
        <v>1007</v>
      </c>
      <c r="O80" t="inlineStr">
        <is>
          <t>м3</t>
        </is>
      </c>
      <c r="P80" t="inlineStr">
        <is>
          <t>м3</t>
        </is>
      </c>
      <c r="Q80" t="n">
        <v>1</v>
      </c>
      <c r="X80" t="n">
        <v>7.8</v>
      </c>
      <c r="Y80" t="n">
        <v>2.44</v>
      </c>
      <c r="Z80" t="n">
        <v>0</v>
      </c>
      <c r="AA80" t="n">
        <v>0</v>
      </c>
      <c r="AB80" t="n">
        <v>0</v>
      </c>
      <c r="AC80" t="n">
        <v>0</v>
      </c>
      <c r="AD80" t="n">
        <v>1</v>
      </c>
      <c r="AE80" t="n">
        <v>0</v>
      </c>
      <c r="AF80" t="inlineStr"/>
      <c r="AG80" t="n">
        <v>7.8</v>
      </c>
      <c r="AH80" t="n">
        <v>2</v>
      </c>
      <c r="AI80" t="n">
        <v>78863232</v>
      </c>
      <c r="AJ80" t="n">
        <v>75</v>
      </c>
      <c r="AK80" t="n">
        <v>0</v>
      </c>
      <c r="AL80" t="n">
        <v>0</v>
      </c>
      <c r="AM80" t="n">
        <v>0</v>
      </c>
      <c r="AN80" t="n">
        <v>0</v>
      </c>
      <c r="AO80" t="n">
        <v>0</v>
      </c>
      <c r="AP80" t="n">
        <v>0</v>
      </c>
      <c r="AQ80" t="n">
        <v>0</v>
      </c>
      <c r="AR80" t="n">
        <v>0</v>
      </c>
    </row>
    <row r="81">
      <c r="A81">
        <f>ROW(Source!A236)</f>
        <v/>
      </c>
      <c r="B81" t="n">
        <v>78863310</v>
      </c>
      <c r="C81" t="n">
        <v>78863303</v>
      </c>
      <c r="D81" t="n">
        <v>18408291</v>
      </c>
      <c r="E81" t="n">
        <v>1</v>
      </c>
      <c r="F81" t="n">
        <v>1</v>
      </c>
      <c r="G81" t="n">
        <v>1</v>
      </c>
      <c r="H81" t="n">
        <v>1</v>
      </c>
      <c r="I81" t="inlineStr">
        <is>
          <t>1-1025-90</t>
        </is>
      </c>
      <c r="J81" t="inlineStr"/>
      <c r="K81" t="inlineStr">
        <is>
          <t>Рабочий строитель среднего разряда 2,5</t>
        </is>
      </c>
      <c r="L81" t="n">
        <v>1369</v>
      </c>
      <c r="N81" t="n">
        <v>1013</v>
      </c>
      <c r="O81" t="inlineStr">
        <is>
          <t>чел.-ч</t>
        </is>
      </c>
      <c r="P81" t="inlineStr">
        <is>
          <t>чел.-ч</t>
        </is>
      </c>
      <c r="Q81" t="n">
        <v>1</v>
      </c>
      <c r="X81" t="n">
        <v>32.2</v>
      </c>
      <c r="Y81" t="n">
        <v>0</v>
      </c>
      <c r="Z81" t="n">
        <v>0</v>
      </c>
      <c r="AA81" t="n">
        <v>0</v>
      </c>
      <c r="AB81" t="n">
        <v>8.17</v>
      </c>
      <c r="AC81" t="n">
        <v>0</v>
      </c>
      <c r="AD81" t="n">
        <v>1</v>
      </c>
      <c r="AE81" t="n">
        <v>1</v>
      </c>
      <c r="AF81" t="inlineStr"/>
      <c r="AG81" t="n">
        <v>32.2</v>
      </c>
      <c r="AH81" t="n">
        <v>2</v>
      </c>
      <c r="AI81" t="n">
        <v>78863304</v>
      </c>
      <c r="AJ81" t="n">
        <v>77</v>
      </c>
      <c r="AK81" t="n">
        <v>0</v>
      </c>
      <c r="AL81" t="n">
        <v>0</v>
      </c>
      <c r="AM81" t="n">
        <v>0</v>
      </c>
      <c r="AN81" t="n">
        <v>0</v>
      </c>
      <c r="AO81" t="n">
        <v>0</v>
      </c>
      <c r="AP81" t="n">
        <v>0</v>
      </c>
      <c r="AQ81" t="n">
        <v>0</v>
      </c>
      <c r="AR81" t="n">
        <v>0</v>
      </c>
    </row>
    <row r="82">
      <c r="A82">
        <f>ROW(Source!A236)</f>
        <v/>
      </c>
      <c r="B82" t="n">
        <v>78863311</v>
      </c>
      <c r="C82" t="n">
        <v>78863303</v>
      </c>
      <c r="D82" t="n">
        <v>29174913</v>
      </c>
      <c r="E82" t="n">
        <v>1</v>
      </c>
      <c r="F82" t="n">
        <v>1</v>
      </c>
      <c r="G82" t="n">
        <v>1</v>
      </c>
      <c r="H82" t="n">
        <v>2</v>
      </c>
      <c r="I82" t="inlineStr">
        <is>
          <t>400001</t>
        </is>
      </c>
      <c r="J82" t="inlineStr">
        <is>
          <t>ТСЭМ Московской обл., 400001, приказ Минстроя России №675/пр от 28.02.2017 № 264/пр</t>
        </is>
      </c>
      <c r="K82" t="inlineStr">
        <is>
          <t>Автомобили бортовые, грузоподъемность до 5 т</t>
        </is>
      </c>
      <c r="L82" t="n">
        <v>1368</v>
      </c>
      <c r="N82" t="n">
        <v>1011</v>
      </c>
      <c r="O82" t="inlineStr">
        <is>
          <t>маш.-ч</t>
        </is>
      </c>
      <c r="P82" t="inlineStr">
        <is>
          <t>маш.-ч</t>
        </is>
      </c>
      <c r="Q82" t="n">
        <v>1</v>
      </c>
      <c r="X82" t="n">
        <v>0.01</v>
      </c>
      <c r="Y82" t="n">
        <v>0</v>
      </c>
      <c r="Z82" t="n">
        <v>87.17</v>
      </c>
      <c r="AA82" t="n">
        <v>11.6</v>
      </c>
      <c r="AB82" t="n">
        <v>0</v>
      </c>
      <c r="AC82" t="n">
        <v>0</v>
      </c>
      <c r="AD82" t="n">
        <v>1</v>
      </c>
      <c r="AE82" t="n">
        <v>0</v>
      </c>
      <c r="AF82" t="inlineStr"/>
      <c r="AG82" t="n">
        <v>0.01</v>
      </c>
      <c r="AH82" t="n">
        <v>2</v>
      </c>
      <c r="AI82" t="n">
        <v>78863305</v>
      </c>
      <c r="AJ82" t="n">
        <v>78</v>
      </c>
      <c r="AK82" t="n">
        <v>0</v>
      </c>
      <c r="AL82" t="n">
        <v>0</v>
      </c>
      <c r="AM82" t="n">
        <v>0</v>
      </c>
      <c r="AN82" t="n">
        <v>0</v>
      </c>
      <c r="AO82" t="n">
        <v>0</v>
      </c>
      <c r="AP82" t="n">
        <v>0</v>
      </c>
      <c r="AQ82" t="n">
        <v>0</v>
      </c>
      <c r="AR82" t="n">
        <v>0</v>
      </c>
    </row>
    <row r="83">
      <c r="A83">
        <f>ROW(Source!A236)</f>
        <v/>
      </c>
      <c r="B83" t="n">
        <v>78863312</v>
      </c>
      <c r="C83" t="n">
        <v>78863303</v>
      </c>
      <c r="D83" t="n">
        <v>29110139</v>
      </c>
      <c r="E83" t="n">
        <v>1</v>
      </c>
      <c r="F83" t="n">
        <v>1</v>
      </c>
      <c r="G83" t="n">
        <v>1</v>
      </c>
      <c r="H83" t="n">
        <v>3</v>
      </c>
      <c r="I83" t="inlineStr">
        <is>
          <t>101-1703</t>
        </is>
      </c>
      <c r="J83" t="inlineStr">
        <is>
          <t>ТССЦ Московской обл., 101-1703, приказ Минстроя России №675/пр от 28.02.2017 № 254/пр</t>
        </is>
      </c>
      <c r="K83" t="inlineStr">
        <is>
          <t>Прокладки резиновые (пластина техническая прессованная)</t>
        </is>
      </c>
      <c r="L83" t="n">
        <v>1346</v>
      </c>
      <c r="N83" t="n">
        <v>1009</v>
      </c>
      <c r="O83" t="inlineStr">
        <is>
          <t>кг</t>
        </is>
      </c>
      <c r="P83" t="inlineStr">
        <is>
          <t>кг</t>
        </is>
      </c>
      <c r="Q83" t="n">
        <v>1</v>
      </c>
      <c r="X83" t="n">
        <v>2</v>
      </c>
      <c r="Y83" t="n">
        <v>23.09</v>
      </c>
      <c r="Z83" t="n">
        <v>0</v>
      </c>
      <c r="AA83" t="n">
        <v>0</v>
      </c>
      <c r="AB83" t="n">
        <v>0</v>
      </c>
      <c r="AC83" t="n">
        <v>0</v>
      </c>
      <c r="AD83" t="n">
        <v>1</v>
      </c>
      <c r="AE83" t="n">
        <v>0</v>
      </c>
      <c r="AF83" t="inlineStr"/>
      <c r="AG83" t="n">
        <v>2</v>
      </c>
      <c r="AH83" t="n">
        <v>2</v>
      </c>
      <c r="AI83" t="n">
        <v>78863306</v>
      </c>
      <c r="AJ83" t="n">
        <v>79</v>
      </c>
      <c r="AK83" t="n">
        <v>0</v>
      </c>
      <c r="AL83" t="n">
        <v>0</v>
      </c>
      <c r="AM83" t="n">
        <v>0</v>
      </c>
      <c r="AN83" t="n">
        <v>0</v>
      </c>
      <c r="AO83" t="n">
        <v>0</v>
      </c>
      <c r="AP83" t="n">
        <v>0</v>
      </c>
      <c r="AQ83" t="n">
        <v>0</v>
      </c>
      <c r="AR83" t="n">
        <v>0</v>
      </c>
    </row>
    <row r="84">
      <c r="A84">
        <f>ROW(Source!A236)</f>
        <v/>
      </c>
      <c r="B84" t="n">
        <v>78863313</v>
      </c>
      <c r="C84" t="n">
        <v>78863303</v>
      </c>
      <c r="D84" t="n">
        <v>29114240</v>
      </c>
      <c r="E84" t="n">
        <v>1</v>
      </c>
      <c r="F84" t="n">
        <v>1</v>
      </c>
      <c r="G84" t="n">
        <v>1</v>
      </c>
      <c r="H84" t="n">
        <v>3</v>
      </c>
      <c r="I84" t="inlineStr">
        <is>
          <t>101-2576</t>
        </is>
      </c>
      <c r="J84" t="inlineStr">
        <is>
          <t>ТССЦ Московской обл., 101-2576, приказ Минстроя России №675/пр от 28.02.2017 № 254/пр</t>
        </is>
      </c>
      <c r="K84" t="inlineStr">
        <is>
          <t>Болты с гайками и шайбами для санитарно-технических работ диаметром 16 мм</t>
        </is>
      </c>
      <c r="L84" t="n">
        <v>1348</v>
      </c>
      <c r="N84" t="n">
        <v>1009</v>
      </c>
      <c r="O84" t="inlineStr">
        <is>
          <t>т</t>
        </is>
      </c>
      <c r="P84" t="inlineStr">
        <is>
          <t>т</t>
        </is>
      </c>
      <c r="Q84" t="n">
        <v>1000</v>
      </c>
      <c r="X84" t="n">
        <v>0.005</v>
      </c>
      <c r="Y84" t="n">
        <v>14830</v>
      </c>
      <c r="Z84" t="n">
        <v>0</v>
      </c>
      <c r="AA84" t="n">
        <v>0</v>
      </c>
      <c r="AB84" t="n">
        <v>0</v>
      </c>
      <c r="AC84" t="n">
        <v>0</v>
      </c>
      <c r="AD84" t="n">
        <v>1</v>
      </c>
      <c r="AE84" t="n">
        <v>0</v>
      </c>
      <c r="AF84" t="inlineStr"/>
      <c r="AG84" t="n">
        <v>0.005</v>
      </c>
      <c r="AH84" t="n">
        <v>2</v>
      </c>
      <c r="AI84" t="n">
        <v>78863307</v>
      </c>
      <c r="AJ84" t="n">
        <v>80</v>
      </c>
      <c r="AK84" t="n">
        <v>0</v>
      </c>
      <c r="AL84" t="n">
        <v>0</v>
      </c>
      <c r="AM84" t="n">
        <v>0</v>
      </c>
      <c r="AN84" t="n">
        <v>0</v>
      </c>
      <c r="AO84" t="n">
        <v>0</v>
      </c>
      <c r="AP84" t="n">
        <v>0</v>
      </c>
      <c r="AQ84" t="n">
        <v>0</v>
      </c>
      <c r="AR84" t="n">
        <v>0</v>
      </c>
    </row>
    <row r="85">
      <c r="A85">
        <f>ROW(Source!A236)</f>
        <v/>
      </c>
      <c r="B85" t="n">
        <v>78863314</v>
      </c>
      <c r="C85" t="n">
        <v>78863303</v>
      </c>
      <c r="D85" t="n">
        <v>29150040</v>
      </c>
      <c r="E85" t="n">
        <v>1</v>
      </c>
      <c r="F85" t="n">
        <v>1</v>
      </c>
      <c r="G85" t="n">
        <v>1</v>
      </c>
      <c r="H85" t="n">
        <v>3</v>
      </c>
      <c r="I85" t="inlineStr">
        <is>
          <t>411-0001</t>
        </is>
      </c>
      <c r="J85" t="inlineStr">
        <is>
          <t>ТССЦ Московской обл., 411-0001, приказ Минстроя России №675/пр от 28.02.2017 № 257/пр</t>
        </is>
      </c>
      <c r="K85" t="inlineStr">
        <is>
          <t>Вода</t>
        </is>
      </c>
      <c r="L85" t="n">
        <v>1339</v>
      </c>
      <c r="N85" t="n">
        <v>1007</v>
      </c>
      <c r="O85" t="inlineStr">
        <is>
          <t>м3</t>
        </is>
      </c>
      <c r="P85" t="inlineStr">
        <is>
          <t>м3</t>
        </is>
      </c>
      <c r="Q85" t="n">
        <v>1</v>
      </c>
      <c r="X85" t="n">
        <v>7.8</v>
      </c>
      <c r="Y85" t="n">
        <v>2.44</v>
      </c>
      <c r="Z85" t="n">
        <v>0</v>
      </c>
      <c r="AA85" t="n">
        <v>0</v>
      </c>
      <c r="AB85" t="n">
        <v>0</v>
      </c>
      <c r="AC85" t="n">
        <v>0</v>
      </c>
      <c r="AD85" t="n">
        <v>1</v>
      </c>
      <c r="AE85" t="n">
        <v>0</v>
      </c>
      <c r="AF85" t="inlineStr"/>
      <c r="AG85" t="n">
        <v>7.8</v>
      </c>
      <c r="AH85" t="n">
        <v>2</v>
      </c>
      <c r="AI85" t="n">
        <v>78863308</v>
      </c>
      <c r="AJ85" t="n">
        <v>81</v>
      </c>
      <c r="AK85" t="n">
        <v>0</v>
      </c>
      <c r="AL85" t="n">
        <v>0</v>
      </c>
      <c r="AM85" t="n">
        <v>0</v>
      </c>
      <c r="AN85" t="n">
        <v>0</v>
      </c>
      <c r="AO85" t="n">
        <v>0</v>
      </c>
      <c r="AP85" t="n">
        <v>0</v>
      </c>
      <c r="AQ85" t="n">
        <v>0</v>
      </c>
      <c r="AR85" t="n">
        <v>0</v>
      </c>
    </row>
    <row r="86">
      <c r="A86">
        <f>ROW(Source!A276)</f>
        <v/>
      </c>
      <c r="B86" t="n">
        <v>78863386</v>
      </c>
      <c r="C86" t="n">
        <v>78863379</v>
      </c>
      <c r="D86" t="n">
        <v>18408291</v>
      </c>
      <c r="E86" t="n">
        <v>1</v>
      </c>
      <c r="F86" t="n">
        <v>1</v>
      </c>
      <c r="G86" t="n">
        <v>1</v>
      </c>
      <c r="H86" t="n">
        <v>1</v>
      </c>
      <c r="I86" t="inlineStr">
        <is>
          <t>1-1025-90</t>
        </is>
      </c>
      <c r="J86" t="inlineStr"/>
      <c r="K86" t="inlineStr">
        <is>
          <t>Рабочий строитель среднего разряда 2,5</t>
        </is>
      </c>
      <c r="L86" t="n">
        <v>1369</v>
      </c>
      <c r="N86" t="n">
        <v>1013</v>
      </c>
      <c r="O86" t="inlineStr">
        <is>
          <t>чел.-ч</t>
        </is>
      </c>
      <c r="P86" t="inlineStr">
        <is>
          <t>чел.-ч</t>
        </is>
      </c>
      <c r="Q86" t="n">
        <v>1</v>
      </c>
      <c r="X86" t="n">
        <v>32.2</v>
      </c>
      <c r="Y86" t="n">
        <v>0</v>
      </c>
      <c r="Z86" t="n">
        <v>0</v>
      </c>
      <c r="AA86" t="n">
        <v>0</v>
      </c>
      <c r="AB86" t="n">
        <v>8.17</v>
      </c>
      <c r="AC86" t="n">
        <v>0</v>
      </c>
      <c r="AD86" t="n">
        <v>1</v>
      </c>
      <c r="AE86" t="n">
        <v>1</v>
      </c>
      <c r="AF86" t="inlineStr"/>
      <c r="AG86" t="n">
        <v>32.2</v>
      </c>
      <c r="AH86" t="n">
        <v>2</v>
      </c>
      <c r="AI86" t="n">
        <v>78863380</v>
      </c>
      <c r="AJ86" t="n">
        <v>83</v>
      </c>
      <c r="AK86" t="n">
        <v>0</v>
      </c>
      <c r="AL86" t="n">
        <v>0</v>
      </c>
      <c r="AM86" t="n">
        <v>0</v>
      </c>
      <c r="AN86" t="n">
        <v>0</v>
      </c>
      <c r="AO86" t="n">
        <v>0</v>
      </c>
      <c r="AP86" t="n">
        <v>0</v>
      </c>
      <c r="AQ86" t="n">
        <v>0</v>
      </c>
      <c r="AR86" t="n">
        <v>0</v>
      </c>
    </row>
    <row r="87">
      <c r="A87">
        <f>ROW(Source!A276)</f>
        <v/>
      </c>
      <c r="B87" t="n">
        <v>78863387</v>
      </c>
      <c r="C87" t="n">
        <v>78863379</v>
      </c>
      <c r="D87" t="n">
        <v>29174913</v>
      </c>
      <c r="E87" t="n">
        <v>1</v>
      </c>
      <c r="F87" t="n">
        <v>1</v>
      </c>
      <c r="G87" t="n">
        <v>1</v>
      </c>
      <c r="H87" t="n">
        <v>2</v>
      </c>
      <c r="I87" t="inlineStr">
        <is>
          <t>400001</t>
        </is>
      </c>
      <c r="J87" t="inlineStr">
        <is>
          <t>ТСЭМ Московской обл., 400001, приказ Минстроя России №675/пр от 28.02.2017 № 264/пр</t>
        </is>
      </c>
      <c r="K87" t="inlineStr">
        <is>
          <t>Автомобили бортовые, грузоподъемность до 5 т</t>
        </is>
      </c>
      <c r="L87" t="n">
        <v>1368</v>
      </c>
      <c r="N87" t="n">
        <v>1011</v>
      </c>
      <c r="O87" t="inlineStr">
        <is>
          <t>маш.-ч</t>
        </is>
      </c>
      <c r="P87" t="inlineStr">
        <is>
          <t>маш.-ч</t>
        </is>
      </c>
      <c r="Q87" t="n">
        <v>1</v>
      </c>
      <c r="X87" t="n">
        <v>0.01</v>
      </c>
      <c r="Y87" t="n">
        <v>0</v>
      </c>
      <c r="Z87" t="n">
        <v>87.17</v>
      </c>
      <c r="AA87" t="n">
        <v>11.6</v>
      </c>
      <c r="AB87" t="n">
        <v>0</v>
      </c>
      <c r="AC87" t="n">
        <v>0</v>
      </c>
      <c r="AD87" t="n">
        <v>1</v>
      </c>
      <c r="AE87" t="n">
        <v>0</v>
      </c>
      <c r="AF87" t="inlineStr"/>
      <c r="AG87" t="n">
        <v>0.01</v>
      </c>
      <c r="AH87" t="n">
        <v>2</v>
      </c>
      <c r="AI87" t="n">
        <v>78863381</v>
      </c>
      <c r="AJ87" t="n">
        <v>84</v>
      </c>
      <c r="AK87" t="n">
        <v>0</v>
      </c>
      <c r="AL87" t="n">
        <v>0</v>
      </c>
      <c r="AM87" t="n">
        <v>0</v>
      </c>
      <c r="AN87" t="n">
        <v>0</v>
      </c>
      <c r="AO87" t="n">
        <v>0</v>
      </c>
      <c r="AP87" t="n">
        <v>0</v>
      </c>
      <c r="AQ87" t="n">
        <v>0</v>
      </c>
      <c r="AR87" t="n">
        <v>0</v>
      </c>
    </row>
    <row r="88">
      <c r="A88">
        <f>ROW(Source!A276)</f>
        <v/>
      </c>
      <c r="B88" t="n">
        <v>78863388</v>
      </c>
      <c r="C88" t="n">
        <v>78863379</v>
      </c>
      <c r="D88" t="n">
        <v>29110139</v>
      </c>
      <c r="E88" t="n">
        <v>1</v>
      </c>
      <c r="F88" t="n">
        <v>1</v>
      </c>
      <c r="G88" t="n">
        <v>1</v>
      </c>
      <c r="H88" t="n">
        <v>3</v>
      </c>
      <c r="I88" t="inlineStr">
        <is>
          <t>101-1703</t>
        </is>
      </c>
      <c r="J88" t="inlineStr">
        <is>
          <t>ТССЦ Московской обл., 101-1703, приказ Минстроя России №675/пр от 28.02.2017 № 254/пр</t>
        </is>
      </c>
      <c r="K88" t="inlineStr">
        <is>
          <t>Прокладки резиновые (пластина техническая прессованная)</t>
        </is>
      </c>
      <c r="L88" t="n">
        <v>1346</v>
      </c>
      <c r="N88" t="n">
        <v>1009</v>
      </c>
      <c r="O88" t="inlineStr">
        <is>
          <t>кг</t>
        </is>
      </c>
      <c r="P88" t="inlineStr">
        <is>
          <t>кг</t>
        </is>
      </c>
      <c r="Q88" t="n">
        <v>1</v>
      </c>
      <c r="X88" t="n">
        <v>2</v>
      </c>
      <c r="Y88" t="n">
        <v>23.09</v>
      </c>
      <c r="Z88" t="n">
        <v>0</v>
      </c>
      <c r="AA88" t="n">
        <v>0</v>
      </c>
      <c r="AB88" t="n">
        <v>0</v>
      </c>
      <c r="AC88" t="n">
        <v>0</v>
      </c>
      <c r="AD88" t="n">
        <v>1</v>
      </c>
      <c r="AE88" t="n">
        <v>0</v>
      </c>
      <c r="AF88" t="inlineStr"/>
      <c r="AG88" t="n">
        <v>2</v>
      </c>
      <c r="AH88" t="n">
        <v>2</v>
      </c>
      <c r="AI88" t="n">
        <v>78863382</v>
      </c>
      <c r="AJ88" t="n">
        <v>85</v>
      </c>
      <c r="AK88" t="n">
        <v>0</v>
      </c>
      <c r="AL88" t="n">
        <v>0</v>
      </c>
      <c r="AM88" t="n">
        <v>0</v>
      </c>
      <c r="AN88" t="n">
        <v>0</v>
      </c>
      <c r="AO88" t="n">
        <v>0</v>
      </c>
      <c r="AP88" t="n">
        <v>0</v>
      </c>
      <c r="AQ88" t="n">
        <v>0</v>
      </c>
      <c r="AR88" t="n">
        <v>0</v>
      </c>
    </row>
    <row r="89">
      <c r="A89">
        <f>ROW(Source!A276)</f>
        <v/>
      </c>
      <c r="B89" t="n">
        <v>78863389</v>
      </c>
      <c r="C89" t="n">
        <v>78863379</v>
      </c>
      <c r="D89" t="n">
        <v>29114240</v>
      </c>
      <c r="E89" t="n">
        <v>1</v>
      </c>
      <c r="F89" t="n">
        <v>1</v>
      </c>
      <c r="G89" t="n">
        <v>1</v>
      </c>
      <c r="H89" t="n">
        <v>3</v>
      </c>
      <c r="I89" t="inlineStr">
        <is>
          <t>101-2576</t>
        </is>
      </c>
      <c r="J89" t="inlineStr">
        <is>
          <t>ТССЦ Московской обл., 101-2576, приказ Минстроя России №675/пр от 28.02.2017 № 254/пр</t>
        </is>
      </c>
      <c r="K89" t="inlineStr">
        <is>
          <t>Болты с гайками и шайбами для санитарно-технических работ диаметром 16 мм</t>
        </is>
      </c>
      <c r="L89" t="n">
        <v>1348</v>
      </c>
      <c r="N89" t="n">
        <v>1009</v>
      </c>
      <c r="O89" t="inlineStr">
        <is>
          <t>т</t>
        </is>
      </c>
      <c r="P89" t="inlineStr">
        <is>
          <t>т</t>
        </is>
      </c>
      <c r="Q89" t="n">
        <v>1000</v>
      </c>
      <c r="X89" t="n">
        <v>0.005</v>
      </c>
      <c r="Y89" t="n">
        <v>14830</v>
      </c>
      <c r="Z89" t="n">
        <v>0</v>
      </c>
      <c r="AA89" t="n">
        <v>0</v>
      </c>
      <c r="AB89" t="n">
        <v>0</v>
      </c>
      <c r="AC89" t="n">
        <v>0</v>
      </c>
      <c r="AD89" t="n">
        <v>1</v>
      </c>
      <c r="AE89" t="n">
        <v>0</v>
      </c>
      <c r="AF89" t="inlineStr"/>
      <c r="AG89" t="n">
        <v>0.005</v>
      </c>
      <c r="AH89" t="n">
        <v>2</v>
      </c>
      <c r="AI89" t="n">
        <v>78863383</v>
      </c>
      <c r="AJ89" t="n">
        <v>86</v>
      </c>
      <c r="AK89" t="n">
        <v>0</v>
      </c>
      <c r="AL89" t="n">
        <v>0</v>
      </c>
      <c r="AM89" t="n">
        <v>0</v>
      </c>
      <c r="AN89" t="n">
        <v>0</v>
      </c>
      <c r="AO89" t="n">
        <v>0</v>
      </c>
      <c r="AP89" t="n">
        <v>0</v>
      </c>
      <c r="AQ89" t="n">
        <v>0</v>
      </c>
      <c r="AR89" t="n">
        <v>0</v>
      </c>
    </row>
    <row r="90">
      <c r="A90">
        <f>ROW(Source!A276)</f>
        <v/>
      </c>
      <c r="B90" t="n">
        <v>78863390</v>
      </c>
      <c r="C90" t="n">
        <v>78863379</v>
      </c>
      <c r="D90" t="n">
        <v>29150040</v>
      </c>
      <c r="E90" t="n">
        <v>1</v>
      </c>
      <c r="F90" t="n">
        <v>1</v>
      </c>
      <c r="G90" t="n">
        <v>1</v>
      </c>
      <c r="H90" t="n">
        <v>3</v>
      </c>
      <c r="I90" t="inlineStr">
        <is>
          <t>411-0001</t>
        </is>
      </c>
      <c r="J90" t="inlineStr">
        <is>
          <t>ТССЦ Московской обл., 411-0001, приказ Минстроя России №675/пр от 28.02.2017 № 257/пр</t>
        </is>
      </c>
      <c r="K90" t="inlineStr">
        <is>
          <t>Вода</t>
        </is>
      </c>
      <c r="L90" t="n">
        <v>1339</v>
      </c>
      <c r="N90" t="n">
        <v>1007</v>
      </c>
      <c r="O90" t="inlineStr">
        <is>
          <t>м3</t>
        </is>
      </c>
      <c r="P90" t="inlineStr">
        <is>
          <t>м3</t>
        </is>
      </c>
      <c r="Q90" t="n">
        <v>1</v>
      </c>
      <c r="X90" t="n">
        <v>7.8</v>
      </c>
      <c r="Y90" t="n">
        <v>2.44</v>
      </c>
      <c r="Z90" t="n">
        <v>0</v>
      </c>
      <c r="AA90" t="n">
        <v>0</v>
      </c>
      <c r="AB90" t="n">
        <v>0</v>
      </c>
      <c r="AC90" t="n">
        <v>0</v>
      </c>
      <c r="AD90" t="n">
        <v>1</v>
      </c>
      <c r="AE90" t="n">
        <v>0</v>
      </c>
      <c r="AF90" t="inlineStr"/>
      <c r="AG90" t="n">
        <v>7.8</v>
      </c>
      <c r="AH90" t="n">
        <v>2</v>
      </c>
      <c r="AI90" t="n">
        <v>78863384</v>
      </c>
      <c r="AJ90" t="n">
        <v>87</v>
      </c>
      <c r="AK90" t="n">
        <v>0</v>
      </c>
      <c r="AL90" t="n">
        <v>0</v>
      </c>
      <c r="AM90" t="n">
        <v>0</v>
      </c>
      <c r="AN90" t="n">
        <v>0</v>
      </c>
      <c r="AO90" t="n">
        <v>0</v>
      </c>
      <c r="AP90" t="n">
        <v>0</v>
      </c>
      <c r="AQ90" t="n">
        <v>0</v>
      </c>
      <c r="AR90" t="n">
        <v>0</v>
      </c>
    </row>
    <row r="91">
      <c r="A91">
        <f>ROW(Source!A316)</f>
        <v/>
      </c>
      <c r="B91" t="n">
        <v>78863456</v>
      </c>
      <c r="C91" t="n">
        <v>78863449</v>
      </c>
      <c r="D91" t="n">
        <v>18408291</v>
      </c>
      <c r="E91" t="n">
        <v>1</v>
      </c>
      <c r="F91" t="n">
        <v>1</v>
      </c>
      <c r="G91" t="n">
        <v>1</v>
      </c>
      <c r="H91" t="n">
        <v>1</v>
      </c>
      <c r="I91" t="inlineStr">
        <is>
          <t>1-1025-90</t>
        </is>
      </c>
      <c r="J91" t="inlineStr"/>
      <c r="K91" t="inlineStr">
        <is>
          <t>Рабочий строитель среднего разряда 2,5</t>
        </is>
      </c>
      <c r="L91" t="n">
        <v>1369</v>
      </c>
      <c r="N91" t="n">
        <v>1013</v>
      </c>
      <c r="O91" t="inlineStr">
        <is>
          <t>чел.-ч</t>
        </is>
      </c>
      <c r="P91" t="inlineStr">
        <is>
          <t>чел.-ч</t>
        </is>
      </c>
      <c r="Q91" t="n">
        <v>1</v>
      </c>
      <c r="X91" t="n">
        <v>32.2</v>
      </c>
      <c r="Y91" t="n">
        <v>0</v>
      </c>
      <c r="Z91" t="n">
        <v>0</v>
      </c>
      <c r="AA91" t="n">
        <v>0</v>
      </c>
      <c r="AB91" t="n">
        <v>8.17</v>
      </c>
      <c r="AC91" t="n">
        <v>0</v>
      </c>
      <c r="AD91" t="n">
        <v>1</v>
      </c>
      <c r="AE91" t="n">
        <v>1</v>
      </c>
      <c r="AF91" t="inlineStr"/>
      <c r="AG91" t="n">
        <v>32.2</v>
      </c>
      <c r="AH91" t="n">
        <v>2</v>
      </c>
      <c r="AI91" t="n">
        <v>78863450</v>
      </c>
      <c r="AJ91" t="n">
        <v>89</v>
      </c>
      <c r="AK91" t="n">
        <v>0</v>
      </c>
      <c r="AL91" t="n">
        <v>0</v>
      </c>
      <c r="AM91" t="n">
        <v>0</v>
      </c>
      <c r="AN91" t="n">
        <v>0</v>
      </c>
      <c r="AO91" t="n">
        <v>0</v>
      </c>
      <c r="AP91" t="n">
        <v>0</v>
      </c>
      <c r="AQ91" t="n">
        <v>0</v>
      </c>
      <c r="AR91" t="n">
        <v>0</v>
      </c>
    </row>
    <row r="92">
      <c r="A92">
        <f>ROW(Source!A316)</f>
        <v/>
      </c>
      <c r="B92" t="n">
        <v>78863457</v>
      </c>
      <c r="C92" t="n">
        <v>78863449</v>
      </c>
      <c r="D92" t="n">
        <v>29174913</v>
      </c>
      <c r="E92" t="n">
        <v>1</v>
      </c>
      <c r="F92" t="n">
        <v>1</v>
      </c>
      <c r="G92" t="n">
        <v>1</v>
      </c>
      <c r="H92" t="n">
        <v>2</v>
      </c>
      <c r="I92" t="inlineStr">
        <is>
          <t>400001</t>
        </is>
      </c>
      <c r="J92" t="inlineStr">
        <is>
          <t>ТСЭМ Московской обл., 400001, приказ Минстроя России №675/пр от 28.02.2017 № 264/пр</t>
        </is>
      </c>
      <c r="K92" t="inlineStr">
        <is>
          <t>Автомобили бортовые, грузоподъемность до 5 т</t>
        </is>
      </c>
      <c r="L92" t="n">
        <v>1368</v>
      </c>
      <c r="N92" t="n">
        <v>1011</v>
      </c>
      <c r="O92" t="inlineStr">
        <is>
          <t>маш.-ч</t>
        </is>
      </c>
      <c r="P92" t="inlineStr">
        <is>
          <t>маш.-ч</t>
        </is>
      </c>
      <c r="Q92" t="n">
        <v>1</v>
      </c>
      <c r="X92" t="n">
        <v>0.01</v>
      </c>
      <c r="Y92" t="n">
        <v>0</v>
      </c>
      <c r="Z92" t="n">
        <v>87.17</v>
      </c>
      <c r="AA92" t="n">
        <v>11.6</v>
      </c>
      <c r="AB92" t="n">
        <v>0</v>
      </c>
      <c r="AC92" t="n">
        <v>0</v>
      </c>
      <c r="AD92" t="n">
        <v>1</v>
      </c>
      <c r="AE92" t="n">
        <v>0</v>
      </c>
      <c r="AF92" t="inlineStr"/>
      <c r="AG92" t="n">
        <v>0.01</v>
      </c>
      <c r="AH92" t="n">
        <v>2</v>
      </c>
      <c r="AI92" t="n">
        <v>78863451</v>
      </c>
      <c r="AJ92" t="n">
        <v>90</v>
      </c>
      <c r="AK92" t="n">
        <v>0</v>
      </c>
      <c r="AL92" t="n">
        <v>0</v>
      </c>
      <c r="AM92" t="n">
        <v>0</v>
      </c>
      <c r="AN92" t="n">
        <v>0</v>
      </c>
      <c r="AO92" t="n">
        <v>0</v>
      </c>
      <c r="AP92" t="n">
        <v>0</v>
      </c>
      <c r="AQ92" t="n">
        <v>0</v>
      </c>
      <c r="AR92" t="n">
        <v>0</v>
      </c>
    </row>
    <row r="93">
      <c r="A93">
        <f>ROW(Source!A316)</f>
        <v/>
      </c>
      <c r="B93" t="n">
        <v>78863458</v>
      </c>
      <c r="C93" t="n">
        <v>78863449</v>
      </c>
      <c r="D93" t="n">
        <v>29110139</v>
      </c>
      <c r="E93" t="n">
        <v>1</v>
      </c>
      <c r="F93" t="n">
        <v>1</v>
      </c>
      <c r="G93" t="n">
        <v>1</v>
      </c>
      <c r="H93" t="n">
        <v>3</v>
      </c>
      <c r="I93" t="inlineStr">
        <is>
          <t>101-1703</t>
        </is>
      </c>
      <c r="J93" t="inlineStr">
        <is>
          <t>ТССЦ Московской обл., 101-1703, приказ Минстроя России №675/пр от 28.02.2017 № 254/пр</t>
        </is>
      </c>
      <c r="K93" t="inlineStr">
        <is>
          <t>Прокладки резиновые (пластина техническая прессованная)</t>
        </is>
      </c>
      <c r="L93" t="n">
        <v>1346</v>
      </c>
      <c r="N93" t="n">
        <v>1009</v>
      </c>
      <c r="O93" t="inlineStr">
        <is>
          <t>кг</t>
        </is>
      </c>
      <c r="P93" t="inlineStr">
        <is>
          <t>кг</t>
        </is>
      </c>
      <c r="Q93" t="n">
        <v>1</v>
      </c>
      <c r="X93" t="n">
        <v>2</v>
      </c>
      <c r="Y93" t="n">
        <v>23.09</v>
      </c>
      <c r="Z93" t="n">
        <v>0</v>
      </c>
      <c r="AA93" t="n">
        <v>0</v>
      </c>
      <c r="AB93" t="n">
        <v>0</v>
      </c>
      <c r="AC93" t="n">
        <v>0</v>
      </c>
      <c r="AD93" t="n">
        <v>1</v>
      </c>
      <c r="AE93" t="n">
        <v>0</v>
      </c>
      <c r="AF93" t="inlineStr"/>
      <c r="AG93" t="n">
        <v>2</v>
      </c>
      <c r="AH93" t="n">
        <v>2</v>
      </c>
      <c r="AI93" t="n">
        <v>78863452</v>
      </c>
      <c r="AJ93" t="n">
        <v>91</v>
      </c>
      <c r="AK93" t="n">
        <v>0</v>
      </c>
      <c r="AL93" t="n">
        <v>0</v>
      </c>
      <c r="AM93" t="n">
        <v>0</v>
      </c>
      <c r="AN93" t="n">
        <v>0</v>
      </c>
      <c r="AO93" t="n">
        <v>0</v>
      </c>
      <c r="AP93" t="n">
        <v>0</v>
      </c>
      <c r="AQ93" t="n">
        <v>0</v>
      </c>
      <c r="AR93" t="n">
        <v>0</v>
      </c>
    </row>
    <row r="94">
      <c r="A94">
        <f>ROW(Source!A316)</f>
        <v/>
      </c>
      <c r="B94" t="n">
        <v>78863459</v>
      </c>
      <c r="C94" t="n">
        <v>78863449</v>
      </c>
      <c r="D94" t="n">
        <v>29114240</v>
      </c>
      <c r="E94" t="n">
        <v>1</v>
      </c>
      <c r="F94" t="n">
        <v>1</v>
      </c>
      <c r="G94" t="n">
        <v>1</v>
      </c>
      <c r="H94" t="n">
        <v>3</v>
      </c>
      <c r="I94" t="inlineStr">
        <is>
          <t>101-2576</t>
        </is>
      </c>
      <c r="J94" t="inlineStr">
        <is>
          <t>ТССЦ Московской обл., 101-2576, приказ Минстроя России №675/пр от 28.02.2017 № 254/пр</t>
        </is>
      </c>
      <c r="K94" t="inlineStr">
        <is>
          <t>Болты с гайками и шайбами для санитарно-технических работ диаметром 16 мм</t>
        </is>
      </c>
      <c r="L94" t="n">
        <v>1348</v>
      </c>
      <c r="N94" t="n">
        <v>1009</v>
      </c>
      <c r="O94" t="inlineStr">
        <is>
          <t>т</t>
        </is>
      </c>
      <c r="P94" t="inlineStr">
        <is>
          <t>т</t>
        </is>
      </c>
      <c r="Q94" t="n">
        <v>1000</v>
      </c>
      <c r="X94" t="n">
        <v>0.005</v>
      </c>
      <c r="Y94" t="n">
        <v>14830</v>
      </c>
      <c r="Z94" t="n">
        <v>0</v>
      </c>
      <c r="AA94" t="n">
        <v>0</v>
      </c>
      <c r="AB94" t="n">
        <v>0</v>
      </c>
      <c r="AC94" t="n">
        <v>0</v>
      </c>
      <c r="AD94" t="n">
        <v>1</v>
      </c>
      <c r="AE94" t="n">
        <v>0</v>
      </c>
      <c r="AF94" t="inlineStr"/>
      <c r="AG94" t="n">
        <v>0.005</v>
      </c>
      <c r="AH94" t="n">
        <v>2</v>
      </c>
      <c r="AI94" t="n">
        <v>78863453</v>
      </c>
      <c r="AJ94" t="n">
        <v>92</v>
      </c>
      <c r="AK94" t="n">
        <v>0</v>
      </c>
      <c r="AL94" t="n">
        <v>0</v>
      </c>
      <c r="AM94" t="n">
        <v>0</v>
      </c>
      <c r="AN94" t="n">
        <v>0</v>
      </c>
      <c r="AO94" t="n">
        <v>0</v>
      </c>
      <c r="AP94" t="n">
        <v>0</v>
      </c>
      <c r="AQ94" t="n">
        <v>0</v>
      </c>
      <c r="AR94" t="n">
        <v>0</v>
      </c>
    </row>
    <row r="95">
      <c r="A95">
        <f>ROW(Source!A316)</f>
        <v/>
      </c>
      <c r="B95" t="n">
        <v>78863460</v>
      </c>
      <c r="C95" t="n">
        <v>78863449</v>
      </c>
      <c r="D95" t="n">
        <v>29150040</v>
      </c>
      <c r="E95" t="n">
        <v>1</v>
      </c>
      <c r="F95" t="n">
        <v>1</v>
      </c>
      <c r="G95" t="n">
        <v>1</v>
      </c>
      <c r="H95" t="n">
        <v>3</v>
      </c>
      <c r="I95" t="inlineStr">
        <is>
          <t>411-0001</t>
        </is>
      </c>
      <c r="J95" t="inlineStr">
        <is>
          <t>ТССЦ Московской обл., 411-0001, приказ Минстроя России №675/пр от 28.02.2017 № 257/пр</t>
        </is>
      </c>
      <c r="K95" t="inlineStr">
        <is>
          <t>Вода</t>
        </is>
      </c>
      <c r="L95" t="n">
        <v>1339</v>
      </c>
      <c r="N95" t="n">
        <v>1007</v>
      </c>
      <c r="O95" t="inlineStr">
        <is>
          <t>м3</t>
        </is>
      </c>
      <c r="P95" t="inlineStr">
        <is>
          <t>м3</t>
        </is>
      </c>
      <c r="Q95" t="n">
        <v>1</v>
      </c>
      <c r="X95" t="n">
        <v>7.8</v>
      </c>
      <c r="Y95" t="n">
        <v>2.44</v>
      </c>
      <c r="Z95" t="n">
        <v>0</v>
      </c>
      <c r="AA95" t="n">
        <v>0</v>
      </c>
      <c r="AB95" t="n">
        <v>0</v>
      </c>
      <c r="AC95" t="n">
        <v>0</v>
      </c>
      <c r="AD95" t="n">
        <v>1</v>
      </c>
      <c r="AE95" t="n">
        <v>0</v>
      </c>
      <c r="AF95" t="inlineStr"/>
      <c r="AG95" t="n">
        <v>7.8</v>
      </c>
      <c r="AH95" t="n">
        <v>2</v>
      </c>
      <c r="AI95" t="n">
        <v>78863454</v>
      </c>
      <c r="AJ95" t="n">
        <v>93</v>
      </c>
      <c r="AK95" t="n">
        <v>0</v>
      </c>
      <c r="AL95" t="n">
        <v>0</v>
      </c>
      <c r="AM95" t="n">
        <v>0</v>
      </c>
      <c r="AN95" t="n">
        <v>0</v>
      </c>
      <c r="AO95" t="n">
        <v>0</v>
      </c>
      <c r="AP95" t="n">
        <v>0</v>
      </c>
      <c r="AQ95" t="n">
        <v>0</v>
      </c>
      <c r="AR95" t="n">
        <v>0</v>
      </c>
    </row>
    <row r="96">
      <c r="A96">
        <f>ROW(Source!A356)</f>
        <v/>
      </c>
      <c r="B96" t="n">
        <v>78863529</v>
      </c>
      <c r="C96" t="n">
        <v>78863528</v>
      </c>
      <c r="D96" t="n">
        <v>18411117</v>
      </c>
      <c r="E96" t="n">
        <v>1</v>
      </c>
      <c r="F96" t="n">
        <v>1</v>
      </c>
      <c r="G96" t="n">
        <v>1</v>
      </c>
      <c r="H96" t="n">
        <v>1</v>
      </c>
      <c r="I96" t="inlineStr">
        <is>
          <t>1-1040-90</t>
        </is>
      </c>
      <c r="J96" t="inlineStr"/>
      <c r="K96" t="inlineStr">
        <is>
          <t>Рабочий строитель среднего разряда 4</t>
        </is>
      </c>
      <c r="L96" t="n">
        <v>1369</v>
      </c>
      <c r="N96" t="n">
        <v>1013</v>
      </c>
      <c r="O96" t="inlineStr">
        <is>
          <t>чел.-ч</t>
        </is>
      </c>
      <c r="P96" t="inlineStr">
        <is>
          <t>чел.-ч</t>
        </is>
      </c>
      <c r="Q96" t="n">
        <v>1</v>
      </c>
      <c r="X96" t="n">
        <v>183</v>
      </c>
      <c r="Y96" t="n">
        <v>0</v>
      </c>
      <c r="Z96" t="n">
        <v>0</v>
      </c>
      <c r="AA96" t="n">
        <v>0</v>
      </c>
      <c r="AB96" t="n">
        <v>9.619999999999999</v>
      </c>
      <c r="AC96" t="n">
        <v>0</v>
      </c>
      <c r="AD96" t="n">
        <v>1</v>
      </c>
      <c r="AE96" t="n">
        <v>1</v>
      </c>
      <c r="AF96" t="inlineStr"/>
      <c r="AG96" t="n">
        <v>183</v>
      </c>
      <c r="AH96" t="n">
        <v>2</v>
      </c>
      <c r="AI96" t="n">
        <v>78863529</v>
      </c>
      <c r="AJ96" t="n">
        <v>95</v>
      </c>
      <c r="AK96" t="n">
        <v>0</v>
      </c>
      <c r="AL96" t="n">
        <v>0</v>
      </c>
      <c r="AM96" t="n">
        <v>0</v>
      </c>
      <c r="AN96" t="n">
        <v>0</v>
      </c>
      <c r="AO96" t="n">
        <v>0</v>
      </c>
      <c r="AP96" t="n">
        <v>0</v>
      </c>
      <c r="AQ96" t="n">
        <v>0</v>
      </c>
      <c r="AR96" t="n">
        <v>0</v>
      </c>
    </row>
    <row r="97">
      <c r="A97">
        <f>ROW(Source!A356)</f>
        <v/>
      </c>
      <c r="B97" t="n">
        <v>78863530</v>
      </c>
      <c r="C97" t="n">
        <v>78863528</v>
      </c>
      <c r="D97" t="n">
        <v>29172659</v>
      </c>
      <c r="E97" t="n">
        <v>1</v>
      </c>
      <c r="F97" t="n">
        <v>1</v>
      </c>
      <c r="G97" t="n">
        <v>1</v>
      </c>
      <c r="H97" t="n">
        <v>2</v>
      </c>
      <c r="I97" t="inlineStr">
        <is>
          <t>040504</t>
        </is>
      </c>
      <c r="J97" t="inlineStr">
        <is>
          <t>ТСЭМ Московской обл., 040504, приказ Минстроя России №675/пр от 28.02.2017 № 264/пр</t>
        </is>
      </c>
      <c r="K97" t="inlineStr">
        <is>
          <t>Аппарат для газовой сварки и резки</t>
        </is>
      </c>
      <c r="L97" t="n">
        <v>1368</v>
      </c>
      <c r="N97" t="n">
        <v>1011</v>
      </c>
      <c r="O97" t="inlineStr">
        <is>
          <t>маш.-ч</t>
        </is>
      </c>
      <c r="P97" t="inlineStr">
        <is>
          <t>маш.-ч</t>
        </is>
      </c>
      <c r="Q97" t="n">
        <v>1</v>
      </c>
      <c r="X97" t="n">
        <v>2.7</v>
      </c>
      <c r="Y97" t="n">
        <v>0</v>
      </c>
      <c r="Z97" t="n">
        <v>1.2</v>
      </c>
      <c r="AA97" t="n">
        <v>0</v>
      </c>
      <c r="AB97" t="n">
        <v>0</v>
      </c>
      <c r="AC97" t="n">
        <v>0</v>
      </c>
      <c r="AD97" t="n">
        <v>1</v>
      </c>
      <c r="AE97" t="n">
        <v>0</v>
      </c>
      <c r="AF97" t="inlineStr"/>
      <c r="AG97" t="n">
        <v>2.7</v>
      </c>
      <c r="AH97" t="n">
        <v>2</v>
      </c>
      <c r="AI97" t="n">
        <v>78863530</v>
      </c>
      <c r="AJ97" t="n">
        <v>96</v>
      </c>
      <c r="AK97" t="n">
        <v>0</v>
      </c>
      <c r="AL97" t="n">
        <v>0</v>
      </c>
      <c r="AM97" t="n">
        <v>0</v>
      </c>
      <c r="AN97" t="n">
        <v>0</v>
      </c>
      <c r="AO97" t="n">
        <v>0</v>
      </c>
      <c r="AP97" t="n">
        <v>0</v>
      </c>
      <c r="AQ97" t="n">
        <v>0</v>
      </c>
      <c r="AR97" t="n">
        <v>0</v>
      </c>
    </row>
    <row r="98">
      <c r="A98">
        <f>ROW(Source!A356)</f>
        <v/>
      </c>
      <c r="B98" t="n">
        <v>78863531</v>
      </c>
      <c r="C98" t="n">
        <v>78863528</v>
      </c>
      <c r="D98" t="n">
        <v>29174500</v>
      </c>
      <c r="E98" t="n">
        <v>1</v>
      </c>
      <c r="F98" t="n">
        <v>1</v>
      </c>
      <c r="G98" t="n">
        <v>1</v>
      </c>
      <c r="H98" t="n">
        <v>2</v>
      </c>
      <c r="I98" t="inlineStr">
        <is>
          <t>330206</t>
        </is>
      </c>
      <c r="J98" t="inlineStr">
        <is>
          <t>ТСЭМ Московской обл., 330206, приказ Минстроя России №675/пр от 28.02.2017 № 264/пр</t>
        </is>
      </c>
      <c r="K98" t="inlineStr">
        <is>
          <t>Дрели электрические</t>
        </is>
      </c>
      <c r="L98" t="n">
        <v>1368</v>
      </c>
      <c r="N98" t="n">
        <v>1011</v>
      </c>
      <c r="O98" t="inlineStr">
        <is>
          <t>маш.-ч</t>
        </is>
      </c>
      <c r="P98" t="inlineStr">
        <is>
          <t>маш.-ч</t>
        </is>
      </c>
      <c r="Q98" t="n">
        <v>1</v>
      </c>
      <c r="X98" t="n">
        <v>4.64</v>
      </c>
      <c r="Y98" t="n">
        <v>0</v>
      </c>
      <c r="Z98" t="n">
        <v>1.95</v>
      </c>
      <c r="AA98" t="n">
        <v>0</v>
      </c>
      <c r="AB98" t="n">
        <v>0</v>
      </c>
      <c r="AC98" t="n">
        <v>0</v>
      </c>
      <c r="AD98" t="n">
        <v>1</v>
      </c>
      <c r="AE98" t="n">
        <v>0</v>
      </c>
      <c r="AF98" t="inlineStr"/>
      <c r="AG98" t="n">
        <v>4.64</v>
      </c>
      <c r="AH98" t="n">
        <v>2</v>
      </c>
      <c r="AI98" t="n">
        <v>78863531</v>
      </c>
      <c r="AJ98" t="n">
        <v>97</v>
      </c>
      <c r="AK98" t="n">
        <v>0</v>
      </c>
      <c r="AL98" t="n">
        <v>0</v>
      </c>
      <c r="AM98" t="n">
        <v>0</v>
      </c>
      <c r="AN98" t="n">
        <v>0</v>
      </c>
      <c r="AO98" t="n">
        <v>0</v>
      </c>
      <c r="AP98" t="n">
        <v>0</v>
      </c>
      <c r="AQ98" t="n">
        <v>0</v>
      </c>
      <c r="AR98" t="n">
        <v>0</v>
      </c>
    </row>
    <row r="99">
      <c r="A99">
        <f>ROW(Source!A356)</f>
        <v/>
      </c>
      <c r="B99" t="n">
        <v>78863532</v>
      </c>
      <c r="C99" t="n">
        <v>78863528</v>
      </c>
      <c r="D99" t="n">
        <v>29174913</v>
      </c>
      <c r="E99" t="n">
        <v>1</v>
      </c>
      <c r="F99" t="n">
        <v>1</v>
      </c>
      <c r="G99" t="n">
        <v>1</v>
      </c>
      <c r="H99" t="n">
        <v>2</v>
      </c>
      <c r="I99" t="inlineStr">
        <is>
          <t>400001</t>
        </is>
      </c>
      <c r="J99" t="inlineStr">
        <is>
          <t>ТСЭМ Московской обл., 400001, приказ Минстроя России №675/пр от 28.02.2017 № 264/пр</t>
        </is>
      </c>
      <c r="K99" t="inlineStr">
        <is>
          <t>Автомобили бортовые, грузоподъемность до 5 т</t>
        </is>
      </c>
      <c r="L99" t="n">
        <v>1368</v>
      </c>
      <c r="N99" t="n">
        <v>1011</v>
      </c>
      <c r="O99" t="inlineStr">
        <is>
          <t>маш.-ч</t>
        </is>
      </c>
      <c r="P99" t="inlineStr">
        <is>
          <t>маш.-ч</t>
        </is>
      </c>
      <c r="Q99" t="n">
        <v>1</v>
      </c>
      <c r="X99" t="n">
        <v>0.6</v>
      </c>
      <c r="Y99" t="n">
        <v>0</v>
      </c>
      <c r="Z99" t="n">
        <v>87.17</v>
      </c>
      <c r="AA99" t="n">
        <v>11.6</v>
      </c>
      <c r="AB99" t="n">
        <v>0</v>
      </c>
      <c r="AC99" t="n">
        <v>0</v>
      </c>
      <c r="AD99" t="n">
        <v>1</v>
      </c>
      <c r="AE99" t="n">
        <v>0</v>
      </c>
      <c r="AF99" t="inlineStr"/>
      <c r="AG99" t="n">
        <v>0.6</v>
      </c>
      <c r="AH99" t="n">
        <v>2</v>
      </c>
      <c r="AI99" t="n">
        <v>78863532</v>
      </c>
      <c r="AJ99" t="n">
        <v>98</v>
      </c>
      <c r="AK99" t="n">
        <v>0</v>
      </c>
      <c r="AL99" t="n">
        <v>0</v>
      </c>
      <c r="AM99" t="n">
        <v>0</v>
      </c>
      <c r="AN99" t="n">
        <v>0</v>
      </c>
      <c r="AO99" t="n">
        <v>0</v>
      </c>
      <c r="AP99" t="n">
        <v>0</v>
      </c>
      <c r="AQ99" t="n">
        <v>0</v>
      </c>
      <c r="AR99" t="n">
        <v>0</v>
      </c>
    </row>
    <row r="100">
      <c r="A100">
        <f>ROW(Source!A356)</f>
        <v/>
      </c>
      <c r="B100" t="n">
        <v>78863533</v>
      </c>
      <c r="C100" t="n">
        <v>78863528</v>
      </c>
      <c r="D100" t="n">
        <v>29107441</v>
      </c>
      <c r="E100" t="n">
        <v>1</v>
      </c>
      <c r="F100" t="n">
        <v>1</v>
      </c>
      <c r="G100" t="n">
        <v>1</v>
      </c>
      <c r="H100" t="n">
        <v>3</v>
      </c>
      <c r="I100" t="inlineStr">
        <is>
          <t>101-0324</t>
        </is>
      </c>
      <c r="J100" t="inlineStr">
        <is>
          <t>ТССЦ Московской обл., 101-0324, приказ Минстроя России №675/пр от 28.02.2017 № 254/пр</t>
        </is>
      </c>
      <c r="K100" t="inlineStr">
        <is>
          <t>Кислород технический газообразный</t>
        </is>
      </c>
      <c r="L100" t="n">
        <v>1339</v>
      </c>
      <c r="N100" t="n">
        <v>1007</v>
      </c>
      <c r="O100" t="inlineStr">
        <is>
          <t>м3</t>
        </is>
      </c>
      <c r="P100" t="inlineStr">
        <is>
          <t>м3</t>
        </is>
      </c>
      <c r="Q100" t="n">
        <v>1</v>
      </c>
      <c r="X100" t="n">
        <v>0.48</v>
      </c>
      <c r="Y100" t="n">
        <v>6.23</v>
      </c>
      <c r="Z100" t="n">
        <v>0</v>
      </c>
      <c r="AA100" t="n">
        <v>0</v>
      </c>
      <c r="AB100" t="n">
        <v>0</v>
      </c>
      <c r="AC100" t="n">
        <v>0</v>
      </c>
      <c r="AD100" t="n">
        <v>1</v>
      </c>
      <c r="AE100" t="n">
        <v>0</v>
      </c>
      <c r="AF100" t="inlineStr"/>
      <c r="AG100" t="n">
        <v>0.48</v>
      </c>
      <c r="AH100" t="n">
        <v>2</v>
      </c>
      <c r="AI100" t="n">
        <v>78863533</v>
      </c>
      <c r="AJ100" t="n">
        <v>99</v>
      </c>
      <c r="AK100" t="n">
        <v>0</v>
      </c>
      <c r="AL100" t="n">
        <v>0</v>
      </c>
      <c r="AM100" t="n">
        <v>0</v>
      </c>
      <c r="AN100" t="n">
        <v>0</v>
      </c>
      <c r="AO100" t="n">
        <v>0</v>
      </c>
      <c r="AP100" t="n">
        <v>0</v>
      </c>
      <c r="AQ100" t="n">
        <v>0</v>
      </c>
      <c r="AR100" t="n">
        <v>0</v>
      </c>
    </row>
    <row r="101">
      <c r="A101">
        <f>ROW(Source!A356)</f>
        <v/>
      </c>
      <c r="B101" t="n">
        <v>78863534</v>
      </c>
      <c r="C101" t="n">
        <v>78863528</v>
      </c>
      <c r="D101" t="n">
        <v>29107430</v>
      </c>
      <c r="E101" t="n">
        <v>1</v>
      </c>
      <c r="F101" t="n">
        <v>1</v>
      </c>
      <c r="G101" t="n">
        <v>1</v>
      </c>
      <c r="H101" t="n">
        <v>3</v>
      </c>
      <c r="I101" t="inlineStr">
        <is>
          <t>101-1602</t>
        </is>
      </c>
      <c r="J101" t="inlineStr">
        <is>
          <t>ТССЦ Московской обл., 101-1602, приказ Минстроя России №675/пр от 28.02.2017 № 254/пр</t>
        </is>
      </c>
      <c r="K101" t="inlineStr">
        <is>
          <t>Ацетилен газообразный технический</t>
        </is>
      </c>
      <c r="L101" t="n">
        <v>1339</v>
      </c>
      <c r="N101" t="n">
        <v>1007</v>
      </c>
      <c r="O101" t="inlineStr">
        <is>
          <t>м3</t>
        </is>
      </c>
      <c r="P101" t="inlineStr">
        <is>
          <t>м3</t>
        </is>
      </c>
      <c r="Q101" t="n">
        <v>1</v>
      </c>
      <c r="X101" t="n">
        <v>0.21</v>
      </c>
      <c r="Y101" t="n">
        <v>38.49</v>
      </c>
      <c r="Z101" t="n">
        <v>0</v>
      </c>
      <c r="AA101" t="n">
        <v>0</v>
      </c>
      <c r="AB101" t="n">
        <v>0</v>
      </c>
      <c r="AC101" t="n">
        <v>0</v>
      </c>
      <c r="AD101" t="n">
        <v>1</v>
      </c>
      <c r="AE101" t="n">
        <v>0</v>
      </c>
      <c r="AF101" t="inlineStr"/>
      <c r="AG101" t="n">
        <v>0.21</v>
      </c>
      <c r="AH101" t="n">
        <v>2</v>
      </c>
      <c r="AI101" t="n">
        <v>78863534</v>
      </c>
      <c r="AJ101" t="n">
        <v>100</v>
      </c>
      <c r="AK101" t="n">
        <v>0</v>
      </c>
      <c r="AL101" t="n">
        <v>0</v>
      </c>
      <c r="AM101" t="n">
        <v>0</v>
      </c>
      <c r="AN101" t="n">
        <v>0</v>
      </c>
      <c r="AO101" t="n">
        <v>0</v>
      </c>
      <c r="AP101" t="n">
        <v>0</v>
      </c>
      <c r="AQ101" t="n">
        <v>0</v>
      </c>
      <c r="AR101" t="n">
        <v>0</v>
      </c>
    </row>
    <row r="102">
      <c r="A102">
        <f>ROW(Source!A356)</f>
        <v/>
      </c>
      <c r="B102" t="n">
        <v>78863535</v>
      </c>
      <c r="C102" t="n">
        <v>78863528</v>
      </c>
      <c r="D102" t="n">
        <v>29117365</v>
      </c>
      <c r="E102" t="n">
        <v>1</v>
      </c>
      <c r="F102" t="n">
        <v>1</v>
      </c>
      <c r="G102" t="n">
        <v>1</v>
      </c>
      <c r="H102" t="n">
        <v>3</v>
      </c>
      <c r="I102" t="inlineStr">
        <is>
          <t>103-1460</t>
        </is>
      </c>
      <c r="J102" t="inlineStr">
        <is>
          <t>ТССЦ Московской обл., 103-1460, приказ Минстроя России №675/пр от 28.02.2017 № 254/пр</t>
        </is>
      </c>
      <c r="K102" t="inlineStr">
        <is>
          <t>Трубы металлополимерные многослойные для горячего водоснабжения, давлением 1 МПа (10 кгс/см2), для температуры до 95 градусов С, диаметром 25 мм</t>
        </is>
      </c>
      <c r="L102" t="n">
        <v>1301</v>
      </c>
      <c r="N102" t="n">
        <v>1003</v>
      </c>
      <c r="O102" t="inlineStr">
        <is>
          <t>м</t>
        </is>
      </c>
      <c r="P102" t="inlineStr">
        <is>
          <t>м</t>
        </is>
      </c>
      <c r="Q102" t="n">
        <v>1</v>
      </c>
      <c r="X102" t="n">
        <v>97.8</v>
      </c>
      <c r="Y102" t="n">
        <v>28.48</v>
      </c>
      <c r="Z102" t="n">
        <v>0</v>
      </c>
      <c r="AA102" t="n">
        <v>0</v>
      </c>
      <c r="AB102" t="n">
        <v>0</v>
      </c>
      <c r="AC102" t="n">
        <v>0</v>
      </c>
      <c r="AD102" t="n">
        <v>1</v>
      </c>
      <c r="AE102" t="n">
        <v>0</v>
      </c>
      <c r="AF102" t="inlineStr"/>
      <c r="AG102" t="n">
        <v>97.8</v>
      </c>
      <c r="AH102" t="n">
        <v>2</v>
      </c>
      <c r="AI102" t="n">
        <v>78863535</v>
      </c>
      <c r="AJ102" t="n">
        <v>101</v>
      </c>
      <c r="AK102" t="n">
        <v>0</v>
      </c>
      <c r="AL102" t="n">
        <v>0</v>
      </c>
      <c r="AM102" t="n">
        <v>0</v>
      </c>
      <c r="AN102" t="n">
        <v>0</v>
      </c>
      <c r="AO102" t="n">
        <v>0</v>
      </c>
      <c r="AP102" t="n">
        <v>0</v>
      </c>
      <c r="AQ102" t="n">
        <v>0</v>
      </c>
      <c r="AR102" t="n">
        <v>0</v>
      </c>
    </row>
    <row r="103">
      <c r="A103">
        <f>ROW(Source!A356)</f>
        <v/>
      </c>
      <c r="B103" t="n">
        <v>78863536</v>
      </c>
      <c r="C103" t="n">
        <v>78863528</v>
      </c>
      <c r="D103" t="n">
        <v>29117371</v>
      </c>
      <c r="E103" t="n">
        <v>1</v>
      </c>
      <c r="F103" t="n">
        <v>1</v>
      </c>
      <c r="G103" t="n">
        <v>1</v>
      </c>
      <c r="H103" t="n">
        <v>3</v>
      </c>
      <c r="I103" t="inlineStr">
        <is>
          <t>103-9910</t>
        </is>
      </c>
      <c r="J103" t="inlineStr">
        <is>
          <t>ТССЦ Московской обл., 103-9910, приказ Минстроя России №675/пр от 28.02.2017 № 254/пр</t>
        </is>
      </c>
      <c r="K103" t="inlineStr">
        <is>
          <t>Фасонные и соединительные части к многослойным металлополимерным трубам</t>
        </is>
      </c>
      <c r="L103" t="n">
        <v>1354</v>
      </c>
      <c r="N103" t="n">
        <v>1010</v>
      </c>
      <c r="O103" t="inlineStr">
        <is>
          <t>шт.</t>
        </is>
      </c>
      <c r="P103" t="inlineStr">
        <is>
          <t>шт.</t>
        </is>
      </c>
      <c r="Q103" t="n">
        <v>1</v>
      </c>
      <c r="X103" t="n">
        <v>0</v>
      </c>
      <c r="Y103" t="n">
        <v>0</v>
      </c>
      <c r="Z103" t="n">
        <v>0</v>
      </c>
      <c r="AA103" t="n">
        <v>0</v>
      </c>
      <c r="AB103" t="n">
        <v>0</v>
      </c>
      <c r="AC103" t="n">
        <v>1</v>
      </c>
      <c r="AD103" t="n">
        <v>0</v>
      </c>
      <c r="AE103" t="n">
        <v>0</v>
      </c>
      <c r="AF103" t="inlineStr"/>
      <c r="AG103" t="n">
        <v>0</v>
      </c>
      <c r="AH103" t="n">
        <v>3</v>
      </c>
      <c r="AI103" t="n">
        <v>-1</v>
      </c>
      <c r="AJ103" t="inlineStr"/>
      <c r="AK103" t="n">
        <v>0</v>
      </c>
      <c r="AL103" t="n">
        <v>0</v>
      </c>
      <c r="AM103" t="n">
        <v>0</v>
      </c>
      <c r="AN103" t="n">
        <v>0</v>
      </c>
      <c r="AO103" t="n">
        <v>0</v>
      </c>
      <c r="AP103" t="n">
        <v>0</v>
      </c>
      <c r="AQ103" t="n">
        <v>0</v>
      </c>
      <c r="AR103" t="n">
        <v>0</v>
      </c>
    </row>
    <row r="104">
      <c r="A104">
        <f>ROW(Source!A356)</f>
        <v/>
      </c>
      <c r="B104" t="n">
        <v>78863537</v>
      </c>
      <c r="C104" t="n">
        <v>78863528</v>
      </c>
      <c r="D104" t="n">
        <v>29140635</v>
      </c>
      <c r="E104" t="n">
        <v>1</v>
      </c>
      <c r="F104" t="n">
        <v>1</v>
      </c>
      <c r="G104" t="n">
        <v>1</v>
      </c>
      <c r="H104" t="n">
        <v>3</v>
      </c>
      <c r="I104" t="inlineStr">
        <is>
          <t>301-1380</t>
        </is>
      </c>
      <c r="J104" t="inlineStr">
        <is>
          <t>ТССЦ Московской обл., 301-1380, приказ Минстроя России №675/пр от 28.02.2017 № 256/пр</t>
        </is>
      </c>
      <c r="K104" t="inlineStr">
        <is>
          <t>Трубки защитные гофрированные</t>
        </is>
      </c>
      <c r="L104" t="n">
        <v>1301</v>
      </c>
      <c r="N104" t="n">
        <v>1003</v>
      </c>
      <c r="O104" t="inlineStr">
        <is>
          <t>м</t>
        </is>
      </c>
      <c r="P104" t="inlineStr">
        <is>
          <t>м</t>
        </is>
      </c>
      <c r="Q104" t="n">
        <v>1</v>
      </c>
      <c r="X104" t="n">
        <v>7</v>
      </c>
      <c r="Y104" t="n">
        <v>9.52</v>
      </c>
      <c r="Z104" t="n">
        <v>0</v>
      </c>
      <c r="AA104" t="n">
        <v>0</v>
      </c>
      <c r="AB104" t="n">
        <v>0</v>
      </c>
      <c r="AC104" t="n">
        <v>0</v>
      </c>
      <c r="AD104" t="n">
        <v>1</v>
      </c>
      <c r="AE104" t="n">
        <v>0</v>
      </c>
      <c r="AF104" t="inlineStr"/>
      <c r="AG104" t="n">
        <v>7</v>
      </c>
      <c r="AH104" t="n">
        <v>2</v>
      </c>
      <c r="AI104" t="n">
        <v>78863537</v>
      </c>
      <c r="AJ104" t="n">
        <v>102</v>
      </c>
      <c r="AK104" t="n">
        <v>0</v>
      </c>
      <c r="AL104" t="n">
        <v>0</v>
      </c>
      <c r="AM104" t="n">
        <v>0</v>
      </c>
      <c r="AN104" t="n">
        <v>0</v>
      </c>
      <c r="AO104" t="n">
        <v>0</v>
      </c>
      <c r="AP104" t="n">
        <v>0</v>
      </c>
      <c r="AQ104" t="n">
        <v>0</v>
      </c>
      <c r="AR104" t="n">
        <v>0</v>
      </c>
    </row>
    <row r="105">
      <c r="A105">
        <f>ROW(Source!A356)</f>
        <v/>
      </c>
      <c r="B105" t="n">
        <v>78863538</v>
      </c>
      <c r="C105" t="n">
        <v>78863528</v>
      </c>
      <c r="D105" t="n">
        <v>29139870</v>
      </c>
      <c r="E105" t="n">
        <v>1</v>
      </c>
      <c r="F105" t="n">
        <v>1</v>
      </c>
      <c r="G105" t="n">
        <v>1</v>
      </c>
      <c r="H105" t="n">
        <v>3</v>
      </c>
      <c r="I105" t="inlineStr">
        <is>
          <t>301-9240</t>
        </is>
      </c>
      <c r="J105" t="inlineStr">
        <is>
          <t>ТССЦ Московской обл., 301-9240, приказ Минстроя России №675/пр от 28.02.2017 № 256/пр</t>
        </is>
      </c>
      <c r="K105" t="inlineStr">
        <is>
          <t>Крепления</t>
        </is>
      </c>
      <c r="L105" t="n">
        <v>1346</v>
      </c>
      <c r="N105" t="n">
        <v>1009</v>
      </c>
      <c r="O105" t="inlineStr">
        <is>
          <t>кг</t>
        </is>
      </c>
      <c r="P105" t="inlineStr">
        <is>
          <t>кг</t>
        </is>
      </c>
      <c r="Q105" t="n">
        <v>1</v>
      </c>
      <c r="X105" t="n">
        <v>0</v>
      </c>
      <c r="Y105" t="n">
        <v>0</v>
      </c>
      <c r="Z105" t="n">
        <v>0</v>
      </c>
      <c r="AA105" t="n">
        <v>0</v>
      </c>
      <c r="AB105" t="n">
        <v>0</v>
      </c>
      <c r="AC105" t="n">
        <v>1</v>
      </c>
      <c r="AD105" t="n">
        <v>0</v>
      </c>
      <c r="AE105" t="n">
        <v>0</v>
      </c>
      <c r="AF105" t="inlineStr"/>
      <c r="AG105" t="n">
        <v>0</v>
      </c>
      <c r="AH105" t="n">
        <v>3</v>
      </c>
      <c r="AI105" t="n">
        <v>-1</v>
      </c>
      <c r="AJ105" t="inlineStr"/>
      <c r="AK105" t="n">
        <v>0</v>
      </c>
      <c r="AL105" t="n">
        <v>0</v>
      </c>
      <c r="AM105" t="n">
        <v>0</v>
      </c>
      <c r="AN105" t="n">
        <v>0</v>
      </c>
      <c r="AO105" t="n">
        <v>0</v>
      </c>
      <c r="AP105" t="n">
        <v>0</v>
      </c>
      <c r="AQ105" t="n">
        <v>0</v>
      </c>
      <c r="AR105" t="n">
        <v>0</v>
      </c>
    </row>
    <row r="106">
      <c r="A106">
        <f>ROW(Source!A356)</f>
        <v/>
      </c>
      <c r="B106" t="n">
        <v>78863539</v>
      </c>
      <c r="C106" t="n">
        <v>78863528</v>
      </c>
      <c r="D106" t="n">
        <v>29144271</v>
      </c>
      <c r="E106" t="n">
        <v>1</v>
      </c>
      <c r="F106" t="n">
        <v>1</v>
      </c>
      <c r="G106" t="n">
        <v>1</v>
      </c>
      <c r="H106" t="n">
        <v>3</v>
      </c>
      <c r="I106" t="inlineStr">
        <is>
          <t>302-9912</t>
        </is>
      </c>
      <c r="J106" t="inlineStr">
        <is>
          <t>ТССЦ Московской обл., 302-9912, приказ Минстроя России №675/пр от 28.02.2017 № 256/пр</t>
        </is>
      </c>
      <c r="K106" t="inlineStr">
        <is>
          <t>Арматура запорная к многослойным металлополимерным трубам</t>
        </is>
      </c>
      <c r="L106" t="n">
        <v>1354</v>
      </c>
      <c r="N106" t="n">
        <v>1010</v>
      </c>
      <c r="O106" t="inlineStr">
        <is>
          <t>шт.</t>
        </is>
      </c>
      <c r="P106" t="inlineStr">
        <is>
          <t>шт.</t>
        </is>
      </c>
      <c r="Q106" t="n">
        <v>1</v>
      </c>
      <c r="X106" t="n">
        <v>0</v>
      </c>
      <c r="Y106" t="n">
        <v>0</v>
      </c>
      <c r="Z106" t="n">
        <v>0</v>
      </c>
      <c r="AA106" t="n">
        <v>0</v>
      </c>
      <c r="AB106" t="n">
        <v>0</v>
      </c>
      <c r="AC106" t="n">
        <v>1</v>
      </c>
      <c r="AD106" t="n">
        <v>0</v>
      </c>
      <c r="AE106" t="n">
        <v>0</v>
      </c>
      <c r="AF106" t="inlineStr"/>
      <c r="AG106" t="n">
        <v>0</v>
      </c>
      <c r="AH106" t="n">
        <v>3</v>
      </c>
      <c r="AI106" t="n">
        <v>-1</v>
      </c>
      <c r="AJ106" t="inlineStr"/>
      <c r="AK106" t="n">
        <v>0</v>
      </c>
      <c r="AL106" t="n">
        <v>0</v>
      </c>
      <c r="AM106" t="n">
        <v>0</v>
      </c>
      <c r="AN106" t="n">
        <v>0</v>
      </c>
      <c r="AO106" t="n">
        <v>0</v>
      </c>
      <c r="AP106" t="n">
        <v>0</v>
      </c>
      <c r="AQ106" t="n">
        <v>0</v>
      </c>
      <c r="AR106" t="n">
        <v>0</v>
      </c>
    </row>
    <row r="107">
      <c r="A107">
        <f>ROW(Source!A359)</f>
        <v/>
      </c>
      <c r="B107" t="n">
        <v>78863556</v>
      </c>
      <c r="C107" t="n">
        <v>78863547</v>
      </c>
      <c r="D107" t="n">
        <v>18410280</v>
      </c>
      <c r="E107" t="n">
        <v>1</v>
      </c>
      <c r="F107" t="n">
        <v>1</v>
      </c>
      <c r="G107" t="n">
        <v>1</v>
      </c>
      <c r="H107" t="n">
        <v>1</v>
      </c>
      <c r="I107" t="inlineStr">
        <is>
          <t>1-1039-90</t>
        </is>
      </c>
      <c r="J107" t="inlineStr"/>
      <c r="K107" t="inlineStr">
        <is>
          <t>Рабочий строитель среднего разряда 3,9</t>
        </is>
      </c>
      <c r="L107" t="n">
        <v>1369</v>
      </c>
      <c r="N107" t="n">
        <v>1013</v>
      </c>
      <c r="O107" t="inlineStr">
        <is>
          <t>чел.-ч</t>
        </is>
      </c>
      <c r="P107" t="inlineStr">
        <is>
          <t>чел.-ч</t>
        </is>
      </c>
      <c r="Q107" t="n">
        <v>1</v>
      </c>
      <c r="X107" t="n">
        <v>71</v>
      </c>
      <c r="Y107" t="n">
        <v>0</v>
      </c>
      <c r="Z107" t="n">
        <v>0</v>
      </c>
      <c r="AA107" t="n">
        <v>0</v>
      </c>
      <c r="AB107" t="n">
        <v>9.51</v>
      </c>
      <c r="AC107" t="n">
        <v>0</v>
      </c>
      <c r="AD107" t="n">
        <v>1</v>
      </c>
      <c r="AE107" t="n">
        <v>1</v>
      </c>
      <c r="AF107" t="inlineStr"/>
      <c r="AG107" t="n">
        <v>71</v>
      </c>
      <c r="AH107" t="n">
        <v>2</v>
      </c>
      <c r="AI107" t="n">
        <v>78863548</v>
      </c>
      <c r="AJ107" t="n">
        <v>105</v>
      </c>
      <c r="AK107" t="n">
        <v>0</v>
      </c>
      <c r="AL107" t="n">
        <v>0</v>
      </c>
      <c r="AM107" t="n">
        <v>0</v>
      </c>
      <c r="AN107" t="n">
        <v>0</v>
      </c>
      <c r="AO107" t="n">
        <v>0</v>
      </c>
      <c r="AP107" t="n">
        <v>0</v>
      </c>
      <c r="AQ107" t="n">
        <v>0</v>
      </c>
      <c r="AR107" t="n">
        <v>0</v>
      </c>
    </row>
    <row r="108">
      <c r="A108">
        <f>ROW(Source!A359)</f>
        <v/>
      </c>
      <c r="B108" t="n">
        <v>78863557</v>
      </c>
      <c r="C108" t="n">
        <v>78863547</v>
      </c>
      <c r="D108" t="n">
        <v>121548</v>
      </c>
      <c r="E108" t="n">
        <v>1</v>
      </c>
      <c r="F108" t="n">
        <v>1</v>
      </c>
      <c r="G108" t="n">
        <v>1</v>
      </c>
      <c r="H108" t="n">
        <v>1</v>
      </c>
      <c r="I108" t="inlineStr">
        <is>
          <t>2</t>
        </is>
      </c>
      <c r="J108" t="inlineStr"/>
      <c r="K108" t="inlineStr">
        <is>
          <t>Затраты труда машинистов</t>
        </is>
      </c>
      <c r="L108" t="n">
        <v>608254</v>
      </c>
      <c r="N108" t="n">
        <v>1013</v>
      </c>
      <c r="O108" t="inlineStr">
        <is>
          <t>чел.час</t>
        </is>
      </c>
      <c r="P108" t="inlineStr">
        <is>
          <t>чел.час</t>
        </is>
      </c>
      <c r="Q108" t="n">
        <v>1</v>
      </c>
      <c r="X108" t="n">
        <v>0.11</v>
      </c>
      <c r="Y108" t="n">
        <v>0</v>
      </c>
      <c r="Z108" t="n">
        <v>0</v>
      </c>
      <c r="AA108" t="n">
        <v>0</v>
      </c>
      <c r="AB108" t="n">
        <v>0</v>
      </c>
      <c r="AC108" t="n">
        <v>0</v>
      </c>
      <c r="AD108" t="n">
        <v>1</v>
      </c>
      <c r="AE108" t="n">
        <v>2</v>
      </c>
      <c r="AF108" t="inlineStr"/>
      <c r="AG108" t="n">
        <v>0.11</v>
      </c>
      <c r="AH108" t="n">
        <v>2</v>
      </c>
      <c r="AI108" t="n">
        <v>78863549</v>
      </c>
      <c r="AJ108" t="n">
        <v>106</v>
      </c>
      <c r="AK108" t="n">
        <v>0</v>
      </c>
      <c r="AL108" t="n">
        <v>0</v>
      </c>
      <c r="AM108" t="n">
        <v>0</v>
      </c>
      <c r="AN108" t="n">
        <v>0</v>
      </c>
      <c r="AO108" t="n">
        <v>0</v>
      </c>
      <c r="AP108" t="n">
        <v>0</v>
      </c>
      <c r="AQ108" t="n">
        <v>0</v>
      </c>
      <c r="AR108" t="n">
        <v>0</v>
      </c>
    </row>
    <row r="109">
      <c r="A109">
        <f>ROW(Source!A359)</f>
        <v/>
      </c>
      <c r="B109" t="n">
        <v>78863558</v>
      </c>
      <c r="C109" t="n">
        <v>78863547</v>
      </c>
      <c r="D109" t="n">
        <v>29172556</v>
      </c>
      <c r="E109" t="n">
        <v>1</v>
      </c>
      <c r="F109" t="n">
        <v>1</v>
      </c>
      <c r="G109" t="n">
        <v>1</v>
      </c>
      <c r="H109" t="n">
        <v>2</v>
      </c>
      <c r="I109" t="inlineStr">
        <is>
          <t>030954</t>
        </is>
      </c>
      <c r="J109" t="inlineStr">
        <is>
          <t>ТСЭМ Московской обл., 030954, приказ Минстроя России №675/пр от 28.02.2017 № 264/пр</t>
        </is>
      </c>
      <c r="K109" t="inlineStr">
        <is>
          <t>Подъемники грузоподъемностью до 500 кг одномачтовые, высота подъема 45 м</t>
        </is>
      </c>
      <c r="L109" t="n">
        <v>1368</v>
      </c>
      <c r="N109" t="n">
        <v>1011</v>
      </c>
      <c r="O109" t="inlineStr">
        <is>
          <t>маш.-ч</t>
        </is>
      </c>
      <c r="P109" t="inlineStr">
        <is>
          <t>маш.-ч</t>
        </is>
      </c>
      <c r="Q109" t="n">
        <v>1</v>
      </c>
      <c r="X109" t="n">
        <v>0.11</v>
      </c>
      <c r="Y109" t="n">
        <v>0</v>
      </c>
      <c r="Z109" t="n">
        <v>31.26</v>
      </c>
      <c r="AA109" t="n">
        <v>13.5</v>
      </c>
      <c r="AB109" t="n">
        <v>0</v>
      </c>
      <c r="AC109" t="n">
        <v>0</v>
      </c>
      <c r="AD109" t="n">
        <v>1</v>
      </c>
      <c r="AE109" t="n">
        <v>0</v>
      </c>
      <c r="AF109" t="inlineStr"/>
      <c r="AG109" t="n">
        <v>0.11</v>
      </c>
      <c r="AH109" t="n">
        <v>2</v>
      </c>
      <c r="AI109" t="n">
        <v>78863550</v>
      </c>
      <c r="AJ109" t="n">
        <v>107</v>
      </c>
      <c r="AK109" t="n">
        <v>0</v>
      </c>
      <c r="AL109" t="n">
        <v>0</v>
      </c>
      <c r="AM109" t="n">
        <v>0</v>
      </c>
      <c r="AN109" t="n">
        <v>0</v>
      </c>
      <c r="AO109" t="n">
        <v>0</v>
      </c>
      <c r="AP109" t="n">
        <v>0</v>
      </c>
      <c r="AQ109" t="n">
        <v>0</v>
      </c>
      <c r="AR109" t="n">
        <v>0</v>
      </c>
    </row>
    <row r="110">
      <c r="A110">
        <f>ROW(Source!A359)</f>
        <v/>
      </c>
      <c r="B110" t="n">
        <v>78863559</v>
      </c>
      <c r="C110" t="n">
        <v>78863547</v>
      </c>
      <c r="D110" t="n">
        <v>29110398</v>
      </c>
      <c r="E110" t="n">
        <v>1</v>
      </c>
      <c r="F110" t="n">
        <v>1</v>
      </c>
      <c r="G110" t="n">
        <v>1</v>
      </c>
      <c r="H110" t="n">
        <v>3</v>
      </c>
      <c r="I110" t="inlineStr">
        <is>
          <t>101-0388</t>
        </is>
      </c>
      <c r="J110" t="inlineStr">
        <is>
          <t>ТССЦ Московской обл., 101-0388, приказ Минстроя России №675/пр от 28.02.2017 № 254/пр</t>
        </is>
      </c>
      <c r="K110" t="inlineStr">
        <is>
          <t>Краски масляные земляные марки МА-0115 мумия, сурик железный</t>
        </is>
      </c>
      <c r="L110" t="n">
        <v>1348</v>
      </c>
      <c r="N110" t="n">
        <v>1009</v>
      </c>
      <c r="O110" t="inlineStr">
        <is>
          <t>т</t>
        </is>
      </c>
      <c r="P110" t="inlineStr">
        <is>
          <t>т</t>
        </is>
      </c>
      <c r="Q110" t="n">
        <v>1000</v>
      </c>
      <c r="X110" t="n">
        <v>0.0013</v>
      </c>
      <c r="Y110" t="n">
        <v>15118.99</v>
      </c>
      <c r="Z110" t="n">
        <v>0</v>
      </c>
      <c r="AA110" t="n">
        <v>0</v>
      </c>
      <c r="AB110" t="n">
        <v>0</v>
      </c>
      <c r="AC110" t="n">
        <v>0</v>
      </c>
      <c r="AD110" t="n">
        <v>1</v>
      </c>
      <c r="AE110" t="n">
        <v>0</v>
      </c>
      <c r="AF110" t="inlineStr"/>
      <c r="AG110" t="n">
        <v>0.0013</v>
      </c>
      <c r="AH110" t="n">
        <v>2</v>
      </c>
      <c r="AI110" t="n">
        <v>78863551</v>
      </c>
      <c r="AJ110" t="n">
        <v>108</v>
      </c>
      <c r="AK110" t="n">
        <v>0</v>
      </c>
      <c r="AL110" t="n">
        <v>0</v>
      </c>
      <c r="AM110" t="n">
        <v>0</v>
      </c>
      <c r="AN110" t="n">
        <v>0</v>
      </c>
      <c r="AO110" t="n">
        <v>0</v>
      </c>
      <c r="AP110" t="n">
        <v>0</v>
      </c>
      <c r="AQ110" t="n">
        <v>0</v>
      </c>
      <c r="AR110" t="n">
        <v>0</v>
      </c>
    </row>
    <row r="111">
      <c r="A111">
        <f>ROW(Source!A359)</f>
        <v/>
      </c>
      <c r="B111" t="n">
        <v>78863560</v>
      </c>
      <c r="C111" t="n">
        <v>78863547</v>
      </c>
      <c r="D111" t="n">
        <v>29110573</v>
      </c>
      <c r="E111" t="n">
        <v>1</v>
      </c>
      <c r="F111" t="n">
        <v>1</v>
      </c>
      <c r="G111" t="n">
        <v>1</v>
      </c>
      <c r="H111" t="n">
        <v>3</v>
      </c>
      <c r="I111" t="inlineStr">
        <is>
          <t>101-0628</t>
        </is>
      </c>
      <c r="J111" t="inlineStr">
        <is>
          <t>ТССЦ Московской обл., 101-0628, приказ Минстроя России №675/пр от 28.02.2017 № 254/пр</t>
        </is>
      </c>
      <c r="K111" t="inlineStr">
        <is>
          <t>Олифа комбинированная, марки К-3</t>
        </is>
      </c>
      <c r="L111" t="n">
        <v>1348</v>
      </c>
      <c r="N111" t="n">
        <v>1009</v>
      </c>
      <c r="O111" t="inlineStr">
        <is>
          <t>т</t>
        </is>
      </c>
      <c r="P111" t="inlineStr">
        <is>
          <t>т</t>
        </is>
      </c>
      <c r="Q111" t="n">
        <v>1000</v>
      </c>
      <c r="X111" t="n">
        <v>0.0024</v>
      </c>
      <c r="Y111" t="n">
        <v>16950</v>
      </c>
      <c r="Z111" t="n">
        <v>0</v>
      </c>
      <c r="AA111" t="n">
        <v>0</v>
      </c>
      <c r="AB111" t="n">
        <v>0</v>
      </c>
      <c r="AC111" t="n">
        <v>0</v>
      </c>
      <c r="AD111" t="n">
        <v>1</v>
      </c>
      <c r="AE111" t="n">
        <v>0</v>
      </c>
      <c r="AF111" t="inlineStr"/>
      <c r="AG111" t="n">
        <v>0.0024</v>
      </c>
      <c r="AH111" t="n">
        <v>2</v>
      </c>
      <c r="AI111" t="n">
        <v>78863552</v>
      </c>
      <c r="AJ111" t="n">
        <v>109</v>
      </c>
      <c r="AK111" t="n">
        <v>0</v>
      </c>
      <c r="AL111" t="n">
        <v>0</v>
      </c>
      <c r="AM111" t="n">
        <v>0</v>
      </c>
      <c r="AN111" t="n">
        <v>0</v>
      </c>
      <c r="AO111" t="n">
        <v>0</v>
      </c>
      <c r="AP111" t="n">
        <v>0</v>
      </c>
      <c r="AQ111" t="n">
        <v>0</v>
      </c>
      <c r="AR111" t="n">
        <v>0</v>
      </c>
    </row>
    <row r="112">
      <c r="A112">
        <f>ROW(Source!A359)</f>
        <v/>
      </c>
      <c r="B112" t="n">
        <v>78863561</v>
      </c>
      <c r="C112" t="n">
        <v>78863547</v>
      </c>
      <c r="D112" t="n">
        <v>29107963</v>
      </c>
      <c r="E112" t="n">
        <v>1</v>
      </c>
      <c r="F112" t="n">
        <v>1</v>
      </c>
      <c r="G112" t="n">
        <v>1</v>
      </c>
      <c r="H112" t="n">
        <v>3</v>
      </c>
      <c r="I112" t="inlineStr">
        <is>
          <t>101-1669</t>
        </is>
      </c>
      <c r="J112" t="inlineStr">
        <is>
          <t>ТССЦ Московской обл., 101-1669, приказ Минстроя России №675/пр от 28.02.2017 № 254/пр</t>
        </is>
      </c>
      <c r="K112" t="inlineStr">
        <is>
          <t>Очес льняной</t>
        </is>
      </c>
      <c r="L112" t="n">
        <v>1346</v>
      </c>
      <c r="N112" t="n">
        <v>1009</v>
      </c>
      <c r="O112" t="inlineStr">
        <is>
          <t>кг</t>
        </is>
      </c>
      <c r="P112" t="inlineStr">
        <is>
          <t>кг</t>
        </is>
      </c>
      <c r="Q112" t="n">
        <v>1</v>
      </c>
      <c r="X112" t="n">
        <v>0.5600000000000001</v>
      </c>
      <c r="Y112" t="n">
        <v>37.29</v>
      </c>
      <c r="Z112" t="n">
        <v>0</v>
      </c>
      <c r="AA112" t="n">
        <v>0</v>
      </c>
      <c r="AB112" t="n">
        <v>0</v>
      </c>
      <c r="AC112" t="n">
        <v>0</v>
      </c>
      <c r="AD112" t="n">
        <v>1</v>
      </c>
      <c r="AE112" t="n">
        <v>0</v>
      </c>
      <c r="AF112" t="inlineStr"/>
      <c r="AG112" t="n">
        <v>0.5600000000000001</v>
      </c>
      <c r="AH112" t="n">
        <v>2</v>
      </c>
      <c r="AI112" t="n">
        <v>78863553</v>
      </c>
      <c r="AJ112" t="n">
        <v>110</v>
      </c>
      <c r="AK112" t="n">
        <v>0</v>
      </c>
      <c r="AL112" t="n">
        <v>0</v>
      </c>
      <c r="AM112" t="n">
        <v>0</v>
      </c>
      <c r="AN112" t="n">
        <v>0</v>
      </c>
      <c r="AO112" t="n">
        <v>0</v>
      </c>
      <c r="AP112" t="n">
        <v>0</v>
      </c>
      <c r="AQ112" t="n">
        <v>0</v>
      </c>
      <c r="AR112" t="n">
        <v>0</v>
      </c>
    </row>
    <row r="113">
      <c r="A113">
        <f>ROW(Source!A359)</f>
        <v/>
      </c>
      <c r="B113" t="n">
        <v>78863562</v>
      </c>
      <c r="C113" t="n">
        <v>78863547</v>
      </c>
      <c r="D113" t="n">
        <v>29144224</v>
      </c>
      <c r="E113" t="n">
        <v>1</v>
      </c>
      <c r="F113" t="n">
        <v>1</v>
      </c>
      <c r="G113" t="n">
        <v>1</v>
      </c>
      <c r="H113" t="n">
        <v>3</v>
      </c>
      <c r="I113" t="inlineStr">
        <is>
          <t>302-1241</t>
        </is>
      </c>
      <c r="J113" t="inlineStr">
        <is>
          <t>ТССЦ Московской обл., 302-1241, приказ Минстроя России №675/пр от 28.02.2017 № 256/пр</t>
        </is>
      </c>
      <c r="K113" t="inlineStr">
        <is>
          <t>Сгоны стальные с муфтой и контргайкой, диаметром 50 мм</t>
        </is>
      </c>
      <c r="L113" t="n">
        <v>1354</v>
      </c>
      <c r="N113" t="n">
        <v>1010</v>
      </c>
      <c r="O113" t="inlineStr">
        <is>
          <t>шт.</t>
        </is>
      </c>
      <c r="P113" t="inlineStr">
        <is>
          <t>шт.</t>
        </is>
      </c>
      <c r="Q113" t="n">
        <v>1</v>
      </c>
      <c r="X113" t="n">
        <v>100</v>
      </c>
      <c r="Y113" t="n">
        <v>28.58</v>
      </c>
      <c r="Z113" t="n">
        <v>0</v>
      </c>
      <c r="AA113" t="n">
        <v>0</v>
      </c>
      <c r="AB113" t="n">
        <v>0</v>
      </c>
      <c r="AC113" t="n">
        <v>0</v>
      </c>
      <c r="AD113" t="n">
        <v>1</v>
      </c>
      <c r="AE113" t="n">
        <v>0</v>
      </c>
      <c r="AF113" t="inlineStr"/>
      <c r="AG113" t="n">
        <v>100</v>
      </c>
      <c r="AH113" t="n">
        <v>3</v>
      </c>
      <c r="AI113" t="n">
        <v>-1</v>
      </c>
      <c r="AJ113" t="inlineStr"/>
      <c r="AK113" t="n">
        <v>0</v>
      </c>
      <c r="AL113" t="n">
        <v>0</v>
      </c>
      <c r="AM113" t="n">
        <v>0</v>
      </c>
      <c r="AN113" t="n">
        <v>0</v>
      </c>
      <c r="AO113" t="n">
        <v>0</v>
      </c>
      <c r="AP113" t="n">
        <v>0</v>
      </c>
      <c r="AQ113" t="n">
        <v>0</v>
      </c>
      <c r="AR113" t="n">
        <v>0</v>
      </c>
    </row>
    <row r="114">
      <c r="A114">
        <f>ROW(Source!A401)</f>
        <v/>
      </c>
      <c r="B114" t="n">
        <v>78863637</v>
      </c>
      <c r="C114" t="n">
        <v>78863635</v>
      </c>
      <c r="D114" t="n">
        <v>18407150</v>
      </c>
      <c r="E114" t="n">
        <v>1</v>
      </c>
      <c r="F114" t="n">
        <v>1</v>
      </c>
      <c r="G114" t="n">
        <v>1</v>
      </c>
      <c r="H114" t="n">
        <v>1</v>
      </c>
      <c r="I114" t="inlineStr">
        <is>
          <t>1-1030-90</t>
        </is>
      </c>
      <c r="J114" t="inlineStr"/>
      <c r="K114" t="inlineStr">
        <is>
          <t>Рабочий строитель среднего разряда 3</t>
        </is>
      </c>
      <c r="L114" t="n">
        <v>1369</v>
      </c>
      <c r="N114" t="n">
        <v>1013</v>
      </c>
      <c r="O114" t="inlineStr">
        <is>
          <t>чел.-ч</t>
        </is>
      </c>
      <c r="P114" t="inlineStr">
        <is>
          <t>чел.-ч</t>
        </is>
      </c>
      <c r="Q114" t="n">
        <v>1</v>
      </c>
      <c r="X114" t="n">
        <v>37.8</v>
      </c>
      <c r="Y114" t="n">
        <v>0</v>
      </c>
      <c r="Z114" t="n">
        <v>0</v>
      </c>
      <c r="AA114" t="n">
        <v>0</v>
      </c>
      <c r="AB114" t="n">
        <v>8.529999999999999</v>
      </c>
      <c r="AC114" t="n">
        <v>0</v>
      </c>
      <c r="AD114" t="n">
        <v>1</v>
      </c>
      <c r="AE114" t="n">
        <v>1</v>
      </c>
      <c r="AF114" t="inlineStr"/>
      <c r="AG114" t="n">
        <v>37.8</v>
      </c>
      <c r="AH114" t="n">
        <v>2</v>
      </c>
      <c r="AI114" t="n">
        <v>78863636</v>
      </c>
      <c r="AJ114" t="n">
        <v>114</v>
      </c>
      <c r="AK114" t="n">
        <v>0</v>
      </c>
      <c r="AL114" t="n">
        <v>0</v>
      </c>
      <c r="AM114" t="n">
        <v>0</v>
      </c>
      <c r="AN114" t="n">
        <v>0</v>
      </c>
      <c r="AO114" t="n">
        <v>0</v>
      </c>
      <c r="AP114" t="n">
        <v>0</v>
      </c>
      <c r="AQ114" t="n">
        <v>0</v>
      </c>
      <c r="AR114" t="n">
        <v>0</v>
      </c>
    </row>
    <row r="115">
      <c r="A115">
        <f>ROW(Source!A402)</f>
        <v/>
      </c>
      <c r="B115" t="n">
        <v>78863654</v>
      </c>
      <c r="C115" t="n">
        <v>78863638</v>
      </c>
      <c r="D115" t="n">
        <v>18413627</v>
      </c>
      <c r="E115" t="n">
        <v>1</v>
      </c>
      <c r="F115" t="n">
        <v>1</v>
      </c>
      <c r="G115" t="n">
        <v>1</v>
      </c>
      <c r="H115" t="n">
        <v>1</v>
      </c>
      <c r="I115" t="inlineStr">
        <is>
          <t>1-1042-90</t>
        </is>
      </c>
      <c r="J115" t="inlineStr"/>
      <c r="K115" t="inlineStr">
        <is>
          <t>Рабочий строитель среднего разряда 4,2</t>
        </is>
      </c>
      <c r="L115" t="n">
        <v>1369</v>
      </c>
      <c r="N115" t="n">
        <v>1013</v>
      </c>
      <c r="O115" t="inlineStr">
        <is>
          <t>чел.-ч</t>
        </is>
      </c>
      <c r="P115" t="inlineStr">
        <is>
          <t>чел.-ч</t>
        </is>
      </c>
      <c r="Q115" t="n">
        <v>1</v>
      </c>
      <c r="X115" t="n">
        <v>121.8</v>
      </c>
      <c r="Y115" t="n">
        <v>0</v>
      </c>
      <c r="Z115" t="n">
        <v>0</v>
      </c>
      <c r="AA115" t="n">
        <v>0</v>
      </c>
      <c r="AB115" t="n">
        <v>9.92</v>
      </c>
      <c r="AC115" t="n">
        <v>0</v>
      </c>
      <c r="AD115" t="n">
        <v>1</v>
      </c>
      <c r="AE115" t="n">
        <v>1</v>
      </c>
      <c r="AF115" t="inlineStr"/>
      <c r="AG115" t="n">
        <v>121.8</v>
      </c>
      <c r="AH115" t="n">
        <v>2</v>
      </c>
      <c r="AI115" t="n">
        <v>78863639</v>
      </c>
      <c r="AJ115" t="n">
        <v>115</v>
      </c>
      <c r="AK115" t="n">
        <v>0</v>
      </c>
      <c r="AL115" t="n">
        <v>0</v>
      </c>
      <c r="AM115" t="n">
        <v>0</v>
      </c>
      <c r="AN115" t="n">
        <v>0</v>
      </c>
      <c r="AO115" t="n">
        <v>0</v>
      </c>
      <c r="AP115" t="n">
        <v>0</v>
      </c>
      <c r="AQ115" t="n">
        <v>0</v>
      </c>
      <c r="AR115" t="n">
        <v>0</v>
      </c>
    </row>
    <row r="116">
      <c r="A116">
        <f>ROW(Source!A402)</f>
        <v/>
      </c>
      <c r="B116" t="n">
        <v>78863655</v>
      </c>
      <c r="C116" t="n">
        <v>78863638</v>
      </c>
      <c r="D116" t="n">
        <v>121548</v>
      </c>
      <c r="E116" t="n">
        <v>1</v>
      </c>
      <c r="F116" t="n">
        <v>1</v>
      </c>
      <c r="G116" t="n">
        <v>1</v>
      </c>
      <c r="H116" t="n">
        <v>1</v>
      </c>
      <c r="I116" t="inlineStr">
        <is>
          <t>2</t>
        </is>
      </c>
      <c r="J116" t="inlineStr"/>
      <c r="K116" t="inlineStr">
        <is>
          <t>Затраты труда машинистов</t>
        </is>
      </c>
      <c r="L116" t="n">
        <v>608254</v>
      </c>
      <c r="N116" t="n">
        <v>1013</v>
      </c>
      <c r="O116" t="inlineStr">
        <is>
          <t>чел.час</t>
        </is>
      </c>
      <c r="P116" t="inlineStr">
        <is>
          <t>чел.час</t>
        </is>
      </c>
      <c r="Q116" t="n">
        <v>1</v>
      </c>
      <c r="X116" t="n">
        <v>4.72</v>
      </c>
      <c r="Y116" t="n">
        <v>0</v>
      </c>
      <c r="Z116" t="n">
        <v>0</v>
      </c>
      <c r="AA116" t="n">
        <v>0</v>
      </c>
      <c r="AB116" t="n">
        <v>0</v>
      </c>
      <c r="AC116" t="n">
        <v>0</v>
      </c>
      <c r="AD116" t="n">
        <v>1</v>
      </c>
      <c r="AE116" t="n">
        <v>2</v>
      </c>
      <c r="AF116" t="inlineStr"/>
      <c r="AG116" t="n">
        <v>4.72</v>
      </c>
      <c r="AH116" t="n">
        <v>2</v>
      </c>
      <c r="AI116" t="n">
        <v>78863640</v>
      </c>
      <c r="AJ116" t="n">
        <v>116</v>
      </c>
      <c r="AK116" t="n">
        <v>0</v>
      </c>
      <c r="AL116" t="n">
        <v>0</v>
      </c>
      <c r="AM116" t="n">
        <v>0</v>
      </c>
      <c r="AN116" t="n">
        <v>0</v>
      </c>
      <c r="AO116" t="n">
        <v>0</v>
      </c>
      <c r="AP116" t="n">
        <v>0</v>
      </c>
      <c r="AQ116" t="n">
        <v>0</v>
      </c>
      <c r="AR116" t="n">
        <v>0</v>
      </c>
    </row>
    <row r="117">
      <c r="A117">
        <f>ROW(Source!A402)</f>
        <v/>
      </c>
      <c r="B117" t="n">
        <v>78863656</v>
      </c>
      <c r="C117" t="n">
        <v>78863638</v>
      </c>
      <c r="D117" t="n">
        <v>29172268</v>
      </c>
      <c r="E117" t="n">
        <v>1</v>
      </c>
      <c r="F117" t="n">
        <v>1</v>
      </c>
      <c r="G117" t="n">
        <v>1</v>
      </c>
      <c r="H117" t="n">
        <v>2</v>
      </c>
      <c r="I117" t="inlineStr">
        <is>
          <t>020129</t>
        </is>
      </c>
      <c r="J117" t="inlineStr">
        <is>
          <t>ТСЭМ Московской обл., 020129, приказ Минстроя России №675/пр от 28.02.2017 № 264/пр</t>
        </is>
      </c>
      <c r="K117" t="inlineStr">
        <is>
          <t>Краны башенные при работе на других видах строительства 8 т</t>
        </is>
      </c>
      <c r="L117" t="n">
        <v>1368</v>
      </c>
      <c r="N117" t="n">
        <v>1011</v>
      </c>
      <c r="O117" t="inlineStr">
        <is>
          <t>маш.-ч</t>
        </is>
      </c>
      <c r="P117" t="inlineStr">
        <is>
          <t>маш.-ч</t>
        </is>
      </c>
      <c r="Q117" t="n">
        <v>1</v>
      </c>
      <c r="X117" t="n">
        <v>0.05</v>
      </c>
      <c r="Y117" t="n">
        <v>0</v>
      </c>
      <c r="Z117" t="n">
        <v>86.40000000000001</v>
      </c>
      <c r="AA117" t="n">
        <v>13.5</v>
      </c>
      <c r="AB117" t="n">
        <v>0</v>
      </c>
      <c r="AC117" t="n">
        <v>0</v>
      </c>
      <c r="AD117" t="n">
        <v>1</v>
      </c>
      <c r="AE117" t="n">
        <v>0</v>
      </c>
      <c r="AF117" t="inlineStr"/>
      <c r="AG117" t="n">
        <v>0.05</v>
      </c>
      <c r="AH117" t="n">
        <v>2</v>
      </c>
      <c r="AI117" t="n">
        <v>78863641</v>
      </c>
      <c r="AJ117" t="n">
        <v>117</v>
      </c>
      <c r="AK117" t="n">
        <v>0</v>
      </c>
      <c r="AL117" t="n">
        <v>0</v>
      </c>
      <c r="AM117" t="n">
        <v>0</v>
      </c>
      <c r="AN117" t="n">
        <v>0</v>
      </c>
      <c r="AO117" t="n">
        <v>0</v>
      </c>
      <c r="AP117" t="n">
        <v>0</v>
      </c>
      <c r="AQ117" t="n">
        <v>0</v>
      </c>
      <c r="AR117" t="n">
        <v>0</v>
      </c>
    </row>
    <row r="118">
      <c r="A118">
        <f>ROW(Source!A402)</f>
        <v/>
      </c>
      <c r="B118" t="n">
        <v>78863657</v>
      </c>
      <c r="C118" t="n">
        <v>78863638</v>
      </c>
      <c r="D118" t="n">
        <v>29172379</v>
      </c>
      <c r="E118" t="n">
        <v>1</v>
      </c>
      <c r="F118" t="n">
        <v>1</v>
      </c>
      <c r="G118" t="n">
        <v>1</v>
      </c>
      <c r="H118" t="n">
        <v>2</v>
      </c>
      <c r="I118" t="inlineStr">
        <is>
          <t>021141</t>
        </is>
      </c>
      <c r="J118" t="inlineStr">
        <is>
          <t>ТСЭМ Московской обл., 021141, приказ Минстроя России №675/пр от 28.02.2017 № 264/пр</t>
        </is>
      </c>
      <c r="K118" t="inlineStr">
        <is>
          <t>Краны на автомобильном ходу при работе на других видах строительства 10 т</t>
        </is>
      </c>
      <c r="L118" t="n">
        <v>1368</v>
      </c>
      <c r="N118" t="n">
        <v>1011</v>
      </c>
      <c r="O118" t="inlineStr">
        <is>
          <t>маш.-ч</t>
        </is>
      </c>
      <c r="P118" t="inlineStr">
        <is>
          <t>маш.-ч</t>
        </is>
      </c>
      <c r="Q118" t="n">
        <v>1</v>
      </c>
      <c r="X118" t="n">
        <v>0.03</v>
      </c>
      <c r="Y118" t="n">
        <v>0</v>
      </c>
      <c r="Z118" t="n">
        <v>112</v>
      </c>
      <c r="AA118" t="n">
        <v>13.5</v>
      </c>
      <c r="AB118" t="n">
        <v>0</v>
      </c>
      <c r="AC118" t="n">
        <v>0</v>
      </c>
      <c r="AD118" t="n">
        <v>1</v>
      </c>
      <c r="AE118" t="n">
        <v>0</v>
      </c>
      <c r="AF118" t="inlineStr"/>
      <c r="AG118" t="n">
        <v>0.03</v>
      </c>
      <c r="AH118" t="n">
        <v>2</v>
      </c>
      <c r="AI118" t="n">
        <v>78863642</v>
      </c>
      <c r="AJ118" t="n">
        <v>118</v>
      </c>
      <c r="AK118" t="n">
        <v>0</v>
      </c>
      <c r="AL118" t="n">
        <v>0</v>
      </c>
      <c r="AM118" t="n">
        <v>0</v>
      </c>
      <c r="AN118" t="n">
        <v>0</v>
      </c>
      <c r="AO118" t="n">
        <v>0</v>
      </c>
      <c r="AP118" t="n">
        <v>0</v>
      </c>
      <c r="AQ118" t="n">
        <v>0</v>
      </c>
      <c r="AR118" t="n">
        <v>0</v>
      </c>
    </row>
    <row r="119">
      <c r="A119">
        <f>ROW(Source!A402)</f>
        <v/>
      </c>
      <c r="B119" t="n">
        <v>78863658</v>
      </c>
      <c r="C119" t="n">
        <v>78863638</v>
      </c>
      <c r="D119" t="n">
        <v>29172951</v>
      </c>
      <c r="E119" t="n">
        <v>1</v>
      </c>
      <c r="F119" t="n">
        <v>1</v>
      </c>
      <c r="G119" t="n">
        <v>1</v>
      </c>
      <c r="H119" t="n">
        <v>2</v>
      </c>
      <c r="I119" t="inlineStr">
        <is>
          <t>081600</t>
        </is>
      </c>
      <c r="J119" t="inlineStr">
        <is>
          <t>ТСЭМ Московской обл., 081600, приказ Минстроя России №675/пр от 28.02.2017 № 264/пр</t>
        </is>
      </c>
      <c r="K119" t="inlineStr">
        <is>
          <t>Агрегаты для сварки полиэтиленовых труб</t>
        </is>
      </c>
      <c r="L119" t="n">
        <v>1368</v>
      </c>
      <c r="N119" t="n">
        <v>1011</v>
      </c>
      <c r="O119" t="inlineStr">
        <is>
          <t>маш.-ч</t>
        </is>
      </c>
      <c r="P119" t="inlineStr">
        <is>
          <t>маш.-ч</t>
        </is>
      </c>
      <c r="Q119" t="n">
        <v>1</v>
      </c>
      <c r="X119" t="n">
        <v>4.64</v>
      </c>
      <c r="Y119" t="n">
        <v>0</v>
      </c>
      <c r="Z119" t="n">
        <v>100.1</v>
      </c>
      <c r="AA119" t="n">
        <v>13.5</v>
      </c>
      <c r="AB119" t="n">
        <v>0</v>
      </c>
      <c r="AC119" t="n">
        <v>0</v>
      </c>
      <c r="AD119" t="n">
        <v>1</v>
      </c>
      <c r="AE119" t="n">
        <v>0</v>
      </c>
      <c r="AF119" t="inlineStr"/>
      <c r="AG119" t="n">
        <v>4.64</v>
      </c>
      <c r="AH119" t="n">
        <v>2</v>
      </c>
      <c r="AI119" t="n">
        <v>78863643</v>
      </c>
      <c r="AJ119" t="n">
        <v>119</v>
      </c>
      <c r="AK119" t="n">
        <v>0</v>
      </c>
      <c r="AL119" t="n">
        <v>0</v>
      </c>
      <c r="AM119" t="n">
        <v>0</v>
      </c>
      <c r="AN119" t="n">
        <v>0</v>
      </c>
      <c r="AO119" t="n">
        <v>0</v>
      </c>
      <c r="AP119" t="n">
        <v>0</v>
      </c>
      <c r="AQ119" t="n">
        <v>0</v>
      </c>
      <c r="AR119" t="n">
        <v>0</v>
      </c>
    </row>
    <row r="120">
      <c r="A120">
        <f>ROW(Source!A402)</f>
        <v/>
      </c>
      <c r="B120" t="n">
        <v>78863659</v>
      </c>
      <c r="C120" t="n">
        <v>78863638</v>
      </c>
      <c r="D120" t="n">
        <v>29174913</v>
      </c>
      <c r="E120" t="n">
        <v>1</v>
      </c>
      <c r="F120" t="n">
        <v>1</v>
      </c>
      <c r="G120" t="n">
        <v>1</v>
      </c>
      <c r="H120" t="n">
        <v>2</v>
      </c>
      <c r="I120" t="inlineStr">
        <is>
          <t>400001</t>
        </is>
      </c>
      <c r="J120" t="inlineStr">
        <is>
          <t>ТСЭМ Московской обл., 400001, приказ Минстроя России №675/пр от 28.02.2017 № 264/пр</t>
        </is>
      </c>
      <c r="K120" t="inlineStr">
        <is>
          <t>Автомобили бортовые, грузоподъемность до 5 т</t>
        </is>
      </c>
      <c r="L120" t="n">
        <v>1368</v>
      </c>
      <c r="N120" t="n">
        <v>1011</v>
      </c>
      <c r="O120" t="inlineStr">
        <is>
          <t>маш.-ч</t>
        </is>
      </c>
      <c r="P120" t="inlineStr">
        <is>
          <t>маш.-ч</t>
        </is>
      </c>
      <c r="Q120" t="n">
        <v>1</v>
      </c>
      <c r="X120" t="n">
        <v>0.22</v>
      </c>
      <c r="Y120" t="n">
        <v>0</v>
      </c>
      <c r="Z120" t="n">
        <v>87.17</v>
      </c>
      <c r="AA120" t="n">
        <v>11.6</v>
      </c>
      <c r="AB120" t="n">
        <v>0</v>
      </c>
      <c r="AC120" t="n">
        <v>0</v>
      </c>
      <c r="AD120" t="n">
        <v>1</v>
      </c>
      <c r="AE120" t="n">
        <v>0</v>
      </c>
      <c r="AF120" t="inlineStr"/>
      <c r="AG120" t="n">
        <v>0.22</v>
      </c>
      <c r="AH120" t="n">
        <v>2</v>
      </c>
      <c r="AI120" t="n">
        <v>78863644</v>
      </c>
      <c r="AJ120" t="n">
        <v>120</v>
      </c>
      <c r="AK120" t="n">
        <v>0</v>
      </c>
      <c r="AL120" t="n">
        <v>0</v>
      </c>
      <c r="AM120" t="n">
        <v>0</v>
      </c>
      <c r="AN120" t="n">
        <v>0</v>
      </c>
      <c r="AO120" t="n">
        <v>0</v>
      </c>
      <c r="AP120" t="n">
        <v>0</v>
      </c>
      <c r="AQ120" t="n">
        <v>0</v>
      </c>
      <c r="AR120" t="n">
        <v>0</v>
      </c>
    </row>
    <row r="121">
      <c r="A121">
        <f>ROW(Source!A402)</f>
        <v/>
      </c>
      <c r="B121" t="n">
        <v>78863660</v>
      </c>
      <c r="C121" t="n">
        <v>78863638</v>
      </c>
      <c r="D121" t="n">
        <v>29114425</v>
      </c>
      <c r="E121" t="n">
        <v>1</v>
      </c>
      <c r="F121" t="n">
        <v>1</v>
      </c>
      <c r="G121" t="n">
        <v>1</v>
      </c>
      <c r="H121" t="n">
        <v>3</v>
      </c>
      <c r="I121" t="inlineStr">
        <is>
          <t>101-0137</t>
        </is>
      </c>
      <c r="J121" t="inlineStr">
        <is>
          <t>ТССЦ Московской обл., 101-0137, приказ Минстроя России №675/пр от 28.02.2017 № 254/пр</t>
        </is>
      </c>
      <c r="K121" t="inlineStr">
        <is>
          <t>Дюбели с калиброванной головкой (в обоймах) 3х58,5 мм</t>
        </is>
      </c>
      <c r="L121" t="n">
        <v>1348</v>
      </c>
      <c r="N121" t="n">
        <v>1009</v>
      </c>
      <c r="O121" t="inlineStr">
        <is>
          <t>т</t>
        </is>
      </c>
      <c r="P121" t="inlineStr">
        <is>
          <t>т</t>
        </is>
      </c>
      <c r="Q121" t="n">
        <v>1000</v>
      </c>
      <c r="X121" t="n">
        <v>0.00051</v>
      </c>
      <c r="Y121" t="n">
        <v>22558</v>
      </c>
      <c r="Z121" t="n">
        <v>0</v>
      </c>
      <c r="AA121" t="n">
        <v>0</v>
      </c>
      <c r="AB121" t="n">
        <v>0</v>
      </c>
      <c r="AC121" t="n">
        <v>0</v>
      </c>
      <c r="AD121" t="n">
        <v>1</v>
      </c>
      <c r="AE121" t="n">
        <v>0</v>
      </c>
      <c r="AF121" t="inlineStr"/>
      <c r="AG121" t="n">
        <v>0.00051</v>
      </c>
      <c r="AH121" t="n">
        <v>2</v>
      </c>
      <c r="AI121" t="n">
        <v>78863645</v>
      </c>
      <c r="AJ121" t="n">
        <v>121</v>
      </c>
      <c r="AK121" t="n">
        <v>0</v>
      </c>
      <c r="AL121" t="n">
        <v>0</v>
      </c>
      <c r="AM121" t="n">
        <v>0</v>
      </c>
      <c r="AN121" t="n">
        <v>0</v>
      </c>
      <c r="AO121" t="n">
        <v>0</v>
      </c>
      <c r="AP121" t="n">
        <v>0</v>
      </c>
      <c r="AQ121" t="n">
        <v>0</v>
      </c>
      <c r="AR121" t="n">
        <v>0</v>
      </c>
    </row>
    <row r="122">
      <c r="A122">
        <f>ROW(Source!A402)</f>
        <v/>
      </c>
      <c r="B122" t="n">
        <v>78863661</v>
      </c>
      <c r="C122" t="n">
        <v>78863638</v>
      </c>
      <c r="D122" t="n">
        <v>29109382</v>
      </c>
      <c r="E122" t="n">
        <v>1</v>
      </c>
      <c r="F122" t="n">
        <v>1</v>
      </c>
      <c r="G122" t="n">
        <v>1</v>
      </c>
      <c r="H122" t="n">
        <v>3</v>
      </c>
      <c r="I122" t="inlineStr">
        <is>
          <t>101-0329</t>
        </is>
      </c>
      <c r="J122" t="inlineStr">
        <is>
          <t>ТССЦ Московской обл., 101-0329, приказ Минстроя России №675/пр от 28.02.2017 № 254/пр</t>
        </is>
      </c>
      <c r="K122" t="inlineStr">
        <is>
          <t>Клей 88-СА</t>
        </is>
      </c>
      <c r="L122" t="n">
        <v>1346</v>
      </c>
      <c r="N122" t="n">
        <v>1009</v>
      </c>
      <c r="O122" t="inlineStr">
        <is>
          <t>кг</t>
        </is>
      </c>
      <c r="P122" t="inlineStr">
        <is>
          <t>кг</t>
        </is>
      </c>
      <c r="Q122" t="n">
        <v>1</v>
      </c>
      <c r="X122" t="n">
        <v>0.17</v>
      </c>
      <c r="Y122" t="n">
        <v>28.93</v>
      </c>
      <c r="Z122" t="n">
        <v>0</v>
      </c>
      <c r="AA122" t="n">
        <v>0</v>
      </c>
      <c r="AB122" t="n">
        <v>0</v>
      </c>
      <c r="AC122" t="n">
        <v>0</v>
      </c>
      <c r="AD122" t="n">
        <v>1</v>
      </c>
      <c r="AE122" t="n">
        <v>0</v>
      </c>
      <c r="AF122" t="inlineStr"/>
      <c r="AG122" t="n">
        <v>0.17</v>
      </c>
      <c r="AH122" t="n">
        <v>2</v>
      </c>
      <c r="AI122" t="n">
        <v>78863646</v>
      </c>
      <c r="AJ122" t="n">
        <v>122</v>
      </c>
      <c r="AK122" t="n">
        <v>0</v>
      </c>
      <c r="AL122" t="n">
        <v>0</v>
      </c>
      <c r="AM122" t="n">
        <v>0</v>
      </c>
      <c r="AN122" t="n">
        <v>0</v>
      </c>
      <c r="AO122" t="n">
        <v>0</v>
      </c>
      <c r="AP122" t="n">
        <v>0</v>
      </c>
      <c r="AQ122" t="n">
        <v>0</v>
      </c>
      <c r="AR122" t="n">
        <v>0</v>
      </c>
    </row>
    <row r="123">
      <c r="A123">
        <f>ROW(Source!A402)</f>
        <v/>
      </c>
      <c r="B123" t="n">
        <v>78863662</v>
      </c>
      <c r="C123" t="n">
        <v>78863638</v>
      </c>
      <c r="D123" t="n">
        <v>29107972</v>
      </c>
      <c r="E123" t="n">
        <v>1</v>
      </c>
      <c r="F123" t="n">
        <v>1</v>
      </c>
      <c r="G123" t="n">
        <v>1</v>
      </c>
      <c r="H123" t="n">
        <v>3</v>
      </c>
      <c r="I123" t="inlineStr">
        <is>
          <t>101-1680</t>
        </is>
      </c>
      <c r="J123" t="inlineStr">
        <is>
          <t>ТССЦ Московской обл., 101-1680, приказ Минстроя России №675/пр от 28.02.2017 № 254/пр</t>
        </is>
      </c>
      <c r="K123" t="inlineStr">
        <is>
          <t>Патроны для строительно-монтажного пистолета</t>
        </is>
      </c>
      <c r="L123" t="n">
        <v>1356</v>
      </c>
      <c r="N123" t="n">
        <v>1010</v>
      </c>
      <c r="O123" t="inlineStr">
        <is>
          <t>1000 шт.</t>
        </is>
      </c>
      <c r="P123" t="inlineStr">
        <is>
          <t>1000 шт.</t>
        </is>
      </c>
      <c r="Q123" t="n">
        <v>1000</v>
      </c>
      <c r="X123" t="n">
        <v>0.06</v>
      </c>
      <c r="Y123" t="n">
        <v>253.8</v>
      </c>
      <c r="Z123" t="n">
        <v>0</v>
      </c>
      <c r="AA123" t="n">
        <v>0</v>
      </c>
      <c r="AB123" t="n">
        <v>0</v>
      </c>
      <c r="AC123" t="n">
        <v>0</v>
      </c>
      <c r="AD123" t="n">
        <v>1</v>
      </c>
      <c r="AE123" t="n">
        <v>0</v>
      </c>
      <c r="AF123" t="inlineStr"/>
      <c r="AG123" t="n">
        <v>0.06</v>
      </c>
      <c r="AH123" t="n">
        <v>2</v>
      </c>
      <c r="AI123" t="n">
        <v>78863647</v>
      </c>
      <c r="AJ123" t="n">
        <v>123</v>
      </c>
      <c r="AK123" t="n">
        <v>0</v>
      </c>
      <c r="AL123" t="n">
        <v>0</v>
      </c>
      <c r="AM123" t="n">
        <v>0</v>
      </c>
      <c r="AN123" t="n">
        <v>0</v>
      </c>
      <c r="AO123" t="n">
        <v>0</v>
      </c>
      <c r="AP123" t="n">
        <v>0</v>
      </c>
      <c r="AQ123" t="n">
        <v>0</v>
      </c>
      <c r="AR123" t="n">
        <v>0</v>
      </c>
    </row>
    <row r="124">
      <c r="A124">
        <f>ROW(Source!A402)</f>
        <v/>
      </c>
      <c r="B124" t="n">
        <v>78863663</v>
      </c>
      <c r="C124" t="n">
        <v>78863638</v>
      </c>
      <c r="D124" t="n">
        <v>29112620</v>
      </c>
      <c r="E124" t="n">
        <v>1</v>
      </c>
      <c r="F124" t="n">
        <v>1</v>
      </c>
      <c r="G124" t="n">
        <v>1</v>
      </c>
      <c r="H124" t="n">
        <v>3</v>
      </c>
      <c r="I124" t="inlineStr">
        <is>
          <t>101-1700</t>
        </is>
      </c>
      <c r="J124" t="inlineStr">
        <is>
          <t>ТССЦ Московской обл., 101-1700, приказ Минстроя России №675/пр от 28.02.2017 № 254/пр</t>
        </is>
      </c>
      <c r="K124" t="inlineStr">
        <is>
          <t>Наконечники для полиэтиленовых труб</t>
        </is>
      </c>
      <c r="L124" t="n">
        <v>1346</v>
      </c>
      <c r="N124" t="n">
        <v>1009</v>
      </c>
      <c r="O124" t="inlineStr">
        <is>
          <t>кг</t>
        </is>
      </c>
      <c r="P124" t="inlineStr">
        <is>
          <t>кг</t>
        </is>
      </c>
      <c r="Q124" t="n">
        <v>1</v>
      </c>
      <c r="X124" t="n">
        <v>0.33</v>
      </c>
      <c r="Y124" t="n">
        <v>25.01</v>
      </c>
      <c r="Z124" t="n">
        <v>0</v>
      </c>
      <c r="AA124" t="n">
        <v>0</v>
      </c>
      <c r="AB124" t="n">
        <v>0</v>
      </c>
      <c r="AC124" t="n">
        <v>0</v>
      </c>
      <c r="AD124" t="n">
        <v>1</v>
      </c>
      <c r="AE124" t="n">
        <v>0</v>
      </c>
      <c r="AF124" t="inlineStr"/>
      <c r="AG124" t="n">
        <v>0.33</v>
      </c>
      <c r="AH124" t="n">
        <v>2</v>
      </c>
      <c r="AI124" t="n">
        <v>78863648</v>
      </c>
      <c r="AJ124" t="n">
        <v>124</v>
      </c>
      <c r="AK124" t="n">
        <v>0</v>
      </c>
      <c r="AL124" t="n">
        <v>0</v>
      </c>
      <c r="AM124" t="n">
        <v>0</v>
      </c>
      <c r="AN124" t="n">
        <v>0</v>
      </c>
      <c r="AO124" t="n">
        <v>0</v>
      </c>
      <c r="AP124" t="n">
        <v>0</v>
      </c>
      <c r="AQ124" t="n">
        <v>0</v>
      </c>
      <c r="AR124" t="n">
        <v>0</v>
      </c>
    </row>
    <row r="125">
      <c r="A125">
        <f>ROW(Source!A402)</f>
        <v/>
      </c>
      <c r="B125" t="n">
        <v>78863664</v>
      </c>
      <c r="C125" t="n">
        <v>78863638</v>
      </c>
      <c r="D125" t="n">
        <v>29118038</v>
      </c>
      <c r="E125" t="n">
        <v>1</v>
      </c>
      <c r="F125" t="n">
        <v>1</v>
      </c>
      <c r="G125" t="n">
        <v>1</v>
      </c>
      <c r="H125" t="n">
        <v>3</v>
      </c>
      <c r="I125" t="inlineStr">
        <is>
          <t>103-9140</t>
        </is>
      </c>
      <c r="J125" t="inlineStr">
        <is>
          <t>ТССЦ Московской обл., 103-9140, приказ Минстроя России №675/пр от 28.02.2017 № 254/пр</t>
        </is>
      </c>
      <c r="K125" t="inlineStr">
        <is>
          <t>Арматура муфтовая</t>
        </is>
      </c>
      <c r="L125" t="n">
        <v>1354</v>
      </c>
      <c r="N125" t="n">
        <v>1010</v>
      </c>
      <c r="O125" t="inlineStr">
        <is>
          <t>шт.</t>
        </is>
      </c>
      <c r="P125" t="inlineStr">
        <is>
          <t>шт.</t>
        </is>
      </c>
      <c r="Q125" t="n">
        <v>1</v>
      </c>
      <c r="X125" t="n">
        <v>0</v>
      </c>
      <c r="Y125" t="n">
        <v>0</v>
      </c>
      <c r="Z125" t="n">
        <v>0</v>
      </c>
      <c r="AA125" t="n">
        <v>0</v>
      </c>
      <c r="AB125" t="n">
        <v>0</v>
      </c>
      <c r="AC125" t="n">
        <v>1</v>
      </c>
      <c r="AD125" t="n">
        <v>0</v>
      </c>
      <c r="AE125" t="n">
        <v>0</v>
      </c>
      <c r="AF125" t="inlineStr"/>
      <c r="AG125" t="n">
        <v>0</v>
      </c>
      <c r="AH125" t="n">
        <v>3</v>
      </c>
      <c r="AI125" t="n">
        <v>-1</v>
      </c>
      <c r="AJ125" t="inlineStr"/>
      <c r="AK125" t="n">
        <v>0</v>
      </c>
      <c r="AL125" t="n">
        <v>0</v>
      </c>
      <c r="AM125" t="n">
        <v>0</v>
      </c>
      <c r="AN125" t="n">
        <v>0</v>
      </c>
      <c r="AO125" t="n">
        <v>0</v>
      </c>
      <c r="AP125" t="n">
        <v>0</v>
      </c>
      <c r="AQ125" t="n">
        <v>0</v>
      </c>
      <c r="AR125" t="n">
        <v>0</v>
      </c>
    </row>
    <row r="126">
      <c r="A126">
        <f>ROW(Source!A402)</f>
        <v/>
      </c>
      <c r="B126" t="n">
        <v>78863665</v>
      </c>
      <c r="C126" t="n">
        <v>78863638</v>
      </c>
      <c r="D126" t="n">
        <v>29122510</v>
      </c>
      <c r="E126" t="n">
        <v>1</v>
      </c>
      <c r="F126" t="n">
        <v>1</v>
      </c>
      <c r="G126" t="n">
        <v>1</v>
      </c>
      <c r="H126" t="n">
        <v>3</v>
      </c>
      <c r="I126" t="inlineStr">
        <is>
          <t>113-0473</t>
        </is>
      </c>
      <c r="J126" t="inlineStr">
        <is>
          <t>ТССЦ Московской обл., 113-0473, приказ Минстроя России №675/пр от 28.02.2017 № 254/пр</t>
        </is>
      </c>
      <c r="K126" t="inlineStr">
        <is>
          <t>Метиленхлорид</t>
        </is>
      </c>
      <c r="L126" t="n">
        <v>1346</v>
      </c>
      <c r="N126" t="n">
        <v>1009</v>
      </c>
      <c r="O126" t="inlineStr">
        <is>
          <t>кг</t>
        </is>
      </c>
      <c r="P126" t="inlineStr">
        <is>
          <t>кг</t>
        </is>
      </c>
      <c r="Q126" t="n">
        <v>1</v>
      </c>
      <c r="X126" t="n">
        <v>0.2</v>
      </c>
      <c r="Y126" t="n">
        <v>120</v>
      </c>
      <c r="Z126" t="n">
        <v>0</v>
      </c>
      <c r="AA126" t="n">
        <v>0</v>
      </c>
      <c r="AB126" t="n">
        <v>0</v>
      </c>
      <c r="AC126" t="n">
        <v>0</v>
      </c>
      <c r="AD126" t="n">
        <v>1</v>
      </c>
      <c r="AE126" t="n">
        <v>0</v>
      </c>
      <c r="AF126" t="inlineStr"/>
      <c r="AG126" t="n">
        <v>0.2</v>
      </c>
      <c r="AH126" t="n">
        <v>2</v>
      </c>
      <c r="AI126" t="n">
        <v>78863649</v>
      </c>
      <c r="AJ126" t="n">
        <v>125</v>
      </c>
      <c r="AK126" t="n">
        <v>0</v>
      </c>
      <c r="AL126" t="n">
        <v>0</v>
      </c>
      <c r="AM126" t="n">
        <v>0</v>
      </c>
      <c r="AN126" t="n">
        <v>0</v>
      </c>
      <c r="AO126" t="n">
        <v>0</v>
      </c>
      <c r="AP126" t="n">
        <v>0</v>
      </c>
      <c r="AQ126" t="n">
        <v>0</v>
      </c>
      <c r="AR126" t="n">
        <v>0</v>
      </c>
    </row>
    <row r="127">
      <c r="A127">
        <f>ROW(Source!A402)</f>
        <v/>
      </c>
      <c r="B127" t="n">
        <v>78863666</v>
      </c>
      <c r="C127" t="n">
        <v>78863638</v>
      </c>
      <c r="D127" t="n">
        <v>29139870</v>
      </c>
      <c r="E127" t="n">
        <v>1</v>
      </c>
      <c r="F127" t="n">
        <v>1</v>
      </c>
      <c r="G127" t="n">
        <v>1</v>
      </c>
      <c r="H127" t="n">
        <v>3</v>
      </c>
      <c r="I127" t="inlineStr">
        <is>
          <t>301-9240</t>
        </is>
      </c>
      <c r="J127" t="inlineStr">
        <is>
          <t>ТССЦ Московской обл., 301-9240, приказ Минстроя России №675/пр от 28.02.2017 № 256/пр</t>
        </is>
      </c>
      <c r="K127" t="inlineStr">
        <is>
          <t>Крепления</t>
        </is>
      </c>
      <c r="L127" t="n">
        <v>1346</v>
      </c>
      <c r="N127" t="n">
        <v>1009</v>
      </c>
      <c r="O127" t="inlineStr">
        <is>
          <t>кг</t>
        </is>
      </c>
      <c r="P127" t="inlineStr">
        <is>
          <t>кг</t>
        </is>
      </c>
      <c r="Q127" t="n">
        <v>1</v>
      </c>
      <c r="X127" t="n">
        <v>0</v>
      </c>
      <c r="Y127" t="n">
        <v>0</v>
      </c>
      <c r="Z127" t="n">
        <v>0</v>
      </c>
      <c r="AA127" t="n">
        <v>0</v>
      </c>
      <c r="AB127" t="n">
        <v>0</v>
      </c>
      <c r="AC127" t="n">
        <v>1</v>
      </c>
      <c r="AD127" t="n">
        <v>0</v>
      </c>
      <c r="AE127" t="n">
        <v>0</v>
      </c>
      <c r="AF127" t="inlineStr"/>
      <c r="AG127" t="n">
        <v>0</v>
      </c>
      <c r="AH127" t="n">
        <v>3</v>
      </c>
      <c r="AI127" t="n">
        <v>-1</v>
      </c>
      <c r="AJ127" t="inlineStr"/>
      <c r="AK127" t="n">
        <v>0</v>
      </c>
      <c r="AL127" t="n">
        <v>0</v>
      </c>
      <c r="AM127" t="n">
        <v>0</v>
      </c>
      <c r="AN127" t="n">
        <v>0</v>
      </c>
      <c r="AO127" t="n">
        <v>0</v>
      </c>
      <c r="AP127" t="n">
        <v>0</v>
      </c>
      <c r="AQ127" t="n">
        <v>0</v>
      </c>
      <c r="AR127" t="n">
        <v>0</v>
      </c>
    </row>
    <row r="128">
      <c r="A128">
        <f>ROW(Source!A402)</f>
        <v/>
      </c>
      <c r="B128" t="n">
        <v>78863667</v>
      </c>
      <c r="C128" t="n">
        <v>78863638</v>
      </c>
      <c r="D128" t="n">
        <v>29143982</v>
      </c>
      <c r="E128" t="n">
        <v>1</v>
      </c>
      <c r="F128" t="n">
        <v>1</v>
      </c>
      <c r="G128" t="n">
        <v>1</v>
      </c>
      <c r="H128" t="n">
        <v>3</v>
      </c>
      <c r="I128" t="inlineStr">
        <is>
          <t>302-9911</t>
        </is>
      </c>
      <c r="J128" t="inlineStr">
        <is>
          <t>ТССЦ Московской обл., 302-9911, приказ Минстроя России №675/пр от 28.02.2017 № 256/пр</t>
        </is>
      </c>
      <c r="K128" t="inlineStr">
        <is>
          <t>Фасонные и соединительные части к полиэтиленовым трубам</t>
        </is>
      </c>
      <c r="L128" t="n">
        <v>1354</v>
      </c>
      <c r="N128" t="n">
        <v>1010</v>
      </c>
      <c r="O128" t="inlineStr">
        <is>
          <t>шт.</t>
        </is>
      </c>
      <c r="P128" t="inlineStr">
        <is>
          <t>шт.</t>
        </is>
      </c>
      <c r="Q128" t="n">
        <v>1</v>
      </c>
      <c r="X128" t="n">
        <v>0</v>
      </c>
      <c r="Y128" t="n">
        <v>0</v>
      </c>
      <c r="Z128" t="n">
        <v>0</v>
      </c>
      <c r="AA128" t="n">
        <v>0</v>
      </c>
      <c r="AB128" t="n">
        <v>0</v>
      </c>
      <c r="AC128" t="n">
        <v>1</v>
      </c>
      <c r="AD128" t="n">
        <v>0</v>
      </c>
      <c r="AE128" t="n">
        <v>0</v>
      </c>
      <c r="AF128" t="inlineStr"/>
      <c r="AG128" t="n">
        <v>0</v>
      </c>
      <c r="AH128" t="n">
        <v>3</v>
      </c>
      <c r="AI128" t="n">
        <v>-1</v>
      </c>
      <c r="AJ128" t="inlineStr"/>
      <c r="AK128" t="n">
        <v>0</v>
      </c>
      <c r="AL128" t="n">
        <v>0</v>
      </c>
      <c r="AM128" t="n">
        <v>0</v>
      </c>
      <c r="AN128" t="n">
        <v>0</v>
      </c>
      <c r="AO128" t="n">
        <v>0</v>
      </c>
      <c r="AP128" t="n">
        <v>0</v>
      </c>
      <c r="AQ128" t="n">
        <v>0</v>
      </c>
      <c r="AR128" t="n">
        <v>0</v>
      </c>
    </row>
    <row r="129">
      <c r="A129">
        <f>ROW(Source!A402)</f>
        <v/>
      </c>
      <c r="B129" t="n">
        <v>78863668</v>
      </c>
      <c r="C129" t="n">
        <v>78863638</v>
      </c>
      <c r="D129" t="n">
        <v>29149246</v>
      </c>
      <c r="E129" t="n">
        <v>1</v>
      </c>
      <c r="F129" t="n">
        <v>1</v>
      </c>
      <c r="G129" t="n">
        <v>1</v>
      </c>
      <c r="H129" t="n">
        <v>3</v>
      </c>
      <c r="I129" t="inlineStr">
        <is>
          <t>405-1601</t>
        </is>
      </c>
      <c r="J129" t="inlineStr">
        <is>
          <t>ТССЦ Московской обл., 405-1601, приказ Минстроя России №675/пр от 28.02.2017 № 257/пр</t>
        </is>
      </c>
      <c r="K129" t="inlineStr">
        <is>
          <t>Известь строительная негашеная хлорная, марки А</t>
        </is>
      </c>
      <c r="L129" t="n">
        <v>1346</v>
      </c>
      <c r="N129" t="n">
        <v>1009</v>
      </c>
      <c r="O129" t="inlineStr">
        <is>
          <t>кг</t>
        </is>
      </c>
      <c r="P129" t="inlineStr">
        <is>
          <t>кг</t>
        </is>
      </c>
      <c r="Q129" t="n">
        <v>1</v>
      </c>
      <c r="X129" t="n">
        <v>0.004</v>
      </c>
      <c r="Y129" t="n">
        <v>2.15</v>
      </c>
      <c r="Z129" t="n">
        <v>0</v>
      </c>
      <c r="AA129" t="n">
        <v>0</v>
      </c>
      <c r="AB129" t="n">
        <v>0</v>
      </c>
      <c r="AC129" t="n">
        <v>0</v>
      </c>
      <c r="AD129" t="n">
        <v>1</v>
      </c>
      <c r="AE129" t="n">
        <v>0</v>
      </c>
      <c r="AF129" t="inlineStr"/>
      <c r="AG129" t="n">
        <v>0.004</v>
      </c>
      <c r="AH129" t="n">
        <v>2</v>
      </c>
      <c r="AI129" t="n">
        <v>78863650</v>
      </c>
      <c r="AJ129" t="n">
        <v>126</v>
      </c>
      <c r="AK129" t="n">
        <v>0</v>
      </c>
      <c r="AL129" t="n">
        <v>0</v>
      </c>
      <c r="AM129" t="n">
        <v>0</v>
      </c>
      <c r="AN129" t="n">
        <v>0</v>
      </c>
      <c r="AO129" t="n">
        <v>0</v>
      </c>
      <c r="AP129" t="n">
        <v>0</v>
      </c>
      <c r="AQ129" t="n">
        <v>0</v>
      </c>
      <c r="AR129" t="n">
        <v>0</v>
      </c>
    </row>
    <row r="130">
      <c r="A130">
        <f>ROW(Source!A402)</f>
        <v/>
      </c>
      <c r="B130" t="n">
        <v>78863669</v>
      </c>
      <c r="C130" t="n">
        <v>78863638</v>
      </c>
      <c r="D130" t="n">
        <v>29150040</v>
      </c>
      <c r="E130" t="n">
        <v>1</v>
      </c>
      <c r="F130" t="n">
        <v>1</v>
      </c>
      <c r="G130" t="n">
        <v>1</v>
      </c>
      <c r="H130" t="n">
        <v>3</v>
      </c>
      <c r="I130" t="inlineStr">
        <is>
          <t>411-0001</t>
        </is>
      </c>
      <c r="J130" t="inlineStr">
        <is>
          <t>ТССЦ Московской обл., 411-0001, приказ Минстроя России №675/пр от 28.02.2017 № 257/пр</t>
        </is>
      </c>
      <c r="K130" t="inlineStr">
        <is>
          <t>Вода</t>
        </is>
      </c>
      <c r="L130" t="n">
        <v>1339</v>
      </c>
      <c r="N130" t="n">
        <v>1007</v>
      </c>
      <c r="O130" t="inlineStr">
        <is>
          <t>м3</t>
        </is>
      </c>
      <c r="P130" t="inlineStr">
        <is>
          <t>м3</t>
        </is>
      </c>
      <c r="Q130" t="n">
        <v>1</v>
      </c>
      <c r="X130" t="n">
        <v>1.21</v>
      </c>
      <c r="Y130" t="n">
        <v>2.44</v>
      </c>
      <c r="Z130" t="n">
        <v>0</v>
      </c>
      <c r="AA130" t="n">
        <v>0</v>
      </c>
      <c r="AB130" t="n">
        <v>0</v>
      </c>
      <c r="AC130" t="n">
        <v>0</v>
      </c>
      <c r="AD130" t="n">
        <v>1</v>
      </c>
      <c r="AE130" t="n">
        <v>0</v>
      </c>
      <c r="AF130" t="inlineStr"/>
      <c r="AG130" t="n">
        <v>1.21</v>
      </c>
      <c r="AH130" t="n">
        <v>2</v>
      </c>
      <c r="AI130" t="n">
        <v>78863651</v>
      </c>
      <c r="AJ130" t="n">
        <v>127</v>
      </c>
      <c r="AK130" t="n">
        <v>0</v>
      </c>
      <c r="AL130" t="n">
        <v>0</v>
      </c>
      <c r="AM130" t="n">
        <v>0</v>
      </c>
      <c r="AN130" t="n">
        <v>0</v>
      </c>
      <c r="AO130" t="n">
        <v>0</v>
      </c>
      <c r="AP130" t="n">
        <v>0</v>
      </c>
      <c r="AQ130" t="n">
        <v>0</v>
      </c>
      <c r="AR130" t="n">
        <v>0</v>
      </c>
    </row>
    <row r="131">
      <c r="A131">
        <f>ROW(Source!A402)</f>
        <v/>
      </c>
      <c r="B131" t="n">
        <v>78863670</v>
      </c>
      <c r="C131" t="n">
        <v>78863638</v>
      </c>
      <c r="D131" t="n">
        <v>29158419</v>
      </c>
      <c r="E131" t="n">
        <v>1</v>
      </c>
      <c r="F131" t="n">
        <v>1</v>
      </c>
      <c r="G131" t="n">
        <v>1</v>
      </c>
      <c r="H131" t="n">
        <v>3</v>
      </c>
      <c r="I131" t="inlineStr">
        <is>
          <t>507-3642</t>
        </is>
      </c>
      <c r="J131" t="inlineStr">
        <is>
          <t>ТССЦ Московской обл., 507-3642, приказ Минстроя России №675/пр от 28.02.2017 № 258/пр</t>
        </is>
      </c>
      <c r="K131" t="inlineStr">
        <is>
          <t>Труба напорная из полиэтилена PE 100 питьевая ПЭ100 SDR11, размером 32х3,0 мм (ГОСТ 18599-2001, ГОСТ Р 52134-2003)</t>
        </is>
      </c>
      <c r="L131" t="n">
        <v>1301</v>
      </c>
      <c r="N131" t="n">
        <v>1003</v>
      </c>
      <c r="O131" t="inlineStr">
        <is>
          <t>м</t>
        </is>
      </c>
      <c r="P131" t="inlineStr">
        <is>
          <t>м</t>
        </is>
      </c>
      <c r="Q131" t="n">
        <v>1</v>
      </c>
      <c r="X131" t="n">
        <v>93.8</v>
      </c>
      <c r="Y131" t="n">
        <v>16.29</v>
      </c>
      <c r="Z131" t="n">
        <v>0</v>
      </c>
      <c r="AA131" t="n">
        <v>0</v>
      </c>
      <c r="AB131" t="n">
        <v>0</v>
      </c>
      <c r="AC131" t="n">
        <v>0</v>
      </c>
      <c r="AD131" t="n">
        <v>1</v>
      </c>
      <c r="AE131" t="n">
        <v>0</v>
      </c>
      <c r="AF131" t="inlineStr"/>
      <c r="AG131" t="n">
        <v>93.8</v>
      </c>
      <c r="AH131" t="n">
        <v>2</v>
      </c>
      <c r="AI131" t="n">
        <v>78863652</v>
      </c>
      <c r="AJ131" t="n">
        <v>128</v>
      </c>
      <c r="AK131" t="n">
        <v>0</v>
      </c>
      <c r="AL131" t="n">
        <v>0</v>
      </c>
      <c r="AM131" t="n">
        <v>0</v>
      </c>
      <c r="AN131" t="n">
        <v>0</v>
      </c>
      <c r="AO131" t="n">
        <v>0</v>
      </c>
      <c r="AP131" t="n">
        <v>0</v>
      </c>
      <c r="AQ131" t="n">
        <v>0</v>
      </c>
      <c r="AR131" t="n">
        <v>0</v>
      </c>
    </row>
    <row r="132">
      <c r="A132">
        <f>ROW(Source!A403)</f>
        <v/>
      </c>
      <c r="B132" t="n">
        <v>78863689</v>
      </c>
      <c r="C132" t="n">
        <v>78863672</v>
      </c>
      <c r="D132" t="n">
        <v>18411117</v>
      </c>
      <c r="E132" t="n">
        <v>1</v>
      </c>
      <c r="F132" t="n">
        <v>1</v>
      </c>
      <c r="G132" t="n">
        <v>1</v>
      </c>
      <c r="H132" t="n">
        <v>1</v>
      </c>
      <c r="I132" t="inlineStr">
        <is>
          <t>1-1040-90</t>
        </is>
      </c>
      <c r="J132" t="inlineStr"/>
      <c r="K132" t="inlineStr">
        <is>
          <t>Рабочий строитель среднего разряда 4</t>
        </is>
      </c>
      <c r="L132" t="n">
        <v>1369</v>
      </c>
      <c r="N132" t="n">
        <v>1013</v>
      </c>
      <c r="O132" t="inlineStr">
        <is>
          <t>чел.-ч</t>
        </is>
      </c>
      <c r="P132" t="inlineStr">
        <is>
          <t>чел.-ч</t>
        </is>
      </c>
      <c r="Q132" t="n">
        <v>1</v>
      </c>
      <c r="X132" t="n">
        <v>155</v>
      </c>
      <c r="Y132" t="n">
        <v>0</v>
      </c>
      <c r="Z132" t="n">
        <v>0</v>
      </c>
      <c r="AA132" t="n">
        <v>0</v>
      </c>
      <c r="AB132" t="n">
        <v>9.619999999999999</v>
      </c>
      <c r="AC132" t="n">
        <v>0</v>
      </c>
      <c r="AD132" t="n">
        <v>1</v>
      </c>
      <c r="AE132" t="n">
        <v>1</v>
      </c>
      <c r="AF132" t="inlineStr"/>
      <c r="AG132" t="n">
        <v>155</v>
      </c>
      <c r="AH132" t="n">
        <v>2</v>
      </c>
      <c r="AI132" t="n">
        <v>78863673</v>
      </c>
      <c r="AJ132" t="n">
        <v>129</v>
      </c>
      <c r="AK132" t="n">
        <v>0</v>
      </c>
      <c r="AL132" t="n">
        <v>0</v>
      </c>
      <c r="AM132" t="n">
        <v>0</v>
      </c>
      <c r="AN132" t="n">
        <v>0</v>
      </c>
      <c r="AO132" t="n">
        <v>0</v>
      </c>
      <c r="AP132" t="n">
        <v>0</v>
      </c>
      <c r="AQ132" t="n">
        <v>0</v>
      </c>
      <c r="AR132" t="n">
        <v>0</v>
      </c>
    </row>
    <row r="133">
      <c r="A133">
        <f>ROW(Source!A403)</f>
        <v/>
      </c>
      <c r="B133" t="n">
        <v>78863690</v>
      </c>
      <c r="C133" t="n">
        <v>78863672</v>
      </c>
      <c r="D133" t="n">
        <v>29172659</v>
      </c>
      <c r="E133" t="n">
        <v>1</v>
      </c>
      <c r="F133" t="n">
        <v>1</v>
      </c>
      <c r="G133" t="n">
        <v>1</v>
      </c>
      <c r="H133" t="n">
        <v>2</v>
      </c>
      <c r="I133" t="inlineStr">
        <is>
          <t>040504</t>
        </is>
      </c>
      <c r="J133" t="inlineStr">
        <is>
          <t>ТСЭМ Московской обл., 040504, приказ Минстроя России №675/пр от 28.02.2017 № 264/пр</t>
        </is>
      </c>
      <c r="K133" t="inlineStr">
        <is>
          <t>Аппарат для газовой сварки и резки</t>
        </is>
      </c>
      <c r="L133" t="n">
        <v>1368</v>
      </c>
      <c r="N133" t="n">
        <v>1011</v>
      </c>
      <c r="O133" t="inlineStr">
        <is>
          <t>маш.-ч</t>
        </is>
      </c>
      <c r="P133" t="inlineStr">
        <is>
          <t>маш.-ч</t>
        </is>
      </c>
      <c r="Q133" t="n">
        <v>1</v>
      </c>
      <c r="X133" t="n">
        <v>2.82</v>
      </c>
      <c r="Y133" t="n">
        <v>0</v>
      </c>
      <c r="Z133" t="n">
        <v>1.2</v>
      </c>
      <c r="AA133" t="n">
        <v>0</v>
      </c>
      <c r="AB133" t="n">
        <v>0</v>
      </c>
      <c r="AC133" t="n">
        <v>0</v>
      </c>
      <c r="AD133" t="n">
        <v>1</v>
      </c>
      <c r="AE133" t="n">
        <v>0</v>
      </c>
      <c r="AF133" t="inlineStr"/>
      <c r="AG133" t="n">
        <v>2.82</v>
      </c>
      <c r="AH133" t="n">
        <v>2</v>
      </c>
      <c r="AI133" t="n">
        <v>78863674</v>
      </c>
      <c r="AJ133" t="n">
        <v>130</v>
      </c>
      <c r="AK133" t="n">
        <v>0</v>
      </c>
      <c r="AL133" t="n">
        <v>0</v>
      </c>
      <c r="AM133" t="n">
        <v>0</v>
      </c>
      <c r="AN133" t="n">
        <v>0</v>
      </c>
      <c r="AO133" t="n">
        <v>0</v>
      </c>
      <c r="AP133" t="n">
        <v>0</v>
      </c>
      <c r="AQ133" t="n">
        <v>0</v>
      </c>
      <c r="AR133" t="n">
        <v>0</v>
      </c>
    </row>
    <row r="134">
      <c r="A134">
        <f>ROW(Source!A403)</f>
        <v/>
      </c>
      <c r="B134" t="n">
        <v>78863691</v>
      </c>
      <c r="C134" t="n">
        <v>78863672</v>
      </c>
      <c r="D134" t="n">
        <v>29174500</v>
      </c>
      <c r="E134" t="n">
        <v>1</v>
      </c>
      <c r="F134" t="n">
        <v>1</v>
      </c>
      <c r="G134" t="n">
        <v>1</v>
      </c>
      <c r="H134" t="n">
        <v>2</v>
      </c>
      <c r="I134" t="inlineStr">
        <is>
          <t>330206</t>
        </is>
      </c>
      <c r="J134" t="inlineStr">
        <is>
          <t>ТСЭМ Московской обл., 330206, приказ Минстроя России №675/пр от 28.02.2017 № 264/пр</t>
        </is>
      </c>
      <c r="K134" t="inlineStr">
        <is>
          <t>Дрели электрические</t>
        </is>
      </c>
      <c r="L134" t="n">
        <v>1368</v>
      </c>
      <c r="N134" t="n">
        <v>1011</v>
      </c>
      <c r="O134" t="inlineStr">
        <is>
          <t>маш.-ч</t>
        </is>
      </c>
      <c r="P134" t="inlineStr">
        <is>
          <t>маш.-ч</t>
        </is>
      </c>
      <c r="Q134" t="n">
        <v>1</v>
      </c>
      <c r="X134" t="n">
        <v>4.56</v>
      </c>
      <c r="Y134" t="n">
        <v>0</v>
      </c>
      <c r="Z134" t="n">
        <v>1.95</v>
      </c>
      <c r="AA134" t="n">
        <v>0</v>
      </c>
      <c r="AB134" t="n">
        <v>0</v>
      </c>
      <c r="AC134" t="n">
        <v>0</v>
      </c>
      <c r="AD134" t="n">
        <v>1</v>
      </c>
      <c r="AE134" t="n">
        <v>0</v>
      </c>
      <c r="AF134" t="inlineStr"/>
      <c r="AG134" t="n">
        <v>4.56</v>
      </c>
      <c r="AH134" t="n">
        <v>2</v>
      </c>
      <c r="AI134" t="n">
        <v>78863675</v>
      </c>
      <c r="AJ134" t="n">
        <v>131</v>
      </c>
      <c r="AK134" t="n">
        <v>0</v>
      </c>
      <c r="AL134" t="n">
        <v>0</v>
      </c>
      <c r="AM134" t="n">
        <v>0</v>
      </c>
      <c r="AN134" t="n">
        <v>0</v>
      </c>
      <c r="AO134" t="n">
        <v>0</v>
      </c>
      <c r="AP134" t="n">
        <v>0</v>
      </c>
      <c r="AQ134" t="n">
        <v>0</v>
      </c>
      <c r="AR134" t="n">
        <v>0</v>
      </c>
    </row>
    <row r="135">
      <c r="A135">
        <f>ROW(Source!A403)</f>
        <v/>
      </c>
      <c r="B135" t="n">
        <v>78863692</v>
      </c>
      <c r="C135" t="n">
        <v>78863672</v>
      </c>
      <c r="D135" t="n">
        <v>29174913</v>
      </c>
      <c r="E135" t="n">
        <v>1</v>
      </c>
      <c r="F135" t="n">
        <v>1</v>
      </c>
      <c r="G135" t="n">
        <v>1</v>
      </c>
      <c r="H135" t="n">
        <v>2</v>
      </c>
      <c r="I135" t="inlineStr">
        <is>
          <t>400001</t>
        </is>
      </c>
      <c r="J135" t="inlineStr">
        <is>
          <t>ТСЭМ Московской обл., 400001, приказ Минстроя России №675/пр от 28.02.2017 № 264/пр</t>
        </is>
      </c>
      <c r="K135" t="inlineStr">
        <is>
          <t>Автомобили бортовые, грузоподъемность до 5 т</t>
        </is>
      </c>
      <c r="L135" t="n">
        <v>1368</v>
      </c>
      <c r="N135" t="n">
        <v>1011</v>
      </c>
      <c r="O135" t="inlineStr">
        <is>
          <t>маш.-ч</t>
        </is>
      </c>
      <c r="P135" t="inlineStr">
        <is>
          <t>маш.-ч</t>
        </is>
      </c>
      <c r="Q135" t="n">
        <v>1</v>
      </c>
      <c r="X135" t="n">
        <v>0.6</v>
      </c>
      <c r="Y135" t="n">
        <v>0</v>
      </c>
      <c r="Z135" t="n">
        <v>87.17</v>
      </c>
      <c r="AA135" t="n">
        <v>11.6</v>
      </c>
      <c r="AB135" t="n">
        <v>0</v>
      </c>
      <c r="AC135" t="n">
        <v>0</v>
      </c>
      <c r="AD135" t="n">
        <v>1</v>
      </c>
      <c r="AE135" t="n">
        <v>0</v>
      </c>
      <c r="AF135" t="inlineStr"/>
      <c r="AG135" t="n">
        <v>0.6</v>
      </c>
      <c r="AH135" t="n">
        <v>2</v>
      </c>
      <c r="AI135" t="n">
        <v>78863676</v>
      </c>
      <c r="AJ135" t="n">
        <v>132</v>
      </c>
      <c r="AK135" t="n">
        <v>0</v>
      </c>
      <c r="AL135" t="n">
        <v>0</v>
      </c>
      <c r="AM135" t="n">
        <v>0</v>
      </c>
      <c r="AN135" t="n">
        <v>0</v>
      </c>
      <c r="AO135" t="n">
        <v>0</v>
      </c>
      <c r="AP135" t="n">
        <v>0</v>
      </c>
      <c r="AQ135" t="n">
        <v>0</v>
      </c>
      <c r="AR135" t="n">
        <v>0</v>
      </c>
    </row>
    <row r="136">
      <c r="A136">
        <f>ROW(Source!A403)</f>
        <v/>
      </c>
      <c r="B136" t="n">
        <v>78863693</v>
      </c>
      <c r="C136" t="n">
        <v>78863672</v>
      </c>
      <c r="D136" t="n">
        <v>29107441</v>
      </c>
      <c r="E136" t="n">
        <v>1</v>
      </c>
      <c r="F136" t="n">
        <v>1</v>
      </c>
      <c r="G136" t="n">
        <v>1</v>
      </c>
      <c r="H136" t="n">
        <v>3</v>
      </c>
      <c r="I136" t="inlineStr">
        <is>
          <t>101-0324</t>
        </is>
      </c>
      <c r="J136" t="inlineStr">
        <is>
          <t>ТССЦ Московской обл., 101-0324, приказ Минстроя России №675/пр от 28.02.2017 № 254/пр</t>
        </is>
      </c>
      <c r="K136" t="inlineStr">
        <is>
          <t>Кислород технический газообразный</t>
        </is>
      </c>
      <c r="L136" t="n">
        <v>1339</v>
      </c>
      <c r="N136" t="n">
        <v>1007</v>
      </c>
      <c r="O136" t="inlineStr">
        <is>
          <t>м3</t>
        </is>
      </c>
      <c r="P136" t="inlineStr">
        <is>
          <t>м3</t>
        </is>
      </c>
      <c r="Q136" t="n">
        <v>1</v>
      </c>
      <c r="X136" t="n">
        <v>0.48</v>
      </c>
      <c r="Y136" t="n">
        <v>6.23</v>
      </c>
      <c r="Z136" t="n">
        <v>0</v>
      </c>
      <c r="AA136" t="n">
        <v>0</v>
      </c>
      <c r="AB136" t="n">
        <v>0</v>
      </c>
      <c r="AC136" t="n">
        <v>0</v>
      </c>
      <c r="AD136" t="n">
        <v>1</v>
      </c>
      <c r="AE136" t="n">
        <v>0</v>
      </c>
      <c r="AF136" t="inlineStr"/>
      <c r="AG136" t="n">
        <v>0.48</v>
      </c>
      <c r="AH136" t="n">
        <v>2</v>
      </c>
      <c r="AI136" t="n">
        <v>78863677</v>
      </c>
      <c r="AJ136" t="n">
        <v>133</v>
      </c>
      <c r="AK136" t="n">
        <v>0</v>
      </c>
      <c r="AL136" t="n">
        <v>0</v>
      </c>
      <c r="AM136" t="n">
        <v>0</v>
      </c>
      <c r="AN136" t="n">
        <v>0</v>
      </c>
      <c r="AO136" t="n">
        <v>0</v>
      </c>
      <c r="AP136" t="n">
        <v>0</v>
      </c>
      <c r="AQ136" t="n">
        <v>0</v>
      </c>
      <c r="AR136" t="n">
        <v>0</v>
      </c>
    </row>
    <row r="137">
      <c r="A137">
        <f>ROW(Source!A403)</f>
        <v/>
      </c>
      <c r="B137" t="n">
        <v>78863694</v>
      </c>
      <c r="C137" t="n">
        <v>78863672</v>
      </c>
      <c r="D137" t="n">
        <v>29107430</v>
      </c>
      <c r="E137" t="n">
        <v>1</v>
      </c>
      <c r="F137" t="n">
        <v>1</v>
      </c>
      <c r="G137" t="n">
        <v>1</v>
      </c>
      <c r="H137" t="n">
        <v>3</v>
      </c>
      <c r="I137" t="inlineStr">
        <is>
          <t>101-1602</t>
        </is>
      </c>
      <c r="J137" t="inlineStr">
        <is>
          <t>ТССЦ Московской обл., 101-1602, приказ Минстроя России №675/пр от 28.02.2017 № 254/пр</t>
        </is>
      </c>
      <c r="K137" t="inlineStr">
        <is>
          <t>Ацетилен газообразный технический</t>
        </is>
      </c>
      <c r="L137" t="n">
        <v>1339</v>
      </c>
      <c r="N137" t="n">
        <v>1007</v>
      </c>
      <c r="O137" t="inlineStr">
        <is>
          <t>м3</t>
        </is>
      </c>
      <c r="P137" t="inlineStr">
        <is>
          <t>м3</t>
        </is>
      </c>
      <c r="Q137" t="n">
        <v>1</v>
      </c>
      <c r="X137" t="n">
        <v>0.21</v>
      </c>
      <c r="Y137" t="n">
        <v>38.49</v>
      </c>
      <c r="Z137" t="n">
        <v>0</v>
      </c>
      <c r="AA137" t="n">
        <v>0</v>
      </c>
      <c r="AB137" t="n">
        <v>0</v>
      </c>
      <c r="AC137" t="n">
        <v>0</v>
      </c>
      <c r="AD137" t="n">
        <v>1</v>
      </c>
      <c r="AE137" t="n">
        <v>0</v>
      </c>
      <c r="AF137" t="inlineStr"/>
      <c r="AG137" t="n">
        <v>0.21</v>
      </c>
      <c r="AH137" t="n">
        <v>2</v>
      </c>
      <c r="AI137" t="n">
        <v>78863678</v>
      </c>
      <c r="AJ137" t="n">
        <v>134</v>
      </c>
      <c r="AK137" t="n">
        <v>0</v>
      </c>
      <c r="AL137" t="n">
        <v>0</v>
      </c>
      <c r="AM137" t="n">
        <v>0</v>
      </c>
      <c r="AN137" t="n">
        <v>0</v>
      </c>
      <c r="AO137" t="n">
        <v>0</v>
      </c>
      <c r="AP137" t="n">
        <v>0</v>
      </c>
      <c r="AQ137" t="n">
        <v>0</v>
      </c>
      <c r="AR137" t="n">
        <v>0</v>
      </c>
    </row>
    <row r="138">
      <c r="A138">
        <f>ROW(Source!A403)</f>
        <v/>
      </c>
      <c r="B138" t="n">
        <v>78863695</v>
      </c>
      <c r="C138" t="n">
        <v>78863672</v>
      </c>
      <c r="D138" t="n">
        <v>29117360</v>
      </c>
      <c r="E138" t="n">
        <v>1</v>
      </c>
      <c r="F138" t="n">
        <v>1</v>
      </c>
      <c r="G138" t="n">
        <v>1</v>
      </c>
      <c r="H138" t="n">
        <v>3</v>
      </c>
      <c r="I138" t="inlineStr">
        <is>
          <t>103-1456</t>
        </is>
      </c>
      <c r="J138" t="inlineStr">
        <is>
          <t>ТССЦ Московской обл., 103-1456, приказ Минстроя России №675/пр от 28.02.2017 № 254/пр</t>
        </is>
      </c>
      <c r="K138" t="inlineStr">
        <is>
          <t>Трубы металлополимерные многослойные для холодного водоснабжения, давлением 1 МПа (10 кгс/см2), для температуры до 30 градусов С, диаметром 20 мм</t>
        </is>
      </c>
      <c r="L138" t="n">
        <v>1301</v>
      </c>
      <c r="N138" t="n">
        <v>1003</v>
      </c>
      <c r="O138" t="inlineStr">
        <is>
          <t>м</t>
        </is>
      </c>
      <c r="P138" t="inlineStr">
        <is>
          <t>м</t>
        </is>
      </c>
      <c r="Q138" t="n">
        <v>1</v>
      </c>
      <c r="X138" t="n">
        <v>95.8</v>
      </c>
      <c r="Y138" t="n">
        <v>21.1</v>
      </c>
      <c r="Z138" t="n">
        <v>0</v>
      </c>
      <c r="AA138" t="n">
        <v>0</v>
      </c>
      <c r="AB138" t="n">
        <v>0</v>
      </c>
      <c r="AC138" t="n">
        <v>0</v>
      </c>
      <c r="AD138" t="n">
        <v>1</v>
      </c>
      <c r="AE138" t="n">
        <v>0</v>
      </c>
      <c r="AF138" t="inlineStr"/>
      <c r="AG138" t="n">
        <v>95.8</v>
      </c>
      <c r="AH138" t="n">
        <v>2</v>
      </c>
      <c r="AI138" t="n">
        <v>78863679</v>
      </c>
      <c r="AJ138" t="n">
        <v>135</v>
      </c>
      <c r="AK138" t="n">
        <v>0</v>
      </c>
      <c r="AL138" t="n">
        <v>0</v>
      </c>
      <c r="AM138" t="n">
        <v>0</v>
      </c>
      <c r="AN138" t="n">
        <v>0</v>
      </c>
      <c r="AO138" t="n">
        <v>0</v>
      </c>
      <c r="AP138" t="n">
        <v>0</v>
      </c>
      <c r="AQ138" t="n">
        <v>0</v>
      </c>
      <c r="AR138" t="n">
        <v>0</v>
      </c>
    </row>
    <row r="139">
      <c r="A139">
        <f>ROW(Source!A403)</f>
        <v/>
      </c>
      <c r="B139" t="n">
        <v>78863696</v>
      </c>
      <c r="C139" t="n">
        <v>78863672</v>
      </c>
      <c r="D139" t="n">
        <v>29117371</v>
      </c>
      <c r="E139" t="n">
        <v>1</v>
      </c>
      <c r="F139" t="n">
        <v>1</v>
      </c>
      <c r="G139" t="n">
        <v>1</v>
      </c>
      <c r="H139" t="n">
        <v>3</v>
      </c>
      <c r="I139" t="inlineStr">
        <is>
          <t>103-9910</t>
        </is>
      </c>
      <c r="J139" t="inlineStr">
        <is>
          <t>ТССЦ Московской обл., 103-9910, приказ Минстроя России №675/пр от 28.02.2017 № 254/пр</t>
        </is>
      </c>
      <c r="K139" t="inlineStr">
        <is>
          <t>Фасонные и соединительные части к многослойным металлополимерным трубам</t>
        </is>
      </c>
      <c r="L139" t="n">
        <v>1354</v>
      </c>
      <c r="N139" t="n">
        <v>1010</v>
      </c>
      <c r="O139" t="inlineStr">
        <is>
          <t>шт.</t>
        </is>
      </c>
      <c r="P139" t="inlineStr">
        <is>
          <t>шт.</t>
        </is>
      </c>
      <c r="Q139" t="n">
        <v>1</v>
      </c>
      <c r="X139" t="n">
        <v>0</v>
      </c>
      <c r="Y139" t="n">
        <v>0</v>
      </c>
      <c r="Z139" t="n">
        <v>0</v>
      </c>
      <c r="AA139" t="n">
        <v>0</v>
      </c>
      <c r="AB139" t="n">
        <v>0</v>
      </c>
      <c r="AC139" t="n">
        <v>1</v>
      </c>
      <c r="AD139" t="n">
        <v>0</v>
      </c>
      <c r="AE139" t="n">
        <v>0</v>
      </c>
      <c r="AF139" t="inlineStr"/>
      <c r="AG139" t="n">
        <v>0</v>
      </c>
      <c r="AH139" t="n">
        <v>3</v>
      </c>
      <c r="AI139" t="n">
        <v>-1</v>
      </c>
      <c r="AJ139" t="inlineStr"/>
      <c r="AK139" t="n">
        <v>0</v>
      </c>
      <c r="AL139" t="n">
        <v>0</v>
      </c>
      <c r="AM139" t="n">
        <v>0</v>
      </c>
      <c r="AN139" t="n">
        <v>0</v>
      </c>
      <c r="AO139" t="n">
        <v>0</v>
      </c>
      <c r="AP139" t="n">
        <v>0</v>
      </c>
      <c r="AQ139" t="n">
        <v>0</v>
      </c>
      <c r="AR139" t="n">
        <v>0</v>
      </c>
    </row>
    <row r="140">
      <c r="A140">
        <f>ROW(Source!A403)</f>
        <v/>
      </c>
      <c r="B140" t="n">
        <v>78863697</v>
      </c>
      <c r="C140" t="n">
        <v>78863672</v>
      </c>
      <c r="D140" t="n">
        <v>29140635</v>
      </c>
      <c r="E140" t="n">
        <v>1</v>
      </c>
      <c r="F140" t="n">
        <v>1</v>
      </c>
      <c r="G140" t="n">
        <v>1</v>
      </c>
      <c r="H140" t="n">
        <v>3</v>
      </c>
      <c r="I140" t="inlineStr">
        <is>
          <t>301-1380</t>
        </is>
      </c>
      <c r="J140" t="inlineStr">
        <is>
          <t>ТССЦ Московской обл., 301-1380, приказ Минстроя России №675/пр от 28.02.2017 № 256/пр</t>
        </is>
      </c>
      <c r="K140" t="inlineStr">
        <is>
          <t>Трубки защитные гофрированные</t>
        </is>
      </c>
      <c r="L140" t="n">
        <v>1301</v>
      </c>
      <c r="N140" t="n">
        <v>1003</v>
      </c>
      <c r="O140" t="inlineStr">
        <is>
          <t>м</t>
        </is>
      </c>
      <c r="P140" t="inlineStr">
        <is>
          <t>м</t>
        </is>
      </c>
      <c r="Q140" t="n">
        <v>1</v>
      </c>
      <c r="X140" t="n">
        <v>11</v>
      </c>
      <c r="Y140" t="n">
        <v>9.52</v>
      </c>
      <c r="Z140" t="n">
        <v>0</v>
      </c>
      <c r="AA140" t="n">
        <v>0</v>
      </c>
      <c r="AB140" t="n">
        <v>0</v>
      </c>
      <c r="AC140" t="n">
        <v>0</v>
      </c>
      <c r="AD140" t="n">
        <v>1</v>
      </c>
      <c r="AE140" t="n">
        <v>0</v>
      </c>
      <c r="AF140" t="inlineStr"/>
      <c r="AG140" t="n">
        <v>11</v>
      </c>
      <c r="AH140" t="n">
        <v>2</v>
      </c>
      <c r="AI140" t="n">
        <v>78863680</v>
      </c>
      <c r="AJ140" t="n">
        <v>136</v>
      </c>
      <c r="AK140" t="n">
        <v>0</v>
      </c>
      <c r="AL140" t="n">
        <v>0</v>
      </c>
      <c r="AM140" t="n">
        <v>0</v>
      </c>
      <c r="AN140" t="n">
        <v>0</v>
      </c>
      <c r="AO140" t="n">
        <v>0</v>
      </c>
      <c r="AP140" t="n">
        <v>0</v>
      </c>
      <c r="AQ140" t="n">
        <v>0</v>
      </c>
      <c r="AR140" t="n">
        <v>0</v>
      </c>
    </row>
    <row r="141">
      <c r="A141">
        <f>ROW(Source!A403)</f>
        <v/>
      </c>
      <c r="B141" t="n">
        <v>78863698</v>
      </c>
      <c r="C141" t="n">
        <v>78863672</v>
      </c>
      <c r="D141" t="n">
        <v>29139870</v>
      </c>
      <c r="E141" t="n">
        <v>1</v>
      </c>
      <c r="F141" t="n">
        <v>1</v>
      </c>
      <c r="G141" t="n">
        <v>1</v>
      </c>
      <c r="H141" t="n">
        <v>3</v>
      </c>
      <c r="I141" t="inlineStr">
        <is>
          <t>301-9240</t>
        </is>
      </c>
      <c r="J141" t="inlineStr">
        <is>
          <t>ТССЦ Московской обл., 301-9240, приказ Минстроя России №675/пр от 28.02.2017 № 256/пр</t>
        </is>
      </c>
      <c r="K141" t="inlineStr">
        <is>
          <t>Крепления</t>
        </is>
      </c>
      <c r="L141" t="n">
        <v>1346</v>
      </c>
      <c r="N141" t="n">
        <v>1009</v>
      </c>
      <c r="O141" t="inlineStr">
        <is>
          <t>кг</t>
        </is>
      </c>
      <c r="P141" t="inlineStr">
        <is>
          <t>кг</t>
        </is>
      </c>
      <c r="Q141" t="n">
        <v>1</v>
      </c>
      <c r="X141" t="n">
        <v>0</v>
      </c>
      <c r="Y141" t="n">
        <v>0</v>
      </c>
      <c r="Z141" t="n">
        <v>0</v>
      </c>
      <c r="AA141" t="n">
        <v>0</v>
      </c>
      <c r="AB141" t="n">
        <v>0</v>
      </c>
      <c r="AC141" t="n">
        <v>1</v>
      </c>
      <c r="AD141" t="n">
        <v>0</v>
      </c>
      <c r="AE141" t="n">
        <v>0</v>
      </c>
      <c r="AF141" t="inlineStr"/>
      <c r="AG141" t="n">
        <v>0</v>
      </c>
      <c r="AH141" t="n">
        <v>3</v>
      </c>
      <c r="AI141" t="n">
        <v>-1</v>
      </c>
      <c r="AJ141" t="inlineStr"/>
      <c r="AK141" t="n">
        <v>0</v>
      </c>
      <c r="AL141" t="n">
        <v>0</v>
      </c>
      <c r="AM141" t="n">
        <v>0</v>
      </c>
      <c r="AN141" t="n">
        <v>0</v>
      </c>
      <c r="AO141" t="n">
        <v>0</v>
      </c>
      <c r="AP141" t="n">
        <v>0</v>
      </c>
      <c r="AQ141" t="n">
        <v>0</v>
      </c>
      <c r="AR141" t="n">
        <v>0</v>
      </c>
    </row>
    <row r="142">
      <c r="A142">
        <f>ROW(Source!A403)</f>
        <v/>
      </c>
      <c r="B142" t="n">
        <v>78863699</v>
      </c>
      <c r="C142" t="n">
        <v>78863672</v>
      </c>
      <c r="D142" t="n">
        <v>29144271</v>
      </c>
      <c r="E142" t="n">
        <v>1</v>
      </c>
      <c r="F142" t="n">
        <v>1</v>
      </c>
      <c r="G142" t="n">
        <v>1</v>
      </c>
      <c r="H142" t="n">
        <v>3</v>
      </c>
      <c r="I142" t="inlineStr">
        <is>
          <t>302-9912</t>
        </is>
      </c>
      <c r="J142" t="inlineStr">
        <is>
          <t>ТССЦ Московской обл., 302-9912, приказ Минстроя России №675/пр от 28.02.2017 № 256/пр</t>
        </is>
      </c>
      <c r="K142" t="inlineStr">
        <is>
          <t>Арматура запорная к многослойным металлополимерным трубам</t>
        </is>
      </c>
      <c r="L142" t="n">
        <v>1354</v>
      </c>
      <c r="N142" t="n">
        <v>1010</v>
      </c>
      <c r="O142" t="inlineStr">
        <is>
          <t>шт.</t>
        </is>
      </c>
      <c r="P142" t="inlineStr">
        <is>
          <t>шт.</t>
        </is>
      </c>
      <c r="Q142" t="n">
        <v>1</v>
      </c>
      <c r="X142" t="n">
        <v>0</v>
      </c>
      <c r="Y142" t="n">
        <v>0</v>
      </c>
      <c r="Z142" t="n">
        <v>0</v>
      </c>
      <c r="AA142" t="n">
        <v>0</v>
      </c>
      <c r="AB142" t="n">
        <v>0</v>
      </c>
      <c r="AC142" t="n">
        <v>1</v>
      </c>
      <c r="AD142" t="n">
        <v>0</v>
      </c>
      <c r="AE142" t="n">
        <v>0</v>
      </c>
      <c r="AF142" t="inlineStr"/>
      <c r="AG142" t="n">
        <v>0</v>
      </c>
      <c r="AH142" t="n">
        <v>3</v>
      </c>
      <c r="AI142" t="n">
        <v>-1</v>
      </c>
      <c r="AJ142" t="inlineStr"/>
      <c r="AK142" t="n">
        <v>0</v>
      </c>
      <c r="AL142" t="n">
        <v>0</v>
      </c>
      <c r="AM142" t="n">
        <v>0</v>
      </c>
      <c r="AN142" t="n">
        <v>0</v>
      </c>
      <c r="AO142" t="n">
        <v>0</v>
      </c>
      <c r="AP142" t="n">
        <v>0</v>
      </c>
      <c r="AQ142" t="n">
        <v>0</v>
      </c>
      <c r="AR142" t="n">
        <v>0</v>
      </c>
    </row>
    <row r="143">
      <c r="A143">
        <f>ROW(Source!A403)</f>
        <v/>
      </c>
      <c r="B143" t="n">
        <v>78863700</v>
      </c>
      <c r="C143" t="n">
        <v>78863672</v>
      </c>
      <c r="D143" t="n">
        <v>29149245</v>
      </c>
      <c r="E143" t="n">
        <v>1</v>
      </c>
      <c r="F143" t="n">
        <v>1</v>
      </c>
      <c r="G143" t="n">
        <v>1</v>
      </c>
      <c r="H143" t="n">
        <v>3</v>
      </c>
      <c r="I143" t="inlineStr">
        <is>
          <t>405-0254</t>
        </is>
      </c>
      <c r="J143" t="inlineStr">
        <is>
          <t>ТССЦ Московской обл., 405-0254, приказ Минстроя России №675/пр от 28.02.2017 № 257/пр</t>
        </is>
      </c>
      <c r="K143" t="inlineStr">
        <is>
          <t>Известь строительная негашеная хлорная, марки А</t>
        </is>
      </c>
      <c r="L143" t="n">
        <v>1348</v>
      </c>
      <c r="N143" t="n">
        <v>1009</v>
      </c>
      <c r="O143" t="inlineStr">
        <is>
          <t>т</t>
        </is>
      </c>
      <c r="P143" t="inlineStr">
        <is>
          <t>т</t>
        </is>
      </c>
      <c r="Q143" t="n">
        <v>1000</v>
      </c>
      <c r="X143" t="n">
        <v>0.0016</v>
      </c>
      <c r="Y143" t="n">
        <v>2147</v>
      </c>
      <c r="Z143" t="n">
        <v>0</v>
      </c>
      <c r="AA143" t="n">
        <v>0</v>
      </c>
      <c r="AB143" t="n">
        <v>0</v>
      </c>
      <c r="AC143" t="n">
        <v>0</v>
      </c>
      <c r="AD143" t="n">
        <v>1</v>
      </c>
      <c r="AE143" t="n">
        <v>0</v>
      </c>
      <c r="AF143" t="inlineStr"/>
      <c r="AG143" t="n">
        <v>0.0016</v>
      </c>
      <c r="AH143" t="n">
        <v>2</v>
      </c>
      <c r="AI143" t="n">
        <v>78863681</v>
      </c>
      <c r="AJ143" t="n">
        <v>137</v>
      </c>
      <c r="AK143" t="n">
        <v>0</v>
      </c>
      <c r="AL143" t="n">
        <v>0</v>
      </c>
      <c r="AM143" t="n">
        <v>0</v>
      </c>
      <c r="AN143" t="n">
        <v>0</v>
      </c>
      <c r="AO143" t="n">
        <v>0</v>
      </c>
      <c r="AP143" t="n">
        <v>0</v>
      </c>
      <c r="AQ143" t="n">
        <v>0</v>
      </c>
      <c r="AR143" t="n">
        <v>0</v>
      </c>
    </row>
    <row r="144">
      <c r="A144">
        <f>ROW(Source!A403)</f>
        <v/>
      </c>
      <c r="B144" t="n">
        <v>78863701</v>
      </c>
      <c r="C144" t="n">
        <v>78863672</v>
      </c>
      <c r="D144" t="n">
        <v>29150040</v>
      </c>
      <c r="E144" t="n">
        <v>1</v>
      </c>
      <c r="F144" t="n">
        <v>1</v>
      </c>
      <c r="G144" t="n">
        <v>1</v>
      </c>
      <c r="H144" t="n">
        <v>3</v>
      </c>
      <c r="I144" t="inlineStr">
        <is>
          <t>411-0001</t>
        </is>
      </c>
      <c r="J144" t="inlineStr">
        <is>
          <t>ТССЦ Московской обл., 411-0001, приказ Минстроя России №675/пр от 28.02.2017 № 257/пр</t>
        </is>
      </c>
      <c r="K144" t="inlineStr">
        <is>
          <t>Вода</t>
        </is>
      </c>
      <c r="L144" t="n">
        <v>1339</v>
      </c>
      <c r="N144" t="n">
        <v>1007</v>
      </c>
      <c r="O144" t="inlineStr">
        <is>
          <t>м3</t>
        </is>
      </c>
      <c r="P144" t="inlineStr">
        <is>
          <t>м3</t>
        </is>
      </c>
      <c r="Q144" t="n">
        <v>1</v>
      </c>
      <c r="X144" t="n">
        <v>0.47</v>
      </c>
      <c r="Y144" t="n">
        <v>2.44</v>
      </c>
      <c r="Z144" t="n">
        <v>0</v>
      </c>
      <c r="AA144" t="n">
        <v>0</v>
      </c>
      <c r="AB144" t="n">
        <v>0</v>
      </c>
      <c r="AC144" t="n">
        <v>0</v>
      </c>
      <c r="AD144" t="n">
        <v>1</v>
      </c>
      <c r="AE144" t="n">
        <v>0</v>
      </c>
      <c r="AF144" t="inlineStr"/>
      <c r="AG144" t="n">
        <v>0.47</v>
      </c>
      <c r="AH144" t="n">
        <v>2</v>
      </c>
      <c r="AI144" t="n">
        <v>78863682</v>
      </c>
      <c r="AJ144" t="n">
        <v>138</v>
      </c>
      <c r="AK144" t="n">
        <v>0</v>
      </c>
      <c r="AL144" t="n">
        <v>0</v>
      </c>
      <c r="AM144" t="n">
        <v>0</v>
      </c>
      <c r="AN144" t="n">
        <v>0</v>
      </c>
      <c r="AO144" t="n">
        <v>0</v>
      </c>
      <c r="AP144" t="n">
        <v>0</v>
      </c>
      <c r="AQ144" t="n">
        <v>0</v>
      </c>
      <c r="AR144" t="n">
        <v>0</v>
      </c>
    </row>
    <row r="145">
      <c r="A145">
        <f>ROW(Source!A405)</f>
        <v/>
      </c>
      <c r="B145" t="n">
        <v>78863725</v>
      </c>
      <c r="C145" t="n">
        <v>78863708</v>
      </c>
      <c r="D145" t="n">
        <v>18411117</v>
      </c>
      <c r="E145" t="n">
        <v>1</v>
      </c>
      <c r="F145" t="n">
        <v>1</v>
      </c>
      <c r="G145" t="n">
        <v>1</v>
      </c>
      <c r="H145" t="n">
        <v>1</v>
      </c>
      <c r="I145" t="inlineStr">
        <is>
          <t>1-1040-90</t>
        </is>
      </c>
      <c r="J145" t="inlineStr"/>
      <c r="K145" t="inlineStr">
        <is>
          <t>Рабочий строитель среднего разряда 4</t>
        </is>
      </c>
      <c r="L145" t="n">
        <v>1369</v>
      </c>
      <c r="N145" t="n">
        <v>1013</v>
      </c>
      <c r="O145" t="inlineStr">
        <is>
          <t>чел.-ч</t>
        </is>
      </c>
      <c r="P145" t="inlineStr">
        <is>
          <t>чел.-ч</t>
        </is>
      </c>
      <c r="Q145" t="n">
        <v>1</v>
      </c>
      <c r="X145" t="n">
        <v>155</v>
      </c>
      <c r="Y145" t="n">
        <v>0</v>
      </c>
      <c r="Z145" t="n">
        <v>0</v>
      </c>
      <c r="AA145" t="n">
        <v>0</v>
      </c>
      <c r="AB145" t="n">
        <v>9.619999999999999</v>
      </c>
      <c r="AC145" t="n">
        <v>0</v>
      </c>
      <c r="AD145" t="n">
        <v>1</v>
      </c>
      <c r="AE145" t="n">
        <v>1</v>
      </c>
      <c r="AF145" t="inlineStr"/>
      <c r="AG145" t="n">
        <v>155</v>
      </c>
      <c r="AH145" t="n">
        <v>2</v>
      </c>
      <c r="AI145" t="n">
        <v>78863725</v>
      </c>
      <c r="AJ145" t="n">
        <v>140</v>
      </c>
      <c r="AK145" t="n">
        <v>0</v>
      </c>
      <c r="AL145" t="n">
        <v>0</v>
      </c>
      <c r="AM145" t="n">
        <v>0</v>
      </c>
      <c r="AN145" t="n">
        <v>0</v>
      </c>
      <c r="AO145" t="n">
        <v>0</v>
      </c>
      <c r="AP145" t="n">
        <v>0</v>
      </c>
      <c r="AQ145" t="n">
        <v>0</v>
      </c>
      <c r="AR145" t="n">
        <v>0</v>
      </c>
    </row>
    <row r="146">
      <c r="A146">
        <f>ROW(Source!A405)</f>
        <v/>
      </c>
      <c r="B146" t="n">
        <v>78863726</v>
      </c>
      <c r="C146" t="n">
        <v>78863708</v>
      </c>
      <c r="D146" t="n">
        <v>29172659</v>
      </c>
      <c r="E146" t="n">
        <v>1</v>
      </c>
      <c r="F146" t="n">
        <v>1</v>
      </c>
      <c r="G146" t="n">
        <v>1</v>
      </c>
      <c r="H146" t="n">
        <v>2</v>
      </c>
      <c r="I146" t="inlineStr">
        <is>
          <t>040504</t>
        </is>
      </c>
      <c r="J146" t="inlineStr">
        <is>
          <t>ТСЭМ Московской обл., 040504, приказ Минстроя России №675/пр от 28.02.2017 № 264/пр</t>
        </is>
      </c>
      <c r="K146" t="inlineStr">
        <is>
          <t>Аппарат для газовой сварки и резки</t>
        </is>
      </c>
      <c r="L146" t="n">
        <v>1368</v>
      </c>
      <c r="N146" t="n">
        <v>1011</v>
      </c>
      <c r="O146" t="inlineStr">
        <is>
          <t>маш.-ч</t>
        </is>
      </c>
      <c r="P146" t="inlineStr">
        <is>
          <t>маш.-ч</t>
        </is>
      </c>
      <c r="Q146" t="n">
        <v>1</v>
      </c>
      <c r="X146" t="n">
        <v>2.82</v>
      </c>
      <c r="Y146" t="n">
        <v>0</v>
      </c>
      <c r="Z146" t="n">
        <v>1.2</v>
      </c>
      <c r="AA146" t="n">
        <v>0</v>
      </c>
      <c r="AB146" t="n">
        <v>0</v>
      </c>
      <c r="AC146" t="n">
        <v>0</v>
      </c>
      <c r="AD146" t="n">
        <v>1</v>
      </c>
      <c r="AE146" t="n">
        <v>0</v>
      </c>
      <c r="AF146" t="inlineStr"/>
      <c r="AG146" t="n">
        <v>2.82</v>
      </c>
      <c r="AH146" t="n">
        <v>2</v>
      </c>
      <c r="AI146" t="n">
        <v>78863726</v>
      </c>
      <c r="AJ146" t="n">
        <v>141</v>
      </c>
      <c r="AK146" t="n">
        <v>0</v>
      </c>
      <c r="AL146" t="n">
        <v>0</v>
      </c>
      <c r="AM146" t="n">
        <v>0</v>
      </c>
      <c r="AN146" t="n">
        <v>0</v>
      </c>
      <c r="AO146" t="n">
        <v>0</v>
      </c>
      <c r="AP146" t="n">
        <v>0</v>
      </c>
      <c r="AQ146" t="n">
        <v>0</v>
      </c>
      <c r="AR146" t="n">
        <v>0</v>
      </c>
    </row>
    <row r="147">
      <c r="A147">
        <f>ROW(Source!A405)</f>
        <v/>
      </c>
      <c r="B147" t="n">
        <v>78863727</v>
      </c>
      <c r="C147" t="n">
        <v>78863708</v>
      </c>
      <c r="D147" t="n">
        <v>29174500</v>
      </c>
      <c r="E147" t="n">
        <v>1</v>
      </c>
      <c r="F147" t="n">
        <v>1</v>
      </c>
      <c r="G147" t="n">
        <v>1</v>
      </c>
      <c r="H147" t="n">
        <v>2</v>
      </c>
      <c r="I147" t="inlineStr">
        <is>
          <t>330206</t>
        </is>
      </c>
      <c r="J147" t="inlineStr">
        <is>
          <t>ТСЭМ Московской обл., 330206, приказ Минстроя России №675/пр от 28.02.2017 № 264/пр</t>
        </is>
      </c>
      <c r="K147" t="inlineStr">
        <is>
          <t>Дрели электрические</t>
        </is>
      </c>
      <c r="L147" t="n">
        <v>1368</v>
      </c>
      <c r="N147" t="n">
        <v>1011</v>
      </c>
      <c r="O147" t="inlineStr">
        <is>
          <t>маш.-ч</t>
        </is>
      </c>
      <c r="P147" t="inlineStr">
        <is>
          <t>маш.-ч</t>
        </is>
      </c>
      <c r="Q147" t="n">
        <v>1</v>
      </c>
      <c r="X147" t="n">
        <v>4.9</v>
      </c>
      <c r="Y147" t="n">
        <v>0</v>
      </c>
      <c r="Z147" t="n">
        <v>1.95</v>
      </c>
      <c r="AA147" t="n">
        <v>0</v>
      </c>
      <c r="AB147" t="n">
        <v>0</v>
      </c>
      <c r="AC147" t="n">
        <v>0</v>
      </c>
      <c r="AD147" t="n">
        <v>1</v>
      </c>
      <c r="AE147" t="n">
        <v>0</v>
      </c>
      <c r="AF147" t="inlineStr"/>
      <c r="AG147" t="n">
        <v>4.9</v>
      </c>
      <c r="AH147" t="n">
        <v>2</v>
      </c>
      <c r="AI147" t="n">
        <v>78863727</v>
      </c>
      <c r="AJ147" t="n">
        <v>142</v>
      </c>
      <c r="AK147" t="n">
        <v>0</v>
      </c>
      <c r="AL147" t="n">
        <v>0</v>
      </c>
      <c r="AM147" t="n">
        <v>0</v>
      </c>
      <c r="AN147" t="n">
        <v>0</v>
      </c>
      <c r="AO147" t="n">
        <v>0</v>
      </c>
      <c r="AP147" t="n">
        <v>0</v>
      </c>
      <c r="AQ147" t="n">
        <v>0</v>
      </c>
      <c r="AR147" t="n">
        <v>0</v>
      </c>
    </row>
    <row r="148">
      <c r="A148">
        <f>ROW(Source!A405)</f>
        <v/>
      </c>
      <c r="B148" t="n">
        <v>78863728</v>
      </c>
      <c r="C148" t="n">
        <v>78863708</v>
      </c>
      <c r="D148" t="n">
        <v>29174913</v>
      </c>
      <c r="E148" t="n">
        <v>1</v>
      </c>
      <c r="F148" t="n">
        <v>1</v>
      </c>
      <c r="G148" t="n">
        <v>1</v>
      </c>
      <c r="H148" t="n">
        <v>2</v>
      </c>
      <c r="I148" t="inlineStr">
        <is>
          <t>400001</t>
        </is>
      </c>
      <c r="J148" t="inlineStr">
        <is>
          <t>ТСЭМ Московской обл., 400001, приказ Минстроя России №675/пр от 28.02.2017 № 264/пр</t>
        </is>
      </c>
      <c r="K148" t="inlineStr">
        <is>
          <t>Автомобили бортовые, грузоподъемность до 5 т</t>
        </is>
      </c>
      <c r="L148" t="n">
        <v>1368</v>
      </c>
      <c r="N148" t="n">
        <v>1011</v>
      </c>
      <c r="O148" t="inlineStr">
        <is>
          <t>маш.-ч</t>
        </is>
      </c>
      <c r="P148" t="inlineStr">
        <is>
          <t>маш.-ч</t>
        </is>
      </c>
      <c r="Q148" t="n">
        <v>1</v>
      </c>
      <c r="X148" t="n">
        <v>0.65</v>
      </c>
      <c r="Y148" t="n">
        <v>0</v>
      </c>
      <c r="Z148" t="n">
        <v>87.17</v>
      </c>
      <c r="AA148" t="n">
        <v>11.6</v>
      </c>
      <c r="AB148" t="n">
        <v>0</v>
      </c>
      <c r="AC148" t="n">
        <v>0</v>
      </c>
      <c r="AD148" t="n">
        <v>1</v>
      </c>
      <c r="AE148" t="n">
        <v>0</v>
      </c>
      <c r="AF148" t="inlineStr"/>
      <c r="AG148" t="n">
        <v>0.65</v>
      </c>
      <c r="AH148" t="n">
        <v>2</v>
      </c>
      <c r="AI148" t="n">
        <v>78863728</v>
      </c>
      <c r="AJ148" t="n">
        <v>143</v>
      </c>
      <c r="AK148" t="n">
        <v>0</v>
      </c>
      <c r="AL148" t="n">
        <v>0</v>
      </c>
      <c r="AM148" t="n">
        <v>0</v>
      </c>
      <c r="AN148" t="n">
        <v>0</v>
      </c>
      <c r="AO148" t="n">
        <v>0</v>
      </c>
      <c r="AP148" t="n">
        <v>0</v>
      </c>
      <c r="AQ148" t="n">
        <v>0</v>
      </c>
      <c r="AR148" t="n">
        <v>0</v>
      </c>
    </row>
    <row r="149">
      <c r="A149">
        <f>ROW(Source!A405)</f>
        <v/>
      </c>
      <c r="B149" t="n">
        <v>78863729</v>
      </c>
      <c r="C149" t="n">
        <v>78863708</v>
      </c>
      <c r="D149" t="n">
        <v>29107441</v>
      </c>
      <c r="E149" t="n">
        <v>1</v>
      </c>
      <c r="F149" t="n">
        <v>1</v>
      </c>
      <c r="G149" t="n">
        <v>1</v>
      </c>
      <c r="H149" t="n">
        <v>3</v>
      </c>
      <c r="I149" t="inlineStr">
        <is>
          <t>101-0324</t>
        </is>
      </c>
      <c r="J149" t="inlineStr">
        <is>
          <t>ТССЦ Московской обл., 101-0324, приказ Минстроя России №675/пр от 28.02.2017 № 254/пр</t>
        </is>
      </c>
      <c r="K149" t="inlineStr">
        <is>
          <t>Кислород технический газообразный</t>
        </is>
      </c>
      <c r="L149" t="n">
        <v>1339</v>
      </c>
      <c r="N149" t="n">
        <v>1007</v>
      </c>
      <c r="O149" t="inlineStr">
        <is>
          <t>м3</t>
        </is>
      </c>
      <c r="P149" t="inlineStr">
        <is>
          <t>м3</t>
        </is>
      </c>
      <c r="Q149" t="n">
        <v>1</v>
      </c>
      <c r="X149" t="n">
        <v>0.48</v>
      </c>
      <c r="Y149" t="n">
        <v>6.23</v>
      </c>
      <c r="Z149" t="n">
        <v>0</v>
      </c>
      <c r="AA149" t="n">
        <v>0</v>
      </c>
      <c r="AB149" t="n">
        <v>0</v>
      </c>
      <c r="AC149" t="n">
        <v>0</v>
      </c>
      <c r="AD149" t="n">
        <v>1</v>
      </c>
      <c r="AE149" t="n">
        <v>0</v>
      </c>
      <c r="AF149" t="inlineStr"/>
      <c r="AG149" t="n">
        <v>0.48</v>
      </c>
      <c r="AH149" t="n">
        <v>2</v>
      </c>
      <c r="AI149" t="n">
        <v>78863729</v>
      </c>
      <c r="AJ149" t="n">
        <v>144</v>
      </c>
      <c r="AK149" t="n">
        <v>0</v>
      </c>
      <c r="AL149" t="n">
        <v>0</v>
      </c>
      <c r="AM149" t="n">
        <v>0</v>
      </c>
      <c r="AN149" t="n">
        <v>0</v>
      </c>
      <c r="AO149" t="n">
        <v>0</v>
      </c>
      <c r="AP149" t="n">
        <v>0</v>
      </c>
      <c r="AQ149" t="n">
        <v>0</v>
      </c>
      <c r="AR149" t="n">
        <v>0</v>
      </c>
    </row>
    <row r="150">
      <c r="A150">
        <f>ROW(Source!A405)</f>
        <v/>
      </c>
      <c r="B150" t="n">
        <v>78863730</v>
      </c>
      <c r="C150" t="n">
        <v>78863708</v>
      </c>
      <c r="D150" t="n">
        <v>29107430</v>
      </c>
      <c r="E150" t="n">
        <v>1</v>
      </c>
      <c r="F150" t="n">
        <v>1</v>
      </c>
      <c r="G150" t="n">
        <v>1</v>
      </c>
      <c r="H150" t="n">
        <v>3</v>
      </c>
      <c r="I150" t="inlineStr">
        <is>
          <t>101-1602</t>
        </is>
      </c>
      <c r="J150" t="inlineStr">
        <is>
          <t>ТССЦ Московской обл., 101-1602, приказ Минстроя России №675/пр от 28.02.2017 № 254/пр</t>
        </is>
      </c>
      <c r="K150" t="inlineStr">
        <is>
          <t>Ацетилен газообразный технический</t>
        </is>
      </c>
      <c r="L150" t="n">
        <v>1339</v>
      </c>
      <c r="N150" t="n">
        <v>1007</v>
      </c>
      <c r="O150" t="inlineStr">
        <is>
          <t>м3</t>
        </is>
      </c>
      <c r="P150" t="inlineStr">
        <is>
          <t>м3</t>
        </is>
      </c>
      <c r="Q150" t="n">
        <v>1</v>
      </c>
      <c r="X150" t="n">
        <v>0.21</v>
      </c>
      <c r="Y150" t="n">
        <v>38.49</v>
      </c>
      <c r="Z150" t="n">
        <v>0</v>
      </c>
      <c r="AA150" t="n">
        <v>0</v>
      </c>
      <c r="AB150" t="n">
        <v>0</v>
      </c>
      <c r="AC150" t="n">
        <v>0</v>
      </c>
      <c r="AD150" t="n">
        <v>1</v>
      </c>
      <c r="AE150" t="n">
        <v>0</v>
      </c>
      <c r="AF150" t="inlineStr"/>
      <c r="AG150" t="n">
        <v>0.21</v>
      </c>
      <c r="AH150" t="n">
        <v>2</v>
      </c>
      <c r="AI150" t="n">
        <v>78863730</v>
      </c>
      <c r="AJ150" t="n">
        <v>145</v>
      </c>
      <c r="AK150" t="n">
        <v>0</v>
      </c>
      <c r="AL150" t="n">
        <v>0</v>
      </c>
      <c r="AM150" t="n">
        <v>0</v>
      </c>
      <c r="AN150" t="n">
        <v>0</v>
      </c>
      <c r="AO150" t="n">
        <v>0</v>
      </c>
      <c r="AP150" t="n">
        <v>0</v>
      </c>
      <c r="AQ150" t="n">
        <v>0</v>
      </c>
      <c r="AR150" t="n">
        <v>0</v>
      </c>
    </row>
    <row r="151">
      <c r="A151">
        <f>ROW(Source!A405)</f>
        <v/>
      </c>
      <c r="B151" t="n">
        <v>78863731</v>
      </c>
      <c r="C151" t="n">
        <v>78863708</v>
      </c>
      <c r="D151" t="n">
        <v>29117361</v>
      </c>
      <c r="E151" t="n">
        <v>1</v>
      </c>
      <c r="F151" t="n">
        <v>1</v>
      </c>
      <c r="G151" t="n">
        <v>1</v>
      </c>
      <c r="H151" t="n">
        <v>3</v>
      </c>
      <c r="I151" t="inlineStr">
        <is>
          <t>103-1457</t>
        </is>
      </c>
      <c r="J151" t="inlineStr">
        <is>
          <t>ТССЦ Московской обл., 103-1457, приказ Минстроя России №675/пр от 28.02.2017 № 254/пр</t>
        </is>
      </c>
      <c r="K151" t="inlineStr">
        <is>
          <t>Трубы металлополимерные многослойные для холодного водоснабжения, давлением 1 МПа (10 кгс/см2), для температуры до 30 градусов С, диаметром 25 мм</t>
        </is>
      </c>
      <c r="L151" t="n">
        <v>1301</v>
      </c>
      <c r="N151" t="n">
        <v>1003</v>
      </c>
      <c r="O151" t="inlineStr">
        <is>
          <t>м</t>
        </is>
      </c>
      <c r="P151" t="inlineStr">
        <is>
          <t>м</t>
        </is>
      </c>
      <c r="Q151" t="n">
        <v>1</v>
      </c>
      <c r="X151" t="n">
        <v>97.8</v>
      </c>
      <c r="Y151" t="n">
        <v>27.95</v>
      </c>
      <c r="Z151" t="n">
        <v>0</v>
      </c>
      <c r="AA151" t="n">
        <v>0</v>
      </c>
      <c r="AB151" t="n">
        <v>0</v>
      </c>
      <c r="AC151" t="n">
        <v>0</v>
      </c>
      <c r="AD151" t="n">
        <v>1</v>
      </c>
      <c r="AE151" t="n">
        <v>0</v>
      </c>
      <c r="AF151" t="inlineStr"/>
      <c r="AG151" t="n">
        <v>97.8</v>
      </c>
      <c r="AH151" t="n">
        <v>2</v>
      </c>
      <c r="AI151" t="n">
        <v>78863731</v>
      </c>
      <c r="AJ151" t="n">
        <v>146</v>
      </c>
      <c r="AK151" t="n">
        <v>0</v>
      </c>
      <c r="AL151" t="n">
        <v>0</v>
      </c>
      <c r="AM151" t="n">
        <v>0</v>
      </c>
      <c r="AN151" t="n">
        <v>0</v>
      </c>
      <c r="AO151" t="n">
        <v>0</v>
      </c>
      <c r="AP151" t="n">
        <v>0</v>
      </c>
      <c r="AQ151" t="n">
        <v>0</v>
      </c>
      <c r="AR151" t="n">
        <v>0</v>
      </c>
    </row>
    <row r="152">
      <c r="A152">
        <f>ROW(Source!A405)</f>
        <v/>
      </c>
      <c r="B152" t="n">
        <v>78863732</v>
      </c>
      <c r="C152" t="n">
        <v>78863708</v>
      </c>
      <c r="D152" t="n">
        <v>29117371</v>
      </c>
      <c r="E152" t="n">
        <v>1</v>
      </c>
      <c r="F152" t="n">
        <v>1</v>
      </c>
      <c r="G152" t="n">
        <v>1</v>
      </c>
      <c r="H152" t="n">
        <v>3</v>
      </c>
      <c r="I152" t="inlineStr">
        <is>
          <t>103-9910</t>
        </is>
      </c>
      <c r="J152" t="inlineStr">
        <is>
          <t>ТССЦ Московской обл., 103-9910, приказ Минстроя России №675/пр от 28.02.2017 № 254/пр</t>
        </is>
      </c>
      <c r="K152" t="inlineStr">
        <is>
          <t>Фасонные и соединительные части к многослойным металлополимерным трубам</t>
        </is>
      </c>
      <c r="L152" t="n">
        <v>1354</v>
      </c>
      <c r="N152" t="n">
        <v>1010</v>
      </c>
      <c r="O152" t="inlineStr">
        <is>
          <t>шт.</t>
        </is>
      </c>
      <c r="P152" t="inlineStr">
        <is>
          <t>шт.</t>
        </is>
      </c>
      <c r="Q152" t="n">
        <v>1</v>
      </c>
      <c r="X152" t="n">
        <v>0</v>
      </c>
      <c r="Y152" t="n">
        <v>0</v>
      </c>
      <c r="Z152" t="n">
        <v>0</v>
      </c>
      <c r="AA152" t="n">
        <v>0</v>
      </c>
      <c r="AB152" t="n">
        <v>0</v>
      </c>
      <c r="AC152" t="n">
        <v>1</v>
      </c>
      <c r="AD152" t="n">
        <v>0</v>
      </c>
      <c r="AE152" t="n">
        <v>0</v>
      </c>
      <c r="AF152" t="inlineStr"/>
      <c r="AG152" t="n">
        <v>0</v>
      </c>
      <c r="AH152" t="n">
        <v>3</v>
      </c>
      <c r="AI152" t="n">
        <v>-1</v>
      </c>
      <c r="AJ152" t="inlineStr"/>
      <c r="AK152" t="n">
        <v>0</v>
      </c>
      <c r="AL152" t="n">
        <v>0</v>
      </c>
      <c r="AM152" t="n">
        <v>0</v>
      </c>
      <c r="AN152" t="n">
        <v>0</v>
      </c>
      <c r="AO152" t="n">
        <v>0</v>
      </c>
      <c r="AP152" t="n">
        <v>0</v>
      </c>
      <c r="AQ152" t="n">
        <v>0</v>
      </c>
      <c r="AR152" t="n">
        <v>0</v>
      </c>
    </row>
    <row r="153">
      <c r="A153">
        <f>ROW(Source!A405)</f>
        <v/>
      </c>
      <c r="B153" t="n">
        <v>78863733</v>
      </c>
      <c r="C153" t="n">
        <v>78863708</v>
      </c>
      <c r="D153" t="n">
        <v>29140635</v>
      </c>
      <c r="E153" t="n">
        <v>1</v>
      </c>
      <c r="F153" t="n">
        <v>1</v>
      </c>
      <c r="G153" t="n">
        <v>1</v>
      </c>
      <c r="H153" t="n">
        <v>3</v>
      </c>
      <c r="I153" t="inlineStr">
        <is>
          <t>301-1380</t>
        </is>
      </c>
      <c r="J153" t="inlineStr">
        <is>
          <t>ТССЦ Московской обл., 301-1380, приказ Минстроя России №675/пр от 28.02.2017 № 256/пр</t>
        </is>
      </c>
      <c r="K153" t="inlineStr">
        <is>
          <t>Трубки защитные гофрированные</t>
        </is>
      </c>
      <c r="L153" t="n">
        <v>1301</v>
      </c>
      <c r="N153" t="n">
        <v>1003</v>
      </c>
      <c r="O153" t="inlineStr">
        <is>
          <t>м</t>
        </is>
      </c>
      <c r="P153" t="inlineStr">
        <is>
          <t>м</t>
        </is>
      </c>
      <c r="Q153" t="n">
        <v>1</v>
      </c>
      <c r="X153" t="n">
        <v>13</v>
      </c>
      <c r="Y153" t="n">
        <v>9.52</v>
      </c>
      <c r="Z153" t="n">
        <v>0</v>
      </c>
      <c r="AA153" t="n">
        <v>0</v>
      </c>
      <c r="AB153" t="n">
        <v>0</v>
      </c>
      <c r="AC153" t="n">
        <v>0</v>
      </c>
      <c r="AD153" t="n">
        <v>1</v>
      </c>
      <c r="AE153" t="n">
        <v>0</v>
      </c>
      <c r="AF153" t="inlineStr"/>
      <c r="AG153" t="n">
        <v>13</v>
      </c>
      <c r="AH153" t="n">
        <v>2</v>
      </c>
      <c r="AI153" t="n">
        <v>78863733</v>
      </c>
      <c r="AJ153" t="n">
        <v>147</v>
      </c>
      <c r="AK153" t="n">
        <v>0</v>
      </c>
      <c r="AL153" t="n">
        <v>0</v>
      </c>
      <c r="AM153" t="n">
        <v>0</v>
      </c>
      <c r="AN153" t="n">
        <v>0</v>
      </c>
      <c r="AO153" t="n">
        <v>0</v>
      </c>
      <c r="AP153" t="n">
        <v>0</v>
      </c>
      <c r="AQ153" t="n">
        <v>0</v>
      </c>
      <c r="AR153" t="n">
        <v>0</v>
      </c>
    </row>
    <row r="154">
      <c r="A154">
        <f>ROW(Source!A405)</f>
        <v/>
      </c>
      <c r="B154" t="n">
        <v>78863734</v>
      </c>
      <c r="C154" t="n">
        <v>78863708</v>
      </c>
      <c r="D154" t="n">
        <v>29139870</v>
      </c>
      <c r="E154" t="n">
        <v>1</v>
      </c>
      <c r="F154" t="n">
        <v>1</v>
      </c>
      <c r="G154" t="n">
        <v>1</v>
      </c>
      <c r="H154" t="n">
        <v>3</v>
      </c>
      <c r="I154" t="inlineStr">
        <is>
          <t>301-9240</t>
        </is>
      </c>
      <c r="J154" t="inlineStr">
        <is>
          <t>ТССЦ Московской обл., 301-9240, приказ Минстроя России №675/пр от 28.02.2017 № 256/пр</t>
        </is>
      </c>
      <c r="K154" t="inlineStr">
        <is>
          <t>Крепления</t>
        </is>
      </c>
      <c r="L154" t="n">
        <v>1346</v>
      </c>
      <c r="N154" t="n">
        <v>1009</v>
      </c>
      <c r="O154" t="inlineStr">
        <is>
          <t>кг</t>
        </is>
      </c>
      <c r="P154" t="inlineStr">
        <is>
          <t>кг</t>
        </is>
      </c>
      <c r="Q154" t="n">
        <v>1</v>
      </c>
      <c r="X154" t="n">
        <v>0</v>
      </c>
      <c r="Y154" t="n">
        <v>0</v>
      </c>
      <c r="Z154" t="n">
        <v>0</v>
      </c>
      <c r="AA154" t="n">
        <v>0</v>
      </c>
      <c r="AB154" t="n">
        <v>0</v>
      </c>
      <c r="AC154" t="n">
        <v>1</v>
      </c>
      <c r="AD154" t="n">
        <v>0</v>
      </c>
      <c r="AE154" t="n">
        <v>0</v>
      </c>
      <c r="AF154" t="inlineStr"/>
      <c r="AG154" t="n">
        <v>0</v>
      </c>
      <c r="AH154" t="n">
        <v>3</v>
      </c>
      <c r="AI154" t="n">
        <v>-1</v>
      </c>
      <c r="AJ154" t="inlineStr"/>
      <c r="AK154" t="n">
        <v>0</v>
      </c>
      <c r="AL154" t="n">
        <v>0</v>
      </c>
      <c r="AM154" t="n">
        <v>0</v>
      </c>
      <c r="AN154" t="n">
        <v>0</v>
      </c>
      <c r="AO154" t="n">
        <v>0</v>
      </c>
      <c r="AP154" t="n">
        <v>0</v>
      </c>
      <c r="AQ154" t="n">
        <v>0</v>
      </c>
      <c r="AR154" t="n">
        <v>0</v>
      </c>
    </row>
    <row r="155">
      <c r="A155">
        <f>ROW(Source!A405)</f>
        <v/>
      </c>
      <c r="B155" t="n">
        <v>78863735</v>
      </c>
      <c r="C155" t="n">
        <v>78863708</v>
      </c>
      <c r="D155" t="n">
        <v>29144271</v>
      </c>
      <c r="E155" t="n">
        <v>1</v>
      </c>
      <c r="F155" t="n">
        <v>1</v>
      </c>
      <c r="G155" t="n">
        <v>1</v>
      </c>
      <c r="H155" t="n">
        <v>3</v>
      </c>
      <c r="I155" t="inlineStr">
        <is>
          <t>302-9912</t>
        </is>
      </c>
      <c r="J155" t="inlineStr">
        <is>
          <t>ТССЦ Московской обл., 302-9912, приказ Минстроя России №675/пр от 28.02.2017 № 256/пр</t>
        </is>
      </c>
      <c r="K155" t="inlineStr">
        <is>
          <t>Арматура запорная к многослойным металлополимерным трубам</t>
        </is>
      </c>
      <c r="L155" t="n">
        <v>1354</v>
      </c>
      <c r="N155" t="n">
        <v>1010</v>
      </c>
      <c r="O155" t="inlineStr">
        <is>
          <t>шт.</t>
        </is>
      </c>
      <c r="P155" t="inlineStr">
        <is>
          <t>шт.</t>
        </is>
      </c>
      <c r="Q155" t="n">
        <v>1</v>
      </c>
      <c r="X155" t="n">
        <v>0</v>
      </c>
      <c r="Y155" t="n">
        <v>0</v>
      </c>
      <c r="Z155" t="n">
        <v>0</v>
      </c>
      <c r="AA155" t="n">
        <v>0</v>
      </c>
      <c r="AB155" t="n">
        <v>0</v>
      </c>
      <c r="AC155" t="n">
        <v>1</v>
      </c>
      <c r="AD155" t="n">
        <v>0</v>
      </c>
      <c r="AE155" t="n">
        <v>0</v>
      </c>
      <c r="AF155" t="inlineStr"/>
      <c r="AG155" t="n">
        <v>0</v>
      </c>
      <c r="AH155" t="n">
        <v>3</v>
      </c>
      <c r="AI155" t="n">
        <v>-1</v>
      </c>
      <c r="AJ155" t="inlineStr"/>
      <c r="AK155" t="n">
        <v>0</v>
      </c>
      <c r="AL155" t="n">
        <v>0</v>
      </c>
      <c r="AM155" t="n">
        <v>0</v>
      </c>
      <c r="AN155" t="n">
        <v>0</v>
      </c>
      <c r="AO155" t="n">
        <v>0</v>
      </c>
      <c r="AP155" t="n">
        <v>0</v>
      </c>
      <c r="AQ155" t="n">
        <v>0</v>
      </c>
      <c r="AR155" t="n">
        <v>0</v>
      </c>
    </row>
    <row r="156">
      <c r="A156">
        <f>ROW(Source!A405)</f>
        <v/>
      </c>
      <c r="B156" t="n">
        <v>78863736</v>
      </c>
      <c r="C156" t="n">
        <v>78863708</v>
      </c>
      <c r="D156" t="n">
        <v>29149245</v>
      </c>
      <c r="E156" t="n">
        <v>1</v>
      </c>
      <c r="F156" t="n">
        <v>1</v>
      </c>
      <c r="G156" t="n">
        <v>1</v>
      </c>
      <c r="H156" t="n">
        <v>3</v>
      </c>
      <c r="I156" t="inlineStr">
        <is>
          <t>405-0254</t>
        </is>
      </c>
      <c r="J156" t="inlineStr">
        <is>
          <t>ТССЦ Московской обл., 405-0254, приказ Минстроя России №675/пр от 28.02.2017 № 257/пр</t>
        </is>
      </c>
      <c r="K156" t="inlineStr">
        <is>
          <t>Известь строительная негашеная хлорная, марки А</t>
        </is>
      </c>
      <c r="L156" t="n">
        <v>1348</v>
      </c>
      <c r="N156" t="n">
        <v>1009</v>
      </c>
      <c r="O156" t="inlineStr">
        <is>
          <t>т</t>
        </is>
      </c>
      <c r="P156" t="inlineStr">
        <is>
          <t>т</t>
        </is>
      </c>
      <c r="Q156" t="n">
        <v>1000</v>
      </c>
      <c r="X156" t="n">
        <v>0.0026</v>
      </c>
      <c r="Y156" t="n">
        <v>2147</v>
      </c>
      <c r="Z156" t="n">
        <v>0</v>
      </c>
      <c r="AA156" t="n">
        <v>0</v>
      </c>
      <c r="AB156" t="n">
        <v>0</v>
      </c>
      <c r="AC156" t="n">
        <v>0</v>
      </c>
      <c r="AD156" t="n">
        <v>1</v>
      </c>
      <c r="AE156" t="n">
        <v>0</v>
      </c>
      <c r="AF156" t="inlineStr"/>
      <c r="AG156" t="n">
        <v>0.0026</v>
      </c>
      <c r="AH156" t="n">
        <v>2</v>
      </c>
      <c r="AI156" t="n">
        <v>78863736</v>
      </c>
      <c r="AJ156" t="n">
        <v>149</v>
      </c>
      <c r="AK156" t="n">
        <v>0</v>
      </c>
      <c r="AL156" t="n">
        <v>0</v>
      </c>
      <c r="AM156" t="n">
        <v>0</v>
      </c>
      <c r="AN156" t="n">
        <v>0</v>
      </c>
      <c r="AO156" t="n">
        <v>0</v>
      </c>
      <c r="AP156" t="n">
        <v>0</v>
      </c>
      <c r="AQ156" t="n">
        <v>0</v>
      </c>
      <c r="AR156" t="n">
        <v>0</v>
      </c>
    </row>
    <row r="157">
      <c r="A157">
        <f>ROW(Source!A405)</f>
        <v/>
      </c>
      <c r="B157" t="n">
        <v>78863737</v>
      </c>
      <c r="C157" t="n">
        <v>78863708</v>
      </c>
      <c r="D157" t="n">
        <v>29150040</v>
      </c>
      <c r="E157" t="n">
        <v>1</v>
      </c>
      <c r="F157" t="n">
        <v>1</v>
      </c>
      <c r="G157" t="n">
        <v>1</v>
      </c>
      <c r="H157" t="n">
        <v>3</v>
      </c>
      <c r="I157" t="inlineStr">
        <is>
          <t>411-0001</t>
        </is>
      </c>
      <c r="J157" t="inlineStr">
        <is>
          <t>ТССЦ Московской обл., 411-0001, приказ Минстроя России №675/пр от 28.02.2017 № 257/пр</t>
        </is>
      </c>
      <c r="K157" t="inlineStr">
        <is>
          <t>Вода</t>
        </is>
      </c>
      <c r="L157" t="n">
        <v>1339</v>
      </c>
      <c r="N157" t="n">
        <v>1007</v>
      </c>
      <c r="O157" t="inlineStr">
        <is>
          <t>м3</t>
        </is>
      </c>
      <c r="P157" t="inlineStr">
        <is>
          <t>м3</t>
        </is>
      </c>
      <c r="Q157" t="n">
        <v>1</v>
      </c>
      <c r="X157" t="n">
        <v>0.74</v>
      </c>
      <c r="Y157" t="n">
        <v>2.44</v>
      </c>
      <c r="Z157" t="n">
        <v>0</v>
      </c>
      <c r="AA157" t="n">
        <v>0</v>
      </c>
      <c r="AB157" t="n">
        <v>0</v>
      </c>
      <c r="AC157" t="n">
        <v>0</v>
      </c>
      <c r="AD157" t="n">
        <v>1</v>
      </c>
      <c r="AE157" t="n">
        <v>0</v>
      </c>
      <c r="AF157" t="inlineStr"/>
      <c r="AG157" t="n">
        <v>0.74</v>
      </c>
      <c r="AH157" t="n">
        <v>2</v>
      </c>
      <c r="AI157" t="n">
        <v>78863737</v>
      </c>
      <c r="AJ157" t="n">
        <v>150</v>
      </c>
      <c r="AK157" t="n">
        <v>0</v>
      </c>
      <c r="AL157" t="n">
        <v>0</v>
      </c>
      <c r="AM157" t="n">
        <v>0</v>
      </c>
      <c r="AN157" t="n">
        <v>0</v>
      </c>
      <c r="AO157" t="n">
        <v>0</v>
      </c>
      <c r="AP157" t="n">
        <v>0</v>
      </c>
      <c r="AQ157" t="n">
        <v>0</v>
      </c>
      <c r="AR157" t="n">
        <v>0</v>
      </c>
    </row>
    <row r="158">
      <c r="A158">
        <f>ROW(Source!A409)</f>
        <v/>
      </c>
      <c r="B158" t="n">
        <v>78863755</v>
      </c>
      <c r="C158" t="n">
        <v>78863748</v>
      </c>
      <c r="D158" t="n">
        <v>18408291</v>
      </c>
      <c r="E158" t="n">
        <v>1</v>
      </c>
      <c r="F158" t="n">
        <v>1</v>
      </c>
      <c r="G158" t="n">
        <v>1</v>
      </c>
      <c r="H158" t="n">
        <v>1</v>
      </c>
      <c r="I158" t="inlineStr">
        <is>
          <t>1-1025-90</t>
        </is>
      </c>
      <c r="J158" t="inlineStr"/>
      <c r="K158" t="inlineStr">
        <is>
          <t>Рабочий строитель среднего разряда 2,5</t>
        </is>
      </c>
      <c r="L158" t="n">
        <v>1369</v>
      </c>
      <c r="N158" t="n">
        <v>1013</v>
      </c>
      <c r="O158" t="inlineStr">
        <is>
          <t>чел.-ч</t>
        </is>
      </c>
      <c r="P158" t="inlineStr">
        <is>
          <t>чел.-ч</t>
        </is>
      </c>
      <c r="Q158" t="n">
        <v>1</v>
      </c>
      <c r="X158" t="n">
        <v>32.2</v>
      </c>
      <c r="Y158" t="n">
        <v>0</v>
      </c>
      <c r="Z158" t="n">
        <v>0</v>
      </c>
      <c r="AA158" t="n">
        <v>0</v>
      </c>
      <c r="AB158" t="n">
        <v>8.17</v>
      </c>
      <c r="AC158" t="n">
        <v>0</v>
      </c>
      <c r="AD158" t="n">
        <v>1</v>
      </c>
      <c r="AE158" t="n">
        <v>1</v>
      </c>
      <c r="AF158" t="inlineStr"/>
      <c r="AG158" t="n">
        <v>32.2</v>
      </c>
      <c r="AH158" t="n">
        <v>2</v>
      </c>
      <c r="AI158" t="n">
        <v>78863749</v>
      </c>
      <c r="AJ158" t="n">
        <v>153</v>
      </c>
      <c r="AK158" t="n">
        <v>0</v>
      </c>
      <c r="AL158" t="n">
        <v>0</v>
      </c>
      <c r="AM158" t="n">
        <v>0</v>
      </c>
      <c r="AN158" t="n">
        <v>0</v>
      </c>
      <c r="AO158" t="n">
        <v>0</v>
      </c>
      <c r="AP158" t="n">
        <v>0</v>
      </c>
      <c r="AQ158" t="n">
        <v>0</v>
      </c>
      <c r="AR158" t="n">
        <v>0</v>
      </c>
    </row>
    <row r="159">
      <c r="A159">
        <f>ROW(Source!A409)</f>
        <v/>
      </c>
      <c r="B159" t="n">
        <v>78863756</v>
      </c>
      <c r="C159" t="n">
        <v>78863748</v>
      </c>
      <c r="D159" t="n">
        <v>29174913</v>
      </c>
      <c r="E159" t="n">
        <v>1</v>
      </c>
      <c r="F159" t="n">
        <v>1</v>
      </c>
      <c r="G159" t="n">
        <v>1</v>
      </c>
      <c r="H159" t="n">
        <v>2</v>
      </c>
      <c r="I159" t="inlineStr">
        <is>
          <t>400001</t>
        </is>
      </c>
      <c r="J159" t="inlineStr">
        <is>
          <t>ТСЭМ Московской обл., 400001, приказ Минстроя России №675/пр от 28.02.2017 № 264/пр</t>
        </is>
      </c>
      <c r="K159" t="inlineStr">
        <is>
          <t>Автомобили бортовые, грузоподъемность до 5 т</t>
        </is>
      </c>
      <c r="L159" t="n">
        <v>1368</v>
      </c>
      <c r="N159" t="n">
        <v>1011</v>
      </c>
      <c r="O159" t="inlineStr">
        <is>
          <t>маш.-ч</t>
        </is>
      </c>
      <c r="P159" t="inlineStr">
        <is>
          <t>маш.-ч</t>
        </is>
      </c>
      <c r="Q159" t="n">
        <v>1</v>
      </c>
      <c r="X159" t="n">
        <v>0.01</v>
      </c>
      <c r="Y159" t="n">
        <v>0</v>
      </c>
      <c r="Z159" t="n">
        <v>87.17</v>
      </c>
      <c r="AA159" t="n">
        <v>11.6</v>
      </c>
      <c r="AB159" t="n">
        <v>0</v>
      </c>
      <c r="AC159" t="n">
        <v>0</v>
      </c>
      <c r="AD159" t="n">
        <v>1</v>
      </c>
      <c r="AE159" t="n">
        <v>0</v>
      </c>
      <c r="AF159" t="inlineStr"/>
      <c r="AG159" t="n">
        <v>0.01</v>
      </c>
      <c r="AH159" t="n">
        <v>2</v>
      </c>
      <c r="AI159" t="n">
        <v>78863750</v>
      </c>
      <c r="AJ159" t="n">
        <v>154</v>
      </c>
      <c r="AK159" t="n">
        <v>0</v>
      </c>
      <c r="AL159" t="n">
        <v>0</v>
      </c>
      <c r="AM159" t="n">
        <v>0</v>
      </c>
      <c r="AN159" t="n">
        <v>0</v>
      </c>
      <c r="AO159" t="n">
        <v>0</v>
      </c>
      <c r="AP159" t="n">
        <v>0</v>
      </c>
      <c r="AQ159" t="n">
        <v>0</v>
      </c>
      <c r="AR159" t="n">
        <v>0</v>
      </c>
    </row>
    <row r="160">
      <c r="A160">
        <f>ROW(Source!A409)</f>
        <v/>
      </c>
      <c r="B160" t="n">
        <v>78863757</v>
      </c>
      <c r="C160" t="n">
        <v>78863748</v>
      </c>
      <c r="D160" t="n">
        <v>29110139</v>
      </c>
      <c r="E160" t="n">
        <v>1</v>
      </c>
      <c r="F160" t="n">
        <v>1</v>
      </c>
      <c r="G160" t="n">
        <v>1</v>
      </c>
      <c r="H160" t="n">
        <v>3</v>
      </c>
      <c r="I160" t="inlineStr">
        <is>
          <t>101-1703</t>
        </is>
      </c>
      <c r="J160" t="inlineStr">
        <is>
          <t>ТССЦ Московской обл., 101-1703, приказ Минстроя России №675/пр от 28.02.2017 № 254/пр</t>
        </is>
      </c>
      <c r="K160" t="inlineStr">
        <is>
          <t>Прокладки резиновые (пластина техническая прессованная)</t>
        </is>
      </c>
      <c r="L160" t="n">
        <v>1346</v>
      </c>
      <c r="N160" t="n">
        <v>1009</v>
      </c>
      <c r="O160" t="inlineStr">
        <is>
          <t>кг</t>
        </is>
      </c>
      <c r="P160" t="inlineStr">
        <is>
          <t>кг</t>
        </is>
      </c>
      <c r="Q160" t="n">
        <v>1</v>
      </c>
      <c r="X160" t="n">
        <v>2</v>
      </c>
      <c r="Y160" t="n">
        <v>23.09</v>
      </c>
      <c r="Z160" t="n">
        <v>0</v>
      </c>
      <c r="AA160" t="n">
        <v>0</v>
      </c>
      <c r="AB160" t="n">
        <v>0</v>
      </c>
      <c r="AC160" t="n">
        <v>0</v>
      </c>
      <c r="AD160" t="n">
        <v>1</v>
      </c>
      <c r="AE160" t="n">
        <v>0</v>
      </c>
      <c r="AF160" t="inlineStr"/>
      <c r="AG160" t="n">
        <v>2</v>
      </c>
      <c r="AH160" t="n">
        <v>2</v>
      </c>
      <c r="AI160" t="n">
        <v>78863751</v>
      </c>
      <c r="AJ160" t="n">
        <v>155</v>
      </c>
      <c r="AK160" t="n">
        <v>0</v>
      </c>
      <c r="AL160" t="n">
        <v>0</v>
      </c>
      <c r="AM160" t="n">
        <v>0</v>
      </c>
      <c r="AN160" t="n">
        <v>0</v>
      </c>
      <c r="AO160" t="n">
        <v>0</v>
      </c>
      <c r="AP160" t="n">
        <v>0</v>
      </c>
      <c r="AQ160" t="n">
        <v>0</v>
      </c>
      <c r="AR160" t="n">
        <v>0</v>
      </c>
    </row>
    <row r="161">
      <c r="A161">
        <f>ROW(Source!A409)</f>
        <v/>
      </c>
      <c r="B161" t="n">
        <v>78863758</v>
      </c>
      <c r="C161" t="n">
        <v>78863748</v>
      </c>
      <c r="D161" t="n">
        <v>29114240</v>
      </c>
      <c r="E161" t="n">
        <v>1</v>
      </c>
      <c r="F161" t="n">
        <v>1</v>
      </c>
      <c r="G161" t="n">
        <v>1</v>
      </c>
      <c r="H161" t="n">
        <v>3</v>
      </c>
      <c r="I161" t="inlineStr">
        <is>
          <t>101-2576</t>
        </is>
      </c>
      <c r="J161" t="inlineStr">
        <is>
          <t>ТССЦ Московской обл., 101-2576, приказ Минстроя России №675/пр от 28.02.2017 № 254/пр</t>
        </is>
      </c>
      <c r="K161" t="inlineStr">
        <is>
          <t>Болты с гайками и шайбами для санитарно-технических работ диаметром 16 мм</t>
        </is>
      </c>
      <c r="L161" t="n">
        <v>1348</v>
      </c>
      <c r="N161" t="n">
        <v>1009</v>
      </c>
      <c r="O161" t="inlineStr">
        <is>
          <t>т</t>
        </is>
      </c>
      <c r="P161" t="inlineStr">
        <is>
          <t>т</t>
        </is>
      </c>
      <c r="Q161" t="n">
        <v>1000</v>
      </c>
      <c r="X161" t="n">
        <v>0.005</v>
      </c>
      <c r="Y161" t="n">
        <v>14830</v>
      </c>
      <c r="Z161" t="n">
        <v>0</v>
      </c>
      <c r="AA161" t="n">
        <v>0</v>
      </c>
      <c r="AB161" t="n">
        <v>0</v>
      </c>
      <c r="AC161" t="n">
        <v>0</v>
      </c>
      <c r="AD161" t="n">
        <v>1</v>
      </c>
      <c r="AE161" t="n">
        <v>0</v>
      </c>
      <c r="AF161" t="inlineStr"/>
      <c r="AG161" t="n">
        <v>0.005</v>
      </c>
      <c r="AH161" t="n">
        <v>2</v>
      </c>
      <c r="AI161" t="n">
        <v>78863752</v>
      </c>
      <c r="AJ161" t="n">
        <v>156</v>
      </c>
      <c r="AK161" t="n">
        <v>0</v>
      </c>
      <c r="AL161" t="n">
        <v>0</v>
      </c>
      <c r="AM161" t="n">
        <v>0</v>
      </c>
      <c r="AN161" t="n">
        <v>0</v>
      </c>
      <c r="AO161" t="n">
        <v>0</v>
      </c>
      <c r="AP161" t="n">
        <v>0</v>
      </c>
      <c r="AQ161" t="n">
        <v>0</v>
      </c>
      <c r="AR161" t="n">
        <v>0</v>
      </c>
    </row>
    <row r="162">
      <c r="A162">
        <f>ROW(Source!A409)</f>
        <v/>
      </c>
      <c r="B162" t="n">
        <v>78863759</v>
      </c>
      <c r="C162" t="n">
        <v>78863748</v>
      </c>
      <c r="D162" t="n">
        <v>29150040</v>
      </c>
      <c r="E162" t="n">
        <v>1</v>
      </c>
      <c r="F162" t="n">
        <v>1</v>
      </c>
      <c r="G162" t="n">
        <v>1</v>
      </c>
      <c r="H162" t="n">
        <v>3</v>
      </c>
      <c r="I162" t="inlineStr">
        <is>
          <t>411-0001</t>
        </is>
      </c>
      <c r="J162" t="inlineStr">
        <is>
          <t>ТССЦ Московской обл., 411-0001, приказ Минстроя России №675/пр от 28.02.2017 № 257/пр</t>
        </is>
      </c>
      <c r="K162" t="inlineStr">
        <is>
          <t>Вода</t>
        </is>
      </c>
      <c r="L162" t="n">
        <v>1339</v>
      </c>
      <c r="N162" t="n">
        <v>1007</v>
      </c>
      <c r="O162" t="inlineStr">
        <is>
          <t>м3</t>
        </is>
      </c>
      <c r="P162" t="inlineStr">
        <is>
          <t>м3</t>
        </is>
      </c>
      <c r="Q162" t="n">
        <v>1</v>
      </c>
      <c r="X162" t="n">
        <v>7.8</v>
      </c>
      <c r="Y162" t="n">
        <v>2.44</v>
      </c>
      <c r="Z162" t="n">
        <v>0</v>
      </c>
      <c r="AA162" t="n">
        <v>0</v>
      </c>
      <c r="AB162" t="n">
        <v>0</v>
      </c>
      <c r="AC162" t="n">
        <v>0</v>
      </c>
      <c r="AD162" t="n">
        <v>1</v>
      </c>
      <c r="AE162" t="n">
        <v>0</v>
      </c>
      <c r="AF162" t="inlineStr"/>
      <c r="AG162" t="n">
        <v>7.8</v>
      </c>
      <c r="AH162" t="n">
        <v>2</v>
      </c>
      <c r="AI162" t="n">
        <v>78863753</v>
      </c>
      <c r="AJ162" t="n">
        <v>157</v>
      </c>
      <c r="AK162" t="n">
        <v>0</v>
      </c>
      <c r="AL162" t="n">
        <v>0</v>
      </c>
      <c r="AM162" t="n">
        <v>0</v>
      </c>
      <c r="AN162" t="n">
        <v>0</v>
      </c>
      <c r="AO162" t="n">
        <v>0</v>
      </c>
      <c r="AP162" t="n">
        <v>0</v>
      </c>
      <c r="AQ162" t="n">
        <v>0</v>
      </c>
      <c r="AR162" t="n">
        <v>0</v>
      </c>
    </row>
    <row r="163">
      <c r="A163">
        <f>ROW(Source!A449)</f>
        <v/>
      </c>
      <c r="B163" t="n">
        <v>78863825</v>
      </c>
      <c r="C163" t="n">
        <v>78863824</v>
      </c>
      <c r="D163" t="n">
        <v>18410572</v>
      </c>
      <c r="E163" t="n">
        <v>1</v>
      </c>
      <c r="F163" t="n">
        <v>1</v>
      </c>
      <c r="G163" t="n">
        <v>1</v>
      </c>
      <c r="H163" t="n">
        <v>1</v>
      </c>
      <c r="I163" t="inlineStr">
        <is>
          <t>1-1032-90</t>
        </is>
      </c>
      <c r="J163" t="inlineStr"/>
      <c r="K163" t="inlineStr">
        <is>
          <t>Рабочий строитель среднего разряда 3,2</t>
        </is>
      </c>
      <c r="L163" t="n">
        <v>1369</v>
      </c>
      <c r="N163" t="n">
        <v>1013</v>
      </c>
      <c r="O163" t="inlineStr">
        <is>
          <t>чел.-ч</t>
        </is>
      </c>
      <c r="P163" t="inlineStr">
        <is>
          <t>чел.-ч</t>
        </is>
      </c>
      <c r="Q163" t="n">
        <v>1</v>
      </c>
      <c r="X163" t="n">
        <v>16.64</v>
      </c>
      <c r="Y163" t="n">
        <v>0</v>
      </c>
      <c r="Z163" t="n">
        <v>0</v>
      </c>
      <c r="AA163" t="n">
        <v>0</v>
      </c>
      <c r="AB163" t="n">
        <v>8.74</v>
      </c>
      <c r="AC163" t="n">
        <v>0</v>
      </c>
      <c r="AD163" t="n">
        <v>1</v>
      </c>
      <c r="AE163" t="n">
        <v>1</v>
      </c>
      <c r="AF163" t="inlineStr"/>
      <c r="AG163" t="n">
        <v>16.64</v>
      </c>
      <c r="AH163" t="n">
        <v>2</v>
      </c>
      <c r="AI163" t="n">
        <v>78863825</v>
      </c>
      <c r="AJ163" t="n">
        <v>159</v>
      </c>
      <c r="AK163" t="n">
        <v>0</v>
      </c>
      <c r="AL163" t="n">
        <v>0</v>
      </c>
      <c r="AM163" t="n">
        <v>0</v>
      </c>
      <c r="AN163" t="n">
        <v>0</v>
      </c>
      <c r="AO163" t="n">
        <v>0</v>
      </c>
      <c r="AP163" t="n">
        <v>0</v>
      </c>
      <c r="AQ163" t="n">
        <v>0</v>
      </c>
      <c r="AR163" t="n">
        <v>0</v>
      </c>
    </row>
    <row r="164">
      <c r="A164">
        <f>ROW(Source!A449)</f>
        <v/>
      </c>
      <c r="B164" t="n">
        <v>78863826</v>
      </c>
      <c r="C164" t="n">
        <v>78863824</v>
      </c>
      <c r="D164" t="n">
        <v>29173472</v>
      </c>
      <c r="E164" t="n">
        <v>1</v>
      </c>
      <c r="F164" t="n">
        <v>1</v>
      </c>
      <c r="G164" t="n">
        <v>1</v>
      </c>
      <c r="H164" t="n">
        <v>2</v>
      </c>
      <c r="I164" t="inlineStr">
        <is>
          <t>134041</t>
        </is>
      </c>
      <c r="J164" t="inlineStr">
        <is>
          <t>ТСЭМ Московской обл., 134041, приказ Минстроя России №675/пр от 28.02.2017 № 264/пр</t>
        </is>
      </c>
      <c r="K164" t="inlineStr">
        <is>
          <t>Шуруповерт</t>
        </is>
      </c>
      <c r="L164" t="n">
        <v>1368</v>
      </c>
      <c r="N164" t="n">
        <v>1011</v>
      </c>
      <c r="O164" t="inlineStr">
        <is>
          <t>маш.-ч</t>
        </is>
      </c>
      <c r="P164" t="inlineStr">
        <is>
          <t>маш.-ч</t>
        </is>
      </c>
      <c r="Q164" t="n">
        <v>1</v>
      </c>
      <c r="X164" t="n">
        <v>4.6</v>
      </c>
      <c r="Y164" t="n">
        <v>0</v>
      </c>
      <c r="Z164" t="n">
        <v>3</v>
      </c>
      <c r="AA164" t="n">
        <v>0</v>
      </c>
      <c r="AB164" t="n">
        <v>0</v>
      </c>
      <c r="AC164" t="n">
        <v>0</v>
      </c>
      <c r="AD164" t="n">
        <v>1</v>
      </c>
      <c r="AE164" t="n">
        <v>0</v>
      </c>
      <c r="AF164" t="inlineStr"/>
      <c r="AG164" t="n">
        <v>4.6</v>
      </c>
      <c r="AH164" t="n">
        <v>2</v>
      </c>
      <c r="AI164" t="n">
        <v>78863826</v>
      </c>
      <c r="AJ164" t="n">
        <v>160</v>
      </c>
      <c r="AK164" t="n">
        <v>0</v>
      </c>
      <c r="AL164" t="n">
        <v>0</v>
      </c>
      <c r="AM164" t="n">
        <v>0</v>
      </c>
      <c r="AN164" t="n">
        <v>0</v>
      </c>
      <c r="AO164" t="n">
        <v>0</v>
      </c>
      <c r="AP164" t="n">
        <v>0</v>
      </c>
      <c r="AQ164" t="n">
        <v>0</v>
      </c>
      <c r="AR164" t="n">
        <v>0</v>
      </c>
    </row>
    <row r="165">
      <c r="A165">
        <f>ROW(Source!A449)</f>
        <v/>
      </c>
      <c r="B165" t="n">
        <v>78863827</v>
      </c>
      <c r="C165" t="n">
        <v>78863824</v>
      </c>
      <c r="D165" t="n">
        <v>29174500</v>
      </c>
      <c r="E165" t="n">
        <v>1</v>
      </c>
      <c r="F165" t="n">
        <v>1</v>
      </c>
      <c r="G165" t="n">
        <v>1</v>
      </c>
      <c r="H165" t="n">
        <v>2</v>
      </c>
      <c r="I165" t="inlineStr">
        <is>
          <t>330206</t>
        </is>
      </c>
      <c r="J165" t="inlineStr">
        <is>
          <t>ТСЭМ Московской обл., 330206, приказ Минстроя России №675/пр от 28.02.2017 № 264/пр</t>
        </is>
      </c>
      <c r="K165" t="inlineStr">
        <is>
          <t>Дрели электрические</t>
        </is>
      </c>
      <c r="L165" t="n">
        <v>1368</v>
      </c>
      <c r="N165" t="n">
        <v>1011</v>
      </c>
      <c r="O165" t="inlineStr">
        <is>
          <t>маш.-ч</t>
        </is>
      </c>
      <c r="P165" t="inlineStr">
        <is>
          <t>маш.-ч</t>
        </is>
      </c>
      <c r="Q165" t="n">
        <v>1</v>
      </c>
      <c r="X165" t="n">
        <v>4.6</v>
      </c>
      <c r="Y165" t="n">
        <v>0</v>
      </c>
      <c r="Z165" t="n">
        <v>1.95</v>
      </c>
      <c r="AA165" t="n">
        <v>0</v>
      </c>
      <c r="AB165" t="n">
        <v>0</v>
      </c>
      <c r="AC165" t="n">
        <v>0</v>
      </c>
      <c r="AD165" t="n">
        <v>1</v>
      </c>
      <c r="AE165" t="n">
        <v>0</v>
      </c>
      <c r="AF165" t="inlineStr"/>
      <c r="AG165" t="n">
        <v>4.6</v>
      </c>
      <c r="AH165" t="n">
        <v>2</v>
      </c>
      <c r="AI165" t="n">
        <v>78863827</v>
      </c>
      <c r="AJ165" t="n">
        <v>161</v>
      </c>
      <c r="AK165" t="n">
        <v>0</v>
      </c>
      <c r="AL165" t="n">
        <v>0</v>
      </c>
      <c r="AM165" t="n">
        <v>0</v>
      </c>
      <c r="AN165" t="n">
        <v>0</v>
      </c>
      <c r="AO165" t="n">
        <v>0</v>
      </c>
      <c r="AP165" t="n">
        <v>0</v>
      </c>
      <c r="AQ165" t="n">
        <v>0</v>
      </c>
      <c r="AR165" t="n">
        <v>0</v>
      </c>
    </row>
    <row r="166">
      <c r="A166">
        <f>ROW(Source!A449)</f>
        <v/>
      </c>
      <c r="B166" t="n">
        <v>78863828</v>
      </c>
      <c r="C166" t="n">
        <v>78863824</v>
      </c>
      <c r="D166" t="n">
        <v>29174591</v>
      </c>
      <c r="E166" t="n">
        <v>1</v>
      </c>
      <c r="F166" t="n">
        <v>1</v>
      </c>
      <c r="G166" t="n">
        <v>1</v>
      </c>
      <c r="H166" t="n">
        <v>2</v>
      </c>
      <c r="I166" t="inlineStr">
        <is>
          <t>331531</t>
        </is>
      </c>
      <c r="J166" t="inlineStr">
        <is>
          <t>ТСЭМ Московской обл., 331531, приказ Минстроя России №675/пр от 28.02.2017 № 264/пр</t>
        </is>
      </c>
      <c r="K166" t="inlineStr">
        <is>
          <t>Пила дисковая электрическая</t>
        </is>
      </c>
      <c r="L166" t="n">
        <v>1368</v>
      </c>
      <c r="N166" t="n">
        <v>1011</v>
      </c>
      <c r="O166" t="inlineStr">
        <is>
          <t>маш.-ч</t>
        </is>
      </c>
      <c r="P166" t="inlineStr">
        <is>
          <t>маш.-ч</t>
        </is>
      </c>
      <c r="Q166" t="n">
        <v>1</v>
      </c>
      <c r="X166" t="n">
        <v>0.36</v>
      </c>
      <c r="Y166" t="n">
        <v>0</v>
      </c>
      <c r="Z166" t="n">
        <v>0.95</v>
      </c>
      <c r="AA166" t="n">
        <v>0</v>
      </c>
      <c r="AB166" t="n">
        <v>0</v>
      </c>
      <c r="AC166" t="n">
        <v>0</v>
      </c>
      <c r="AD166" t="n">
        <v>1</v>
      </c>
      <c r="AE166" t="n">
        <v>0</v>
      </c>
      <c r="AF166" t="inlineStr"/>
      <c r="AG166" t="n">
        <v>0.36</v>
      </c>
      <c r="AH166" t="n">
        <v>2</v>
      </c>
      <c r="AI166" t="n">
        <v>78863828</v>
      </c>
      <c r="AJ166" t="n">
        <v>162</v>
      </c>
      <c r="AK166" t="n">
        <v>0</v>
      </c>
      <c r="AL166" t="n">
        <v>0</v>
      </c>
      <c r="AM166" t="n">
        <v>0</v>
      </c>
      <c r="AN166" t="n">
        <v>0</v>
      </c>
      <c r="AO166" t="n">
        <v>0</v>
      </c>
      <c r="AP166" t="n">
        <v>0</v>
      </c>
      <c r="AQ166" t="n">
        <v>0</v>
      </c>
      <c r="AR166" t="n">
        <v>0</v>
      </c>
    </row>
    <row r="167">
      <c r="A167">
        <f>ROW(Source!A449)</f>
        <v/>
      </c>
      <c r="B167" t="n">
        <v>78863829</v>
      </c>
      <c r="C167" t="n">
        <v>78863824</v>
      </c>
      <c r="D167" t="n">
        <v>29114305</v>
      </c>
      <c r="E167" t="n">
        <v>1</v>
      </c>
      <c r="F167" t="n">
        <v>1</v>
      </c>
      <c r="G167" t="n">
        <v>1</v>
      </c>
      <c r="H167" t="n">
        <v>3</v>
      </c>
      <c r="I167" t="inlineStr">
        <is>
          <t>101-4282</t>
        </is>
      </c>
      <c r="J167" t="inlineStr">
        <is>
          <t>ТССЦ Московской обл., 101-4282, приказ Минстроя России №675/пр от 28.02.2017 № 254/пр</t>
        </is>
      </c>
      <c r="K167" t="inlineStr">
        <is>
          <t>Винты самонарезающие остроконечные длиной 35 мм</t>
        </is>
      </c>
      <c r="L167" t="n">
        <v>1355</v>
      </c>
      <c r="N167" t="n">
        <v>1010</v>
      </c>
      <c r="O167" t="inlineStr">
        <is>
          <t>100 шт.</t>
        </is>
      </c>
      <c r="P167" t="inlineStr">
        <is>
          <t>100 шт.</t>
        </is>
      </c>
      <c r="Q167" t="n">
        <v>100</v>
      </c>
      <c r="X167" t="n">
        <v>6.7</v>
      </c>
      <c r="Y167" t="n">
        <v>12</v>
      </c>
      <c r="Z167" t="n">
        <v>0</v>
      </c>
      <c r="AA167" t="n">
        <v>0</v>
      </c>
      <c r="AB167" t="n">
        <v>0</v>
      </c>
      <c r="AC167" t="n">
        <v>0</v>
      </c>
      <c r="AD167" t="n">
        <v>1</v>
      </c>
      <c r="AE167" t="n">
        <v>0</v>
      </c>
      <c r="AF167" t="inlineStr"/>
      <c r="AG167" t="n">
        <v>6.7</v>
      </c>
      <c r="AH167" t="n">
        <v>2</v>
      </c>
      <c r="AI167" t="n">
        <v>78863829</v>
      </c>
      <c r="AJ167" t="n">
        <v>163</v>
      </c>
      <c r="AK167" t="n">
        <v>0</v>
      </c>
      <c r="AL167" t="n">
        <v>0</v>
      </c>
      <c r="AM167" t="n">
        <v>0</v>
      </c>
      <c r="AN167" t="n">
        <v>0</v>
      </c>
      <c r="AO167" t="n">
        <v>0</v>
      </c>
      <c r="AP167" t="n">
        <v>0</v>
      </c>
      <c r="AQ167" t="n">
        <v>0</v>
      </c>
      <c r="AR167" t="n">
        <v>0</v>
      </c>
    </row>
    <row r="168">
      <c r="A168">
        <f>ROW(Source!A449)</f>
        <v/>
      </c>
      <c r="B168" t="n">
        <v>78863830</v>
      </c>
      <c r="C168" t="n">
        <v>78863824</v>
      </c>
      <c r="D168" t="n">
        <v>29133080</v>
      </c>
      <c r="E168" t="n">
        <v>1</v>
      </c>
      <c r="F168" t="n">
        <v>1</v>
      </c>
      <c r="G168" t="n">
        <v>1</v>
      </c>
      <c r="H168" t="n">
        <v>3</v>
      </c>
      <c r="I168" t="inlineStr">
        <is>
          <t>206-9002</t>
        </is>
      </c>
      <c r="J168" t="inlineStr">
        <is>
          <t>ТССЦ Московской обл., 206-9002, приказ Минстроя России №675/пр от 28.02.2017 № 255/пр</t>
        </is>
      </c>
      <c r="K168" t="inlineStr">
        <is>
          <t>Профили стыкоперекрывающие из алюминиевых сплавов (порожки) с покрытием</t>
        </is>
      </c>
      <c r="L168" t="n">
        <v>1301</v>
      </c>
      <c r="N168" t="n">
        <v>1003</v>
      </c>
      <c r="O168" t="inlineStr">
        <is>
          <t>м</t>
        </is>
      </c>
      <c r="P168" t="inlineStr">
        <is>
          <t>м</t>
        </is>
      </c>
      <c r="Q168" t="n">
        <v>1</v>
      </c>
      <c r="X168" t="n">
        <v>105</v>
      </c>
      <c r="Y168" t="n">
        <v>0</v>
      </c>
      <c r="Z168" t="n">
        <v>0</v>
      </c>
      <c r="AA168" t="n">
        <v>0</v>
      </c>
      <c r="AB168" t="n">
        <v>0</v>
      </c>
      <c r="AC168" t="n">
        <v>0</v>
      </c>
      <c r="AD168" t="n">
        <v>0</v>
      </c>
      <c r="AE168" t="n">
        <v>0</v>
      </c>
      <c r="AF168" t="inlineStr"/>
      <c r="AG168" t="n">
        <v>105</v>
      </c>
      <c r="AH168" t="n">
        <v>2</v>
      </c>
      <c r="AI168" t="n">
        <v>78863830</v>
      </c>
      <c r="AJ168" t="n">
        <v>164</v>
      </c>
      <c r="AK168" t="n">
        <v>0</v>
      </c>
      <c r="AL168" t="n">
        <v>0</v>
      </c>
      <c r="AM168" t="n">
        <v>0</v>
      </c>
      <c r="AN168" t="n">
        <v>0</v>
      </c>
      <c r="AO168" t="n">
        <v>0</v>
      </c>
      <c r="AP168" t="n">
        <v>0</v>
      </c>
      <c r="AQ168" t="n">
        <v>0</v>
      </c>
      <c r="AR168" t="n">
        <v>0</v>
      </c>
    </row>
    <row r="169">
      <c r="A169">
        <f>ROW(Source!A451)</f>
        <v/>
      </c>
      <c r="B169" t="n">
        <v>78863833</v>
      </c>
      <c r="C169" t="n">
        <v>78863832</v>
      </c>
      <c r="D169" t="n">
        <v>18407150</v>
      </c>
      <c r="E169" t="n">
        <v>1</v>
      </c>
      <c r="F169" t="n">
        <v>1</v>
      </c>
      <c r="G169" t="n">
        <v>1</v>
      </c>
      <c r="H169" t="n">
        <v>1</v>
      </c>
      <c r="I169" t="inlineStr">
        <is>
          <t>1-1030-90</t>
        </is>
      </c>
      <c r="J169" t="inlineStr"/>
      <c r="K169" t="inlineStr">
        <is>
          <t>Рабочий строитель среднего разряда 3</t>
        </is>
      </c>
      <c r="L169" t="n">
        <v>1369</v>
      </c>
      <c r="N169" t="n">
        <v>1013</v>
      </c>
      <c r="O169" t="inlineStr">
        <is>
          <t>чел.-ч</t>
        </is>
      </c>
      <c r="P169" t="inlineStr">
        <is>
          <t>чел.-ч</t>
        </is>
      </c>
      <c r="Q169" t="n">
        <v>1</v>
      </c>
      <c r="X169" t="n">
        <v>57.24</v>
      </c>
      <c r="Y169" t="n">
        <v>0</v>
      </c>
      <c r="Z169" t="n">
        <v>0</v>
      </c>
      <c r="AA169" t="n">
        <v>0</v>
      </c>
      <c r="AB169" t="n">
        <v>8.529999999999999</v>
      </c>
      <c r="AC169" t="n">
        <v>0</v>
      </c>
      <c r="AD169" t="n">
        <v>1</v>
      </c>
      <c r="AE169" t="n">
        <v>1</v>
      </c>
      <c r="AF169" t="inlineStr"/>
      <c r="AG169" t="n">
        <v>57.24</v>
      </c>
      <c r="AH169" t="n">
        <v>2</v>
      </c>
      <c r="AI169" t="n">
        <v>78863833</v>
      </c>
      <c r="AJ169" t="n">
        <v>165</v>
      </c>
      <c r="AK169" t="n">
        <v>0</v>
      </c>
      <c r="AL169" t="n">
        <v>0</v>
      </c>
      <c r="AM169" t="n">
        <v>0</v>
      </c>
      <c r="AN169" t="n">
        <v>0</v>
      </c>
      <c r="AO169" t="n">
        <v>0</v>
      </c>
      <c r="AP169" t="n">
        <v>0</v>
      </c>
      <c r="AQ169" t="n">
        <v>0</v>
      </c>
      <c r="AR169" t="n">
        <v>0</v>
      </c>
    </row>
    <row r="170">
      <c r="A170">
        <f>ROW(Source!A451)</f>
        <v/>
      </c>
      <c r="B170" t="n">
        <v>78863834</v>
      </c>
      <c r="C170" t="n">
        <v>78863832</v>
      </c>
      <c r="D170" t="n">
        <v>29114687</v>
      </c>
      <c r="E170" t="n">
        <v>1</v>
      </c>
      <c r="F170" t="n">
        <v>1</v>
      </c>
      <c r="G170" t="n">
        <v>1</v>
      </c>
      <c r="H170" t="n">
        <v>3</v>
      </c>
      <c r="I170" t="inlineStr">
        <is>
          <t>101-1480</t>
        </is>
      </c>
      <c r="J170" t="inlineStr">
        <is>
          <t>ТССЦ Московской обл., 101-1480, приказ Минстроя России №675/пр от 28.02.2017 № 254/пр</t>
        </is>
      </c>
      <c r="K170" t="inlineStr">
        <is>
          <t>Шурупы с полукруглой головкой 3,5х35 мм</t>
        </is>
      </c>
      <c r="L170" t="n">
        <v>1348</v>
      </c>
      <c r="N170" t="n">
        <v>1009</v>
      </c>
      <c r="O170" t="inlineStr">
        <is>
          <t>т</t>
        </is>
      </c>
      <c r="P170" t="inlineStr">
        <is>
          <t>т</t>
        </is>
      </c>
      <c r="Q170" t="n">
        <v>1000</v>
      </c>
      <c r="X170" t="n">
        <v>0.008</v>
      </c>
      <c r="Y170" t="n">
        <v>16974</v>
      </c>
      <c r="Z170" t="n">
        <v>0</v>
      </c>
      <c r="AA170" t="n">
        <v>0</v>
      </c>
      <c r="AB170" t="n">
        <v>0</v>
      </c>
      <c r="AC170" t="n">
        <v>0</v>
      </c>
      <c r="AD170" t="n">
        <v>1</v>
      </c>
      <c r="AE170" t="n">
        <v>0</v>
      </c>
      <c r="AF170" t="inlineStr"/>
      <c r="AG170" t="n">
        <v>0.008</v>
      </c>
      <c r="AH170" t="n">
        <v>2</v>
      </c>
      <c r="AI170" t="n">
        <v>78863834</v>
      </c>
      <c r="AJ170" t="n">
        <v>166</v>
      </c>
      <c r="AK170" t="n">
        <v>0</v>
      </c>
      <c r="AL170" t="n">
        <v>0</v>
      </c>
      <c r="AM170" t="n">
        <v>0</v>
      </c>
      <c r="AN170" t="n">
        <v>0</v>
      </c>
      <c r="AO170" t="n">
        <v>0</v>
      </c>
      <c r="AP170" t="n">
        <v>0</v>
      </c>
      <c r="AQ170" t="n">
        <v>0</v>
      </c>
      <c r="AR170" t="n">
        <v>0</v>
      </c>
    </row>
    <row r="171">
      <c r="A171">
        <f>ROW(Source!A451)</f>
        <v/>
      </c>
      <c r="B171" t="n">
        <v>78863835</v>
      </c>
      <c r="C171" t="n">
        <v>78863832</v>
      </c>
      <c r="D171" t="n">
        <v>29114823</v>
      </c>
      <c r="E171" t="n">
        <v>1</v>
      </c>
      <c r="F171" t="n">
        <v>1</v>
      </c>
      <c r="G171" t="n">
        <v>1</v>
      </c>
      <c r="H171" t="n">
        <v>3</v>
      </c>
      <c r="I171" t="inlineStr">
        <is>
          <t>101-2004</t>
        </is>
      </c>
      <c r="J171" t="inlineStr">
        <is>
          <t>ТССЦ Московской обл., 101-2004, приказ Минстроя России №675/пр от 28.02.2017 № 254/пр</t>
        </is>
      </c>
      <c r="K171" t="inlineStr">
        <is>
          <t>Пружины</t>
        </is>
      </c>
      <c r="L171" t="n">
        <v>1035</v>
      </c>
      <c r="N171" t="n">
        <v>1013</v>
      </c>
      <c r="O171" t="inlineStr">
        <is>
          <t>компл.</t>
        </is>
      </c>
      <c r="P171" t="inlineStr">
        <is>
          <t>компл.</t>
        </is>
      </c>
      <c r="Q171" t="n">
        <v>1</v>
      </c>
      <c r="X171" t="n">
        <v>100</v>
      </c>
      <c r="Y171" t="n">
        <v>9.23</v>
      </c>
      <c r="Z171" t="n">
        <v>0</v>
      </c>
      <c r="AA171" t="n">
        <v>0</v>
      </c>
      <c r="AB171" t="n">
        <v>0</v>
      </c>
      <c r="AC171" t="n">
        <v>0</v>
      </c>
      <c r="AD171" t="n">
        <v>1</v>
      </c>
      <c r="AE171" t="n">
        <v>0</v>
      </c>
      <c r="AF171" t="inlineStr"/>
      <c r="AG171" t="n">
        <v>100</v>
      </c>
      <c r="AH171" t="n">
        <v>2</v>
      </c>
      <c r="AI171" t="n">
        <v>78863835</v>
      </c>
      <c r="AJ171" t="n">
        <v>167</v>
      </c>
      <c r="AK171" t="n">
        <v>0</v>
      </c>
      <c r="AL171" t="n">
        <v>0</v>
      </c>
      <c r="AM171" t="n">
        <v>0</v>
      </c>
      <c r="AN171" t="n">
        <v>0</v>
      </c>
      <c r="AO171" t="n">
        <v>0</v>
      </c>
      <c r="AP171" t="n">
        <v>0</v>
      </c>
      <c r="AQ171" t="n">
        <v>0</v>
      </c>
      <c r="AR171" t="n">
        <v>0</v>
      </c>
    </row>
    <row r="172">
      <c r="A172">
        <f>ROW(Source!A529)</f>
        <v/>
      </c>
      <c r="B172" t="n">
        <v>78863965</v>
      </c>
      <c r="C172" t="n">
        <v>78863963</v>
      </c>
      <c r="D172" t="n">
        <v>18407150</v>
      </c>
      <c r="E172" t="n">
        <v>1</v>
      </c>
      <c r="F172" t="n">
        <v>1</v>
      </c>
      <c r="G172" t="n">
        <v>1</v>
      </c>
      <c r="H172" t="n">
        <v>1</v>
      </c>
      <c r="I172" t="inlineStr">
        <is>
          <t>1-1030-90</t>
        </is>
      </c>
      <c r="J172" t="inlineStr"/>
      <c r="K172" t="inlineStr">
        <is>
          <t>Рабочий строитель среднего разряда 3</t>
        </is>
      </c>
      <c r="L172" t="n">
        <v>1369</v>
      </c>
      <c r="N172" t="n">
        <v>1013</v>
      </c>
      <c r="O172" t="inlineStr">
        <is>
          <t>чел.-ч</t>
        </is>
      </c>
      <c r="P172" t="inlineStr">
        <is>
          <t>чел.-ч</t>
        </is>
      </c>
      <c r="Q172" t="n">
        <v>1</v>
      </c>
      <c r="X172" t="n">
        <v>37.8</v>
      </c>
      <c r="Y172" t="n">
        <v>0</v>
      </c>
      <c r="Z172" t="n">
        <v>0</v>
      </c>
      <c r="AA172" t="n">
        <v>0</v>
      </c>
      <c r="AB172" t="n">
        <v>8.529999999999999</v>
      </c>
      <c r="AC172" t="n">
        <v>0</v>
      </c>
      <c r="AD172" t="n">
        <v>1</v>
      </c>
      <c r="AE172" t="n">
        <v>1</v>
      </c>
      <c r="AF172" t="inlineStr"/>
      <c r="AG172" t="n">
        <v>37.8</v>
      </c>
      <c r="AH172" t="n">
        <v>2</v>
      </c>
      <c r="AI172" t="n">
        <v>78863964</v>
      </c>
      <c r="AJ172" t="n">
        <v>168</v>
      </c>
      <c r="AK172" t="n">
        <v>0</v>
      </c>
      <c r="AL172" t="n">
        <v>0</v>
      </c>
      <c r="AM172" t="n">
        <v>0</v>
      </c>
      <c r="AN172" t="n">
        <v>0</v>
      </c>
      <c r="AO172" t="n">
        <v>0</v>
      </c>
      <c r="AP172" t="n">
        <v>0</v>
      </c>
      <c r="AQ172" t="n">
        <v>0</v>
      </c>
      <c r="AR172" t="n">
        <v>0</v>
      </c>
    </row>
    <row r="173">
      <c r="A173">
        <f>ROW(Source!A530)</f>
        <v/>
      </c>
      <c r="B173" t="n">
        <v>78863981</v>
      </c>
      <c r="C173" t="n">
        <v>78863966</v>
      </c>
      <c r="D173" t="n">
        <v>18413627</v>
      </c>
      <c r="E173" t="n">
        <v>1</v>
      </c>
      <c r="F173" t="n">
        <v>1</v>
      </c>
      <c r="G173" t="n">
        <v>1</v>
      </c>
      <c r="H173" t="n">
        <v>1</v>
      </c>
      <c r="I173" t="inlineStr">
        <is>
          <t>1-1042-90</t>
        </is>
      </c>
      <c r="J173" t="inlineStr"/>
      <c r="K173" t="inlineStr">
        <is>
          <t>Рабочий строитель среднего разряда 4,2</t>
        </is>
      </c>
      <c r="L173" t="n">
        <v>1369</v>
      </c>
      <c r="N173" t="n">
        <v>1013</v>
      </c>
      <c r="O173" t="inlineStr">
        <is>
          <t>чел.-ч</t>
        </is>
      </c>
      <c r="P173" t="inlineStr">
        <is>
          <t>чел.-ч</t>
        </is>
      </c>
      <c r="Q173" t="n">
        <v>1</v>
      </c>
      <c r="X173" t="n">
        <v>121.8</v>
      </c>
      <c r="Y173" t="n">
        <v>0</v>
      </c>
      <c r="Z173" t="n">
        <v>0</v>
      </c>
      <c r="AA173" t="n">
        <v>0</v>
      </c>
      <c r="AB173" t="n">
        <v>9.92</v>
      </c>
      <c r="AC173" t="n">
        <v>0</v>
      </c>
      <c r="AD173" t="n">
        <v>1</v>
      </c>
      <c r="AE173" t="n">
        <v>1</v>
      </c>
      <c r="AF173" t="inlineStr"/>
      <c r="AG173" t="n">
        <v>121.8</v>
      </c>
      <c r="AH173" t="n">
        <v>2</v>
      </c>
      <c r="AI173" t="n">
        <v>78863967</v>
      </c>
      <c r="AJ173" t="n">
        <v>169</v>
      </c>
      <c r="AK173" t="n">
        <v>0</v>
      </c>
      <c r="AL173" t="n">
        <v>0</v>
      </c>
      <c r="AM173" t="n">
        <v>0</v>
      </c>
      <c r="AN173" t="n">
        <v>0</v>
      </c>
      <c r="AO173" t="n">
        <v>0</v>
      </c>
      <c r="AP173" t="n">
        <v>0</v>
      </c>
      <c r="AQ173" t="n">
        <v>0</v>
      </c>
      <c r="AR173" t="n">
        <v>0</v>
      </c>
    </row>
    <row r="174">
      <c r="A174">
        <f>ROW(Source!A530)</f>
        <v/>
      </c>
      <c r="B174" t="n">
        <v>78863982</v>
      </c>
      <c r="C174" t="n">
        <v>78863966</v>
      </c>
      <c r="D174" t="n">
        <v>121548</v>
      </c>
      <c r="E174" t="n">
        <v>1</v>
      </c>
      <c r="F174" t="n">
        <v>1</v>
      </c>
      <c r="G174" t="n">
        <v>1</v>
      </c>
      <c r="H174" t="n">
        <v>1</v>
      </c>
      <c r="I174" t="inlineStr">
        <is>
          <t>2</t>
        </is>
      </c>
      <c r="J174" t="inlineStr"/>
      <c r="K174" t="inlineStr">
        <is>
          <t>Затраты труда машинистов</t>
        </is>
      </c>
      <c r="L174" t="n">
        <v>608254</v>
      </c>
      <c r="N174" t="n">
        <v>1013</v>
      </c>
      <c r="O174" t="inlineStr">
        <is>
          <t>чел.час</t>
        </is>
      </c>
      <c r="P174" t="inlineStr">
        <is>
          <t>чел.час</t>
        </is>
      </c>
      <c r="Q174" t="n">
        <v>1</v>
      </c>
      <c r="X174" t="n">
        <v>4.72</v>
      </c>
      <c r="Y174" t="n">
        <v>0</v>
      </c>
      <c r="Z174" t="n">
        <v>0</v>
      </c>
      <c r="AA174" t="n">
        <v>0</v>
      </c>
      <c r="AB174" t="n">
        <v>0</v>
      </c>
      <c r="AC174" t="n">
        <v>0</v>
      </c>
      <c r="AD174" t="n">
        <v>1</v>
      </c>
      <c r="AE174" t="n">
        <v>2</v>
      </c>
      <c r="AF174" t="inlineStr"/>
      <c r="AG174" t="n">
        <v>4.72</v>
      </c>
      <c r="AH174" t="n">
        <v>2</v>
      </c>
      <c r="AI174" t="n">
        <v>78863968</v>
      </c>
      <c r="AJ174" t="n">
        <v>170</v>
      </c>
      <c r="AK174" t="n">
        <v>0</v>
      </c>
      <c r="AL174" t="n">
        <v>0</v>
      </c>
      <c r="AM174" t="n">
        <v>0</v>
      </c>
      <c r="AN174" t="n">
        <v>0</v>
      </c>
      <c r="AO174" t="n">
        <v>0</v>
      </c>
      <c r="AP174" t="n">
        <v>0</v>
      </c>
      <c r="AQ174" t="n">
        <v>0</v>
      </c>
      <c r="AR174" t="n">
        <v>0</v>
      </c>
    </row>
    <row r="175">
      <c r="A175">
        <f>ROW(Source!A530)</f>
        <v/>
      </c>
      <c r="B175" t="n">
        <v>78863983</v>
      </c>
      <c r="C175" t="n">
        <v>78863966</v>
      </c>
      <c r="D175" t="n">
        <v>29172268</v>
      </c>
      <c r="E175" t="n">
        <v>1</v>
      </c>
      <c r="F175" t="n">
        <v>1</v>
      </c>
      <c r="G175" t="n">
        <v>1</v>
      </c>
      <c r="H175" t="n">
        <v>2</v>
      </c>
      <c r="I175" t="inlineStr">
        <is>
          <t>020129</t>
        </is>
      </c>
      <c r="J175" t="inlineStr">
        <is>
          <t>ТСЭМ Московской обл., 020129, приказ Минстроя России №675/пр от 28.02.2017 № 264/пр</t>
        </is>
      </c>
      <c r="K175" t="inlineStr">
        <is>
          <t>Краны башенные при работе на других видах строительства 8 т</t>
        </is>
      </c>
      <c r="L175" t="n">
        <v>1368</v>
      </c>
      <c r="N175" t="n">
        <v>1011</v>
      </c>
      <c r="O175" t="inlineStr">
        <is>
          <t>маш.-ч</t>
        </is>
      </c>
      <c r="P175" t="inlineStr">
        <is>
          <t>маш.-ч</t>
        </is>
      </c>
      <c r="Q175" t="n">
        <v>1</v>
      </c>
      <c r="X175" t="n">
        <v>0.05</v>
      </c>
      <c r="Y175" t="n">
        <v>0</v>
      </c>
      <c r="Z175" t="n">
        <v>86.40000000000001</v>
      </c>
      <c r="AA175" t="n">
        <v>13.5</v>
      </c>
      <c r="AB175" t="n">
        <v>0</v>
      </c>
      <c r="AC175" t="n">
        <v>0</v>
      </c>
      <c r="AD175" t="n">
        <v>1</v>
      </c>
      <c r="AE175" t="n">
        <v>0</v>
      </c>
      <c r="AF175" t="inlineStr"/>
      <c r="AG175" t="n">
        <v>0.05</v>
      </c>
      <c r="AH175" t="n">
        <v>2</v>
      </c>
      <c r="AI175" t="n">
        <v>78863969</v>
      </c>
      <c r="AJ175" t="n">
        <v>171</v>
      </c>
      <c r="AK175" t="n">
        <v>0</v>
      </c>
      <c r="AL175" t="n">
        <v>0</v>
      </c>
      <c r="AM175" t="n">
        <v>0</v>
      </c>
      <c r="AN175" t="n">
        <v>0</v>
      </c>
      <c r="AO175" t="n">
        <v>0</v>
      </c>
      <c r="AP175" t="n">
        <v>0</v>
      </c>
      <c r="AQ175" t="n">
        <v>0</v>
      </c>
      <c r="AR175" t="n">
        <v>0</v>
      </c>
    </row>
    <row r="176">
      <c r="A176">
        <f>ROW(Source!A530)</f>
        <v/>
      </c>
      <c r="B176" t="n">
        <v>78863984</v>
      </c>
      <c r="C176" t="n">
        <v>78863966</v>
      </c>
      <c r="D176" t="n">
        <v>29172379</v>
      </c>
      <c r="E176" t="n">
        <v>1</v>
      </c>
      <c r="F176" t="n">
        <v>1</v>
      </c>
      <c r="G176" t="n">
        <v>1</v>
      </c>
      <c r="H176" t="n">
        <v>2</v>
      </c>
      <c r="I176" t="inlineStr">
        <is>
          <t>021141</t>
        </is>
      </c>
      <c r="J176" t="inlineStr">
        <is>
          <t>ТСЭМ Московской обл., 021141, приказ Минстроя России №675/пр от 28.02.2017 № 264/пр</t>
        </is>
      </c>
      <c r="K176" t="inlineStr">
        <is>
          <t>Краны на автомобильном ходу при работе на других видах строительства 10 т</t>
        </is>
      </c>
      <c r="L176" t="n">
        <v>1368</v>
      </c>
      <c r="N176" t="n">
        <v>1011</v>
      </c>
      <c r="O176" t="inlineStr">
        <is>
          <t>маш.-ч</t>
        </is>
      </c>
      <c r="P176" t="inlineStr">
        <is>
          <t>маш.-ч</t>
        </is>
      </c>
      <c r="Q176" t="n">
        <v>1</v>
      </c>
      <c r="X176" t="n">
        <v>0.03</v>
      </c>
      <c r="Y176" t="n">
        <v>0</v>
      </c>
      <c r="Z176" t="n">
        <v>112</v>
      </c>
      <c r="AA176" t="n">
        <v>13.5</v>
      </c>
      <c r="AB176" t="n">
        <v>0</v>
      </c>
      <c r="AC176" t="n">
        <v>0</v>
      </c>
      <c r="AD176" t="n">
        <v>1</v>
      </c>
      <c r="AE176" t="n">
        <v>0</v>
      </c>
      <c r="AF176" t="inlineStr"/>
      <c r="AG176" t="n">
        <v>0.03</v>
      </c>
      <c r="AH176" t="n">
        <v>2</v>
      </c>
      <c r="AI176" t="n">
        <v>78863970</v>
      </c>
      <c r="AJ176" t="n">
        <v>172</v>
      </c>
      <c r="AK176" t="n">
        <v>0</v>
      </c>
      <c r="AL176" t="n">
        <v>0</v>
      </c>
      <c r="AM176" t="n">
        <v>0</v>
      </c>
      <c r="AN176" t="n">
        <v>0</v>
      </c>
      <c r="AO176" t="n">
        <v>0</v>
      </c>
      <c r="AP176" t="n">
        <v>0</v>
      </c>
      <c r="AQ176" t="n">
        <v>0</v>
      </c>
      <c r="AR176" t="n">
        <v>0</v>
      </c>
    </row>
    <row r="177">
      <c r="A177">
        <f>ROW(Source!A530)</f>
        <v/>
      </c>
      <c r="B177" t="n">
        <v>78863985</v>
      </c>
      <c r="C177" t="n">
        <v>78863966</v>
      </c>
      <c r="D177" t="n">
        <v>29172951</v>
      </c>
      <c r="E177" t="n">
        <v>1</v>
      </c>
      <c r="F177" t="n">
        <v>1</v>
      </c>
      <c r="G177" t="n">
        <v>1</v>
      </c>
      <c r="H177" t="n">
        <v>2</v>
      </c>
      <c r="I177" t="inlineStr">
        <is>
          <t>081600</t>
        </is>
      </c>
      <c r="J177" t="inlineStr">
        <is>
          <t>ТСЭМ Московской обл., 081600, приказ Минстроя России №675/пр от 28.02.2017 № 264/пр</t>
        </is>
      </c>
      <c r="K177" t="inlineStr">
        <is>
          <t>Агрегаты для сварки полиэтиленовых труб</t>
        </is>
      </c>
      <c r="L177" t="n">
        <v>1368</v>
      </c>
      <c r="N177" t="n">
        <v>1011</v>
      </c>
      <c r="O177" t="inlineStr">
        <is>
          <t>маш.-ч</t>
        </is>
      </c>
      <c r="P177" t="inlineStr">
        <is>
          <t>маш.-ч</t>
        </is>
      </c>
      <c r="Q177" t="n">
        <v>1</v>
      </c>
      <c r="X177" t="n">
        <v>4.64</v>
      </c>
      <c r="Y177" t="n">
        <v>0</v>
      </c>
      <c r="Z177" t="n">
        <v>100.1</v>
      </c>
      <c r="AA177" t="n">
        <v>13.5</v>
      </c>
      <c r="AB177" t="n">
        <v>0</v>
      </c>
      <c r="AC177" t="n">
        <v>0</v>
      </c>
      <c r="AD177" t="n">
        <v>1</v>
      </c>
      <c r="AE177" t="n">
        <v>0</v>
      </c>
      <c r="AF177" t="inlineStr"/>
      <c r="AG177" t="n">
        <v>4.64</v>
      </c>
      <c r="AH177" t="n">
        <v>2</v>
      </c>
      <c r="AI177" t="n">
        <v>78863971</v>
      </c>
      <c r="AJ177" t="n">
        <v>173</v>
      </c>
      <c r="AK177" t="n">
        <v>0</v>
      </c>
      <c r="AL177" t="n">
        <v>0</v>
      </c>
      <c r="AM177" t="n">
        <v>0</v>
      </c>
      <c r="AN177" t="n">
        <v>0</v>
      </c>
      <c r="AO177" t="n">
        <v>0</v>
      </c>
      <c r="AP177" t="n">
        <v>0</v>
      </c>
      <c r="AQ177" t="n">
        <v>0</v>
      </c>
      <c r="AR177" t="n">
        <v>0</v>
      </c>
    </row>
    <row r="178">
      <c r="A178">
        <f>ROW(Source!A530)</f>
        <v/>
      </c>
      <c r="B178" t="n">
        <v>78863986</v>
      </c>
      <c r="C178" t="n">
        <v>78863966</v>
      </c>
      <c r="D178" t="n">
        <v>29174913</v>
      </c>
      <c r="E178" t="n">
        <v>1</v>
      </c>
      <c r="F178" t="n">
        <v>1</v>
      </c>
      <c r="G178" t="n">
        <v>1</v>
      </c>
      <c r="H178" t="n">
        <v>2</v>
      </c>
      <c r="I178" t="inlineStr">
        <is>
          <t>400001</t>
        </is>
      </c>
      <c r="J178" t="inlineStr">
        <is>
          <t>ТСЭМ Московской обл., 400001, приказ Минстроя России №675/пр от 28.02.2017 № 264/пр</t>
        </is>
      </c>
      <c r="K178" t="inlineStr">
        <is>
          <t>Автомобили бортовые, грузоподъемность до 5 т</t>
        </is>
      </c>
      <c r="L178" t="n">
        <v>1368</v>
      </c>
      <c r="N178" t="n">
        <v>1011</v>
      </c>
      <c r="O178" t="inlineStr">
        <is>
          <t>маш.-ч</t>
        </is>
      </c>
      <c r="P178" t="inlineStr">
        <is>
          <t>маш.-ч</t>
        </is>
      </c>
      <c r="Q178" t="n">
        <v>1</v>
      </c>
      <c r="X178" t="n">
        <v>0.22</v>
      </c>
      <c r="Y178" t="n">
        <v>0</v>
      </c>
      <c r="Z178" t="n">
        <v>87.17</v>
      </c>
      <c r="AA178" t="n">
        <v>11.6</v>
      </c>
      <c r="AB178" t="n">
        <v>0</v>
      </c>
      <c r="AC178" t="n">
        <v>0</v>
      </c>
      <c r="AD178" t="n">
        <v>1</v>
      </c>
      <c r="AE178" t="n">
        <v>0</v>
      </c>
      <c r="AF178" t="inlineStr"/>
      <c r="AG178" t="n">
        <v>0.22</v>
      </c>
      <c r="AH178" t="n">
        <v>2</v>
      </c>
      <c r="AI178" t="n">
        <v>78863972</v>
      </c>
      <c r="AJ178" t="n">
        <v>174</v>
      </c>
      <c r="AK178" t="n">
        <v>0</v>
      </c>
      <c r="AL178" t="n">
        <v>0</v>
      </c>
      <c r="AM178" t="n">
        <v>0</v>
      </c>
      <c r="AN178" t="n">
        <v>0</v>
      </c>
      <c r="AO178" t="n">
        <v>0</v>
      </c>
      <c r="AP178" t="n">
        <v>0</v>
      </c>
      <c r="AQ178" t="n">
        <v>0</v>
      </c>
      <c r="AR178" t="n">
        <v>0</v>
      </c>
    </row>
    <row r="179">
      <c r="A179">
        <f>ROW(Source!A530)</f>
        <v/>
      </c>
      <c r="B179" t="n">
        <v>78863987</v>
      </c>
      <c r="C179" t="n">
        <v>78863966</v>
      </c>
      <c r="D179" t="n">
        <v>29114425</v>
      </c>
      <c r="E179" t="n">
        <v>1</v>
      </c>
      <c r="F179" t="n">
        <v>1</v>
      </c>
      <c r="G179" t="n">
        <v>1</v>
      </c>
      <c r="H179" t="n">
        <v>3</v>
      </c>
      <c r="I179" t="inlineStr">
        <is>
          <t>101-0137</t>
        </is>
      </c>
      <c r="J179" t="inlineStr">
        <is>
          <t>ТССЦ Московской обл., 101-0137, приказ Минстроя России №675/пр от 28.02.2017 № 254/пр</t>
        </is>
      </c>
      <c r="K179" t="inlineStr">
        <is>
          <t>Дюбели с калиброванной головкой (в обоймах) 3х58,5 мм</t>
        </is>
      </c>
      <c r="L179" t="n">
        <v>1348</v>
      </c>
      <c r="N179" t="n">
        <v>1009</v>
      </c>
      <c r="O179" t="inlineStr">
        <is>
          <t>т</t>
        </is>
      </c>
      <c r="P179" t="inlineStr">
        <is>
          <t>т</t>
        </is>
      </c>
      <c r="Q179" t="n">
        <v>1000</v>
      </c>
      <c r="X179" t="n">
        <v>0.00051</v>
      </c>
      <c r="Y179" t="n">
        <v>22558</v>
      </c>
      <c r="Z179" t="n">
        <v>0</v>
      </c>
      <c r="AA179" t="n">
        <v>0</v>
      </c>
      <c r="AB179" t="n">
        <v>0</v>
      </c>
      <c r="AC179" t="n">
        <v>0</v>
      </c>
      <c r="AD179" t="n">
        <v>1</v>
      </c>
      <c r="AE179" t="n">
        <v>0</v>
      </c>
      <c r="AF179" t="inlineStr"/>
      <c r="AG179" t="n">
        <v>0.00051</v>
      </c>
      <c r="AH179" t="n">
        <v>2</v>
      </c>
      <c r="AI179" t="n">
        <v>78863973</v>
      </c>
      <c r="AJ179" t="n">
        <v>175</v>
      </c>
      <c r="AK179" t="n">
        <v>0</v>
      </c>
      <c r="AL179" t="n">
        <v>0</v>
      </c>
      <c r="AM179" t="n">
        <v>0</v>
      </c>
      <c r="AN179" t="n">
        <v>0</v>
      </c>
      <c r="AO179" t="n">
        <v>0</v>
      </c>
      <c r="AP179" t="n">
        <v>0</v>
      </c>
      <c r="AQ179" t="n">
        <v>0</v>
      </c>
      <c r="AR179" t="n">
        <v>0</v>
      </c>
    </row>
    <row r="180">
      <c r="A180">
        <f>ROW(Source!A530)</f>
        <v/>
      </c>
      <c r="B180" t="n">
        <v>78863988</v>
      </c>
      <c r="C180" t="n">
        <v>78863966</v>
      </c>
      <c r="D180" t="n">
        <v>29109382</v>
      </c>
      <c r="E180" t="n">
        <v>1</v>
      </c>
      <c r="F180" t="n">
        <v>1</v>
      </c>
      <c r="G180" t="n">
        <v>1</v>
      </c>
      <c r="H180" t="n">
        <v>3</v>
      </c>
      <c r="I180" t="inlineStr">
        <is>
          <t>101-0329</t>
        </is>
      </c>
      <c r="J180" t="inlineStr">
        <is>
          <t>ТССЦ Московской обл., 101-0329, приказ Минстроя России №675/пр от 28.02.2017 № 254/пр</t>
        </is>
      </c>
      <c r="K180" t="inlineStr">
        <is>
          <t>Клей 88-СА</t>
        </is>
      </c>
      <c r="L180" t="n">
        <v>1346</v>
      </c>
      <c r="N180" t="n">
        <v>1009</v>
      </c>
      <c r="O180" t="inlineStr">
        <is>
          <t>кг</t>
        </is>
      </c>
      <c r="P180" t="inlineStr">
        <is>
          <t>кг</t>
        </is>
      </c>
      <c r="Q180" t="n">
        <v>1</v>
      </c>
      <c r="X180" t="n">
        <v>0.17</v>
      </c>
      <c r="Y180" t="n">
        <v>28.93</v>
      </c>
      <c r="Z180" t="n">
        <v>0</v>
      </c>
      <c r="AA180" t="n">
        <v>0</v>
      </c>
      <c r="AB180" t="n">
        <v>0</v>
      </c>
      <c r="AC180" t="n">
        <v>0</v>
      </c>
      <c r="AD180" t="n">
        <v>1</v>
      </c>
      <c r="AE180" t="n">
        <v>0</v>
      </c>
      <c r="AF180" t="inlineStr"/>
      <c r="AG180" t="n">
        <v>0.17</v>
      </c>
      <c r="AH180" t="n">
        <v>2</v>
      </c>
      <c r="AI180" t="n">
        <v>78863974</v>
      </c>
      <c r="AJ180" t="n">
        <v>176</v>
      </c>
      <c r="AK180" t="n">
        <v>0</v>
      </c>
      <c r="AL180" t="n">
        <v>0</v>
      </c>
      <c r="AM180" t="n">
        <v>0</v>
      </c>
      <c r="AN180" t="n">
        <v>0</v>
      </c>
      <c r="AO180" t="n">
        <v>0</v>
      </c>
      <c r="AP180" t="n">
        <v>0</v>
      </c>
      <c r="AQ180" t="n">
        <v>0</v>
      </c>
      <c r="AR180" t="n">
        <v>0</v>
      </c>
    </row>
    <row r="181">
      <c r="A181">
        <f>ROW(Source!A530)</f>
        <v/>
      </c>
      <c r="B181" t="n">
        <v>78863989</v>
      </c>
      <c r="C181" t="n">
        <v>78863966</v>
      </c>
      <c r="D181" t="n">
        <v>29107972</v>
      </c>
      <c r="E181" t="n">
        <v>1</v>
      </c>
      <c r="F181" t="n">
        <v>1</v>
      </c>
      <c r="G181" t="n">
        <v>1</v>
      </c>
      <c r="H181" t="n">
        <v>3</v>
      </c>
      <c r="I181" t="inlineStr">
        <is>
          <t>101-1680</t>
        </is>
      </c>
      <c r="J181" t="inlineStr">
        <is>
          <t>ТССЦ Московской обл., 101-1680, приказ Минстроя России №675/пр от 28.02.2017 № 254/пр</t>
        </is>
      </c>
      <c r="K181" t="inlineStr">
        <is>
          <t>Патроны для строительно-монтажного пистолета</t>
        </is>
      </c>
      <c r="L181" t="n">
        <v>1356</v>
      </c>
      <c r="N181" t="n">
        <v>1010</v>
      </c>
      <c r="O181" t="inlineStr">
        <is>
          <t>1000 шт.</t>
        </is>
      </c>
      <c r="P181" t="inlineStr">
        <is>
          <t>1000 шт.</t>
        </is>
      </c>
      <c r="Q181" t="n">
        <v>1000</v>
      </c>
      <c r="X181" t="n">
        <v>0.06</v>
      </c>
      <c r="Y181" t="n">
        <v>253.8</v>
      </c>
      <c r="Z181" t="n">
        <v>0</v>
      </c>
      <c r="AA181" t="n">
        <v>0</v>
      </c>
      <c r="AB181" t="n">
        <v>0</v>
      </c>
      <c r="AC181" t="n">
        <v>0</v>
      </c>
      <c r="AD181" t="n">
        <v>1</v>
      </c>
      <c r="AE181" t="n">
        <v>0</v>
      </c>
      <c r="AF181" t="inlineStr"/>
      <c r="AG181" t="n">
        <v>0.06</v>
      </c>
      <c r="AH181" t="n">
        <v>2</v>
      </c>
      <c r="AI181" t="n">
        <v>78863975</v>
      </c>
      <c r="AJ181" t="n">
        <v>177</v>
      </c>
      <c r="AK181" t="n">
        <v>0</v>
      </c>
      <c r="AL181" t="n">
        <v>0</v>
      </c>
      <c r="AM181" t="n">
        <v>0</v>
      </c>
      <c r="AN181" t="n">
        <v>0</v>
      </c>
      <c r="AO181" t="n">
        <v>0</v>
      </c>
      <c r="AP181" t="n">
        <v>0</v>
      </c>
      <c r="AQ181" t="n">
        <v>0</v>
      </c>
      <c r="AR181" t="n">
        <v>0</v>
      </c>
    </row>
    <row r="182">
      <c r="A182">
        <f>ROW(Source!A530)</f>
        <v/>
      </c>
      <c r="B182" t="n">
        <v>78863990</v>
      </c>
      <c r="C182" t="n">
        <v>78863966</v>
      </c>
      <c r="D182" t="n">
        <v>29112620</v>
      </c>
      <c r="E182" t="n">
        <v>1</v>
      </c>
      <c r="F182" t="n">
        <v>1</v>
      </c>
      <c r="G182" t="n">
        <v>1</v>
      </c>
      <c r="H182" t="n">
        <v>3</v>
      </c>
      <c r="I182" t="inlineStr">
        <is>
          <t>101-1700</t>
        </is>
      </c>
      <c r="J182" t="inlineStr">
        <is>
          <t>ТССЦ Московской обл., 101-1700, приказ Минстроя России №675/пр от 28.02.2017 № 254/пр</t>
        </is>
      </c>
      <c r="K182" t="inlineStr">
        <is>
          <t>Наконечники для полиэтиленовых труб</t>
        </is>
      </c>
      <c r="L182" t="n">
        <v>1346</v>
      </c>
      <c r="N182" t="n">
        <v>1009</v>
      </c>
      <c r="O182" t="inlineStr">
        <is>
          <t>кг</t>
        </is>
      </c>
      <c r="P182" t="inlineStr">
        <is>
          <t>кг</t>
        </is>
      </c>
      <c r="Q182" t="n">
        <v>1</v>
      </c>
      <c r="X182" t="n">
        <v>0.33</v>
      </c>
      <c r="Y182" t="n">
        <v>25.01</v>
      </c>
      <c r="Z182" t="n">
        <v>0</v>
      </c>
      <c r="AA182" t="n">
        <v>0</v>
      </c>
      <c r="AB182" t="n">
        <v>0</v>
      </c>
      <c r="AC182" t="n">
        <v>0</v>
      </c>
      <c r="AD182" t="n">
        <v>1</v>
      </c>
      <c r="AE182" t="n">
        <v>0</v>
      </c>
      <c r="AF182" t="inlineStr"/>
      <c r="AG182" t="n">
        <v>0.33</v>
      </c>
      <c r="AH182" t="n">
        <v>2</v>
      </c>
      <c r="AI182" t="n">
        <v>78863976</v>
      </c>
      <c r="AJ182" t="n">
        <v>178</v>
      </c>
      <c r="AK182" t="n">
        <v>0</v>
      </c>
      <c r="AL182" t="n">
        <v>0</v>
      </c>
      <c r="AM182" t="n">
        <v>0</v>
      </c>
      <c r="AN182" t="n">
        <v>0</v>
      </c>
      <c r="AO182" t="n">
        <v>0</v>
      </c>
      <c r="AP182" t="n">
        <v>0</v>
      </c>
      <c r="AQ182" t="n">
        <v>0</v>
      </c>
      <c r="AR182" t="n">
        <v>0</v>
      </c>
    </row>
    <row r="183">
      <c r="A183">
        <f>ROW(Source!A530)</f>
        <v/>
      </c>
      <c r="B183" t="n">
        <v>78863991</v>
      </c>
      <c r="C183" t="n">
        <v>78863966</v>
      </c>
      <c r="D183" t="n">
        <v>29118038</v>
      </c>
      <c r="E183" t="n">
        <v>1</v>
      </c>
      <c r="F183" t="n">
        <v>1</v>
      </c>
      <c r="G183" t="n">
        <v>1</v>
      </c>
      <c r="H183" t="n">
        <v>3</v>
      </c>
      <c r="I183" t="inlineStr">
        <is>
          <t>103-9140</t>
        </is>
      </c>
      <c r="J183" t="inlineStr">
        <is>
          <t>ТССЦ Московской обл., 103-9140, приказ Минстроя России №675/пр от 28.02.2017 № 254/пр</t>
        </is>
      </c>
      <c r="K183" t="inlineStr">
        <is>
          <t>Арматура муфтовая</t>
        </is>
      </c>
      <c r="L183" t="n">
        <v>1354</v>
      </c>
      <c r="N183" t="n">
        <v>1010</v>
      </c>
      <c r="O183" t="inlineStr">
        <is>
          <t>шт.</t>
        </is>
      </c>
      <c r="P183" t="inlineStr">
        <is>
          <t>шт.</t>
        </is>
      </c>
      <c r="Q183" t="n">
        <v>1</v>
      </c>
      <c r="X183" t="n">
        <v>0</v>
      </c>
      <c r="Y183" t="n">
        <v>0</v>
      </c>
      <c r="Z183" t="n">
        <v>0</v>
      </c>
      <c r="AA183" t="n">
        <v>0</v>
      </c>
      <c r="AB183" t="n">
        <v>0</v>
      </c>
      <c r="AC183" t="n">
        <v>1</v>
      </c>
      <c r="AD183" t="n">
        <v>0</v>
      </c>
      <c r="AE183" t="n">
        <v>0</v>
      </c>
      <c r="AF183" t="inlineStr"/>
      <c r="AG183" t="n">
        <v>0</v>
      </c>
      <c r="AH183" t="n">
        <v>3</v>
      </c>
      <c r="AI183" t="n">
        <v>-1</v>
      </c>
      <c r="AJ183" t="inlineStr"/>
      <c r="AK183" t="n">
        <v>0</v>
      </c>
      <c r="AL183" t="n">
        <v>0</v>
      </c>
      <c r="AM183" t="n">
        <v>0</v>
      </c>
      <c r="AN183" t="n">
        <v>0</v>
      </c>
      <c r="AO183" t="n">
        <v>0</v>
      </c>
      <c r="AP183" t="n">
        <v>0</v>
      </c>
      <c r="AQ183" t="n">
        <v>0</v>
      </c>
      <c r="AR183" t="n">
        <v>0</v>
      </c>
    </row>
    <row r="184">
      <c r="A184">
        <f>ROW(Source!A530)</f>
        <v/>
      </c>
      <c r="B184" t="n">
        <v>78863992</v>
      </c>
      <c r="C184" t="n">
        <v>78863966</v>
      </c>
      <c r="D184" t="n">
        <v>29122510</v>
      </c>
      <c r="E184" t="n">
        <v>1</v>
      </c>
      <c r="F184" t="n">
        <v>1</v>
      </c>
      <c r="G184" t="n">
        <v>1</v>
      </c>
      <c r="H184" t="n">
        <v>3</v>
      </c>
      <c r="I184" t="inlineStr">
        <is>
          <t>113-0473</t>
        </is>
      </c>
      <c r="J184" t="inlineStr">
        <is>
          <t>ТССЦ Московской обл., 113-0473, приказ Минстроя России №675/пр от 28.02.2017 № 254/пр</t>
        </is>
      </c>
      <c r="K184" t="inlineStr">
        <is>
          <t>Метиленхлорид</t>
        </is>
      </c>
      <c r="L184" t="n">
        <v>1346</v>
      </c>
      <c r="N184" t="n">
        <v>1009</v>
      </c>
      <c r="O184" t="inlineStr">
        <is>
          <t>кг</t>
        </is>
      </c>
      <c r="P184" t="inlineStr">
        <is>
          <t>кг</t>
        </is>
      </c>
      <c r="Q184" t="n">
        <v>1</v>
      </c>
      <c r="X184" t="n">
        <v>0.2</v>
      </c>
      <c r="Y184" t="n">
        <v>120</v>
      </c>
      <c r="Z184" t="n">
        <v>0</v>
      </c>
      <c r="AA184" t="n">
        <v>0</v>
      </c>
      <c r="AB184" t="n">
        <v>0</v>
      </c>
      <c r="AC184" t="n">
        <v>0</v>
      </c>
      <c r="AD184" t="n">
        <v>1</v>
      </c>
      <c r="AE184" t="n">
        <v>0</v>
      </c>
      <c r="AF184" t="inlineStr"/>
      <c r="AG184" t="n">
        <v>0.2</v>
      </c>
      <c r="AH184" t="n">
        <v>2</v>
      </c>
      <c r="AI184" t="n">
        <v>78863977</v>
      </c>
      <c r="AJ184" t="n">
        <v>179</v>
      </c>
      <c r="AK184" t="n">
        <v>0</v>
      </c>
      <c r="AL184" t="n">
        <v>0</v>
      </c>
      <c r="AM184" t="n">
        <v>0</v>
      </c>
      <c r="AN184" t="n">
        <v>0</v>
      </c>
      <c r="AO184" t="n">
        <v>0</v>
      </c>
      <c r="AP184" t="n">
        <v>0</v>
      </c>
      <c r="AQ184" t="n">
        <v>0</v>
      </c>
      <c r="AR184" t="n">
        <v>0</v>
      </c>
    </row>
    <row r="185">
      <c r="A185">
        <f>ROW(Source!A530)</f>
        <v/>
      </c>
      <c r="B185" t="n">
        <v>78863993</v>
      </c>
      <c r="C185" t="n">
        <v>78863966</v>
      </c>
      <c r="D185" t="n">
        <v>29139870</v>
      </c>
      <c r="E185" t="n">
        <v>1</v>
      </c>
      <c r="F185" t="n">
        <v>1</v>
      </c>
      <c r="G185" t="n">
        <v>1</v>
      </c>
      <c r="H185" t="n">
        <v>3</v>
      </c>
      <c r="I185" t="inlineStr">
        <is>
          <t>301-9240</t>
        </is>
      </c>
      <c r="J185" t="inlineStr">
        <is>
          <t>ТССЦ Московской обл., 301-9240, приказ Минстроя России №675/пр от 28.02.2017 № 256/пр</t>
        </is>
      </c>
      <c r="K185" t="inlineStr">
        <is>
          <t>Крепления</t>
        </is>
      </c>
      <c r="L185" t="n">
        <v>1346</v>
      </c>
      <c r="N185" t="n">
        <v>1009</v>
      </c>
      <c r="O185" t="inlineStr">
        <is>
          <t>кг</t>
        </is>
      </c>
      <c r="P185" t="inlineStr">
        <is>
          <t>кг</t>
        </is>
      </c>
      <c r="Q185" t="n">
        <v>1</v>
      </c>
      <c r="X185" t="n">
        <v>0</v>
      </c>
      <c r="Y185" t="n">
        <v>0</v>
      </c>
      <c r="Z185" t="n">
        <v>0</v>
      </c>
      <c r="AA185" t="n">
        <v>0</v>
      </c>
      <c r="AB185" t="n">
        <v>0</v>
      </c>
      <c r="AC185" t="n">
        <v>1</v>
      </c>
      <c r="AD185" t="n">
        <v>0</v>
      </c>
      <c r="AE185" t="n">
        <v>0</v>
      </c>
      <c r="AF185" t="inlineStr"/>
      <c r="AG185" t="n">
        <v>0</v>
      </c>
      <c r="AH185" t="n">
        <v>3</v>
      </c>
      <c r="AI185" t="n">
        <v>-1</v>
      </c>
      <c r="AJ185" t="inlineStr"/>
      <c r="AK185" t="n">
        <v>0</v>
      </c>
      <c r="AL185" t="n">
        <v>0</v>
      </c>
      <c r="AM185" t="n">
        <v>0</v>
      </c>
      <c r="AN185" t="n">
        <v>0</v>
      </c>
      <c r="AO185" t="n">
        <v>0</v>
      </c>
      <c r="AP185" t="n">
        <v>0</v>
      </c>
      <c r="AQ185" t="n">
        <v>0</v>
      </c>
      <c r="AR185" t="n">
        <v>0</v>
      </c>
    </row>
    <row r="186">
      <c r="A186">
        <f>ROW(Source!A530)</f>
        <v/>
      </c>
      <c r="B186" t="n">
        <v>78863994</v>
      </c>
      <c r="C186" t="n">
        <v>78863966</v>
      </c>
      <c r="D186" t="n">
        <v>29143982</v>
      </c>
      <c r="E186" t="n">
        <v>1</v>
      </c>
      <c r="F186" t="n">
        <v>1</v>
      </c>
      <c r="G186" t="n">
        <v>1</v>
      </c>
      <c r="H186" t="n">
        <v>3</v>
      </c>
      <c r="I186" t="inlineStr">
        <is>
          <t>302-9911</t>
        </is>
      </c>
      <c r="J186" t="inlineStr">
        <is>
          <t>ТССЦ Московской обл., 302-9911, приказ Минстроя России №675/пр от 28.02.2017 № 256/пр</t>
        </is>
      </c>
      <c r="K186" t="inlineStr">
        <is>
          <t>Фасонные и соединительные части к полиэтиленовым трубам</t>
        </is>
      </c>
      <c r="L186" t="n">
        <v>1354</v>
      </c>
      <c r="N186" t="n">
        <v>1010</v>
      </c>
      <c r="O186" t="inlineStr">
        <is>
          <t>шт.</t>
        </is>
      </c>
      <c r="P186" t="inlineStr">
        <is>
          <t>шт.</t>
        </is>
      </c>
      <c r="Q186" t="n">
        <v>1</v>
      </c>
      <c r="X186" t="n">
        <v>0</v>
      </c>
      <c r="Y186" t="n">
        <v>0</v>
      </c>
      <c r="Z186" t="n">
        <v>0</v>
      </c>
      <c r="AA186" t="n">
        <v>0</v>
      </c>
      <c r="AB186" t="n">
        <v>0</v>
      </c>
      <c r="AC186" t="n">
        <v>1</v>
      </c>
      <c r="AD186" t="n">
        <v>0</v>
      </c>
      <c r="AE186" t="n">
        <v>0</v>
      </c>
      <c r="AF186" t="inlineStr"/>
      <c r="AG186" t="n">
        <v>0</v>
      </c>
      <c r="AH186" t="n">
        <v>3</v>
      </c>
      <c r="AI186" t="n">
        <v>-1</v>
      </c>
      <c r="AJ186" t="inlineStr"/>
      <c r="AK186" t="n">
        <v>0</v>
      </c>
      <c r="AL186" t="n">
        <v>0</v>
      </c>
      <c r="AM186" t="n">
        <v>0</v>
      </c>
      <c r="AN186" t="n">
        <v>0</v>
      </c>
      <c r="AO186" t="n">
        <v>0</v>
      </c>
      <c r="AP186" t="n">
        <v>0</v>
      </c>
      <c r="AQ186" t="n">
        <v>0</v>
      </c>
      <c r="AR186" t="n">
        <v>0</v>
      </c>
    </row>
    <row r="187">
      <c r="A187">
        <f>ROW(Source!A530)</f>
        <v/>
      </c>
      <c r="B187" t="n">
        <v>78863995</v>
      </c>
      <c r="C187" t="n">
        <v>78863966</v>
      </c>
      <c r="D187" t="n">
        <v>29149246</v>
      </c>
      <c r="E187" t="n">
        <v>1</v>
      </c>
      <c r="F187" t="n">
        <v>1</v>
      </c>
      <c r="G187" t="n">
        <v>1</v>
      </c>
      <c r="H187" t="n">
        <v>3</v>
      </c>
      <c r="I187" t="inlineStr">
        <is>
          <t>405-1601</t>
        </is>
      </c>
      <c r="J187" t="inlineStr">
        <is>
          <t>ТССЦ Московской обл., 405-1601, приказ Минстроя России №675/пр от 28.02.2017 № 257/пр</t>
        </is>
      </c>
      <c r="K187" t="inlineStr">
        <is>
          <t>Известь строительная негашеная хлорная, марки А</t>
        </is>
      </c>
      <c r="L187" t="n">
        <v>1346</v>
      </c>
      <c r="N187" t="n">
        <v>1009</v>
      </c>
      <c r="O187" t="inlineStr">
        <is>
          <t>кг</t>
        </is>
      </c>
      <c r="P187" t="inlineStr">
        <is>
          <t>кг</t>
        </is>
      </c>
      <c r="Q187" t="n">
        <v>1</v>
      </c>
      <c r="X187" t="n">
        <v>0.004</v>
      </c>
      <c r="Y187" t="n">
        <v>2.15</v>
      </c>
      <c r="Z187" t="n">
        <v>0</v>
      </c>
      <c r="AA187" t="n">
        <v>0</v>
      </c>
      <c r="AB187" t="n">
        <v>0</v>
      </c>
      <c r="AC187" t="n">
        <v>0</v>
      </c>
      <c r="AD187" t="n">
        <v>1</v>
      </c>
      <c r="AE187" t="n">
        <v>0</v>
      </c>
      <c r="AF187" t="inlineStr"/>
      <c r="AG187" t="n">
        <v>0.004</v>
      </c>
      <c r="AH187" t="n">
        <v>2</v>
      </c>
      <c r="AI187" t="n">
        <v>78863978</v>
      </c>
      <c r="AJ187" t="n">
        <v>183</v>
      </c>
      <c r="AK187" t="n">
        <v>0</v>
      </c>
      <c r="AL187" t="n">
        <v>0</v>
      </c>
      <c r="AM187" t="n">
        <v>0</v>
      </c>
      <c r="AN187" t="n">
        <v>0</v>
      </c>
      <c r="AO187" t="n">
        <v>0</v>
      </c>
      <c r="AP187" t="n">
        <v>0</v>
      </c>
      <c r="AQ187" t="n">
        <v>0</v>
      </c>
      <c r="AR187" t="n">
        <v>0</v>
      </c>
    </row>
    <row r="188">
      <c r="A188">
        <f>ROW(Source!A530)</f>
        <v/>
      </c>
      <c r="B188" t="n">
        <v>78863996</v>
      </c>
      <c r="C188" t="n">
        <v>78863966</v>
      </c>
      <c r="D188" t="n">
        <v>29150040</v>
      </c>
      <c r="E188" t="n">
        <v>1</v>
      </c>
      <c r="F188" t="n">
        <v>1</v>
      </c>
      <c r="G188" t="n">
        <v>1</v>
      </c>
      <c r="H188" t="n">
        <v>3</v>
      </c>
      <c r="I188" t="inlineStr">
        <is>
          <t>411-0001</t>
        </is>
      </c>
      <c r="J188" t="inlineStr">
        <is>
          <t>ТССЦ Московской обл., 411-0001, приказ Минстроя России №675/пр от 28.02.2017 № 257/пр</t>
        </is>
      </c>
      <c r="K188" t="inlineStr">
        <is>
          <t>Вода</t>
        </is>
      </c>
      <c r="L188" t="n">
        <v>1339</v>
      </c>
      <c r="N188" t="n">
        <v>1007</v>
      </c>
      <c r="O188" t="inlineStr">
        <is>
          <t>м3</t>
        </is>
      </c>
      <c r="P188" t="inlineStr">
        <is>
          <t>м3</t>
        </is>
      </c>
      <c r="Q188" t="n">
        <v>1</v>
      </c>
      <c r="X188" t="n">
        <v>1.21</v>
      </c>
      <c r="Y188" t="n">
        <v>2.44</v>
      </c>
      <c r="Z188" t="n">
        <v>0</v>
      </c>
      <c r="AA188" t="n">
        <v>0</v>
      </c>
      <c r="AB188" t="n">
        <v>0</v>
      </c>
      <c r="AC188" t="n">
        <v>0</v>
      </c>
      <c r="AD188" t="n">
        <v>1</v>
      </c>
      <c r="AE188" t="n">
        <v>0</v>
      </c>
      <c r="AF188" t="inlineStr"/>
      <c r="AG188" t="n">
        <v>1.21</v>
      </c>
      <c r="AH188" t="n">
        <v>2</v>
      </c>
      <c r="AI188" t="n">
        <v>78863979</v>
      </c>
      <c r="AJ188" t="n">
        <v>184</v>
      </c>
      <c r="AK188" t="n">
        <v>0</v>
      </c>
      <c r="AL188" t="n">
        <v>0</v>
      </c>
      <c r="AM188" t="n">
        <v>0</v>
      </c>
      <c r="AN188" t="n">
        <v>0</v>
      </c>
      <c r="AO188" t="n">
        <v>0</v>
      </c>
      <c r="AP188" t="n">
        <v>0</v>
      </c>
      <c r="AQ188" t="n">
        <v>0</v>
      </c>
      <c r="AR188" t="n">
        <v>0</v>
      </c>
    </row>
    <row r="189">
      <c r="A189">
        <f>ROW(Source!A530)</f>
        <v/>
      </c>
      <c r="B189" t="n">
        <v>78863997</v>
      </c>
      <c r="C189" t="n">
        <v>78863966</v>
      </c>
      <c r="D189" t="n">
        <v>29158419</v>
      </c>
      <c r="E189" t="n">
        <v>1</v>
      </c>
      <c r="F189" t="n">
        <v>1</v>
      </c>
      <c r="G189" t="n">
        <v>1</v>
      </c>
      <c r="H189" t="n">
        <v>3</v>
      </c>
      <c r="I189" t="inlineStr">
        <is>
          <t>507-3642</t>
        </is>
      </c>
      <c r="J189" t="inlineStr">
        <is>
          <t>ТССЦ Московской обл., 507-3642, приказ Минстроя России №675/пр от 28.02.2017 № 258/пр</t>
        </is>
      </c>
      <c r="K189" t="inlineStr">
        <is>
          <t>Труба напорная из полиэтилена PE 100 питьевая ПЭ100 SDR11, размером 32х3,0 мм (ГОСТ 18599-2001, ГОСТ Р 52134-2003)</t>
        </is>
      </c>
      <c r="L189" t="n">
        <v>1301</v>
      </c>
      <c r="N189" t="n">
        <v>1003</v>
      </c>
      <c r="O189" t="inlineStr">
        <is>
          <t>м</t>
        </is>
      </c>
      <c r="P189" t="inlineStr">
        <is>
          <t>м</t>
        </is>
      </c>
      <c r="Q189" t="n">
        <v>1</v>
      </c>
      <c r="X189" t="n">
        <v>93.8</v>
      </c>
      <c r="Y189" t="n">
        <v>16.29</v>
      </c>
      <c r="Z189" t="n">
        <v>0</v>
      </c>
      <c r="AA189" t="n">
        <v>0</v>
      </c>
      <c r="AB189" t="n">
        <v>0</v>
      </c>
      <c r="AC189" t="n">
        <v>0</v>
      </c>
      <c r="AD189" t="n">
        <v>1</v>
      </c>
      <c r="AE189" t="n">
        <v>0</v>
      </c>
      <c r="AF189" t="inlineStr"/>
      <c r="AG189" t="n">
        <v>93.8</v>
      </c>
      <c r="AH189" t="n">
        <v>2</v>
      </c>
      <c r="AI189" t="n">
        <v>78863980</v>
      </c>
      <c r="AJ189" t="n">
        <v>185</v>
      </c>
      <c r="AK189" t="n">
        <v>0</v>
      </c>
      <c r="AL189" t="n">
        <v>0</v>
      </c>
      <c r="AM189" t="n">
        <v>0</v>
      </c>
      <c r="AN189" t="n">
        <v>0</v>
      </c>
      <c r="AO189" t="n">
        <v>0</v>
      </c>
      <c r="AP189" t="n">
        <v>0</v>
      </c>
      <c r="AQ189" t="n">
        <v>0</v>
      </c>
      <c r="AR189" t="n">
        <v>0</v>
      </c>
    </row>
    <row r="190">
      <c r="A190">
        <f>ROW(Source!A572)</f>
        <v/>
      </c>
      <c r="B190" t="n">
        <v>78864077</v>
      </c>
      <c r="C190" t="n">
        <v>78864075</v>
      </c>
      <c r="D190" t="n">
        <v>18407150</v>
      </c>
      <c r="E190" t="n">
        <v>1</v>
      </c>
      <c r="F190" t="n">
        <v>1</v>
      </c>
      <c r="G190" t="n">
        <v>1</v>
      </c>
      <c r="H190" t="n">
        <v>1</v>
      </c>
      <c r="I190" t="inlineStr">
        <is>
          <t>1-1030-90</t>
        </is>
      </c>
      <c r="J190" t="inlineStr"/>
      <c r="K190" t="inlineStr">
        <is>
          <t>Рабочий строитель среднего разряда 3</t>
        </is>
      </c>
      <c r="L190" t="n">
        <v>1369</v>
      </c>
      <c r="N190" t="n">
        <v>1013</v>
      </c>
      <c r="O190" t="inlineStr">
        <is>
          <t>чел.-ч</t>
        </is>
      </c>
      <c r="P190" t="inlineStr">
        <is>
          <t>чел.-ч</t>
        </is>
      </c>
      <c r="Q190" t="n">
        <v>1</v>
      </c>
      <c r="X190" t="n">
        <v>37.8</v>
      </c>
      <c r="Y190" t="n">
        <v>0</v>
      </c>
      <c r="Z190" t="n">
        <v>0</v>
      </c>
      <c r="AA190" t="n">
        <v>0</v>
      </c>
      <c r="AB190" t="n">
        <v>8.529999999999999</v>
      </c>
      <c r="AC190" t="n">
        <v>0</v>
      </c>
      <c r="AD190" t="n">
        <v>1</v>
      </c>
      <c r="AE190" t="n">
        <v>1</v>
      </c>
      <c r="AF190" t="inlineStr"/>
      <c r="AG190" t="n">
        <v>37.8</v>
      </c>
      <c r="AH190" t="n">
        <v>2</v>
      </c>
      <c r="AI190" t="n">
        <v>78864076</v>
      </c>
      <c r="AJ190" t="n">
        <v>186</v>
      </c>
      <c r="AK190" t="n">
        <v>0</v>
      </c>
      <c r="AL190" t="n">
        <v>0</v>
      </c>
      <c r="AM190" t="n">
        <v>0</v>
      </c>
      <c r="AN190" t="n">
        <v>0</v>
      </c>
      <c r="AO190" t="n">
        <v>0</v>
      </c>
      <c r="AP190" t="n">
        <v>0</v>
      </c>
      <c r="AQ190" t="n">
        <v>0</v>
      </c>
      <c r="AR190" t="n">
        <v>0</v>
      </c>
    </row>
    <row r="191">
      <c r="A191">
        <f>ROW(Source!A573)</f>
        <v/>
      </c>
      <c r="B191" t="n">
        <v>78864096</v>
      </c>
      <c r="C191" t="n">
        <v>78864078</v>
      </c>
      <c r="D191" t="n">
        <v>18413627</v>
      </c>
      <c r="E191" t="n">
        <v>1</v>
      </c>
      <c r="F191" t="n">
        <v>1</v>
      </c>
      <c r="G191" t="n">
        <v>1</v>
      </c>
      <c r="H191" t="n">
        <v>1</v>
      </c>
      <c r="I191" t="inlineStr">
        <is>
          <t>1-1042-90</t>
        </is>
      </c>
      <c r="J191" t="inlineStr"/>
      <c r="K191" t="inlineStr">
        <is>
          <t>Рабочий строитель среднего разряда 4,2</t>
        </is>
      </c>
      <c r="L191" t="n">
        <v>1369</v>
      </c>
      <c r="N191" t="n">
        <v>1013</v>
      </c>
      <c r="O191" t="inlineStr">
        <is>
          <t>чел.-ч</t>
        </is>
      </c>
      <c r="P191" t="inlineStr">
        <is>
          <t>чел.-ч</t>
        </is>
      </c>
      <c r="Q191" t="n">
        <v>1</v>
      </c>
      <c r="X191" t="n">
        <v>121.8</v>
      </c>
      <c r="Y191" t="n">
        <v>0</v>
      </c>
      <c r="Z191" t="n">
        <v>0</v>
      </c>
      <c r="AA191" t="n">
        <v>0</v>
      </c>
      <c r="AB191" t="n">
        <v>9.92</v>
      </c>
      <c r="AC191" t="n">
        <v>0</v>
      </c>
      <c r="AD191" t="n">
        <v>1</v>
      </c>
      <c r="AE191" t="n">
        <v>1</v>
      </c>
      <c r="AF191" t="inlineStr"/>
      <c r="AG191" t="n">
        <v>121.8</v>
      </c>
      <c r="AH191" t="n">
        <v>2</v>
      </c>
      <c r="AI191" t="n">
        <v>78864079</v>
      </c>
      <c r="AJ191" t="n">
        <v>187</v>
      </c>
      <c r="AK191" t="n">
        <v>0</v>
      </c>
      <c r="AL191" t="n">
        <v>0</v>
      </c>
      <c r="AM191" t="n">
        <v>0</v>
      </c>
      <c r="AN191" t="n">
        <v>0</v>
      </c>
      <c r="AO191" t="n">
        <v>0</v>
      </c>
      <c r="AP191" t="n">
        <v>0</v>
      </c>
      <c r="AQ191" t="n">
        <v>0</v>
      </c>
      <c r="AR191" t="n">
        <v>0</v>
      </c>
    </row>
    <row r="192">
      <c r="A192">
        <f>ROW(Source!A573)</f>
        <v/>
      </c>
      <c r="B192" t="n">
        <v>78864097</v>
      </c>
      <c r="C192" t="n">
        <v>78864078</v>
      </c>
      <c r="D192" t="n">
        <v>121548</v>
      </c>
      <c r="E192" t="n">
        <v>1</v>
      </c>
      <c r="F192" t="n">
        <v>1</v>
      </c>
      <c r="G192" t="n">
        <v>1</v>
      </c>
      <c r="H192" t="n">
        <v>1</v>
      </c>
      <c r="I192" t="inlineStr">
        <is>
          <t>2</t>
        </is>
      </c>
      <c r="J192" t="inlineStr"/>
      <c r="K192" t="inlineStr">
        <is>
          <t>Затраты труда машинистов</t>
        </is>
      </c>
      <c r="L192" t="n">
        <v>608254</v>
      </c>
      <c r="N192" t="n">
        <v>1013</v>
      </c>
      <c r="O192" t="inlineStr">
        <is>
          <t>чел.час</t>
        </is>
      </c>
      <c r="P192" t="inlineStr">
        <is>
          <t>чел.час</t>
        </is>
      </c>
      <c r="Q192" t="n">
        <v>1</v>
      </c>
      <c r="X192" t="n">
        <v>4.72</v>
      </c>
      <c r="Y192" t="n">
        <v>0</v>
      </c>
      <c r="Z192" t="n">
        <v>0</v>
      </c>
      <c r="AA192" t="n">
        <v>0</v>
      </c>
      <c r="AB192" t="n">
        <v>0</v>
      </c>
      <c r="AC192" t="n">
        <v>0</v>
      </c>
      <c r="AD192" t="n">
        <v>1</v>
      </c>
      <c r="AE192" t="n">
        <v>2</v>
      </c>
      <c r="AF192" t="inlineStr"/>
      <c r="AG192" t="n">
        <v>4.72</v>
      </c>
      <c r="AH192" t="n">
        <v>2</v>
      </c>
      <c r="AI192" t="n">
        <v>78864080</v>
      </c>
      <c r="AJ192" t="n">
        <v>188</v>
      </c>
      <c r="AK192" t="n">
        <v>0</v>
      </c>
      <c r="AL192" t="n">
        <v>0</v>
      </c>
      <c r="AM192" t="n">
        <v>0</v>
      </c>
      <c r="AN192" t="n">
        <v>0</v>
      </c>
      <c r="AO192" t="n">
        <v>0</v>
      </c>
      <c r="AP192" t="n">
        <v>0</v>
      </c>
      <c r="AQ192" t="n">
        <v>0</v>
      </c>
      <c r="AR192" t="n">
        <v>0</v>
      </c>
    </row>
    <row r="193">
      <c r="A193">
        <f>ROW(Source!A573)</f>
        <v/>
      </c>
      <c r="B193" t="n">
        <v>78864098</v>
      </c>
      <c r="C193" t="n">
        <v>78864078</v>
      </c>
      <c r="D193" t="n">
        <v>29172268</v>
      </c>
      <c r="E193" t="n">
        <v>1</v>
      </c>
      <c r="F193" t="n">
        <v>1</v>
      </c>
      <c r="G193" t="n">
        <v>1</v>
      </c>
      <c r="H193" t="n">
        <v>2</v>
      </c>
      <c r="I193" t="inlineStr">
        <is>
          <t>020129</t>
        </is>
      </c>
      <c r="J193" t="inlineStr">
        <is>
          <t>ТСЭМ Московской обл., 020129, приказ Минстроя России №675/пр от 28.02.2017 № 264/пр</t>
        </is>
      </c>
      <c r="K193" t="inlineStr">
        <is>
          <t>Краны башенные при работе на других видах строительства 8 т</t>
        </is>
      </c>
      <c r="L193" t="n">
        <v>1368</v>
      </c>
      <c r="N193" t="n">
        <v>1011</v>
      </c>
      <c r="O193" t="inlineStr">
        <is>
          <t>маш.-ч</t>
        </is>
      </c>
      <c r="P193" t="inlineStr">
        <is>
          <t>маш.-ч</t>
        </is>
      </c>
      <c r="Q193" t="n">
        <v>1</v>
      </c>
      <c r="X193" t="n">
        <v>0.05</v>
      </c>
      <c r="Y193" t="n">
        <v>0</v>
      </c>
      <c r="Z193" t="n">
        <v>86.40000000000001</v>
      </c>
      <c r="AA193" t="n">
        <v>13.5</v>
      </c>
      <c r="AB193" t="n">
        <v>0</v>
      </c>
      <c r="AC193" t="n">
        <v>0</v>
      </c>
      <c r="AD193" t="n">
        <v>1</v>
      </c>
      <c r="AE193" t="n">
        <v>0</v>
      </c>
      <c r="AF193" t="inlineStr"/>
      <c r="AG193" t="n">
        <v>0.05</v>
      </c>
      <c r="AH193" t="n">
        <v>2</v>
      </c>
      <c r="AI193" t="n">
        <v>78864081</v>
      </c>
      <c r="AJ193" t="n">
        <v>189</v>
      </c>
      <c r="AK193" t="n">
        <v>0</v>
      </c>
      <c r="AL193" t="n">
        <v>0</v>
      </c>
      <c r="AM193" t="n">
        <v>0</v>
      </c>
      <c r="AN193" t="n">
        <v>0</v>
      </c>
      <c r="AO193" t="n">
        <v>0</v>
      </c>
      <c r="AP193" t="n">
        <v>0</v>
      </c>
      <c r="AQ193" t="n">
        <v>0</v>
      </c>
      <c r="AR193" t="n">
        <v>0</v>
      </c>
    </row>
    <row r="194">
      <c r="A194">
        <f>ROW(Source!A573)</f>
        <v/>
      </c>
      <c r="B194" t="n">
        <v>78864099</v>
      </c>
      <c r="C194" t="n">
        <v>78864078</v>
      </c>
      <c r="D194" t="n">
        <v>29172379</v>
      </c>
      <c r="E194" t="n">
        <v>1</v>
      </c>
      <c r="F194" t="n">
        <v>1</v>
      </c>
      <c r="G194" t="n">
        <v>1</v>
      </c>
      <c r="H194" t="n">
        <v>2</v>
      </c>
      <c r="I194" t="inlineStr">
        <is>
          <t>021141</t>
        </is>
      </c>
      <c r="J194" t="inlineStr">
        <is>
          <t>ТСЭМ Московской обл., 021141, приказ Минстроя России №675/пр от 28.02.2017 № 264/пр</t>
        </is>
      </c>
      <c r="K194" t="inlineStr">
        <is>
          <t>Краны на автомобильном ходу при работе на других видах строительства 10 т</t>
        </is>
      </c>
      <c r="L194" t="n">
        <v>1368</v>
      </c>
      <c r="N194" t="n">
        <v>1011</v>
      </c>
      <c r="O194" t="inlineStr">
        <is>
          <t>маш.-ч</t>
        </is>
      </c>
      <c r="P194" t="inlineStr">
        <is>
          <t>маш.-ч</t>
        </is>
      </c>
      <c r="Q194" t="n">
        <v>1</v>
      </c>
      <c r="X194" t="n">
        <v>0.03</v>
      </c>
      <c r="Y194" t="n">
        <v>0</v>
      </c>
      <c r="Z194" t="n">
        <v>112</v>
      </c>
      <c r="AA194" t="n">
        <v>13.5</v>
      </c>
      <c r="AB194" t="n">
        <v>0</v>
      </c>
      <c r="AC194" t="n">
        <v>0</v>
      </c>
      <c r="AD194" t="n">
        <v>1</v>
      </c>
      <c r="AE194" t="n">
        <v>0</v>
      </c>
      <c r="AF194" t="inlineStr"/>
      <c r="AG194" t="n">
        <v>0.03</v>
      </c>
      <c r="AH194" t="n">
        <v>2</v>
      </c>
      <c r="AI194" t="n">
        <v>78864082</v>
      </c>
      <c r="AJ194" t="n">
        <v>190</v>
      </c>
      <c r="AK194" t="n">
        <v>0</v>
      </c>
      <c r="AL194" t="n">
        <v>0</v>
      </c>
      <c r="AM194" t="n">
        <v>0</v>
      </c>
      <c r="AN194" t="n">
        <v>0</v>
      </c>
      <c r="AO194" t="n">
        <v>0</v>
      </c>
      <c r="AP194" t="n">
        <v>0</v>
      </c>
      <c r="AQ194" t="n">
        <v>0</v>
      </c>
      <c r="AR194" t="n">
        <v>0</v>
      </c>
    </row>
    <row r="195">
      <c r="A195">
        <f>ROW(Source!A573)</f>
        <v/>
      </c>
      <c r="B195" t="n">
        <v>78864100</v>
      </c>
      <c r="C195" t="n">
        <v>78864078</v>
      </c>
      <c r="D195" t="n">
        <v>29172951</v>
      </c>
      <c r="E195" t="n">
        <v>1</v>
      </c>
      <c r="F195" t="n">
        <v>1</v>
      </c>
      <c r="G195" t="n">
        <v>1</v>
      </c>
      <c r="H195" t="n">
        <v>2</v>
      </c>
      <c r="I195" t="inlineStr">
        <is>
          <t>081600</t>
        </is>
      </c>
      <c r="J195" t="inlineStr">
        <is>
          <t>ТСЭМ Московской обл., 081600, приказ Минстроя России №675/пр от 28.02.2017 № 264/пр</t>
        </is>
      </c>
      <c r="K195" t="inlineStr">
        <is>
          <t>Агрегаты для сварки полиэтиленовых труб</t>
        </is>
      </c>
      <c r="L195" t="n">
        <v>1368</v>
      </c>
      <c r="N195" t="n">
        <v>1011</v>
      </c>
      <c r="O195" t="inlineStr">
        <is>
          <t>маш.-ч</t>
        </is>
      </c>
      <c r="P195" t="inlineStr">
        <is>
          <t>маш.-ч</t>
        </is>
      </c>
      <c r="Q195" t="n">
        <v>1</v>
      </c>
      <c r="X195" t="n">
        <v>4.64</v>
      </c>
      <c r="Y195" t="n">
        <v>0</v>
      </c>
      <c r="Z195" t="n">
        <v>100.1</v>
      </c>
      <c r="AA195" t="n">
        <v>13.5</v>
      </c>
      <c r="AB195" t="n">
        <v>0</v>
      </c>
      <c r="AC195" t="n">
        <v>0</v>
      </c>
      <c r="AD195" t="n">
        <v>1</v>
      </c>
      <c r="AE195" t="n">
        <v>0</v>
      </c>
      <c r="AF195" t="inlineStr"/>
      <c r="AG195" t="n">
        <v>4.64</v>
      </c>
      <c r="AH195" t="n">
        <v>2</v>
      </c>
      <c r="AI195" t="n">
        <v>78864083</v>
      </c>
      <c r="AJ195" t="n">
        <v>191</v>
      </c>
      <c r="AK195" t="n">
        <v>0</v>
      </c>
      <c r="AL195" t="n">
        <v>0</v>
      </c>
      <c r="AM195" t="n">
        <v>0</v>
      </c>
      <c r="AN195" t="n">
        <v>0</v>
      </c>
      <c r="AO195" t="n">
        <v>0</v>
      </c>
      <c r="AP195" t="n">
        <v>0</v>
      </c>
      <c r="AQ195" t="n">
        <v>0</v>
      </c>
      <c r="AR195" t="n">
        <v>0</v>
      </c>
    </row>
    <row r="196">
      <c r="A196">
        <f>ROW(Source!A573)</f>
        <v/>
      </c>
      <c r="B196" t="n">
        <v>78864101</v>
      </c>
      <c r="C196" t="n">
        <v>78864078</v>
      </c>
      <c r="D196" t="n">
        <v>29174913</v>
      </c>
      <c r="E196" t="n">
        <v>1</v>
      </c>
      <c r="F196" t="n">
        <v>1</v>
      </c>
      <c r="G196" t="n">
        <v>1</v>
      </c>
      <c r="H196" t="n">
        <v>2</v>
      </c>
      <c r="I196" t="inlineStr">
        <is>
          <t>400001</t>
        </is>
      </c>
      <c r="J196" t="inlineStr">
        <is>
          <t>ТСЭМ Московской обл., 400001, приказ Минстроя России №675/пр от 28.02.2017 № 264/пр</t>
        </is>
      </c>
      <c r="K196" t="inlineStr">
        <is>
          <t>Автомобили бортовые, грузоподъемность до 5 т</t>
        </is>
      </c>
      <c r="L196" t="n">
        <v>1368</v>
      </c>
      <c r="N196" t="n">
        <v>1011</v>
      </c>
      <c r="O196" t="inlineStr">
        <is>
          <t>маш.-ч</t>
        </is>
      </c>
      <c r="P196" t="inlineStr">
        <is>
          <t>маш.-ч</t>
        </is>
      </c>
      <c r="Q196" t="n">
        <v>1</v>
      </c>
      <c r="X196" t="n">
        <v>0.22</v>
      </c>
      <c r="Y196" t="n">
        <v>0</v>
      </c>
      <c r="Z196" t="n">
        <v>87.17</v>
      </c>
      <c r="AA196" t="n">
        <v>11.6</v>
      </c>
      <c r="AB196" t="n">
        <v>0</v>
      </c>
      <c r="AC196" t="n">
        <v>0</v>
      </c>
      <c r="AD196" t="n">
        <v>1</v>
      </c>
      <c r="AE196" t="n">
        <v>0</v>
      </c>
      <c r="AF196" t="inlineStr"/>
      <c r="AG196" t="n">
        <v>0.22</v>
      </c>
      <c r="AH196" t="n">
        <v>2</v>
      </c>
      <c r="AI196" t="n">
        <v>78864084</v>
      </c>
      <c r="AJ196" t="n">
        <v>192</v>
      </c>
      <c r="AK196" t="n">
        <v>0</v>
      </c>
      <c r="AL196" t="n">
        <v>0</v>
      </c>
      <c r="AM196" t="n">
        <v>0</v>
      </c>
      <c r="AN196" t="n">
        <v>0</v>
      </c>
      <c r="AO196" t="n">
        <v>0</v>
      </c>
      <c r="AP196" t="n">
        <v>0</v>
      </c>
      <c r="AQ196" t="n">
        <v>0</v>
      </c>
      <c r="AR196" t="n">
        <v>0</v>
      </c>
    </row>
    <row r="197">
      <c r="A197">
        <f>ROW(Source!A573)</f>
        <v/>
      </c>
      <c r="B197" t="n">
        <v>78864102</v>
      </c>
      <c r="C197" t="n">
        <v>78864078</v>
      </c>
      <c r="D197" t="n">
        <v>29114425</v>
      </c>
      <c r="E197" t="n">
        <v>1</v>
      </c>
      <c r="F197" t="n">
        <v>1</v>
      </c>
      <c r="G197" t="n">
        <v>1</v>
      </c>
      <c r="H197" t="n">
        <v>3</v>
      </c>
      <c r="I197" t="inlineStr">
        <is>
          <t>101-0137</t>
        </is>
      </c>
      <c r="J197" t="inlineStr">
        <is>
          <t>ТССЦ Московской обл., 101-0137, приказ Минстроя России №675/пр от 28.02.2017 № 254/пр</t>
        </is>
      </c>
      <c r="K197" t="inlineStr">
        <is>
          <t>Дюбели с калиброванной головкой (в обоймах) 3х58,5 мм</t>
        </is>
      </c>
      <c r="L197" t="n">
        <v>1348</v>
      </c>
      <c r="N197" t="n">
        <v>1009</v>
      </c>
      <c r="O197" t="inlineStr">
        <is>
          <t>т</t>
        </is>
      </c>
      <c r="P197" t="inlineStr">
        <is>
          <t>т</t>
        </is>
      </c>
      <c r="Q197" t="n">
        <v>1000</v>
      </c>
      <c r="X197" t="n">
        <v>0.00051</v>
      </c>
      <c r="Y197" t="n">
        <v>22558</v>
      </c>
      <c r="Z197" t="n">
        <v>0</v>
      </c>
      <c r="AA197" t="n">
        <v>0</v>
      </c>
      <c r="AB197" t="n">
        <v>0</v>
      </c>
      <c r="AC197" t="n">
        <v>0</v>
      </c>
      <c r="AD197" t="n">
        <v>1</v>
      </c>
      <c r="AE197" t="n">
        <v>0</v>
      </c>
      <c r="AF197" t="inlineStr"/>
      <c r="AG197" t="n">
        <v>0.00051</v>
      </c>
      <c r="AH197" t="n">
        <v>2</v>
      </c>
      <c r="AI197" t="n">
        <v>78864085</v>
      </c>
      <c r="AJ197" t="n">
        <v>193</v>
      </c>
      <c r="AK197" t="n">
        <v>0</v>
      </c>
      <c r="AL197" t="n">
        <v>0</v>
      </c>
      <c r="AM197" t="n">
        <v>0</v>
      </c>
      <c r="AN197" t="n">
        <v>0</v>
      </c>
      <c r="AO197" t="n">
        <v>0</v>
      </c>
      <c r="AP197" t="n">
        <v>0</v>
      </c>
      <c r="AQ197" t="n">
        <v>0</v>
      </c>
      <c r="AR197" t="n">
        <v>0</v>
      </c>
    </row>
    <row r="198">
      <c r="A198">
        <f>ROW(Source!A573)</f>
        <v/>
      </c>
      <c r="B198" t="n">
        <v>78864103</v>
      </c>
      <c r="C198" t="n">
        <v>78864078</v>
      </c>
      <c r="D198" t="n">
        <v>29109382</v>
      </c>
      <c r="E198" t="n">
        <v>1</v>
      </c>
      <c r="F198" t="n">
        <v>1</v>
      </c>
      <c r="G198" t="n">
        <v>1</v>
      </c>
      <c r="H198" t="n">
        <v>3</v>
      </c>
      <c r="I198" t="inlineStr">
        <is>
          <t>101-0329</t>
        </is>
      </c>
      <c r="J198" t="inlineStr">
        <is>
          <t>ТССЦ Московской обл., 101-0329, приказ Минстроя России №675/пр от 28.02.2017 № 254/пр</t>
        </is>
      </c>
      <c r="K198" t="inlineStr">
        <is>
          <t>Клей 88-СА</t>
        </is>
      </c>
      <c r="L198" t="n">
        <v>1346</v>
      </c>
      <c r="N198" t="n">
        <v>1009</v>
      </c>
      <c r="O198" t="inlineStr">
        <is>
          <t>кг</t>
        </is>
      </c>
      <c r="P198" t="inlineStr">
        <is>
          <t>кг</t>
        </is>
      </c>
      <c r="Q198" t="n">
        <v>1</v>
      </c>
      <c r="X198" t="n">
        <v>0.17</v>
      </c>
      <c r="Y198" t="n">
        <v>28.93</v>
      </c>
      <c r="Z198" t="n">
        <v>0</v>
      </c>
      <c r="AA198" t="n">
        <v>0</v>
      </c>
      <c r="AB198" t="n">
        <v>0</v>
      </c>
      <c r="AC198" t="n">
        <v>0</v>
      </c>
      <c r="AD198" t="n">
        <v>1</v>
      </c>
      <c r="AE198" t="n">
        <v>0</v>
      </c>
      <c r="AF198" t="inlineStr"/>
      <c r="AG198" t="n">
        <v>0.17</v>
      </c>
      <c r="AH198" t="n">
        <v>2</v>
      </c>
      <c r="AI198" t="n">
        <v>78864086</v>
      </c>
      <c r="AJ198" t="n">
        <v>194</v>
      </c>
      <c r="AK198" t="n">
        <v>0</v>
      </c>
      <c r="AL198" t="n">
        <v>0</v>
      </c>
      <c r="AM198" t="n">
        <v>0</v>
      </c>
      <c r="AN198" t="n">
        <v>0</v>
      </c>
      <c r="AO198" t="n">
        <v>0</v>
      </c>
      <c r="AP198" t="n">
        <v>0</v>
      </c>
      <c r="AQ198" t="n">
        <v>0</v>
      </c>
      <c r="AR198" t="n">
        <v>0</v>
      </c>
    </row>
    <row r="199">
      <c r="A199">
        <f>ROW(Source!A573)</f>
        <v/>
      </c>
      <c r="B199" t="n">
        <v>78864104</v>
      </c>
      <c r="C199" t="n">
        <v>78864078</v>
      </c>
      <c r="D199" t="n">
        <v>29107972</v>
      </c>
      <c r="E199" t="n">
        <v>1</v>
      </c>
      <c r="F199" t="n">
        <v>1</v>
      </c>
      <c r="G199" t="n">
        <v>1</v>
      </c>
      <c r="H199" t="n">
        <v>3</v>
      </c>
      <c r="I199" t="inlineStr">
        <is>
          <t>101-1680</t>
        </is>
      </c>
      <c r="J199" t="inlineStr">
        <is>
          <t>ТССЦ Московской обл., 101-1680, приказ Минстроя России №675/пр от 28.02.2017 № 254/пр</t>
        </is>
      </c>
      <c r="K199" t="inlineStr">
        <is>
          <t>Патроны для строительно-монтажного пистолета</t>
        </is>
      </c>
      <c r="L199" t="n">
        <v>1356</v>
      </c>
      <c r="N199" t="n">
        <v>1010</v>
      </c>
      <c r="O199" t="inlineStr">
        <is>
          <t>1000 шт.</t>
        </is>
      </c>
      <c r="P199" t="inlineStr">
        <is>
          <t>1000 шт.</t>
        </is>
      </c>
      <c r="Q199" t="n">
        <v>1000</v>
      </c>
      <c r="X199" t="n">
        <v>0.06</v>
      </c>
      <c r="Y199" t="n">
        <v>253.8</v>
      </c>
      <c r="Z199" t="n">
        <v>0</v>
      </c>
      <c r="AA199" t="n">
        <v>0</v>
      </c>
      <c r="AB199" t="n">
        <v>0</v>
      </c>
      <c r="AC199" t="n">
        <v>0</v>
      </c>
      <c r="AD199" t="n">
        <v>1</v>
      </c>
      <c r="AE199" t="n">
        <v>0</v>
      </c>
      <c r="AF199" t="inlineStr"/>
      <c r="AG199" t="n">
        <v>0.06</v>
      </c>
      <c r="AH199" t="n">
        <v>2</v>
      </c>
      <c r="AI199" t="n">
        <v>78864087</v>
      </c>
      <c r="AJ199" t="n">
        <v>195</v>
      </c>
      <c r="AK199" t="n">
        <v>0</v>
      </c>
      <c r="AL199" t="n">
        <v>0</v>
      </c>
      <c r="AM199" t="n">
        <v>0</v>
      </c>
      <c r="AN199" t="n">
        <v>0</v>
      </c>
      <c r="AO199" t="n">
        <v>0</v>
      </c>
      <c r="AP199" t="n">
        <v>0</v>
      </c>
      <c r="AQ199" t="n">
        <v>0</v>
      </c>
      <c r="AR199" t="n">
        <v>0</v>
      </c>
    </row>
    <row r="200">
      <c r="A200">
        <f>ROW(Source!A573)</f>
        <v/>
      </c>
      <c r="B200" t="n">
        <v>78864105</v>
      </c>
      <c r="C200" t="n">
        <v>78864078</v>
      </c>
      <c r="D200" t="n">
        <v>29112620</v>
      </c>
      <c r="E200" t="n">
        <v>1</v>
      </c>
      <c r="F200" t="n">
        <v>1</v>
      </c>
      <c r="G200" t="n">
        <v>1</v>
      </c>
      <c r="H200" t="n">
        <v>3</v>
      </c>
      <c r="I200" t="inlineStr">
        <is>
          <t>101-1700</t>
        </is>
      </c>
      <c r="J200" t="inlineStr">
        <is>
          <t>ТССЦ Московской обл., 101-1700, приказ Минстроя России №675/пр от 28.02.2017 № 254/пр</t>
        </is>
      </c>
      <c r="K200" t="inlineStr">
        <is>
          <t>Наконечники для полиэтиленовых труб</t>
        </is>
      </c>
      <c r="L200" t="n">
        <v>1346</v>
      </c>
      <c r="N200" t="n">
        <v>1009</v>
      </c>
      <c r="O200" t="inlineStr">
        <is>
          <t>кг</t>
        </is>
      </c>
      <c r="P200" t="inlineStr">
        <is>
          <t>кг</t>
        </is>
      </c>
      <c r="Q200" t="n">
        <v>1</v>
      </c>
      <c r="X200" t="n">
        <v>0.33</v>
      </c>
      <c r="Y200" t="n">
        <v>25.01</v>
      </c>
      <c r="Z200" t="n">
        <v>0</v>
      </c>
      <c r="AA200" t="n">
        <v>0</v>
      </c>
      <c r="AB200" t="n">
        <v>0</v>
      </c>
      <c r="AC200" t="n">
        <v>0</v>
      </c>
      <c r="AD200" t="n">
        <v>1</v>
      </c>
      <c r="AE200" t="n">
        <v>0</v>
      </c>
      <c r="AF200" t="inlineStr"/>
      <c r="AG200" t="n">
        <v>0.33</v>
      </c>
      <c r="AH200" t="n">
        <v>2</v>
      </c>
      <c r="AI200" t="n">
        <v>78864088</v>
      </c>
      <c r="AJ200" t="n">
        <v>196</v>
      </c>
      <c r="AK200" t="n">
        <v>0</v>
      </c>
      <c r="AL200" t="n">
        <v>0</v>
      </c>
      <c r="AM200" t="n">
        <v>0</v>
      </c>
      <c r="AN200" t="n">
        <v>0</v>
      </c>
      <c r="AO200" t="n">
        <v>0</v>
      </c>
      <c r="AP200" t="n">
        <v>0</v>
      </c>
      <c r="AQ200" t="n">
        <v>0</v>
      </c>
      <c r="AR200" t="n">
        <v>0</v>
      </c>
    </row>
    <row r="201">
      <c r="A201">
        <f>ROW(Source!A573)</f>
        <v/>
      </c>
      <c r="B201" t="n">
        <v>78864106</v>
      </c>
      <c r="C201" t="n">
        <v>78864078</v>
      </c>
      <c r="D201" t="n">
        <v>29118038</v>
      </c>
      <c r="E201" t="n">
        <v>1</v>
      </c>
      <c r="F201" t="n">
        <v>1</v>
      </c>
      <c r="G201" t="n">
        <v>1</v>
      </c>
      <c r="H201" t="n">
        <v>3</v>
      </c>
      <c r="I201" t="inlineStr">
        <is>
          <t>103-9140</t>
        </is>
      </c>
      <c r="J201" t="inlineStr">
        <is>
          <t>ТССЦ Московской обл., 103-9140, приказ Минстроя России №675/пр от 28.02.2017 № 254/пр</t>
        </is>
      </c>
      <c r="K201" t="inlineStr">
        <is>
          <t>Арматура муфтовая</t>
        </is>
      </c>
      <c r="L201" t="n">
        <v>1354</v>
      </c>
      <c r="N201" t="n">
        <v>1010</v>
      </c>
      <c r="O201" t="inlineStr">
        <is>
          <t>шт.</t>
        </is>
      </c>
      <c r="P201" t="inlineStr">
        <is>
          <t>шт.</t>
        </is>
      </c>
      <c r="Q201" t="n">
        <v>1</v>
      </c>
      <c r="X201" t="n">
        <v>0</v>
      </c>
      <c r="Y201" t="n">
        <v>0</v>
      </c>
      <c r="Z201" t="n">
        <v>0</v>
      </c>
      <c r="AA201" t="n">
        <v>0</v>
      </c>
      <c r="AB201" t="n">
        <v>0</v>
      </c>
      <c r="AC201" t="n">
        <v>1</v>
      </c>
      <c r="AD201" t="n">
        <v>0</v>
      </c>
      <c r="AE201" t="n">
        <v>0</v>
      </c>
      <c r="AF201" t="inlineStr"/>
      <c r="AG201" t="n">
        <v>0</v>
      </c>
      <c r="AH201" t="n">
        <v>3</v>
      </c>
      <c r="AI201" t="n">
        <v>-1</v>
      </c>
      <c r="AJ201" t="inlineStr"/>
      <c r="AK201" t="n">
        <v>0</v>
      </c>
      <c r="AL201" t="n">
        <v>0</v>
      </c>
      <c r="AM201" t="n">
        <v>0</v>
      </c>
      <c r="AN201" t="n">
        <v>0</v>
      </c>
      <c r="AO201" t="n">
        <v>0</v>
      </c>
      <c r="AP201" t="n">
        <v>0</v>
      </c>
      <c r="AQ201" t="n">
        <v>0</v>
      </c>
      <c r="AR201" t="n">
        <v>0</v>
      </c>
    </row>
    <row r="202">
      <c r="A202">
        <f>ROW(Source!A573)</f>
        <v/>
      </c>
      <c r="B202" t="n">
        <v>78864107</v>
      </c>
      <c r="C202" t="n">
        <v>78864078</v>
      </c>
      <c r="D202" t="n">
        <v>29122510</v>
      </c>
      <c r="E202" t="n">
        <v>1</v>
      </c>
      <c r="F202" t="n">
        <v>1</v>
      </c>
      <c r="G202" t="n">
        <v>1</v>
      </c>
      <c r="H202" t="n">
        <v>3</v>
      </c>
      <c r="I202" t="inlineStr">
        <is>
          <t>113-0473</t>
        </is>
      </c>
      <c r="J202" t="inlineStr">
        <is>
          <t>ТССЦ Московской обл., 113-0473, приказ Минстроя России №675/пр от 28.02.2017 № 254/пр</t>
        </is>
      </c>
      <c r="K202" t="inlineStr">
        <is>
          <t>Метиленхлорид</t>
        </is>
      </c>
      <c r="L202" t="n">
        <v>1346</v>
      </c>
      <c r="N202" t="n">
        <v>1009</v>
      </c>
      <c r="O202" t="inlineStr">
        <is>
          <t>кг</t>
        </is>
      </c>
      <c r="P202" t="inlineStr">
        <is>
          <t>кг</t>
        </is>
      </c>
      <c r="Q202" t="n">
        <v>1</v>
      </c>
      <c r="X202" t="n">
        <v>0.2</v>
      </c>
      <c r="Y202" t="n">
        <v>120</v>
      </c>
      <c r="Z202" t="n">
        <v>0</v>
      </c>
      <c r="AA202" t="n">
        <v>0</v>
      </c>
      <c r="AB202" t="n">
        <v>0</v>
      </c>
      <c r="AC202" t="n">
        <v>0</v>
      </c>
      <c r="AD202" t="n">
        <v>1</v>
      </c>
      <c r="AE202" t="n">
        <v>0</v>
      </c>
      <c r="AF202" t="inlineStr"/>
      <c r="AG202" t="n">
        <v>0.2</v>
      </c>
      <c r="AH202" t="n">
        <v>2</v>
      </c>
      <c r="AI202" t="n">
        <v>78864089</v>
      </c>
      <c r="AJ202" t="n">
        <v>197</v>
      </c>
      <c r="AK202" t="n">
        <v>0</v>
      </c>
      <c r="AL202" t="n">
        <v>0</v>
      </c>
      <c r="AM202" t="n">
        <v>0</v>
      </c>
      <c r="AN202" t="n">
        <v>0</v>
      </c>
      <c r="AO202" t="n">
        <v>0</v>
      </c>
      <c r="AP202" t="n">
        <v>0</v>
      </c>
      <c r="AQ202" t="n">
        <v>0</v>
      </c>
      <c r="AR202" t="n">
        <v>0</v>
      </c>
    </row>
    <row r="203">
      <c r="A203">
        <f>ROW(Source!A573)</f>
        <v/>
      </c>
      <c r="B203" t="n">
        <v>78864108</v>
      </c>
      <c r="C203" t="n">
        <v>78864078</v>
      </c>
      <c r="D203" t="n">
        <v>29139870</v>
      </c>
      <c r="E203" t="n">
        <v>1</v>
      </c>
      <c r="F203" t="n">
        <v>1</v>
      </c>
      <c r="G203" t="n">
        <v>1</v>
      </c>
      <c r="H203" t="n">
        <v>3</v>
      </c>
      <c r="I203" t="inlineStr">
        <is>
          <t>301-9240</t>
        </is>
      </c>
      <c r="J203" t="inlineStr">
        <is>
          <t>ТССЦ Московской обл., 301-9240, приказ Минстроя России №675/пр от 28.02.2017 № 256/пр</t>
        </is>
      </c>
      <c r="K203" t="inlineStr">
        <is>
          <t>Крепления</t>
        </is>
      </c>
      <c r="L203" t="n">
        <v>1346</v>
      </c>
      <c r="N203" t="n">
        <v>1009</v>
      </c>
      <c r="O203" t="inlineStr">
        <is>
          <t>кг</t>
        </is>
      </c>
      <c r="P203" t="inlineStr">
        <is>
          <t>кг</t>
        </is>
      </c>
      <c r="Q203" t="n">
        <v>1</v>
      </c>
      <c r="X203" t="n">
        <v>0</v>
      </c>
      <c r="Y203" t="n">
        <v>0</v>
      </c>
      <c r="Z203" t="n">
        <v>0</v>
      </c>
      <c r="AA203" t="n">
        <v>0</v>
      </c>
      <c r="AB203" t="n">
        <v>0</v>
      </c>
      <c r="AC203" t="n">
        <v>1</v>
      </c>
      <c r="AD203" t="n">
        <v>0</v>
      </c>
      <c r="AE203" t="n">
        <v>0</v>
      </c>
      <c r="AF203" t="inlineStr"/>
      <c r="AG203" t="n">
        <v>0</v>
      </c>
      <c r="AH203" t="n">
        <v>3</v>
      </c>
      <c r="AI203" t="n">
        <v>-1</v>
      </c>
      <c r="AJ203" t="inlineStr"/>
      <c r="AK203" t="n">
        <v>0</v>
      </c>
      <c r="AL203" t="n">
        <v>0</v>
      </c>
      <c r="AM203" t="n">
        <v>0</v>
      </c>
      <c r="AN203" t="n">
        <v>0</v>
      </c>
      <c r="AO203" t="n">
        <v>0</v>
      </c>
      <c r="AP203" t="n">
        <v>0</v>
      </c>
      <c r="AQ203" t="n">
        <v>0</v>
      </c>
      <c r="AR203" t="n">
        <v>0</v>
      </c>
    </row>
    <row r="204">
      <c r="A204">
        <f>ROW(Source!A573)</f>
        <v/>
      </c>
      <c r="B204" t="n">
        <v>78864109</v>
      </c>
      <c r="C204" t="n">
        <v>78864078</v>
      </c>
      <c r="D204" t="n">
        <v>29143982</v>
      </c>
      <c r="E204" t="n">
        <v>1</v>
      </c>
      <c r="F204" t="n">
        <v>1</v>
      </c>
      <c r="G204" t="n">
        <v>1</v>
      </c>
      <c r="H204" t="n">
        <v>3</v>
      </c>
      <c r="I204" t="inlineStr">
        <is>
          <t>302-9911</t>
        </is>
      </c>
      <c r="J204" t="inlineStr">
        <is>
          <t>ТССЦ Московской обл., 302-9911, приказ Минстроя России №675/пр от 28.02.2017 № 256/пр</t>
        </is>
      </c>
      <c r="K204" t="inlineStr">
        <is>
          <t>Фасонные и соединительные части к полиэтиленовым трубам</t>
        </is>
      </c>
      <c r="L204" t="n">
        <v>1354</v>
      </c>
      <c r="N204" t="n">
        <v>1010</v>
      </c>
      <c r="O204" t="inlineStr">
        <is>
          <t>шт.</t>
        </is>
      </c>
      <c r="P204" t="inlineStr">
        <is>
          <t>шт.</t>
        </is>
      </c>
      <c r="Q204" t="n">
        <v>1</v>
      </c>
      <c r="X204" t="n">
        <v>0</v>
      </c>
      <c r="Y204" t="n">
        <v>0</v>
      </c>
      <c r="Z204" t="n">
        <v>0</v>
      </c>
      <c r="AA204" t="n">
        <v>0</v>
      </c>
      <c r="AB204" t="n">
        <v>0</v>
      </c>
      <c r="AC204" t="n">
        <v>1</v>
      </c>
      <c r="AD204" t="n">
        <v>0</v>
      </c>
      <c r="AE204" t="n">
        <v>0</v>
      </c>
      <c r="AF204" t="inlineStr"/>
      <c r="AG204" t="n">
        <v>0</v>
      </c>
      <c r="AH204" t="n">
        <v>3</v>
      </c>
      <c r="AI204" t="n">
        <v>-1</v>
      </c>
      <c r="AJ204" t="inlineStr"/>
      <c r="AK204" t="n">
        <v>0</v>
      </c>
      <c r="AL204" t="n">
        <v>0</v>
      </c>
      <c r="AM204" t="n">
        <v>0</v>
      </c>
      <c r="AN204" t="n">
        <v>0</v>
      </c>
      <c r="AO204" t="n">
        <v>0</v>
      </c>
      <c r="AP204" t="n">
        <v>0</v>
      </c>
      <c r="AQ204" t="n">
        <v>0</v>
      </c>
      <c r="AR204" t="n">
        <v>0</v>
      </c>
    </row>
    <row r="205">
      <c r="A205">
        <f>ROW(Source!A573)</f>
        <v/>
      </c>
      <c r="B205" t="n">
        <v>78864110</v>
      </c>
      <c r="C205" t="n">
        <v>78864078</v>
      </c>
      <c r="D205" t="n">
        <v>29149246</v>
      </c>
      <c r="E205" t="n">
        <v>1</v>
      </c>
      <c r="F205" t="n">
        <v>1</v>
      </c>
      <c r="G205" t="n">
        <v>1</v>
      </c>
      <c r="H205" t="n">
        <v>3</v>
      </c>
      <c r="I205" t="inlineStr">
        <is>
          <t>405-1601</t>
        </is>
      </c>
      <c r="J205" t="inlineStr">
        <is>
          <t>ТССЦ Московской обл., 405-1601, приказ Минстроя России №675/пр от 28.02.2017 № 257/пр</t>
        </is>
      </c>
      <c r="K205" t="inlineStr">
        <is>
          <t>Известь строительная негашеная хлорная, марки А</t>
        </is>
      </c>
      <c r="L205" t="n">
        <v>1346</v>
      </c>
      <c r="N205" t="n">
        <v>1009</v>
      </c>
      <c r="O205" t="inlineStr">
        <is>
          <t>кг</t>
        </is>
      </c>
      <c r="P205" t="inlineStr">
        <is>
          <t>кг</t>
        </is>
      </c>
      <c r="Q205" t="n">
        <v>1</v>
      </c>
      <c r="X205" t="n">
        <v>0.004</v>
      </c>
      <c r="Y205" t="n">
        <v>2.15</v>
      </c>
      <c r="Z205" t="n">
        <v>0</v>
      </c>
      <c r="AA205" t="n">
        <v>0</v>
      </c>
      <c r="AB205" t="n">
        <v>0</v>
      </c>
      <c r="AC205" t="n">
        <v>0</v>
      </c>
      <c r="AD205" t="n">
        <v>1</v>
      </c>
      <c r="AE205" t="n">
        <v>0</v>
      </c>
      <c r="AF205" t="inlineStr"/>
      <c r="AG205" t="n">
        <v>0.004</v>
      </c>
      <c r="AH205" t="n">
        <v>2</v>
      </c>
      <c r="AI205" t="n">
        <v>78864093</v>
      </c>
      <c r="AJ205" t="n">
        <v>200</v>
      </c>
      <c r="AK205" t="n">
        <v>0</v>
      </c>
      <c r="AL205" t="n">
        <v>0</v>
      </c>
      <c r="AM205" t="n">
        <v>0</v>
      </c>
      <c r="AN205" t="n">
        <v>0</v>
      </c>
      <c r="AO205" t="n">
        <v>0</v>
      </c>
      <c r="AP205" t="n">
        <v>0</v>
      </c>
      <c r="AQ205" t="n">
        <v>0</v>
      </c>
      <c r="AR205" t="n">
        <v>0</v>
      </c>
    </row>
    <row r="206">
      <c r="A206">
        <f>ROW(Source!A573)</f>
        <v/>
      </c>
      <c r="B206" t="n">
        <v>78864111</v>
      </c>
      <c r="C206" t="n">
        <v>78864078</v>
      </c>
      <c r="D206" t="n">
        <v>29150040</v>
      </c>
      <c r="E206" t="n">
        <v>1</v>
      </c>
      <c r="F206" t="n">
        <v>1</v>
      </c>
      <c r="G206" t="n">
        <v>1</v>
      </c>
      <c r="H206" t="n">
        <v>3</v>
      </c>
      <c r="I206" t="inlineStr">
        <is>
          <t>411-0001</t>
        </is>
      </c>
      <c r="J206" t="inlineStr">
        <is>
          <t>ТССЦ Московской обл., 411-0001, приказ Минстроя России №675/пр от 28.02.2017 № 257/пр</t>
        </is>
      </c>
      <c r="K206" t="inlineStr">
        <is>
          <t>Вода</t>
        </is>
      </c>
      <c r="L206" t="n">
        <v>1339</v>
      </c>
      <c r="N206" t="n">
        <v>1007</v>
      </c>
      <c r="O206" t="inlineStr">
        <is>
          <t>м3</t>
        </is>
      </c>
      <c r="P206" t="inlineStr">
        <is>
          <t>м3</t>
        </is>
      </c>
      <c r="Q206" t="n">
        <v>1</v>
      </c>
      <c r="X206" t="n">
        <v>1.21</v>
      </c>
      <c r="Y206" t="n">
        <v>2.44</v>
      </c>
      <c r="Z206" t="n">
        <v>0</v>
      </c>
      <c r="AA206" t="n">
        <v>0</v>
      </c>
      <c r="AB206" t="n">
        <v>0</v>
      </c>
      <c r="AC206" t="n">
        <v>0</v>
      </c>
      <c r="AD206" t="n">
        <v>1</v>
      </c>
      <c r="AE206" t="n">
        <v>0</v>
      </c>
      <c r="AF206" t="inlineStr"/>
      <c r="AG206" t="n">
        <v>1.21</v>
      </c>
      <c r="AH206" t="n">
        <v>2</v>
      </c>
      <c r="AI206" t="n">
        <v>78864094</v>
      </c>
      <c r="AJ206" t="n">
        <v>201</v>
      </c>
      <c r="AK206" t="n">
        <v>0</v>
      </c>
      <c r="AL206" t="n">
        <v>0</v>
      </c>
      <c r="AM206" t="n">
        <v>0</v>
      </c>
      <c r="AN206" t="n">
        <v>0</v>
      </c>
      <c r="AO206" t="n">
        <v>0</v>
      </c>
      <c r="AP206" t="n">
        <v>0</v>
      </c>
      <c r="AQ206" t="n">
        <v>0</v>
      </c>
      <c r="AR206" t="n">
        <v>0</v>
      </c>
    </row>
    <row r="207">
      <c r="A207">
        <f>ROW(Source!A573)</f>
        <v/>
      </c>
      <c r="B207" t="n">
        <v>78864112</v>
      </c>
      <c r="C207" t="n">
        <v>78864078</v>
      </c>
      <c r="D207" t="n">
        <v>29158419</v>
      </c>
      <c r="E207" t="n">
        <v>1</v>
      </c>
      <c r="F207" t="n">
        <v>1</v>
      </c>
      <c r="G207" t="n">
        <v>1</v>
      </c>
      <c r="H207" t="n">
        <v>3</v>
      </c>
      <c r="I207" t="inlineStr">
        <is>
          <t>507-3642</t>
        </is>
      </c>
      <c r="J207" t="inlineStr">
        <is>
          <t>ТССЦ Московской обл., 507-3642, приказ Минстроя России №675/пр от 28.02.2017 № 258/пр</t>
        </is>
      </c>
      <c r="K207" t="inlineStr">
        <is>
          <t>Труба напорная из полиэтилена PE 100 питьевая ПЭ100 SDR11, размером 32х3,0 мм (ГОСТ 18599-2001, ГОСТ Р 52134-2003)</t>
        </is>
      </c>
      <c r="L207" t="n">
        <v>1301</v>
      </c>
      <c r="N207" t="n">
        <v>1003</v>
      </c>
      <c r="O207" t="inlineStr">
        <is>
          <t>м</t>
        </is>
      </c>
      <c r="P207" t="inlineStr">
        <is>
          <t>м</t>
        </is>
      </c>
      <c r="Q207" t="n">
        <v>1</v>
      </c>
      <c r="X207" t="n">
        <v>93.8</v>
      </c>
      <c r="Y207" t="n">
        <v>16.29</v>
      </c>
      <c r="Z207" t="n">
        <v>0</v>
      </c>
      <c r="AA207" t="n">
        <v>0</v>
      </c>
      <c r="AB207" t="n">
        <v>0</v>
      </c>
      <c r="AC207" t="n">
        <v>0</v>
      </c>
      <c r="AD207" t="n">
        <v>1</v>
      </c>
      <c r="AE207" t="n">
        <v>0</v>
      </c>
      <c r="AF207" t="inlineStr"/>
      <c r="AG207" t="n">
        <v>93.8</v>
      </c>
      <c r="AH207" t="n">
        <v>2</v>
      </c>
      <c r="AI207" t="n">
        <v>78864095</v>
      </c>
      <c r="AJ207" t="n">
        <v>202</v>
      </c>
      <c r="AK207" t="n">
        <v>0</v>
      </c>
      <c r="AL207" t="n">
        <v>0</v>
      </c>
      <c r="AM207" t="n">
        <v>0</v>
      </c>
      <c r="AN207" t="n">
        <v>0</v>
      </c>
      <c r="AO207" t="n">
        <v>0</v>
      </c>
      <c r="AP207" t="n">
        <v>0</v>
      </c>
      <c r="AQ207" t="n">
        <v>0</v>
      </c>
      <c r="AR207" t="n">
        <v>0</v>
      </c>
    </row>
    <row r="208">
      <c r="A208">
        <f>ROW(Source!A576)</f>
        <v/>
      </c>
      <c r="B208" t="n">
        <v>78864117</v>
      </c>
      <c r="C208" t="n">
        <v>78864116</v>
      </c>
      <c r="D208" t="n">
        <v>18410280</v>
      </c>
      <c r="E208" t="n">
        <v>1</v>
      </c>
      <c r="F208" t="n">
        <v>1</v>
      </c>
      <c r="G208" t="n">
        <v>1</v>
      </c>
      <c r="H208" t="n">
        <v>1</v>
      </c>
      <c r="I208" t="inlineStr">
        <is>
          <t>1-1039-90</t>
        </is>
      </c>
      <c r="J208" t="inlineStr"/>
      <c r="K208" t="inlineStr">
        <is>
          <t>Рабочий строитель среднего разряда 3,9</t>
        </is>
      </c>
      <c r="L208" t="n">
        <v>1369</v>
      </c>
      <c r="N208" t="n">
        <v>1013</v>
      </c>
      <c r="O208" t="inlineStr">
        <is>
          <t>чел.-ч</t>
        </is>
      </c>
      <c r="P208" t="inlineStr">
        <is>
          <t>чел.-ч</t>
        </is>
      </c>
      <c r="Q208" t="n">
        <v>1</v>
      </c>
      <c r="X208" t="n">
        <v>41.6</v>
      </c>
      <c r="Y208" t="n">
        <v>0</v>
      </c>
      <c r="Z208" t="n">
        <v>0</v>
      </c>
      <c r="AA208" t="n">
        <v>0</v>
      </c>
      <c r="AB208" t="n">
        <v>9.51</v>
      </c>
      <c r="AC208" t="n">
        <v>0</v>
      </c>
      <c r="AD208" t="n">
        <v>1</v>
      </c>
      <c r="AE208" t="n">
        <v>1</v>
      </c>
      <c r="AF208" t="inlineStr"/>
      <c r="AG208" t="n">
        <v>41.6</v>
      </c>
      <c r="AH208" t="n">
        <v>2</v>
      </c>
      <c r="AI208" t="n">
        <v>78864117</v>
      </c>
      <c r="AJ208" t="n">
        <v>203</v>
      </c>
      <c r="AK208" t="n">
        <v>0</v>
      </c>
      <c r="AL208" t="n">
        <v>0</v>
      </c>
      <c r="AM208" t="n">
        <v>0</v>
      </c>
      <c r="AN208" t="n">
        <v>0</v>
      </c>
      <c r="AO208" t="n">
        <v>0</v>
      </c>
      <c r="AP208" t="n">
        <v>0</v>
      </c>
      <c r="AQ208" t="n">
        <v>0</v>
      </c>
      <c r="AR208" t="n">
        <v>0</v>
      </c>
    </row>
    <row r="209">
      <c r="A209">
        <f>ROW(Source!A576)</f>
        <v/>
      </c>
      <c r="B209" t="n">
        <v>78864118</v>
      </c>
      <c r="C209" t="n">
        <v>78864116</v>
      </c>
      <c r="D209" t="n">
        <v>121548</v>
      </c>
      <c r="E209" t="n">
        <v>1</v>
      </c>
      <c r="F209" t="n">
        <v>1</v>
      </c>
      <c r="G209" t="n">
        <v>1</v>
      </c>
      <c r="H209" t="n">
        <v>1</v>
      </c>
      <c r="I209" t="inlineStr">
        <is>
          <t>2</t>
        </is>
      </c>
      <c r="J209" t="inlineStr"/>
      <c r="K209" t="inlineStr">
        <is>
          <t>Затраты труда машинистов</t>
        </is>
      </c>
      <c r="L209" t="n">
        <v>608254</v>
      </c>
      <c r="N209" t="n">
        <v>1013</v>
      </c>
      <c r="O209" t="inlineStr">
        <is>
          <t>чел.час</t>
        </is>
      </c>
      <c r="P209" t="inlineStr">
        <is>
          <t>чел.час</t>
        </is>
      </c>
      <c r="Q209" t="n">
        <v>1</v>
      </c>
      <c r="X209" t="n">
        <v>0.05</v>
      </c>
      <c r="Y209" t="n">
        <v>0</v>
      </c>
      <c r="Z209" t="n">
        <v>0</v>
      </c>
      <c r="AA209" t="n">
        <v>0</v>
      </c>
      <c r="AB209" t="n">
        <v>0</v>
      </c>
      <c r="AC209" t="n">
        <v>0</v>
      </c>
      <c r="AD209" t="n">
        <v>1</v>
      </c>
      <c r="AE209" t="n">
        <v>2</v>
      </c>
      <c r="AF209" t="inlineStr"/>
      <c r="AG209" t="n">
        <v>0.05</v>
      </c>
      <c r="AH209" t="n">
        <v>2</v>
      </c>
      <c r="AI209" t="n">
        <v>78864118</v>
      </c>
      <c r="AJ209" t="n">
        <v>204</v>
      </c>
      <c r="AK209" t="n">
        <v>0</v>
      </c>
      <c r="AL209" t="n">
        <v>0</v>
      </c>
      <c r="AM209" t="n">
        <v>0</v>
      </c>
      <c r="AN209" t="n">
        <v>0</v>
      </c>
      <c r="AO209" t="n">
        <v>0</v>
      </c>
      <c r="AP209" t="n">
        <v>0</v>
      </c>
      <c r="AQ209" t="n">
        <v>0</v>
      </c>
      <c r="AR209" t="n">
        <v>0</v>
      </c>
    </row>
    <row r="210">
      <c r="A210">
        <f>ROW(Source!A576)</f>
        <v/>
      </c>
      <c r="B210" t="n">
        <v>78864119</v>
      </c>
      <c r="C210" t="n">
        <v>78864116</v>
      </c>
      <c r="D210" t="n">
        <v>29172556</v>
      </c>
      <c r="E210" t="n">
        <v>1</v>
      </c>
      <c r="F210" t="n">
        <v>1</v>
      </c>
      <c r="G210" t="n">
        <v>1</v>
      </c>
      <c r="H210" t="n">
        <v>2</v>
      </c>
      <c r="I210" t="inlineStr">
        <is>
          <t>030954</t>
        </is>
      </c>
      <c r="J210" t="inlineStr">
        <is>
          <t>ТСЭМ Московской обл., 030954, приказ Минстроя России №675/пр от 28.02.2017 № 264/пр</t>
        </is>
      </c>
      <c r="K210" t="inlineStr">
        <is>
          <t>Подъемники грузоподъемностью до 500 кг одномачтовые, высота подъема 45 м</t>
        </is>
      </c>
      <c r="L210" t="n">
        <v>1368</v>
      </c>
      <c r="N210" t="n">
        <v>1011</v>
      </c>
      <c r="O210" t="inlineStr">
        <is>
          <t>маш.-ч</t>
        </is>
      </c>
      <c r="P210" t="inlineStr">
        <is>
          <t>маш.-ч</t>
        </is>
      </c>
      <c r="Q210" t="n">
        <v>1</v>
      </c>
      <c r="X210" t="n">
        <v>0.05</v>
      </c>
      <c r="Y210" t="n">
        <v>0</v>
      </c>
      <c r="Z210" t="n">
        <v>31.26</v>
      </c>
      <c r="AA210" t="n">
        <v>13.5</v>
      </c>
      <c r="AB210" t="n">
        <v>0</v>
      </c>
      <c r="AC210" t="n">
        <v>0</v>
      </c>
      <c r="AD210" t="n">
        <v>1</v>
      </c>
      <c r="AE210" t="n">
        <v>0</v>
      </c>
      <c r="AF210" t="inlineStr"/>
      <c r="AG210" t="n">
        <v>0.05</v>
      </c>
      <c r="AH210" t="n">
        <v>2</v>
      </c>
      <c r="AI210" t="n">
        <v>78864119</v>
      </c>
      <c r="AJ210" t="n">
        <v>205</v>
      </c>
      <c r="AK210" t="n">
        <v>0</v>
      </c>
      <c r="AL210" t="n">
        <v>0</v>
      </c>
      <c r="AM210" t="n">
        <v>0</v>
      </c>
      <c r="AN210" t="n">
        <v>0</v>
      </c>
      <c r="AO210" t="n">
        <v>0</v>
      </c>
      <c r="AP210" t="n">
        <v>0</v>
      </c>
      <c r="AQ210" t="n">
        <v>0</v>
      </c>
      <c r="AR210" t="n">
        <v>0</v>
      </c>
    </row>
    <row r="211">
      <c r="A211">
        <f>ROW(Source!A576)</f>
        <v/>
      </c>
      <c r="B211" t="n">
        <v>78864120</v>
      </c>
      <c r="C211" t="n">
        <v>78864116</v>
      </c>
      <c r="D211" t="n">
        <v>29110398</v>
      </c>
      <c r="E211" t="n">
        <v>1</v>
      </c>
      <c r="F211" t="n">
        <v>1</v>
      </c>
      <c r="G211" t="n">
        <v>1</v>
      </c>
      <c r="H211" t="n">
        <v>3</v>
      </c>
      <c r="I211" t="inlineStr">
        <is>
          <t>101-0388</t>
        </is>
      </c>
      <c r="J211" t="inlineStr">
        <is>
          <t>ТССЦ Московской обл., 101-0388, приказ Минстроя России №675/пр от 28.02.2017 № 254/пр</t>
        </is>
      </c>
      <c r="K211" t="inlineStr">
        <is>
          <t>Краски масляные земляные марки МА-0115 мумия, сурик железный</t>
        </is>
      </c>
      <c r="L211" t="n">
        <v>1348</v>
      </c>
      <c r="N211" t="n">
        <v>1009</v>
      </c>
      <c r="O211" t="inlineStr">
        <is>
          <t>т</t>
        </is>
      </c>
      <c r="P211" t="inlineStr">
        <is>
          <t>т</t>
        </is>
      </c>
      <c r="Q211" t="n">
        <v>1000</v>
      </c>
      <c r="X211" t="n">
        <v>0.00087</v>
      </c>
      <c r="Y211" t="n">
        <v>15118.99</v>
      </c>
      <c r="Z211" t="n">
        <v>0</v>
      </c>
      <c r="AA211" t="n">
        <v>0</v>
      </c>
      <c r="AB211" t="n">
        <v>0</v>
      </c>
      <c r="AC211" t="n">
        <v>0</v>
      </c>
      <c r="AD211" t="n">
        <v>1</v>
      </c>
      <c r="AE211" t="n">
        <v>0</v>
      </c>
      <c r="AF211" t="inlineStr"/>
      <c r="AG211" t="n">
        <v>0.00087</v>
      </c>
      <c r="AH211" t="n">
        <v>2</v>
      </c>
      <c r="AI211" t="n">
        <v>78864120</v>
      </c>
      <c r="AJ211" t="n">
        <v>206</v>
      </c>
      <c r="AK211" t="n">
        <v>0</v>
      </c>
      <c r="AL211" t="n">
        <v>0</v>
      </c>
      <c r="AM211" t="n">
        <v>0</v>
      </c>
      <c r="AN211" t="n">
        <v>0</v>
      </c>
      <c r="AO211" t="n">
        <v>0</v>
      </c>
      <c r="AP211" t="n">
        <v>0</v>
      </c>
      <c r="AQ211" t="n">
        <v>0</v>
      </c>
      <c r="AR211" t="n">
        <v>0</v>
      </c>
    </row>
    <row r="212">
      <c r="A212">
        <f>ROW(Source!A576)</f>
        <v/>
      </c>
      <c r="B212" t="n">
        <v>78864121</v>
      </c>
      <c r="C212" t="n">
        <v>78864116</v>
      </c>
      <c r="D212" t="n">
        <v>29110573</v>
      </c>
      <c r="E212" t="n">
        <v>1</v>
      </c>
      <c r="F212" t="n">
        <v>1</v>
      </c>
      <c r="G212" t="n">
        <v>1</v>
      </c>
      <c r="H212" t="n">
        <v>3</v>
      </c>
      <c r="I212" t="inlineStr">
        <is>
          <t>101-0628</t>
        </is>
      </c>
      <c r="J212" t="inlineStr">
        <is>
          <t>ТССЦ Московской обл., 101-0628, приказ Минстроя России №675/пр от 28.02.2017 № 254/пр</t>
        </is>
      </c>
      <c r="K212" t="inlineStr">
        <is>
          <t>Олифа комбинированная, марки К-3</t>
        </is>
      </c>
      <c r="L212" t="n">
        <v>1348</v>
      </c>
      <c r="N212" t="n">
        <v>1009</v>
      </c>
      <c r="O212" t="inlineStr">
        <is>
          <t>т</t>
        </is>
      </c>
      <c r="P212" t="inlineStr">
        <is>
          <t>т</t>
        </is>
      </c>
      <c r="Q212" t="n">
        <v>1000</v>
      </c>
      <c r="X212" t="n">
        <v>0.0016</v>
      </c>
      <c r="Y212" t="n">
        <v>16950</v>
      </c>
      <c r="Z212" t="n">
        <v>0</v>
      </c>
      <c r="AA212" t="n">
        <v>0</v>
      </c>
      <c r="AB212" t="n">
        <v>0</v>
      </c>
      <c r="AC212" t="n">
        <v>0</v>
      </c>
      <c r="AD212" t="n">
        <v>1</v>
      </c>
      <c r="AE212" t="n">
        <v>0</v>
      </c>
      <c r="AF212" t="inlineStr"/>
      <c r="AG212" t="n">
        <v>0.0016</v>
      </c>
      <c r="AH212" t="n">
        <v>2</v>
      </c>
      <c r="AI212" t="n">
        <v>78864121</v>
      </c>
      <c r="AJ212" t="n">
        <v>207</v>
      </c>
      <c r="AK212" t="n">
        <v>0</v>
      </c>
      <c r="AL212" t="n">
        <v>0</v>
      </c>
      <c r="AM212" t="n">
        <v>0</v>
      </c>
      <c r="AN212" t="n">
        <v>0</v>
      </c>
      <c r="AO212" t="n">
        <v>0</v>
      </c>
      <c r="AP212" t="n">
        <v>0</v>
      </c>
      <c r="AQ212" t="n">
        <v>0</v>
      </c>
      <c r="AR212" t="n">
        <v>0</v>
      </c>
    </row>
    <row r="213">
      <c r="A213">
        <f>ROW(Source!A576)</f>
        <v/>
      </c>
      <c r="B213" t="n">
        <v>78864122</v>
      </c>
      <c r="C213" t="n">
        <v>78864116</v>
      </c>
      <c r="D213" t="n">
        <v>29107963</v>
      </c>
      <c r="E213" t="n">
        <v>1</v>
      </c>
      <c r="F213" t="n">
        <v>1</v>
      </c>
      <c r="G213" t="n">
        <v>1</v>
      </c>
      <c r="H213" t="n">
        <v>3</v>
      </c>
      <c r="I213" t="inlineStr">
        <is>
          <t>101-1669</t>
        </is>
      </c>
      <c r="J213" t="inlineStr">
        <is>
          <t>ТССЦ Московской обл., 101-1669, приказ Минстроя России №675/пр от 28.02.2017 № 254/пр</t>
        </is>
      </c>
      <c r="K213" t="inlineStr">
        <is>
          <t>Очес льняной</t>
        </is>
      </c>
      <c r="L213" t="n">
        <v>1346</v>
      </c>
      <c r="N213" t="n">
        <v>1009</v>
      </c>
      <c r="O213" t="inlineStr">
        <is>
          <t>кг</t>
        </is>
      </c>
      <c r="P213" t="inlineStr">
        <is>
          <t>кг</t>
        </is>
      </c>
      <c r="Q213" t="n">
        <v>1</v>
      </c>
      <c r="X213" t="n">
        <v>0.36</v>
      </c>
      <c r="Y213" t="n">
        <v>37.29</v>
      </c>
      <c r="Z213" t="n">
        <v>0</v>
      </c>
      <c r="AA213" t="n">
        <v>0</v>
      </c>
      <c r="AB213" t="n">
        <v>0</v>
      </c>
      <c r="AC213" t="n">
        <v>0</v>
      </c>
      <c r="AD213" t="n">
        <v>1</v>
      </c>
      <c r="AE213" t="n">
        <v>0</v>
      </c>
      <c r="AF213" t="inlineStr"/>
      <c r="AG213" t="n">
        <v>0.36</v>
      </c>
      <c r="AH213" t="n">
        <v>2</v>
      </c>
      <c r="AI213" t="n">
        <v>78864122</v>
      </c>
      <c r="AJ213" t="n">
        <v>208</v>
      </c>
      <c r="AK213" t="n">
        <v>0</v>
      </c>
      <c r="AL213" t="n">
        <v>0</v>
      </c>
      <c r="AM213" t="n">
        <v>0</v>
      </c>
      <c r="AN213" t="n">
        <v>0</v>
      </c>
      <c r="AO213" t="n">
        <v>0</v>
      </c>
      <c r="AP213" t="n">
        <v>0</v>
      </c>
      <c r="AQ213" t="n">
        <v>0</v>
      </c>
      <c r="AR213" t="n">
        <v>0</v>
      </c>
    </row>
    <row r="214">
      <c r="A214">
        <f>ROW(Source!A576)</f>
        <v/>
      </c>
      <c r="B214" t="n">
        <v>78864123</v>
      </c>
      <c r="C214" t="n">
        <v>78864116</v>
      </c>
      <c r="D214" t="n">
        <v>29144222</v>
      </c>
      <c r="E214" t="n">
        <v>1</v>
      </c>
      <c r="F214" t="n">
        <v>1</v>
      </c>
      <c r="G214" t="n">
        <v>1</v>
      </c>
      <c r="H214" t="n">
        <v>3</v>
      </c>
      <c r="I214" t="inlineStr">
        <is>
          <t>302-1239</t>
        </is>
      </c>
      <c r="J214" t="inlineStr">
        <is>
          <t>ТССЦ Московской обл., 302-1239, приказ Минстроя России №675/пр от 28.02.2017 № 256/пр</t>
        </is>
      </c>
      <c r="K214" t="inlineStr">
        <is>
          <t>Сгоны стальные с муфтой и контргайкой, диаметром 32 мм</t>
        </is>
      </c>
      <c r="L214" t="n">
        <v>1354</v>
      </c>
      <c r="N214" t="n">
        <v>1010</v>
      </c>
      <c r="O214" t="inlineStr">
        <is>
          <t>шт.</t>
        </is>
      </c>
      <c r="P214" t="inlineStr">
        <is>
          <t>шт.</t>
        </is>
      </c>
      <c r="Q214" t="n">
        <v>1</v>
      </c>
      <c r="X214" t="n">
        <v>100</v>
      </c>
      <c r="Y214" t="n">
        <v>17.05</v>
      </c>
      <c r="Z214" t="n">
        <v>0</v>
      </c>
      <c r="AA214" t="n">
        <v>0</v>
      </c>
      <c r="AB214" t="n">
        <v>0</v>
      </c>
      <c r="AC214" t="n">
        <v>0</v>
      </c>
      <c r="AD214" t="n">
        <v>1</v>
      </c>
      <c r="AE214" t="n">
        <v>0</v>
      </c>
      <c r="AF214" t="inlineStr"/>
      <c r="AG214" t="n">
        <v>100</v>
      </c>
      <c r="AH214" t="n">
        <v>2</v>
      </c>
      <c r="AI214" t="n">
        <v>78864123</v>
      </c>
      <c r="AJ214" t="n">
        <v>209</v>
      </c>
      <c r="AK214" t="n">
        <v>0</v>
      </c>
      <c r="AL214" t="n">
        <v>0</v>
      </c>
      <c r="AM214" t="n">
        <v>0</v>
      </c>
      <c r="AN214" t="n">
        <v>0</v>
      </c>
      <c r="AO214" t="n">
        <v>0</v>
      </c>
      <c r="AP214" t="n">
        <v>0</v>
      </c>
      <c r="AQ214" t="n">
        <v>0</v>
      </c>
      <c r="AR214" t="n">
        <v>0</v>
      </c>
    </row>
    <row r="215">
      <c r="A215">
        <f>ROW(Source!A618)</f>
        <v/>
      </c>
      <c r="B215" t="n">
        <v>78864199</v>
      </c>
      <c r="C215" t="n">
        <v>78864192</v>
      </c>
      <c r="D215" t="n">
        <v>18408291</v>
      </c>
      <c r="E215" t="n">
        <v>1</v>
      </c>
      <c r="F215" t="n">
        <v>1</v>
      </c>
      <c r="G215" t="n">
        <v>1</v>
      </c>
      <c r="H215" t="n">
        <v>1</v>
      </c>
      <c r="I215" t="inlineStr">
        <is>
          <t>1-1025-90</t>
        </is>
      </c>
      <c r="J215" t="inlineStr"/>
      <c r="K215" t="inlineStr">
        <is>
          <t>Рабочий строитель среднего разряда 2,5</t>
        </is>
      </c>
      <c r="L215" t="n">
        <v>1369</v>
      </c>
      <c r="N215" t="n">
        <v>1013</v>
      </c>
      <c r="O215" t="inlineStr">
        <is>
          <t>чел.-ч</t>
        </is>
      </c>
      <c r="P215" t="inlineStr">
        <is>
          <t>чел.-ч</t>
        </is>
      </c>
      <c r="Q215" t="n">
        <v>1</v>
      </c>
      <c r="X215" t="n">
        <v>32.2</v>
      </c>
      <c r="Y215" t="n">
        <v>0</v>
      </c>
      <c r="Z215" t="n">
        <v>0</v>
      </c>
      <c r="AA215" t="n">
        <v>0</v>
      </c>
      <c r="AB215" t="n">
        <v>8.17</v>
      </c>
      <c r="AC215" t="n">
        <v>0</v>
      </c>
      <c r="AD215" t="n">
        <v>1</v>
      </c>
      <c r="AE215" t="n">
        <v>1</v>
      </c>
      <c r="AF215" t="inlineStr"/>
      <c r="AG215" t="n">
        <v>32.2</v>
      </c>
      <c r="AH215" t="n">
        <v>2</v>
      </c>
      <c r="AI215" t="n">
        <v>78864193</v>
      </c>
      <c r="AJ215" t="n">
        <v>212</v>
      </c>
      <c r="AK215" t="n">
        <v>0</v>
      </c>
      <c r="AL215" t="n">
        <v>0</v>
      </c>
      <c r="AM215" t="n">
        <v>0</v>
      </c>
      <c r="AN215" t="n">
        <v>0</v>
      </c>
      <c r="AO215" t="n">
        <v>0</v>
      </c>
      <c r="AP215" t="n">
        <v>0</v>
      </c>
      <c r="AQ215" t="n">
        <v>0</v>
      </c>
      <c r="AR215" t="n">
        <v>0</v>
      </c>
    </row>
    <row r="216">
      <c r="A216">
        <f>ROW(Source!A618)</f>
        <v/>
      </c>
      <c r="B216" t="n">
        <v>78864200</v>
      </c>
      <c r="C216" t="n">
        <v>78864192</v>
      </c>
      <c r="D216" t="n">
        <v>29174913</v>
      </c>
      <c r="E216" t="n">
        <v>1</v>
      </c>
      <c r="F216" t="n">
        <v>1</v>
      </c>
      <c r="G216" t="n">
        <v>1</v>
      </c>
      <c r="H216" t="n">
        <v>2</v>
      </c>
      <c r="I216" t="inlineStr">
        <is>
          <t>400001</t>
        </is>
      </c>
      <c r="J216" t="inlineStr">
        <is>
          <t>ТСЭМ Московской обл., 400001, приказ Минстроя России №675/пр от 28.02.2017 № 264/пр</t>
        </is>
      </c>
      <c r="K216" t="inlineStr">
        <is>
          <t>Автомобили бортовые, грузоподъемность до 5 т</t>
        </is>
      </c>
      <c r="L216" t="n">
        <v>1368</v>
      </c>
      <c r="N216" t="n">
        <v>1011</v>
      </c>
      <c r="O216" t="inlineStr">
        <is>
          <t>маш.-ч</t>
        </is>
      </c>
      <c r="P216" t="inlineStr">
        <is>
          <t>маш.-ч</t>
        </is>
      </c>
      <c r="Q216" t="n">
        <v>1</v>
      </c>
      <c r="X216" t="n">
        <v>0.01</v>
      </c>
      <c r="Y216" t="n">
        <v>0</v>
      </c>
      <c r="Z216" t="n">
        <v>87.17</v>
      </c>
      <c r="AA216" t="n">
        <v>11.6</v>
      </c>
      <c r="AB216" t="n">
        <v>0</v>
      </c>
      <c r="AC216" t="n">
        <v>0</v>
      </c>
      <c r="AD216" t="n">
        <v>1</v>
      </c>
      <c r="AE216" t="n">
        <v>0</v>
      </c>
      <c r="AF216" t="inlineStr"/>
      <c r="AG216" t="n">
        <v>0.01</v>
      </c>
      <c r="AH216" t="n">
        <v>2</v>
      </c>
      <c r="AI216" t="n">
        <v>78864194</v>
      </c>
      <c r="AJ216" t="n">
        <v>213</v>
      </c>
      <c r="AK216" t="n">
        <v>0</v>
      </c>
      <c r="AL216" t="n">
        <v>0</v>
      </c>
      <c r="AM216" t="n">
        <v>0</v>
      </c>
      <c r="AN216" t="n">
        <v>0</v>
      </c>
      <c r="AO216" t="n">
        <v>0</v>
      </c>
      <c r="AP216" t="n">
        <v>0</v>
      </c>
      <c r="AQ216" t="n">
        <v>0</v>
      </c>
      <c r="AR216" t="n">
        <v>0</v>
      </c>
    </row>
    <row r="217">
      <c r="A217">
        <f>ROW(Source!A618)</f>
        <v/>
      </c>
      <c r="B217" t="n">
        <v>78864201</v>
      </c>
      <c r="C217" t="n">
        <v>78864192</v>
      </c>
      <c r="D217" t="n">
        <v>29110139</v>
      </c>
      <c r="E217" t="n">
        <v>1</v>
      </c>
      <c r="F217" t="n">
        <v>1</v>
      </c>
      <c r="G217" t="n">
        <v>1</v>
      </c>
      <c r="H217" t="n">
        <v>3</v>
      </c>
      <c r="I217" t="inlineStr">
        <is>
          <t>101-1703</t>
        </is>
      </c>
      <c r="J217" t="inlineStr">
        <is>
          <t>ТССЦ Московской обл., 101-1703, приказ Минстроя России №675/пр от 28.02.2017 № 254/пр</t>
        </is>
      </c>
      <c r="K217" t="inlineStr">
        <is>
          <t>Прокладки резиновые (пластина техническая прессованная)</t>
        </is>
      </c>
      <c r="L217" t="n">
        <v>1346</v>
      </c>
      <c r="N217" t="n">
        <v>1009</v>
      </c>
      <c r="O217" t="inlineStr">
        <is>
          <t>кг</t>
        </is>
      </c>
      <c r="P217" t="inlineStr">
        <is>
          <t>кг</t>
        </is>
      </c>
      <c r="Q217" t="n">
        <v>1</v>
      </c>
      <c r="X217" t="n">
        <v>2</v>
      </c>
      <c r="Y217" t="n">
        <v>23.09</v>
      </c>
      <c r="Z217" t="n">
        <v>0</v>
      </c>
      <c r="AA217" t="n">
        <v>0</v>
      </c>
      <c r="AB217" t="n">
        <v>0</v>
      </c>
      <c r="AC217" t="n">
        <v>0</v>
      </c>
      <c r="AD217" t="n">
        <v>1</v>
      </c>
      <c r="AE217" t="n">
        <v>0</v>
      </c>
      <c r="AF217" t="inlineStr"/>
      <c r="AG217" t="n">
        <v>2</v>
      </c>
      <c r="AH217" t="n">
        <v>2</v>
      </c>
      <c r="AI217" t="n">
        <v>78864195</v>
      </c>
      <c r="AJ217" t="n">
        <v>214</v>
      </c>
      <c r="AK217" t="n">
        <v>0</v>
      </c>
      <c r="AL217" t="n">
        <v>0</v>
      </c>
      <c r="AM217" t="n">
        <v>0</v>
      </c>
      <c r="AN217" t="n">
        <v>0</v>
      </c>
      <c r="AO217" t="n">
        <v>0</v>
      </c>
      <c r="AP217" t="n">
        <v>0</v>
      </c>
      <c r="AQ217" t="n">
        <v>0</v>
      </c>
      <c r="AR217" t="n">
        <v>0</v>
      </c>
    </row>
    <row r="218">
      <c r="A218">
        <f>ROW(Source!A618)</f>
        <v/>
      </c>
      <c r="B218" t="n">
        <v>78864202</v>
      </c>
      <c r="C218" t="n">
        <v>78864192</v>
      </c>
      <c r="D218" t="n">
        <v>29114240</v>
      </c>
      <c r="E218" t="n">
        <v>1</v>
      </c>
      <c r="F218" t="n">
        <v>1</v>
      </c>
      <c r="G218" t="n">
        <v>1</v>
      </c>
      <c r="H218" t="n">
        <v>3</v>
      </c>
      <c r="I218" t="inlineStr">
        <is>
          <t>101-2576</t>
        </is>
      </c>
      <c r="J218" t="inlineStr">
        <is>
          <t>ТССЦ Московской обл., 101-2576, приказ Минстроя России №675/пр от 28.02.2017 № 254/пр</t>
        </is>
      </c>
      <c r="K218" t="inlineStr">
        <is>
          <t>Болты с гайками и шайбами для санитарно-технических работ диаметром 16 мм</t>
        </is>
      </c>
      <c r="L218" t="n">
        <v>1348</v>
      </c>
      <c r="N218" t="n">
        <v>1009</v>
      </c>
      <c r="O218" t="inlineStr">
        <is>
          <t>т</t>
        </is>
      </c>
      <c r="P218" t="inlineStr">
        <is>
          <t>т</t>
        </is>
      </c>
      <c r="Q218" t="n">
        <v>1000</v>
      </c>
      <c r="X218" t="n">
        <v>0.005</v>
      </c>
      <c r="Y218" t="n">
        <v>14830</v>
      </c>
      <c r="Z218" t="n">
        <v>0</v>
      </c>
      <c r="AA218" t="n">
        <v>0</v>
      </c>
      <c r="AB218" t="n">
        <v>0</v>
      </c>
      <c r="AC218" t="n">
        <v>0</v>
      </c>
      <c r="AD218" t="n">
        <v>1</v>
      </c>
      <c r="AE218" t="n">
        <v>0</v>
      </c>
      <c r="AF218" t="inlineStr"/>
      <c r="AG218" t="n">
        <v>0.005</v>
      </c>
      <c r="AH218" t="n">
        <v>2</v>
      </c>
      <c r="AI218" t="n">
        <v>78864196</v>
      </c>
      <c r="AJ218" t="n">
        <v>215</v>
      </c>
      <c r="AK218" t="n">
        <v>0</v>
      </c>
      <c r="AL218" t="n">
        <v>0</v>
      </c>
      <c r="AM218" t="n">
        <v>0</v>
      </c>
      <c r="AN218" t="n">
        <v>0</v>
      </c>
      <c r="AO218" t="n">
        <v>0</v>
      </c>
      <c r="AP218" t="n">
        <v>0</v>
      </c>
      <c r="AQ218" t="n">
        <v>0</v>
      </c>
      <c r="AR218" t="n">
        <v>0</v>
      </c>
    </row>
    <row r="219">
      <c r="A219">
        <f>ROW(Source!A618)</f>
        <v/>
      </c>
      <c r="B219" t="n">
        <v>78864203</v>
      </c>
      <c r="C219" t="n">
        <v>78864192</v>
      </c>
      <c r="D219" t="n">
        <v>29150040</v>
      </c>
      <c r="E219" t="n">
        <v>1</v>
      </c>
      <c r="F219" t="n">
        <v>1</v>
      </c>
      <c r="G219" t="n">
        <v>1</v>
      </c>
      <c r="H219" t="n">
        <v>3</v>
      </c>
      <c r="I219" t="inlineStr">
        <is>
          <t>411-0001</t>
        </is>
      </c>
      <c r="J219" t="inlineStr">
        <is>
          <t>ТССЦ Московской обл., 411-0001, приказ Минстроя России №675/пр от 28.02.2017 № 257/пр</t>
        </is>
      </c>
      <c r="K219" t="inlineStr">
        <is>
          <t>Вода</t>
        </is>
      </c>
      <c r="L219" t="n">
        <v>1339</v>
      </c>
      <c r="N219" t="n">
        <v>1007</v>
      </c>
      <c r="O219" t="inlineStr">
        <is>
          <t>м3</t>
        </is>
      </c>
      <c r="P219" t="inlineStr">
        <is>
          <t>м3</t>
        </is>
      </c>
      <c r="Q219" t="n">
        <v>1</v>
      </c>
      <c r="X219" t="n">
        <v>7.8</v>
      </c>
      <c r="Y219" t="n">
        <v>2.44</v>
      </c>
      <c r="Z219" t="n">
        <v>0</v>
      </c>
      <c r="AA219" t="n">
        <v>0</v>
      </c>
      <c r="AB219" t="n">
        <v>0</v>
      </c>
      <c r="AC219" t="n">
        <v>0</v>
      </c>
      <c r="AD219" t="n">
        <v>1</v>
      </c>
      <c r="AE219" t="n">
        <v>0</v>
      </c>
      <c r="AF219" t="inlineStr"/>
      <c r="AG219" t="n">
        <v>7.8</v>
      </c>
      <c r="AH219" t="n">
        <v>2</v>
      </c>
      <c r="AI219" t="n">
        <v>78864197</v>
      </c>
      <c r="AJ219" t="n">
        <v>216</v>
      </c>
      <c r="AK219" t="n">
        <v>0</v>
      </c>
      <c r="AL219" t="n">
        <v>0</v>
      </c>
      <c r="AM219" t="n">
        <v>0</v>
      </c>
      <c r="AN219" t="n">
        <v>0</v>
      </c>
      <c r="AO219" t="n">
        <v>0</v>
      </c>
      <c r="AP219" t="n">
        <v>0</v>
      </c>
      <c r="AQ219" t="n">
        <v>0</v>
      </c>
      <c r="AR219" t="n">
        <v>0</v>
      </c>
    </row>
    <row r="220">
      <c r="A220">
        <f>ROW(Source!A658)</f>
        <v/>
      </c>
      <c r="B220" t="n">
        <v>78864277</v>
      </c>
      <c r="C220" t="n">
        <v>78864268</v>
      </c>
      <c r="D220" t="n">
        <v>18409850</v>
      </c>
      <c r="E220" t="n">
        <v>1</v>
      </c>
      <c r="F220" t="n">
        <v>1</v>
      </c>
      <c r="G220" t="n">
        <v>1</v>
      </c>
      <c r="H220" t="n">
        <v>1</v>
      </c>
      <c r="I220" t="inlineStr">
        <is>
          <t>1-1035-90</t>
        </is>
      </c>
      <c r="J220" t="inlineStr"/>
      <c r="K220" t="inlineStr">
        <is>
          <t>Рабочий строитель среднего разряда 3,5</t>
        </is>
      </c>
      <c r="L220" t="n">
        <v>1369</v>
      </c>
      <c r="N220" t="n">
        <v>1013</v>
      </c>
      <c r="O220" t="inlineStr">
        <is>
          <t>чел.-ч</t>
        </is>
      </c>
      <c r="P220" t="inlineStr">
        <is>
          <t>чел.-ч</t>
        </is>
      </c>
      <c r="Q220" t="n">
        <v>1</v>
      </c>
      <c r="X220" t="n">
        <v>81</v>
      </c>
      <c r="Y220" t="n">
        <v>0</v>
      </c>
      <c r="Z220" t="n">
        <v>0</v>
      </c>
      <c r="AA220" t="n">
        <v>0</v>
      </c>
      <c r="AB220" t="n">
        <v>9.07</v>
      </c>
      <c r="AC220" t="n">
        <v>0</v>
      </c>
      <c r="AD220" t="n">
        <v>1</v>
      </c>
      <c r="AE220" t="n">
        <v>1</v>
      </c>
      <c r="AF220" t="inlineStr"/>
      <c r="AG220" t="n">
        <v>81</v>
      </c>
      <c r="AH220" t="n">
        <v>2</v>
      </c>
      <c r="AI220" t="n">
        <v>78864269</v>
      </c>
      <c r="AJ220" t="n">
        <v>218</v>
      </c>
      <c r="AK220" t="n">
        <v>0</v>
      </c>
      <c r="AL220" t="n">
        <v>0</v>
      </c>
      <c r="AM220" t="n">
        <v>0</v>
      </c>
      <c r="AN220" t="n">
        <v>0</v>
      </c>
      <c r="AO220" t="n">
        <v>0</v>
      </c>
      <c r="AP220" t="n">
        <v>0</v>
      </c>
      <c r="AQ220" t="n">
        <v>0</v>
      </c>
      <c r="AR220" t="n">
        <v>0</v>
      </c>
    </row>
    <row r="221">
      <c r="A221">
        <f>ROW(Source!A658)</f>
        <v/>
      </c>
      <c r="B221" t="n">
        <v>78864278</v>
      </c>
      <c r="C221" t="n">
        <v>78864268</v>
      </c>
      <c r="D221" t="n">
        <v>29174913</v>
      </c>
      <c r="E221" t="n">
        <v>1</v>
      </c>
      <c r="F221" t="n">
        <v>1</v>
      </c>
      <c r="G221" t="n">
        <v>1</v>
      </c>
      <c r="H221" t="n">
        <v>2</v>
      </c>
      <c r="I221" t="inlineStr">
        <is>
          <t>400001</t>
        </is>
      </c>
      <c r="J221" t="inlineStr">
        <is>
          <t>ТСЭМ Московской обл., 400001, приказ Минстроя России №675/пр от 28.02.2017 № 264/пр</t>
        </is>
      </c>
      <c r="K221" t="inlineStr">
        <is>
          <t>Автомобили бортовые, грузоподъемность до 5 т</t>
        </is>
      </c>
      <c r="L221" t="n">
        <v>1368</v>
      </c>
      <c r="N221" t="n">
        <v>1011</v>
      </c>
      <c r="O221" t="inlineStr">
        <is>
          <t>маш.-ч</t>
        </is>
      </c>
      <c r="P221" t="inlineStr">
        <is>
          <t>маш.-ч</t>
        </is>
      </c>
      <c r="Q221" t="n">
        <v>1</v>
      </c>
      <c r="X221" t="n">
        <v>0.05</v>
      </c>
      <c r="Y221" t="n">
        <v>0</v>
      </c>
      <c r="Z221" t="n">
        <v>87.17</v>
      </c>
      <c r="AA221" t="n">
        <v>11.6</v>
      </c>
      <c r="AB221" t="n">
        <v>0</v>
      </c>
      <c r="AC221" t="n">
        <v>0</v>
      </c>
      <c r="AD221" t="n">
        <v>1</v>
      </c>
      <c r="AE221" t="n">
        <v>0</v>
      </c>
      <c r="AF221" t="inlineStr"/>
      <c r="AG221" t="n">
        <v>0.05</v>
      </c>
      <c r="AH221" t="n">
        <v>2</v>
      </c>
      <c r="AI221" t="n">
        <v>78864270</v>
      </c>
      <c r="AJ221" t="n">
        <v>219</v>
      </c>
      <c r="AK221" t="n">
        <v>0</v>
      </c>
      <c r="AL221" t="n">
        <v>0</v>
      </c>
      <c r="AM221" t="n">
        <v>0</v>
      </c>
      <c r="AN221" t="n">
        <v>0</v>
      </c>
      <c r="AO221" t="n">
        <v>0</v>
      </c>
      <c r="AP221" t="n">
        <v>0</v>
      </c>
      <c r="AQ221" t="n">
        <v>0</v>
      </c>
      <c r="AR221" t="n">
        <v>0</v>
      </c>
    </row>
    <row r="222">
      <c r="A222">
        <f>ROW(Source!A658)</f>
        <v/>
      </c>
      <c r="B222" t="n">
        <v>78864279</v>
      </c>
      <c r="C222" t="n">
        <v>78864268</v>
      </c>
      <c r="D222" t="n">
        <v>29110398</v>
      </c>
      <c r="E222" t="n">
        <v>1</v>
      </c>
      <c r="F222" t="n">
        <v>1</v>
      </c>
      <c r="G222" t="n">
        <v>1</v>
      </c>
      <c r="H222" t="n">
        <v>3</v>
      </c>
      <c r="I222" t="inlineStr">
        <is>
          <t>101-0388</t>
        </is>
      </c>
      <c r="J222" t="inlineStr">
        <is>
          <t>ТССЦ Московской обл., 101-0388, приказ Минстроя России №675/пр от 28.02.2017 № 254/пр</t>
        </is>
      </c>
      <c r="K222" t="inlineStr">
        <is>
          <t>Краски масляные земляные марки МА-0115 мумия, сурик железный</t>
        </is>
      </c>
      <c r="L222" t="n">
        <v>1348</v>
      </c>
      <c r="N222" t="n">
        <v>1009</v>
      </c>
      <c r="O222" t="inlineStr">
        <is>
          <t>т</t>
        </is>
      </c>
      <c r="P222" t="inlineStr">
        <is>
          <t>т</t>
        </is>
      </c>
      <c r="Q222" t="n">
        <v>1000</v>
      </c>
      <c r="X222" t="n">
        <v>0.0014</v>
      </c>
      <c r="Y222" t="n">
        <v>15118.99</v>
      </c>
      <c r="Z222" t="n">
        <v>0</v>
      </c>
      <c r="AA222" t="n">
        <v>0</v>
      </c>
      <c r="AB222" t="n">
        <v>0</v>
      </c>
      <c r="AC222" t="n">
        <v>0</v>
      </c>
      <c r="AD222" t="n">
        <v>1</v>
      </c>
      <c r="AE222" t="n">
        <v>0</v>
      </c>
      <c r="AF222" t="inlineStr"/>
      <c r="AG222" t="n">
        <v>0.0014</v>
      </c>
      <c r="AH222" t="n">
        <v>2</v>
      </c>
      <c r="AI222" t="n">
        <v>78864271</v>
      </c>
      <c r="AJ222" t="n">
        <v>220</v>
      </c>
      <c r="AK222" t="n">
        <v>0</v>
      </c>
      <c r="AL222" t="n">
        <v>0</v>
      </c>
      <c r="AM222" t="n">
        <v>0</v>
      </c>
      <c r="AN222" t="n">
        <v>0</v>
      </c>
      <c r="AO222" t="n">
        <v>0</v>
      </c>
      <c r="AP222" t="n">
        <v>0</v>
      </c>
      <c r="AQ222" t="n">
        <v>0</v>
      </c>
      <c r="AR222" t="n">
        <v>0</v>
      </c>
    </row>
    <row r="223">
      <c r="A223">
        <f>ROW(Source!A658)</f>
        <v/>
      </c>
      <c r="B223" t="n">
        <v>78864280</v>
      </c>
      <c r="C223" t="n">
        <v>78864268</v>
      </c>
      <c r="D223" t="n">
        <v>29110573</v>
      </c>
      <c r="E223" t="n">
        <v>1</v>
      </c>
      <c r="F223" t="n">
        <v>1</v>
      </c>
      <c r="G223" t="n">
        <v>1</v>
      </c>
      <c r="H223" t="n">
        <v>3</v>
      </c>
      <c r="I223" t="inlineStr">
        <is>
          <t>101-0628</t>
        </is>
      </c>
      <c r="J223" t="inlineStr">
        <is>
          <t>ТССЦ Московской обл., 101-0628, приказ Минстроя России №675/пр от 28.02.2017 № 254/пр</t>
        </is>
      </c>
      <c r="K223" t="inlineStr">
        <is>
          <t>Олифа комбинированная, марки К-3</t>
        </is>
      </c>
      <c r="L223" t="n">
        <v>1348</v>
      </c>
      <c r="N223" t="n">
        <v>1009</v>
      </c>
      <c r="O223" t="inlineStr">
        <is>
          <t>т</t>
        </is>
      </c>
      <c r="P223" t="inlineStr">
        <is>
          <t>т</t>
        </is>
      </c>
      <c r="Q223" t="n">
        <v>1000</v>
      </c>
      <c r="X223" t="n">
        <v>0.0007</v>
      </c>
      <c r="Y223" t="n">
        <v>16950</v>
      </c>
      <c r="Z223" t="n">
        <v>0</v>
      </c>
      <c r="AA223" t="n">
        <v>0</v>
      </c>
      <c r="AB223" t="n">
        <v>0</v>
      </c>
      <c r="AC223" t="n">
        <v>0</v>
      </c>
      <c r="AD223" t="n">
        <v>1</v>
      </c>
      <c r="AE223" t="n">
        <v>0</v>
      </c>
      <c r="AF223" t="inlineStr"/>
      <c r="AG223" t="n">
        <v>0.0007</v>
      </c>
      <c r="AH223" t="n">
        <v>2</v>
      </c>
      <c r="AI223" t="n">
        <v>78864272</v>
      </c>
      <c r="AJ223" t="n">
        <v>221</v>
      </c>
      <c r="AK223" t="n">
        <v>0</v>
      </c>
      <c r="AL223" t="n">
        <v>0</v>
      </c>
      <c r="AM223" t="n">
        <v>0</v>
      </c>
      <c r="AN223" t="n">
        <v>0</v>
      </c>
      <c r="AO223" t="n">
        <v>0</v>
      </c>
      <c r="AP223" t="n">
        <v>0</v>
      </c>
      <c r="AQ223" t="n">
        <v>0</v>
      </c>
      <c r="AR223" t="n">
        <v>0</v>
      </c>
    </row>
    <row r="224">
      <c r="A224">
        <f>ROW(Source!A658)</f>
        <v/>
      </c>
      <c r="B224" t="n">
        <v>78864281</v>
      </c>
      <c r="C224" t="n">
        <v>78864268</v>
      </c>
      <c r="D224" t="n">
        <v>29107963</v>
      </c>
      <c r="E224" t="n">
        <v>1</v>
      </c>
      <c r="F224" t="n">
        <v>1</v>
      </c>
      <c r="G224" t="n">
        <v>1</v>
      </c>
      <c r="H224" t="n">
        <v>3</v>
      </c>
      <c r="I224" t="inlineStr">
        <is>
          <t>101-1669</t>
        </is>
      </c>
      <c r="J224" t="inlineStr">
        <is>
          <t>ТССЦ Московской обл., 101-1669, приказ Минстроя России №675/пр от 28.02.2017 № 254/пр</t>
        </is>
      </c>
      <c r="K224" t="inlineStr">
        <is>
          <t>Очес льняной</t>
        </is>
      </c>
      <c r="L224" t="n">
        <v>1346</v>
      </c>
      <c r="N224" t="n">
        <v>1009</v>
      </c>
      <c r="O224" t="inlineStr">
        <is>
          <t>кг</t>
        </is>
      </c>
      <c r="P224" t="inlineStr">
        <is>
          <t>кг</t>
        </is>
      </c>
      <c r="Q224" t="n">
        <v>1</v>
      </c>
      <c r="X224" t="n">
        <v>0.7</v>
      </c>
      <c r="Y224" t="n">
        <v>37.29</v>
      </c>
      <c r="Z224" t="n">
        <v>0</v>
      </c>
      <c r="AA224" t="n">
        <v>0</v>
      </c>
      <c r="AB224" t="n">
        <v>0</v>
      </c>
      <c r="AC224" t="n">
        <v>0</v>
      </c>
      <c r="AD224" t="n">
        <v>1</v>
      </c>
      <c r="AE224" t="n">
        <v>0</v>
      </c>
      <c r="AF224" t="inlineStr"/>
      <c r="AG224" t="n">
        <v>0.7</v>
      </c>
      <c r="AH224" t="n">
        <v>2</v>
      </c>
      <c r="AI224" t="n">
        <v>78864273</v>
      </c>
      <c r="AJ224" t="n">
        <v>222</v>
      </c>
      <c r="AK224" t="n">
        <v>0</v>
      </c>
      <c r="AL224" t="n">
        <v>0</v>
      </c>
      <c r="AM224" t="n">
        <v>0</v>
      </c>
      <c r="AN224" t="n">
        <v>0</v>
      </c>
      <c r="AO224" t="n">
        <v>0</v>
      </c>
      <c r="AP224" t="n">
        <v>0</v>
      </c>
      <c r="AQ224" t="n">
        <v>0</v>
      </c>
      <c r="AR224" t="n">
        <v>0</v>
      </c>
    </row>
    <row r="225">
      <c r="A225">
        <f>ROW(Source!A658)</f>
        <v/>
      </c>
      <c r="B225" t="n">
        <v>78864282</v>
      </c>
      <c r="C225" t="n">
        <v>78864268</v>
      </c>
      <c r="D225" t="n">
        <v>29142465</v>
      </c>
      <c r="E225" t="n">
        <v>1</v>
      </c>
      <c r="F225" t="n">
        <v>1</v>
      </c>
      <c r="G225" t="n">
        <v>1</v>
      </c>
      <c r="H225" t="n">
        <v>3</v>
      </c>
      <c r="I225" t="inlineStr">
        <is>
          <t>302-1342</t>
        </is>
      </c>
      <c r="J225" t="inlineStr">
        <is>
          <t>ТССЦ Московской обл., 302-1342, приказ Минстроя России №675/пр от 28.02.2017 № 256/пр</t>
        </is>
      </c>
      <c r="K225" t="inlineStr">
        <is>
          <t>Вентили проходные муфтовые 15кч18п для воды давлением 1,6 МПа (16 кгс/см2), диаметром 20 мм</t>
        </is>
      </c>
      <c r="L225" t="n">
        <v>1354</v>
      </c>
      <c r="N225" t="n">
        <v>1010</v>
      </c>
      <c r="O225" t="inlineStr">
        <is>
          <t>шт.</t>
        </is>
      </c>
      <c r="P225" t="inlineStr">
        <is>
          <t>шт.</t>
        </is>
      </c>
      <c r="Q225" t="n">
        <v>1</v>
      </c>
      <c r="X225" t="n">
        <v>100</v>
      </c>
      <c r="Y225" t="n">
        <v>21.81</v>
      </c>
      <c r="Z225" t="n">
        <v>0</v>
      </c>
      <c r="AA225" t="n">
        <v>0</v>
      </c>
      <c r="AB225" t="n">
        <v>0</v>
      </c>
      <c r="AC225" t="n">
        <v>0</v>
      </c>
      <c r="AD225" t="n">
        <v>1</v>
      </c>
      <c r="AE225" t="n">
        <v>0</v>
      </c>
      <c r="AF225" t="inlineStr"/>
      <c r="AG225" t="n">
        <v>100</v>
      </c>
      <c r="AH225" t="n">
        <v>3</v>
      </c>
      <c r="AI225" t="n">
        <v>-1</v>
      </c>
      <c r="AJ225" t="inlineStr"/>
      <c r="AK225" t="n">
        <v>0</v>
      </c>
      <c r="AL225" t="n">
        <v>0</v>
      </c>
      <c r="AM225" t="n">
        <v>0</v>
      </c>
      <c r="AN225" t="n">
        <v>0</v>
      </c>
      <c r="AO225" t="n">
        <v>0</v>
      </c>
      <c r="AP225" t="n">
        <v>0</v>
      </c>
      <c r="AQ225" t="n">
        <v>0</v>
      </c>
      <c r="AR225" t="n">
        <v>0</v>
      </c>
    </row>
    <row r="226">
      <c r="A226">
        <f>ROW(Source!A658)</f>
        <v/>
      </c>
      <c r="B226" t="n">
        <v>78864283</v>
      </c>
      <c r="C226" t="n">
        <v>78864268</v>
      </c>
      <c r="D226" t="n">
        <v>29164350</v>
      </c>
      <c r="E226" t="n">
        <v>1</v>
      </c>
      <c r="F226" t="n">
        <v>1</v>
      </c>
      <c r="G226" t="n">
        <v>1</v>
      </c>
      <c r="H226" t="n">
        <v>3</v>
      </c>
      <c r="I226" t="inlineStr">
        <is>
          <t>509-9899</t>
        </is>
      </c>
      <c r="J226" t="inlineStr">
        <is>
          <t>ТССЦ Московской обл., 509-9899, приказ Минстроя России №675/пр от 28.02.2017 № 258/пр</t>
        </is>
      </c>
      <c r="K226" t="inlineStr">
        <is>
          <t>Строительный мусор и масса возвратных материалов</t>
        </is>
      </c>
      <c r="L226" t="n">
        <v>1348</v>
      </c>
      <c r="N226" t="n">
        <v>1009</v>
      </c>
      <c r="O226" t="inlineStr">
        <is>
          <t>т</t>
        </is>
      </c>
      <c r="P226" t="inlineStr">
        <is>
          <t>т</t>
        </is>
      </c>
      <c r="Q226" t="n">
        <v>1000</v>
      </c>
      <c r="X226" t="n">
        <v>0.04</v>
      </c>
      <c r="Y226" t="n">
        <v>0</v>
      </c>
      <c r="Z226" t="n">
        <v>0</v>
      </c>
      <c r="AA226" t="n">
        <v>0</v>
      </c>
      <c r="AB226" t="n">
        <v>0</v>
      </c>
      <c r="AC226" t="n">
        <v>0</v>
      </c>
      <c r="AD226" t="n">
        <v>0</v>
      </c>
      <c r="AE226" t="n">
        <v>0</v>
      </c>
      <c r="AF226" t="inlineStr"/>
      <c r="AG226" t="n">
        <v>0.04</v>
      </c>
      <c r="AH226" t="n">
        <v>2</v>
      </c>
      <c r="AI226" t="n">
        <v>78864276</v>
      </c>
      <c r="AJ226" t="n">
        <v>224</v>
      </c>
      <c r="AK226" t="n">
        <v>0</v>
      </c>
      <c r="AL226" t="n">
        <v>0</v>
      </c>
      <c r="AM226" t="n">
        <v>0</v>
      </c>
      <c r="AN226" t="n">
        <v>0</v>
      </c>
      <c r="AO226" t="n">
        <v>0</v>
      </c>
      <c r="AP226" t="n">
        <v>0</v>
      </c>
      <c r="AQ226" t="n">
        <v>0</v>
      </c>
      <c r="AR226" t="n">
        <v>0</v>
      </c>
    </row>
    <row r="227">
      <c r="A227">
        <f>ROW(Source!A661)</f>
        <v/>
      </c>
      <c r="B227" t="n">
        <v>78864294</v>
      </c>
      <c r="C227" t="n">
        <v>78864287</v>
      </c>
      <c r="D227" t="n">
        <v>18408291</v>
      </c>
      <c r="E227" t="n">
        <v>1</v>
      </c>
      <c r="F227" t="n">
        <v>1</v>
      </c>
      <c r="G227" t="n">
        <v>1</v>
      </c>
      <c r="H227" t="n">
        <v>1</v>
      </c>
      <c r="I227" t="inlineStr">
        <is>
          <t>1-1025-90</t>
        </is>
      </c>
      <c r="J227" t="inlineStr"/>
      <c r="K227" t="inlineStr">
        <is>
          <t>Рабочий строитель среднего разряда 2,5</t>
        </is>
      </c>
      <c r="L227" t="n">
        <v>1369</v>
      </c>
      <c r="N227" t="n">
        <v>1013</v>
      </c>
      <c r="O227" t="inlineStr">
        <is>
          <t>чел.-ч</t>
        </is>
      </c>
      <c r="P227" t="inlineStr">
        <is>
          <t>чел.-ч</t>
        </is>
      </c>
      <c r="Q227" t="n">
        <v>1</v>
      </c>
      <c r="X227" t="n">
        <v>32.2</v>
      </c>
      <c r="Y227" t="n">
        <v>0</v>
      </c>
      <c r="Z227" t="n">
        <v>0</v>
      </c>
      <c r="AA227" t="n">
        <v>0</v>
      </c>
      <c r="AB227" t="n">
        <v>8.17</v>
      </c>
      <c r="AC227" t="n">
        <v>0</v>
      </c>
      <c r="AD227" t="n">
        <v>1</v>
      </c>
      <c r="AE227" t="n">
        <v>1</v>
      </c>
      <c r="AF227" t="inlineStr"/>
      <c r="AG227" t="n">
        <v>32.2</v>
      </c>
      <c r="AH227" t="n">
        <v>2</v>
      </c>
      <c r="AI227" t="n">
        <v>78864288</v>
      </c>
      <c r="AJ227" t="n">
        <v>225</v>
      </c>
      <c r="AK227" t="n">
        <v>0</v>
      </c>
      <c r="AL227" t="n">
        <v>0</v>
      </c>
      <c r="AM227" t="n">
        <v>0</v>
      </c>
      <c r="AN227" t="n">
        <v>0</v>
      </c>
      <c r="AO227" t="n">
        <v>0</v>
      </c>
      <c r="AP227" t="n">
        <v>0</v>
      </c>
      <c r="AQ227" t="n">
        <v>0</v>
      </c>
      <c r="AR227" t="n">
        <v>0</v>
      </c>
    </row>
    <row r="228">
      <c r="A228">
        <f>ROW(Source!A661)</f>
        <v/>
      </c>
      <c r="B228" t="n">
        <v>78864295</v>
      </c>
      <c r="C228" t="n">
        <v>78864287</v>
      </c>
      <c r="D228" t="n">
        <v>29174913</v>
      </c>
      <c r="E228" t="n">
        <v>1</v>
      </c>
      <c r="F228" t="n">
        <v>1</v>
      </c>
      <c r="G228" t="n">
        <v>1</v>
      </c>
      <c r="H228" t="n">
        <v>2</v>
      </c>
      <c r="I228" t="inlineStr">
        <is>
          <t>400001</t>
        </is>
      </c>
      <c r="J228" t="inlineStr">
        <is>
          <t>ТСЭМ Московской обл., 400001, приказ Минстроя России №675/пр от 28.02.2017 № 264/пр</t>
        </is>
      </c>
      <c r="K228" t="inlineStr">
        <is>
          <t>Автомобили бортовые, грузоподъемность до 5 т</t>
        </is>
      </c>
      <c r="L228" t="n">
        <v>1368</v>
      </c>
      <c r="N228" t="n">
        <v>1011</v>
      </c>
      <c r="O228" t="inlineStr">
        <is>
          <t>маш.-ч</t>
        </is>
      </c>
      <c r="P228" t="inlineStr">
        <is>
          <t>маш.-ч</t>
        </is>
      </c>
      <c r="Q228" t="n">
        <v>1</v>
      </c>
      <c r="X228" t="n">
        <v>0.01</v>
      </c>
      <c r="Y228" t="n">
        <v>0</v>
      </c>
      <c r="Z228" t="n">
        <v>87.17</v>
      </c>
      <c r="AA228" t="n">
        <v>11.6</v>
      </c>
      <c r="AB228" t="n">
        <v>0</v>
      </c>
      <c r="AC228" t="n">
        <v>0</v>
      </c>
      <c r="AD228" t="n">
        <v>1</v>
      </c>
      <c r="AE228" t="n">
        <v>0</v>
      </c>
      <c r="AF228" t="inlineStr"/>
      <c r="AG228" t="n">
        <v>0.01</v>
      </c>
      <c r="AH228" t="n">
        <v>2</v>
      </c>
      <c r="AI228" t="n">
        <v>78864289</v>
      </c>
      <c r="AJ228" t="n">
        <v>226</v>
      </c>
      <c r="AK228" t="n">
        <v>0</v>
      </c>
      <c r="AL228" t="n">
        <v>0</v>
      </c>
      <c r="AM228" t="n">
        <v>0</v>
      </c>
      <c r="AN228" t="n">
        <v>0</v>
      </c>
      <c r="AO228" t="n">
        <v>0</v>
      </c>
      <c r="AP228" t="n">
        <v>0</v>
      </c>
      <c r="AQ228" t="n">
        <v>0</v>
      </c>
      <c r="AR228" t="n">
        <v>0</v>
      </c>
    </row>
    <row r="229">
      <c r="A229">
        <f>ROW(Source!A661)</f>
        <v/>
      </c>
      <c r="B229" t="n">
        <v>78864296</v>
      </c>
      <c r="C229" t="n">
        <v>78864287</v>
      </c>
      <c r="D229" t="n">
        <v>29110139</v>
      </c>
      <c r="E229" t="n">
        <v>1</v>
      </c>
      <c r="F229" t="n">
        <v>1</v>
      </c>
      <c r="G229" t="n">
        <v>1</v>
      </c>
      <c r="H229" t="n">
        <v>3</v>
      </c>
      <c r="I229" t="inlineStr">
        <is>
          <t>101-1703</t>
        </is>
      </c>
      <c r="J229" t="inlineStr">
        <is>
          <t>ТССЦ Московской обл., 101-1703, приказ Минстроя России №675/пр от 28.02.2017 № 254/пр</t>
        </is>
      </c>
      <c r="K229" t="inlineStr">
        <is>
          <t>Прокладки резиновые (пластина техническая прессованная)</t>
        </is>
      </c>
      <c r="L229" t="n">
        <v>1346</v>
      </c>
      <c r="N229" t="n">
        <v>1009</v>
      </c>
      <c r="O229" t="inlineStr">
        <is>
          <t>кг</t>
        </is>
      </c>
      <c r="P229" t="inlineStr">
        <is>
          <t>кг</t>
        </is>
      </c>
      <c r="Q229" t="n">
        <v>1</v>
      </c>
      <c r="X229" t="n">
        <v>2</v>
      </c>
      <c r="Y229" t="n">
        <v>23.09</v>
      </c>
      <c r="Z229" t="n">
        <v>0</v>
      </c>
      <c r="AA229" t="n">
        <v>0</v>
      </c>
      <c r="AB229" t="n">
        <v>0</v>
      </c>
      <c r="AC229" t="n">
        <v>0</v>
      </c>
      <c r="AD229" t="n">
        <v>1</v>
      </c>
      <c r="AE229" t="n">
        <v>0</v>
      </c>
      <c r="AF229" t="inlineStr"/>
      <c r="AG229" t="n">
        <v>2</v>
      </c>
      <c r="AH229" t="n">
        <v>2</v>
      </c>
      <c r="AI229" t="n">
        <v>78864290</v>
      </c>
      <c r="AJ229" t="n">
        <v>227</v>
      </c>
      <c r="AK229" t="n">
        <v>0</v>
      </c>
      <c r="AL229" t="n">
        <v>0</v>
      </c>
      <c r="AM229" t="n">
        <v>0</v>
      </c>
      <c r="AN229" t="n">
        <v>0</v>
      </c>
      <c r="AO229" t="n">
        <v>0</v>
      </c>
      <c r="AP229" t="n">
        <v>0</v>
      </c>
      <c r="AQ229" t="n">
        <v>0</v>
      </c>
      <c r="AR229" t="n">
        <v>0</v>
      </c>
    </row>
    <row r="230">
      <c r="A230">
        <f>ROW(Source!A661)</f>
        <v/>
      </c>
      <c r="B230" t="n">
        <v>78864297</v>
      </c>
      <c r="C230" t="n">
        <v>78864287</v>
      </c>
      <c r="D230" t="n">
        <v>29114240</v>
      </c>
      <c r="E230" t="n">
        <v>1</v>
      </c>
      <c r="F230" t="n">
        <v>1</v>
      </c>
      <c r="G230" t="n">
        <v>1</v>
      </c>
      <c r="H230" t="n">
        <v>3</v>
      </c>
      <c r="I230" t="inlineStr">
        <is>
          <t>101-2576</t>
        </is>
      </c>
      <c r="J230" t="inlineStr">
        <is>
          <t>ТССЦ Московской обл., 101-2576, приказ Минстроя России №675/пр от 28.02.2017 № 254/пр</t>
        </is>
      </c>
      <c r="K230" t="inlineStr">
        <is>
          <t>Болты с гайками и шайбами для санитарно-технических работ диаметром 16 мм</t>
        </is>
      </c>
      <c r="L230" t="n">
        <v>1348</v>
      </c>
      <c r="N230" t="n">
        <v>1009</v>
      </c>
      <c r="O230" t="inlineStr">
        <is>
          <t>т</t>
        </is>
      </c>
      <c r="P230" t="inlineStr">
        <is>
          <t>т</t>
        </is>
      </c>
      <c r="Q230" t="n">
        <v>1000</v>
      </c>
      <c r="X230" t="n">
        <v>0.005</v>
      </c>
      <c r="Y230" t="n">
        <v>14830</v>
      </c>
      <c r="Z230" t="n">
        <v>0</v>
      </c>
      <c r="AA230" t="n">
        <v>0</v>
      </c>
      <c r="AB230" t="n">
        <v>0</v>
      </c>
      <c r="AC230" t="n">
        <v>0</v>
      </c>
      <c r="AD230" t="n">
        <v>1</v>
      </c>
      <c r="AE230" t="n">
        <v>0</v>
      </c>
      <c r="AF230" t="inlineStr"/>
      <c r="AG230" t="n">
        <v>0.005</v>
      </c>
      <c r="AH230" t="n">
        <v>2</v>
      </c>
      <c r="AI230" t="n">
        <v>78864291</v>
      </c>
      <c r="AJ230" t="n">
        <v>228</v>
      </c>
      <c r="AK230" t="n">
        <v>0</v>
      </c>
      <c r="AL230" t="n">
        <v>0</v>
      </c>
      <c r="AM230" t="n">
        <v>0</v>
      </c>
      <c r="AN230" t="n">
        <v>0</v>
      </c>
      <c r="AO230" t="n">
        <v>0</v>
      </c>
      <c r="AP230" t="n">
        <v>0</v>
      </c>
      <c r="AQ230" t="n">
        <v>0</v>
      </c>
      <c r="AR230" t="n">
        <v>0</v>
      </c>
    </row>
    <row r="231">
      <c r="A231">
        <f>ROW(Source!A661)</f>
        <v/>
      </c>
      <c r="B231" t="n">
        <v>78864298</v>
      </c>
      <c r="C231" t="n">
        <v>78864287</v>
      </c>
      <c r="D231" t="n">
        <v>29150040</v>
      </c>
      <c r="E231" t="n">
        <v>1</v>
      </c>
      <c r="F231" t="n">
        <v>1</v>
      </c>
      <c r="G231" t="n">
        <v>1</v>
      </c>
      <c r="H231" t="n">
        <v>3</v>
      </c>
      <c r="I231" t="inlineStr">
        <is>
          <t>411-0001</t>
        </is>
      </c>
      <c r="J231" t="inlineStr">
        <is>
          <t>ТССЦ Московской обл., 411-0001, приказ Минстроя России №675/пр от 28.02.2017 № 257/пр</t>
        </is>
      </c>
      <c r="K231" t="inlineStr">
        <is>
          <t>Вода</t>
        </is>
      </c>
      <c r="L231" t="n">
        <v>1339</v>
      </c>
      <c r="N231" t="n">
        <v>1007</v>
      </c>
      <c r="O231" t="inlineStr">
        <is>
          <t>м3</t>
        </is>
      </c>
      <c r="P231" t="inlineStr">
        <is>
          <t>м3</t>
        </is>
      </c>
      <c r="Q231" t="n">
        <v>1</v>
      </c>
      <c r="X231" t="n">
        <v>7.8</v>
      </c>
      <c r="Y231" t="n">
        <v>2.44</v>
      </c>
      <c r="Z231" t="n">
        <v>0</v>
      </c>
      <c r="AA231" t="n">
        <v>0</v>
      </c>
      <c r="AB231" t="n">
        <v>0</v>
      </c>
      <c r="AC231" t="n">
        <v>0</v>
      </c>
      <c r="AD231" t="n">
        <v>1</v>
      </c>
      <c r="AE231" t="n">
        <v>0</v>
      </c>
      <c r="AF231" t="inlineStr"/>
      <c r="AG231" t="n">
        <v>7.8</v>
      </c>
      <c r="AH231" t="n">
        <v>2</v>
      </c>
      <c r="AI231" t="n">
        <v>78864292</v>
      </c>
      <c r="AJ231" t="n">
        <v>229</v>
      </c>
      <c r="AK231" t="n">
        <v>0</v>
      </c>
      <c r="AL231" t="n">
        <v>0</v>
      </c>
      <c r="AM231" t="n">
        <v>0</v>
      </c>
      <c r="AN231" t="n">
        <v>0</v>
      </c>
      <c r="AO231" t="n">
        <v>0</v>
      </c>
      <c r="AP231" t="n">
        <v>0</v>
      </c>
      <c r="AQ231" t="n">
        <v>0</v>
      </c>
      <c r="AR231" t="n">
        <v>0</v>
      </c>
    </row>
    <row r="232">
      <c r="A232">
        <f>ROW(Source!A701)</f>
        <v/>
      </c>
      <c r="B232" t="n">
        <v>78864364</v>
      </c>
      <c r="C232" t="n">
        <v>78864363</v>
      </c>
      <c r="D232" t="n">
        <v>18411117</v>
      </c>
      <c r="E232" t="n">
        <v>1</v>
      </c>
      <c r="F232" t="n">
        <v>1</v>
      </c>
      <c r="G232" t="n">
        <v>1</v>
      </c>
      <c r="H232" t="n">
        <v>1</v>
      </c>
      <c r="I232" t="inlineStr">
        <is>
          <t>1-1040-90</t>
        </is>
      </c>
      <c r="J232" t="inlineStr"/>
      <c r="K232" t="inlineStr">
        <is>
          <t>Рабочий строитель среднего разряда 4</t>
        </is>
      </c>
      <c r="L232" t="n">
        <v>1369</v>
      </c>
      <c r="N232" t="n">
        <v>1013</v>
      </c>
      <c r="O232" t="inlineStr">
        <is>
          <t>чел.-ч</t>
        </is>
      </c>
      <c r="P232" t="inlineStr">
        <is>
          <t>чел.-ч</t>
        </is>
      </c>
      <c r="Q232" t="n">
        <v>1</v>
      </c>
      <c r="X232" t="n">
        <v>183</v>
      </c>
      <c r="Y232" t="n">
        <v>0</v>
      </c>
      <c r="Z232" t="n">
        <v>0</v>
      </c>
      <c r="AA232" t="n">
        <v>0</v>
      </c>
      <c r="AB232" t="n">
        <v>9.619999999999999</v>
      </c>
      <c r="AC232" t="n">
        <v>0</v>
      </c>
      <c r="AD232" t="n">
        <v>1</v>
      </c>
      <c r="AE232" t="n">
        <v>1</v>
      </c>
      <c r="AF232" t="inlineStr"/>
      <c r="AG232" t="n">
        <v>183</v>
      </c>
      <c r="AH232" t="n">
        <v>2</v>
      </c>
      <c r="AI232" t="n">
        <v>78864364</v>
      </c>
      <c r="AJ232" t="n">
        <v>231</v>
      </c>
      <c r="AK232" t="n">
        <v>0</v>
      </c>
      <c r="AL232" t="n">
        <v>0</v>
      </c>
      <c r="AM232" t="n">
        <v>0</v>
      </c>
      <c r="AN232" t="n">
        <v>0</v>
      </c>
      <c r="AO232" t="n">
        <v>0</v>
      </c>
      <c r="AP232" t="n">
        <v>0</v>
      </c>
      <c r="AQ232" t="n">
        <v>0</v>
      </c>
      <c r="AR232" t="n">
        <v>0</v>
      </c>
    </row>
    <row r="233">
      <c r="A233">
        <f>ROW(Source!A701)</f>
        <v/>
      </c>
      <c r="B233" t="n">
        <v>78864365</v>
      </c>
      <c r="C233" t="n">
        <v>78864363</v>
      </c>
      <c r="D233" t="n">
        <v>29172659</v>
      </c>
      <c r="E233" t="n">
        <v>1</v>
      </c>
      <c r="F233" t="n">
        <v>1</v>
      </c>
      <c r="G233" t="n">
        <v>1</v>
      </c>
      <c r="H233" t="n">
        <v>2</v>
      </c>
      <c r="I233" t="inlineStr">
        <is>
          <t>040504</t>
        </is>
      </c>
      <c r="J233" t="inlineStr">
        <is>
          <t>ТСЭМ Московской обл., 040504, приказ Минстроя России №675/пр от 28.02.2017 № 264/пр</t>
        </is>
      </c>
      <c r="K233" t="inlineStr">
        <is>
          <t>Аппарат для газовой сварки и резки</t>
        </is>
      </c>
      <c r="L233" t="n">
        <v>1368</v>
      </c>
      <c r="N233" t="n">
        <v>1011</v>
      </c>
      <c r="O233" t="inlineStr">
        <is>
          <t>маш.-ч</t>
        </is>
      </c>
      <c r="P233" t="inlineStr">
        <is>
          <t>маш.-ч</t>
        </is>
      </c>
      <c r="Q233" t="n">
        <v>1</v>
      </c>
      <c r="X233" t="n">
        <v>2.7</v>
      </c>
      <c r="Y233" t="n">
        <v>0</v>
      </c>
      <c r="Z233" t="n">
        <v>1.2</v>
      </c>
      <c r="AA233" t="n">
        <v>0</v>
      </c>
      <c r="AB233" t="n">
        <v>0</v>
      </c>
      <c r="AC233" t="n">
        <v>0</v>
      </c>
      <c r="AD233" t="n">
        <v>1</v>
      </c>
      <c r="AE233" t="n">
        <v>0</v>
      </c>
      <c r="AF233" t="inlineStr"/>
      <c r="AG233" t="n">
        <v>2.7</v>
      </c>
      <c r="AH233" t="n">
        <v>2</v>
      </c>
      <c r="AI233" t="n">
        <v>78864365</v>
      </c>
      <c r="AJ233" t="n">
        <v>232</v>
      </c>
      <c r="AK233" t="n">
        <v>0</v>
      </c>
      <c r="AL233" t="n">
        <v>0</v>
      </c>
      <c r="AM233" t="n">
        <v>0</v>
      </c>
      <c r="AN233" t="n">
        <v>0</v>
      </c>
      <c r="AO233" t="n">
        <v>0</v>
      </c>
      <c r="AP233" t="n">
        <v>0</v>
      </c>
      <c r="AQ233" t="n">
        <v>0</v>
      </c>
      <c r="AR233" t="n">
        <v>0</v>
      </c>
    </row>
    <row r="234">
      <c r="A234">
        <f>ROW(Source!A701)</f>
        <v/>
      </c>
      <c r="B234" t="n">
        <v>78864366</v>
      </c>
      <c r="C234" t="n">
        <v>78864363</v>
      </c>
      <c r="D234" t="n">
        <v>29174500</v>
      </c>
      <c r="E234" t="n">
        <v>1</v>
      </c>
      <c r="F234" t="n">
        <v>1</v>
      </c>
      <c r="G234" t="n">
        <v>1</v>
      </c>
      <c r="H234" t="n">
        <v>2</v>
      </c>
      <c r="I234" t="inlineStr">
        <is>
          <t>330206</t>
        </is>
      </c>
      <c r="J234" t="inlineStr">
        <is>
          <t>ТСЭМ Московской обл., 330206, приказ Минстроя России №675/пр от 28.02.2017 № 264/пр</t>
        </is>
      </c>
      <c r="K234" t="inlineStr">
        <is>
          <t>Дрели электрические</t>
        </is>
      </c>
      <c r="L234" t="n">
        <v>1368</v>
      </c>
      <c r="N234" t="n">
        <v>1011</v>
      </c>
      <c r="O234" t="inlineStr">
        <is>
          <t>маш.-ч</t>
        </is>
      </c>
      <c r="P234" t="inlineStr">
        <is>
          <t>маш.-ч</t>
        </is>
      </c>
      <c r="Q234" t="n">
        <v>1</v>
      </c>
      <c r="X234" t="n">
        <v>4.64</v>
      </c>
      <c r="Y234" t="n">
        <v>0</v>
      </c>
      <c r="Z234" t="n">
        <v>1.95</v>
      </c>
      <c r="AA234" t="n">
        <v>0</v>
      </c>
      <c r="AB234" t="n">
        <v>0</v>
      </c>
      <c r="AC234" t="n">
        <v>0</v>
      </c>
      <c r="AD234" t="n">
        <v>1</v>
      </c>
      <c r="AE234" t="n">
        <v>0</v>
      </c>
      <c r="AF234" t="inlineStr"/>
      <c r="AG234" t="n">
        <v>4.64</v>
      </c>
      <c r="AH234" t="n">
        <v>2</v>
      </c>
      <c r="AI234" t="n">
        <v>78864366</v>
      </c>
      <c r="AJ234" t="n">
        <v>233</v>
      </c>
      <c r="AK234" t="n">
        <v>0</v>
      </c>
      <c r="AL234" t="n">
        <v>0</v>
      </c>
      <c r="AM234" t="n">
        <v>0</v>
      </c>
      <c r="AN234" t="n">
        <v>0</v>
      </c>
      <c r="AO234" t="n">
        <v>0</v>
      </c>
      <c r="AP234" t="n">
        <v>0</v>
      </c>
      <c r="AQ234" t="n">
        <v>0</v>
      </c>
      <c r="AR234" t="n">
        <v>0</v>
      </c>
    </row>
    <row r="235">
      <c r="A235">
        <f>ROW(Source!A701)</f>
        <v/>
      </c>
      <c r="B235" t="n">
        <v>78864367</v>
      </c>
      <c r="C235" t="n">
        <v>78864363</v>
      </c>
      <c r="D235" t="n">
        <v>29174913</v>
      </c>
      <c r="E235" t="n">
        <v>1</v>
      </c>
      <c r="F235" t="n">
        <v>1</v>
      </c>
      <c r="G235" t="n">
        <v>1</v>
      </c>
      <c r="H235" t="n">
        <v>2</v>
      </c>
      <c r="I235" t="inlineStr">
        <is>
          <t>400001</t>
        </is>
      </c>
      <c r="J235" t="inlineStr">
        <is>
          <t>ТСЭМ Московской обл., 400001, приказ Минстроя России №675/пр от 28.02.2017 № 264/пр</t>
        </is>
      </c>
      <c r="K235" t="inlineStr">
        <is>
          <t>Автомобили бортовые, грузоподъемность до 5 т</t>
        </is>
      </c>
      <c r="L235" t="n">
        <v>1368</v>
      </c>
      <c r="N235" t="n">
        <v>1011</v>
      </c>
      <c r="O235" t="inlineStr">
        <is>
          <t>маш.-ч</t>
        </is>
      </c>
      <c r="P235" t="inlineStr">
        <is>
          <t>маш.-ч</t>
        </is>
      </c>
      <c r="Q235" t="n">
        <v>1</v>
      </c>
      <c r="X235" t="n">
        <v>0.6</v>
      </c>
      <c r="Y235" t="n">
        <v>0</v>
      </c>
      <c r="Z235" t="n">
        <v>87.17</v>
      </c>
      <c r="AA235" t="n">
        <v>11.6</v>
      </c>
      <c r="AB235" t="n">
        <v>0</v>
      </c>
      <c r="AC235" t="n">
        <v>0</v>
      </c>
      <c r="AD235" t="n">
        <v>1</v>
      </c>
      <c r="AE235" t="n">
        <v>0</v>
      </c>
      <c r="AF235" t="inlineStr"/>
      <c r="AG235" t="n">
        <v>0.6</v>
      </c>
      <c r="AH235" t="n">
        <v>2</v>
      </c>
      <c r="AI235" t="n">
        <v>78864367</v>
      </c>
      <c r="AJ235" t="n">
        <v>234</v>
      </c>
      <c r="AK235" t="n">
        <v>0</v>
      </c>
      <c r="AL235" t="n">
        <v>0</v>
      </c>
      <c r="AM235" t="n">
        <v>0</v>
      </c>
      <c r="AN235" t="n">
        <v>0</v>
      </c>
      <c r="AO235" t="n">
        <v>0</v>
      </c>
      <c r="AP235" t="n">
        <v>0</v>
      </c>
      <c r="AQ235" t="n">
        <v>0</v>
      </c>
      <c r="AR235" t="n">
        <v>0</v>
      </c>
    </row>
    <row r="236">
      <c r="A236">
        <f>ROW(Source!A701)</f>
        <v/>
      </c>
      <c r="B236" t="n">
        <v>78864368</v>
      </c>
      <c r="C236" t="n">
        <v>78864363</v>
      </c>
      <c r="D236" t="n">
        <v>29107441</v>
      </c>
      <c r="E236" t="n">
        <v>1</v>
      </c>
      <c r="F236" t="n">
        <v>1</v>
      </c>
      <c r="G236" t="n">
        <v>1</v>
      </c>
      <c r="H236" t="n">
        <v>3</v>
      </c>
      <c r="I236" t="inlineStr">
        <is>
          <t>101-0324</t>
        </is>
      </c>
      <c r="J236" t="inlineStr">
        <is>
          <t>ТССЦ Московской обл., 101-0324, приказ Минстроя России №675/пр от 28.02.2017 № 254/пр</t>
        </is>
      </c>
      <c r="K236" t="inlineStr">
        <is>
          <t>Кислород технический газообразный</t>
        </is>
      </c>
      <c r="L236" t="n">
        <v>1339</v>
      </c>
      <c r="N236" t="n">
        <v>1007</v>
      </c>
      <c r="O236" t="inlineStr">
        <is>
          <t>м3</t>
        </is>
      </c>
      <c r="P236" t="inlineStr">
        <is>
          <t>м3</t>
        </is>
      </c>
      <c r="Q236" t="n">
        <v>1</v>
      </c>
      <c r="X236" t="n">
        <v>0.48</v>
      </c>
      <c r="Y236" t="n">
        <v>6.23</v>
      </c>
      <c r="Z236" t="n">
        <v>0</v>
      </c>
      <c r="AA236" t="n">
        <v>0</v>
      </c>
      <c r="AB236" t="n">
        <v>0</v>
      </c>
      <c r="AC236" t="n">
        <v>0</v>
      </c>
      <c r="AD236" t="n">
        <v>1</v>
      </c>
      <c r="AE236" t="n">
        <v>0</v>
      </c>
      <c r="AF236" t="inlineStr"/>
      <c r="AG236" t="n">
        <v>0.48</v>
      </c>
      <c r="AH236" t="n">
        <v>2</v>
      </c>
      <c r="AI236" t="n">
        <v>78864368</v>
      </c>
      <c r="AJ236" t="n">
        <v>235</v>
      </c>
      <c r="AK236" t="n">
        <v>0</v>
      </c>
      <c r="AL236" t="n">
        <v>0</v>
      </c>
      <c r="AM236" t="n">
        <v>0</v>
      </c>
      <c r="AN236" t="n">
        <v>0</v>
      </c>
      <c r="AO236" t="n">
        <v>0</v>
      </c>
      <c r="AP236" t="n">
        <v>0</v>
      </c>
      <c r="AQ236" t="n">
        <v>0</v>
      </c>
      <c r="AR236" t="n">
        <v>0</v>
      </c>
    </row>
    <row r="237">
      <c r="A237">
        <f>ROW(Source!A701)</f>
        <v/>
      </c>
      <c r="B237" t="n">
        <v>78864369</v>
      </c>
      <c r="C237" t="n">
        <v>78864363</v>
      </c>
      <c r="D237" t="n">
        <v>29107430</v>
      </c>
      <c r="E237" t="n">
        <v>1</v>
      </c>
      <c r="F237" t="n">
        <v>1</v>
      </c>
      <c r="G237" t="n">
        <v>1</v>
      </c>
      <c r="H237" t="n">
        <v>3</v>
      </c>
      <c r="I237" t="inlineStr">
        <is>
          <t>101-1602</t>
        </is>
      </c>
      <c r="J237" t="inlineStr">
        <is>
          <t>ТССЦ Московской обл., 101-1602, приказ Минстроя России №675/пр от 28.02.2017 № 254/пр</t>
        </is>
      </c>
      <c r="K237" t="inlineStr">
        <is>
          <t>Ацетилен газообразный технический</t>
        </is>
      </c>
      <c r="L237" t="n">
        <v>1339</v>
      </c>
      <c r="N237" t="n">
        <v>1007</v>
      </c>
      <c r="O237" t="inlineStr">
        <is>
          <t>м3</t>
        </is>
      </c>
      <c r="P237" t="inlineStr">
        <is>
          <t>м3</t>
        </is>
      </c>
      <c r="Q237" t="n">
        <v>1</v>
      </c>
      <c r="X237" t="n">
        <v>0.21</v>
      </c>
      <c r="Y237" t="n">
        <v>38.49</v>
      </c>
      <c r="Z237" t="n">
        <v>0</v>
      </c>
      <c r="AA237" t="n">
        <v>0</v>
      </c>
      <c r="AB237" t="n">
        <v>0</v>
      </c>
      <c r="AC237" t="n">
        <v>0</v>
      </c>
      <c r="AD237" t="n">
        <v>1</v>
      </c>
      <c r="AE237" t="n">
        <v>0</v>
      </c>
      <c r="AF237" t="inlineStr"/>
      <c r="AG237" t="n">
        <v>0.21</v>
      </c>
      <c r="AH237" t="n">
        <v>2</v>
      </c>
      <c r="AI237" t="n">
        <v>78864369</v>
      </c>
      <c r="AJ237" t="n">
        <v>236</v>
      </c>
      <c r="AK237" t="n">
        <v>0</v>
      </c>
      <c r="AL237" t="n">
        <v>0</v>
      </c>
      <c r="AM237" t="n">
        <v>0</v>
      </c>
      <c r="AN237" t="n">
        <v>0</v>
      </c>
      <c r="AO237" t="n">
        <v>0</v>
      </c>
      <c r="AP237" t="n">
        <v>0</v>
      </c>
      <c r="AQ237" t="n">
        <v>0</v>
      </c>
      <c r="AR237" t="n">
        <v>0</v>
      </c>
    </row>
    <row r="238">
      <c r="A238">
        <f>ROW(Source!A701)</f>
        <v/>
      </c>
      <c r="B238" t="n">
        <v>78864370</v>
      </c>
      <c r="C238" t="n">
        <v>78864363</v>
      </c>
      <c r="D238" t="n">
        <v>29117365</v>
      </c>
      <c r="E238" t="n">
        <v>1</v>
      </c>
      <c r="F238" t="n">
        <v>1</v>
      </c>
      <c r="G238" t="n">
        <v>1</v>
      </c>
      <c r="H238" t="n">
        <v>3</v>
      </c>
      <c r="I238" t="inlineStr">
        <is>
          <t>103-1460</t>
        </is>
      </c>
      <c r="J238" t="inlineStr">
        <is>
          <t>ТССЦ Московской обл., 103-1460, приказ Минстроя России №675/пр от 28.02.2017 № 254/пр</t>
        </is>
      </c>
      <c r="K238" t="inlineStr">
        <is>
          <t>Трубы металлополимерные многослойные для горячего водоснабжения, давлением 1 МПа (10 кгс/см2), для температуры до 95 градусов С, диаметром 25 мм</t>
        </is>
      </c>
      <c r="L238" t="n">
        <v>1301</v>
      </c>
      <c r="N238" t="n">
        <v>1003</v>
      </c>
      <c r="O238" t="inlineStr">
        <is>
          <t>м</t>
        </is>
      </c>
      <c r="P238" t="inlineStr">
        <is>
          <t>м</t>
        </is>
      </c>
      <c r="Q238" t="n">
        <v>1</v>
      </c>
      <c r="X238" t="n">
        <v>97.8</v>
      </c>
      <c r="Y238" t="n">
        <v>28.48</v>
      </c>
      <c r="Z238" t="n">
        <v>0</v>
      </c>
      <c r="AA238" t="n">
        <v>0</v>
      </c>
      <c r="AB238" t="n">
        <v>0</v>
      </c>
      <c r="AC238" t="n">
        <v>0</v>
      </c>
      <c r="AD238" t="n">
        <v>1</v>
      </c>
      <c r="AE238" t="n">
        <v>0</v>
      </c>
      <c r="AF238" t="inlineStr"/>
      <c r="AG238" t="n">
        <v>97.8</v>
      </c>
      <c r="AH238" t="n">
        <v>2</v>
      </c>
      <c r="AI238" t="n">
        <v>78864370</v>
      </c>
      <c r="AJ238" t="n">
        <v>237</v>
      </c>
      <c r="AK238" t="n">
        <v>0</v>
      </c>
      <c r="AL238" t="n">
        <v>0</v>
      </c>
      <c r="AM238" t="n">
        <v>0</v>
      </c>
      <c r="AN238" t="n">
        <v>0</v>
      </c>
      <c r="AO238" t="n">
        <v>0</v>
      </c>
      <c r="AP238" t="n">
        <v>0</v>
      </c>
      <c r="AQ238" t="n">
        <v>0</v>
      </c>
      <c r="AR238" t="n">
        <v>0</v>
      </c>
    </row>
    <row r="239">
      <c r="A239">
        <f>ROW(Source!A701)</f>
        <v/>
      </c>
      <c r="B239" t="n">
        <v>78864371</v>
      </c>
      <c r="C239" t="n">
        <v>78864363</v>
      </c>
      <c r="D239" t="n">
        <v>29117371</v>
      </c>
      <c r="E239" t="n">
        <v>1</v>
      </c>
      <c r="F239" t="n">
        <v>1</v>
      </c>
      <c r="G239" t="n">
        <v>1</v>
      </c>
      <c r="H239" t="n">
        <v>3</v>
      </c>
      <c r="I239" t="inlineStr">
        <is>
          <t>103-9910</t>
        </is>
      </c>
      <c r="J239" t="inlineStr">
        <is>
          <t>ТССЦ Московской обл., 103-9910, приказ Минстроя России №675/пр от 28.02.2017 № 254/пр</t>
        </is>
      </c>
      <c r="K239" t="inlineStr">
        <is>
          <t>Фасонные и соединительные части к многослойным металлополимерным трубам</t>
        </is>
      </c>
      <c r="L239" t="n">
        <v>1354</v>
      </c>
      <c r="N239" t="n">
        <v>1010</v>
      </c>
      <c r="O239" t="inlineStr">
        <is>
          <t>шт.</t>
        </is>
      </c>
      <c r="P239" t="inlineStr">
        <is>
          <t>шт.</t>
        </is>
      </c>
      <c r="Q239" t="n">
        <v>1</v>
      </c>
      <c r="X239" t="n">
        <v>0</v>
      </c>
      <c r="Y239" t="n">
        <v>0</v>
      </c>
      <c r="Z239" t="n">
        <v>0</v>
      </c>
      <c r="AA239" t="n">
        <v>0</v>
      </c>
      <c r="AB239" t="n">
        <v>0</v>
      </c>
      <c r="AC239" t="n">
        <v>1</v>
      </c>
      <c r="AD239" t="n">
        <v>0</v>
      </c>
      <c r="AE239" t="n">
        <v>0</v>
      </c>
      <c r="AF239" t="inlineStr"/>
      <c r="AG239" t="n">
        <v>0</v>
      </c>
      <c r="AH239" t="n">
        <v>3</v>
      </c>
      <c r="AI239" t="n">
        <v>-1</v>
      </c>
      <c r="AJ239" t="inlineStr"/>
      <c r="AK239" t="n">
        <v>0</v>
      </c>
      <c r="AL239" t="n">
        <v>0</v>
      </c>
      <c r="AM239" t="n">
        <v>0</v>
      </c>
      <c r="AN239" t="n">
        <v>0</v>
      </c>
      <c r="AO239" t="n">
        <v>0</v>
      </c>
      <c r="AP239" t="n">
        <v>0</v>
      </c>
      <c r="AQ239" t="n">
        <v>0</v>
      </c>
      <c r="AR239" t="n">
        <v>0</v>
      </c>
    </row>
    <row r="240">
      <c r="A240">
        <f>ROW(Source!A701)</f>
        <v/>
      </c>
      <c r="B240" t="n">
        <v>78864372</v>
      </c>
      <c r="C240" t="n">
        <v>78864363</v>
      </c>
      <c r="D240" t="n">
        <v>29140635</v>
      </c>
      <c r="E240" t="n">
        <v>1</v>
      </c>
      <c r="F240" t="n">
        <v>1</v>
      </c>
      <c r="G240" t="n">
        <v>1</v>
      </c>
      <c r="H240" t="n">
        <v>3</v>
      </c>
      <c r="I240" t="inlineStr">
        <is>
          <t>301-1380</t>
        </is>
      </c>
      <c r="J240" t="inlineStr">
        <is>
          <t>ТССЦ Московской обл., 301-1380, приказ Минстроя России №675/пр от 28.02.2017 № 256/пр</t>
        </is>
      </c>
      <c r="K240" t="inlineStr">
        <is>
          <t>Трубки защитные гофрированные</t>
        </is>
      </c>
      <c r="L240" t="n">
        <v>1301</v>
      </c>
      <c r="N240" t="n">
        <v>1003</v>
      </c>
      <c r="O240" t="inlineStr">
        <is>
          <t>м</t>
        </is>
      </c>
      <c r="P240" t="inlineStr">
        <is>
          <t>м</t>
        </is>
      </c>
      <c r="Q240" t="n">
        <v>1</v>
      </c>
      <c r="X240" t="n">
        <v>7</v>
      </c>
      <c r="Y240" t="n">
        <v>9.52</v>
      </c>
      <c r="Z240" t="n">
        <v>0</v>
      </c>
      <c r="AA240" t="n">
        <v>0</v>
      </c>
      <c r="AB240" t="n">
        <v>0</v>
      </c>
      <c r="AC240" t="n">
        <v>0</v>
      </c>
      <c r="AD240" t="n">
        <v>1</v>
      </c>
      <c r="AE240" t="n">
        <v>0</v>
      </c>
      <c r="AF240" t="inlineStr"/>
      <c r="AG240" t="n">
        <v>7</v>
      </c>
      <c r="AH240" t="n">
        <v>2</v>
      </c>
      <c r="AI240" t="n">
        <v>78864372</v>
      </c>
      <c r="AJ240" t="n">
        <v>238</v>
      </c>
      <c r="AK240" t="n">
        <v>0</v>
      </c>
      <c r="AL240" t="n">
        <v>0</v>
      </c>
      <c r="AM240" t="n">
        <v>0</v>
      </c>
      <c r="AN240" t="n">
        <v>0</v>
      </c>
      <c r="AO240" t="n">
        <v>0</v>
      </c>
      <c r="AP240" t="n">
        <v>0</v>
      </c>
      <c r="AQ240" t="n">
        <v>0</v>
      </c>
      <c r="AR240" t="n">
        <v>0</v>
      </c>
    </row>
    <row r="241">
      <c r="A241">
        <f>ROW(Source!A701)</f>
        <v/>
      </c>
      <c r="B241" t="n">
        <v>78864373</v>
      </c>
      <c r="C241" t="n">
        <v>78864363</v>
      </c>
      <c r="D241" t="n">
        <v>29139870</v>
      </c>
      <c r="E241" t="n">
        <v>1</v>
      </c>
      <c r="F241" t="n">
        <v>1</v>
      </c>
      <c r="G241" t="n">
        <v>1</v>
      </c>
      <c r="H241" t="n">
        <v>3</v>
      </c>
      <c r="I241" t="inlineStr">
        <is>
          <t>301-9240</t>
        </is>
      </c>
      <c r="J241" t="inlineStr">
        <is>
          <t>ТССЦ Московской обл., 301-9240, приказ Минстроя России №675/пр от 28.02.2017 № 256/пр</t>
        </is>
      </c>
      <c r="K241" t="inlineStr">
        <is>
          <t>Крепления</t>
        </is>
      </c>
      <c r="L241" t="n">
        <v>1346</v>
      </c>
      <c r="N241" t="n">
        <v>1009</v>
      </c>
      <c r="O241" t="inlineStr">
        <is>
          <t>кг</t>
        </is>
      </c>
      <c r="P241" t="inlineStr">
        <is>
          <t>кг</t>
        </is>
      </c>
      <c r="Q241" t="n">
        <v>1</v>
      </c>
      <c r="X241" t="n">
        <v>0</v>
      </c>
      <c r="Y241" t="n">
        <v>0</v>
      </c>
      <c r="Z241" t="n">
        <v>0</v>
      </c>
      <c r="AA241" t="n">
        <v>0</v>
      </c>
      <c r="AB241" t="n">
        <v>0</v>
      </c>
      <c r="AC241" t="n">
        <v>1</v>
      </c>
      <c r="AD241" t="n">
        <v>0</v>
      </c>
      <c r="AE241" t="n">
        <v>0</v>
      </c>
      <c r="AF241" t="inlineStr"/>
      <c r="AG241" t="n">
        <v>0</v>
      </c>
      <c r="AH241" t="n">
        <v>3</v>
      </c>
      <c r="AI241" t="n">
        <v>-1</v>
      </c>
      <c r="AJ241" t="inlineStr"/>
      <c r="AK241" t="n">
        <v>0</v>
      </c>
      <c r="AL241" t="n">
        <v>0</v>
      </c>
      <c r="AM241" t="n">
        <v>0</v>
      </c>
      <c r="AN241" t="n">
        <v>0</v>
      </c>
      <c r="AO241" t="n">
        <v>0</v>
      </c>
      <c r="AP241" t="n">
        <v>0</v>
      </c>
      <c r="AQ241" t="n">
        <v>0</v>
      </c>
      <c r="AR241" t="n">
        <v>0</v>
      </c>
    </row>
    <row r="242">
      <c r="A242">
        <f>ROW(Source!A701)</f>
        <v/>
      </c>
      <c r="B242" t="n">
        <v>78864374</v>
      </c>
      <c r="C242" t="n">
        <v>78864363</v>
      </c>
      <c r="D242" t="n">
        <v>29144271</v>
      </c>
      <c r="E242" t="n">
        <v>1</v>
      </c>
      <c r="F242" t="n">
        <v>1</v>
      </c>
      <c r="G242" t="n">
        <v>1</v>
      </c>
      <c r="H242" t="n">
        <v>3</v>
      </c>
      <c r="I242" t="inlineStr">
        <is>
          <t>302-9912</t>
        </is>
      </c>
      <c r="J242" t="inlineStr">
        <is>
          <t>ТССЦ Московской обл., 302-9912, приказ Минстроя России №675/пр от 28.02.2017 № 256/пр</t>
        </is>
      </c>
      <c r="K242" t="inlineStr">
        <is>
          <t>Арматура запорная к многослойным металлополимерным трубам</t>
        </is>
      </c>
      <c r="L242" t="n">
        <v>1354</v>
      </c>
      <c r="N242" t="n">
        <v>1010</v>
      </c>
      <c r="O242" t="inlineStr">
        <is>
          <t>шт.</t>
        </is>
      </c>
      <c r="P242" t="inlineStr">
        <is>
          <t>шт.</t>
        </is>
      </c>
      <c r="Q242" t="n">
        <v>1</v>
      </c>
      <c r="X242" t="n">
        <v>0</v>
      </c>
      <c r="Y242" t="n">
        <v>0</v>
      </c>
      <c r="Z242" t="n">
        <v>0</v>
      </c>
      <c r="AA242" t="n">
        <v>0</v>
      </c>
      <c r="AB242" t="n">
        <v>0</v>
      </c>
      <c r="AC242" t="n">
        <v>1</v>
      </c>
      <c r="AD242" t="n">
        <v>0</v>
      </c>
      <c r="AE242" t="n">
        <v>0</v>
      </c>
      <c r="AF242" t="inlineStr"/>
      <c r="AG242" t="n">
        <v>0</v>
      </c>
      <c r="AH242" t="n">
        <v>3</v>
      </c>
      <c r="AI242" t="n">
        <v>-1</v>
      </c>
      <c r="AJ242" t="inlineStr"/>
      <c r="AK242" t="n">
        <v>0</v>
      </c>
      <c r="AL242" t="n">
        <v>0</v>
      </c>
      <c r="AM242" t="n">
        <v>0</v>
      </c>
      <c r="AN242" t="n">
        <v>0</v>
      </c>
      <c r="AO242" t="n">
        <v>0</v>
      </c>
      <c r="AP242" t="n">
        <v>0</v>
      </c>
      <c r="AQ242" t="n">
        <v>0</v>
      </c>
      <c r="AR242" t="n">
        <v>0</v>
      </c>
    </row>
    <row r="243">
      <c r="A243">
        <f>ROW(Source!A741)</f>
        <v/>
      </c>
      <c r="B243" t="n">
        <v>78864444</v>
      </c>
      <c r="C243" t="n">
        <v>78864443</v>
      </c>
      <c r="D243" t="n">
        <v>18413627</v>
      </c>
      <c r="E243" t="n">
        <v>1</v>
      </c>
      <c r="F243" t="n">
        <v>1</v>
      </c>
      <c r="G243" t="n">
        <v>1</v>
      </c>
      <c r="H243" t="n">
        <v>1</v>
      </c>
      <c r="I243" t="inlineStr">
        <is>
          <t>1-1042-90</t>
        </is>
      </c>
      <c r="J243" t="inlineStr"/>
      <c r="K243" t="inlineStr">
        <is>
          <t>Рабочий строитель среднего разряда 4,2</t>
        </is>
      </c>
      <c r="L243" t="n">
        <v>1369</v>
      </c>
      <c r="N243" t="n">
        <v>1013</v>
      </c>
      <c r="O243" t="inlineStr">
        <is>
          <t>чел.-ч</t>
        </is>
      </c>
      <c r="P243" t="inlineStr">
        <is>
          <t>чел.-ч</t>
        </is>
      </c>
      <c r="Q243" t="n">
        <v>1</v>
      </c>
      <c r="X243" t="n">
        <v>1.11</v>
      </c>
      <c r="Y243" t="n">
        <v>0</v>
      </c>
      <c r="Z243" t="n">
        <v>0</v>
      </c>
      <c r="AA243" t="n">
        <v>0</v>
      </c>
      <c r="AB243" t="n">
        <v>9.92</v>
      </c>
      <c r="AC243" t="n">
        <v>0</v>
      </c>
      <c r="AD243" t="n">
        <v>1</v>
      </c>
      <c r="AE243" t="n">
        <v>1</v>
      </c>
      <c r="AF243" t="inlineStr"/>
      <c r="AG243" t="n">
        <v>1.11</v>
      </c>
      <c r="AH243" t="n">
        <v>2</v>
      </c>
      <c r="AI243" t="n">
        <v>78864444</v>
      </c>
      <c r="AJ243" t="n">
        <v>240</v>
      </c>
      <c r="AK243" t="n">
        <v>0</v>
      </c>
      <c r="AL243" t="n">
        <v>0</v>
      </c>
      <c r="AM243" t="n">
        <v>0</v>
      </c>
      <c r="AN243" t="n">
        <v>0</v>
      </c>
      <c r="AO243" t="n">
        <v>0</v>
      </c>
      <c r="AP243" t="n">
        <v>0</v>
      </c>
      <c r="AQ243" t="n">
        <v>0</v>
      </c>
      <c r="AR243" t="n">
        <v>0</v>
      </c>
    </row>
    <row r="244">
      <c r="A244">
        <f>ROW(Source!A741)</f>
        <v/>
      </c>
      <c r="B244" t="n">
        <v>78864445</v>
      </c>
      <c r="C244" t="n">
        <v>78864443</v>
      </c>
      <c r="D244" t="n">
        <v>29172657</v>
      </c>
      <c r="E244" t="n">
        <v>1</v>
      </c>
      <c r="F244" t="n">
        <v>1</v>
      </c>
      <c r="G244" t="n">
        <v>1</v>
      </c>
      <c r="H244" t="n">
        <v>2</v>
      </c>
      <c r="I244" t="inlineStr">
        <is>
          <t>040502</t>
        </is>
      </c>
      <c r="J244" t="inlineStr">
        <is>
          <t>ТСЭМ Московской обл., 040502, приказ Минстроя России №675/пр от 28.02.2017 № 264/пр</t>
        </is>
      </c>
      <c r="K244" t="inlineStr">
        <is>
          <t>Установки для сварки ручной дуговой (постоянного тока)</t>
        </is>
      </c>
      <c r="L244" t="n">
        <v>1368</v>
      </c>
      <c r="N244" t="n">
        <v>1011</v>
      </c>
      <c r="O244" t="inlineStr">
        <is>
          <t>маш.-ч</t>
        </is>
      </c>
      <c r="P244" t="inlineStr">
        <is>
          <t>маш.-ч</t>
        </is>
      </c>
      <c r="Q244" t="n">
        <v>1</v>
      </c>
      <c r="X244" t="n">
        <v>0.26</v>
      </c>
      <c r="Y244" t="n">
        <v>0</v>
      </c>
      <c r="Z244" t="n">
        <v>8.1</v>
      </c>
      <c r="AA244" t="n">
        <v>0</v>
      </c>
      <c r="AB244" t="n">
        <v>0</v>
      </c>
      <c r="AC244" t="n">
        <v>0</v>
      </c>
      <c r="AD244" t="n">
        <v>1</v>
      </c>
      <c r="AE244" t="n">
        <v>0</v>
      </c>
      <c r="AF244" t="inlineStr"/>
      <c r="AG244" t="n">
        <v>0.26</v>
      </c>
      <c r="AH244" t="n">
        <v>2</v>
      </c>
      <c r="AI244" t="n">
        <v>78864445</v>
      </c>
      <c r="AJ244" t="n">
        <v>241</v>
      </c>
      <c r="AK244" t="n">
        <v>0</v>
      </c>
      <c r="AL244" t="n">
        <v>0</v>
      </c>
      <c r="AM244" t="n">
        <v>0</v>
      </c>
      <c r="AN244" t="n">
        <v>0</v>
      </c>
      <c r="AO244" t="n">
        <v>0</v>
      </c>
      <c r="AP244" t="n">
        <v>0</v>
      </c>
      <c r="AQ244" t="n">
        <v>0</v>
      </c>
      <c r="AR244" t="n">
        <v>0</v>
      </c>
    </row>
    <row r="245">
      <c r="A245">
        <f>ROW(Source!A741)</f>
        <v/>
      </c>
      <c r="B245" t="n">
        <v>78864446</v>
      </c>
      <c r="C245" t="n">
        <v>78864443</v>
      </c>
      <c r="D245" t="n">
        <v>29173472</v>
      </c>
      <c r="E245" t="n">
        <v>1</v>
      </c>
      <c r="F245" t="n">
        <v>1</v>
      </c>
      <c r="G245" t="n">
        <v>1</v>
      </c>
      <c r="H245" t="n">
        <v>2</v>
      </c>
      <c r="I245" t="inlineStr">
        <is>
          <t>134041</t>
        </is>
      </c>
      <c r="J245" t="inlineStr">
        <is>
          <t>ТСЭМ Московской обл., 134041, приказ Минстроя России №675/пр от 28.02.2017 № 264/пр</t>
        </is>
      </c>
      <c r="K245" t="inlineStr">
        <is>
          <t>Шуруповерт</t>
        </is>
      </c>
      <c r="L245" t="n">
        <v>1368</v>
      </c>
      <c r="N245" t="n">
        <v>1011</v>
      </c>
      <c r="O245" t="inlineStr">
        <is>
          <t>маш.-ч</t>
        </is>
      </c>
      <c r="P245" t="inlineStr">
        <is>
          <t>маш.-ч</t>
        </is>
      </c>
      <c r="Q245" t="n">
        <v>1</v>
      </c>
      <c r="X245" t="n">
        <v>0.15</v>
      </c>
      <c r="Y245" t="n">
        <v>0</v>
      </c>
      <c r="Z245" t="n">
        <v>3</v>
      </c>
      <c r="AA245" t="n">
        <v>0</v>
      </c>
      <c r="AB245" t="n">
        <v>0</v>
      </c>
      <c r="AC245" t="n">
        <v>0</v>
      </c>
      <c r="AD245" t="n">
        <v>1</v>
      </c>
      <c r="AE245" t="n">
        <v>0</v>
      </c>
      <c r="AF245" t="inlineStr"/>
      <c r="AG245" t="n">
        <v>0.15</v>
      </c>
      <c r="AH245" t="n">
        <v>2</v>
      </c>
      <c r="AI245" t="n">
        <v>78864446</v>
      </c>
      <c r="AJ245" t="n">
        <v>242</v>
      </c>
      <c r="AK245" t="n">
        <v>0</v>
      </c>
      <c r="AL245" t="n">
        <v>0</v>
      </c>
      <c r="AM245" t="n">
        <v>0</v>
      </c>
      <c r="AN245" t="n">
        <v>0</v>
      </c>
      <c r="AO245" t="n">
        <v>0</v>
      </c>
      <c r="AP245" t="n">
        <v>0</v>
      </c>
      <c r="AQ245" t="n">
        <v>0</v>
      </c>
      <c r="AR245" t="n">
        <v>0</v>
      </c>
    </row>
    <row r="246">
      <c r="A246">
        <f>ROW(Source!A741)</f>
        <v/>
      </c>
      <c r="B246" t="n">
        <v>78864447</v>
      </c>
      <c r="C246" t="n">
        <v>78864443</v>
      </c>
      <c r="D246" t="n">
        <v>29174500</v>
      </c>
      <c r="E246" t="n">
        <v>1</v>
      </c>
      <c r="F246" t="n">
        <v>1</v>
      </c>
      <c r="G246" t="n">
        <v>1</v>
      </c>
      <c r="H246" t="n">
        <v>2</v>
      </c>
      <c r="I246" t="inlineStr">
        <is>
          <t>330206</t>
        </is>
      </c>
      <c r="J246" t="inlineStr">
        <is>
          <t>ТСЭМ Московской обл., 330206, приказ Минстроя России №675/пр от 28.02.2017 № 264/пр</t>
        </is>
      </c>
      <c r="K246" t="inlineStr">
        <is>
          <t>Дрели электрические</t>
        </is>
      </c>
      <c r="L246" t="n">
        <v>1368</v>
      </c>
      <c r="N246" t="n">
        <v>1011</v>
      </c>
      <c r="O246" t="inlineStr">
        <is>
          <t>маш.-ч</t>
        </is>
      </c>
      <c r="P246" t="inlineStr">
        <is>
          <t>маш.-ч</t>
        </is>
      </c>
      <c r="Q246" t="n">
        <v>1</v>
      </c>
      <c r="X246" t="n">
        <v>0.11</v>
      </c>
      <c r="Y246" t="n">
        <v>0</v>
      </c>
      <c r="Z246" t="n">
        <v>1.95</v>
      </c>
      <c r="AA246" t="n">
        <v>0</v>
      </c>
      <c r="AB246" t="n">
        <v>0</v>
      </c>
      <c r="AC246" t="n">
        <v>0</v>
      </c>
      <c r="AD246" t="n">
        <v>1</v>
      </c>
      <c r="AE246" t="n">
        <v>0</v>
      </c>
      <c r="AF246" t="inlineStr"/>
      <c r="AG246" t="n">
        <v>0.11</v>
      </c>
      <c r="AH246" t="n">
        <v>2</v>
      </c>
      <c r="AI246" t="n">
        <v>78864447</v>
      </c>
      <c r="AJ246" t="n">
        <v>243</v>
      </c>
      <c r="AK246" t="n">
        <v>0</v>
      </c>
      <c r="AL246" t="n">
        <v>0</v>
      </c>
      <c r="AM246" t="n">
        <v>0</v>
      </c>
      <c r="AN246" t="n">
        <v>0</v>
      </c>
      <c r="AO246" t="n">
        <v>0</v>
      </c>
      <c r="AP246" t="n">
        <v>0</v>
      </c>
      <c r="AQ246" t="n">
        <v>0</v>
      </c>
      <c r="AR246" t="n">
        <v>0</v>
      </c>
    </row>
    <row r="247">
      <c r="A247">
        <f>ROW(Source!A741)</f>
        <v/>
      </c>
      <c r="B247" t="n">
        <v>78864448</v>
      </c>
      <c r="C247" t="n">
        <v>78864443</v>
      </c>
      <c r="D247" t="n">
        <v>29174507</v>
      </c>
      <c r="E247" t="n">
        <v>1</v>
      </c>
      <c r="F247" t="n">
        <v>1</v>
      </c>
      <c r="G247" t="n">
        <v>1</v>
      </c>
      <c r="H247" t="n">
        <v>2</v>
      </c>
      <c r="I247" t="inlineStr">
        <is>
          <t>330301</t>
        </is>
      </c>
      <c r="J247" t="inlineStr">
        <is>
          <t>ТСЭМ Московской обл., 330301, приказ Минстроя России №675/пр от 28.02.2017 № 264/пр</t>
        </is>
      </c>
      <c r="K247" t="inlineStr">
        <is>
          <t>Машины шлифовальные электрические</t>
        </is>
      </c>
      <c r="L247" t="n">
        <v>1368</v>
      </c>
      <c r="N247" t="n">
        <v>1011</v>
      </c>
      <c r="O247" t="inlineStr">
        <is>
          <t>маш.-ч</t>
        </is>
      </c>
      <c r="P247" t="inlineStr">
        <is>
          <t>маш.-ч</t>
        </is>
      </c>
      <c r="Q247" t="n">
        <v>1</v>
      </c>
      <c r="X247" t="n">
        <v>0.02</v>
      </c>
      <c r="Y247" t="n">
        <v>0</v>
      </c>
      <c r="Z247" t="n">
        <v>5.13</v>
      </c>
      <c r="AA247" t="n">
        <v>0</v>
      </c>
      <c r="AB247" t="n">
        <v>0</v>
      </c>
      <c r="AC247" t="n">
        <v>0</v>
      </c>
      <c r="AD247" t="n">
        <v>1</v>
      </c>
      <c r="AE247" t="n">
        <v>0</v>
      </c>
      <c r="AF247" t="inlineStr"/>
      <c r="AG247" t="n">
        <v>0.02</v>
      </c>
      <c r="AH247" t="n">
        <v>2</v>
      </c>
      <c r="AI247" t="n">
        <v>78864448</v>
      </c>
      <c r="AJ247" t="n">
        <v>244</v>
      </c>
      <c r="AK247" t="n">
        <v>0</v>
      </c>
      <c r="AL247" t="n">
        <v>0</v>
      </c>
      <c r="AM247" t="n">
        <v>0</v>
      </c>
      <c r="AN247" t="n">
        <v>0</v>
      </c>
      <c r="AO247" t="n">
        <v>0</v>
      </c>
      <c r="AP247" t="n">
        <v>0</v>
      </c>
      <c r="AQ247" t="n">
        <v>0</v>
      </c>
      <c r="AR247" t="n">
        <v>0</v>
      </c>
    </row>
    <row r="248">
      <c r="A248">
        <f>ROW(Source!A741)</f>
        <v/>
      </c>
      <c r="B248" t="n">
        <v>78864449</v>
      </c>
      <c r="C248" t="n">
        <v>78864443</v>
      </c>
      <c r="D248" t="n">
        <v>29113979</v>
      </c>
      <c r="E248" t="n">
        <v>1</v>
      </c>
      <c r="F248" t="n">
        <v>1</v>
      </c>
      <c r="G248" t="n">
        <v>1</v>
      </c>
      <c r="H248" t="n">
        <v>3</v>
      </c>
      <c r="I248" t="inlineStr">
        <is>
          <t>101-1513</t>
        </is>
      </c>
      <c r="J248" t="inlineStr">
        <is>
          <t>ТССЦ Московской обл., 101-1513, приказ Минстроя России №675/пр от 28.02.2017 № 254/пр</t>
        </is>
      </c>
      <c r="K248" t="inlineStr">
        <is>
          <t>Электроды диаметром 4 мм Э42</t>
        </is>
      </c>
      <c r="L248" t="n">
        <v>1348</v>
      </c>
      <c r="N248" t="n">
        <v>1009</v>
      </c>
      <c r="O248" t="inlineStr">
        <is>
          <t>т</t>
        </is>
      </c>
      <c r="P248" t="inlineStr">
        <is>
          <t>т</t>
        </is>
      </c>
      <c r="Q248" t="n">
        <v>1000</v>
      </c>
      <c r="X248" t="n">
        <v>6.999999999999999e-05</v>
      </c>
      <c r="Y248" t="n">
        <v>9749.99</v>
      </c>
      <c r="Z248" t="n">
        <v>0</v>
      </c>
      <c r="AA248" t="n">
        <v>0</v>
      </c>
      <c r="AB248" t="n">
        <v>0</v>
      </c>
      <c r="AC248" t="n">
        <v>0</v>
      </c>
      <c r="AD248" t="n">
        <v>1</v>
      </c>
      <c r="AE248" t="n">
        <v>0</v>
      </c>
      <c r="AF248" t="inlineStr"/>
      <c r="AG248" t="n">
        <v>6.999999999999999e-05</v>
      </c>
      <c r="AH248" t="n">
        <v>2</v>
      </c>
      <c r="AI248" t="n">
        <v>78864449</v>
      </c>
      <c r="AJ248" t="n">
        <v>245</v>
      </c>
      <c r="AK248" t="n">
        <v>0</v>
      </c>
      <c r="AL248" t="n">
        <v>0</v>
      </c>
      <c r="AM248" t="n">
        <v>0</v>
      </c>
      <c r="AN248" t="n">
        <v>0</v>
      </c>
      <c r="AO248" t="n">
        <v>0</v>
      </c>
      <c r="AP248" t="n">
        <v>0</v>
      </c>
      <c r="AQ248" t="n">
        <v>0</v>
      </c>
      <c r="AR248" t="n">
        <v>0</v>
      </c>
    </row>
    <row r="249">
      <c r="A249">
        <f>ROW(Source!A741)</f>
        <v/>
      </c>
      <c r="B249" t="n">
        <v>78864450</v>
      </c>
      <c r="C249" t="n">
        <v>78864443</v>
      </c>
      <c r="D249" t="n">
        <v>29114298</v>
      </c>
      <c r="E249" t="n">
        <v>1</v>
      </c>
      <c r="F249" t="n">
        <v>1</v>
      </c>
      <c r="G249" t="n">
        <v>1</v>
      </c>
      <c r="H249" t="n">
        <v>3</v>
      </c>
      <c r="I249" t="inlineStr">
        <is>
          <t>101-1845</t>
        </is>
      </c>
      <c r="J249" t="inlineStr">
        <is>
          <t>ТССЦ Московской обл., 101-1845, приказ Минстроя России №675/пр от 28.02.2017 № 254/пр</t>
        </is>
      </c>
      <c r="K249" t="inlineStr">
        <is>
          <t>Винты самонарезающие с уплотнительной прокладкой 4,8х35 мм</t>
        </is>
      </c>
      <c r="L249" t="n">
        <v>1355</v>
      </c>
      <c r="N249" t="n">
        <v>1010</v>
      </c>
      <c r="O249" t="inlineStr">
        <is>
          <t>100 шт.</t>
        </is>
      </c>
      <c r="P249" t="inlineStr">
        <is>
          <t>100 шт.</t>
        </is>
      </c>
      <c r="Q249" t="n">
        <v>100</v>
      </c>
      <c r="X249" t="n">
        <v>8.000000000000001e-05</v>
      </c>
      <c r="Y249" t="n">
        <v>20</v>
      </c>
      <c r="Z249" t="n">
        <v>0</v>
      </c>
      <c r="AA249" t="n">
        <v>0</v>
      </c>
      <c r="AB249" t="n">
        <v>0</v>
      </c>
      <c r="AC249" t="n">
        <v>0</v>
      </c>
      <c r="AD249" t="n">
        <v>1</v>
      </c>
      <c r="AE249" t="n">
        <v>0</v>
      </c>
      <c r="AF249" t="inlineStr"/>
      <c r="AG249" t="n">
        <v>8.000000000000001e-05</v>
      </c>
      <c r="AH249" t="n">
        <v>2</v>
      </c>
      <c r="AI249" t="n">
        <v>78864450</v>
      </c>
      <c r="AJ249" t="n">
        <v>246</v>
      </c>
      <c r="AK249" t="n">
        <v>0</v>
      </c>
      <c r="AL249" t="n">
        <v>0</v>
      </c>
      <c r="AM249" t="n">
        <v>0</v>
      </c>
      <c r="AN249" t="n">
        <v>0</v>
      </c>
      <c r="AO249" t="n">
        <v>0</v>
      </c>
      <c r="AP249" t="n">
        <v>0</v>
      </c>
      <c r="AQ249" t="n">
        <v>0</v>
      </c>
      <c r="AR249" t="n">
        <v>0</v>
      </c>
    </row>
    <row r="250">
      <c r="A250">
        <f>ROW(Source!A741)</f>
        <v/>
      </c>
      <c r="B250" t="n">
        <v>78864451</v>
      </c>
      <c r="C250" t="n">
        <v>78864443</v>
      </c>
      <c r="D250" t="n">
        <v>29114830</v>
      </c>
      <c r="E250" t="n">
        <v>1</v>
      </c>
      <c r="F250" t="n">
        <v>1</v>
      </c>
      <c r="G250" t="n">
        <v>1</v>
      </c>
      <c r="H250" t="n">
        <v>3</v>
      </c>
      <c r="I250" t="inlineStr">
        <is>
          <t>101-9411</t>
        </is>
      </c>
      <c r="J250" t="inlineStr">
        <is>
          <t>ТССЦ Московской обл., 101-9411, приказ Минстроя России №675/пр от 28.02.2017 № 254/пр</t>
        </is>
      </c>
      <c r="K250" t="inlineStr">
        <is>
          <t>Скобяные изделия</t>
        </is>
      </c>
      <c r="L250" t="n">
        <v>1035</v>
      </c>
      <c r="N250" t="n">
        <v>1013</v>
      </c>
      <c r="O250" t="inlineStr">
        <is>
          <t>компл.</t>
        </is>
      </c>
      <c r="P250" t="inlineStr">
        <is>
          <t>компл.</t>
        </is>
      </c>
      <c r="Q250" t="n">
        <v>1</v>
      </c>
      <c r="X250" t="n">
        <v>0</v>
      </c>
      <c r="Y250" t="n">
        <v>0</v>
      </c>
      <c r="Z250" t="n">
        <v>0</v>
      </c>
      <c r="AA250" t="n">
        <v>0</v>
      </c>
      <c r="AB250" t="n">
        <v>0</v>
      </c>
      <c r="AC250" t="n">
        <v>1</v>
      </c>
      <c r="AD250" t="n">
        <v>0</v>
      </c>
      <c r="AE250" t="n">
        <v>0</v>
      </c>
      <c r="AF250" t="inlineStr"/>
      <c r="AG250" t="n">
        <v>0</v>
      </c>
      <c r="AH250" t="n">
        <v>2</v>
      </c>
      <c r="AI250" t="n">
        <v>78864451</v>
      </c>
      <c r="AJ250" t="n">
        <v>248</v>
      </c>
      <c r="AK250" t="n">
        <v>0</v>
      </c>
      <c r="AL250" t="n">
        <v>0</v>
      </c>
      <c r="AM250" t="n">
        <v>0</v>
      </c>
      <c r="AN250" t="n">
        <v>0</v>
      </c>
      <c r="AO250" t="n">
        <v>0</v>
      </c>
      <c r="AP250" t="n">
        <v>0</v>
      </c>
      <c r="AQ250" t="n">
        <v>0</v>
      </c>
      <c r="AR250" t="n">
        <v>0</v>
      </c>
    </row>
    <row r="251">
      <c r="A251">
        <f>ROW(Source!A782)</f>
        <v/>
      </c>
      <c r="B251" t="n">
        <v>78864526</v>
      </c>
      <c r="C251" t="n">
        <v>78864519</v>
      </c>
      <c r="D251" t="n">
        <v>18408291</v>
      </c>
      <c r="E251" t="n">
        <v>1</v>
      </c>
      <c r="F251" t="n">
        <v>1</v>
      </c>
      <c r="G251" t="n">
        <v>1</v>
      </c>
      <c r="H251" t="n">
        <v>1</v>
      </c>
      <c r="I251" t="inlineStr">
        <is>
          <t>1-1025-90</t>
        </is>
      </c>
      <c r="J251" t="inlineStr"/>
      <c r="K251" t="inlineStr">
        <is>
          <t>Рабочий строитель среднего разряда 2,5</t>
        </is>
      </c>
      <c r="L251" t="n">
        <v>1369</v>
      </c>
      <c r="N251" t="n">
        <v>1013</v>
      </c>
      <c r="O251" t="inlineStr">
        <is>
          <t>чел.-ч</t>
        </is>
      </c>
      <c r="P251" t="inlineStr">
        <is>
          <t>чел.-ч</t>
        </is>
      </c>
      <c r="Q251" t="n">
        <v>1</v>
      </c>
      <c r="X251" t="n">
        <v>32.2</v>
      </c>
      <c r="Y251" t="n">
        <v>0</v>
      </c>
      <c r="Z251" t="n">
        <v>0</v>
      </c>
      <c r="AA251" t="n">
        <v>0</v>
      </c>
      <c r="AB251" t="n">
        <v>8.17</v>
      </c>
      <c r="AC251" t="n">
        <v>0</v>
      </c>
      <c r="AD251" t="n">
        <v>1</v>
      </c>
      <c r="AE251" t="n">
        <v>1</v>
      </c>
      <c r="AF251" t="inlineStr"/>
      <c r="AG251" t="n">
        <v>32.2</v>
      </c>
      <c r="AH251" t="n">
        <v>2</v>
      </c>
      <c r="AI251" t="n">
        <v>78864520</v>
      </c>
      <c r="AJ251" t="n">
        <v>249</v>
      </c>
      <c r="AK251" t="n">
        <v>0</v>
      </c>
      <c r="AL251" t="n">
        <v>0</v>
      </c>
      <c r="AM251" t="n">
        <v>0</v>
      </c>
      <c r="AN251" t="n">
        <v>0</v>
      </c>
      <c r="AO251" t="n">
        <v>0</v>
      </c>
      <c r="AP251" t="n">
        <v>0</v>
      </c>
      <c r="AQ251" t="n">
        <v>0</v>
      </c>
      <c r="AR251" t="n">
        <v>0</v>
      </c>
    </row>
    <row r="252">
      <c r="A252">
        <f>ROW(Source!A782)</f>
        <v/>
      </c>
      <c r="B252" t="n">
        <v>78864527</v>
      </c>
      <c r="C252" t="n">
        <v>78864519</v>
      </c>
      <c r="D252" t="n">
        <v>29174913</v>
      </c>
      <c r="E252" t="n">
        <v>1</v>
      </c>
      <c r="F252" t="n">
        <v>1</v>
      </c>
      <c r="G252" t="n">
        <v>1</v>
      </c>
      <c r="H252" t="n">
        <v>2</v>
      </c>
      <c r="I252" t="inlineStr">
        <is>
          <t>400001</t>
        </is>
      </c>
      <c r="J252" t="inlineStr">
        <is>
          <t>ТСЭМ Московской обл., 400001, приказ Минстроя России №675/пр от 28.02.2017 № 264/пр</t>
        </is>
      </c>
      <c r="K252" t="inlineStr">
        <is>
          <t>Автомобили бортовые, грузоподъемность до 5 т</t>
        </is>
      </c>
      <c r="L252" t="n">
        <v>1368</v>
      </c>
      <c r="N252" t="n">
        <v>1011</v>
      </c>
      <c r="O252" t="inlineStr">
        <is>
          <t>маш.-ч</t>
        </is>
      </c>
      <c r="P252" t="inlineStr">
        <is>
          <t>маш.-ч</t>
        </is>
      </c>
      <c r="Q252" t="n">
        <v>1</v>
      </c>
      <c r="X252" t="n">
        <v>0.01</v>
      </c>
      <c r="Y252" t="n">
        <v>0</v>
      </c>
      <c r="Z252" t="n">
        <v>87.17</v>
      </c>
      <c r="AA252" t="n">
        <v>11.6</v>
      </c>
      <c r="AB252" t="n">
        <v>0</v>
      </c>
      <c r="AC252" t="n">
        <v>0</v>
      </c>
      <c r="AD252" t="n">
        <v>1</v>
      </c>
      <c r="AE252" t="n">
        <v>0</v>
      </c>
      <c r="AF252" t="inlineStr"/>
      <c r="AG252" t="n">
        <v>0.01</v>
      </c>
      <c r="AH252" t="n">
        <v>2</v>
      </c>
      <c r="AI252" t="n">
        <v>78864521</v>
      </c>
      <c r="AJ252" t="n">
        <v>250</v>
      </c>
      <c r="AK252" t="n">
        <v>0</v>
      </c>
      <c r="AL252" t="n">
        <v>0</v>
      </c>
      <c r="AM252" t="n">
        <v>0</v>
      </c>
      <c r="AN252" t="n">
        <v>0</v>
      </c>
      <c r="AO252" t="n">
        <v>0</v>
      </c>
      <c r="AP252" t="n">
        <v>0</v>
      </c>
      <c r="AQ252" t="n">
        <v>0</v>
      </c>
      <c r="AR252" t="n">
        <v>0</v>
      </c>
    </row>
    <row r="253">
      <c r="A253">
        <f>ROW(Source!A782)</f>
        <v/>
      </c>
      <c r="B253" t="n">
        <v>78864528</v>
      </c>
      <c r="C253" t="n">
        <v>78864519</v>
      </c>
      <c r="D253" t="n">
        <v>29110139</v>
      </c>
      <c r="E253" t="n">
        <v>1</v>
      </c>
      <c r="F253" t="n">
        <v>1</v>
      </c>
      <c r="G253" t="n">
        <v>1</v>
      </c>
      <c r="H253" t="n">
        <v>3</v>
      </c>
      <c r="I253" t="inlineStr">
        <is>
          <t>101-1703</t>
        </is>
      </c>
      <c r="J253" t="inlineStr">
        <is>
          <t>ТССЦ Московской обл., 101-1703, приказ Минстроя России №675/пр от 28.02.2017 № 254/пр</t>
        </is>
      </c>
      <c r="K253" t="inlineStr">
        <is>
          <t>Прокладки резиновые (пластина техническая прессованная)</t>
        </is>
      </c>
      <c r="L253" t="n">
        <v>1346</v>
      </c>
      <c r="N253" t="n">
        <v>1009</v>
      </c>
      <c r="O253" t="inlineStr">
        <is>
          <t>кг</t>
        </is>
      </c>
      <c r="P253" t="inlineStr">
        <is>
          <t>кг</t>
        </is>
      </c>
      <c r="Q253" t="n">
        <v>1</v>
      </c>
      <c r="X253" t="n">
        <v>2</v>
      </c>
      <c r="Y253" t="n">
        <v>23.09</v>
      </c>
      <c r="Z253" t="n">
        <v>0</v>
      </c>
      <c r="AA253" t="n">
        <v>0</v>
      </c>
      <c r="AB253" t="n">
        <v>0</v>
      </c>
      <c r="AC253" t="n">
        <v>0</v>
      </c>
      <c r="AD253" t="n">
        <v>1</v>
      </c>
      <c r="AE253" t="n">
        <v>0</v>
      </c>
      <c r="AF253" t="inlineStr"/>
      <c r="AG253" t="n">
        <v>2</v>
      </c>
      <c r="AH253" t="n">
        <v>2</v>
      </c>
      <c r="AI253" t="n">
        <v>78864522</v>
      </c>
      <c r="AJ253" t="n">
        <v>251</v>
      </c>
      <c r="AK253" t="n">
        <v>0</v>
      </c>
      <c r="AL253" t="n">
        <v>0</v>
      </c>
      <c r="AM253" t="n">
        <v>0</v>
      </c>
      <c r="AN253" t="n">
        <v>0</v>
      </c>
      <c r="AO253" t="n">
        <v>0</v>
      </c>
      <c r="AP253" t="n">
        <v>0</v>
      </c>
      <c r="AQ253" t="n">
        <v>0</v>
      </c>
      <c r="AR253" t="n">
        <v>0</v>
      </c>
    </row>
    <row r="254">
      <c r="A254">
        <f>ROW(Source!A782)</f>
        <v/>
      </c>
      <c r="B254" t="n">
        <v>78864529</v>
      </c>
      <c r="C254" t="n">
        <v>78864519</v>
      </c>
      <c r="D254" t="n">
        <v>29114240</v>
      </c>
      <c r="E254" t="n">
        <v>1</v>
      </c>
      <c r="F254" t="n">
        <v>1</v>
      </c>
      <c r="G254" t="n">
        <v>1</v>
      </c>
      <c r="H254" t="n">
        <v>3</v>
      </c>
      <c r="I254" t="inlineStr">
        <is>
          <t>101-2576</t>
        </is>
      </c>
      <c r="J254" t="inlineStr">
        <is>
          <t>ТССЦ Московской обл., 101-2576, приказ Минстроя России №675/пр от 28.02.2017 № 254/пр</t>
        </is>
      </c>
      <c r="K254" t="inlineStr">
        <is>
          <t>Болты с гайками и шайбами для санитарно-технических работ диаметром 16 мм</t>
        </is>
      </c>
      <c r="L254" t="n">
        <v>1348</v>
      </c>
      <c r="N254" t="n">
        <v>1009</v>
      </c>
      <c r="O254" t="inlineStr">
        <is>
          <t>т</t>
        </is>
      </c>
      <c r="P254" t="inlineStr">
        <is>
          <t>т</t>
        </is>
      </c>
      <c r="Q254" t="n">
        <v>1000</v>
      </c>
      <c r="X254" t="n">
        <v>0.005</v>
      </c>
      <c r="Y254" t="n">
        <v>14830</v>
      </c>
      <c r="Z254" t="n">
        <v>0</v>
      </c>
      <c r="AA254" t="n">
        <v>0</v>
      </c>
      <c r="AB254" t="n">
        <v>0</v>
      </c>
      <c r="AC254" t="n">
        <v>0</v>
      </c>
      <c r="AD254" t="n">
        <v>1</v>
      </c>
      <c r="AE254" t="n">
        <v>0</v>
      </c>
      <c r="AF254" t="inlineStr"/>
      <c r="AG254" t="n">
        <v>0.005</v>
      </c>
      <c r="AH254" t="n">
        <v>2</v>
      </c>
      <c r="AI254" t="n">
        <v>78864523</v>
      </c>
      <c r="AJ254" t="n">
        <v>252</v>
      </c>
      <c r="AK254" t="n">
        <v>0</v>
      </c>
      <c r="AL254" t="n">
        <v>0</v>
      </c>
      <c r="AM254" t="n">
        <v>0</v>
      </c>
      <c r="AN254" t="n">
        <v>0</v>
      </c>
      <c r="AO254" t="n">
        <v>0</v>
      </c>
      <c r="AP254" t="n">
        <v>0</v>
      </c>
      <c r="AQ254" t="n">
        <v>0</v>
      </c>
      <c r="AR254" t="n">
        <v>0</v>
      </c>
    </row>
    <row r="255">
      <c r="A255">
        <f>ROW(Source!A782)</f>
        <v/>
      </c>
      <c r="B255" t="n">
        <v>78864530</v>
      </c>
      <c r="C255" t="n">
        <v>78864519</v>
      </c>
      <c r="D255" t="n">
        <v>29150040</v>
      </c>
      <c r="E255" t="n">
        <v>1</v>
      </c>
      <c r="F255" t="n">
        <v>1</v>
      </c>
      <c r="G255" t="n">
        <v>1</v>
      </c>
      <c r="H255" t="n">
        <v>3</v>
      </c>
      <c r="I255" t="inlineStr">
        <is>
          <t>411-0001</t>
        </is>
      </c>
      <c r="J255" t="inlineStr">
        <is>
          <t>ТССЦ Московской обл., 411-0001, приказ Минстроя России №675/пр от 28.02.2017 № 257/пр</t>
        </is>
      </c>
      <c r="K255" t="inlineStr">
        <is>
          <t>Вода</t>
        </is>
      </c>
      <c r="L255" t="n">
        <v>1339</v>
      </c>
      <c r="N255" t="n">
        <v>1007</v>
      </c>
      <c r="O255" t="inlineStr">
        <is>
          <t>м3</t>
        </is>
      </c>
      <c r="P255" t="inlineStr">
        <is>
          <t>м3</t>
        </is>
      </c>
      <c r="Q255" t="n">
        <v>1</v>
      </c>
      <c r="X255" t="n">
        <v>7.8</v>
      </c>
      <c r="Y255" t="n">
        <v>2.44</v>
      </c>
      <c r="Z255" t="n">
        <v>0</v>
      </c>
      <c r="AA255" t="n">
        <v>0</v>
      </c>
      <c r="AB255" t="n">
        <v>0</v>
      </c>
      <c r="AC255" t="n">
        <v>0</v>
      </c>
      <c r="AD255" t="n">
        <v>1</v>
      </c>
      <c r="AE255" t="n">
        <v>0</v>
      </c>
      <c r="AF255" t="inlineStr"/>
      <c r="AG255" t="n">
        <v>7.8</v>
      </c>
      <c r="AH255" t="n">
        <v>2</v>
      </c>
      <c r="AI255" t="n">
        <v>78864524</v>
      </c>
      <c r="AJ255" t="n">
        <v>254</v>
      </c>
      <c r="AK255" t="n">
        <v>0</v>
      </c>
      <c r="AL255" t="n">
        <v>0</v>
      </c>
      <c r="AM255" t="n">
        <v>0</v>
      </c>
      <c r="AN255" t="n">
        <v>0</v>
      </c>
      <c r="AO255" t="n">
        <v>0</v>
      </c>
      <c r="AP255" t="n">
        <v>0</v>
      </c>
      <c r="AQ255" t="n">
        <v>0</v>
      </c>
      <c r="AR255" t="n">
        <v>0</v>
      </c>
    </row>
    <row r="256">
      <c r="A256">
        <f>ROW(Source!A862)</f>
        <v/>
      </c>
      <c r="B256" t="n">
        <v>78864669</v>
      </c>
      <c r="C256" t="n">
        <v>78864661</v>
      </c>
      <c r="D256" t="n">
        <v>18408291</v>
      </c>
      <c r="E256" t="n">
        <v>1</v>
      </c>
      <c r="F256" t="n">
        <v>1</v>
      </c>
      <c r="G256" t="n">
        <v>1</v>
      </c>
      <c r="H256" t="n">
        <v>1</v>
      </c>
      <c r="I256" t="inlineStr">
        <is>
          <t>1-1025-90</t>
        </is>
      </c>
      <c r="J256" t="inlineStr"/>
      <c r="K256" t="inlineStr">
        <is>
          <t>Рабочий строитель среднего разряда 2,5</t>
        </is>
      </c>
      <c r="L256" t="n">
        <v>1369</v>
      </c>
      <c r="N256" t="n">
        <v>1013</v>
      </c>
      <c r="O256" t="inlineStr">
        <is>
          <t>чел.-ч</t>
        </is>
      </c>
      <c r="P256" t="inlineStr">
        <is>
          <t>чел.-ч</t>
        </is>
      </c>
      <c r="Q256" t="n">
        <v>1</v>
      </c>
      <c r="X256" t="n">
        <v>32.2</v>
      </c>
      <c r="Y256" t="n">
        <v>0</v>
      </c>
      <c r="Z256" t="n">
        <v>0</v>
      </c>
      <c r="AA256" t="n">
        <v>0</v>
      </c>
      <c r="AB256" t="n">
        <v>8.17</v>
      </c>
      <c r="AC256" t="n">
        <v>0</v>
      </c>
      <c r="AD256" t="n">
        <v>1</v>
      </c>
      <c r="AE256" t="n">
        <v>1</v>
      </c>
      <c r="AF256" t="inlineStr"/>
      <c r="AG256" t="n">
        <v>32.2</v>
      </c>
      <c r="AH256" t="n">
        <v>2</v>
      </c>
      <c r="AI256" t="n">
        <v>78864662</v>
      </c>
      <c r="AJ256" t="n">
        <v>256</v>
      </c>
      <c r="AK256" t="n">
        <v>0</v>
      </c>
      <c r="AL256" t="n">
        <v>0</v>
      </c>
      <c r="AM256" t="n">
        <v>0</v>
      </c>
      <c r="AN256" t="n">
        <v>0</v>
      </c>
      <c r="AO256" t="n">
        <v>0</v>
      </c>
      <c r="AP256" t="n">
        <v>0</v>
      </c>
      <c r="AQ256" t="n">
        <v>0</v>
      </c>
      <c r="AR256" t="n">
        <v>0</v>
      </c>
    </row>
    <row r="257">
      <c r="A257">
        <f>ROW(Source!A862)</f>
        <v/>
      </c>
      <c r="B257" t="n">
        <v>78864670</v>
      </c>
      <c r="C257" t="n">
        <v>78864661</v>
      </c>
      <c r="D257" t="n">
        <v>29174913</v>
      </c>
      <c r="E257" t="n">
        <v>1</v>
      </c>
      <c r="F257" t="n">
        <v>1</v>
      </c>
      <c r="G257" t="n">
        <v>1</v>
      </c>
      <c r="H257" t="n">
        <v>2</v>
      </c>
      <c r="I257" t="inlineStr">
        <is>
          <t>400001</t>
        </is>
      </c>
      <c r="J257" t="inlineStr">
        <is>
          <t>ТСЭМ Московской обл., 400001, приказ Минстроя России №675/пр от 28.02.2017 № 264/пр</t>
        </is>
      </c>
      <c r="K257" t="inlineStr">
        <is>
          <t>Автомобили бортовые, грузоподъемность до 5 т</t>
        </is>
      </c>
      <c r="L257" t="n">
        <v>1368</v>
      </c>
      <c r="N257" t="n">
        <v>1011</v>
      </c>
      <c r="O257" t="inlineStr">
        <is>
          <t>маш.-ч</t>
        </is>
      </c>
      <c r="P257" t="inlineStr">
        <is>
          <t>маш.-ч</t>
        </is>
      </c>
      <c r="Q257" t="n">
        <v>1</v>
      </c>
      <c r="X257" t="n">
        <v>0.01</v>
      </c>
      <c r="Y257" t="n">
        <v>0</v>
      </c>
      <c r="Z257" t="n">
        <v>87.17</v>
      </c>
      <c r="AA257" t="n">
        <v>11.6</v>
      </c>
      <c r="AB257" t="n">
        <v>0</v>
      </c>
      <c r="AC257" t="n">
        <v>0</v>
      </c>
      <c r="AD257" t="n">
        <v>1</v>
      </c>
      <c r="AE257" t="n">
        <v>0</v>
      </c>
      <c r="AF257" t="inlineStr"/>
      <c r="AG257" t="n">
        <v>0.01</v>
      </c>
      <c r="AH257" t="n">
        <v>2</v>
      </c>
      <c r="AI257" t="n">
        <v>78864663</v>
      </c>
      <c r="AJ257" t="n">
        <v>257</v>
      </c>
      <c r="AK257" t="n">
        <v>0</v>
      </c>
      <c r="AL257" t="n">
        <v>0</v>
      </c>
      <c r="AM257" t="n">
        <v>0</v>
      </c>
      <c r="AN257" t="n">
        <v>0</v>
      </c>
      <c r="AO257" t="n">
        <v>0</v>
      </c>
      <c r="AP257" t="n">
        <v>0</v>
      </c>
      <c r="AQ257" t="n">
        <v>0</v>
      </c>
      <c r="AR257" t="n">
        <v>0</v>
      </c>
    </row>
    <row r="258">
      <c r="A258">
        <f>ROW(Source!A862)</f>
        <v/>
      </c>
      <c r="B258" t="n">
        <v>78864671</v>
      </c>
      <c r="C258" t="n">
        <v>78864661</v>
      </c>
      <c r="D258" t="n">
        <v>29110139</v>
      </c>
      <c r="E258" t="n">
        <v>1</v>
      </c>
      <c r="F258" t="n">
        <v>1</v>
      </c>
      <c r="G258" t="n">
        <v>1</v>
      </c>
      <c r="H258" t="n">
        <v>3</v>
      </c>
      <c r="I258" t="inlineStr">
        <is>
          <t>101-1703</t>
        </is>
      </c>
      <c r="J258" t="inlineStr">
        <is>
          <t>ТССЦ Московской обл., 101-1703, приказ Минстроя России №675/пр от 28.02.2017 № 254/пр</t>
        </is>
      </c>
      <c r="K258" t="inlineStr">
        <is>
          <t>Прокладки резиновые (пластина техническая прессованная)</t>
        </is>
      </c>
      <c r="L258" t="n">
        <v>1346</v>
      </c>
      <c r="N258" t="n">
        <v>1009</v>
      </c>
      <c r="O258" t="inlineStr">
        <is>
          <t>кг</t>
        </is>
      </c>
      <c r="P258" t="inlineStr">
        <is>
          <t>кг</t>
        </is>
      </c>
      <c r="Q258" t="n">
        <v>1</v>
      </c>
      <c r="X258" t="n">
        <v>2</v>
      </c>
      <c r="Y258" t="n">
        <v>23.09</v>
      </c>
      <c r="Z258" t="n">
        <v>0</v>
      </c>
      <c r="AA258" t="n">
        <v>0</v>
      </c>
      <c r="AB258" t="n">
        <v>0</v>
      </c>
      <c r="AC258" t="n">
        <v>0</v>
      </c>
      <c r="AD258" t="n">
        <v>1</v>
      </c>
      <c r="AE258" t="n">
        <v>0</v>
      </c>
      <c r="AF258" t="inlineStr"/>
      <c r="AG258" t="n">
        <v>2</v>
      </c>
      <c r="AH258" t="n">
        <v>2</v>
      </c>
      <c r="AI258" t="n">
        <v>78864664</v>
      </c>
      <c r="AJ258" t="n">
        <v>258</v>
      </c>
      <c r="AK258" t="n">
        <v>0</v>
      </c>
      <c r="AL258" t="n">
        <v>0</v>
      </c>
      <c r="AM258" t="n">
        <v>0</v>
      </c>
      <c r="AN258" t="n">
        <v>0</v>
      </c>
      <c r="AO258" t="n">
        <v>0</v>
      </c>
      <c r="AP258" t="n">
        <v>0</v>
      </c>
      <c r="AQ258" t="n">
        <v>0</v>
      </c>
      <c r="AR258" t="n">
        <v>0</v>
      </c>
    </row>
    <row r="259">
      <c r="A259">
        <f>ROW(Source!A862)</f>
        <v/>
      </c>
      <c r="B259" t="n">
        <v>78864672</v>
      </c>
      <c r="C259" t="n">
        <v>78864661</v>
      </c>
      <c r="D259" t="n">
        <v>29114240</v>
      </c>
      <c r="E259" t="n">
        <v>1</v>
      </c>
      <c r="F259" t="n">
        <v>1</v>
      </c>
      <c r="G259" t="n">
        <v>1</v>
      </c>
      <c r="H259" t="n">
        <v>3</v>
      </c>
      <c r="I259" t="inlineStr">
        <is>
          <t>101-2576</t>
        </is>
      </c>
      <c r="J259" t="inlineStr">
        <is>
          <t>ТССЦ Московской обл., 101-2576, приказ Минстроя России №675/пр от 28.02.2017 № 254/пр</t>
        </is>
      </c>
      <c r="K259" t="inlineStr">
        <is>
          <t>Болты с гайками и шайбами для санитарно-технических работ диаметром 16 мм</t>
        </is>
      </c>
      <c r="L259" t="n">
        <v>1348</v>
      </c>
      <c r="N259" t="n">
        <v>1009</v>
      </c>
      <c r="O259" t="inlineStr">
        <is>
          <t>т</t>
        </is>
      </c>
      <c r="P259" t="inlineStr">
        <is>
          <t>т</t>
        </is>
      </c>
      <c r="Q259" t="n">
        <v>1000</v>
      </c>
      <c r="X259" t="n">
        <v>0.005</v>
      </c>
      <c r="Y259" t="n">
        <v>14830</v>
      </c>
      <c r="Z259" t="n">
        <v>0</v>
      </c>
      <c r="AA259" t="n">
        <v>0</v>
      </c>
      <c r="AB259" t="n">
        <v>0</v>
      </c>
      <c r="AC259" t="n">
        <v>0</v>
      </c>
      <c r="AD259" t="n">
        <v>1</v>
      </c>
      <c r="AE259" t="n">
        <v>0</v>
      </c>
      <c r="AF259" t="inlineStr"/>
      <c r="AG259" t="n">
        <v>0.005</v>
      </c>
      <c r="AH259" t="n">
        <v>2</v>
      </c>
      <c r="AI259" t="n">
        <v>78864665</v>
      </c>
      <c r="AJ259" t="n">
        <v>259</v>
      </c>
      <c r="AK259" t="n">
        <v>0</v>
      </c>
      <c r="AL259" t="n">
        <v>0</v>
      </c>
      <c r="AM259" t="n">
        <v>0</v>
      </c>
      <c r="AN259" t="n">
        <v>0</v>
      </c>
      <c r="AO259" t="n">
        <v>0</v>
      </c>
      <c r="AP259" t="n">
        <v>0</v>
      </c>
      <c r="AQ259" t="n">
        <v>0</v>
      </c>
      <c r="AR259" t="n">
        <v>0</v>
      </c>
    </row>
    <row r="260">
      <c r="A260">
        <f>ROW(Source!A862)</f>
        <v/>
      </c>
      <c r="B260" t="n">
        <v>78864673</v>
      </c>
      <c r="C260" t="n">
        <v>78864661</v>
      </c>
      <c r="D260" t="n">
        <v>29150040</v>
      </c>
      <c r="E260" t="n">
        <v>1</v>
      </c>
      <c r="F260" t="n">
        <v>1</v>
      </c>
      <c r="G260" t="n">
        <v>1</v>
      </c>
      <c r="H260" t="n">
        <v>3</v>
      </c>
      <c r="I260" t="inlineStr">
        <is>
          <t>411-0001</t>
        </is>
      </c>
      <c r="J260" t="inlineStr">
        <is>
          <t>ТССЦ Московской обл., 411-0001, приказ Минстроя России №675/пр от 28.02.2017 № 257/пр</t>
        </is>
      </c>
      <c r="K260" t="inlineStr">
        <is>
          <t>Вода</t>
        </is>
      </c>
      <c r="L260" t="n">
        <v>1339</v>
      </c>
      <c r="N260" t="n">
        <v>1007</v>
      </c>
      <c r="O260" t="inlineStr">
        <is>
          <t>м3</t>
        </is>
      </c>
      <c r="P260" t="inlineStr">
        <is>
          <t>м3</t>
        </is>
      </c>
      <c r="Q260" t="n">
        <v>1</v>
      </c>
      <c r="X260" t="n">
        <v>7.8</v>
      </c>
      <c r="Y260" t="n">
        <v>2.44</v>
      </c>
      <c r="Z260" t="n">
        <v>0</v>
      </c>
      <c r="AA260" t="n">
        <v>0</v>
      </c>
      <c r="AB260" t="n">
        <v>0</v>
      </c>
      <c r="AC260" t="n">
        <v>0</v>
      </c>
      <c r="AD260" t="n">
        <v>1</v>
      </c>
      <c r="AE260" t="n">
        <v>0</v>
      </c>
      <c r="AF260" t="inlineStr"/>
      <c r="AG260" t="n">
        <v>7.8</v>
      </c>
      <c r="AH260" t="n">
        <v>2</v>
      </c>
      <c r="AI260" t="n">
        <v>78864667</v>
      </c>
      <c r="AJ260" t="n">
        <v>261</v>
      </c>
      <c r="AK260" t="n">
        <v>0</v>
      </c>
      <c r="AL260" t="n">
        <v>0</v>
      </c>
      <c r="AM260" t="n">
        <v>0</v>
      </c>
      <c r="AN260" t="n">
        <v>0</v>
      </c>
      <c r="AO260" t="n">
        <v>0</v>
      </c>
      <c r="AP260" t="n">
        <v>0</v>
      </c>
      <c r="AQ260" t="n">
        <v>0</v>
      </c>
      <c r="AR260" t="n">
        <v>0</v>
      </c>
    </row>
    <row r="261">
      <c r="A261">
        <f>ROW(Source!A903)</f>
        <v/>
      </c>
      <c r="B261" t="n">
        <v>78864747</v>
      </c>
      <c r="C261" t="n">
        <v>78864746</v>
      </c>
      <c r="D261" t="n">
        <v>18413627</v>
      </c>
      <c r="E261" t="n">
        <v>1</v>
      </c>
      <c r="F261" t="n">
        <v>1</v>
      </c>
      <c r="G261" t="n">
        <v>1</v>
      </c>
      <c r="H261" t="n">
        <v>1</v>
      </c>
      <c r="I261" t="inlineStr">
        <is>
          <t>1-1042-90</t>
        </is>
      </c>
      <c r="J261" t="inlineStr"/>
      <c r="K261" t="inlineStr">
        <is>
          <t>Рабочий строитель среднего разряда 4,2</t>
        </is>
      </c>
      <c r="L261" t="n">
        <v>1369</v>
      </c>
      <c r="N261" t="n">
        <v>1013</v>
      </c>
      <c r="O261" t="inlineStr">
        <is>
          <t>чел.-ч</t>
        </is>
      </c>
      <c r="P261" t="inlineStr">
        <is>
          <t>чел.-ч</t>
        </is>
      </c>
      <c r="Q261" t="n">
        <v>1</v>
      </c>
      <c r="X261" t="n">
        <v>117.16</v>
      </c>
      <c r="Y261" t="n">
        <v>0</v>
      </c>
      <c r="Z261" t="n">
        <v>0</v>
      </c>
      <c r="AA261" t="n">
        <v>0</v>
      </c>
      <c r="AB261" t="n">
        <v>9.92</v>
      </c>
      <c r="AC261" t="n">
        <v>0</v>
      </c>
      <c r="AD261" t="n">
        <v>1</v>
      </c>
      <c r="AE261" t="n">
        <v>1</v>
      </c>
      <c r="AF261" t="inlineStr"/>
      <c r="AG261" t="n">
        <v>117.16</v>
      </c>
      <c r="AH261" t="n">
        <v>2</v>
      </c>
      <c r="AI261" t="n">
        <v>78864747</v>
      </c>
      <c r="AJ261" t="n">
        <v>263</v>
      </c>
      <c r="AK261" t="n">
        <v>0</v>
      </c>
      <c r="AL261" t="n">
        <v>0</v>
      </c>
      <c r="AM261" t="n">
        <v>0</v>
      </c>
      <c r="AN261" t="n">
        <v>0</v>
      </c>
      <c r="AO261" t="n">
        <v>0</v>
      </c>
      <c r="AP261" t="n">
        <v>0</v>
      </c>
      <c r="AQ261" t="n">
        <v>0</v>
      </c>
      <c r="AR261" t="n">
        <v>0</v>
      </c>
    </row>
    <row r="262">
      <c r="A262">
        <f>ROW(Source!A903)</f>
        <v/>
      </c>
      <c r="B262" t="n">
        <v>78864748</v>
      </c>
      <c r="C262" t="n">
        <v>78864746</v>
      </c>
      <c r="D262" t="n">
        <v>121548</v>
      </c>
      <c r="E262" t="n">
        <v>1</v>
      </c>
      <c r="F262" t="n">
        <v>1</v>
      </c>
      <c r="G262" t="n">
        <v>1</v>
      </c>
      <c r="H262" t="n">
        <v>1</v>
      </c>
      <c r="I262" t="inlineStr">
        <is>
          <t>2</t>
        </is>
      </c>
      <c r="J262" t="inlineStr"/>
      <c r="K262" t="inlineStr">
        <is>
          <t>Затраты труда машинистов</t>
        </is>
      </c>
      <c r="L262" t="n">
        <v>608254</v>
      </c>
      <c r="N262" t="n">
        <v>1013</v>
      </c>
      <c r="O262" t="inlineStr">
        <is>
          <t>чел.час</t>
        </is>
      </c>
      <c r="P262" t="inlineStr">
        <is>
          <t>чел.час</t>
        </is>
      </c>
      <c r="Q262" t="n">
        <v>1</v>
      </c>
      <c r="X262" t="n">
        <v>2.78</v>
      </c>
      <c r="Y262" t="n">
        <v>0</v>
      </c>
      <c r="Z262" t="n">
        <v>0</v>
      </c>
      <c r="AA262" t="n">
        <v>0</v>
      </c>
      <c r="AB262" t="n">
        <v>0</v>
      </c>
      <c r="AC262" t="n">
        <v>0</v>
      </c>
      <c r="AD262" t="n">
        <v>1</v>
      </c>
      <c r="AE262" t="n">
        <v>2</v>
      </c>
      <c r="AF262" t="inlineStr"/>
      <c r="AG262" t="n">
        <v>2.78</v>
      </c>
      <c r="AH262" t="n">
        <v>2</v>
      </c>
      <c r="AI262" t="n">
        <v>78864748</v>
      </c>
      <c r="AJ262" t="n">
        <v>264</v>
      </c>
      <c r="AK262" t="n">
        <v>0</v>
      </c>
      <c r="AL262" t="n">
        <v>0</v>
      </c>
      <c r="AM262" t="n">
        <v>0</v>
      </c>
      <c r="AN262" t="n">
        <v>0</v>
      </c>
      <c r="AO262" t="n">
        <v>0</v>
      </c>
      <c r="AP262" t="n">
        <v>0</v>
      </c>
      <c r="AQ262" t="n">
        <v>0</v>
      </c>
      <c r="AR262" t="n">
        <v>0</v>
      </c>
    </row>
    <row r="263">
      <c r="A263">
        <f>ROW(Source!A903)</f>
        <v/>
      </c>
      <c r="B263" t="n">
        <v>78864749</v>
      </c>
      <c r="C263" t="n">
        <v>78864746</v>
      </c>
      <c r="D263" t="n">
        <v>29172514</v>
      </c>
      <c r="E263" t="n">
        <v>1</v>
      </c>
      <c r="F263" t="n">
        <v>1</v>
      </c>
      <c r="G263" t="n">
        <v>1</v>
      </c>
      <c r="H263" t="n">
        <v>2</v>
      </c>
      <c r="I263" t="inlineStr">
        <is>
          <t>030402</t>
        </is>
      </c>
      <c r="J263" t="inlineStr">
        <is>
          <t>ТСЭМ Московской обл., 030402, приказ Минстроя России №675/пр от 28.02.2017 № 264/пр</t>
        </is>
      </c>
      <c r="K263" t="inlineStr">
        <is>
          <t>Лебедки электрические тяговым усилием до 12,26 кН (1,25 т)</t>
        </is>
      </c>
      <c r="L263" t="n">
        <v>1368</v>
      </c>
      <c r="N263" t="n">
        <v>1011</v>
      </c>
      <c r="O263" t="inlineStr">
        <is>
          <t>маш.-ч</t>
        </is>
      </c>
      <c r="P263" t="inlineStr">
        <is>
          <t>маш.-ч</t>
        </is>
      </c>
      <c r="Q263" t="n">
        <v>1</v>
      </c>
      <c r="X263" t="n">
        <v>1.25</v>
      </c>
      <c r="Y263" t="n">
        <v>0</v>
      </c>
      <c r="Z263" t="n">
        <v>3.6</v>
      </c>
      <c r="AA263" t="n">
        <v>0</v>
      </c>
      <c r="AB263" t="n">
        <v>0</v>
      </c>
      <c r="AC263" t="n">
        <v>0</v>
      </c>
      <c r="AD263" t="n">
        <v>1</v>
      </c>
      <c r="AE263" t="n">
        <v>0</v>
      </c>
      <c r="AF263" t="inlineStr"/>
      <c r="AG263" t="n">
        <v>1.25</v>
      </c>
      <c r="AH263" t="n">
        <v>2</v>
      </c>
      <c r="AI263" t="n">
        <v>78864749</v>
      </c>
      <c r="AJ263" t="n">
        <v>265</v>
      </c>
      <c r="AK263" t="n">
        <v>0</v>
      </c>
      <c r="AL263" t="n">
        <v>0</v>
      </c>
      <c r="AM263" t="n">
        <v>0</v>
      </c>
      <c r="AN263" t="n">
        <v>0</v>
      </c>
      <c r="AO263" t="n">
        <v>0</v>
      </c>
      <c r="AP263" t="n">
        <v>0</v>
      </c>
      <c r="AQ263" t="n">
        <v>0</v>
      </c>
      <c r="AR263" t="n">
        <v>0</v>
      </c>
    </row>
    <row r="264">
      <c r="A264">
        <f>ROW(Source!A903)</f>
        <v/>
      </c>
      <c r="B264" t="n">
        <v>78864750</v>
      </c>
      <c r="C264" t="n">
        <v>78864746</v>
      </c>
      <c r="D264" t="n">
        <v>29173157</v>
      </c>
      <c r="E264" t="n">
        <v>1</v>
      </c>
      <c r="F264" t="n">
        <v>1</v>
      </c>
      <c r="G264" t="n">
        <v>1</v>
      </c>
      <c r="H264" t="n">
        <v>2</v>
      </c>
      <c r="I264" t="inlineStr">
        <is>
          <t>111501</t>
        </is>
      </c>
      <c r="J264" t="inlineStr">
        <is>
          <t>ТСЭМ Московской обл., 111501, приказ Минстроя России №675/пр от 28.02.2017 № 264/пр</t>
        </is>
      </c>
      <c r="K264" t="inlineStr">
        <is>
          <t>Растворонасосы 3 м3/ч</t>
        </is>
      </c>
      <c r="L264" t="n">
        <v>1368</v>
      </c>
      <c r="N264" t="n">
        <v>1011</v>
      </c>
      <c r="O264" t="inlineStr">
        <is>
          <t>маш.-ч</t>
        </is>
      </c>
      <c r="P264" t="inlineStr">
        <is>
          <t>маш.-ч</t>
        </is>
      </c>
      <c r="Q264" t="n">
        <v>1</v>
      </c>
      <c r="X264" t="n">
        <v>2.78</v>
      </c>
      <c r="Y264" t="n">
        <v>0</v>
      </c>
      <c r="Z264" t="n">
        <v>21.2</v>
      </c>
      <c r="AA264" t="n">
        <v>8.91</v>
      </c>
      <c r="AB264" t="n">
        <v>0</v>
      </c>
      <c r="AC264" t="n">
        <v>0</v>
      </c>
      <c r="AD264" t="n">
        <v>1</v>
      </c>
      <c r="AE264" t="n">
        <v>0</v>
      </c>
      <c r="AF264" t="inlineStr"/>
      <c r="AG264" t="n">
        <v>2.78</v>
      </c>
      <c r="AH264" t="n">
        <v>2</v>
      </c>
      <c r="AI264" t="n">
        <v>78864750</v>
      </c>
      <c r="AJ264" t="n">
        <v>266</v>
      </c>
      <c r="AK264" t="n">
        <v>0</v>
      </c>
      <c r="AL264" t="n">
        <v>0</v>
      </c>
      <c r="AM264" t="n">
        <v>0</v>
      </c>
      <c r="AN264" t="n">
        <v>0</v>
      </c>
      <c r="AO264" t="n">
        <v>0</v>
      </c>
      <c r="AP264" t="n">
        <v>0</v>
      </c>
      <c r="AQ264" t="n">
        <v>0</v>
      </c>
      <c r="AR264" t="n">
        <v>0</v>
      </c>
    </row>
    <row r="265">
      <c r="A265">
        <f>ROW(Source!A903)</f>
        <v/>
      </c>
      <c r="B265" t="n">
        <v>78864751</v>
      </c>
      <c r="C265" t="n">
        <v>78864746</v>
      </c>
      <c r="D265" t="n">
        <v>29145213</v>
      </c>
      <c r="E265" t="n">
        <v>1</v>
      </c>
      <c r="F265" t="n">
        <v>1</v>
      </c>
      <c r="G265" t="n">
        <v>1</v>
      </c>
      <c r="H265" t="n">
        <v>3</v>
      </c>
      <c r="I265" t="inlineStr">
        <is>
          <t>402-0083</t>
        </is>
      </c>
      <c r="J265" t="inlineStr">
        <is>
          <t>ТССЦ Московской обл., 402-0083, приказ Минстроя России №675/пр от 28.02.2017 № 257/пр</t>
        </is>
      </c>
      <c r="K265" t="inlineStr">
        <is>
          <t>Раствор готовый отделочный тяжелый, цементно-известковый 1:1:6</t>
        </is>
      </c>
      <c r="L265" t="n">
        <v>1339</v>
      </c>
      <c r="N265" t="n">
        <v>1007</v>
      </c>
      <c r="O265" t="inlineStr">
        <is>
          <t>м3</t>
        </is>
      </c>
      <c r="P265" t="inlineStr">
        <is>
          <t>м3</t>
        </is>
      </c>
      <c r="Q265" t="n">
        <v>1</v>
      </c>
      <c r="X265" t="n">
        <v>2.55</v>
      </c>
      <c r="Y265" t="n">
        <v>517.89</v>
      </c>
      <c r="Z265" t="n">
        <v>0</v>
      </c>
      <c r="AA265" t="n">
        <v>0</v>
      </c>
      <c r="AB265" t="n">
        <v>0</v>
      </c>
      <c r="AC265" t="n">
        <v>0</v>
      </c>
      <c r="AD265" t="n">
        <v>1</v>
      </c>
      <c r="AE265" t="n">
        <v>0</v>
      </c>
      <c r="AF265" t="inlineStr"/>
      <c r="AG265" t="n">
        <v>2.55</v>
      </c>
      <c r="AH265" t="n">
        <v>2</v>
      </c>
      <c r="AI265" t="n">
        <v>78864751</v>
      </c>
      <c r="AJ265" t="n">
        <v>267</v>
      </c>
      <c r="AK265" t="n">
        <v>0</v>
      </c>
      <c r="AL265" t="n">
        <v>0</v>
      </c>
      <c r="AM265" t="n">
        <v>0</v>
      </c>
      <c r="AN265" t="n">
        <v>0</v>
      </c>
      <c r="AO265" t="n">
        <v>0</v>
      </c>
      <c r="AP265" t="n">
        <v>0</v>
      </c>
      <c r="AQ265" t="n">
        <v>0</v>
      </c>
      <c r="AR265" t="n">
        <v>0</v>
      </c>
    </row>
    <row r="266">
      <c r="A266">
        <f>ROW(Source!A903)</f>
        <v/>
      </c>
      <c r="B266" t="n">
        <v>78864752</v>
      </c>
      <c r="C266" t="n">
        <v>78864746</v>
      </c>
      <c r="D266" t="n">
        <v>29150040</v>
      </c>
      <c r="E266" t="n">
        <v>1</v>
      </c>
      <c r="F266" t="n">
        <v>1</v>
      </c>
      <c r="G266" t="n">
        <v>1</v>
      </c>
      <c r="H266" t="n">
        <v>3</v>
      </c>
      <c r="I266" t="inlineStr">
        <is>
          <t>411-0001</t>
        </is>
      </c>
      <c r="J266" t="inlineStr">
        <is>
          <t>ТССЦ Московской обл., 411-0001, приказ Минстроя России №675/пр от 28.02.2017 № 257/пр</t>
        </is>
      </c>
      <c r="K266" t="inlineStr">
        <is>
          <t>Вода</t>
        </is>
      </c>
      <c r="L266" t="n">
        <v>1339</v>
      </c>
      <c r="N266" t="n">
        <v>1007</v>
      </c>
      <c r="O266" t="inlineStr">
        <is>
          <t>м3</t>
        </is>
      </c>
      <c r="P266" t="inlineStr">
        <is>
          <t>м3</t>
        </is>
      </c>
      <c r="Q266" t="n">
        <v>1</v>
      </c>
      <c r="X266" t="n">
        <v>0.35</v>
      </c>
      <c r="Y266" t="n">
        <v>2.44</v>
      </c>
      <c r="Z266" t="n">
        <v>0</v>
      </c>
      <c r="AA266" t="n">
        <v>0</v>
      </c>
      <c r="AB266" t="n">
        <v>0</v>
      </c>
      <c r="AC266" t="n">
        <v>0</v>
      </c>
      <c r="AD266" t="n">
        <v>1</v>
      </c>
      <c r="AE266" t="n">
        <v>0</v>
      </c>
      <c r="AF266" t="inlineStr"/>
      <c r="AG266" t="n">
        <v>0.35</v>
      </c>
      <c r="AH266" t="n">
        <v>2</v>
      </c>
      <c r="AI266" t="n">
        <v>78864752</v>
      </c>
      <c r="AJ266" t="n">
        <v>268</v>
      </c>
      <c r="AK266" t="n">
        <v>0</v>
      </c>
      <c r="AL266" t="n">
        <v>0</v>
      </c>
      <c r="AM266" t="n">
        <v>0</v>
      </c>
      <c r="AN266" t="n">
        <v>0</v>
      </c>
      <c r="AO266" t="n">
        <v>0</v>
      </c>
      <c r="AP266" t="n">
        <v>0</v>
      </c>
      <c r="AQ266" t="n">
        <v>0</v>
      </c>
      <c r="AR266" t="n">
        <v>0</v>
      </c>
    </row>
    <row r="267">
      <c r="A267">
        <f>ROW(Source!A942)</f>
        <v/>
      </c>
      <c r="B267" t="n">
        <v>78864985</v>
      </c>
      <c r="C267" t="n">
        <v>78864968</v>
      </c>
      <c r="D267" t="n">
        <v>18411117</v>
      </c>
      <c r="E267" t="n">
        <v>1</v>
      </c>
      <c r="F267" t="n">
        <v>1</v>
      </c>
      <c r="G267" t="n">
        <v>1</v>
      </c>
      <c r="H267" t="n">
        <v>1</v>
      </c>
      <c r="I267" t="inlineStr">
        <is>
          <t>1-1040-90</t>
        </is>
      </c>
      <c r="J267" t="inlineStr"/>
      <c r="K267" t="inlineStr">
        <is>
          <t>Рабочий строитель среднего разряда 4</t>
        </is>
      </c>
      <c r="L267" t="n">
        <v>1369</v>
      </c>
      <c r="N267" t="n">
        <v>1013</v>
      </c>
      <c r="O267" t="inlineStr">
        <is>
          <t>чел.-ч</t>
        </is>
      </c>
      <c r="P267" t="inlineStr">
        <is>
          <t>чел.-ч</t>
        </is>
      </c>
      <c r="Q267" t="n">
        <v>1</v>
      </c>
      <c r="X267" t="n">
        <v>155</v>
      </c>
      <c r="Y267" t="n">
        <v>0</v>
      </c>
      <c r="Z267" t="n">
        <v>0</v>
      </c>
      <c r="AA267" t="n">
        <v>0</v>
      </c>
      <c r="AB267" t="n">
        <v>9.619999999999999</v>
      </c>
      <c r="AC267" t="n">
        <v>0</v>
      </c>
      <c r="AD267" t="n">
        <v>1</v>
      </c>
      <c r="AE267" t="n">
        <v>1</v>
      </c>
      <c r="AF267" t="inlineStr"/>
      <c r="AG267" t="n">
        <v>155</v>
      </c>
      <c r="AH267" t="n">
        <v>2</v>
      </c>
      <c r="AI267" t="n">
        <v>78864969</v>
      </c>
      <c r="AJ267" t="n">
        <v>269</v>
      </c>
      <c r="AK267" t="n">
        <v>0</v>
      </c>
      <c r="AL267" t="n">
        <v>0</v>
      </c>
      <c r="AM267" t="n">
        <v>0</v>
      </c>
      <c r="AN267" t="n">
        <v>0</v>
      </c>
      <c r="AO267" t="n">
        <v>0</v>
      </c>
      <c r="AP267" t="n">
        <v>0</v>
      </c>
      <c r="AQ267" t="n">
        <v>0</v>
      </c>
      <c r="AR267" t="n">
        <v>0</v>
      </c>
    </row>
    <row r="268">
      <c r="A268">
        <f>ROW(Source!A942)</f>
        <v/>
      </c>
      <c r="B268" t="n">
        <v>78864986</v>
      </c>
      <c r="C268" t="n">
        <v>78864968</v>
      </c>
      <c r="D268" t="n">
        <v>29172659</v>
      </c>
      <c r="E268" t="n">
        <v>1</v>
      </c>
      <c r="F268" t="n">
        <v>1</v>
      </c>
      <c r="G268" t="n">
        <v>1</v>
      </c>
      <c r="H268" t="n">
        <v>2</v>
      </c>
      <c r="I268" t="inlineStr">
        <is>
          <t>040504</t>
        </is>
      </c>
      <c r="J268" t="inlineStr">
        <is>
          <t>ТСЭМ Московской обл., 040504, приказ Минстроя России №675/пр от 28.02.2017 № 264/пр</t>
        </is>
      </c>
      <c r="K268" t="inlineStr">
        <is>
          <t>Аппарат для газовой сварки и резки</t>
        </is>
      </c>
      <c r="L268" t="n">
        <v>1368</v>
      </c>
      <c r="N268" t="n">
        <v>1011</v>
      </c>
      <c r="O268" t="inlineStr">
        <is>
          <t>маш.-ч</t>
        </is>
      </c>
      <c r="P268" t="inlineStr">
        <is>
          <t>маш.-ч</t>
        </is>
      </c>
      <c r="Q268" t="n">
        <v>1</v>
      </c>
      <c r="X268" t="n">
        <v>2.82</v>
      </c>
      <c r="Y268" t="n">
        <v>0</v>
      </c>
      <c r="Z268" t="n">
        <v>1.2</v>
      </c>
      <c r="AA268" t="n">
        <v>0</v>
      </c>
      <c r="AB268" t="n">
        <v>0</v>
      </c>
      <c r="AC268" t="n">
        <v>0</v>
      </c>
      <c r="AD268" t="n">
        <v>1</v>
      </c>
      <c r="AE268" t="n">
        <v>0</v>
      </c>
      <c r="AF268" t="inlineStr"/>
      <c r="AG268" t="n">
        <v>2.82</v>
      </c>
      <c r="AH268" t="n">
        <v>2</v>
      </c>
      <c r="AI268" t="n">
        <v>78864970</v>
      </c>
      <c r="AJ268" t="n">
        <v>270</v>
      </c>
      <c r="AK268" t="n">
        <v>0</v>
      </c>
      <c r="AL268" t="n">
        <v>0</v>
      </c>
      <c r="AM268" t="n">
        <v>0</v>
      </c>
      <c r="AN268" t="n">
        <v>0</v>
      </c>
      <c r="AO268" t="n">
        <v>0</v>
      </c>
      <c r="AP268" t="n">
        <v>0</v>
      </c>
      <c r="AQ268" t="n">
        <v>0</v>
      </c>
      <c r="AR268" t="n">
        <v>0</v>
      </c>
    </row>
    <row r="269">
      <c r="A269">
        <f>ROW(Source!A942)</f>
        <v/>
      </c>
      <c r="B269" t="n">
        <v>78864987</v>
      </c>
      <c r="C269" t="n">
        <v>78864968</v>
      </c>
      <c r="D269" t="n">
        <v>29174500</v>
      </c>
      <c r="E269" t="n">
        <v>1</v>
      </c>
      <c r="F269" t="n">
        <v>1</v>
      </c>
      <c r="G269" t="n">
        <v>1</v>
      </c>
      <c r="H269" t="n">
        <v>2</v>
      </c>
      <c r="I269" t="inlineStr">
        <is>
          <t>330206</t>
        </is>
      </c>
      <c r="J269" t="inlineStr">
        <is>
          <t>ТСЭМ Московской обл., 330206, приказ Минстроя России №675/пр от 28.02.2017 № 264/пр</t>
        </is>
      </c>
      <c r="K269" t="inlineStr">
        <is>
          <t>Дрели электрические</t>
        </is>
      </c>
      <c r="L269" t="n">
        <v>1368</v>
      </c>
      <c r="N269" t="n">
        <v>1011</v>
      </c>
      <c r="O269" t="inlineStr">
        <is>
          <t>маш.-ч</t>
        </is>
      </c>
      <c r="P269" t="inlineStr">
        <is>
          <t>маш.-ч</t>
        </is>
      </c>
      <c r="Q269" t="n">
        <v>1</v>
      </c>
      <c r="X269" t="n">
        <v>4.56</v>
      </c>
      <c r="Y269" t="n">
        <v>0</v>
      </c>
      <c r="Z269" t="n">
        <v>1.95</v>
      </c>
      <c r="AA269" t="n">
        <v>0</v>
      </c>
      <c r="AB269" t="n">
        <v>0</v>
      </c>
      <c r="AC269" t="n">
        <v>0</v>
      </c>
      <c r="AD269" t="n">
        <v>1</v>
      </c>
      <c r="AE269" t="n">
        <v>0</v>
      </c>
      <c r="AF269" t="inlineStr"/>
      <c r="AG269" t="n">
        <v>4.56</v>
      </c>
      <c r="AH269" t="n">
        <v>2</v>
      </c>
      <c r="AI269" t="n">
        <v>78864971</v>
      </c>
      <c r="AJ269" t="n">
        <v>271</v>
      </c>
      <c r="AK269" t="n">
        <v>0</v>
      </c>
      <c r="AL269" t="n">
        <v>0</v>
      </c>
      <c r="AM269" t="n">
        <v>0</v>
      </c>
      <c r="AN269" t="n">
        <v>0</v>
      </c>
      <c r="AO269" t="n">
        <v>0</v>
      </c>
      <c r="AP269" t="n">
        <v>0</v>
      </c>
      <c r="AQ269" t="n">
        <v>0</v>
      </c>
      <c r="AR269" t="n">
        <v>0</v>
      </c>
    </row>
    <row r="270">
      <c r="A270">
        <f>ROW(Source!A942)</f>
        <v/>
      </c>
      <c r="B270" t="n">
        <v>78864988</v>
      </c>
      <c r="C270" t="n">
        <v>78864968</v>
      </c>
      <c r="D270" t="n">
        <v>29174913</v>
      </c>
      <c r="E270" t="n">
        <v>1</v>
      </c>
      <c r="F270" t="n">
        <v>1</v>
      </c>
      <c r="G270" t="n">
        <v>1</v>
      </c>
      <c r="H270" t="n">
        <v>2</v>
      </c>
      <c r="I270" t="inlineStr">
        <is>
          <t>400001</t>
        </is>
      </c>
      <c r="J270" t="inlineStr">
        <is>
          <t>ТСЭМ Московской обл., 400001, приказ Минстроя России №675/пр от 28.02.2017 № 264/пр</t>
        </is>
      </c>
      <c r="K270" t="inlineStr">
        <is>
          <t>Автомобили бортовые, грузоподъемность до 5 т</t>
        </is>
      </c>
      <c r="L270" t="n">
        <v>1368</v>
      </c>
      <c r="N270" t="n">
        <v>1011</v>
      </c>
      <c r="O270" t="inlineStr">
        <is>
          <t>маш.-ч</t>
        </is>
      </c>
      <c r="P270" t="inlineStr">
        <is>
          <t>маш.-ч</t>
        </is>
      </c>
      <c r="Q270" t="n">
        <v>1</v>
      </c>
      <c r="X270" t="n">
        <v>0.6</v>
      </c>
      <c r="Y270" t="n">
        <v>0</v>
      </c>
      <c r="Z270" t="n">
        <v>87.17</v>
      </c>
      <c r="AA270" t="n">
        <v>11.6</v>
      </c>
      <c r="AB270" t="n">
        <v>0</v>
      </c>
      <c r="AC270" t="n">
        <v>0</v>
      </c>
      <c r="AD270" t="n">
        <v>1</v>
      </c>
      <c r="AE270" t="n">
        <v>0</v>
      </c>
      <c r="AF270" t="inlineStr"/>
      <c r="AG270" t="n">
        <v>0.6</v>
      </c>
      <c r="AH270" t="n">
        <v>2</v>
      </c>
      <c r="AI270" t="n">
        <v>78864972</v>
      </c>
      <c r="AJ270" t="n">
        <v>272</v>
      </c>
      <c r="AK270" t="n">
        <v>0</v>
      </c>
      <c r="AL270" t="n">
        <v>0</v>
      </c>
      <c r="AM270" t="n">
        <v>0</v>
      </c>
      <c r="AN270" t="n">
        <v>0</v>
      </c>
      <c r="AO270" t="n">
        <v>0</v>
      </c>
      <c r="AP270" t="n">
        <v>0</v>
      </c>
      <c r="AQ270" t="n">
        <v>0</v>
      </c>
      <c r="AR270" t="n">
        <v>0</v>
      </c>
    </row>
    <row r="271">
      <c r="A271">
        <f>ROW(Source!A942)</f>
        <v/>
      </c>
      <c r="B271" t="n">
        <v>78864989</v>
      </c>
      <c r="C271" t="n">
        <v>78864968</v>
      </c>
      <c r="D271" t="n">
        <v>29107441</v>
      </c>
      <c r="E271" t="n">
        <v>1</v>
      </c>
      <c r="F271" t="n">
        <v>1</v>
      </c>
      <c r="G271" t="n">
        <v>1</v>
      </c>
      <c r="H271" t="n">
        <v>3</v>
      </c>
      <c r="I271" t="inlineStr">
        <is>
          <t>101-0324</t>
        </is>
      </c>
      <c r="J271" t="inlineStr">
        <is>
          <t>ТССЦ Московской обл., 101-0324, приказ Минстроя России №675/пр от 28.02.2017 № 254/пр</t>
        </is>
      </c>
      <c r="K271" t="inlineStr">
        <is>
          <t>Кислород технический газообразный</t>
        </is>
      </c>
      <c r="L271" t="n">
        <v>1339</v>
      </c>
      <c r="N271" t="n">
        <v>1007</v>
      </c>
      <c r="O271" t="inlineStr">
        <is>
          <t>м3</t>
        </is>
      </c>
      <c r="P271" t="inlineStr">
        <is>
          <t>м3</t>
        </is>
      </c>
      <c r="Q271" t="n">
        <v>1</v>
      </c>
      <c r="X271" t="n">
        <v>0.48</v>
      </c>
      <c r="Y271" t="n">
        <v>6.23</v>
      </c>
      <c r="Z271" t="n">
        <v>0</v>
      </c>
      <c r="AA271" t="n">
        <v>0</v>
      </c>
      <c r="AB271" t="n">
        <v>0</v>
      </c>
      <c r="AC271" t="n">
        <v>0</v>
      </c>
      <c r="AD271" t="n">
        <v>1</v>
      </c>
      <c r="AE271" t="n">
        <v>0</v>
      </c>
      <c r="AF271" t="inlineStr"/>
      <c r="AG271" t="n">
        <v>0.48</v>
      </c>
      <c r="AH271" t="n">
        <v>2</v>
      </c>
      <c r="AI271" t="n">
        <v>78864973</v>
      </c>
      <c r="AJ271" t="n">
        <v>273</v>
      </c>
      <c r="AK271" t="n">
        <v>0</v>
      </c>
      <c r="AL271" t="n">
        <v>0</v>
      </c>
      <c r="AM271" t="n">
        <v>0</v>
      </c>
      <c r="AN271" t="n">
        <v>0</v>
      </c>
      <c r="AO271" t="n">
        <v>0</v>
      </c>
      <c r="AP271" t="n">
        <v>0</v>
      </c>
      <c r="AQ271" t="n">
        <v>0</v>
      </c>
      <c r="AR271" t="n">
        <v>0</v>
      </c>
    </row>
    <row r="272">
      <c r="A272">
        <f>ROW(Source!A942)</f>
        <v/>
      </c>
      <c r="B272" t="n">
        <v>78864990</v>
      </c>
      <c r="C272" t="n">
        <v>78864968</v>
      </c>
      <c r="D272" t="n">
        <v>29107430</v>
      </c>
      <c r="E272" t="n">
        <v>1</v>
      </c>
      <c r="F272" t="n">
        <v>1</v>
      </c>
      <c r="G272" t="n">
        <v>1</v>
      </c>
      <c r="H272" t="n">
        <v>3</v>
      </c>
      <c r="I272" t="inlineStr">
        <is>
          <t>101-1602</t>
        </is>
      </c>
      <c r="J272" t="inlineStr">
        <is>
          <t>ТССЦ Московской обл., 101-1602, приказ Минстроя России №675/пр от 28.02.2017 № 254/пр</t>
        </is>
      </c>
      <c r="K272" t="inlineStr">
        <is>
          <t>Ацетилен газообразный технический</t>
        </is>
      </c>
      <c r="L272" t="n">
        <v>1339</v>
      </c>
      <c r="N272" t="n">
        <v>1007</v>
      </c>
      <c r="O272" t="inlineStr">
        <is>
          <t>м3</t>
        </is>
      </c>
      <c r="P272" t="inlineStr">
        <is>
          <t>м3</t>
        </is>
      </c>
      <c r="Q272" t="n">
        <v>1</v>
      </c>
      <c r="X272" t="n">
        <v>0.21</v>
      </c>
      <c r="Y272" t="n">
        <v>38.49</v>
      </c>
      <c r="Z272" t="n">
        <v>0</v>
      </c>
      <c r="AA272" t="n">
        <v>0</v>
      </c>
      <c r="AB272" t="n">
        <v>0</v>
      </c>
      <c r="AC272" t="n">
        <v>0</v>
      </c>
      <c r="AD272" t="n">
        <v>1</v>
      </c>
      <c r="AE272" t="n">
        <v>0</v>
      </c>
      <c r="AF272" t="inlineStr"/>
      <c r="AG272" t="n">
        <v>0.21</v>
      </c>
      <c r="AH272" t="n">
        <v>2</v>
      </c>
      <c r="AI272" t="n">
        <v>78864974</v>
      </c>
      <c r="AJ272" t="n">
        <v>274</v>
      </c>
      <c r="AK272" t="n">
        <v>0</v>
      </c>
      <c r="AL272" t="n">
        <v>0</v>
      </c>
      <c r="AM272" t="n">
        <v>0</v>
      </c>
      <c r="AN272" t="n">
        <v>0</v>
      </c>
      <c r="AO272" t="n">
        <v>0</v>
      </c>
      <c r="AP272" t="n">
        <v>0</v>
      </c>
      <c r="AQ272" t="n">
        <v>0</v>
      </c>
      <c r="AR272" t="n">
        <v>0</v>
      </c>
    </row>
    <row r="273">
      <c r="A273">
        <f>ROW(Source!A942)</f>
        <v/>
      </c>
      <c r="B273" t="n">
        <v>78864991</v>
      </c>
      <c r="C273" t="n">
        <v>78864968</v>
      </c>
      <c r="D273" t="n">
        <v>29117360</v>
      </c>
      <c r="E273" t="n">
        <v>1</v>
      </c>
      <c r="F273" t="n">
        <v>1</v>
      </c>
      <c r="G273" t="n">
        <v>1</v>
      </c>
      <c r="H273" t="n">
        <v>3</v>
      </c>
      <c r="I273" t="inlineStr">
        <is>
          <t>103-1456</t>
        </is>
      </c>
      <c r="J273" t="inlineStr">
        <is>
          <t>ТССЦ Московской обл., 103-1456, приказ Минстроя России №675/пр от 28.02.2017 № 254/пр</t>
        </is>
      </c>
      <c r="K273" t="inlineStr">
        <is>
          <t>Трубы металлополимерные многослойные для холодного водоснабжения, давлением 1 МПа (10 кгс/см2), для температуры до 30 градусов С, диаметром 20 мм</t>
        </is>
      </c>
      <c r="L273" t="n">
        <v>1301</v>
      </c>
      <c r="N273" t="n">
        <v>1003</v>
      </c>
      <c r="O273" t="inlineStr">
        <is>
          <t>м</t>
        </is>
      </c>
      <c r="P273" t="inlineStr">
        <is>
          <t>м</t>
        </is>
      </c>
      <c r="Q273" t="n">
        <v>1</v>
      </c>
      <c r="X273" t="n">
        <v>95.8</v>
      </c>
      <c r="Y273" t="n">
        <v>21.1</v>
      </c>
      <c r="Z273" t="n">
        <v>0</v>
      </c>
      <c r="AA273" t="n">
        <v>0</v>
      </c>
      <c r="AB273" t="n">
        <v>0</v>
      </c>
      <c r="AC273" t="n">
        <v>0</v>
      </c>
      <c r="AD273" t="n">
        <v>1</v>
      </c>
      <c r="AE273" t="n">
        <v>0</v>
      </c>
      <c r="AF273" t="inlineStr"/>
      <c r="AG273" t="n">
        <v>95.8</v>
      </c>
      <c r="AH273" t="n">
        <v>2</v>
      </c>
      <c r="AI273" t="n">
        <v>78864975</v>
      </c>
      <c r="AJ273" t="n">
        <v>275</v>
      </c>
      <c r="AK273" t="n">
        <v>0</v>
      </c>
      <c r="AL273" t="n">
        <v>0</v>
      </c>
      <c r="AM273" t="n">
        <v>0</v>
      </c>
      <c r="AN273" t="n">
        <v>0</v>
      </c>
      <c r="AO273" t="n">
        <v>0</v>
      </c>
      <c r="AP273" t="n">
        <v>0</v>
      </c>
      <c r="AQ273" t="n">
        <v>0</v>
      </c>
      <c r="AR273" t="n">
        <v>0</v>
      </c>
    </row>
    <row r="274">
      <c r="A274">
        <f>ROW(Source!A942)</f>
        <v/>
      </c>
      <c r="B274" t="n">
        <v>78864992</v>
      </c>
      <c r="C274" t="n">
        <v>78864968</v>
      </c>
      <c r="D274" t="n">
        <v>29117371</v>
      </c>
      <c r="E274" t="n">
        <v>1</v>
      </c>
      <c r="F274" t="n">
        <v>1</v>
      </c>
      <c r="G274" t="n">
        <v>1</v>
      </c>
      <c r="H274" t="n">
        <v>3</v>
      </c>
      <c r="I274" t="inlineStr">
        <is>
          <t>103-9910</t>
        </is>
      </c>
      <c r="J274" t="inlineStr">
        <is>
          <t>ТССЦ Московской обл., 103-9910, приказ Минстроя России №675/пр от 28.02.2017 № 254/пр</t>
        </is>
      </c>
      <c r="K274" t="inlineStr">
        <is>
          <t>Фасонные и соединительные части к многослойным металлополимерным трубам</t>
        </is>
      </c>
      <c r="L274" t="n">
        <v>1354</v>
      </c>
      <c r="N274" t="n">
        <v>1010</v>
      </c>
      <c r="O274" t="inlineStr">
        <is>
          <t>шт.</t>
        </is>
      </c>
      <c r="P274" t="inlineStr">
        <is>
          <t>шт.</t>
        </is>
      </c>
      <c r="Q274" t="n">
        <v>1</v>
      </c>
      <c r="X274" t="n">
        <v>0</v>
      </c>
      <c r="Y274" t="n">
        <v>0</v>
      </c>
      <c r="Z274" t="n">
        <v>0</v>
      </c>
      <c r="AA274" t="n">
        <v>0</v>
      </c>
      <c r="AB274" t="n">
        <v>0</v>
      </c>
      <c r="AC274" t="n">
        <v>1</v>
      </c>
      <c r="AD274" t="n">
        <v>0</v>
      </c>
      <c r="AE274" t="n">
        <v>0</v>
      </c>
      <c r="AF274" t="inlineStr"/>
      <c r="AG274" t="n">
        <v>0</v>
      </c>
      <c r="AH274" t="n">
        <v>3</v>
      </c>
      <c r="AI274" t="n">
        <v>-1</v>
      </c>
      <c r="AJ274" t="inlineStr"/>
      <c r="AK274" t="n">
        <v>0</v>
      </c>
      <c r="AL274" t="n">
        <v>0</v>
      </c>
      <c r="AM274" t="n">
        <v>0</v>
      </c>
      <c r="AN274" t="n">
        <v>0</v>
      </c>
      <c r="AO274" t="n">
        <v>0</v>
      </c>
      <c r="AP274" t="n">
        <v>0</v>
      </c>
      <c r="AQ274" t="n">
        <v>0</v>
      </c>
      <c r="AR274" t="n">
        <v>0</v>
      </c>
    </row>
    <row r="275">
      <c r="A275">
        <f>ROW(Source!A942)</f>
        <v/>
      </c>
      <c r="B275" t="n">
        <v>78864993</v>
      </c>
      <c r="C275" t="n">
        <v>78864968</v>
      </c>
      <c r="D275" t="n">
        <v>29140635</v>
      </c>
      <c r="E275" t="n">
        <v>1</v>
      </c>
      <c r="F275" t="n">
        <v>1</v>
      </c>
      <c r="G275" t="n">
        <v>1</v>
      </c>
      <c r="H275" t="n">
        <v>3</v>
      </c>
      <c r="I275" t="inlineStr">
        <is>
          <t>301-1380</t>
        </is>
      </c>
      <c r="J275" t="inlineStr">
        <is>
          <t>ТССЦ Московской обл., 301-1380, приказ Минстроя России №675/пр от 28.02.2017 № 256/пр</t>
        </is>
      </c>
      <c r="K275" t="inlineStr">
        <is>
          <t>Трубки защитные гофрированные</t>
        </is>
      </c>
      <c r="L275" t="n">
        <v>1301</v>
      </c>
      <c r="N275" t="n">
        <v>1003</v>
      </c>
      <c r="O275" t="inlineStr">
        <is>
          <t>м</t>
        </is>
      </c>
      <c r="P275" t="inlineStr">
        <is>
          <t>м</t>
        </is>
      </c>
      <c r="Q275" t="n">
        <v>1</v>
      </c>
      <c r="X275" t="n">
        <v>11</v>
      </c>
      <c r="Y275" t="n">
        <v>9.52</v>
      </c>
      <c r="Z275" t="n">
        <v>0</v>
      </c>
      <c r="AA275" t="n">
        <v>0</v>
      </c>
      <c r="AB275" t="n">
        <v>0</v>
      </c>
      <c r="AC275" t="n">
        <v>0</v>
      </c>
      <c r="AD275" t="n">
        <v>1</v>
      </c>
      <c r="AE275" t="n">
        <v>0</v>
      </c>
      <c r="AF275" t="inlineStr"/>
      <c r="AG275" t="n">
        <v>11</v>
      </c>
      <c r="AH275" t="n">
        <v>2</v>
      </c>
      <c r="AI275" t="n">
        <v>78864976</v>
      </c>
      <c r="AJ275" t="n">
        <v>276</v>
      </c>
      <c r="AK275" t="n">
        <v>0</v>
      </c>
      <c r="AL275" t="n">
        <v>0</v>
      </c>
      <c r="AM275" t="n">
        <v>0</v>
      </c>
      <c r="AN275" t="n">
        <v>0</v>
      </c>
      <c r="AO275" t="n">
        <v>0</v>
      </c>
      <c r="AP275" t="n">
        <v>0</v>
      </c>
      <c r="AQ275" t="n">
        <v>0</v>
      </c>
      <c r="AR275" t="n">
        <v>0</v>
      </c>
    </row>
    <row r="276">
      <c r="A276">
        <f>ROW(Source!A942)</f>
        <v/>
      </c>
      <c r="B276" t="n">
        <v>78864994</v>
      </c>
      <c r="C276" t="n">
        <v>78864968</v>
      </c>
      <c r="D276" t="n">
        <v>29139870</v>
      </c>
      <c r="E276" t="n">
        <v>1</v>
      </c>
      <c r="F276" t="n">
        <v>1</v>
      </c>
      <c r="G276" t="n">
        <v>1</v>
      </c>
      <c r="H276" t="n">
        <v>3</v>
      </c>
      <c r="I276" t="inlineStr">
        <is>
          <t>301-9240</t>
        </is>
      </c>
      <c r="J276" t="inlineStr">
        <is>
          <t>ТССЦ Московской обл., 301-9240, приказ Минстроя России №675/пр от 28.02.2017 № 256/пр</t>
        </is>
      </c>
      <c r="K276" t="inlineStr">
        <is>
          <t>Крепления</t>
        </is>
      </c>
      <c r="L276" t="n">
        <v>1346</v>
      </c>
      <c r="N276" t="n">
        <v>1009</v>
      </c>
      <c r="O276" t="inlineStr">
        <is>
          <t>кг</t>
        </is>
      </c>
      <c r="P276" t="inlineStr">
        <is>
          <t>кг</t>
        </is>
      </c>
      <c r="Q276" t="n">
        <v>1</v>
      </c>
      <c r="X276" t="n">
        <v>0</v>
      </c>
      <c r="Y276" t="n">
        <v>0</v>
      </c>
      <c r="Z276" t="n">
        <v>0</v>
      </c>
      <c r="AA276" t="n">
        <v>0</v>
      </c>
      <c r="AB276" t="n">
        <v>0</v>
      </c>
      <c r="AC276" t="n">
        <v>1</v>
      </c>
      <c r="AD276" t="n">
        <v>0</v>
      </c>
      <c r="AE276" t="n">
        <v>0</v>
      </c>
      <c r="AF276" t="inlineStr"/>
      <c r="AG276" t="n">
        <v>0</v>
      </c>
      <c r="AH276" t="n">
        <v>3</v>
      </c>
      <c r="AI276" t="n">
        <v>-1</v>
      </c>
      <c r="AJ276" t="inlineStr"/>
      <c r="AK276" t="n">
        <v>0</v>
      </c>
      <c r="AL276" t="n">
        <v>0</v>
      </c>
      <c r="AM276" t="n">
        <v>0</v>
      </c>
      <c r="AN276" t="n">
        <v>0</v>
      </c>
      <c r="AO276" t="n">
        <v>0</v>
      </c>
      <c r="AP276" t="n">
        <v>0</v>
      </c>
      <c r="AQ276" t="n">
        <v>0</v>
      </c>
      <c r="AR276" t="n">
        <v>0</v>
      </c>
    </row>
    <row r="277">
      <c r="A277">
        <f>ROW(Source!A942)</f>
        <v/>
      </c>
      <c r="B277" t="n">
        <v>78864995</v>
      </c>
      <c r="C277" t="n">
        <v>78864968</v>
      </c>
      <c r="D277" t="n">
        <v>29144271</v>
      </c>
      <c r="E277" t="n">
        <v>1</v>
      </c>
      <c r="F277" t="n">
        <v>1</v>
      </c>
      <c r="G277" t="n">
        <v>1</v>
      </c>
      <c r="H277" t="n">
        <v>3</v>
      </c>
      <c r="I277" t="inlineStr">
        <is>
          <t>302-9912</t>
        </is>
      </c>
      <c r="J277" t="inlineStr">
        <is>
          <t>ТССЦ Московской обл., 302-9912, приказ Минстроя России №675/пр от 28.02.2017 № 256/пр</t>
        </is>
      </c>
      <c r="K277" t="inlineStr">
        <is>
          <t>Арматура запорная к многослойным металлополимерным трубам</t>
        </is>
      </c>
      <c r="L277" t="n">
        <v>1354</v>
      </c>
      <c r="N277" t="n">
        <v>1010</v>
      </c>
      <c r="O277" t="inlineStr">
        <is>
          <t>шт.</t>
        </is>
      </c>
      <c r="P277" t="inlineStr">
        <is>
          <t>шт.</t>
        </is>
      </c>
      <c r="Q277" t="n">
        <v>1</v>
      </c>
      <c r="X277" t="n">
        <v>0</v>
      </c>
      <c r="Y277" t="n">
        <v>0</v>
      </c>
      <c r="Z277" t="n">
        <v>0</v>
      </c>
      <c r="AA277" t="n">
        <v>0</v>
      </c>
      <c r="AB277" t="n">
        <v>0</v>
      </c>
      <c r="AC277" t="n">
        <v>1</v>
      </c>
      <c r="AD277" t="n">
        <v>0</v>
      </c>
      <c r="AE277" t="n">
        <v>0</v>
      </c>
      <c r="AF277" t="inlineStr"/>
      <c r="AG277" t="n">
        <v>0</v>
      </c>
      <c r="AH277" t="n">
        <v>3</v>
      </c>
      <c r="AI277" t="n">
        <v>-1</v>
      </c>
      <c r="AJ277" t="inlineStr"/>
      <c r="AK277" t="n">
        <v>0</v>
      </c>
      <c r="AL277" t="n">
        <v>0</v>
      </c>
      <c r="AM277" t="n">
        <v>0</v>
      </c>
      <c r="AN277" t="n">
        <v>0</v>
      </c>
      <c r="AO277" t="n">
        <v>0</v>
      </c>
      <c r="AP277" t="n">
        <v>0</v>
      </c>
      <c r="AQ277" t="n">
        <v>0</v>
      </c>
      <c r="AR277" t="n">
        <v>0</v>
      </c>
    </row>
    <row r="278">
      <c r="A278">
        <f>ROW(Source!A942)</f>
        <v/>
      </c>
      <c r="B278" t="n">
        <v>78864996</v>
      </c>
      <c r="C278" t="n">
        <v>78864968</v>
      </c>
      <c r="D278" t="n">
        <v>29149245</v>
      </c>
      <c r="E278" t="n">
        <v>1</v>
      </c>
      <c r="F278" t="n">
        <v>1</v>
      </c>
      <c r="G278" t="n">
        <v>1</v>
      </c>
      <c r="H278" t="n">
        <v>3</v>
      </c>
      <c r="I278" t="inlineStr">
        <is>
          <t>405-0254</t>
        </is>
      </c>
      <c r="J278" t="inlineStr">
        <is>
          <t>ТССЦ Московской обл., 405-0254, приказ Минстроя России №675/пр от 28.02.2017 № 257/пр</t>
        </is>
      </c>
      <c r="K278" t="inlineStr">
        <is>
          <t>Известь строительная негашеная хлорная, марки А</t>
        </is>
      </c>
      <c r="L278" t="n">
        <v>1348</v>
      </c>
      <c r="N278" t="n">
        <v>1009</v>
      </c>
      <c r="O278" t="inlineStr">
        <is>
          <t>т</t>
        </is>
      </c>
      <c r="P278" t="inlineStr">
        <is>
          <t>т</t>
        </is>
      </c>
      <c r="Q278" t="n">
        <v>1000</v>
      </c>
      <c r="X278" t="n">
        <v>0.0016</v>
      </c>
      <c r="Y278" t="n">
        <v>2147</v>
      </c>
      <c r="Z278" t="n">
        <v>0</v>
      </c>
      <c r="AA278" t="n">
        <v>0</v>
      </c>
      <c r="AB278" t="n">
        <v>0</v>
      </c>
      <c r="AC278" t="n">
        <v>0</v>
      </c>
      <c r="AD278" t="n">
        <v>1</v>
      </c>
      <c r="AE278" t="n">
        <v>0</v>
      </c>
      <c r="AF278" t="inlineStr"/>
      <c r="AG278" t="n">
        <v>0.0016</v>
      </c>
      <c r="AH278" t="n">
        <v>2</v>
      </c>
      <c r="AI278" t="n">
        <v>78864977</v>
      </c>
      <c r="AJ278" t="n">
        <v>277</v>
      </c>
      <c r="AK278" t="n">
        <v>0</v>
      </c>
      <c r="AL278" t="n">
        <v>0</v>
      </c>
      <c r="AM278" t="n">
        <v>0</v>
      </c>
      <c r="AN278" t="n">
        <v>0</v>
      </c>
      <c r="AO278" t="n">
        <v>0</v>
      </c>
      <c r="AP278" t="n">
        <v>0</v>
      </c>
      <c r="AQ278" t="n">
        <v>0</v>
      </c>
      <c r="AR278" t="n">
        <v>0</v>
      </c>
    </row>
    <row r="279">
      <c r="A279">
        <f>ROW(Source!A942)</f>
        <v/>
      </c>
      <c r="B279" t="n">
        <v>78864997</v>
      </c>
      <c r="C279" t="n">
        <v>78864968</v>
      </c>
      <c r="D279" t="n">
        <v>29150040</v>
      </c>
      <c r="E279" t="n">
        <v>1</v>
      </c>
      <c r="F279" t="n">
        <v>1</v>
      </c>
      <c r="G279" t="n">
        <v>1</v>
      </c>
      <c r="H279" t="n">
        <v>3</v>
      </c>
      <c r="I279" t="inlineStr">
        <is>
          <t>411-0001</t>
        </is>
      </c>
      <c r="J279" t="inlineStr">
        <is>
          <t>ТССЦ Московской обл., 411-0001, приказ Минстроя России №675/пр от 28.02.2017 № 257/пр</t>
        </is>
      </c>
      <c r="K279" t="inlineStr">
        <is>
          <t>Вода</t>
        </is>
      </c>
      <c r="L279" t="n">
        <v>1339</v>
      </c>
      <c r="N279" t="n">
        <v>1007</v>
      </c>
      <c r="O279" t="inlineStr">
        <is>
          <t>м3</t>
        </is>
      </c>
      <c r="P279" t="inlineStr">
        <is>
          <t>м3</t>
        </is>
      </c>
      <c r="Q279" t="n">
        <v>1</v>
      </c>
      <c r="X279" t="n">
        <v>0.47</v>
      </c>
      <c r="Y279" t="n">
        <v>2.44</v>
      </c>
      <c r="Z279" t="n">
        <v>0</v>
      </c>
      <c r="AA279" t="n">
        <v>0</v>
      </c>
      <c r="AB279" t="n">
        <v>0</v>
      </c>
      <c r="AC279" t="n">
        <v>0</v>
      </c>
      <c r="AD279" t="n">
        <v>1</v>
      </c>
      <c r="AE279" t="n">
        <v>0</v>
      </c>
      <c r="AF279" t="inlineStr"/>
      <c r="AG279" t="n">
        <v>0.47</v>
      </c>
      <c r="AH279" t="n">
        <v>2</v>
      </c>
      <c r="AI279" t="n">
        <v>78864978</v>
      </c>
      <c r="AJ279" t="n">
        <v>278</v>
      </c>
      <c r="AK279" t="n">
        <v>0</v>
      </c>
      <c r="AL279" t="n">
        <v>0</v>
      </c>
      <c r="AM279" t="n">
        <v>0</v>
      </c>
      <c r="AN279" t="n">
        <v>0</v>
      </c>
      <c r="AO279" t="n">
        <v>0</v>
      </c>
      <c r="AP279" t="n">
        <v>0</v>
      </c>
      <c r="AQ279" t="n">
        <v>0</v>
      </c>
      <c r="AR279" t="n">
        <v>0</v>
      </c>
    </row>
    <row r="280">
      <c r="A280">
        <f>ROW(Source!A982)</f>
        <v/>
      </c>
      <c r="B280" t="n">
        <v>78865068</v>
      </c>
      <c r="C280" t="n">
        <v>78865067</v>
      </c>
      <c r="D280" t="n">
        <v>18409850</v>
      </c>
      <c r="E280" t="n">
        <v>1</v>
      </c>
      <c r="F280" t="n">
        <v>1</v>
      </c>
      <c r="G280" t="n">
        <v>1</v>
      </c>
      <c r="H280" t="n">
        <v>1</v>
      </c>
      <c r="I280" t="inlineStr">
        <is>
          <t>1-1035-90</t>
        </is>
      </c>
      <c r="J280" t="inlineStr"/>
      <c r="K280" t="inlineStr">
        <is>
          <t>Рабочий строитель среднего разряда 3,5</t>
        </is>
      </c>
      <c r="L280" t="n">
        <v>1369</v>
      </c>
      <c r="N280" t="n">
        <v>1013</v>
      </c>
      <c r="O280" t="inlineStr">
        <is>
          <t>чел.-ч</t>
        </is>
      </c>
      <c r="P280" t="inlineStr">
        <is>
          <t>чел.-ч</t>
        </is>
      </c>
      <c r="Q280" t="n">
        <v>1</v>
      </c>
      <c r="X280" t="n">
        <v>4.8</v>
      </c>
      <c r="Y280" t="n">
        <v>0</v>
      </c>
      <c r="Z280" t="n">
        <v>0</v>
      </c>
      <c r="AA280" t="n">
        <v>0</v>
      </c>
      <c r="AB280" t="n">
        <v>9.07</v>
      </c>
      <c r="AC280" t="n">
        <v>0</v>
      </c>
      <c r="AD280" t="n">
        <v>1</v>
      </c>
      <c r="AE280" t="n">
        <v>1</v>
      </c>
      <c r="AF280" t="inlineStr"/>
      <c r="AG280" t="n">
        <v>4.8</v>
      </c>
      <c r="AH280" t="n">
        <v>2</v>
      </c>
      <c r="AI280" t="n">
        <v>78865068</v>
      </c>
      <c r="AJ280" t="n">
        <v>280</v>
      </c>
      <c r="AK280" t="n">
        <v>0</v>
      </c>
      <c r="AL280" t="n">
        <v>0</v>
      </c>
      <c r="AM280" t="n">
        <v>0</v>
      </c>
      <c r="AN280" t="n">
        <v>0</v>
      </c>
      <c r="AO280" t="n">
        <v>0</v>
      </c>
      <c r="AP280" t="n">
        <v>0</v>
      </c>
      <c r="AQ280" t="n">
        <v>0</v>
      </c>
      <c r="AR280" t="n">
        <v>0</v>
      </c>
    </row>
    <row r="281">
      <c r="A281">
        <f>ROW(Source!A982)</f>
        <v/>
      </c>
      <c r="B281" t="n">
        <v>78865069</v>
      </c>
      <c r="C281" t="n">
        <v>78865067</v>
      </c>
      <c r="D281" t="n">
        <v>121548</v>
      </c>
      <c r="E281" t="n">
        <v>1</v>
      </c>
      <c r="F281" t="n">
        <v>1</v>
      </c>
      <c r="G281" t="n">
        <v>1</v>
      </c>
      <c r="H281" t="n">
        <v>1</v>
      </c>
      <c r="I281" t="inlineStr">
        <is>
          <t>2</t>
        </is>
      </c>
      <c r="J281" t="inlineStr"/>
      <c r="K281" t="inlineStr">
        <is>
          <t>Затраты труда машинистов</t>
        </is>
      </c>
      <c r="L281" t="n">
        <v>608254</v>
      </c>
      <c r="N281" t="n">
        <v>1013</v>
      </c>
      <c r="O281" t="inlineStr">
        <is>
          <t>чел.час</t>
        </is>
      </c>
      <c r="P281" t="inlineStr">
        <is>
          <t>чел.час</t>
        </is>
      </c>
      <c r="Q281" t="n">
        <v>1</v>
      </c>
      <c r="X281" t="n">
        <v>2.61</v>
      </c>
      <c r="Y281" t="n">
        <v>0</v>
      </c>
      <c r="Z281" t="n">
        <v>0</v>
      </c>
      <c r="AA281" t="n">
        <v>0</v>
      </c>
      <c r="AB281" t="n">
        <v>0</v>
      </c>
      <c r="AC281" t="n">
        <v>0</v>
      </c>
      <c r="AD281" t="n">
        <v>1</v>
      </c>
      <c r="AE281" t="n">
        <v>2</v>
      </c>
      <c r="AF281" t="inlineStr"/>
      <c r="AG281" t="n">
        <v>2.61</v>
      </c>
      <c r="AH281" t="n">
        <v>2</v>
      </c>
      <c r="AI281" t="n">
        <v>78865069</v>
      </c>
      <c r="AJ281" t="n">
        <v>281</v>
      </c>
      <c r="AK281" t="n">
        <v>0</v>
      </c>
      <c r="AL281" t="n">
        <v>0</v>
      </c>
      <c r="AM281" t="n">
        <v>0</v>
      </c>
      <c r="AN281" t="n">
        <v>0</v>
      </c>
      <c r="AO281" t="n">
        <v>0</v>
      </c>
      <c r="AP281" t="n">
        <v>0</v>
      </c>
      <c r="AQ281" t="n">
        <v>0</v>
      </c>
      <c r="AR281" t="n">
        <v>0</v>
      </c>
    </row>
    <row r="282">
      <c r="A282">
        <f>ROW(Source!A982)</f>
        <v/>
      </c>
      <c r="B282" t="n">
        <v>78865070</v>
      </c>
      <c r="C282" t="n">
        <v>78865067</v>
      </c>
      <c r="D282" t="n">
        <v>29172379</v>
      </c>
      <c r="E282" t="n">
        <v>1</v>
      </c>
      <c r="F282" t="n">
        <v>1</v>
      </c>
      <c r="G282" t="n">
        <v>1</v>
      </c>
      <c r="H282" t="n">
        <v>2</v>
      </c>
      <c r="I282" t="inlineStr">
        <is>
          <t>021141</t>
        </is>
      </c>
      <c r="J282" t="inlineStr">
        <is>
          <t>ТСЭМ Московской обл., 021141, приказ Минстроя России №675/пр от 28.02.2017 № 264/пр</t>
        </is>
      </c>
      <c r="K282" t="inlineStr">
        <is>
          <t>Краны на автомобильном ходу при работе на других видах строительства 10 т</t>
        </is>
      </c>
      <c r="L282" t="n">
        <v>1368</v>
      </c>
      <c r="N282" t="n">
        <v>1011</v>
      </c>
      <c r="O282" t="inlineStr">
        <is>
          <t>маш.-ч</t>
        </is>
      </c>
      <c r="P282" t="inlineStr">
        <is>
          <t>маш.-ч</t>
        </is>
      </c>
      <c r="Q282" t="n">
        <v>1</v>
      </c>
      <c r="X282" t="n">
        <v>0.01</v>
      </c>
      <c r="Y282" t="n">
        <v>0</v>
      </c>
      <c r="Z282" t="n">
        <v>112</v>
      </c>
      <c r="AA282" t="n">
        <v>13.5</v>
      </c>
      <c r="AB282" t="n">
        <v>0</v>
      </c>
      <c r="AC282" t="n">
        <v>0</v>
      </c>
      <c r="AD282" t="n">
        <v>1</v>
      </c>
      <c r="AE282" t="n">
        <v>0</v>
      </c>
      <c r="AF282" t="inlineStr"/>
      <c r="AG282" t="n">
        <v>0.01</v>
      </c>
      <c r="AH282" t="n">
        <v>2</v>
      </c>
      <c r="AI282" t="n">
        <v>78865070</v>
      </c>
      <c r="AJ282" t="n">
        <v>282</v>
      </c>
      <c r="AK282" t="n">
        <v>0</v>
      </c>
      <c r="AL282" t="n">
        <v>0</v>
      </c>
      <c r="AM282" t="n">
        <v>0</v>
      </c>
      <c r="AN282" t="n">
        <v>0</v>
      </c>
      <c r="AO282" t="n">
        <v>0</v>
      </c>
      <c r="AP282" t="n">
        <v>0</v>
      </c>
      <c r="AQ282" t="n">
        <v>0</v>
      </c>
      <c r="AR282" t="n">
        <v>0</v>
      </c>
    </row>
    <row r="283">
      <c r="A283">
        <f>ROW(Source!A982)</f>
        <v/>
      </c>
      <c r="B283" t="n">
        <v>78865071</v>
      </c>
      <c r="C283" t="n">
        <v>78865067</v>
      </c>
      <c r="D283" t="n">
        <v>29172951</v>
      </c>
      <c r="E283" t="n">
        <v>1</v>
      </c>
      <c r="F283" t="n">
        <v>1</v>
      </c>
      <c r="G283" t="n">
        <v>1</v>
      </c>
      <c r="H283" t="n">
        <v>2</v>
      </c>
      <c r="I283" t="inlineStr">
        <is>
          <t>081600</t>
        </is>
      </c>
      <c r="J283" t="inlineStr">
        <is>
          <t>ТСЭМ Московской обл., 081600, приказ Минстроя России №675/пр от 28.02.2017 № 264/пр</t>
        </is>
      </c>
      <c r="K283" t="inlineStr">
        <is>
          <t>Агрегаты для сварки полиэтиленовых труб</t>
        </is>
      </c>
      <c r="L283" t="n">
        <v>1368</v>
      </c>
      <c r="N283" t="n">
        <v>1011</v>
      </c>
      <c r="O283" t="inlineStr">
        <is>
          <t>маш.-ч</t>
        </is>
      </c>
      <c r="P283" t="inlineStr">
        <is>
          <t>маш.-ч</t>
        </is>
      </c>
      <c r="Q283" t="n">
        <v>1</v>
      </c>
      <c r="X283" t="n">
        <v>2.6</v>
      </c>
      <c r="Y283" t="n">
        <v>0</v>
      </c>
      <c r="Z283" t="n">
        <v>100.1</v>
      </c>
      <c r="AA283" t="n">
        <v>13.5</v>
      </c>
      <c r="AB283" t="n">
        <v>0</v>
      </c>
      <c r="AC283" t="n">
        <v>0</v>
      </c>
      <c r="AD283" t="n">
        <v>1</v>
      </c>
      <c r="AE283" t="n">
        <v>0</v>
      </c>
      <c r="AF283" t="inlineStr"/>
      <c r="AG283" t="n">
        <v>2.6</v>
      </c>
      <c r="AH283" t="n">
        <v>2</v>
      </c>
      <c r="AI283" t="n">
        <v>78865071</v>
      </c>
      <c r="AJ283" t="n">
        <v>283</v>
      </c>
      <c r="AK283" t="n">
        <v>0</v>
      </c>
      <c r="AL283" t="n">
        <v>0</v>
      </c>
      <c r="AM283" t="n">
        <v>0</v>
      </c>
      <c r="AN283" t="n">
        <v>0</v>
      </c>
      <c r="AO283" t="n">
        <v>0</v>
      </c>
      <c r="AP283" t="n">
        <v>0</v>
      </c>
      <c r="AQ283" t="n">
        <v>0</v>
      </c>
      <c r="AR283" t="n">
        <v>0</v>
      </c>
    </row>
    <row r="284">
      <c r="A284">
        <f>ROW(Source!A982)</f>
        <v/>
      </c>
      <c r="B284" t="n">
        <v>78865072</v>
      </c>
      <c r="C284" t="n">
        <v>78865067</v>
      </c>
      <c r="D284" t="n">
        <v>29174913</v>
      </c>
      <c r="E284" t="n">
        <v>1</v>
      </c>
      <c r="F284" t="n">
        <v>1</v>
      </c>
      <c r="G284" t="n">
        <v>1</v>
      </c>
      <c r="H284" t="n">
        <v>2</v>
      </c>
      <c r="I284" t="inlineStr">
        <is>
          <t>400001</t>
        </is>
      </c>
      <c r="J284" t="inlineStr">
        <is>
          <t>ТСЭМ Московской обл., 400001, приказ Минстроя России №675/пр от 28.02.2017 № 264/пр</t>
        </is>
      </c>
      <c r="K284" t="inlineStr">
        <is>
          <t>Автомобили бортовые, грузоподъемность до 5 т</t>
        </is>
      </c>
      <c r="L284" t="n">
        <v>1368</v>
      </c>
      <c r="N284" t="n">
        <v>1011</v>
      </c>
      <c r="O284" t="inlineStr">
        <is>
          <t>маш.-ч</t>
        </is>
      </c>
      <c r="P284" t="inlineStr">
        <is>
          <t>маш.-ч</t>
        </is>
      </c>
      <c r="Q284" t="n">
        <v>1</v>
      </c>
      <c r="X284" t="n">
        <v>0.01</v>
      </c>
      <c r="Y284" t="n">
        <v>0</v>
      </c>
      <c r="Z284" t="n">
        <v>87.17</v>
      </c>
      <c r="AA284" t="n">
        <v>11.6</v>
      </c>
      <c r="AB284" t="n">
        <v>0</v>
      </c>
      <c r="AC284" t="n">
        <v>0</v>
      </c>
      <c r="AD284" t="n">
        <v>1</v>
      </c>
      <c r="AE284" t="n">
        <v>0</v>
      </c>
      <c r="AF284" t="inlineStr"/>
      <c r="AG284" t="n">
        <v>0.01</v>
      </c>
      <c r="AH284" t="n">
        <v>2</v>
      </c>
      <c r="AI284" t="n">
        <v>78865072</v>
      </c>
      <c r="AJ284" t="n">
        <v>284</v>
      </c>
      <c r="AK284" t="n">
        <v>0</v>
      </c>
      <c r="AL284" t="n">
        <v>0</v>
      </c>
      <c r="AM284" t="n">
        <v>0</v>
      </c>
      <c r="AN284" t="n">
        <v>0</v>
      </c>
      <c r="AO284" t="n">
        <v>0</v>
      </c>
      <c r="AP284" t="n">
        <v>0</v>
      </c>
      <c r="AQ284" t="n">
        <v>0</v>
      </c>
      <c r="AR284" t="n">
        <v>0</v>
      </c>
    </row>
    <row r="285">
      <c r="A285">
        <f>ROW(Source!A982)</f>
        <v/>
      </c>
      <c r="B285" t="n">
        <v>78865073</v>
      </c>
      <c r="C285" t="n">
        <v>78865067</v>
      </c>
      <c r="D285" t="n">
        <v>29159469</v>
      </c>
      <c r="E285" t="n">
        <v>1</v>
      </c>
      <c r="F285" t="n">
        <v>1</v>
      </c>
      <c r="G285" t="n">
        <v>1</v>
      </c>
      <c r="H285" t="n">
        <v>3</v>
      </c>
      <c r="I285" t="inlineStr">
        <is>
          <t>507-0775</t>
        </is>
      </c>
      <c r="J285" t="inlineStr">
        <is>
          <t>ТССЦ Московской обл., 507-0775, приказ Минстроя России №675/пр от 28.02.2017 № 258/пр</t>
        </is>
      </c>
      <c r="K285" t="inlineStr">
        <is>
          <t>Соединительная арматура трубопроводов, переход диаметром 90х75 мм</t>
        </is>
      </c>
      <c r="L285" t="n">
        <v>1358</v>
      </c>
      <c r="N285" t="n">
        <v>1010</v>
      </c>
      <c r="O285" t="inlineStr">
        <is>
          <t>10 шт.</t>
        </is>
      </c>
      <c r="P285" t="inlineStr">
        <is>
          <t>10 шт.</t>
        </is>
      </c>
      <c r="Q285" t="n">
        <v>10</v>
      </c>
      <c r="X285" t="n">
        <v>1</v>
      </c>
      <c r="Y285" t="n">
        <v>82.55</v>
      </c>
      <c r="Z285" t="n">
        <v>0</v>
      </c>
      <c r="AA285" t="n">
        <v>0</v>
      </c>
      <c r="AB285" t="n">
        <v>0</v>
      </c>
      <c r="AC285" t="n">
        <v>0</v>
      </c>
      <c r="AD285" t="n">
        <v>1</v>
      </c>
      <c r="AE285" t="n">
        <v>0</v>
      </c>
      <c r="AF285" t="inlineStr"/>
      <c r="AG285" t="n">
        <v>1</v>
      </c>
      <c r="AH285" t="n">
        <v>2</v>
      </c>
      <c r="AI285" t="n">
        <v>78865073</v>
      </c>
      <c r="AJ285" t="n">
        <v>285</v>
      </c>
      <c r="AK285" t="n">
        <v>0</v>
      </c>
      <c r="AL285" t="n">
        <v>0</v>
      </c>
      <c r="AM285" t="n">
        <v>0</v>
      </c>
      <c r="AN285" t="n">
        <v>0</v>
      </c>
      <c r="AO285" t="n">
        <v>0</v>
      </c>
      <c r="AP285" t="n">
        <v>0</v>
      </c>
      <c r="AQ285" t="n">
        <v>0</v>
      </c>
      <c r="AR285" t="n">
        <v>0</v>
      </c>
    </row>
    <row r="286">
      <c r="A286">
        <f>ROW(Source!A1022)</f>
        <v/>
      </c>
      <c r="B286" t="n">
        <v>78865162</v>
      </c>
      <c r="C286" t="n">
        <v>78865147</v>
      </c>
      <c r="D286" t="n">
        <v>18411117</v>
      </c>
      <c r="E286" t="n">
        <v>1</v>
      </c>
      <c r="F286" t="n">
        <v>1</v>
      </c>
      <c r="G286" t="n">
        <v>1</v>
      </c>
      <c r="H286" t="n">
        <v>1</v>
      </c>
      <c r="I286" t="inlineStr">
        <is>
          <t>1-1040-90</t>
        </is>
      </c>
      <c r="J286" t="inlineStr"/>
      <c r="K286" t="inlineStr">
        <is>
          <t>Рабочий строитель среднего разряда 4</t>
        </is>
      </c>
      <c r="L286" t="n">
        <v>1369</v>
      </c>
      <c r="N286" t="n">
        <v>1013</v>
      </c>
      <c r="O286" t="inlineStr">
        <is>
          <t>чел.-ч</t>
        </is>
      </c>
      <c r="P286" t="inlineStr">
        <is>
          <t>чел.-ч</t>
        </is>
      </c>
      <c r="Q286" t="n">
        <v>1</v>
      </c>
      <c r="X286" t="n">
        <v>155</v>
      </c>
      <c r="Y286" t="n">
        <v>0</v>
      </c>
      <c r="Z286" t="n">
        <v>0</v>
      </c>
      <c r="AA286" t="n">
        <v>0</v>
      </c>
      <c r="AB286" t="n">
        <v>9.619999999999999</v>
      </c>
      <c r="AC286" t="n">
        <v>0</v>
      </c>
      <c r="AD286" t="n">
        <v>1</v>
      </c>
      <c r="AE286" t="n">
        <v>1</v>
      </c>
      <c r="AF286" t="inlineStr"/>
      <c r="AG286" t="n">
        <v>155</v>
      </c>
      <c r="AH286" t="n">
        <v>2</v>
      </c>
      <c r="AI286" t="n">
        <v>78865148</v>
      </c>
      <c r="AJ286" t="n">
        <v>287</v>
      </c>
      <c r="AK286" t="n">
        <v>0</v>
      </c>
      <c r="AL286" t="n">
        <v>0</v>
      </c>
      <c r="AM286" t="n">
        <v>0</v>
      </c>
      <c r="AN286" t="n">
        <v>0</v>
      </c>
      <c r="AO286" t="n">
        <v>0</v>
      </c>
      <c r="AP286" t="n">
        <v>0</v>
      </c>
      <c r="AQ286" t="n">
        <v>0</v>
      </c>
      <c r="AR286" t="n">
        <v>0</v>
      </c>
    </row>
    <row r="287">
      <c r="A287">
        <f>ROW(Source!A1022)</f>
        <v/>
      </c>
      <c r="B287" t="n">
        <v>78865163</v>
      </c>
      <c r="C287" t="n">
        <v>78865147</v>
      </c>
      <c r="D287" t="n">
        <v>29172659</v>
      </c>
      <c r="E287" t="n">
        <v>1</v>
      </c>
      <c r="F287" t="n">
        <v>1</v>
      </c>
      <c r="G287" t="n">
        <v>1</v>
      </c>
      <c r="H287" t="n">
        <v>2</v>
      </c>
      <c r="I287" t="inlineStr">
        <is>
          <t>040504</t>
        </is>
      </c>
      <c r="J287" t="inlineStr">
        <is>
          <t>ТСЭМ Московской обл., 040504, приказ Минстроя России №675/пр от 28.02.2017 № 264/пр</t>
        </is>
      </c>
      <c r="K287" t="inlineStr">
        <is>
          <t>Аппарат для газовой сварки и резки</t>
        </is>
      </c>
      <c r="L287" t="n">
        <v>1368</v>
      </c>
      <c r="N287" t="n">
        <v>1011</v>
      </c>
      <c r="O287" t="inlineStr">
        <is>
          <t>маш.-ч</t>
        </is>
      </c>
      <c r="P287" t="inlineStr">
        <is>
          <t>маш.-ч</t>
        </is>
      </c>
      <c r="Q287" t="n">
        <v>1</v>
      </c>
      <c r="X287" t="n">
        <v>2.82</v>
      </c>
      <c r="Y287" t="n">
        <v>0</v>
      </c>
      <c r="Z287" t="n">
        <v>1.2</v>
      </c>
      <c r="AA287" t="n">
        <v>0</v>
      </c>
      <c r="AB287" t="n">
        <v>0</v>
      </c>
      <c r="AC287" t="n">
        <v>0</v>
      </c>
      <c r="AD287" t="n">
        <v>1</v>
      </c>
      <c r="AE287" t="n">
        <v>0</v>
      </c>
      <c r="AF287" t="inlineStr"/>
      <c r="AG287" t="n">
        <v>2.82</v>
      </c>
      <c r="AH287" t="n">
        <v>2</v>
      </c>
      <c r="AI287" t="n">
        <v>78865149</v>
      </c>
      <c r="AJ287" t="n">
        <v>288</v>
      </c>
      <c r="AK287" t="n">
        <v>0</v>
      </c>
      <c r="AL287" t="n">
        <v>0</v>
      </c>
      <c r="AM287" t="n">
        <v>0</v>
      </c>
      <c r="AN287" t="n">
        <v>0</v>
      </c>
      <c r="AO287" t="n">
        <v>0</v>
      </c>
      <c r="AP287" t="n">
        <v>0</v>
      </c>
      <c r="AQ287" t="n">
        <v>0</v>
      </c>
      <c r="AR287" t="n">
        <v>0</v>
      </c>
    </row>
    <row r="288">
      <c r="A288">
        <f>ROW(Source!A1022)</f>
        <v/>
      </c>
      <c r="B288" t="n">
        <v>78865164</v>
      </c>
      <c r="C288" t="n">
        <v>78865147</v>
      </c>
      <c r="D288" t="n">
        <v>29174500</v>
      </c>
      <c r="E288" t="n">
        <v>1</v>
      </c>
      <c r="F288" t="n">
        <v>1</v>
      </c>
      <c r="G288" t="n">
        <v>1</v>
      </c>
      <c r="H288" t="n">
        <v>2</v>
      </c>
      <c r="I288" t="inlineStr">
        <is>
          <t>330206</t>
        </is>
      </c>
      <c r="J288" t="inlineStr">
        <is>
          <t>ТСЭМ Московской обл., 330206, приказ Минстроя России №675/пр от 28.02.2017 № 264/пр</t>
        </is>
      </c>
      <c r="K288" t="inlineStr">
        <is>
          <t>Дрели электрические</t>
        </is>
      </c>
      <c r="L288" t="n">
        <v>1368</v>
      </c>
      <c r="N288" t="n">
        <v>1011</v>
      </c>
      <c r="O288" t="inlineStr">
        <is>
          <t>маш.-ч</t>
        </is>
      </c>
      <c r="P288" t="inlineStr">
        <is>
          <t>маш.-ч</t>
        </is>
      </c>
      <c r="Q288" t="n">
        <v>1</v>
      </c>
      <c r="X288" t="n">
        <v>4.56</v>
      </c>
      <c r="Y288" t="n">
        <v>0</v>
      </c>
      <c r="Z288" t="n">
        <v>1.95</v>
      </c>
      <c r="AA288" t="n">
        <v>0</v>
      </c>
      <c r="AB288" t="n">
        <v>0</v>
      </c>
      <c r="AC288" t="n">
        <v>0</v>
      </c>
      <c r="AD288" t="n">
        <v>1</v>
      </c>
      <c r="AE288" t="n">
        <v>0</v>
      </c>
      <c r="AF288" t="inlineStr"/>
      <c r="AG288" t="n">
        <v>4.56</v>
      </c>
      <c r="AH288" t="n">
        <v>2</v>
      </c>
      <c r="AI288" t="n">
        <v>78865150</v>
      </c>
      <c r="AJ288" t="n">
        <v>289</v>
      </c>
      <c r="AK288" t="n">
        <v>0</v>
      </c>
      <c r="AL288" t="n">
        <v>0</v>
      </c>
      <c r="AM288" t="n">
        <v>0</v>
      </c>
      <c r="AN288" t="n">
        <v>0</v>
      </c>
      <c r="AO288" t="n">
        <v>0</v>
      </c>
      <c r="AP288" t="n">
        <v>0</v>
      </c>
      <c r="AQ288" t="n">
        <v>0</v>
      </c>
      <c r="AR288" t="n">
        <v>0</v>
      </c>
    </row>
    <row r="289">
      <c r="A289">
        <f>ROW(Source!A1022)</f>
        <v/>
      </c>
      <c r="B289" t="n">
        <v>78865165</v>
      </c>
      <c r="C289" t="n">
        <v>78865147</v>
      </c>
      <c r="D289" t="n">
        <v>29174913</v>
      </c>
      <c r="E289" t="n">
        <v>1</v>
      </c>
      <c r="F289" t="n">
        <v>1</v>
      </c>
      <c r="G289" t="n">
        <v>1</v>
      </c>
      <c r="H289" t="n">
        <v>2</v>
      </c>
      <c r="I289" t="inlineStr">
        <is>
          <t>400001</t>
        </is>
      </c>
      <c r="J289" t="inlineStr">
        <is>
          <t>ТСЭМ Московской обл., 400001, приказ Минстроя России №675/пр от 28.02.2017 № 264/пр</t>
        </is>
      </c>
      <c r="K289" t="inlineStr">
        <is>
          <t>Автомобили бортовые, грузоподъемность до 5 т</t>
        </is>
      </c>
      <c r="L289" t="n">
        <v>1368</v>
      </c>
      <c r="N289" t="n">
        <v>1011</v>
      </c>
      <c r="O289" t="inlineStr">
        <is>
          <t>маш.-ч</t>
        </is>
      </c>
      <c r="P289" t="inlineStr">
        <is>
          <t>маш.-ч</t>
        </is>
      </c>
      <c r="Q289" t="n">
        <v>1</v>
      </c>
      <c r="X289" t="n">
        <v>0.6</v>
      </c>
      <c r="Y289" t="n">
        <v>0</v>
      </c>
      <c r="Z289" t="n">
        <v>87.17</v>
      </c>
      <c r="AA289" t="n">
        <v>11.6</v>
      </c>
      <c r="AB289" t="n">
        <v>0</v>
      </c>
      <c r="AC289" t="n">
        <v>0</v>
      </c>
      <c r="AD289" t="n">
        <v>1</v>
      </c>
      <c r="AE289" t="n">
        <v>0</v>
      </c>
      <c r="AF289" t="inlineStr"/>
      <c r="AG289" t="n">
        <v>0.6</v>
      </c>
      <c r="AH289" t="n">
        <v>2</v>
      </c>
      <c r="AI289" t="n">
        <v>78865151</v>
      </c>
      <c r="AJ289" t="n">
        <v>290</v>
      </c>
      <c r="AK289" t="n">
        <v>0</v>
      </c>
      <c r="AL289" t="n">
        <v>0</v>
      </c>
      <c r="AM289" t="n">
        <v>0</v>
      </c>
      <c r="AN289" t="n">
        <v>0</v>
      </c>
      <c r="AO289" t="n">
        <v>0</v>
      </c>
      <c r="AP289" t="n">
        <v>0</v>
      </c>
      <c r="AQ289" t="n">
        <v>0</v>
      </c>
      <c r="AR289" t="n">
        <v>0</v>
      </c>
    </row>
    <row r="290">
      <c r="A290">
        <f>ROW(Source!A1022)</f>
        <v/>
      </c>
      <c r="B290" t="n">
        <v>78865166</v>
      </c>
      <c r="C290" t="n">
        <v>78865147</v>
      </c>
      <c r="D290" t="n">
        <v>29107441</v>
      </c>
      <c r="E290" t="n">
        <v>1</v>
      </c>
      <c r="F290" t="n">
        <v>1</v>
      </c>
      <c r="G290" t="n">
        <v>1</v>
      </c>
      <c r="H290" t="n">
        <v>3</v>
      </c>
      <c r="I290" t="inlineStr">
        <is>
          <t>101-0324</t>
        </is>
      </c>
      <c r="J290" t="inlineStr">
        <is>
          <t>ТССЦ Московской обл., 101-0324, приказ Минстроя России №675/пр от 28.02.2017 № 254/пр</t>
        </is>
      </c>
      <c r="K290" t="inlineStr">
        <is>
          <t>Кислород технический газообразный</t>
        </is>
      </c>
      <c r="L290" t="n">
        <v>1339</v>
      </c>
      <c r="N290" t="n">
        <v>1007</v>
      </c>
      <c r="O290" t="inlineStr">
        <is>
          <t>м3</t>
        </is>
      </c>
      <c r="P290" t="inlineStr">
        <is>
          <t>м3</t>
        </is>
      </c>
      <c r="Q290" t="n">
        <v>1</v>
      </c>
      <c r="X290" t="n">
        <v>0.48</v>
      </c>
      <c r="Y290" t="n">
        <v>6.23</v>
      </c>
      <c r="Z290" t="n">
        <v>0</v>
      </c>
      <c r="AA290" t="n">
        <v>0</v>
      </c>
      <c r="AB290" t="n">
        <v>0</v>
      </c>
      <c r="AC290" t="n">
        <v>0</v>
      </c>
      <c r="AD290" t="n">
        <v>1</v>
      </c>
      <c r="AE290" t="n">
        <v>0</v>
      </c>
      <c r="AF290" t="inlineStr"/>
      <c r="AG290" t="n">
        <v>0.48</v>
      </c>
      <c r="AH290" t="n">
        <v>2</v>
      </c>
      <c r="AI290" t="n">
        <v>78865152</v>
      </c>
      <c r="AJ290" t="n">
        <v>291</v>
      </c>
      <c r="AK290" t="n">
        <v>0</v>
      </c>
      <c r="AL290" t="n">
        <v>0</v>
      </c>
      <c r="AM290" t="n">
        <v>0</v>
      </c>
      <c r="AN290" t="n">
        <v>0</v>
      </c>
      <c r="AO290" t="n">
        <v>0</v>
      </c>
      <c r="AP290" t="n">
        <v>0</v>
      </c>
      <c r="AQ290" t="n">
        <v>0</v>
      </c>
      <c r="AR290" t="n">
        <v>0</v>
      </c>
    </row>
    <row r="291">
      <c r="A291">
        <f>ROW(Source!A1022)</f>
        <v/>
      </c>
      <c r="B291" t="n">
        <v>78865167</v>
      </c>
      <c r="C291" t="n">
        <v>78865147</v>
      </c>
      <c r="D291" t="n">
        <v>29107430</v>
      </c>
      <c r="E291" t="n">
        <v>1</v>
      </c>
      <c r="F291" t="n">
        <v>1</v>
      </c>
      <c r="G291" t="n">
        <v>1</v>
      </c>
      <c r="H291" t="n">
        <v>3</v>
      </c>
      <c r="I291" t="inlineStr">
        <is>
          <t>101-1602</t>
        </is>
      </c>
      <c r="J291" t="inlineStr">
        <is>
          <t>ТССЦ Московской обл., 101-1602, приказ Минстроя России №675/пр от 28.02.2017 № 254/пр</t>
        </is>
      </c>
      <c r="K291" t="inlineStr">
        <is>
          <t>Ацетилен газообразный технический</t>
        </is>
      </c>
      <c r="L291" t="n">
        <v>1339</v>
      </c>
      <c r="N291" t="n">
        <v>1007</v>
      </c>
      <c r="O291" t="inlineStr">
        <is>
          <t>м3</t>
        </is>
      </c>
      <c r="P291" t="inlineStr">
        <is>
          <t>м3</t>
        </is>
      </c>
      <c r="Q291" t="n">
        <v>1</v>
      </c>
      <c r="X291" t="n">
        <v>0.21</v>
      </c>
      <c r="Y291" t="n">
        <v>38.49</v>
      </c>
      <c r="Z291" t="n">
        <v>0</v>
      </c>
      <c r="AA291" t="n">
        <v>0</v>
      </c>
      <c r="AB291" t="n">
        <v>0</v>
      </c>
      <c r="AC291" t="n">
        <v>0</v>
      </c>
      <c r="AD291" t="n">
        <v>1</v>
      </c>
      <c r="AE291" t="n">
        <v>0</v>
      </c>
      <c r="AF291" t="inlineStr"/>
      <c r="AG291" t="n">
        <v>0.21</v>
      </c>
      <c r="AH291" t="n">
        <v>2</v>
      </c>
      <c r="AI291" t="n">
        <v>78865153</v>
      </c>
      <c r="AJ291" t="n">
        <v>292</v>
      </c>
      <c r="AK291" t="n">
        <v>0</v>
      </c>
      <c r="AL291" t="n">
        <v>0</v>
      </c>
      <c r="AM291" t="n">
        <v>0</v>
      </c>
      <c r="AN291" t="n">
        <v>0</v>
      </c>
      <c r="AO291" t="n">
        <v>0</v>
      </c>
      <c r="AP291" t="n">
        <v>0</v>
      </c>
      <c r="AQ291" t="n">
        <v>0</v>
      </c>
      <c r="AR291" t="n">
        <v>0</v>
      </c>
    </row>
    <row r="292">
      <c r="A292">
        <f>ROW(Source!A1022)</f>
        <v/>
      </c>
      <c r="B292" t="n">
        <v>78865168</v>
      </c>
      <c r="C292" t="n">
        <v>78865147</v>
      </c>
      <c r="D292" t="n">
        <v>29117360</v>
      </c>
      <c r="E292" t="n">
        <v>1</v>
      </c>
      <c r="F292" t="n">
        <v>1</v>
      </c>
      <c r="G292" t="n">
        <v>1</v>
      </c>
      <c r="H292" t="n">
        <v>3</v>
      </c>
      <c r="I292" t="inlineStr">
        <is>
          <t>103-1456</t>
        </is>
      </c>
      <c r="J292" t="inlineStr">
        <is>
          <t>ТССЦ Московской обл., 103-1456, приказ Минстроя России №675/пр от 28.02.2017 № 254/пр</t>
        </is>
      </c>
      <c r="K292" t="inlineStr">
        <is>
          <t>Трубы металлополимерные многослойные для холодного водоснабжения, давлением 1 МПа (10 кгс/см2), для температуры до 30 градусов С, диаметром 20 мм</t>
        </is>
      </c>
      <c r="L292" t="n">
        <v>1301</v>
      </c>
      <c r="N292" t="n">
        <v>1003</v>
      </c>
      <c r="O292" t="inlineStr">
        <is>
          <t>м</t>
        </is>
      </c>
      <c r="P292" t="inlineStr">
        <is>
          <t>м</t>
        </is>
      </c>
      <c r="Q292" t="n">
        <v>1</v>
      </c>
      <c r="X292" t="n">
        <v>95.8</v>
      </c>
      <c r="Y292" t="n">
        <v>21.1</v>
      </c>
      <c r="Z292" t="n">
        <v>0</v>
      </c>
      <c r="AA292" t="n">
        <v>0</v>
      </c>
      <c r="AB292" t="n">
        <v>0</v>
      </c>
      <c r="AC292" t="n">
        <v>0</v>
      </c>
      <c r="AD292" t="n">
        <v>1</v>
      </c>
      <c r="AE292" t="n">
        <v>0</v>
      </c>
      <c r="AF292" t="inlineStr"/>
      <c r="AG292" t="n">
        <v>95.8</v>
      </c>
      <c r="AH292" t="n">
        <v>2</v>
      </c>
      <c r="AI292" t="n">
        <v>78865154</v>
      </c>
      <c r="AJ292" t="n">
        <v>293</v>
      </c>
      <c r="AK292" t="n">
        <v>0</v>
      </c>
      <c r="AL292" t="n">
        <v>0</v>
      </c>
      <c r="AM292" t="n">
        <v>0</v>
      </c>
      <c r="AN292" t="n">
        <v>0</v>
      </c>
      <c r="AO292" t="n">
        <v>0</v>
      </c>
      <c r="AP292" t="n">
        <v>0</v>
      </c>
      <c r="AQ292" t="n">
        <v>0</v>
      </c>
      <c r="AR292" t="n">
        <v>0</v>
      </c>
    </row>
    <row r="293">
      <c r="A293">
        <f>ROW(Source!A1022)</f>
        <v/>
      </c>
      <c r="B293" t="n">
        <v>78865169</v>
      </c>
      <c r="C293" t="n">
        <v>78865147</v>
      </c>
      <c r="D293" t="n">
        <v>29117371</v>
      </c>
      <c r="E293" t="n">
        <v>1</v>
      </c>
      <c r="F293" t="n">
        <v>1</v>
      </c>
      <c r="G293" t="n">
        <v>1</v>
      </c>
      <c r="H293" t="n">
        <v>3</v>
      </c>
      <c r="I293" t="inlineStr">
        <is>
          <t>103-9910</t>
        </is>
      </c>
      <c r="J293" t="inlineStr">
        <is>
          <t>ТССЦ Московской обл., 103-9910, приказ Минстроя России №675/пр от 28.02.2017 № 254/пр</t>
        </is>
      </c>
      <c r="K293" t="inlineStr">
        <is>
          <t>Фасонные и соединительные части к многослойным металлополимерным трубам</t>
        </is>
      </c>
      <c r="L293" t="n">
        <v>1354</v>
      </c>
      <c r="N293" t="n">
        <v>1010</v>
      </c>
      <c r="O293" t="inlineStr">
        <is>
          <t>шт.</t>
        </is>
      </c>
      <c r="P293" t="inlineStr">
        <is>
          <t>шт.</t>
        </is>
      </c>
      <c r="Q293" t="n">
        <v>1</v>
      </c>
      <c r="X293" t="n">
        <v>0</v>
      </c>
      <c r="Y293" t="n">
        <v>0</v>
      </c>
      <c r="Z293" t="n">
        <v>0</v>
      </c>
      <c r="AA293" t="n">
        <v>0</v>
      </c>
      <c r="AB293" t="n">
        <v>0</v>
      </c>
      <c r="AC293" t="n">
        <v>1</v>
      </c>
      <c r="AD293" t="n">
        <v>0</v>
      </c>
      <c r="AE293" t="n">
        <v>0</v>
      </c>
      <c r="AF293" t="inlineStr"/>
      <c r="AG293" t="n">
        <v>0</v>
      </c>
      <c r="AH293" t="n">
        <v>3</v>
      </c>
      <c r="AI293" t="n">
        <v>-1</v>
      </c>
      <c r="AJ293" t="inlineStr"/>
      <c r="AK293" t="n">
        <v>0</v>
      </c>
      <c r="AL293" t="n">
        <v>0</v>
      </c>
      <c r="AM293" t="n">
        <v>0</v>
      </c>
      <c r="AN293" t="n">
        <v>0</v>
      </c>
      <c r="AO293" t="n">
        <v>0</v>
      </c>
      <c r="AP293" t="n">
        <v>0</v>
      </c>
      <c r="AQ293" t="n">
        <v>0</v>
      </c>
      <c r="AR293" t="n">
        <v>0</v>
      </c>
    </row>
    <row r="294">
      <c r="A294">
        <f>ROW(Source!A1022)</f>
        <v/>
      </c>
      <c r="B294" t="n">
        <v>78865170</v>
      </c>
      <c r="C294" t="n">
        <v>78865147</v>
      </c>
      <c r="D294" t="n">
        <v>29140635</v>
      </c>
      <c r="E294" t="n">
        <v>1</v>
      </c>
      <c r="F294" t="n">
        <v>1</v>
      </c>
      <c r="G294" t="n">
        <v>1</v>
      </c>
      <c r="H294" t="n">
        <v>3</v>
      </c>
      <c r="I294" t="inlineStr">
        <is>
          <t>301-1380</t>
        </is>
      </c>
      <c r="J294" t="inlineStr">
        <is>
          <t>ТССЦ Московской обл., 301-1380, приказ Минстроя России №675/пр от 28.02.2017 № 256/пр</t>
        </is>
      </c>
      <c r="K294" t="inlineStr">
        <is>
          <t>Трубки защитные гофрированные</t>
        </is>
      </c>
      <c r="L294" t="n">
        <v>1301</v>
      </c>
      <c r="N294" t="n">
        <v>1003</v>
      </c>
      <c r="O294" t="inlineStr">
        <is>
          <t>м</t>
        </is>
      </c>
      <c r="P294" t="inlineStr">
        <is>
          <t>м</t>
        </is>
      </c>
      <c r="Q294" t="n">
        <v>1</v>
      </c>
      <c r="X294" t="n">
        <v>11</v>
      </c>
      <c r="Y294" t="n">
        <v>9.52</v>
      </c>
      <c r="Z294" t="n">
        <v>0</v>
      </c>
      <c r="AA294" t="n">
        <v>0</v>
      </c>
      <c r="AB294" t="n">
        <v>0</v>
      </c>
      <c r="AC294" t="n">
        <v>0</v>
      </c>
      <c r="AD294" t="n">
        <v>1</v>
      </c>
      <c r="AE294" t="n">
        <v>0</v>
      </c>
      <c r="AF294" t="inlineStr"/>
      <c r="AG294" t="n">
        <v>11</v>
      </c>
      <c r="AH294" t="n">
        <v>2</v>
      </c>
      <c r="AI294" t="n">
        <v>78865155</v>
      </c>
      <c r="AJ294" t="n">
        <v>294</v>
      </c>
      <c r="AK294" t="n">
        <v>0</v>
      </c>
      <c r="AL294" t="n">
        <v>0</v>
      </c>
      <c r="AM294" t="n">
        <v>0</v>
      </c>
      <c r="AN294" t="n">
        <v>0</v>
      </c>
      <c r="AO294" t="n">
        <v>0</v>
      </c>
      <c r="AP294" t="n">
        <v>0</v>
      </c>
      <c r="AQ294" t="n">
        <v>0</v>
      </c>
      <c r="AR294" t="n">
        <v>0</v>
      </c>
    </row>
    <row r="295">
      <c r="A295">
        <f>ROW(Source!A1022)</f>
        <v/>
      </c>
      <c r="B295" t="n">
        <v>78865171</v>
      </c>
      <c r="C295" t="n">
        <v>78865147</v>
      </c>
      <c r="D295" t="n">
        <v>29139870</v>
      </c>
      <c r="E295" t="n">
        <v>1</v>
      </c>
      <c r="F295" t="n">
        <v>1</v>
      </c>
      <c r="G295" t="n">
        <v>1</v>
      </c>
      <c r="H295" t="n">
        <v>3</v>
      </c>
      <c r="I295" t="inlineStr">
        <is>
          <t>301-9240</t>
        </is>
      </c>
      <c r="J295" t="inlineStr">
        <is>
          <t>ТССЦ Московской обл., 301-9240, приказ Минстроя России №675/пр от 28.02.2017 № 256/пр</t>
        </is>
      </c>
      <c r="K295" t="inlineStr">
        <is>
          <t>Крепления</t>
        </is>
      </c>
      <c r="L295" t="n">
        <v>1346</v>
      </c>
      <c r="N295" t="n">
        <v>1009</v>
      </c>
      <c r="O295" t="inlineStr">
        <is>
          <t>кг</t>
        </is>
      </c>
      <c r="P295" t="inlineStr">
        <is>
          <t>кг</t>
        </is>
      </c>
      <c r="Q295" t="n">
        <v>1</v>
      </c>
      <c r="X295" t="n">
        <v>0</v>
      </c>
      <c r="Y295" t="n">
        <v>0</v>
      </c>
      <c r="Z295" t="n">
        <v>0</v>
      </c>
      <c r="AA295" t="n">
        <v>0</v>
      </c>
      <c r="AB295" t="n">
        <v>0</v>
      </c>
      <c r="AC295" t="n">
        <v>1</v>
      </c>
      <c r="AD295" t="n">
        <v>0</v>
      </c>
      <c r="AE295" t="n">
        <v>0</v>
      </c>
      <c r="AF295" t="inlineStr"/>
      <c r="AG295" t="n">
        <v>0</v>
      </c>
      <c r="AH295" t="n">
        <v>3</v>
      </c>
      <c r="AI295" t="n">
        <v>-1</v>
      </c>
      <c r="AJ295" t="inlineStr"/>
      <c r="AK295" t="n">
        <v>0</v>
      </c>
      <c r="AL295" t="n">
        <v>0</v>
      </c>
      <c r="AM295" t="n">
        <v>0</v>
      </c>
      <c r="AN295" t="n">
        <v>0</v>
      </c>
      <c r="AO295" t="n">
        <v>0</v>
      </c>
      <c r="AP295" t="n">
        <v>0</v>
      </c>
      <c r="AQ295" t="n">
        <v>0</v>
      </c>
      <c r="AR295" t="n">
        <v>0</v>
      </c>
    </row>
    <row r="296">
      <c r="A296">
        <f>ROW(Source!A1022)</f>
        <v/>
      </c>
      <c r="B296" t="n">
        <v>78865172</v>
      </c>
      <c r="C296" t="n">
        <v>78865147</v>
      </c>
      <c r="D296" t="n">
        <v>29144271</v>
      </c>
      <c r="E296" t="n">
        <v>1</v>
      </c>
      <c r="F296" t="n">
        <v>1</v>
      </c>
      <c r="G296" t="n">
        <v>1</v>
      </c>
      <c r="H296" t="n">
        <v>3</v>
      </c>
      <c r="I296" t="inlineStr">
        <is>
          <t>302-9912</t>
        </is>
      </c>
      <c r="J296" t="inlineStr">
        <is>
          <t>ТССЦ Московской обл., 302-9912, приказ Минстроя России №675/пр от 28.02.2017 № 256/пр</t>
        </is>
      </c>
      <c r="K296" t="inlineStr">
        <is>
          <t>Арматура запорная к многослойным металлополимерным трубам</t>
        </is>
      </c>
      <c r="L296" t="n">
        <v>1354</v>
      </c>
      <c r="N296" t="n">
        <v>1010</v>
      </c>
      <c r="O296" t="inlineStr">
        <is>
          <t>шт.</t>
        </is>
      </c>
      <c r="P296" t="inlineStr">
        <is>
          <t>шт.</t>
        </is>
      </c>
      <c r="Q296" t="n">
        <v>1</v>
      </c>
      <c r="X296" t="n">
        <v>0</v>
      </c>
      <c r="Y296" t="n">
        <v>0</v>
      </c>
      <c r="Z296" t="n">
        <v>0</v>
      </c>
      <c r="AA296" t="n">
        <v>0</v>
      </c>
      <c r="AB296" t="n">
        <v>0</v>
      </c>
      <c r="AC296" t="n">
        <v>1</v>
      </c>
      <c r="AD296" t="n">
        <v>0</v>
      </c>
      <c r="AE296" t="n">
        <v>0</v>
      </c>
      <c r="AF296" t="inlineStr"/>
      <c r="AG296" t="n">
        <v>0</v>
      </c>
      <c r="AH296" t="n">
        <v>3</v>
      </c>
      <c r="AI296" t="n">
        <v>-1</v>
      </c>
      <c r="AJ296" t="inlineStr"/>
      <c r="AK296" t="n">
        <v>0</v>
      </c>
      <c r="AL296" t="n">
        <v>0</v>
      </c>
      <c r="AM296" t="n">
        <v>0</v>
      </c>
      <c r="AN296" t="n">
        <v>0</v>
      </c>
      <c r="AO296" t="n">
        <v>0</v>
      </c>
      <c r="AP296" t="n">
        <v>0</v>
      </c>
      <c r="AQ296" t="n">
        <v>0</v>
      </c>
      <c r="AR296" t="n">
        <v>0</v>
      </c>
    </row>
    <row r="297">
      <c r="A297">
        <f>ROW(Source!A1022)</f>
        <v/>
      </c>
      <c r="B297" t="n">
        <v>78865173</v>
      </c>
      <c r="C297" t="n">
        <v>78865147</v>
      </c>
      <c r="D297" t="n">
        <v>29149245</v>
      </c>
      <c r="E297" t="n">
        <v>1</v>
      </c>
      <c r="F297" t="n">
        <v>1</v>
      </c>
      <c r="G297" t="n">
        <v>1</v>
      </c>
      <c r="H297" t="n">
        <v>3</v>
      </c>
      <c r="I297" t="inlineStr">
        <is>
          <t>405-0254</t>
        </is>
      </c>
      <c r="J297" t="inlineStr">
        <is>
          <t>ТССЦ Московской обл., 405-0254, приказ Минстроя России №675/пр от 28.02.2017 № 257/пр</t>
        </is>
      </c>
      <c r="K297" t="inlineStr">
        <is>
          <t>Известь строительная негашеная хлорная, марки А</t>
        </is>
      </c>
      <c r="L297" t="n">
        <v>1348</v>
      </c>
      <c r="N297" t="n">
        <v>1009</v>
      </c>
      <c r="O297" t="inlineStr">
        <is>
          <t>т</t>
        </is>
      </c>
      <c r="P297" t="inlineStr">
        <is>
          <t>т</t>
        </is>
      </c>
      <c r="Q297" t="n">
        <v>1000</v>
      </c>
      <c r="X297" t="n">
        <v>0.0016</v>
      </c>
      <c r="Y297" t="n">
        <v>2147</v>
      </c>
      <c r="Z297" t="n">
        <v>0</v>
      </c>
      <c r="AA297" t="n">
        <v>0</v>
      </c>
      <c r="AB297" t="n">
        <v>0</v>
      </c>
      <c r="AC297" t="n">
        <v>0</v>
      </c>
      <c r="AD297" t="n">
        <v>1</v>
      </c>
      <c r="AE297" t="n">
        <v>0</v>
      </c>
      <c r="AF297" t="inlineStr"/>
      <c r="AG297" t="n">
        <v>0.0016</v>
      </c>
      <c r="AH297" t="n">
        <v>2</v>
      </c>
      <c r="AI297" t="n">
        <v>78865158</v>
      </c>
      <c r="AJ297" t="n">
        <v>297</v>
      </c>
      <c r="AK297" t="n">
        <v>0</v>
      </c>
      <c r="AL297" t="n">
        <v>0</v>
      </c>
      <c r="AM297" t="n">
        <v>0</v>
      </c>
      <c r="AN297" t="n">
        <v>0</v>
      </c>
      <c r="AO297" t="n">
        <v>0</v>
      </c>
      <c r="AP297" t="n">
        <v>0</v>
      </c>
      <c r="AQ297" t="n">
        <v>0</v>
      </c>
      <c r="AR297" t="n">
        <v>0</v>
      </c>
    </row>
    <row r="298">
      <c r="A298">
        <f>ROW(Source!A1022)</f>
        <v/>
      </c>
      <c r="B298" t="n">
        <v>78865174</v>
      </c>
      <c r="C298" t="n">
        <v>78865147</v>
      </c>
      <c r="D298" t="n">
        <v>29150040</v>
      </c>
      <c r="E298" t="n">
        <v>1</v>
      </c>
      <c r="F298" t="n">
        <v>1</v>
      </c>
      <c r="G298" t="n">
        <v>1</v>
      </c>
      <c r="H298" t="n">
        <v>3</v>
      </c>
      <c r="I298" t="inlineStr">
        <is>
          <t>411-0001</t>
        </is>
      </c>
      <c r="J298" t="inlineStr">
        <is>
          <t>ТССЦ Московской обл., 411-0001, приказ Минстроя России №675/пр от 28.02.2017 № 257/пр</t>
        </is>
      </c>
      <c r="K298" t="inlineStr">
        <is>
          <t>Вода</t>
        </is>
      </c>
      <c r="L298" t="n">
        <v>1339</v>
      </c>
      <c r="N298" t="n">
        <v>1007</v>
      </c>
      <c r="O298" t="inlineStr">
        <is>
          <t>м3</t>
        </is>
      </c>
      <c r="P298" t="inlineStr">
        <is>
          <t>м3</t>
        </is>
      </c>
      <c r="Q298" t="n">
        <v>1</v>
      </c>
      <c r="X298" t="n">
        <v>0.47</v>
      </c>
      <c r="Y298" t="n">
        <v>2.44</v>
      </c>
      <c r="Z298" t="n">
        <v>0</v>
      </c>
      <c r="AA298" t="n">
        <v>0</v>
      </c>
      <c r="AB298" t="n">
        <v>0</v>
      </c>
      <c r="AC298" t="n">
        <v>0</v>
      </c>
      <c r="AD298" t="n">
        <v>1</v>
      </c>
      <c r="AE298" t="n">
        <v>0</v>
      </c>
      <c r="AF298" t="inlineStr"/>
      <c r="AG298" t="n">
        <v>0.47</v>
      </c>
      <c r="AH298" t="n">
        <v>2</v>
      </c>
      <c r="AI298" t="n">
        <v>78865159</v>
      </c>
      <c r="AJ298" t="n">
        <v>298</v>
      </c>
      <c r="AK298" t="n">
        <v>0</v>
      </c>
      <c r="AL298" t="n">
        <v>0</v>
      </c>
      <c r="AM298" t="n">
        <v>0</v>
      </c>
      <c r="AN298" t="n">
        <v>0</v>
      </c>
      <c r="AO298" t="n">
        <v>0</v>
      </c>
      <c r="AP298" t="n">
        <v>0</v>
      </c>
      <c r="AQ298" t="n">
        <v>0</v>
      </c>
      <c r="AR298" t="n">
        <v>0</v>
      </c>
    </row>
    <row r="299">
      <c r="A299">
        <f>ROW(Source!A1027)</f>
        <v/>
      </c>
      <c r="B299" t="n">
        <v>78865192</v>
      </c>
      <c r="C299" t="n">
        <v>78865183</v>
      </c>
      <c r="D299" t="n">
        <v>18410280</v>
      </c>
      <c r="E299" t="n">
        <v>1</v>
      </c>
      <c r="F299" t="n">
        <v>1</v>
      </c>
      <c r="G299" t="n">
        <v>1</v>
      </c>
      <c r="H299" t="n">
        <v>1</v>
      </c>
      <c r="I299" t="inlineStr">
        <is>
          <t>1-1039-90</t>
        </is>
      </c>
      <c r="J299" t="inlineStr"/>
      <c r="K299" t="inlineStr">
        <is>
          <t>Рабочий строитель среднего разряда 3,9</t>
        </is>
      </c>
      <c r="L299" t="n">
        <v>1369</v>
      </c>
      <c r="N299" t="n">
        <v>1013</v>
      </c>
      <c r="O299" t="inlineStr">
        <is>
          <t>чел.-ч</t>
        </is>
      </c>
      <c r="P299" t="inlineStr">
        <is>
          <t>чел.-ч</t>
        </is>
      </c>
      <c r="Q299" t="n">
        <v>1</v>
      </c>
      <c r="X299" t="n">
        <v>71</v>
      </c>
      <c r="Y299" t="n">
        <v>0</v>
      </c>
      <c r="Z299" t="n">
        <v>0</v>
      </c>
      <c r="AA299" t="n">
        <v>0</v>
      </c>
      <c r="AB299" t="n">
        <v>9.51</v>
      </c>
      <c r="AC299" t="n">
        <v>0</v>
      </c>
      <c r="AD299" t="n">
        <v>1</v>
      </c>
      <c r="AE299" t="n">
        <v>1</v>
      </c>
      <c r="AF299" t="inlineStr"/>
      <c r="AG299" t="n">
        <v>71</v>
      </c>
      <c r="AH299" t="n">
        <v>2</v>
      </c>
      <c r="AI299" t="n">
        <v>78865184</v>
      </c>
      <c r="AJ299" t="n">
        <v>301</v>
      </c>
      <c r="AK299" t="n">
        <v>0</v>
      </c>
      <c r="AL299" t="n">
        <v>0</v>
      </c>
      <c r="AM299" t="n">
        <v>0</v>
      </c>
      <c r="AN299" t="n">
        <v>0</v>
      </c>
      <c r="AO299" t="n">
        <v>0</v>
      </c>
      <c r="AP299" t="n">
        <v>0</v>
      </c>
      <c r="AQ299" t="n">
        <v>0</v>
      </c>
      <c r="AR299" t="n">
        <v>0</v>
      </c>
    </row>
    <row r="300">
      <c r="A300">
        <f>ROW(Source!A1027)</f>
        <v/>
      </c>
      <c r="B300" t="n">
        <v>78865193</v>
      </c>
      <c r="C300" t="n">
        <v>78865183</v>
      </c>
      <c r="D300" t="n">
        <v>121548</v>
      </c>
      <c r="E300" t="n">
        <v>1</v>
      </c>
      <c r="F300" t="n">
        <v>1</v>
      </c>
      <c r="G300" t="n">
        <v>1</v>
      </c>
      <c r="H300" t="n">
        <v>1</v>
      </c>
      <c r="I300" t="inlineStr">
        <is>
          <t>2</t>
        </is>
      </c>
      <c r="J300" t="inlineStr"/>
      <c r="K300" t="inlineStr">
        <is>
          <t>Затраты труда машинистов</t>
        </is>
      </c>
      <c r="L300" t="n">
        <v>608254</v>
      </c>
      <c r="N300" t="n">
        <v>1013</v>
      </c>
      <c r="O300" t="inlineStr">
        <is>
          <t>чел.час</t>
        </is>
      </c>
      <c r="P300" t="inlineStr">
        <is>
          <t>чел.час</t>
        </is>
      </c>
      <c r="Q300" t="n">
        <v>1</v>
      </c>
      <c r="X300" t="n">
        <v>0.11</v>
      </c>
      <c r="Y300" t="n">
        <v>0</v>
      </c>
      <c r="Z300" t="n">
        <v>0</v>
      </c>
      <c r="AA300" t="n">
        <v>0</v>
      </c>
      <c r="AB300" t="n">
        <v>0</v>
      </c>
      <c r="AC300" t="n">
        <v>0</v>
      </c>
      <c r="AD300" t="n">
        <v>1</v>
      </c>
      <c r="AE300" t="n">
        <v>2</v>
      </c>
      <c r="AF300" t="inlineStr"/>
      <c r="AG300" t="n">
        <v>0.11</v>
      </c>
      <c r="AH300" t="n">
        <v>2</v>
      </c>
      <c r="AI300" t="n">
        <v>78865185</v>
      </c>
      <c r="AJ300" t="n">
        <v>302</v>
      </c>
      <c r="AK300" t="n">
        <v>0</v>
      </c>
      <c r="AL300" t="n">
        <v>0</v>
      </c>
      <c r="AM300" t="n">
        <v>0</v>
      </c>
      <c r="AN300" t="n">
        <v>0</v>
      </c>
      <c r="AO300" t="n">
        <v>0</v>
      </c>
      <c r="AP300" t="n">
        <v>0</v>
      </c>
      <c r="AQ300" t="n">
        <v>0</v>
      </c>
      <c r="AR300" t="n">
        <v>0</v>
      </c>
    </row>
    <row r="301">
      <c r="A301">
        <f>ROW(Source!A1027)</f>
        <v/>
      </c>
      <c r="B301" t="n">
        <v>78865194</v>
      </c>
      <c r="C301" t="n">
        <v>78865183</v>
      </c>
      <c r="D301" t="n">
        <v>29172556</v>
      </c>
      <c r="E301" t="n">
        <v>1</v>
      </c>
      <c r="F301" t="n">
        <v>1</v>
      </c>
      <c r="G301" t="n">
        <v>1</v>
      </c>
      <c r="H301" t="n">
        <v>2</v>
      </c>
      <c r="I301" t="inlineStr">
        <is>
          <t>030954</t>
        </is>
      </c>
      <c r="J301" t="inlineStr">
        <is>
          <t>ТСЭМ Московской обл., 030954, приказ Минстроя России №675/пр от 28.02.2017 № 264/пр</t>
        </is>
      </c>
      <c r="K301" t="inlineStr">
        <is>
          <t>Подъемники грузоподъемностью до 500 кг одномачтовые, высота подъема 45 м</t>
        </is>
      </c>
      <c r="L301" t="n">
        <v>1368</v>
      </c>
      <c r="N301" t="n">
        <v>1011</v>
      </c>
      <c r="O301" t="inlineStr">
        <is>
          <t>маш.-ч</t>
        </is>
      </c>
      <c r="P301" t="inlineStr">
        <is>
          <t>маш.-ч</t>
        </is>
      </c>
      <c r="Q301" t="n">
        <v>1</v>
      </c>
      <c r="X301" t="n">
        <v>0.11</v>
      </c>
      <c r="Y301" t="n">
        <v>0</v>
      </c>
      <c r="Z301" t="n">
        <v>31.26</v>
      </c>
      <c r="AA301" t="n">
        <v>13.5</v>
      </c>
      <c r="AB301" t="n">
        <v>0</v>
      </c>
      <c r="AC301" t="n">
        <v>0</v>
      </c>
      <c r="AD301" t="n">
        <v>1</v>
      </c>
      <c r="AE301" t="n">
        <v>0</v>
      </c>
      <c r="AF301" t="inlineStr"/>
      <c r="AG301" t="n">
        <v>0.11</v>
      </c>
      <c r="AH301" t="n">
        <v>2</v>
      </c>
      <c r="AI301" t="n">
        <v>78865186</v>
      </c>
      <c r="AJ301" t="n">
        <v>303</v>
      </c>
      <c r="AK301" t="n">
        <v>0</v>
      </c>
      <c r="AL301" t="n">
        <v>0</v>
      </c>
      <c r="AM301" t="n">
        <v>0</v>
      </c>
      <c r="AN301" t="n">
        <v>0</v>
      </c>
      <c r="AO301" t="n">
        <v>0</v>
      </c>
      <c r="AP301" t="n">
        <v>0</v>
      </c>
      <c r="AQ301" t="n">
        <v>0</v>
      </c>
      <c r="AR301" t="n">
        <v>0</v>
      </c>
    </row>
    <row r="302">
      <c r="A302">
        <f>ROW(Source!A1027)</f>
        <v/>
      </c>
      <c r="B302" t="n">
        <v>78865195</v>
      </c>
      <c r="C302" t="n">
        <v>78865183</v>
      </c>
      <c r="D302" t="n">
        <v>29110398</v>
      </c>
      <c r="E302" t="n">
        <v>1</v>
      </c>
      <c r="F302" t="n">
        <v>1</v>
      </c>
      <c r="G302" t="n">
        <v>1</v>
      </c>
      <c r="H302" t="n">
        <v>3</v>
      </c>
      <c r="I302" t="inlineStr">
        <is>
          <t>101-0388</t>
        </is>
      </c>
      <c r="J302" t="inlineStr">
        <is>
          <t>ТССЦ Московской обл., 101-0388, приказ Минстроя России №675/пр от 28.02.2017 № 254/пр</t>
        </is>
      </c>
      <c r="K302" t="inlineStr">
        <is>
          <t>Краски масляные земляные марки МА-0115 мумия, сурик железный</t>
        </is>
      </c>
      <c r="L302" t="n">
        <v>1348</v>
      </c>
      <c r="N302" t="n">
        <v>1009</v>
      </c>
      <c r="O302" t="inlineStr">
        <is>
          <t>т</t>
        </is>
      </c>
      <c r="P302" t="inlineStr">
        <is>
          <t>т</t>
        </is>
      </c>
      <c r="Q302" t="n">
        <v>1000</v>
      </c>
      <c r="X302" t="n">
        <v>0.0013</v>
      </c>
      <c r="Y302" t="n">
        <v>15118.99</v>
      </c>
      <c r="Z302" t="n">
        <v>0</v>
      </c>
      <c r="AA302" t="n">
        <v>0</v>
      </c>
      <c r="AB302" t="n">
        <v>0</v>
      </c>
      <c r="AC302" t="n">
        <v>0</v>
      </c>
      <c r="AD302" t="n">
        <v>1</v>
      </c>
      <c r="AE302" t="n">
        <v>0</v>
      </c>
      <c r="AF302" t="inlineStr"/>
      <c r="AG302" t="n">
        <v>0.0013</v>
      </c>
      <c r="AH302" t="n">
        <v>2</v>
      </c>
      <c r="AI302" t="n">
        <v>78865187</v>
      </c>
      <c r="AJ302" t="n">
        <v>304</v>
      </c>
      <c r="AK302" t="n">
        <v>0</v>
      </c>
      <c r="AL302" t="n">
        <v>0</v>
      </c>
      <c r="AM302" t="n">
        <v>0</v>
      </c>
      <c r="AN302" t="n">
        <v>0</v>
      </c>
      <c r="AO302" t="n">
        <v>0</v>
      </c>
      <c r="AP302" t="n">
        <v>0</v>
      </c>
      <c r="AQ302" t="n">
        <v>0</v>
      </c>
      <c r="AR302" t="n">
        <v>0</v>
      </c>
    </row>
    <row r="303">
      <c r="A303">
        <f>ROW(Source!A1027)</f>
        <v/>
      </c>
      <c r="B303" t="n">
        <v>78865196</v>
      </c>
      <c r="C303" t="n">
        <v>78865183</v>
      </c>
      <c r="D303" t="n">
        <v>29110573</v>
      </c>
      <c r="E303" t="n">
        <v>1</v>
      </c>
      <c r="F303" t="n">
        <v>1</v>
      </c>
      <c r="G303" t="n">
        <v>1</v>
      </c>
      <c r="H303" t="n">
        <v>3</v>
      </c>
      <c r="I303" t="inlineStr">
        <is>
          <t>101-0628</t>
        </is>
      </c>
      <c r="J303" t="inlineStr">
        <is>
          <t>ТССЦ Московской обл., 101-0628, приказ Минстроя России №675/пр от 28.02.2017 № 254/пр</t>
        </is>
      </c>
      <c r="K303" t="inlineStr">
        <is>
          <t>Олифа комбинированная, марки К-3</t>
        </is>
      </c>
      <c r="L303" t="n">
        <v>1348</v>
      </c>
      <c r="N303" t="n">
        <v>1009</v>
      </c>
      <c r="O303" t="inlineStr">
        <is>
          <t>т</t>
        </is>
      </c>
      <c r="P303" t="inlineStr">
        <is>
          <t>т</t>
        </is>
      </c>
      <c r="Q303" t="n">
        <v>1000</v>
      </c>
      <c r="X303" t="n">
        <v>0.0024</v>
      </c>
      <c r="Y303" t="n">
        <v>16950</v>
      </c>
      <c r="Z303" t="n">
        <v>0</v>
      </c>
      <c r="AA303" t="n">
        <v>0</v>
      </c>
      <c r="AB303" t="n">
        <v>0</v>
      </c>
      <c r="AC303" t="n">
        <v>0</v>
      </c>
      <c r="AD303" t="n">
        <v>1</v>
      </c>
      <c r="AE303" t="n">
        <v>0</v>
      </c>
      <c r="AF303" t="inlineStr"/>
      <c r="AG303" t="n">
        <v>0.0024</v>
      </c>
      <c r="AH303" t="n">
        <v>2</v>
      </c>
      <c r="AI303" t="n">
        <v>78865188</v>
      </c>
      <c r="AJ303" t="n">
        <v>305</v>
      </c>
      <c r="AK303" t="n">
        <v>0</v>
      </c>
      <c r="AL303" t="n">
        <v>0</v>
      </c>
      <c r="AM303" t="n">
        <v>0</v>
      </c>
      <c r="AN303" t="n">
        <v>0</v>
      </c>
      <c r="AO303" t="n">
        <v>0</v>
      </c>
      <c r="AP303" t="n">
        <v>0</v>
      </c>
      <c r="AQ303" t="n">
        <v>0</v>
      </c>
      <c r="AR303" t="n">
        <v>0</v>
      </c>
    </row>
    <row r="304">
      <c r="A304">
        <f>ROW(Source!A1027)</f>
        <v/>
      </c>
      <c r="B304" t="n">
        <v>78865197</v>
      </c>
      <c r="C304" t="n">
        <v>78865183</v>
      </c>
      <c r="D304" t="n">
        <v>29107963</v>
      </c>
      <c r="E304" t="n">
        <v>1</v>
      </c>
      <c r="F304" t="n">
        <v>1</v>
      </c>
      <c r="G304" t="n">
        <v>1</v>
      </c>
      <c r="H304" t="n">
        <v>3</v>
      </c>
      <c r="I304" t="inlineStr">
        <is>
          <t>101-1669</t>
        </is>
      </c>
      <c r="J304" t="inlineStr">
        <is>
          <t>ТССЦ Московской обл., 101-1669, приказ Минстроя России №675/пр от 28.02.2017 № 254/пр</t>
        </is>
      </c>
      <c r="K304" t="inlineStr">
        <is>
          <t>Очес льняной</t>
        </is>
      </c>
      <c r="L304" t="n">
        <v>1346</v>
      </c>
      <c r="N304" t="n">
        <v>1009</v>
      </c>
      <c r="O304" t="inlineStr">
        <is>
          <t>кг</t>
        </is>
      </c>
      <c r="P304" t="inlineStr">
        <is>
          <t>кг</t>
        </is>
      </c>
      <c r="Q304" t="n">
        <v>1</v>
      </c>
      <c r="X304" t="n">
        <v>0.5600000000000001</v>
      </c>
      <c r="Y304" t="n">
        <v>37.29</v>
      </c>
      <c r="Z304" t="n">
        <v>0</v>
      </c>
      <c r="AA304" t="n">
        <v>0</v>
      </c>
      <c r="AB304" t="n">
        <v>0</v>
      </c>
      <c r="AC304" t="n">
        <v>0</v>
      </c>
      <c r="AD304" t="n">
        <v>1</v>
      </c>
      <c r="AE304" t="n">
        <v>0</v>
      </c>
      <c r="AF304" t="inlineStr"/>
      <c r="AG304" t="n">
        <v>0.5600000000000001</v>
      </c>
      <c r="AH304" t="n">
        <v>2</v>
      </c>
      <c r="AI304" t="n">
        <v>78865189</v>
      </c>
      <c r="AJ304" t="n">
        <v>306</v>
      </c>
      <c r="AK304" t="n">
        <v>0</v>
      </c>
      <c r="AL304" t="n">
        <v>0</v>
      </c>
      <c r="AM304" t="n">
        <v>0</v>
      </c>
      <c r="AN304" t="n">
        <v>0</v>
      </c>
      <c r="AO304" t="n">
        <v>0</v>
      </c>
      <c r="AP304" t="n">
        <v>0</v>
      </c>
      <c r="AQ304" t="n">
        <v>0</v>
      </c>
      <c r="AR304" t="n">
        <v>0</v>
      </c>
    </row>
    <row r="305">
      <c r="A305">
        <f>ROW(Source!A1027)</f>
        <v/>
      </c>
      <c r="B305" t="n">
        <v>78865198</v>
      </c>
      <c r="C305" t="n">
        <v>78865183</v>
      </c>
      <c r="D305" t="n">
        <v>29144224</v>
      </c>
      <c r="E305" t="n">
        <v>1</v>
      </c>
      <c r="F305" t="n">
        <v>1</v>
      </c>
      <c r="G305" t="n">
        <v>1</v>
      </c>
      <c r="H305" t="n">
        <v>3</v>
      </c>
      <c r="I305" t="inlineStr">
        <is>
          <t>302-1241</t>
        </is>
      </c>
      <c r="J305" t="inlineStr">
        <is>
          <t>ТССЦ Московской обл., 302-1241, приказ Минстроя России №675/пр от 28.02.2017 № 256/пр</t>
        </is>
      </c>
      <c r="K305" t="inlineStr">
        <is>
          <t>Сгоны стальные с муфтой и контргайкой, диаметром 50 мм</t>
        </is>
      </c>
      <c r="L305" t="n">
        <v>1354</v>
      </c>
      <c r="N305" t="n">
        <v>1010</v>
      </c>
      <c r="O305" t="inlineStr">
        <is>
          <t>шт.</t>
        </is>
      </c>
      <c r="P305" t="inlineStr">
        <is>
          <t>шт.</t>
        </is>
      </c>
      <c r="Q305" t="n">
        <v>1</v>
      </c>
      <c r="X305" t="n">
        <v>100</v>
      </c>
      <c r="Y305" t="n">
        <v>28.58</v>
      </c>
      <c r="Z305" t="n">
        <v>0</v>
      </c>
      <c r="AA305" t="n">
        <v>0</v>
      </c>
      <c r="AB305" t="n">
        <v>0</v>
      </c>
      <c r="AC305" t="n">
        <v>0</v>
      </c>
      <c r="AD305" t="n">
        <v>1</v>
      </c>
      <c r="AE305" t="n">
        <v>0</v>
      </c>
      <c r="AF305" t="inlineStr"/>
      <c r="AG305" t="n">
        <v>100</v>
      </c>
      <c r="AH305" t="n">
        <v>2</v>
      </c>
      <c r="AI305" t="n">
        <v>78865190</v>
      </c>
      <c r="AJ305" t="n">
        <v>307</v>
      </c>
      <c r="AK305" t="n">
        <v>0</v>
      </c>
      <c r="AL305" t="n">
        <v>0</v>
      </c>
      <c r="AM305" t="n">
        <v>0</v>
      </c>
      <c r="AN305" t="n">
        <v>0</v>
      </c>
      <c r="AO305" t="n">
        <v>0</v>
      </c>
      <c r="AP305" t="n">
        <v>0</v>
      </c>
      <c r="AQ305" t="n">
        <v>0</v>
      </c>
      <c r="AR305" t="n">
        <v>0</v>
      </c>
    </row>
    <row r="306">
      <c r="A306">
        <f>ROW(Source!A1068)</f>
        <v/>
      </c>
      <c r="B306" t="n">
        <v>78865276</v>
      </c>
      <c r="C306" t="n">
        <v>78865264</v>
      </c>
      <c r="D306" t="n">
        <v>18411117</v>
      </c>
      <c r="E306" t="n">
        <v>1</v>
      </c>
      <c r="F306" t="n">
        <v>1</v>
      </c>
      <c r="G306" t="n">
        <v>1</v>
      </c>
      <c r="H306" t="n">
        <v>1</v>
      </c>
      <c r="I306" t="inlineStr">
        <is>
          <t>1-1040-90</t>
        </is>
      </c>
      <c r="J306" t="inlineStr"/>
      <c r="K306" t="inlineStr">
        <is>
          <t>Рабочий строитель среднего разряда 4</t>
        </is>
      </c>
      <c r="L306" t="n">
        <v>1369</v>
      </c>
      <c r="N306" t="n">
        <v>1013</v>
      </c>
      <c r="O306" t="inlineStr">
        <is>
          <t>чел.-ч</t>
        </is>
      </c>
      <c r="P306" t="inlineStr">
        <is>
          <t>чел.-ч</t>
        </is>
      </c>
      <c r="Q306" t="n">
        <v>1</v>
      </c>
      <c r="X306" t="n">
        <v>155</v>
      </c>
      <c r="Y306" t="n">
        <v>0</v>
      </c>
      <c r="Z306" t="n">
        <v>0</v>
      </c>
      <c r="AA306" t="n">
        <v>0</v>
      </c>
      <c r="AB306" t="n">
        <v>9.619999999999999</v>
      </c>
      <c r="AC306" t="n">
        <v>0</v>
      </c>
      <c r="AD306" t="n">
        <v>1</v>
      </c>
      <c r="AE306" t="n">
        <v>1</v>
      </c>
      <c r="AF306" t="inlineStr"/>
      <c r="AG306" t="n">
        <v>155</v>
      </c>
      <c r="AH306" t="n">
        <v>2</v>
      </c>
      <c r="AI306" t="n">
        <v>78865265</v>
      </c>
      <c r="AJ306" t="n">
        <v>309</v>
      </c>
      <c r="AK306" t="n">
        <v>0</v>
      </c>
      <c r="AL306" t="n">
        <v>0</v>
      </c>
      <c r="AM306" t="n">
        <v>0</v>
      </c>
      <c r="AN306" t="n">
        <v>0</v>
      </c>
      <c r="AO306" t="n">
        <v>0</v>
      </c>
      <c r="AP306" t="n">
        <v>0</v>
      </c>
      <c r="AQ306" t="n">
        <v>0</v>
      </c>
      <c r="AR306" t="n">
        <v>0</v>
      </c>
    </row>
    <row r="307">
      <c r="A307">
        <f>ROW(Source!A1068)</f>
        <v/>
      </c>
      <c r="B307" t="n">
        <v>78865277</v>
      </c>
      <c r="C307" t="n">
        <v>78865264</v>
      </c>
      <c r="D307" t="n">
        <v>29172659</v>
      </c>
      <c r="E307" t="n">
        <v>1</v>
      </c>
      <c r="F307" t="n">
        <v>1</v>
      </c>
      <c r="G307" t="n">
        <v>1</v>
      </c>
      <c r="H307" t="n">
        <v>2</v>
      </c>
      <c r="I307" t="inlineStr">
        <is>
          <t>040504</t>
        </is>
      </c>
      <c r="J307" t="inlineStr">
        <is>
          <t>ТСЭМ Московской обл., 040504, приказ Минстроя России №675/пр от 28.02.2017 № 264/пр</t>
        </is>
      </c>
      <c r="K307" t="inlineStr">
        <is>
          <t>Аппарат для газовой сварки и резки</t>
        </is>
      </c>
      <c r="L307" t="n">
        <v>1368</v>
      </c>
      <c r="N307" t="n">
        <v>1011</v>
      </c>
      <c r="O307" t="inlineStr">
        <is>
          <t>маш.-ч</t>
        </is>
      </c>
      <c r="P307" t="inlineStr">
        <is>
          <t>маш.-ч</t>
        </is>
      </c>
      <c r="Q307" t="n">
        <v>1</v>
      </c>
      <c r="X307" t="n">
        <v>2.82</v>
      </c>
      <c r="Y307" t="n">
        <v>0</v>
      </c>
      <c r="Z307" t="n">
        <v>1.2</v>
      </c>
      <c r="AA307" t="n">
        <v>0</v>
      </c>
      <c r="AB307" t="n">
        <v>0</v>
      </c>
      <c r="AC307" t="n">
        <v>0</v>
      </c>
      <c r="AD307" t="n">
        <v>1</v>
      </c>
      <c r="AE307" t="n">
        <v>0</v>
      </c>
      <c r="AF307" t="inlineStr"/>
      <c r="AG307" t="n">
        <v>2.82</v>
      </c>
      <c r="AH307" t="n">
        <v>2</v>
      </c>
      <c r="AI307" t="n">
        <v>78865266</v>
      </c>
      <c r="AJ307" t="n">
        <v>310</v>
      </c>
      <c r="AK307" t="n">
        <v>0</v>
      </c>
      <c r="AL307" t="n">
        <v>0</v>
      </c>
      <c r="AM307" t="n">
        <v>0</v>
      </c>
      <c r="AN307" t="n">
        <v>0</v>
      </c>
      <c r="AO307" t="n">
        <v>0</v>
      </c>
      <c r="AP307" t="n">
        <v>0</v>
      </c>
      <c r="AQ307" t="n">
        <v>0</v>
      </c>
      <c r="AR307" t="n">
        <v>0</v>
      </c>
    </row>
    <row r="308">
      <c r="A308">
        <f>ROW(Source!A1068)</f>
        <v/>
      </c>
      <c r="B308" t="n">
        <v>78865278</v>
      </c>
      <c r="C308" t="n">
        <v>78865264</v>
      </c>
      <c r="D308" t="n">
        <v>29174500</v>
      </c>
      <c r="E308" t="n">
        <v>1</v>
      </c>
      <c r="F308" t="n">
        <v>1</v>
      </c>
      <c r="G308" t="n">
        <v>1</v>
      </c>
      <c r="H308" t="n">
        <v>2</v>
      </c>
      <c r="I308" t="inlineStr">
        <is>
          <t>330206</t>
        </is>
      </c>
      <c r="J308" t="inlineStr">
        <is>
          <t>ТСЭМ Московской обл., 330206, приказ Минстроя России №675/пр от 28.02.2017 № 264/пр</t>
        </is>
      </c>
      <c r="K308" t="inlineStr">
        <is>
          <t>Дрели электрические</t>
        </is>
      </c>
      <c r="L308" t="n">
        <v>1368</v>
      </c>
      <c r="N308" t="n">
        <v>1011</v>
      </c>
      <c r="O308" t="inlineStr">
        <is>
          <t>маш.-ч</t>
        </is>
      </c>
      <c r="P308" t="inlineStr">
        <is>
          <t>маш.-ч</t>
        </is>
      </c>
      <c r="Q308" t="n">
        <v>1</v>
      </c>
      <c r="X308" t="n">
        <v>4.56</v>
      </c>
      <c r="Y308" t="n">
        <v>0</v>
      </c>
      <c r="Z308" t="n">
        <v>1.95</v>
      </c>
      <c r="AA308" t="n">
        <v>0</v>
      </c>
      <c r="AB308" t="n">
        <v>0</v>
      </c>
      <c r="AC308" t="n">
        <v>0</v>
      </c>
      <c r="AD308" t="n">
        <v>1</v>
      </c>
      <c r="AE308" t="n">
        <v>0</v>
      </c>
      <c r="AF308" t="inlineStr"/>
      <c r="AG308" t="n">
        <v>4.56</v>
      </c>
      <c r="AH308" t="n">
        <v>2</v>
      </c>
      <c r="AI308" t="n">
        <v>78865267</v>
      </c>
      <c r="AJ308" t="n">
        <v>311</v>
      </c>
      <c r="AK308" t="n">
        <v>0</v>
      </c>
      <c r="AL308" t="n">
        <v>0</v>
      </c>
      <c r="AM308" t="n">
        <v>0</v>
      </c>
      <c r="AN308" t="n">
        <v>0</v>
      </c>
      <c r="AO308" t="n">
        <v>0</v>
      </c>
      <c r="AP308" t="n">
        <v>0</v>
      </c>
      <c r="AQ308" t="n">
        <v>0</v>
      </c>
      <c r="AR308" t="n">
        <v>0</v>
      </c>
    </row>
    <row r="309">
      <c r="A309">
        <f>ROW(Source!A1068)</f>
        <v/>
      </c>
      <c r="B309" t="n">
        <v>78865279</v>
      </c>
      <c r="C309" t="n">
        <v>78865264</v>
      </c>
      <c r="D309" t="n">
        <v>29174913</v>
      </c>
      <c r="E309" t="n">
        <v>1</v>
      </c>
      <c r="F309" t="n">
        <v>1</v>
      </c>
      <c r="G309" t="n">
        <v>1</v>
      </c>
      <c r="H309" t="n">
        <v>2</v>
      </c>
      <c r="I309" t="inlineStr">
        <is>
          <t>400001</t>
        </is>
      </c>
      <c r="J309" t="inlineStr">
        <is>
          <t>ТСЭМ Московской обл., 400001, приказ Минстроя России №675/пр от 28.02.2017 № 264/пр</t>
        </is>
      </c>
      <c r="K309" t="inlineStr">
        <is>
          <t>Автомобили бортовые, грузоподъемность до 5 т</t>
        </is>
      </c>
      <c r="L309" t="n">
        <v>1368</v>
      </c>
      <c r="N309" t="n">
        <v>1011</v>
      </c>
      <c r="O309" t="inlineStr">
        <is>
          <t>маш.-ч</t>
        </is>
      </c>
      <c r="P309" t="inlineStr">
        <is>
          <t>маш.-ч</t>
        </is>
      </c>
      <c r="Q309" t="n">
        <v>1</v>
      </c>
      <c r="X309" t="n">
        <v>0.6</v>
      </c>
      <c r="Y309" t="n">
        <v>0</v>
      </c>
      <c r="Z309" t="n">
        <v>87.17</v>
      </c>
      <c r="AA309" t="n">
        <v>11.6</v>
      </c>
      <c r="AB309" t="n">
        <v>0</v>
      </c>
      <c r="AC309" t="n">
        <v>0</v>
      </c>
      <c r="AD309" t="n">
        <v>1</v>
      </c>
      <c r="AE309" t="n">
        <v>0</v>
      </c>
      <c r="AF309" t="inlineStr"/>
      <c r="AG309" t="n">
        <v>0.6</v>
      </c>
      <c r="AH309" t="n">
        <v>2</v>
      </c>
      <c r="AI309" t="n">
        <v>78865268</v>
      </c>
      <c r="AJ309" t="n">
        <v>312</v>
      </c>
      <c r="AK309" t="n">
        <v>0</v>
      </c>
      <c r="AL309" t="n">
        <v>0</v>
      </c>
      <c r="AM309" t="n">
        <v>0</v>
      </c>
      <c r="AN309" t="n">
        <v>0</v>
      </c>
      <c r="AO309" t="n">
        <v>0</v>
      </c>
      <c r="AP309" t="n">
        <v>0</v>
      </c>
      <c r="AQ309" t="n">
        <v>0</v>
      </c>
      <c r="AR309" t="n">
        <v>0</v>
      </c>
    </row>
    <row r="310">
      <c r="A310">
        <f>ROW(Source!A1068)</f>
        <v/>
      </c>
      <c r="B310" t="n">
        <v>78865280</v>
      </c>
      <c r="C310" t="n">
        <v>78865264</v>
      </c>
      <c r="D310" t="n">
        <v>29107441</v>
      </c>
      <c r="E310" t="n">
        <v>1</v>
      </c>
      <c r="F310" t="n">
        <v>1</v>
      </c>
      <c r="G310" t="n">
        <v>1</v>
      </c>
      <c r="H310" t="n">
        <v>3</v>
      </c>
      <c r="I310" t="inlineStr">
        <is>
          <t>101-0324</t>
        </is>
      </c>
      <c r="J310" t="inlineStr">
        <is>
          <t>ТССЦ Московской обл., 101-0324, приказ Минстроя России №675/пр от 28.02.2017 № 254/пр</t>
        </is>
      </c>
      <c r="K310" t="inlineStr">
        <is>
          <t>Кислород технический газообразный</t>
        </is>
      </c>
      <c r="L310" t="n">
        <v>1339</v>
      </c>
      <c r="N310" t="n">
        <v>1007</v>
      </c>
      <c r="O310" t="inlineStr">
        <is>
          <t>м3</t>
        </is>
      </c>
      <c r="P310" t="inlineStr">
        <is>
          <t>м3</t>
        </is>
      </c>
      <c r="Q310" t="n">
        <v>1</v>
      </c>
      <c r="X310" t="n">
        <v>0.48</v>
      </c>
      <c r="Y310" t="n">
        <v>6.23</v>
      </c>
      <c r="Z310" t="n">
        <v>0</v>
      </c>
      <c r="AA310" t="n">
        <v>0</v>
      </c>
      <c r="AB310" t="n">
        <v>0</v>
      </c>
      <c r="AC310" t="n">
        <v>0</v>
      </c>
      <c r="AD310" t="n">
        <v>1</v>
      </c>
      <c r="AE310" t="n">
        <v>0</v>
      </c>
      <c r="AF310" t="inlineStr"/>
      <c r="AG310" t="n">
        <v>0.48</v>
      </c>
      <c r="AH310" t="n">
        <v>2</v>
      </c>
      <c r="AI310" t="n">
        <v>78865269</v>
      </c>
      <c r="AJ310" t="n">
        <v>313</v>
      </c>
      <c r="AK310" t="n">
        <v>0</v>
      </c>
      <c r="AL310" t="n">
        <v>0</v>
      </c>
      <c r="AM310" t="n">
        <v>0</v>
      </c>
      <c r="AN310" t="n">
        <v>0</v>
      </c>
      <c r="AO310" t="n">
        <v>0</v>
      </c>
      <c r="AP310" t="n">
        <v>0</v>
      </c>
      <c r="AQ310" t="n">
        <v>0</v>
      </c>
      <c r="AR310" t="n">
        <v>0</v>
      </c>
    </row>
    <row r="311">
      <c r="A311">
        <f>ROW(Source!A1068)</f>
        <v/>
      </c>
      <c r="B311" t="n">
        <v>78865281</v>
      </c>
      <c r="C311" t="n">
        <v>78865264</v>
      </c>
      <c r="D311" t="n">
        <v>29107430</v>
      </c>
      <c r="E311" t="n">
        <v>1</v>
      </c>
      <c r="F311" t="n">
        <v>1</v>
      </c>
      <c r="G311" t="n">
        <v>1</v>
      </c>
      <c r="H311" t="n">
        <v>3</v>
      </c>
      <c r="I311" t="inlineStr">
        <is>
          <t>101-1602</t>
        </is>
      </c>
      <c r="J311" t="inlineStr">
        <is>
          <t>ТССЦ Московской обл., 101-1602, приказ Минстроя России №675/пр от 28.02.2017 № 254/пр</t>
        </is>
      </c>
      <c r="K311" t="inlineStr">
        <is>
          <t>Ацетилен газообразный технический</t>
        </is>
      </c>
      <c r="L311" t="n">
        <v>1339</v>
      </c>
      <c r="N311" t="n">
        <v>1007</v>
      </c>
      <c r="O311" t="inlineStr">
        <is>
          <t>м3</t>
        </is>
      </c>
      <c r="P311" t="inlineStr">
        <is>
          <t>м3</t>
        </is>
      </c>
      <c r="Q311" t="n">
        <v>1</v>
      </c>
      <c r="X311" t="n">
        <v>0.21</v>
      </c>
      <c r="Y311" t="n">
        <v>38.49</v>
      </c>
      <c r="Z311" t="n">
        <v>0</v>
      </c>
      <c r="AA311" t="n">
        <v>0</v>
      </c>
      <c r="AB311" t="n">
        <v>0</v>
      </c>
      <c r="AC311" t="n">
        <v>0</v>
      </c>
      <c r="AD311" t="n">
        <v>1</v>
      </c>
      <c r="AE311" t="n">
        <v>0</v>
      </c>
      <c r="AF311" t="inlineStr"/>
      <c r="AG311" t="n">
        <v>0.21</v>
      </c>
      <c r="AH311" t="n">
        <v>2</v>
      </c>
      <c r="AI311" t="n">
        <v>78865270</v>
      </c>
      <c r="AJ311" t="n">
        <v>314</v>
      </c>
      <c r="AK311" t="n">
        <v>0</v>
      </c>
      <c r="AL311" t="n">
        <v>0</v>
      </c>
      <c r="AM311" t="n">
        <v>0</v>
      </c>
      <c r="AN311" t="n">
        <v>0</v>
      </c>
      <c r="AO311" t="n">
        <v>0</v>
      </c>
      <c r="AP311" t="n">
        <v>0</v>
      </c>
      <c r="AQ311" t="n">
        <v>0</v>
      </c>
      <c r="AR311" t="n">
        <v>0</v>
      </c>
    </row>
    <row r="312">
      <c r="A312">
        <f>ROW(Source!A1068)</f>
        <v/>
      </c>
      <c r="B312" t="n">
        <v>78865282</v>
      </c>
      <c r="C312" t="n">
        <v>78865264</v>
      </c>
      <c r="D312" t="n">
        <v>29117360</v>
      </c>
      <c r="E312" t="n">
        <v>1</v>
      </c>
      <c r="F312" t="n">
        <v>1</v>
      </c>
      <c r="G312" t="n">
        <v>1</v>
      </c>
      <c r="H312" t="n">
        <v>3</v>
      </c>
      <c r="I312" t="inlineStr">
        <is>
          <t>103-1456</t>
        </is>
      </c>
      <c r="J312" t="inlineStr">
        <is>
          <t>ТССЦ Московской обл., 103-1456, приказ Минстроя России №675/пр от 28.02.2017 № 254/пр</t>
        </is>
      </c>
      <c r="K312" t="inlineStr">
        <is>
          <t>Трубы металлополимерные многослойные для холодного водоснабжения, давлением 1 МПа (10 кгс/см2), для температуры до 30 градусов С, диаметром 20 мм</t>
        </is>
      </c>
      <c r="L312" t="n">
        <v>1301</v>
      </c>
      <c r="N312" t="n">
        <v>1003</v>
      </c>
      <c r="O312" t="inlineStr">
        <is>
          <t>м</t>
        </is>
      </c>
      <c r="P312" t="inlineStr">
        <is>
          <t>м</t>
        </is>
      </c>
      <c r="Q312" t="n">
        <v>1</v>
      </c>
      <c r="X312" t="n">
        <v>95.8</v>
      </c>
      <c r="Y312" t="n">
        <v>21.1</v>
      </c>
      <c r="Z312" t="n">
        <v>0</v>
      </c>
      <c r="AA312" t="n">
        <v>0</v>
      </c>
      <c r="AB312" t="n">
        <v>0</v>
      </c>
      <c r="AC312" t="n">
        <v>0</v>
      </c>
      <c r="AD312" t="n">
        <v>1</v>
      </c>
      <c r="AE312" t="n">
        <v>0</v>
      </c>
      <c r="AF312" t="inlineStr"/>
      <c r="AG312" t="n">
        <v>95.8</v>
      </c>
      <c r="AH312" t="n">
        <v>2</v>
      </c>
      <c r="AI312" t="n">
        <v>78865271</v>
      </c>
      <c r="AJ312" t="n">
        <v>315</v>
      </c>
      <c r="AK312" t="n">
        <v>0</v>
      </c>
      <c r="AL312" t="n">
        <v>0</v>
      </c>
      <c r="AM312" t="n">
        <v>0</v>
      </c>
      <c r="AN312" t="n">
        <v>0</v>
      </c>
      <c r="AO312" t="n">
        <v>0</v>
      </c>
      <c r="AP312" t="n">
        <v>0</v>
      </c>
      <c r="AQ312" t="n">
        <v>0</v>
      </c>
      <c r="AR312" t="n">
        <v>0</v>
      </c>
    </row>
    <row r="313">
      <c r="A313">
        <f>ROW(Source!A1068)</f>
        <v/>
      </c>
      <c r="B313" t="n">
        <v>78865283</v>
      </c>
      <c r="C313" t="n">
        <v>78865264</v>
      </c>
      <c r="D313" t="n">
        <v>29117371</v>
      </c>
      <c r="E313" t="n">
        <v>1</v>
      </c>
      <c r="F313" t="n">
        <v>1</v>
      </c>
      <c r="G313" t="n">
        <v>1</v>
      </c>
      <c r="H313" t="n">
        <v>3</v>
      </c>
      <c r="I313" t="inlineStr">
        <is>
          <t>103-9910</t>
        </is>
      </c>
      <c r="J313" t="inlineStr">
        <is>
          <t>ТССЦ Московской обл., 103-9910, приказ Минстроя России №675/пр от 28.02.2017 № 254/пр</t>
        </is>
      </c>
      <c r="K313" t="inlineStr">
        <is>
          <t>Фасонные и соединительные части к многослойным металлополимерным трубам</t>
        </is>
      </c>
      <c r="L313" t="n">
        <v>1354</v>
      </c>
      <c r="N313" t="n">
        <v>1010</v>
      </c>
      <c r="O313" t="inlineStr">
        <is>
          <t>шт.</t>
        </is>
      </c>
      <c r="P313" t="inlineStr">
        <is>
          <t>шт.</t>
        </is>
      </c>
      <c r="Q313" t="n">
        <v>1</v>
      </c>
      <c r="X313" t="n">
        <v>0</v>
      </c>
      <c r="Y313" t="n">
        <v>0</v>
      </c>
      <c r="Z313" t="n">
        <v>0</v>
      </c>
      <c r="AA313" t="n">
        <v>0</v>
      </c>
      <c r="AB313" t="n">
        <v>0</v>
      </c>
      <c r="AC313" t="n">
        <v>1</v>
      </c>
      <c r="AD313" t="n">
        <v>0</v>
      </c>
      <c r="AE313" t="n">
        <v>0</v>
      </c>
      <c r="AF313" t="inlineStr"/>
      <c r="AG313" t="n">
        <v>0</v>
      </c>
      <c r="AH313" t="n">
        <v>3</v>
      </c>
      <c r="AI313" t="n">
        <v>-1</v>
      </c>
      <c r="AJ313" t="inlineStr"/>
      <c r="AK313" t="n">
        <v>0</v>
      </c>
      <c r="AL313" t="n">
        <v>0</v>
      </c>
      <c r="AM313" t="n">
        <v>0</v>
      </c>
      <c r="AN313" t="n">
        <v>0</v>
      </c>
      <c r="AO313" t="n">
        <v>0</v>
      </c>
      <c r="AP313" t="n">
        <v>0</v>
      </c>
      <c r="AQ313" t="n">
        <v>0</v>
      </c>
      <c r="AR313" t="n">
        <v>0</v>
      </c>
    </row>
    <row r="314">
      <c r="A314">
        <f>ROW(Source!A1068)</f>
        <v/>
      </c>
      <c r="B314" t="n">
        <v>78865284</v>
      </c>
      <c r="C314" t="n">
        <v>78865264</v>
      </c>
      <c r="D314" t="n">
        <v>29140635</v>
      </c>
      <c r="E314" t="n">
        <v>1</v>
      </c>
      <c r="F314" t="n">
        <v>1</v>
      </c>
      <c r="G314" t="n">
        <v>1</v>
      </c>
      <c r="H314" t="n">
        <v>3</v>
      </c>
      <c r="I314" t="inlineStr">
        <is>
          <t>301-1380</t>
        </is>
      </c>
      <c r="J314" t="inlineStr">
        <is>
          <t>ТССЦ Московской обл., 301-1380, приказ Минстроя России №675/пр от 28.02.2017 № 256/пр</t>
        </is>
      </c>
      <c r="K314" t="inlineStr">
        <is>
          <t>Трубки защитные гофрированные</t>
        </is>
      </c>
      <c r="L314" t="n">
        <v>1301</v>
      </c>
      <c r="N314" t="n">
        <v>1003</v>
      </c>
      <c r="O314" t="inlineStr">
        <is>
          <t>м</t>
        </is>
      </c>
      <c r="P314" t="inlineStr">
        <is>
          <t>м</t>
        </is>
      </c>
      <c r="Q314" t="n">
        <v>1</v>
      </c>
      <c r="X314" t="n">
        <v>11</v>
      </c>
      <c r="Y314" t="n">
        <v>9.52</v>
      </c>
      <c r="Z314" t="n">
        <v>0</v>
      </c>
      <c r="AA314" t="n">
        <v>0</v>
      </c>
      <c r="AB314" t="n">
        <v>0</v>
      </c>
      <c r="AC314" t="n">
        <v>0</v>
      </c>
      <c r="AD314" t="n">
        <v>1</v>
      </c>
      <c r="AE314" t="n">
        <v>0</v>
      </c>
      <c r="AF314" t="inlineStr"/>
      <c r="AG314" t="n">
        <v>11</v>
      </c>
      <c r="AH314" t="n">
        <v>2</v>
      </c>
      <c r="AI314" t="n">
        <v>78865272</v>
      </c>
      <c r="AJ314" t="n">
        <v>316</v>
      </c>
      <c r="AK314" t="n">
        <v>0</v>
      </c>
      <c r="AL314" t="n">
        <v>0</v>
      </c>
      <c r="AM314" t="n">
        <v>0</v>
      </c>
      <c r="AN314" t="n">
        <v>0</v>
      </c>
      <c r="AO314" t="n">
        <v>0</v>
      </c>
      <c r="AP314" t="n">
        <v>0</v>
      </c>
      <c r="AQ314" t="n">
        <v>0</v>
      </c>
      <c r="AR314" t="n">
        <v>0</v>
      </c>
    </row>
    <row r="315">
      <c r="A315">
        <f>ROW(Source!A1068)</f>
        <v/>
      </c>
      <c r="B315" t="n">
        <v>78865285</v>
      </c>
      <c r="C315" t="n">
        <v>78865264</v>
      </c>
      <c r="D315" t="n">
        <v>29139870</v>
      </c>
      <c r="E315" t="n">
        <v>1</v>
      </c>
      <c r="F315" t="n">
        <v>1</v>
      </c>
      <c r="G315" t="n">
        <v>1</v>
      </c>
      <c r="H315" t="n">
        <v>3</v>
      </c>
      <c r="I315" t="inlineStr">
        <is>
          <t>301-9240</t>
        </is>
      </c>
      <c r="J315" t="inlineStr">
        <is>
          <t>ТССЦ Московской обл., 301-9240, приказ Минстроя России №675/пр от 28.02.2017 № 256/пр</t>
        </is>
      </c>
      <c r="K315" t="inlineStr">
        <is>
          <t>Крепления</t>
        </is>
      </c>
      <c r="L315" t="n">
        <v>1346</v>
      </c>
      <c r="N315" t="n">
        <v>1009</v>
      </c>
      <c r="O315" t="inlineStr">
        <is>
          <t>кг</t>
        </is>
      </c>
      <c r="P315" t="inlineStr">
        <is>
          <t>кг</t>
        </is>
      </c>
      <c r="Q315" t="n">
        <v>1</v>
      </c>
      <c r="X315" t="n">
        <v>0</v>
      </c>
      <c r="Y315" t="n">
        <v>0</v>
      </c>
      <c r="Z315" t="n">
        <v>0</v>
      </c>
      <c r="AA315" t="n">
        <v>0</v>
      </c>
      <c r="AB315" t="n">
        <v>0</v>
      </c>
      <c r="AC315" t="n">
        <v>1</v>
      </c>
      <c r="AD315" t="n">
        <v>0</v>
      </c>
      <c r="AE315" t="n">
        <v>0</v>
      </c>
      <c r="AF315" t="inlineStr"/>
      <c r="AG315" t="n">
        <v>0</v>
      </c>
      <c r="AH315" t="n">
        <v>3</v>
      </c>
      <c r="AI315" t="n">
        <v>-1</v>
      </c>
      <c r="AJ315" t="inlineStr"/>
      <c r="AK315" t="n">
        <v>0</v>
      </c>
      <c r="AL315" t="n">
        <v>0</v>
      </c>
      <c r="AM315" t="n">
        <v>0</v>
      </c>
      <c r="AN315" t="n">
        <v>0</v>
      </c>
      <c r="AO315" t="n">
        <v>0</v>
      </c>
      <c r="AP315" t="n">
        <v>0</v>
      </c>
      <c r="AQ315" t="n">
        <v>0</v>
      </c>
      <c r="AR315" t="n">
        <v>0</v>
      </c>
    </row>
    <row r="316">
      <c r="A316">
        <f>ROW(Source!A1068)</f>
        <v/>
      </c>
      <c r="B316" t="n">
        <v>78865286</v>
      </c>
      <c r="C316" t="n">
        <v>78865264</v>
      </c>
      <c r="D316" t="n">
        <v>29144271</v>
      </c>
      <c r="E316" t="n">
        <v>1</v>
      </c>
      <c r="F316" t="n">
        <v>1</v>
      </c>
      <c r="G316" t="n">
        <v>1</v>
      </c>
      <c r="H316" t="n">
        <v>3</v>
      </c>
      <c r="I316" t="inlineStr">
        <is>
          <t>302-9912</t>
        </is>
      </c>
      <c r="J316" t="inlineStr">
        <is>
          <t>ТССЦ Московской обл., 302-9912, приказ Минстроя России №675/пр от 28.02.2017 № 256/пр</t>
        </is>
      </c>
      <c r="K316" t="inlineStr">
        <is>
          <t>Арматура запорная к многослойным металлополимерным трубам</t>
        </is>
      </c>
      <c r="L316" t="n">
        <v>1354</v>
      </c>
      <c r="N316" t="n">
        <v>1010</v>
      </c>
      <c r="O316" t="inlineStr">
        <is>
          <t>шт.</t>
        </is>
      </c>
      <c r="P316" t="inlineStr">
        <is>
          <t>шт.</t>
        </is>
      </c>
      <c r="Q316" t="n">
        <v>1</v>
      </c>
      <c r="X316" t="n">
        <v>0</v>
      </c>
      <c r="Y316" t="n">
        <v>0</v>
      </c>
      <c r="Z316" t="n">
        <v>0</v>
      </c>
      <c r="AA316" t="n">
        <v>0</v>
      </c>
      <c r="AB316" t="n">
        <v>0</v>
      </c>
      <c r="AC316" t="n">
        <v>1</v>
      </c>
      <c r="AD316" t="n">
        <v>0</v>
      </c>
      <c r="AE316" t="n">
        <v>0</v>
      </c>
      <c r="AF316" t="inlineStr"/>
      <c r="AG316" t="n">
        <v>0</v>
      </c>
      <c r="AH316" t="n">
        <v>3</v>
      </c>
      <c r="AI316" t="n">
        <v>-1</v>
      </c>
      <c r="AJ316" t="inlineStr"/>
      <c r="AK316" t="n">
        <v>0</v>
      </c>
      <c r="AL316" t="n">
        <v>0</v>
      </c>
      <c r="AM316" t="n">
        <v>0</v>
      </c>
      <c r="AN316" t="n">
        <v>0</v>
      </c>
      <c r="AO316" t="n">
        <v>0</v>
      </c>
      <c r="AP316" t="n">
        <v>0</v>
      </c>
      <c r="AQ316" t="n">
        <v>0</v>
      </c>
      <c r="AR316" t="n">
        <v>0</v>
      </c>
    </row>
    <row r="317">
      <c r="A317">
        <f>ROW(Source!A1068)</f>
        <v/>
      </c>
      <c r="B317" t="n">
        <v>78865287</v>
      </c>
      <c r="C317" t="n">
        <v>78865264</v>
      </c>
      <c r="D317" t="n">
        <v>29149245</v>
      </c>
      <c r="E317" t="n">
        <v>1</v>
      </c>
      <c r="F317" t="n">
        <v>1</v>
      </c>
      <c r="G317" t="n">
        <v>1</v>
      </c>
      <c r="H317" t="n">
        <v>3</v>
      </c>
      <c r="I317" t="inlineStr">
        <is>
          <t>405-0254</t>
        </is>
      </c>
      <c r="J317" t="inlineStr">
        <is>
          <t>ТССЦ Московской обл., 405-0254, приказ Минстроя России №675/пр от 28.02.2017 № 257/пр</t>
        </is>
      </c>
      <c r="K317" t="inlineStr">
        <is>
          <t>Известь строительная негашеная хлорная, марки А</t>
        </is>
      </c>
      <c r="L317" t="n">
        <v>1348</v>
      </c>
      <c r="N317" t="n">
        <v>1009</v>
      </c>
      <c r="O317" t="inlineStr">
        <is>
          <t>т</t>
        </is>
      </c>
      <c r="P317" t="inlineStr">
        <is>
          <t>т</t>
        </is>
      </c>
      <c r="Q317" t="n">
        <v>1000</v>
      </c>
      <c r="X317" t="n">
        <v>0.0016</v>
      </c>
      <c r="Y317" t="n">
        <v>2147</v>
      </c>
      <c r="Z317" t="n">
        <v>0</v>
      </c>
      <c r="AA317" t="n">
        <v>0</v>
      </c>
      <c r="AB317" t="n">
        <v>0</v>
      </c>
      <c r="AC317" t="n">
        <v>0</v>
      </c>
      <c r="AD317" t="n">
        <v>1</v>
      </c>
      <c r="AE317" t="n">
        <v>0</v>
      </c>
      <c r="AF317" t="inlineStr"/>
      <c r="AG317" t="n">
        <v>0.0016</v>
      </c>
      <c r="AH317" t="n">
        <v>2</v>
      </c>
      <c r="AI317" t="n">
        <v>78865273</v>
      </c>
      <c r="AJ317" t="n">
        <v>318</v>
      </c>
      <c r="AK317" t="n">
        <v>0</v>
      </c>
      <c r="AL317" t="n">
        <v>0</v>
      </c>
      <c r="AM317" t="n">
        <v>0</v>
      </c>
      <c r="AN317" t="n">
        <v>0</v>
      </c>
      <c r="AO317" t="n">
        <v>0</v>
      </c>
      <c r="AP317" t="n">
        <v>0</v>
      </c>
      <c r="AQ317" t="n">
        <v>0</v>
      </c>
      <c r="AR317" t="n">
        <v>0</v>
      </c>
    </row>
    <row r="318">
      <c r="A318">
        <f>ROW(Source!A1068)</f>
        <v/>
      </c>
      <c r="B318" t="n">
        <v>78865288</v>
      </c>
      <c r="C318" t="n">
        <v>78865264</v>
      </c>
      <c r="D318" t="n">
        <v>29150040</v>
      </c>
      <c r="E318" t="n">
        <v>1</v>
      </c>
      <c r="F318" t="n">
        <v>1</v>
      </c>
      <c r="G318" t="n">
        <v>1</v>
      </c>
      <c r="H318" t="n">
        <v>3</v>
      </c>
      <c r="I318" t="inlineStr">
        <is>
          <t>411-0001</t>
        </is>
      </c>
      <c r="J318" t="inlineStr">
        <is>
          <t>ТССЦ Московской обл., 411-0001, приказ Минстроя России №675/пр от 28.02.2017 № 257/пр</t>
        </is>
      </c>
      <c r="K318" t="inlineStr">
        <is>
          <t>Вода</t>
        </is>
      </c>
      <c r="L318" t="n">
        <v>1339</v>
      </c>
      <c r="N318" t="n">
        <v>1007</v>
      </c>
      <c r="O318" t="inlineStr">
        <is>
          <t>м3</t>
        </is>
      </c>
      <c r="P318" t="inlineStr">
        <is>
          <t>м3</t>
        </is>
      </c>
      <c r="Q318" t="n">
        <v>1</v>
      </c>
      <c r="X318" t="n">
        <v>0.47</v>
      </c>
      <c r="Y318" t="n">
        <v>2.44</v>
      </c>
      <c r="Z318" t="n">
        <v>0</v>
      </c>
      <c r="AA318" t="n">
        <v>0</v>
      </c>
      <c r="AB318" t="n">
        <v>0</v>
      </c>
      <c r="AC318" t="n">
        <v>0</v>
      </c>
      <c r="AD318" t="n">
        <v>1</v>
      </c>
      <c r="AE318" t="n">
        <v>0</v>
      </c>
      <c r="AF318" t="inlineStr"/>
      <c r="AG318" t="n">
        <v>0.47</v>
      </c>
      <c r="AH318" t="n">
        <v>2</v>
      </c>
      <c r="AI318" t="n">
        <v>78865274</v>
      </c>
      <c r="AJ318" t="n">
        <v>319</v>
      </c>
      <c r="AK318" t="n">
        <v>0</v>
      </c>
      <c r="AL318" t="n">
        <v>0</v>
      </c>
      <c r="AM318" t="n">
        <v>0</v>
      </c>
      <c r="AN318" t="n">
        <v>0</v>
      </c>
      <c r="AO318" t="n">
        <v>0</v>
      </c>
      <c r="AP318" t="n">
        <v>0</v>
      </c>
      <c r="AQ318" t="n">
        <v>0</v>
      </c>
      <c r="AR318" t="n">
        <v>0</v>
      </c>
    </row>
    <row r="319">
      <c r="A319">
        <f>ROW(Source!A1071)</f>
        <v/>
      </c>
      <c r="B319" t="n">
        <v>78865319</v>
      </c>
      <c r="C319" t="n">
        <v>78865310</v>
      </c>
      <c r="D319" t="n">
        <v>18410280</v>
      </c>
      <c r="E319" t="n">
        <v>1</v>
      </c>
      <c r="F319" t="n">
        <v>1</v>
      </c>
      <c r="G319" t="n">
        <v>1</v>
      </c>
      <c r="H319" t="n">
        <v>1</v>
      </c>
      <c r="I319" t="inlineStr">
        <is>
          <t>1-1039-90</t>
        </is>
      </c>
      <c r="J319" t="inlineStr"/>
      <c r="K319" t="inlineStr">
        <is>
          <t>Рабочий строитель среднего разряда 3,9</t>
        </is>
      </c>
      <c r="L319" t="n">
        <v>1369</v>
      </c>
      <c r="N319" t="n">
        <v>1013</v>
      </c>
      <c r="O319" t="inlineStr">
        <is>
          <t>чел.-ч</t>
        </is>
      </c>
      <c r="P319" t="inlineStr">
        <is>
          <t>чел.-ч</t>
        </is>
      </c>
      <c r="Q319" t="n">
        <v>1</v>
      </c>
      <c r="X319" t="n">
        <v>71</v>
      </c>
      <c r="Y319" t="n">
        <v>0</v>
      </c>
      <c r="Z319" t="n">
        <v>0</v>
      </c>
      <c r="AA319" t="n">
        <v>0</v>
      </c>
      <c r="AB319" t="n">
        <v>9.51</v>
      </c>
      <c r="AC319" t="n">
        <v>0</v>
      </c>
      <c r="AD319" t="n">
        <v>1</v>
      </c>
      <c r="AE319" t="n">
        <v>1</v>
      </c>
      <c r="AF319" t="inlineStr"/>
      <c r="AG319" t="n">
        <v>71</v>
      </c>
      <c r="AH319" t="n">
        <v>2</v>
      </c>
      <c r="AI319" t="n">
        <v>78865311</v>
      </c>
      <c r="AJ319" t="n">
        <v>321</v>
      </c>
      <c r="AK319" t="n">
        <v>0</v>
      </c>
      <c r="AL319" t="n">
        <v>0</v>
      </c>
      <c r="AM319" t="n">
        <v>0</v>
      </c>
      <c r="AN319" t="n">
        <v>0</v>
      </c>
      <c r="AO319" t="n">
        <v>0</v>
      </c>
      <c r="AP319" t="n">
        <v>0</v>
      </c>
      <c r="AQ319" t="n">
        <v>0</v>
      </c>
      <c r="AR319" t="n">
        <v>0</v>
      </c>
    </row>
    <row r="320">
      <c r="A320">
        <f>ROW(Source!A1071)</f>
        <v/>
      </c>
      <c r="B320" t="n">
        <v>78865320</v>
      </c>
      <c r="C320" t="n">
        <v>78865310</v>
      </c>
      <c r="D320" t="n">
        <v>121548</v>
      </c>
      <c r="E320" t="n">
        <v>1</v>
      </c>
      <c r="F320" t="n">
        <v>1</v>
      </c>
      <c r="G320" t="n">
        <v>1</v>
      </c>
      <c r="H320" t="n">
        <v>1</v>
      </c>
      <c r="I320" t="inlineStr">
        <is>
          <t>2</t>
        </is>
      </c>
      <c r="J320" t="inlineStr"/>
      <c r="K320" t="inlineStr">
        <is>
          <t>Затраты труда машинистов</t>
        </is>
      </c>
      <c r="L320" t="n">
        <v>608254</v>
      </c>
      <c r="N320" t="n">
        <v>1013</v>
      </c>
      <c r="O320" t="inlineStr">
        <is>
          <t>чел.час</t>
        </is>
      </c>
      <c r="P320" t="inlineStr">
        <is>
          <t>чел.час</t>
        </is>
      </c>
      <c r="Q320" t="n">
        <v>1</v>
      </c>
      <c r="X320" t="n">
        <v>0.11</v>
      </c>
      <c r="Y320" t="n">
        <v>0</v>
      </c>
      <c r="Z320" t="n">
        <v>0</v>
      </c>
      <c r="AA320" t="n">
        <v>0</v>
      </c>
      <c r="AB320" t="n">
        <v>0</v>
      </c>
      <c r="AC320" t="n">
        <v>0</v>
      </c>
      <c r="AD320" t="n">
        <v>1</v>
      </c>
      <c r="AE320" t="n">
        <v>2</v>
      </c>
      <c r="AF320" t="inlineStr"/>
      <c r="AG320" t="n">
        <v>0.11</v>
      </c>
      <c r="AH320" t="n">
        <v>2</v>
      </c>
      <c r="AI320" t="n">
        <v>78865312</v>
      </c>
      <c r="AJ320" t="n">
        <v>322</v>
      </c>
      <c r="AK320" t="n">
        <v>0</v>
      </c>
      <c r="AL320" t="n">
        <v>0</v>
      </c>
      <c r="AM320" t="n">
        <v>0</v>
      </c>
      <c r="AN320" t="n">
        <v>0</v>
      </c>
      <c r="AO320" t="n">
        <v>0</v>
      </c>
      <c r="AP320" t="n">
        <v>0</v>
      </c>
      <c r="AQ320" t="n">
        <v>0</v>
      </c>
      <c r="AR320" t="n">
        <v>0</v>
      </c>
    </row>
    <row r="321">
      <c r="A321">
        <f>ROW(Source!A1071)</f>
        <v/>
      </c>
      <c r="B321" t="n">
        <v>78865321</v>
      </c>
      <c r="C321" t="n">
        <v>78865310</v>
      </c>
      <c r="D321" t="n">
        <v>29172556</v>
      </c>
      <c r="E321" t="n">
        <v>1</v>
      </c>
      <c r="F321" t="n">
        <v>1</v>
      </c>
      <c r="G321" t="n">
        <v>1</v>
      </c>
      <c r="H321" t="n">
        <v>2</v>
      </c>
      <c r="I321" t="inlineStr">
        <is>
          <t>030954</t>
        </is>
      </c>
      <c r="J321" t="inlineStr">
        <is>
          <t>ТСЭМ Московской обл., 030954, приказ Минстроя России №675/пр от 28.02.2017 № 264/пр</t>
        </is>
      </c>
      <c r="K321" t="inlineStr">
        <is>
          <t>Подъемники грузоподъемностью до 500 кг одномачтовые, высота подъема 45 м</t>
        </is>
      </c>
      <c r="L321" t="n">
        <v>1368</v>
      </c>
      <c r="N321" t="n">
        <v>1011</v>
      </c>
      <c r="O321" t="inlineStr">
        <is>
          <t>маш.-ч</t>
        </is>
      </c>
      <c r="P321" t="inlineStr">
        <is>
          <t>маш.-ч</t>
        </is>
      </c>
      <c r="Q321" t="n">
        <v>1</v>
      </c>
      <c r="X321" t="n">
        <v>0.11</v>
      </c>
      <c r="Y321" t="n">
        <v>0</v>
      </c>
      <c r="Z321" t="n">
        <v>31.26</v>
      </c>
      <c r="AA321" t="n">
        <v>13.5</v>
      </c>
      <c r="AB321" t="n">
        <v>0</v>
      </c>
      <c r="AC321" t="n">
        <v>0</v>
      </c>
      <c r="AD321" t="n">
        <v>1</v>
      </c>
      <c r="AE321" t="n">
        <v>0</v>
      </c>
      <c r="AF321" t="inlineStr"/>
      <c r="AG321" t="n">
        <v>0.11</v>
      </c>
      <c r="AH321" t="n">
        <v>2</v>
      </c>
      <c r="AI321" t="n">
        <v>78865313</v>
      </c>
      <c r="AJ321" t="n">
        <v>323</v>
      </c>
      <c r="AK321" t="n">
        <v>0</v>
      </c>
      <c r="AL321" t="n">
        <v>0</v>
      </c>
      <c r="AM321" t="n">
        <v>0</v>
      </c>
      <c r="AN321" t="n">
        <v>0</v>
      </c>
      <c r="AO321" t="n">
        <v>0</v>
      </c>
      <c r="AP321" t="n">
        <v>0</v>
      </c>
      <c r="AQ321" t="n">
        <v>0</v>
      </c>
      <c r="AR321" t="n">
        <v>0</v>
      </c>
    </row>
    <row r="322">
      <c r="A322">
        <f>ROW(Source!A1071)</f>
        <v/>
      </c>
      <c r="B322" t="n">
        <v>78865322</v>
      </c>
      <c r="C322" t="n">
        <v>78865310</v>
      </c>
      <c r="D322" t="n">
        <v>29110398</v>
      </c>
      <c r="E322" t="n">
        <v>1</v>
      </c>
      <c r="F322" t="n">
        <v>1</v>
      </c>
      <c r="G322" t="n">
        <v>1</v>
      </c>
      <c r="H322" t="n">
        <v>3</v>
      </c>
      <c r="I322" t="inlineStr">
        <is>
          <t>101-0388</t>
        </is>
      </c>
      <c r="J322" t="inlineStr">
        <is>
          <t>ТССЦ Московской обл., 101-0388, приказ Минстроя России №675/пр от 28.02.2017 № 254/пр</t>
        </is>
      </c>
      <c r="K322" t="inlineStr">
        <is>
          <t>Краски масляные земляные марки МА-0115 мумия, сурик железный</t>
        </is>
      </c>
      <c r="L322" t="n">
        <v>1348</v>
      </c>
      <c r="N322" t="n">
        <v>1009</v>
      </c>
      <c r="O322" t="inlineStr">
        <is>
          <t>т</t>
        </is>
      </c>
      <c r="P322" t="inlineStr">
        <is>
          <t>т</t>
        </is>
      </c>
      <c r="Q322" t="n">
        <v>1000</v>
      </c>
      <c r="X322" t="n">
        <v>0.0013</v>
      </c>
      <c r="Y322" t="n">
        <v>15118.99</v>
      </c>
      <c r="Z322" t="n">
        <v>0</v>
      </c>
      <c r="AA322" t="n">
        <v>0</v>
      </c>
      <c r="AB322" t="n">
        <v>0</v>
      </c>
      <c r="AC322" t="n">
        <v>0</v>
      </c>
      <c r="AD322" t="n">
        <v>1</v>
      </c>
      <c r="AE322" t="n">
        <v>0</v>
      </c>
      <c r="AF322" t="inlineStr"/>
      <c r="AG322" t="n">
        <v>0.0013</v>
      </c>
      <c r="AH322" t="n">
        <v>2</v>
      </c>
      <c r="AI322" t="n">
        <v>78865314</v>
      </c>
      <c r="AJ322" t="n">
        <v>324</v>
      </c>
      <c r="AK322" t="n">
        <v>0</v>
      </c>
      <c r="AL322" t="n">
        <v>0</v>
      </c>
      <c r="AM322" t="n">
        <v>0</v>
      </c>
      <c r="AN322" t="n">
        <v>0</v>
      </c>
      <c r="AO322" t="n">
        <v>0</v>
      </c>
      <c r="AP322" t="n">
        <v>0</v>
      </c>
      <c r="AQ322" t="n">
        <v>0</v>
      </c>
      <c r="AR322" t="n">
        <v>0</v>
      </c>
    </row>
    <row r="323">
      <c r="A323">
        <f>ROW(Source!A1071)</f>
        <v/>
      </c>
      <c r="B323" t="n">
        <v>78865323</v>
      </c>
      <c r="C323" t="n">
        <v>78865310</v>
      </c>
      <c r="D323" t="n">
        <v>29110573</v>
      </c>
      <c r="E323" t="n">
        <v>1</v>
      </c>
      <c r="F323" t="n">
        <v>1</v>
      </c>
      <c r="G323" t="n">
        <v>1</v>
      </c>
      <c r="H323" t="n">
        <v>3</v>
      </c>
      <c r="I323" t="inlineStr">
        <is>
          <t>101-0628</t>
        </is>
      </c>
      <c r="J323" t="inlineStr">
        <is>
          <t>ТССЦ Московской обл., 101-0628, приказ Минстроя России №675/пр от 28.02.2017 № 254/пр</t>
        </is>
      </c>
      <c r="K323" t="inlineStr">
        <is>
          <t>Олифа комбинированная, марки К-3</t>
        </is>
      </c>
      <c r="L323" t="n">
        <v>1348</v>
      </c>
      <c r="N323" t="n">
        <v>1009</v>
      </c>
      <c r="O323" t="inlineStr">
        <is>
          <t>т</t>
        </is>
      </c>
      <c r="P323" t="inlineStr">
        <is>
          <t>т</t>
        </is>
      </c>
      <c r="Q323" t="n">
        <v>1000</v>
      </c>
      <c r="X323" t="n">
        <v>0.0024</v>
      </c>
      <c r="Y323" t="n">
        <v>16950</v>
      </c>
      <c r="Z323" t="n">
        <v>0</v>
      </c>
      <c r="AA323" t="n">
        <v>0</v>
      </c>
      <c r="AB323" t="n">
        <v>0</v>
      </c>
      <c r="AC323" t="n">
        <v>0</v>
      </c>
      <c r="AD323" t="n">
        <v>1</v>
      </c>
      <c r="AE323" t="n">
        <v>0</v>
      </c>
      <c r="AF323" t="inlineStr"/>
      <c r="AG323" t="n">
        <v>0.0024</v>
      </c>
      <c r="AH323" t="n">
        <v>2</v>
      </c>
      <c r="AI323" t="n">
        <v>78865315</v>
      </c>
      <c r="AJ323" t="n">
        <v>325</v>
      </c>
      <c r="AK323" t="n">
        <v>0</v>
      </c>
      <c r="AL323" t="n">
        <v>0</v>
      </c>
      <c r="AM323" t="n">
        <v>0</v>
      </c>
      <c r="AN323" t="n">
        <v>0</v>
      </c>
      <c r="AO323" t="n">
        <v>0</v>
      </c>
      <c r="AP323" t="n">
        <v>0</v>
      </c>
      <c r="AQ323" t="n">
        <v>0</v>
      </c>
      <c r="AR323" t="n">
        <v>0</v>
      </c>
    </row>
    <row r="324">
      <c r="A324">
        <f>ROW(Source!A1071)</f>
        <v/>
      </c>
      <c r="B324" t="n">
        <v>78865324</v>
      </c>
      <c r="C324" t="n">
        <v>78865310</v>
      </c>
      <c r="D324" t="n">
        <v>29107963</v>
      </c>
      <c r="E324" t="n">
        <v>1</v>
      </c>
      <c r="F324" t="n">
        <v>1</v>
      </c>
      <c r="G324" t="n">
        <v>1</v>
      </c>
      <c r="H324" t="n">
        <v>3</v>
      </c>
      <c r="I324" t="inlineStr">
        <is>
          <t>101-1669</t>
        </is>
      </c>
      <c r="J324" t="inlineStr">
        <is>
          <t>ТССЦ Московской обл., 101-1669, приказ Минстроя России №675/пр от 28.02.2017 № 254/пр</t>
        </is>
      </c>
      <c r="K324" t="inlineStr">
        <is>
          <t>Очес льняной</t>
        </is>
      </c>
      <c r="L324" t="n">
        <v>1346</v>
      </c>
      <c r="N324" t="n">
        <v>1009</v>
      </c>
      <c r="O324" t="inlineStr">
        <is>
          <t>кг</t>
        </is>
      </c>
      <c r="P324" t="inlineStr">
        <is>
          <t>кг</t>
        </is>
      </c>
      <c r="Q324" t="n">
        <v>1</v>
      </c>
      <c r="X324" t="n">
        <v>0.5600000000000001</v>
      </c>
      <c r="Y324" t="n">
        <v>37.29</v>
      </c>
      <c r="Z324" t="n">
        <v>0</v>
      </c>
      <c r="AA324" t="n">
        <v>0</v>
      </c>
      <c r="AB324" t="n">
        <v>0</v>
      </c>
      <c r="AC324" t="n">
        <v>0</v>
      </c>
      <c r="AD324" t="n">
        <v>1</v>
      </c>
      <c r="AE324" t="n">
        <v>0</v>
      </c>
      <c r="AF324" t="inlineStr"/>
      <c r="AG324" t="n">
        <v>0.5600000000000001</v>
      </c>
      <c r="AH324" t="n">
        <v>2</v>
      </c>
      <c r="AI324" t="n">
        <v>78865316</v>
      </c>
      <c r="AJ324" t="n">
        <v>326</v>
      </c>
      <c r="AK324" t="n">
        <v>0</v>
      </c>
      <c r="AL324" t="n">
        <v>0</v>
      </c>
      <c r="AM324" t="n">
        <v>0</v>
      </c>
      <c r="AN324" t="n">
        <v>0</v>
      </c>
      <c r="AO324" t="n">
        <v>0</v>
      </c>
      <c r="AP324" t="n">
        <v>0</v>
      </c>
      <c r="AQ324" t="n">
        <v>0</v>
      </c>
      <c r="AR324" t="n">
        <v>0</v>
      </c>
    </row>
    <row r="325">
      <c r="A325">
        <f>ROW(Source!A1071)</f>
        <v/>
      </c>
      <c r="B325" t="n">
        <v>78865325</v>
      </c>
      <c r="C325" t="n">
        <v>78865310</v>
      </c>
      <c r="D325" t="n">
        <v>29144224</v>
      </c>
      <c r="E325" t="n">
        <v>1</v>
      </c>
      <c r="F325" t="n">
        <v>1</v>
      </c>
      <c r="G325" t="n">
        <v>1</v>
      </c>
      <c r="H325" t="n">
        <v>3</v>
      </c>
      <c r="I325" t="inlineStr">
        <is>
          <t>302-1241</t>
        </is>
      </c>
      <c r="J325" t="inlineStr">
        <is>
          <t>ТССЦ Московской обл., 302-1241, приказ Минстроя России №675/пр от 28.02.2017 № 256/пр</t>
        </is>
      </c>
      <c r="K325" t="inlineStr">
        <is>
          <t>Сгоны стальные с муфтой и контргайкой, диаметром 50 мм</t>
        </is>
      </c>
      <c r="L325" t="n">
        <v>1354</v>
      </c>
      <c r="N325" t="n">
        <v>1010</v>
      </c>
      <c r="O325" t="inlineStr">
        <is>
          <t>шт.</t>
        </is>
      </c>
      <c r="P325" t="inlineStr">
        <is>
          <t>шт.</t>
        </is>
      </c>
      <c r="Q325" t="n">
        <v>1</v>
      </c>
      <c r="X325" t="n">
        <v>100</v>
      </c>
      <c r="Y325" t="n">
        <v>28.58</v>
      </c>
      <c r="Z325" t="n">
        <v>0</v>
      </c>
      <c r="AA325" t="n">
        <v>0</v>
      </c>
      <c r="AB325" t="n">
        <v>0</v>
      </c>
      <c r="AC325" t="n">
        <v>0</v>
      </c>
      <c r="AD325" t="n">
        <v>1</v>
      </c>
      <c r="AE325" t="n">
        <v>0</v>
      </c>
      <c r="AF325" t="inlineStr"/>
      <c r="AG325" t="n">
        <v>100</v>
      </c>
      <c r="AH325" t="n">
        <v>2</v>
      </c>
      <c r="AI325" t="n">
        <v>78865317</v>
      </c>
      <c r="AJ325" t="n">
        <v>327</v>
      </c>
      <c r="AK325" t="n">
        <v>0</v>
      </c>
      <c r="AL325" t="n">
        <v>0</v>
      </c>
      <c r="AM325" t="n">
        <v>0</v>
      </c>
      <c r="AN325" t="n">
        <v>0</v>
      </c>
      <c r="AO325" t="n">
        <v>0</v>
      </c>
      <c r="AP325" t="n">
        <v>0</v>
      </c>
      <c r="AQ325" t="n">
        <v>0</v>
      </c>
      <c r="AR325" t="n">
        <v>0</v>
      </c>
    </row>
    <row r="326">
      <c r="A326">
        <f>ROW(Source!A1074)</f>
        <v/>
      </c>
      <c r="B326" t="n">
        <v>78865292</v>
      </c>
      <c r="C326" t="n">
        <v>78865291</v>
      </c>
      <c r="D326" t="n">
        <v>18411117</v>
      </c>
      <c r="E326" t="n">
        <v>1</v>
      </c>
      <c r="F326" t="n">
        <v>1</v>
      </c>
      <c r="G326" t="n">
        <v>1</v>
      </c>
      <c r="H326" t="n">
        <v>1</v>
      </c>
      <c r="I326" t="inlineStr">
        <is>
          <t>1-1040-90</t>
        </is>
      </c>
      <c r="J326" t="inlineStr"/>
      <c r="K326" t="inlineStr">
        <is>
          <t>Рабочий строитель среднего разряда 4</t>
        </is>
      </c>
      <c r="L326" t="n">
        <v>1369</v>
      </c>
      <c r="N326" t="n">
        <v>1013</v>
      </c>
      <c r="O326" t="inlineStr">
        <is>
          <t>чел.-ч</t>
        </is>
      </c>
      <c r="P326" t="inlineStr">
        <is>
          <t>чел.-ч</t>
        </is>
      </c>
      <c r="Q326" t="n">
        <v>1</v>
      </c>
      <c r="X326" t="n">
        <v>155</v>
      </c>
      <c r="Y326" t="n">
        <v>0</v>
      </c>
      <c r="Z326" t="n">
        <v>0</v>
      </c>
      <c r="AA326" t="n">
        <v>0</v>
      </c>
      <c r="AB326" t="n">
        <v>9.619999999999999</v>
      </c>
      <c r="AC326" t="n">
        <v>0</v>
      </c>
      <c r="AD326" t="n">
        <v>1</v>
      </c>
      <c r="AE326" t="n">
        <v>1</v>
      </c>
      <c r="AF326" t="inlineStr"/>
      <c r="AG326" t="n">
        <v>155</v>
      </c>
      <c r="AH326" t="n">
        <v>2</v>
      </c>
      <c r="AI326" t="n">
        <v>78865292</v>
      </c>
      <c r="AJ326" t="n">
        <v>329</v>
      </c>
      <c r="AK326" t="n">
        <v>0</v>
      </c>
      <c r="AL326" t="n">
        <v>0</v>
      </c>
      <c r="AM326" t="n">
        <v>0</v>
      </c>
      <c r="AN326" t="n">
        <v>0</v>
      </c>
      <c r="AO326" t="n">
        <v>0</v>
      </c>
      <c r="AP326" t="n">
        <v>0</v>
      </c>
      <c r="AQ326" t="n">
        <v>0</v>
      </c>
      <c r="AR326" t="n">
        <v>0</v>
      </c>
    </row>
    <row r="327">
      <c r="A327">
        <f>ROW(Source!A1074)</f>
        <v/>
      </c>
      <c r="B327" t="n">
        <v>78865293</v>
      </c>
      <c r="C327" t="n">
        <v>78865291</v>
      </c>
      <c r="D327" t="n">
        <v>29172659</v>
      </c>
      <c r="E327" t="n">
        <v>1</v>
      </c>
      <c r="F327" t="n">
        <v>1</v>
      </c>
      <c r="G327" t="n">
        <v>1</v>
      </c>
      <c r="H327" t="n">
        <v>2</v>
      </c>
      <c r="I327" t="inlineStr">
        <is>
          <t>040504</t>
        </is>
      </c>
      <c r="J327" t="inlineStr">
        <is>
          <t>ТСЭМ Московской обл., 040504, приказ Минстроя России №675/пр от 28.02.2017 № 264/пр</t>
        </is>
      </c>
      <c r="K327" t="inlineStr">
        <is>
          <t>Аппарат для газовой сварки и резки</t>
        </is>
      </c>
      <c r="L327" t="n">
        <v>1368</v>
      </c>
      <c r="N327" t="n">
        <v>1011</v>
      </c>
      <c r="O327" t="inlineStr">
        <is>
          <t>маш.-ч</t>
        </is>
      </c>
      <c r="P327" t="inlineStr">
        <is>
          <t>маш.-ч</t>
        </is>
      </c>
      <c r="Q327" t="n">
        <v>1</v>
      </c>
      <c r="X327" t="n">
        <v>2.82</v>
      </c>
      <c r="Y327" t="n">
        <v>0</v>
      </c>
      <c r="Z327" t="n">
        <v>1.2</v>
      </c>
      <c r="AA327" t="n">
        <v>0</v>
      </c>
      <c r="AB327" t="n">
        <v>0</v>
      </c>
      <c r="AC327" t="n">
        <v>0</v>
      </c>
      <c r="AD327" t="n">
        <v>1</v>
      </c>
      <c r="AE327" t="n">
        <v>0</v>
      </c>
      <c r="AF327" t="inlineStr"/>
      <c r="AG327" t="n">
        <v>2.82</v>
      </c>
      <c r="AH327" t="n">
        <v>2</v>
      </c>
      <c r="AI327" t="n">
        <v>78865293</v>
      </c>
      <c r="AJ327" t="n">
        <v>330</v>
      </c>
      <c r="AK327" t="n">
        <v>0</v>
      </c>
      <c r="AL327" t="n">
        <v>0</v>
      </c>
      <c r="AM327" t="n">
        <v>0</v>
      </c>
      <c r="AN327" t="n">
        <v>0</v>
      </c>
      <c r="AO327" t="n">
        <v>0</v>
      </c>
      <c r="AP327" t="n">
        <v>0</v>
      </c>
      <c r="AQ327" t="n">
        <v>0</v>
      </c>
      <c r="AR327" t="n">
        <v>0</v>
      </c>
    </row>
    <row r="328">
      <c r="A328">
        <f>ROW(Source!A1074)</f>
        <v/>
      </c>
      <c r="B328" t="n">
        <v>78865294</v>
      </c>
      <c r="C328" t="n">
        <v>78865291</v>
      </c>
      <c r="D328" t="n">
        <v>29174500</v>
      </c>
      <c r="E328" t="n">
        <v>1</v>
      </c>
      <c r="F328" t="n">
        <v>1</v>
      </c>
      <c r="G328" t="n">
        <v>1</v>
      </c>
      <c r="H328" t="n">
        <v>2</v>
      </c>
      <c r="I328" t="inlineStr">
        <is>
          <t>330206</t>
        </is>
      </c>
      <c r="J328" t="inlineStr">
        <is>
          <t>ТСЭМ Московской обл., 330206, приказ Минстроя России №675/пр от 28.02.2017 № 264/пр</t>
        </is>
      </c>
      <c r="K328" t="inlineStr">
        <is>
          <t>Дрели электрические</t>
        </is>
      </c>
      <c r="L328" t="n">
        <v>1368</v>
      </c>
      <c r="N328" t="n">
        <v>1011</v>
      </c>
      <c r="O328" t="inlineStr">
        <is>
          <t>маш.-ч</t>
        </is>
      </c>
      <c r="P328" t="inlineStr">
        <is>
          <t>маш.-ч</t>
        </is>
      </c>
      <c r="Q328" t="n">
        <v>1</v>
      </c>
      <c r="X328" t="n">
        <v>4.9</v>
      </c>
      <c r="Y328" t="n">
        <v>0</v>
      </c>
      <c r="Z328" t="n">
        <v>1.95</v>
      </c>
      <c r="AA328" t="n">
        <v>0</v>
      </c>
      <c r="AB328" t="n">
        <v>0</v>
      </c>
      <c r="AC328" t="n">
        <v>0</v>
      </c>
      <c r="AD328" t="n">
        <v>1</v>
      </c>
      <c r="AE328" t="n">
        <v>0</v>
      </c>
      <c r="AF328" t="inlineStr"/>
      <c r="AG328" t="n">
        <v>4.9</v>
      </c>
      <c r="AH328" t="n">
        <v>2</v>
      </c>
      <c r="AI328" t="n">
        <v>78865294</v>
      </c>
      <c r="AJ328" t="n">
        <v>331</v>
      </c>
      <c r="AK328" t="n">
        <v>0</v>
      </c>
      <c r="AL328" t="n">
        <v>0</v>
      </c>
      <c r="AM328" t="n">
        <v>0</v>
      </c>
      <c r="AN328" t="n">
        <v>0</v>
      </c>
      <c r="AO328" t="n">
        <v>0</v>
      </c>
      <c r="AP328" t="n">
        <v>0</v>
      </c>
      <c r="AQ328" t="n">
        <v>0</v>
      </c>
      <c r="AR328" t="n">
        <v>0</v>
      </c>
    </row>
    <row r="329">
      <c r="A329">
        <f>ROW(Source!A1074)</f>
        <v/>
      </c>
      <c r="B329" t="n">
        <v>78865295</v>
      </c>
      <c r="C329" t="n">
        <v>78865291</v>
      </c>
      <c r="D329" t="n">
        <v>29174913</v>
      </c>
      <c r="E329" t="n">
        <v>1</v>
      </c>
      <c r="F329" t="n">
        <v>1</v>
      </c>
      <c r="G329" t="n">
        <v>1</v>
      </c>
      <c r="H329" t="n">
        <v>2</v>
      </c>
      <c r="I329" t="inlineStr">
        <is>
          <t>400001</t>
        </is>
      </c>
      <c r="J329" t="inlineStr">
        <is>
          <t>ТСЭМ Московской обл., 400001, приказ Минстроя России №675/пр от 28.02.2017 № 264/пр</t>
        </is>
      </c>
      <c r="K329" t="inlineStr">
        <is>
          <t>Автомобили бортовые, грузоподъемность до 5 т</t>
        </is>
      </c>
      <c r="L329" t="n">
        <v>1368</v>
      </c>
      <c r="N329" t="n">
        <v>1011</v>
      </c>
      <c r="O329" t="inlineStr">
        <is>
          <t>маш.-ч</t>
        </is>
      </c>
      <c r="P329" t="inlineStr">
        <is>
          <t>маш.-ч</t>
        </is>
      </c>
      <c r="Q329" t="n">
        <v>1</v>
      </c>
      <c r="X329" t="n">
        <v>0.65</v>
      </c>
      <c r="Y329" t="n">
        <v>0</v>
      </c>
      <c r="Z329" t="n">
        <v>87.17</v>
      </c>
      <c r="AA329" t="n">
        <v>11.6</v>
      </c>
      <c r="AB329" t="n">
        <v>0</v>
      </c>
      <c r="AC329" t="n">
        <v>0</v>
      </c>
      <c r="AD329" t="n">
        <v>1</v>
      </c>
      <c r="AE329" t="n">
        <v>0</v>
      </c>
      <c r="AF329" t="inlineStr"/>
      <c r="AG329" t="n">
        <v>0.65</v>
      </c>
      <c r="AH329" t="n">
        <v>2</v>
      </c>
      <c r="AI329" t="n">
        <v>78865295</v>
      </c>
      <c r="AJ329" t="n">
        <v>332</v>
      </c>
      <c r="AK329" t="n">
        <v>0</v>
      </c>
      <c r="AL329" t="n">
        <v>0</v>
      </c>
      <c r="AM329" t="n">
        <v>0</v>
      </c>
      <c r="AN329" t="n">
        <v>0</v>
      </c>
      <c r="AO329" t="n">
        <v>0</v>
      </c>
      <c r="AP329" t="n">
        <v>0</v>
      </c>
      <c r="AQ329" t="n">
        <v>0</v>
      </c>
      <c r="AR329" t="n">
        <v>0</v>
      </c>
    </row>
    <row r="330">
      <c r="A330">
        <f>ROW(Source!A1074)</f>
        <v/>
      </c>
      <c r="B330" t="n">
        <v>78865296</v>
      </c>
      <c r="C330" t="n">
        <v>78865291</v>
      </c>
      <c r="D330" t="n">
        <v>29107441</v>
      </c>
      <c r="E330" t="n">
        <v>1</v>
      </c>
      <c r="F330" t="n">
        <v>1</v>
      </c>
      <c r="G330" t="n">
        <v>1</v>
      </c>
      <c r="H330" t="n">
        <v>3</v>
      </c>
      <c r="I330" t="inlineStr">
        <is>
          <t>101-0324</t>
        </is>
      </c>
      <c r="J330" t="inlineStr">
        <is>
          <t>ТССЦ Московской обл., 101-0324, приказ Минстроя России №675/пр от 28.02.2017 № 254/пр</t>
        </is>
      </c>
      <c r="K330" t="inlineStr">
        <is>
          <t>Кислород технический газообразный</t>
        </is>
      </c>
      <c r="L330" t="n">
        <v>1339</v>
      </c>
      <c r="N330" t="n">
        <v>1007</v>
      </c>
      <c r="O330" t="inlineStr">
        <is>
          <t>м3</t>
        </is>
      </c>
      <c r="P330" t="inlineStr">
        <is>
          <t>м3</t>
        </is>
      </c>
      <c r="Q330" t="n">
        <v>1</v>
      </c>
      <c r="X330" t="n">
        <v>0.48</v>
      </c>
      <c r="Y330" t="n">
        <v>6.23</v>
      </c>
      <c r="Z330" t="n">
        <v>0</v>
      </c>
      <c r="AA330" t="n">
        <v>0</v>
      </c>
      <c r="AB330" t="n">
        <v>0</v>
      </c>
      <c r="AC330" t="n">
        <v>0</v>
      </c>
      <c r="AD330" t="n">
        <v>1</v>
      </c>
      <c r="AE330" t="n">
        <v>0</v>
      </c>
      <c r="AF330" t="inlineStr"/>
      <c r="AG330" t="n">
        <v>0.48</v>
      </c>
      <c r="AH330" t="n">
        <v>2</v>
      </c>
      <c r="AI330" t="n">
        <v>78865296</v>
      </c>
      <c r="AJ330" t="n">
        <v>333</v>
      </c>
      <c r="AK330" t="n">
        <v>0</v>
      </c>
      <c r="AL330" t="n">
        <v>0</v>
      </c>
      <c r="AM330" t="n">
        <v>0</v>
      </c>
      <c r="AN330" t="n">
        <v>0</v>
      </c>
      <c r="AO330" t="n">
        <v>0</v>
      </c>
      <c r="AP330" t="n">
        <v>0</v>
      </c>
      <c r="AQ330" t="n">
        <v>0</v>
      </c>
      <c r="AR330" t="n">
        <v>0</v>
      </c>
    </row>
    <row r="331">
      <c r="A331">
        <f>ROW(Source!A1074)</f>
        <v/>
      </c>
      <c r="B331" t="n">
        <v>78865297</v>
      </c>
      <c r="C331" t="n">
        <v>78865291</v>
      </c>
      <c r="D331" t="n">
        <v>29107430</v>
      </c>
      <c r="E331" t="n">
        <v>1</v>
      </c>
      <c r="F331" t="n">
        <v>1</v>
      </c>
      <c r="G331" t="n">
        <v>1</v>
      </c>
      <c r="H331" t="n">
        <v>3</v>
      </c>
      <c r="I331" t="inlineStr">
        <is>
          <t>101-1602</t>
        </is>
      </c>
      <c r="J331" t="inlineStr">
        <is>
          <t>ТССЦ Московской обл., 101-1602, приказ Минстроя России №675/пр от 28.02.2017 № 254/пр</t>
        </is>
      </c>
      <c r="K331" t="inlineStr">
        <is>
          <t>Ацетилен газообразный технический</t>
        </is>
      </c>
      <c r="L331" t="n">
        <v>1339</v>
      </c>
      <c r="N331" t="n">
        <v>1007</v>
      </c>
      <c r="O331" t="inlineStr">
        <is>
          <t>м3</t>
        </is>
      </c>
      <c r="P331" t="inlineStr">
        <is>
          <t>м3</t>
        </is>
      </c>
      <c r="Q331" t="n">
        <v>1</v>
      </c>
      <c r="X331" t="n">
        <v>0.21</v>
      </c>
      <c r="Y331" t="n">
        <v>38.49</v>
      </c>
      <c r="Z331" t="n">
        <v>0</v>
      </c>
      <c r="AA331" t="n">
        <v>0</v>
      </c>
      <c r="AB331" t="n">
        <v>0</v>
      </c>
      <c r="AC331" t="n">
        <v>0</v>
      </c>
      <c r="AD331" t="n">
        <v>1</v>
      </c>
      <c r="AE331" t="n">
        <v>0</v>
      </c>
      <c r="AF331" t="inlineStr"/>
      <c r="AG331" t="n">
        <v>0.21</v>
      </c>
      <c r="AH331" t="n">
        <v>2</v>
      </c>
      <c r="AI331" t="n">
        <v>78865297</v>
      </c>
      <c r="AJ331" t="n">
        <v>334</v>
      </c>
      <c r="AK331" t="n">
        <v>0</v>
      </c>
      <c r="AL331" t="n">
        <v>0</v>
      </c>
      <c r="AM331" t="n">
        <v>0</v>
      </c>
      <c r="AN331" t="n">
        <v>0</v>
      </c>
      <c r="AO331" t="n">
        <v>0</v>
      </c>
      <c r="AP331" t="n">
        <v>0</v>
      </c>
      <c r="AQ331" t="n">
        <v>0</v>
      </c>
      <c r="AR331" t="n">
        <v>0</v>
      </c>
    </row>
    <row r="332">
      <c r="A332">
        <f>ROW(Source!A1074)</f>
        <v/>
      </c>
      <c r="B332" t="n">
        <v>78865298</v>
      </c>
      <c r="C332" t="n">
        <v>78865291</v>
      </c>
      <c r="D332" t="n">
        <v>29117361</v>
      </c>
      <c r="E332" t="n">
        <v>1</v>
      </c>
      <c r="F332" t="n">
        <v>1</v>
      </c>
      <c r="G332" t="n">
        <v>1</v>
      </c>
      <c r="H332" t="n">
        <v>3</v>
      </c>
      <c r="I332" t="inlineStr">
        <is>
          <t>103-1457</t>
        </is>
      </c>
      <c r="J332" t="inlineStr">
        <is>
          <t>ТССЦ Московской обл., 103-1457, приказ Минстроя России №675/пр от 28.02.2017 № 254/пр</t>
        </is>
      </c>
      <c r="K332" t="inlineStr">
        <is>
          <t>Трубы металлополимерные многослойные для холодного водоснабжения, давлением 1 МПа (10 кгс/см2), для температуры до 30 градусов С, диаметром 25 мм</t>
        </is>
      </c>
      <c r="L332" t="n">
        <v>1301</v>
      </c>
      <c r="N332" t="n">
        <v>1003</v>
      </c>
      <c r="O332" t="inlineStr">
        <is>
          <t>м</t>
        </is>
      </c>
      <c r="P332" t="inlineStr">
        <is>
          <t>м</t>
        </is>
      </c>
      <c r="Q332" t="n">
        <v>1</v>
      </c>
      <c r="X332" t="n">
        <v>97.8</v>
      </c>
      <c r="Y332" t="n">
        <v>27.95</v>
      </c>
      <c r="Z332" t="n">
        <v>0</v>
      </c>
      <c r="AA332" t="n">
        <v>0</v>
      </c>
      <c r="AB332" t="n">
        <v>0</v>
      </c>
      <c r="AC332" t="n">
        <v>0</v>
      </c>
      <c r="AD332" t="n">
        <v>1</v>
      </c>
      <c r="AE332" t="n">
        <v>0</v>
      </c>
      <c r="AF332" t="inlineStr"/>
      <c r="AG332" t="n">
        <v>97.8</v>
      </c>
      <c r="AH332" t="n">
        <v>2</v>
      </c>
      <c r="AI332" t="n">
        <v>78865298</v>
      </c>
      <c r="AJ332" t="n">
        <v>335</v>
      </c>
      <c r="AK332" t="n">
        <v>0</v>
      </c>
      <c r="AL332" t="n">
        <v>0</v>
      </c>
      <c r="AM332" t="n">
        <v>0</v>
      </c>
      <c r="AN332" t="n">
        <v>0</v>
      </c>
      <c r="AO332" t="n">
        <v>0</v>
      </c>
      <c r="AP332" t="n">
        <v>0</v>
      </c>
      <c r="AQ332" t="n">
        <v>0</v>
      </c>
      <c r="AR332" t="n">
        <v>0</v>
      </c>
    </row>
    <row r="333">
      <c r="A333">
        <f>ROW(Source!A1074)</f>
        <v/>
      </c>
      <c r="B333" t="n">
        <v>78865299</v>
      </c>
      <c r="C333" t="n">
        <v>78865291</v>
      </c>
      <c r="D333" t="n">
        <v>29117371</v>
      </c>
      <c r="E333" t="n">
        <v>1</v>
      </c>
      <c r="F333" t="n">
        <v>1</v>
      </c>
      <c r="G333" t="n">
        <v>1</v>
      </c>
      <c r="H333" t="n">
        <v>3</v>
      </c>
      <c r="I333" t="inlineStr">
        <is>
          <t>103-9910</t>
        </is>
      </c>
      <c r="J333" t="inlineStr">
        <is>
          <t>ТССЦ Московской обл., 103-9910, приказ Минстроя России №675/пр от 28.02.2017 № 254/пр</t>
        </is>
      </c>
      <c r="K333" t="inlineStr">
        <is>
          <t>Фасонные и соединительные части к многослойным металлополимерным трубам</t>
        </is>
      </c>
      <c r="L333" t="n">
        <v>1354</v>
      </c>
      <c r="N333" t="n">
        <v>1010</v>
      </c>
      <c r="O333" t="inlineStr">
        <is>
          <t>шт.</t>
        </is>
      </c>
      <c r="P333" t="inlineStr">
        <is>
          <t>шт.</t>
        </is>
      </c>
      <c r="Q333" t="n">
        <v>1</v>
      </c>
      <c r="X333" t="n">
        <v>0</v>
      </c>
      <c r="Y333" t="n">
        <v>0</v>
      </c>
      <c r="Z333" t="n">
        <v>0</v>
      </c>
      <c r="AA333" t="n">
        <v>0</v>
      </c>
      <c r="AB333" t="n">
        <v>0</v>
      </c>
      <c r="AC333" t="n">
        <v>1</v>
      </c>
      <c r="AD333" t="n">
        <v>0</v>
      </c>
      <c r="AE333" t="n">
        <v>0</v>
      </c>
      <c r="AF333" t="inlineStr"/>
      <c r="AG333" t="n">
        <v>0</v>
      </c>
      <c r="AH333" t="n">
        <v>3</v>
      </c>
      <c r="AI333" t="n">
        <v>-1</v>
      </c>
      <c r="AJ333" t="inlineStr"/>
      <c r="AK333" t="n">
        <v>0</v>
      </c>
      <c r="AL333" t="n">
        <v>0</v>
      </c>
      <c r="AM333" t="n">
        <v>0</v>
      </c>
      <c r="AN333" t="n">
        <v>0</v>
      </c>
      <c r="AO333" t="n">
        <v>0</v>
      </c>
      <c r="AP333" t="n">
        <v>0</v>
      </c>
      <c r="AQ333" t="n">
        <v>0</v>
      </c>
      <c r="AR333" t="n">
        <v>0</v>
      </c>
    </row>
    <row r="334">
      <c r="A334">
        <f>ROW(Source!A1074)</f>
        <v/>
      </c>
      <c r="B334" t="n">
        <v>78865300</v>
      </c>
      <c r="C334" t="n">
        <v>78865291</v>
      </c>
      <c r="D334" t="n">
        <v>29140635</v>
      </c>
      <c r="E334" t="n">
        <v>1</v>
      </c>
      <c r="F334" t="n">
        <v>1</v>
      </c>
      <c r="G334" t="n">
        <v>1</v>
      </c>
      <c r="H334" t="n">
        <v>3</v>
      </c>
      <c r="I334" t="inlineStr">
        <is>
          <t>301-1380</t>
        </is>
      </c>
      <c r="J334" t="inlineStr">
        <is>
          <t>ТССЦ Московской обл., 301-1380, приказ Минстроя России №675/пр от 28.02.2017 № 256/пр</t>
        </is>
      </c>
      <c r="K334" t="inlineStr">
        <is>
          <t>Трубки защитные гофрированные</t>
        </is>
      </c>
      <c r="L334" t="n">
        <v>1301</v>
      </c>
      <c r="N334" t="n">
        <v>1003</v>
      </c>
      <c r="O334" t="inlineStr">
        <is>
          <t>м</t>
        </is>
      </c>
      <c r="P334" t="inlineStr">
        <is>
          <t>м</t>
        </is>
      </c>
      <c r="Q334" t="n">
        <v>1</v>
      </c>
      <c r="X334" t="n">
        <v>13</v>
      </c>
      <c r="Y334" t="n">
        <v>9.52</v>
      </c>
      <c r="Z334" t="n">
        <v>0</v>
      </c>
      <c r="AA334" t="n">
        <v>0</v>
      </c>
      <c r="AB334" t="n">
        <v>0</v>
      </c>
      <c r="AC334" t="n">
        <v>0</v>
      </c>
      <c r="AD334" t="n">
        <v>1</v>
      </c>
      <c r="AE334" t="n">
        <v>0</v>
      </c>
      <c r="AF334" t="inlineStr"/>
      <c r="AG334" t="n">
        <v>13</v>
      </c>
      <c r="AH334" t="n">
        <v>2</v>
      </c>
      <c r="AI334" t="n">
        <v>78865300</v>
      </c>
      <c r="AJ334" t="n">
        <v>336</v>
      </c>
      <c r="AK334" t="n">
        <v>0</v>
      </c>
      <c r="AL334" t="n">
        <v>0</v>
      </c>
      <c r="AM334" t="n">
        <v>0</v>
      </c>
      <c r="AN334" t="n">
        <v>0</v>
      </c>
      <c r="AO334" t="n">
        <v>0</v>
      </c>
      <c r="AP334" t="n">
        <v>0</v>
      </c>
      <c r="AQ334" t="n">
        <v>0</v>
      </c>
      <c r="AR334" t="n">
        <v>0</v>
      </c>
    </row>
    <row r="335">
      <c r="A335">
        <f>ROW(Source!A1074)</f>
        <v/>
      </c>
      <c r="B335" t="n">
        <v>78865301</v>
      </c>
      <c r="C335" t="n">
        <v>78865291</v>
      </c>
      <c r="D335" t="n">
        <v>29139870</v>
      </c>
      <c r="E335" t="n">
        <v>1</v>
      </c>
      <c r="F335" t="n">
        <v>1</v>
      </c>
      <c r="G335" t="n">
        <v>1</v>
      </c>
      <c r="H335" t="n">
        <v>3</v>
      </c>
      <c r="I335" t="inlineStr">
        <is>
          <t>301-9240</t>
        </is>
      </c>
      <c r="J335" t="inlineStr">
        <is>
          <t>ТССЦ Московской обл., 301-9240, приказ Минстроя России №675/пр от 28.02.2017 № 256/пр</t>
        </is>
      </c>
      <c r="K335" t="inlineStr">
        <is>
          <t>Крепления</t>
        </is>
      </c>
      <c r="L335" t="n">
        <v>1346</v>
      </c>
      <c r="N335" t="n">
        <v>1009</v>
      </c>
      <c r="O335" t="inlineStr">
        <is>
          <t>кг</t>
        </is>
      </c>
      <c r="P335" t="inlineStr">
        <is>
          <t>кг</t>
        </is>
      </c>
      <c r="Q335" t="n">
        <v>1</v>
      </c>
      <c r="X335" t="n">
        <v>0</v>
      </c>
      <c r="Y335" t="n">
        <v>0</v>
      </c>
      <c r="Z335" t="n">
        <v>0</v>
      </c>
      <c r="AA335" t="n">
        <v>0</v>
      </c>
      <c r="AB335" t="n">
        <v>0</v>
      </c>
      <c r="AC335" t="n">
        <v>1</v>
      </c>
      <c r="AD335" t="n">
        <v>0</v>
      </c>
      <c r="AE335" t="n">
        <v>0</v>
      </c>
      <c r="AF335" t="inlineStr"/>
      <c r="AG335" t="n">
        <v>0</v>
      </c>
      <c r="AH335" t="n">
        <v>3</v>
      </c>
      <c r="AI335" t="n">
        <v>-1</v>
      </c>
      <c r="AJ335" t="inlineStr"/>
      <c r="AK335" t="n">
        <v>0</v>
      </c>
      <c r="AL335" t="n">
        <v>0</v>
      </c>
      <c r="AM335" t="n">
        <v>0</v>
      </c>
      <c r="AN335" t="n">
        <v>0</v>
      </c>
      <c r="AO335" t="n">
        <v>0</v>
      </c>
      <c r="AP335" t="n">
        <v>0</v>
      </c>
      <c r="AQ335" t="n">
        <v>0</v>
      </c>
      <c r="AR335" t="n">
        <v>0</v>
      </c>
    </row>
    <row r="336">
      <c r="A336">
        <f>ROW(Source!A1074)</f>
        <v/>
      </c>
      <c r="B336" t="n">
        <v>78865302</v>
      </c>
      <c r="C336" t="n">
        <v>78865291</v>
      </c>
      <c r="D336" t="n">
        <v>29144271</v>
      </c>
      <c r="E336" t="n">
        <v>1</v>
      </c>
      <c r="F336" t="n">
        <v>1</v>
      </c>
      <c r="G336" t="n">
        <v>1</v>
      </c>
      <c r="H336" t="n">
        <v>3</v>
      </c>
      <c r="I336" t="inlineStr">
        <is>
          <t>302-9912</t>
        </is>
      </c>
      <c r="J336" t="inlineStr">
        <is>
          <t>ТССЦ Московской обл., 302-9912, приказ Минстроя России №675/пр от 28.02.2017 № 256/пр</t>
        </is>
      </c>
      <c r="K336" t="inlineStr">
        <is>
          <t>Арматура запорная к многослойным металлополимерным трубам</t>
        </is>
      </c>
      <c r="L336" t="n">
        <v>1354</v>
      </c>
      <c r="N336" t="n">
        <v>1010</v>
      </c>
      <c r="O336" t="inlineStr">
        <is>
          <t>шт.</t>
        </is>
      </c>
      <c r="P336" t="inlineStr">
        <is>
          <t>шт.</t>
        </is>
      </c>
      <c r="Q336" t="n">
        <v>1</v>
      </c>
      <c r="X336" t="n">
        <v>0</v>
      </c>
      <c r="Y336" t="n">
        <v>0</v>
      </c>
      <c r="Z336" t="n">
        <v>0</v>
      </c>
      <c r="AA336" t="n">
        <v>0</v>
      </c>
      <c r="AB336" t="n">
        <v>0</v>
      </c>
      <c r="AC336" t="n">
        <v>1</v>
      </c>
      <c r="AD336" t="n">
        <v>0</v>
      </c>
      <c r="AE336" t="n">
        <v>0</v>
      </c>
      <c r="AF336" t="inlineStr"/>
      <c r="AG336" t="n">
        <v>0</v>
      </c>
      <c r="AH336" t="n">
        <v>3</v>
      </c>
      <c r="AI336" t="n">
        <v>-1</v>
      </c>
      <c r="AJ336" t="inlineStr"/>
      <c r="AK336" t="n">
        <v>0</v>
      </c>
      <c r="AL336" t="n">
        <v>0</v>
      </c>
      <c r="AM336" t="n">
        <v>0</v>
      </c>
      <c r="AN336" t="n">
        <v>0</v>
      </c>
      <c r="AO336" t="n">
        <v>0</v>
      </c>
      <c r="AP336" t="n">
        <v>0</v>
      </c>
      <c r="AQ336" t="n">
        <v>0</v>
      </c>
      <c r="AR336" t="n">
        <v>0</v>
      </c>
    </row>
    <row r="337">
      <c r="A337">
        <f>ROW(Source!A1074)</f>
        <v/>
      </c>
      <c r="B337" t="n">
        <v>78865303</v>
      </c>
      <c r="C337" t="n">
        <v>78865291</v>
      </c>
      <c r="D337" t="n">
        <v>29149245</v>
      </c>
      <c r="E337" t="n">
        <v>1</v>
      </c>
      <c r="F337" t="n">
        <v>1</v>
      </c>
      <c r="G337" t="n">
        <v>1</v>
      </c>
      <c r="H337" t="n">
        <v>3</v>
      </c>
      <c r="I337" t="inlineStr">
        <is>
          <t>405-0254</t>
        </is>
      </c>
      <c r="J337" t="inlineStr">
        <is>
          <t>ТССЦ Московской обл., 405-0254, приказ Минстроя России №675/пр от 28.02.2017 № 257/пр</t>
        </is>
      </c>
      <c r="K337" t="inlineStr">
        <is>
          <t>Известь строительная негашеная хлорная, марки А</t>
        </is>
      </c>
      <c r="L337" t="n">
        <v>1348</v>
      </c>
      <c r="N337" t="n">
        <v>1009</v>
      </c>
      <c r="O337" t="inlineStr">
        <is>
          <t>т</t>
        </is>
      </c>
      <c r="P337" t="inlineStr">
        <is>
          <t>т</t>
        </is>
      </c>
      <c r="Q337" t="n">
        <v>1000</v>
      </c>
      <c r="X337" t="n">
        <v>0.0026</v>
      </c>
      <c r="Y337" t="n">
        <v>2147</v>
      </c>
      <c r="Z337" t="n">
        <v>0</v>
      </c>
      <c r="AA337" t="n">
        <v>0</v>
      </c>
      <c r="AB337" t="n">
        <v>0</v>
      </c>
      <c r="AC337" t="n">
        <v>0</v>
      </c>
      <c r="AD337" t="n">
        <v>1</v>
      </c>
      <c r="AE337" t="n">
        <v>0</v>
      </c>
      <c r="AF337" t="inlineStr"/>
      <c r="AG337" t="n">
        <v>0.0026</v>
      </c>
      <c r="AH337" t="n">
        <v>2</v>
      </c>
      <c r="AI337" t="n">
        <v>78865303</v>
      </c>
      <c r="AJ337" t="n">
        <v>338</v>
      </c>
      <c r="AK337" t="n">
        <v>0</v>
      </c>
      <c r="AL337" t="n">
        <v>0</v>
      </c>
      <c r="AM337" t="n">
        <v>0</v>
      </c>
      <c r="AN337" t="n">
        <v>0</v>
      </c>
      <c r="AO337" t="n">
        <v>0</v>
      </c>
      <c r="AP337" t="n">
        <v>0</v>
      </c>
      <c r="AQ337" t="n">
        <v>0</v>
      </c>
      <c r="AR337" t="n">
        <v>0</v>
      </c>
    </row>
    <row r="338">
      <c r="A338">
        <f>ROW(Source!A1074)</f>
        <v/>
      </c>
      <c r="B338" t="n">
        <v>78865304</v>
      </c>
      <c r="C338" t="n">
        <v>78865291</v>
      </c>
      <c r="D338" t="n">
        <v>29150040</v>
      </c>
      <c r="E338" t="n">
        <v>1</v>
      </c>
      <c r="F338" t="n">
        <v>1</v>
      </c>
      <c r="G338" t="n">
        <v>1</v>
      </c>
      <c r="H338" t="n">
        <v>3</v>
      </c>
      <c r="I338" t="inlineStr">
        <is>
          <t>411-0001</t>
        </is>
      </c>
      <c r="J338" t="inlineStr">
        <is>
          <t>ТССЦ Московской обл., 411-0001, приказ Минстроя России №675/пр от 28.02.2017 № 257/пр</t>
        </is>
      </c>
      <c r="K338" t="inlineStr">
        <is>
          <t>Вода</t>
        </is>
      </c>
      <c r="L338" t="n">
        <v>1339</v>
      </c>
      <c r="N338" t="n">
        <v>1007</v>
      </c>
      <c r="O338" t="inlineStr">
        <is>
          <t>м3</t>
        </is>
      </c>
      <c r="P338" t="inlineStr">
        <is>
          <t>м3</t>
        </is>
      </c>
      <c r="Q338" t="n">
        <v>1</v>
      </c>
      <c r="X338" t="n">
        <v>0.74</v>
      </c>
      <c r="Y338" t="n">
        <v>2.44</v>
      </c>
      <c r="Z338" t="n">
        <v>0</v>
      </c>
      <c r="AA338" t="n">
        <v>0</v>
      </c>
      <c r="AB338" t="n">
        <v>0</v>
      </c>
      <c r="AC338" t="n">
        <v>0</v>
      </c>
      <c r="AD338" t="n">
        <v>1</v>
      </c>
      <c r="AE338" t="n">
        <v>0</v>
      </c>
      <c r="AF338" t="inlineStr"/>
      <c r="AG338" t="n">
        <v>0.74</v>
      </c>
      <c r="AH338" t="n">
        <v>2</v>
      </c>
      <c r="AI338" t="n">
        <v>78865304</v>
      </c>
      <c r="AJ338" t="n">
        <v>339</v>
      </c>
      <c r="AK338" t="n">
        <v>0</v>
      </c>
      <c r="AL338" t="n">
        <v>0</v>
      </c>
      <c r="AM338" t="n">
        <v>0</v>
      </c>
      <c r="AN338" t="n">
        <v>0</v>
      </c>
      <c r="AO338" t="n">
        <v>0</v>
      </c>
      <c r="AP338" t="n">
        <v>0</v>
      </c>
      <c r="AQ338" t="n">
        <v>0</v>
      </c>
      <c r="AR338" t="n">
        <v>0</v>
      </c>
    </row>
    <row r="339">
      <c r="A339">
        <f>ROW(Source!A1080)</f>
        <v/>
      </c>
      <c r="B339" t="n">
        <v>78865350</v>
      </c>
      <c r="C339" t="n">
        <v>78865349</v>
      </c>
      <c r="D339" t="n">
        <v>18409992</v>
      </c>
      <c r="E339" t="n">
        <v>1</v>
      </c>
      <c r="F339" t="n">
        <v>1</v>
      </c>
      <c r="G339" t="n">
        <v>1</v>
      </c>
      <c r="H339" t="n">
        <v>1</v>
      </c>
      <c r="I339" t="inlineStr">
        <is>
          <t>1-1024-90</t>
        </is>
      </c>
      <c r="J339" t="inlineStr"/>
      <c r="K339" t="inlineStr">
        <is>
          <t>Рабочий строитель среднего разряда 2,4</t>
        </is>
      </c>
      <c r="L339" t="n">
        <v>1369</v>
      </c>
      <c r="N339" t="n">
        <v>1013</v>
      </c>
      <c r="O339" t="inlineStr">
        <is>
          <t>чел.-ч</t>
        </is>
      </c>
      <c r="P339" t="inlineStr">
        <is>
          <t>чел.-ч</t>
        </is>
      </c>
      <c r="Q339" t="n">
        <v>1</v>
      </c>
      <c r="X339" t="n">
        <v>42.62</v>
      </c>
      <c r="Y339" t="n">
        <v>0</v>
      </c>
      <c r="Z339" t="n">
        <v>0</v>
      </c>
      <c r="AA339" t="n">
        <v>0</v>
      </c>
      <c r="AB339" t="n">
        <v>8.09</v>
      </c>
      <c r="AC339" t="n">
        <v>0</v>
      </c>
      <c r="AD339" t="n">
        <v>1</v>
      </c>
      <c r="AE339" t="n">
        <v>1</v>
      </c>
      <c r="AF339" t="inlineStr"/>
      <c r="AG339" t="n">
        <v>42.62</v>
      </c>
      <c r="AH339" t="n">
        <v>2</v>
      </c>
      <c r="AI339" t="n">
        <v>78865350</v>
      </c>
      <c r="AJ339" t="n">
        <v>344</v>
      </c>
      <c r="AK339" t="n">
        <v>0</v>
      </c>
      <c r="AL339" t="n">
        <v>0</v>
      </c>
      <c r="AM339" t="n">
        <v>0</v>
      </c>
      <c r="AN339" t="n">
        <v>0</v>
      </c>
      <c r="AO339" t="n">
        <v>0</v>
      </c>
      <c r="AP339" t="n">
        <v>0</v>
      </c>
      <c r="AQ339" t="n">
        <v>0</v>
      </c>
      <c r="AR339" t="n">
        <v>0</v>
      </c>
    </row>
    <row r="340">
      <c r="A340">
        <f>ROW(Source!A1080)</f>
        <v/>
      </c>
      <c r="B340" t="n">
        <v>78865351</v>
      </c>
      <c r="C340" t="n">
        <v>78865349</v>
      </c>
      <c r="D340" t="n">
        <v>121548</v>
      </c>
      <c r="E340" t="n">
        <v>1</v>
      </c>
      <c r="F340" t="n">
        <v>1</v>
      </c>
      <c r="G340" t="n">
        <v>1</v>
      </c>
      <c r="H340" t="n">
        <v>1</v>
      </c>
      <c r="I340" t="inlineStr">
        <is>
          <t>2</t>
        </is>
      </c>
      <c r="J340" t="inlineStr"/>
      <c r="K340" t="inlineStr">
        <is>
          <t>Затраты труда машинистов</t>
        </is>
      </c>
      <c r="L340" t="n">
        <v>608254</v>
      </c>
      <c r="N340" t="n">
        <v>1013</v>
      </c>
      <c r="O340" t="inlineStr">
        <is>
          <t>чел.час</t>
        </is>
      </c>
      <c r="P340" t="inlineStr">
        <is>
          <t>чел.час</t>
        </is>
      </c>
      <c r="Q340" t="n">
        <v>1</v>
      </c>
      <c r="X340" t="n">
        <v>0.07000000000000001</v>
      </c>
      <c r="Y340" t="n">
        <v>0</v>
      </c>
      <c r="Z340" t="n">
        <v>0</v>
      </c>
      <c r="AA340" t="n">
        <v>0</v>
      </c>
      <c r="AB340" t="n">
        <v>0</v>
      </c>
      <c r="AC340" t="n">
        <v>0</v>
      </c>
      <c r="AD340" t="n">
        <v>1</v>
      </c>
      <c r="AE340" t="n">
        <v>2</v>
      </c>
      <c r="AF340" t="inlineStr"/>
      <c r="AG340" t="n">
        <v>0.07000000000000001</v>
      </c>
      <c r="AH340" t="n">
        <v>2</v>
      </c>
      <c r="AI340" t="n">
        <v>78865351</v>
      </c>
      <c r="AJ340" t="n">
        <v>345</v>
      </c>
      <c r="AK340" t="n">
        <v>0</v>
      </c>
      <c r="AL340" t="n">
        <v>0</v>
      </c>
      <c r="AM340" t="n">
        <v>0</v>
      </c>
      <c r="AN340" t="n">
        <v>0</v>
      </c>
      <c r="AO340" t="n">
        <v>0</v>
      </c>
      <c r="AP340" t="n">
        <v>0</v>
      </c>
      <c r="AQ340" t="n">
        <v>0</v>
      </c>
      <c r="AR340" t="n">
        <v>0</v>
      </c>
    </row>
    <row r="341">
      <c r="A341">
        <f>ROW(Source!A1080)</f>
        <v/>
      </c>
      <c r="B341" t="n">
        <v>78865352</v>
      </c>
      <c r="C341" t="n">
        <v>78865349</v>
      </c>
      <c r="D341" t="n">
        <v>29172556</v>
      </c>
      <c r="E341" t="n">
        <v>1</v>
      </c>
      <c r="F341" t="n">
        <v>1</v>
      </c>
      <c r="G341" t="n">
        <v>1</v>
      </c>
      <c r="H341" t="n">
        <v>2</v>
      </c>
      <c r="I341" t="inlineStr">
        <is>
          <t>030954</t>
        </is>
      </c>
      <c r="J341" t="inlineStr">
        <is>
          <t>ТСЭМ Московской обл., 030954, приказ Минстроя России №675/пр от 28.02.2017 № 264/пр</t>
        </is>
      </c>
      <c r="K341" t="inlineStr">
        <is>
          <t>Подъемники грузоподъемностью до 500 кг одномачтовые, высота подъема 45 м</t>
        </is>
      </c>
      <c r="L341" t="n">
        <v>1368</v>
      </c>
      <c r="N341" t="n">
        <v>1011</v>
      </c>
      <c r="O341" t="inlineStr">
        <is>
          <t>маш.-ч</t>
        </is>
      </c>
      <c r="P341" t="inlineStr">
        <is>
          <t>маш.-ч</t>
        </is>
      </c>
      <c r="Q341" t="n">
        <v>1</v>
      </c>
      <c r="X341" t="n">
        <v>0.07000000000000001</v>
      </c>
      <c r="Y341" t="n">
        <v>0</v>
      </c>
      <c r="Z341" t="n">
        <v>31.26</v>
      </c>
      <c r="AA341" t="n">
        <v>13.5</v>
      </c>
      <c r="AB341" t="n">
        <v>0</v>
      </c>
      <c r="AC341" t="n">
        <v>0</v>
      </c>
      <c r="AD341" t="n">
        <v>1</v>
      </c>
      <c r="AE341" t="n">
        <v>0</v>
      </c>
      <c r="AF341" t="inlineStr"/>
      <c r="AG341" t="n">
        <v>0.07000000000000001</v>
      </c>
      <c r="AH341" t="n">
        <v>2</v>
      </c>
      <c r="AI341" t="n">
        <v>78865352</v>
      </c>
      <c r="AJ341" t="n">
        <v>346</v>
      </c>
      <c r="AK341" t="n">
        <v>0</v>
      </c>
      <c r="AL341" t="n">
        <v>0</v>
      </c>
      <c r="AM341" t="n">
        <v>0</v>
      </c>
      <c r="AN341" t="n">
        <v>0</v>
      </c>
      <c r="AO341" t="n">
        <v>0</v>
      </c>
      <c r="AP341" t="n">
        <v>0</v>
      </c>
      <c r="AQ341" t="n">
        <v>0</v>
      </c>
      <c r="AR341" t="n">
        <v>0</v>
      </c>
    </row>
    <row r="342">
      <c r="A342">
        <f>ROW(Source!A1080)</f>
        <v/>
      </c>
      <c r="B342" t="n">
        <v>78865353</v>
      </c>
      <c r="C342" t="n">
        <v>78865349</v>
      </c>
      <c r="D342" t="n">
        <v>29174913</v>
      </c>
      <c r="E342" t="n">
        <v>1</v>
      </c>
      <c r="F342" t="n">
        <v>1</v>
      </c>
      <c r="G342" t="n">
        <v>1</v>
      </c>
      <c r="H342" t="n">
        <v>2</v>
      </c>
      <c r="I342" t="inlineStr">
        <is>
          <t>400001</t>
        </is>
      </c>
      <c r="J342" t="inlineStr">
        <is>
          <t>ТСЭМ Московской обл., 400001, приказ Минстроя России №675/пр от 28.02.2017 № 264/пр</t>
        </is>
      </c>
      <c r="K342" t="inlineStr">
        <is>
          <t>Автомобили бортовые, грузоподъемность до 5 т</t>
        </is>
      </c>
      <c r="L342" t="n">
        <v>1368</v>
      </c>
      <c r="N342" t="n">
        <v>1011</v>
      </c>
      <c r="O342" t="inlineStr">
        <is>
          <t>маш.-ч</t>
        </is>
      </c>
      <c r="P342" t="inlineStr">
        <is>
          <t>маш.-ч</t>
        </is>
      </c>
      <c r="Q342" t="n">
        <v>1</v>
      </c>
      <c r="X342" t="n">
        <v>0.1</v>
      </c>
      <c r="Y342" t="n">
        <v>0</v>
      </c>
      <c r="Z342" t="n">
        <v>87.17</v>
      </c>
      <c r="AA342" t="n">
        <v>11.6</v>
      </c>
      <c r="AB342" t="n">
        <v>0</v>
      </c>
      <c r="AC342" t="n">
        <v>0</v>
      </c>
      <c r="AD342" t="n">
        <v>1</v>
      </c>
      <c r="AE342" t="n">
        <v>0</v>
      </c>
      <c r="AF342" t="inlineStr"/>
      <c r="AG342" t="n">
        <v>0.1</v>
      </c>
      <c r="AH342" t="n">
        <v>2</v>
      </c>
      <c r="AI342" t="n">
        <v>78865353</v>
      </c>
      <c r="AJ342" t="n">
        <v>347</v>
      </c>
      <c r="AK342" t="n">
        <v>0</v>
      </c>
      <c r="AL342" t="n">
        <v>0</v>
      </c>
      <c r="AM342" t="n">
        <v>0</v>
      </c>
      <c r="AN342" t="n">
        <v>0</v>
      </c>
      <c r="AO342" t="n">
        <v>0</v>
      </c>
      <c r="AP342" t="n">
        <v>0</v>
      </c>
      <c r="AQ342" t="n">
        <v>0</v>
      </c>
      <c r="AR342" t="n">
        <v>0</v>
      </c>
    </row>
    <row r="343">
      <c r="A343">
        <f>ROW(Source!A1080)</f>
        <v/>
      </c>
      <c r="B343" t="n">
        <v>78865354</v>
      </c>
      <c r="C343" t="n">
        <v>78865349</v>
      </c>
      <c r="D343" t="n">
        <v>29114332</v>
      </c>
      <c r="E343" t="n">
        <v>1</v>
      </c>
      <c r="F343" t="n">
        <v>1</v>
      </c>
      <c r="G343" t="n">
        <v>1</v>
      </c>
      <c r="H343" t="n">
        <v>3</v>
      </c>
      <c r="I343" t="inlineStr">
        <is>
          <t>101-1805</t>
        </is>
      </c>
      <c r="J343" t="inlineStr">
        <is>
          <t>ТССЦ Московской обл., 101-1805, приказ Минстроя России №675/пр от 28.02.2017 № 254/пр</t>
        </is>
      </c>
      <c r="K343" t="inlineStr">
        <is>
          <t>Гвозди строительные</t>
        </is>
      </c>
      <c r="L343" t="n">
        <v>1348</v>
      </c>
      <c r="N343" t="n">
        <v>1009</v>
      </c>
      <c r="O343" t="inlineStr">
        <is>
          <t>т</t>
        </is>
      </c>
      <c r="P343" t="inlineStr">
        <is>
          <t>т</t>
        </is>
      </c>
      <c r="Q343" t="n">
        <v>1000</v>
      </c>
      <c r="X343" t="n">
        <v>0.013</v>
      </c>
      <c r="Y343" t="n">
        <v>11978</v>
      </c>
      <c r="Z343" t="n">
        <v>0</v>
      </c>
      <c r="AA343" t="n">
        <v>0</v>
      </c>
      <c r="AB343" t="n">
        <v>0</v>
      </c>
      <c r="AC343" t="n">
        <v>0</v>
      </c>
      <c r="AD343" t="n">
        <v>1</v>
      </c>
      <c r="AE343" t="n">
        <v>0</v>
      </c>
      <c r="AF343" t="inlineStr"/>
      <c r="AG343" t="n">
        <v>0.013</v>
      </c>
      <c r="AH343" t="n">
        <v>2</v>
      </c>
      <c r="AI343" t="n">
        <v>78865354</v>
      </c>
      <c r="AJ343" t="n">
        <v>348</v>
      </c>
      <c r="AK343" t="n">
        <v>0</v>
      </c>
      <c r="AL343" t="n">
        <v>0</v>
      </c>
      <c r="AM343" t="n">
        <v>0</v>
      </c>
      <c r="AN343" t="n">
        <v>0</v>
      </c>
      <c r="AO343" t="n">
        <v>0</v>
      </c>
      <c r="AP343" t="n">
        <v>0</v>
      </c>
      <c r="AQ343" t="n">
        <v>0</v>
      </c>
      <c r="AR343" t="n">
        <v>0</v>
      </c>
    </row>
    <row r="344">
      <c r="A344">
        <f>ROW(Source!A1080)</f>
        <v/>
      </c>
      <c r="B344" t="n">
        <v>78865355</v>
      </c>
      <c r="C344" t="n">
        <v>78865349</v>
      </c>
      <c r="D344" t="n">
        <v>29115646</v>
      </c>
      <c r="E344" t="n">
        <v>1</v>
      </c>
      <c r="F344" t="n">
        <v>1</v>
      </c>
      <c r="G344" t="n">
        <v>1</v>
      </c>
      <c r="H344" t="n">
        <v>3</v>
      </c>
      <c r="I344" t="inlineStr">
        <is>
          <t>102-0057</t>
        </is>
      </c>
      <c r="J344" t="inlineStr">
        <is>
          <t>ТССЦ Московской обл., 102-0057, приказ Минстроя России №675/пр от 28.02.2017 № 254/пр</t>
        </is>
      </c>
      <c r="K344" t="inlineStr">
        <is>
          <t>Доски обрезные хвойных пород длиной 4-6,5 м, шириной 75-150 мм, толщиной 32-40 мм, III сорта</t>
        </is>
      </c>
      <c r="L344" t="n">
        <v>1339</v>
      </c>
      <c r="N344" t="n">
        <v>1007</v>
      </c>
      <c r="O344" t="inlineStr">
        <is>
          <t>м3</t>
        </is>
      </c>
      <c r="P344" t="inlineStr">
        <is>
          <t>м3</t>
        </is>
      </c>
      <c r="Q344" t="n">
        <v>1</v>
      </c>
      <c r="X344" t="n">
        <v>0.63</v>
      </c>
      <c r="Y344" t="n">
        <v>1155</v>
      </c>
      <c r="Z344" t="n">
        <v>0</v>
      </c>
      <c r="AA344" t="n">
        <v>0</v>
      </c>
      <c r="AB344" t="n">
        <v>0</v>
      </c>
      <c r="AC344" t="n">
        <v>0</v>
      </c>
      <c r="AD344" t="n">
        <v>1</v>
      </c>
      <c r="AE344" t="n">
        <v>0</v>
      </c>
      <c r="AF344" t="inlineStr"/>
      <c r="AG344" t="n">
        <v>0.63</v>
      </c>
      <c r="AH344" t="n">
        <v>2</v>
      </c>
      <c r="AI344" t="n">
        <v>78865355</v>
      </c>
      <c r="AJ344" t="n">
        <v>349</v>
      </c>
      <c r="AK344" t="n">
        <v>0</v>
      </c>
      <c r="AL344" t="n">
        <v>0</v>
      </c>
      <c r="AM344" t="n">
        <v>0</v>
      </c>
      <c r="AN344" t="n">
        <v>0</v>
      </c>
      <c r="AO344" t="n">
        <v>0</v>
      </c>
      <c r="AP344" t="n">
        <v>0</v>
      </c>
      <c r="AQ344" t="n">
        <v>0</v>
      </c>
      <c r="AR344" t="n">
        <v>0</v>
      </c>
    </row>
    <row r="345">
      <c r="A345">
        <f>ROW(Source!A1080)</f>
        <v/>
      </c>
      <c r="B345" t="n">
        <v>78865356</v>
      </c>
      <c r="C345" t="n">
        <v>78865349</v>
      </c>
      <c r="D345" t="n">
        <v>29164349</v>
      </c>
      <c r="E345" t="n">
        <v>1</v>
      </c>
      <c r="F345" t="n">
        <v>1</v>
      </c>
      <c r="G345" t="n">
        <v>1</v>
      </c>
      <c r="H345" t="n">
        <v>3</v>
      </c>
      <c r="I345" t="inlineStr">
        <is>
          <t>509-9900</t>
        </is>
      </c>
      <c r="J345" t="inlineStr">
        <is>
          <t>ТССЦ Московской обл., 509-9900, приказ Минстроя России №675/пр от 28.02.2017 № 258/пр</t>
        </is>
      </c>
      <c r="K345" t="inlineStr">
        <is>
          <t>Строительный мусор</t>
        </is>
      </c>
      <c r="L345" t="n">
        <v>1348</v>
      </c>
      <c r="N345" t="n">
        <v>1009</v>
      </c>
      <c r="O345" t="inlineStr">
        <is>
          <t>т</t>
        </is>
      </c>
      <c r="P345" t="inlineStr">
        <is>
          <t>т</t>
        </is>
      </c>
      <c r="Q345" t="n">
        <v>1000</v>
      </c>
      <c r="X345" t="n">
        <v>0.39</v>
      </c>
      <c r="Y345" t="n">
        <v>0</v>
      </c>
      <c r="Z345" t="n">
        <v>0</v>
      </c>
      <c r="AA345" t="n">
        <v>0</v>
      </c>
      <c r="AB345" t="n">
        <v>0</v>
      </c>
      <c r="AC345" t="n">
        <v>0</v>
      </c>
      <c r="AD345" t="n">
        <v>0</v>
      </c>
      <c r="AE345" t="n">
        <v>0</v>
      </c>
      <c r="AF345" t="inlineStr"/>
      <c r="AG345" t="n">
        <v>0.39</v>
      </c>
      <c r="AH345" t="n">
        <v>2</v>
      </c>
      <c r="AI345" t="n">
        <v>78865356</v>
      </c>
      <c r="AJ345" t="n">
        <v>350</v>
      </c>
      <c r="AK345" t="n">
        <v>0</v>
      </c>
      <c r="AL345" t="n">
        <v>0</v>
      </c>
      <c r="AM345" t="n">
        <v>0</v>
      </c>
      <c r="AN345" t="n">
        <v>0</v>
      </c>
      <c r="AO345" t="n">
        <v>0</v>
      </c>
      <c r="AP345" t="n">
        <v>0</v>
      </c>
      <c r="AQ345" t="n">
        <v>0</v>
      </c>
      <c r="AR345" t="n">
        <v>0</v>
      </c>
    </row>
    <row r="346">
      <c r="A346">
        <f>ROW(Source!A1120)</f>
        <v/>
      </c>
      <c r="B346" t="n">
        <v>78865422</v>
      </c>
      <c r="C346" t="n">
        <v>78865421</v>
      </c>
      <c r="D346" t="n">
        <v>18411117</v>
      </c>
      <c r="E346" t="n">
        <v>1</v>
      </c>
      <c r="F346" t="n">
        <v>1</v>
      </c>
      <c r="G346" t="n">
        <v>1</v>
      </c>
      <c r="H346" t="n">
        <v>1</v>
      </c>
      <c r="I346" t="inlineStr">
        <is>
          <t>1-1040-90</t>
        </is>
      </c>
      <c r="J346" t="inlineStr"/>
      <c r="K346" t="inlineStr">
        <is>
          <t>Рабочий строитель среднего разряда 4</t>
        </is>
      </c>
      <c r="L346" t="n">
        <v>1369</v>
      </c>
      <c r="N346" t="n">
        <v>1013</v>
      </c>
      <c r="O346" t="inlineStr">
        <is>
          <t>чел.-ч</t>
        </is>
      </c>
      <c r="P346" t="inlineStr">
        <is>
          <t>чел.-ч</t>
        </is>
      </c>
      <c r="Q346" t="n">
        <v>1</v>
      </c>
      <c r="X346" t="n">
        <v>155</v>
      </c>
      <c r="Y346" t="n">
        <v>0</v>
      </c>
      <c r="Z346" t="n">
        <v>0</v>
      </c>
      <c r="AA346" t="n">
        <v>0</v>
      </c>
      <c r="AB346" t="n">
        <v>9.619999999999999</v>
      </c>
      <c r="AC346" t="n">
        <v>0</v>
      </c>
      <c r="AD346" t="n">
        <v>1</v>
      </c>
      <c r="AE346" t="n">
        <v>1</v>
      </c>
      <c r="AF346" t="inlineStr"/>
      <c r="AG346" t="n">
        <v>155</v>
      </c>
      <c r="AH346" t="n">
        <v>2</v>
      </c>
      <c r="AI346" t="n">
        <v>78865422</v>
      </c>
      <c r="AJ346" t="n">
        <v>351</v>
      </c>
      <c r="AK346" t="n">
        <v>0</v>
      </c>
      <c r="AL346" t="n">
        <v>0</v>
      </c>
      <c r="AM346" t="n">
        <v>0</v>
      </c>
      <c r="AN346" t="n">
        <v>0</v>
      </c>
      <c r="AO346" t="n">
        <v>0</v>
      </c>
      <c r="AP346" t="n">
        <v>0</v>
      </c>
      <c r="AQ346" t="n">
        <v>0</v>
      </c>
      <c r="AR346" t="n">
        <v>0</v>
      </c>
    </row>
    <row r="347">
      <c r="A347">
        <f>ROW(Source!A1120)</f>
        <v/>
      </c>
      <c r="B347" t="n">
        <v>78865423</v>
      </c>
      <c r="C347" t="n">
        <v>78865421</v>
      </c>
      <c r="D347" t="n">
        <v>29172659</v>
      </c>
      <c r="E347" t="n">
        <v>1</v>
      </c>
      <c r="F347" t="n">
        <v>1</v>
      </c>
      <c r="G347" t="n">
        <v>1</v>
      </c>
      <c r="H347" t="n">
        <v>2</v>
      </c>
      <c r="I347" t="inlineStr">
        <is>
          <t>040504</t>
        </is>
      </c>
      <c r="J347" t="inlineStr">
        <is>
          <t>ТСЭМ Московской обл., 040504, приказ Минстроя России №675/пр от 28.02.2017 № 264/пр</t>
        </is>
      </c>
      <c r="K347" t="inlineStr">
        <is>
          <t>Аппарат для газовой сварки и резки</t>
        </is>
      </c>
      <c r="L347" t="n">
        <v>1368</v>
      </c>
      <c r="N347" t="n">
        <v>1011</v>
      </c>
      <c r="O347" t="inlineStr">
        <is>
          <t>маш.-ч</t>
        </is>
      </c>
      <c r="P347" t="inlineStr">
        <is>
          <t>маш.-ч</t>
        </is>
      </c>
      <c r="Q347" t="n">
        <v>1</v>
      </c>
      <c r="X347" t="n">
        <v>2.82</v>
      </c>
      <c r="Y347" t="n">
        <v>0</v>
      </c>
      <c r="Z347" t="n">
        <v>1.2</v>
      </c>
      <c r="AA347" t="n">
        <v>0</v>
      </c>
      <c r="AB347" t="n">
        <v>0</v>
      </c>
      <c r="AC347" t="n">
        <v>0</v>
      </c>
      <c r="AD347" t="n">
        <v>1</v>
      </c>
      <c r="AE347" t="n">
        <v>0</v>
      </c>
      <c r="AF347" t="inlineStr"/>
      <c r="AG347" t="n">
        <v>2.82</v>
      </c>
      <c r="AH347" t="n">
        <v>2</v>
      </c>
      <c r="AI347" t="n">
        <v>78865423</v>
      </c>
      <c r="AJ347" t="n">
        <v>352</v>
      </c>
      <c r="AK347" t="n">
        <v>0</v>
      </c>
      <c r="AL347" t="n">
        <v>0</v>
      </c>
      <c r="AM347" t="n">
        <v>0</v>
      </c>
      <c r="AN347" t="n">
        <v>0</v>
      </c>
      <c r="AO347" t="n">
        <v>0</v>
      </c>
      <c r="AP347" t="n">
        <v>0</v>
      </c>
      <c r="AQ347" t="n">
        <v>0</v>
      </c>
      <c r="AR347" t="n">
        <v>0</v>
      </c>
    </row>
    <row r="348">
      <c r="A348">
        <f>ROW(Source!A1120)</f>
        <v/>
      </c>
      <c r="B348" t="n">
        <v>78865424</v>
      </c>
      <c r="C348" t="n">
        <v>78865421</v>
      </c>
      <c r="D348" t="n">
        <v>29174500</v>
      </c>
      <c r="E348" t="n">
        <v>1</v>
      </c>
      <c r="F348" t="n">
        <v>1</v>
      </c>
      <c r="G348" t="n">
        <v>1</v>
      </c>
      <c r="H348" t="n">
        <v>2</v>
      </c>
      <c r="I348" t="inlineStr">
        <is>
          <t>330206</t>
        </is>
      </c>
      <c r="J348" t="inlineStr">
        <is>
          <t>ТСЭМ Московской обл., 330206, приказ Минстроя России №675/пр от 28.02.2017 № 264/пр</t>
        </is>
      </c>
      <c r="K348" t="inlineStr">
        <is>
          <t>Дрели электрические</t>
        </is>
      </c>
      <c r="L348" t="n">
        <v>1368</v>
      </c>
      <c r="N348" t="n">
        <v>1011</v>
      </c>
      <c r="O348" t="inlineStr">
        <is>
          <t>маш.-ч</t>
        </is>
      </c>
      <c r="P348" t="inlineStr">
        <is>
          <t>маш.-ч</t>
        </is>
      </c>
      <c r="Q348" t="n">
        <v>1</v>
      </c>
      <c r="X348" t="n">
        <v>4.9</v>
      </c>
      <c r="Y348" t="n">
        <v>0</v>
      </c>
      <c r="Z348" t="n">
        <v>1.95</v>
      </c>
      <c r="AA348" t="n">
        <v>0</v>
      </c>
      <c r="AB348" t="n">
        <v>0</v>
      </c>
      <c r="AC348" t="n">
        <v>0</v>
      </c>
      <c r="AD348" t="n">
        <v>1</v>
      </c>
      <c r="AE348" t="n">
        <v>0</v>
      </c>
      <c r="AF348" t="inlineStr"/>
      <c r="AG348" t="n">
        <v>4.9</v>
      </c>
      <c r="AH348" t="n">
        <v>2</v>
      </c>
      <c r="AI348" t="n">
        <v>78865424</v>
      </c>
      <c r="AJ348" t="n">
        <v>353</v>
      </c>
      <c r="AK348" t="n">
        <v>0</v>
      </c>
      <c r="AL348" t="n">
        <v>0</v>
      </c>
      <c r="AM348" t="n">
        <v>0</v>
      </c>
      <c r="AN348" t="n">
        <v>0</v>
      </c>
      <c r="AO348" t="n">
        <v>0</v>
      </c>
      <c r="AP348" t="n">
        <v>0</v>
      </c>
      <c r="AQ348" t="n">
        <v>0</v>
      </c>
      <c r="AR348" t="n">
        <v>0</v>
      </c>
    </row>
    <row r="349">
      <c r="A349">
        <f>ROW(Source!A1120)</f>
        <v/>
      </c>
      <c r="B349" t="n">
        <v>78865425</v>
      </c>
      <c r="C349" t="n">
        <v>78865421</v>
      </c>
      <c r="D349" t="n">
        <v>29174913</v>
      </c>
      <c r="E349" t="n">
        <v>1</v>
      </c>
      <c r="F349" t="n">
        <v>1</v>
      </c>
      <c r="G349" t="n">
        <v>1</v>
      </c>
      <c r="H349" t="n">
        <v>2</v>
      </c>
      <c r="I349" t="inlineStr">
        <is>
          <t>400001</t>
        </is>
      </c>
      <c r="J349" t="inlineStr">
        <is>
          <t>ТСЭМ Московской обл., 400001, приказ Минстроя России №675/пр от 28.02.2017 № 264/пр</t>
        </is>
      </c>
      <c r="K349" t="inlineStr">
        <is>
          <t>Автомобили бортовые, грузоподъемность до 5 т</t>
        </is>
      </c>
      <c r="L349" t="n">
        <v>1368</v>
      </c>
      <c r="N349" t="n">
        <v>1011</v>
      </c>
      <c r="O349" t="inlineStr">
        <is>
          <t>маш.-ч</t>
        </is>
      </c>
      <c r="P349" t="inlineStr">
        <is>
          <t>маш.-ч</t>
        </is>
      </c>
      <c r="Q349" t="n">
        <v>1</v>
      </c>
      <c r="X349" t="n">
        <v>0.65</v>
      </c>
      <c r="Y349" t="n">
        <v>0</v>
      </c>
      <c r="Z349" t="n">
        <v>87.17</v>
      </c>
      <c r="AA349" t="n">
        <v>11.6</v>
      </c>
      <c r="AB349" t="n">
        <v>0</v>
      </c>
      <c r="AC349" t="n">
        <v>0</v>
      </c>
      <c r="AD349" t="n">
        <v>1</v>
      </c>
      <c r="AE349" t="n">
        <v>0</v>
      </c>
      <c r="AF349" t="inlineStr"/>
      <c r="AG349" t="n">
        <v>0.65</v>
      </c>
      <c r="AH349" t="n">
        <v>2</v>
      </c>
      <c r="AI349" t="n">
        <v>78865425</v>
      </c>
      <c r="AJ349" t="n">
        <v>354</v>
      </c>
      <c r="AK349" t="n">
        <v>0</v>
      </c>
      <c r="AL349" t="n">
        <v>0</v>
      </c>
      <c r="AM349" t="n">
        <v>0</v>
      </c>
      <c r="AN349" t="n">
        <v>0</v>
      </c>
      <c r="AO349" t="n">
        <v>0</v>
      </c>
      <c r="AP349" t="n">
        <v>0</v>
      </c>
      <c r="AQ349" t="n">
        <v>0</v>
      </c>
      <c r="AR349" t="n">
        <v>0</v>
      </c>
    </row>
    <row r="350">
      <c r="A350">
        <f>ROW(Source!A1120)</f>
        <v/>
      </c>
      <c r="B350" t="n">
        <v>78865426</v>
      </c>
      <c r="C350" t="n">
        <v>78865421</v>
      </c>
      <c r="D350" t="n">
        <v>29107441</v>
      </c>
      <c r="E350" t="n">
        <v>1</v>
      </c>
      <c r="F350" t="n">
        <v>1</v>
      </c>
      <c r="G350" t="n">
        <v>1</v>
      </c>
      <c r="H350" t="n">
        <v>3</v>
      </c>
      <c r="I350" t="inlineStr">
        <is>
          <t>101-0324</t>
        </is>
      </c>
      <c r="J350" t="inlineStr">
        <is>
          <t>ТССЦ Московской обл., 101-0324, приказ Минстроя России №675/пр от 28.02.2017 № 254/пр</t>
        </is>
      </c>
      <c r="K350" t="inlineStr">
        <is>
          <t>Кислород технический газообразный</t>
        </is>
      </c>
      <c r="L350" t="n">
        <v>1339</v>
      </c>
      <c r="N350" t="n">
        <v>1007</v>
      </c>
      <c r="O350" t="inlineStr">
        <is>
          <t>м3</t>
        </is>
      </c>
      <c r="P350" t="inlineStr">
        <is>
          <t>м3</t>
        </is>
      </c>
      <c r="Q350" t="n">
        <v>1</v>
      </c>
      <c r="X350" t="n">
        <v>0.48</v>
      </c>
      <c r="Y350" t="n">
        <v>6.23</v>
      </c>
      <c r="Z350" t="n">
        <v>0</v>
      </c>
      <c r="AA350" t="n">
        <v>0</v>
      </c>
      <c r="AB350" t="n">
        <v>0</v>
      </c>
      <c r="AC350" t="n">
        <v>0</v>
      </c>
      <c r="AD350" t="n">
        <v>1</v>
      </c>
      <c r="AE350" t="n">
        <v>0</v>
      </c>
      <c r="AF350" t="inlineStr"/>
      <c r="AG350" t="n">
        <v>0.48</v>
      </c>
      <c r="AH350" t="n">
        <v>2</v>
      </c>
      <c r="AI350" t="n">
        <v>78865426</v>
      </c>
      <c r="AJ350" t="n">
        <v>355</v>
      </c>
      <c r="AK350" t="n">
        <v>0</v>
      </c>
      <c r="AL350" t="n">
        <v>0</v>
      </c>
      <c r="AM350" t="n">
        <v>0</v>
      </c>
      <c r="AN350" t="n">
        <v>0</v>
      </c>
      <c r="AO350" t="n">
        <v>0</v>
      </c>
      <c r="AP350" t="n">
        <v>0</v>
      </c>
      <c r="AQ350" t="n">
        <v>0</v>
      </c>
      <c r="AR350" t="n">
        <v>0</v>
      </c>
    </row>
    <row r="351">
      <c r="A351">
        <f>ROW(Source!A1120)</f>
        <v/>
      </c>
      <c r="B351" t="n">
        <v>78865427</v>
      </c>
      <c r="C351" t="n">
        <v>78865421</v>
      </c>
      <c r="D351" t="n">
        <v>29107430</v>
      </c>
      <c r="E351" t="n">
        <v>1</v>
      </c>
      <c r="F351" t="n">
        <v>1</v>
      </c>
      <c r="G351" t="n">
        <v>1</v>
      </c>
      <c r="H351" t="n">
        <v>3</v>
      </c>
      <c r="I351" t="inlineStr">
        <is>
          <t>101-1602</t>
        </is>
      </c>
      <c r="J351" t="inlineStr">
        <is>
          <t>ТССЦ Московской обл., 101-1602, приказ Минстроя России №675/пр от 28.02.2017 № 254/пр</t>
        </is>
      </c>
      <c r="K351" t="inlineStr">
        <is>
          <t>Ацетилен газообразный технический</t>
        </is>
      </c>
      <c r="L351" t="n">
        <v>1339</v>
      </c>
      <c r="N351" t="n">
        <v>1007</v>
      </c>
      <c r="O351" t="inlineStr">
        <is>
          <t>м3</t>
        </is>
      </c>
      <c r="P351" t="inlineStr">
        <is>
          <t>м3</t>
        </is>
      </c>
      <c r="Q351" t="n">
        <v>1</v>
      </c>
      <c r="X351" t="n">
        <v>0.21</v>
      </c>
      <c r="Y351" t="n">
        <v>38.49</v>
      </c>
      <c r="Z351" t="n">
        <v>0</v>
      </c>
      <c r="AA351" t="n">
        <v>0</v>
      </c>
      <c r="AB351" t="n">
        <v>0</v>
      </c>
      <c r="AC351" t="n">
        <v>0</v>
      </c>
      <c r="AD351" t="n">
        <v>1</v>
      </c>
      <c r="AE351" t="n">
        <v>0</v>
      </c>
      <c r="AF351" t="inlineStr"/>
      <c r="AG351" t="n">
        <v>0.21</v>
      </c>
      <c r="AH351" t="n">
        <v>2</v>
      </c>
      <c r="AI351" t="n">
        <v>78865427</v>
      </c>
      <c r="AJ351" t="n">
        <v>356</v>
      </c>
      <c r="AK351" t="n">
        <v>0</v>
      </c>
      <c r="AL351" t="n">
        <v>0</v>
      </c>
      <c r="AM351" t="n">
        <v>0</v>
      </c>
      <c r="AN351" t="n">
        <v>0</v>
      </c>
      <c r="AO351" t="n">
        <v>0</v>
      </c>
      <c r="AP351" t="n">
        <v>0</v>
      </c>
      <c r="AQ351" t="n">
        <v>0</v>
      </c>
      <c r="AR351" t="n">
        <v>0</v>
      </c>
    </row>
    <row r="352">
      <c r="A352">
        <f>ROW(Source!A1120)</f>
        <v/>
      </c>
      <c r="B352" t="n">
        <v>78865428</v>
      </c>
      <c r="C352" t="n">
        <v>78865421</v>
      </c>
      <c r="D352" t="n">
        <v>29117361</v>
      </c>
      <c r="E352" t="n">
        <v>1</v>
      </c>
      <c r="F352" t="n">
        <v>1</v>
      </c>
      <c r="G352" t="n">
        <v>1</v>
      </c>
      <c r="H352" t="n">
        <v>3</v>
      </c>
      <c r="I352" t="inlineStr">
        <is>
          <t>103-1457</t>
        </is>
      </c>
      <c r="J352" t="inlineStr">
        <is>
          <t>ТССЦ Московской обл., 103-1457, приказ Минстроя России №675/пр от 28.02.2017 № 254/пр</t>
        </is>
      </c>
      <c r="K352" t="inlineStr">
        <is>
          <t>Трубы металлополимерные многослойные для холодного водоснабжения, давлением 1 МПа (10 кгс/см2), для температуры до 30 градусов С, диаметром 25 мм</t>
        </is>
      </c>
      <c r="L352" t="n">
        <v>1301</v>
      </c>
      <c r="N352" t="n">
        <v>1003</v>
      </c>
      <c r="O352" t="inlineStr">
        <is>
          <t>м</t>
        </is>
      </c>
      <c r="P352" t="inlineStr">
        <is>
          <t>м</t>
        </is>
      </c>
      <c r="Q352" t="n">
        <v>1</v>
      </c>
      <c r="X352" t="n">
        <v>97.8</v>
      </c>
      <c r="Y352" t="n">
        <v>27.95</v>
      </c>
      <c r="Z352" t="n">
        <v>0</v>
      </c>
      <c r="AA352" t="n">
        <v>0</v>
      </c>
      <c r="AB352" t="n">
        <v>0</v>
      </c>
      <c r="AC352" t="n">
        <v>0</v>
      </c>
      <c r="AD352" t="n">
        <v>1</v>
      </c>
      <c r="AE352" t="n">
        <v>0</v>
      </c>
      <c r="AF352" t="inlineStr"/>
      <c r="AG352" t="n">
        <v>97.8</v>
      </c>
      <c r="AH352" t="n">
        <v>2</v>
      </c>
      <c r="AI352" t="n">
        <v>78865428</v>
      </c>
      <c r="AJ352" t="n">
        <v>357</v>
      </c>
      <c r="AK352" t="n">
        <v>0</v>
      </c>
      <c r="AL352" t="n">
        <v>0</v>
      </c>
      <c r="AM352" t="n">
        <v>0</v>
      </c>
      <c r="AN352" t="n">
        <v>0</v>
      </c>
      <c r="AO352" t="n">
        <v>0</v>
      </c>
      <c r="AP352" t="n">
        <v>0</v>
      </c>
      <c r="AQ352" t="n">
        <v>0</v>
      </c>
      <c r="AR352" t="n">
        <v>0</v>
      </c>
    </row>
    <row r="353">
      <c r="A353">
        <f>ROW(Source!A1120)</f>
        <v/>
      </c>
      <c r="B353" t="n">
        <v>78865429</v>
      </c>
      <c r="C353" t="n">
        <v>78865421</v>
      </c>
      <c r="D353" t="n">
        <v>29117371</v>
      </c>
      <c r="E353" t="n">
        <v>1</v>
      </c>
      <c r="F353" t="n">
        <v>1</v>
      </c>
      <c r="G353" t="n">
        <v>1</v>
      </c>
      <c r="H353" t="n">
        <v>3</v>
      </c>
      <c r="I353" t="inlineStr">
        <is>
          <t>103-9910</t>
        </is>
      </c>
      <c r="J353" t="inlineStr">
        <is>
          <t>ТССЦ Московской обл., 103-9910, приказ Минстроя России №675/пр от 28.02.2017 № 254/пр</t>
        </is>
      </c>
      <c r="K353" t="inlineStr">
        <is>
          <t>Фасонные и соединительные части к многослойным металлополимерным трубам</t>
        </is>
      </c>
      <c r="L353" t="n">
        <v>1354</v>
      </c>
      <c r="N353" t="n">
        <v>1010</v>
      </c>
      <c r="O353" t="inlineStr">
        <is>
          <t>шт.</t>
        </is>
      </c>
      <c r="P353" t="inlineStr">
        <is>
          <t>шт.</t>
        </is>
      </c>
      <c r="Q353" t="n">
        <v>1</v>
      </c>
      <c r="X353" t="n">
        <v>0</v>
      </c>
      <c r="Y353" t="n">
        <v>0</v>
      </c>
      <c r="Z353" t="n">
        <v>0</v>
      </c>
      <c r="AA353" t="n">
        <v>0</v>
      </c>
      <c r="AB353" t="n">
        <v>0</v>
      </c>
      <c r="AC353" t="n">
        <v>1</v>
      </c>
      <c r="AD353" t="n">
        <v>0</v>
      </c>
      <c r="AE353" t="n">
        <v>0</v>
      </c>
      <c r="AF353" t="inlineStr"/>
      <c r="AG353" t="n">
        <v>0</v>
      </c>
      <c r="AH353" t="n">
        <v>3</v>
      </c>
      <c r="AI353" t="n">
        <v>-1</v>
      </c>
      <c r="AJ353" t="inlineStr"/>
      <c r="AK353" t="n">
        <v>0</v>
      </c>
      <c r="AL353" t="n">
        <v>0</v>
      </c>
      <c r="AM353" t="n">
        <v>0</v>
      </c>
      <c r="AN353" t="n">
        <v>0</v>
      </c>
      <c r="AO353" t="n">
        <v>0</v>
      </c>
      <c r="AP353" t="n">
        <v>0</v>
      </c>
      <c r="AQ353" t="n">
        <v>0</v>
      </c>
      <c r="AR353" t="n">
        <v>0</v>
      </c>
    </row>
    <row r="354">
      <c r="A354">
        <f>ROW(Source!A1120)</f>
        <v/>
      </c>
      <c r="B354" t="n">
        <v>78865430</v>
      </c>
      <c r="C354" t="n">
        <v>78865421</v>
      </c>
      <c r="D354" t="n">
        <v>29140635</v>
      </c>
      <c r="E354" t="n">
        <v>1</v>
      </c>
      <c r="F354" t="n">
        <v>1</v>
      </c>
      <c r="G354" t="n">
        <v>1</v>
      </c>
      <c r="H354" t="n">
        <v>3</v>
      </c>
      <c r="I354" t="inlineStr">
        <is>
          <t>301-1380</t>
        </is>
      </c>
      <c r="J354" t="inlineStr">
        <is>
          <t>ТССЦ Московской обл., 301-1380, приказ Минстроя России №675/пр от 28.02.2017 № 256/пр</t>
        </is>
      </c>
      <c r="K354" t="inlineStr">
        <is>
          <t>Трубки защитные гофрированные</t>
        </is>
      </c>
      <c r="L354" t="n">
        <v>1301</v>
      </c>
      <c r="N354" t="n">
        <v>1003</v>
      </c>
      <c r="O354" t="inlineStr">
        <is>
          <t>м</t>
        </is>
      </c>
      <c r="P354" t="inlineStr">
        <is>
          <t>м</t>
        </is>
      </c>
      <c r="Q354" t="n">
        <v>1</v>
      </c>
      <c r="X354" t="n">
        <v>13</v>
      </c>
      <c r="Y354" t="n">
        <v>9.52</v>
      </c>
      <c r="Z354" t="n">
        <v>0</v>
      </c>
      <c r="AA354" t="n">
        <v>0</v>
      </c>
      <c r="AB354" t="n">
        <v>0</v>
      </c>
      <c r="AC354" t="n">
        <v>0</v>
      </c>
      <c r="AD354" t="n">
        <v>1</v>
      </c>
      <c r="AE354" t="n">
        <v>0</v>
      </c>
      <c r="AF354" t="inlineStr"/>
      <c r="AG354" t="n">
        <v>13</v>
      </c>
      <c r="AH354" t="n">
        <v>2</v>
      </c>
      <c r="AI354" t="n">
        <v>78865430</v>
      </c>
      <c r="AJ354" t="n">
        <v>358</v>
      </c>
      <c r="AK354" t="n">
        <v>0</v>
      </c>
      <c r="AL354" t="n">
        <v>0</v>
      </c>
      <c r="AM354" t="n">
        <v>0</v>
      </c>
      <c r="AN354" t="n">
        <v>0</v>
      </c>
      <c r="AO354" t="n">
        <v>0</v>
      </c>
      <c r="AP354" t="n">
        <v>0</v>
      </c>
      <c r="AQ354" t="n">
        <v>0</v>
      </c>
      <c r="AR354" t="n">
        <v>0</v>
      </c>
    </row>
    <row r="355">
      <c r="A355">
        <f>ROW(Source!A1120)</f>
        <v/>
      </c>
      <c r="B355" t="n">
        <v>78865431</v>
      </c>
      <c r="C355" t="n">
        <v>78865421</v>
      </c>
      <c r="D355" t="n">
        <v>29139870</v>
      </c>
      <c r="E355" t="n">
        <v>1</v>
      </c>
      <c r="F355" t="n">
        <v>1</v>
      </c>
      <c r="G355" t="n">
        <v>1</v>
      </c>
      <c r="H355" t="n">
        <v>3</v>
      </c>
      <c r="I355" t="inlineStr">
        <is>
          <t>301-9240</t>
        </is>
      </c>
      <c r="J355" t="inlineStr">
        <is>
          <t>ТССЦ Московской обл., 301-9240, приказ Минстроя России №675/пр от 28.02.2017 № 256/пр</t>
        </is>
      </c>
      <c r="K355" t="inlineStr">
        <is>
          <t>Крепления</t>
        </is>
      </c>
      <c r="L355" t="n">
        <v>1346</v>
      </c>
      <c r="N355" t="n">
        <v>1009</v>
      </c>
      <c r="O355" t="inlineStr">
        <is>
          <t>кг</t>
        </is>
      </c>
      <c r="P355" t="inlineStr">
        <is>
          <t>кг</t>
        </is>
      </c>
      <c r="Q355" t="n">
        <v>1</v>
      </c>
      <c r="X355" t="n">
        <v>0</v>
      </c>
      <c r="Y355" t="n">
        <v>0</v>
      </c>
      <c r="Z355" t="n">
        <v>0</v>
      </c>
      <c r="AA355" t="n">
        <v>0</v>
      </c>
      <c r="AB355" t="n">
        <v>0</v>
      </c>
      <c r="AC355" t="n">
        <v>1</v>
      </c>
      <c r="AD355" t="n">
        <v>0</v>
      </c>
      <c r="AE355" t="n">
        <v>0</v>
      </c>
      <c r="AF355" t="inlineStr"/>
      <c r="AG355" t="n">
        <v>0</v>
      </c>
      <c r="AH355" t="n">
        <v>3</v>
      </c>
      <c r="AI355" t="n">
        <v>-1</v>
      </c>
      <c r="AJ355" t="inlineStr"/>
      <c r="AK355" t="n">
        <v>0</v>
      </c>
      <c r="AL355" t="n">
        <v>0</v>
      </c>
      <c r="AM355" t="n">
        <v>0</v>
      </c>
      <c r="AN355" t="n">
        <v>0</v>
      </c>
      <c r="AO355" t="n">
        <v>0</v>
      </c>
      <c r="AP355" t="n">
        <v>0</v>
      </c>
      <c r="AQ355" t="n">
        <v>0</v>
      </c>
      <c r="AR355" t="n">
        <v>0</v>
      </c>
    </row>
    <row r="356">
      <c r="A356">
        <f>ROW(Source!A1120)</f>
        <v/>
      </c>
      <c r="B356" t="n">
        <v>78865432</v>
      </c>
      <c r="C356" t="n">
        <v>78865421</v>
      </c>
      <c r="D356" t="n">
        <v>29144271</v>
      </c>
      <c r="E356" t="n">
        <v>1</v>
      </c>
      <c r="F356" t="n">
        <v>1</v>
      </c>
      <c r="G356" t="n">
        <v>1</v>
      </c>
      <c r="H356" t="n">
        <v>3</v>
      </c>
      <c r="I356" t="inlineStr">
        <is>
          <t>302-9912</t>
        </is>
      </c>
      <c r="J356" t="inlineStr">
        <is>
          <t>ТССЦ Московской обл., 302-9912, приказ Минстроя России №675/пр от 28.02.2017 № 256/пр</t>
        </is>
      </c>
      <c r="K356" t="inlineStr">
        <is>
          <t>Арматура запорная к многослойным металлополимерным трубам</t>
        </is>
      </c>
      <c r="L356" t="n">
        <v>1354</v>
      </c>
      <c r="N356" t="n">
        <v>1010</v>
      </c>
      <c r="O356" t="inlineStr">
        <is>
          <t>шт.</t>
        </is>
      </c>
      <c r="P356" t="inlineStr">
        <is>
          <t>шт.</t>
        </is>
      </c>
      <c r="Q356" t="n">
        <v>1</v>
      </c>
      <c r="X356" t="n">
        <v>0</v>
      </c>
      <c r="Y356" t="n">
        <v>0</v>
      </c>
      <c r="Z356" t="n">
        <v>0</v>
      </c>
      <c r="AA356" t="n">
        <v>0</v>
      </c>
      <c r="AB356" t="n">
        <v>0</v>
      </c>
      <c r="AC356" t="n">
        <v>1</v>
      </c>
      <c r="AD356" t="n">
        <v>0</v>
      </c>
      <c r="AE356" t="n">
        <v>0</v>
      </c>
      <c r="AF356" t="inlineStr"/>
      <c r="AG356" t="n">
        <v>0</v>
      </c>
      <c r="AH356" t="n">
        <v>3</v>
      </c>
      <c r="AI356" t="n">
        <v>-1</v>
      </c>
      <c r="AJ356" t="inlineStr"/>
      <c r="AK356" t="n">
        <v>0</v>
      </c>
      <c r="AL356" t="n">
        <v>0</v>
      </c>
      <c r="AM356" t="n">
        <v>0</v>
      </c>
      <c r="AN356" t="n">
        <v>0</v>
      </c>
      <c r="AO356" t="n">
        <v>0</v>
      </c>
      <c r="AP356" t="n">
        <v>0</v>
      </c>
      <c r="AQ356" t="n">
        <v>0</v>
      </c>
      <c r="AR356" t="n">
        <v>0</v>
      </c>
    </row>
    <row r="357">
      <c r="A357">
        <f>ROW(Source!A1120)</f>
        <v/>
      </c>
      <c r="B357" t="n">
        <v>78865433</v>
      </c>
      <c r="C357" t="n">
        <v>78865421</v>
      </c>
      <c r="D357" t="n">
        <v>29149245</v>
      </c>
      <c r="E357" t="n">
        <v>1</v>
      </c>
      <c r="F357" t="n">
        <v>1</v>
      </c>
      <c r="G357" t="n">
        <v>1</v>
      </c>
      <c r="H357" t="n">
        <v>3</v>
      </c>
      <c r="I357" t="inlineStr">
        <is>
          <t>405-0254</t>
        </is>
      </c>
      <c r="J357" t="inlineStr">
        <is>
          <t>ТССЦ Московской обл., 405-0254, приказ Минстроя России №675/пр от 28.02.2017 № 257/пр</t>
        </is>
      </c>
      <c r="K357" t="inlineStr">
        <is>
          <t>Известь строительная негашеная хлорная, марки А</t>
        </is>
      </c>
      <c r="L357" t="n">
        <v>1348</v>
      </c>
      <c r="N357" t="n">
        <v>1009</v>
      </c>
      <c r="O357" t="inlineStr">
        <is>
          <t>т</t>
        </is>
      </c>
      <c r="P357" t="inlineStr">
        <is>
          <t>т</t>
        </is>
      </c>
      <c r="Q357" t="n">
        <v>1000</v>
      </c>
      <c r="X357" t="n">
        <v>0.0026</v>
      </c>
      <c r="Y357" t="n">
        <v>2147</v>
      </c>
      <c r="Z357" t="n">
        <v>0</v>
      </c>
      <c r="AA357" t="n">
        <v>0</v>
      </c>
      <c r="AB357" t="n">
        <v>0</v>
      </c>
      <c r="AC357" t="n">
        <v>0</v>
      </c>
      <c r="AD357" t="n">
        <v>1</v>
      </c>
      <c r="AE357" t="n">
        <v>0</v>
      </c>
      <c r="AF357" t="inlineStr"/>
      <c r="AG357" t="n">
        <v>0.0026</v>
      </c>
      <c r="AH357" t="n">
        <v>2</v>
      </c>
      <c r="AI357" t="n">
        <v>78865433</v>
      </c>
      <c r="AJ357" t="n">
        <v>359</v>
      </c>
      <c r="AK357" t="n">
        <v>0</v>
      </c>
      <c r="AL357" t="n">
        <v>0</v>
      </c>
      <c r="AM357" t="n">
        <v>0</v>
      </c>
      <c r="AN357" t="n">
        <v>0</v>
      </c>
      <c r="AO357" t="n">
        <v>0</v>
      </c>
      <c r="AP357" t="n">
        <v>0</v>
      </c>
      <c r="AQ357" t="n">
        <v>0</v>
      </c>
      <c r="AR357" t="n">
        <v>0</v>
      </c>
    </row>
    <row r="358">
      <c r="A358">
        <f>ROW(Source!A1120)</f>
        <v/>
      </c>
      <c r="B358" t="n">
        <v>78865434</v>
      </c>
      <c r="C358" t="n">
        <v>78865421</v>
      </c>
      <c r="D358" t="n">
        <v>29150040</v>
      </c>
      <c r="E358" t="n">
        <v>1</v>
      </c>
      <c r="F358" t="n">
        <v>1</v>
      </c>
      <c r="G358" t="n">
        <v>1</v>
      </c>
      <c r="H358" t="n">
        <v>3</v>
      </c>
      <c r="I358" t="inlineStr">
        <is>
          <t>411-0001</t>
        </is>
      </c>
      <c r="J358" t="inlineStr">
        <is>
          <t>ТССЦ Московской обл., 411-0001, приказ Минстроя России №675/пр от 28.02.2017 № 257/пр</t>
        </is>
      </c>
      <c r="K358" t="inlineStr">
        <is>
          <t>Вода</t>
        </is>
      </c>
      <c r="L358" t="n">
        <v>1339</v>
      </c>
      <c r="N358" t="n">
        <v>1007</v>
      </c>
      <c r="O358" t="inlineStr">
        <is>
          <t>м3</t>
        </is>
      </c>
      <c r="P358" t="inlineStr">
        <is>
          <t>м3</t>
        </is>
      </c>
      <c r="Q358" t="n">
        <v>1</v>
      </c>
      <c r="X358" t="n">
        <v>0.74</v>
      </c>
      <c r="Y358" t="n">
        <v>2.44</v>
      </c>
      <c r="Z358" t="n">
        <v>0</v>
      </c>
      <c r="AA358" t="n">
        <v>0</v>
      </c>
      <c r="AB358" t="n">
        <v>0</v>
      </c>
      <c r="AC358" t="n">
        <v>0</v>
      </c>
      <c r="AD358" t="n">
        <v>1</v>
      </c>
      <c r="AE358" t="n">
        <v>0</v>
      </c>
      <c r="AF358" t="inlineStr"/>
      <c r="AG358" t="n">
        <v>0.74</v>
      </c>
      <c r="AH358" t="n">
        <v>2</v>
      </c>
      <c r="AI358" t="n">
        <v>78865434</v>
      </c>
      <c r="AJ358" t="n">
        <v>360</v>
      </c>
      <c r="AK358" t="n">
        <v>0</v>
      </c>
      <c r="AL358" t="n">
        <v>0</v>
      </c>
      <c r="AM358" t="n">
        <v>0</v>
      </c>
      <c r="AN358" t="n">
        <v>0</v>
      </c>
      <c r="AO358" t="n">
        <v>0</v>
      </c>
      <c r="AP358" t="n">
        <v>0</v>
      </c>
      <c r="AQ358" t="n">
        <v>0</v>
      </c>
      <c r="AR358" t="n">
        <v>0</v>
      </c>
    </row>
    <row r="359">
      <c r="A359">
        <f>ROW(Source!A1160)</f>
        <v/>
      </c>
      <c r="B359" t="n">
        <v>78865537</v>
      </c>
      <c r="C359" t="n">
        <v>78865536</v>
      </c>
      <c r="D359" t="n">
        <v>18407150</v>
      </c>
      <c r="E359" t="n">
        <v>1</v>
      </c>
      <c r="F359" t="n">
        <v>1</v>
      </c>
      <c r="G359" t="n">
        <v>1</v>
      </c>
      <c r="H359" t="n">
        <v>1</v>
      </c>
      <c r="I359" t="inlineStr">
        <is>
          <t>1-1030-90</t>
        </is>
      </c>
      <c r="J359" t="inlineStr"/>
      <c r="K359" t="inlineStr">
        <is>
          <t>Рабочий строитель среднего разряда 3</t>
        </is>
      </c>
      <c r="L359" t="n">
        <v>1369</v>
      </c>
      <c r="N359" t="n">
        <v>1013</v>
      </c>
      <c r="O359" t="inlineStr">
        <is>
          <t>чел.-ч</t>
        </is>
      </c>
      <c r="P359" t="inlineStr">
        <is>
          <t>чел.-ч</t>
        </is>
      </c>
      <c r="Q359" t="n">
        <v>1</v>
      </c>
      <c r="X359" t="n">
        <v>37.8</v>
      </c>
      <c r="Y359" t="n">
        <v>0</v>
      </c>
      <c r="Z359" t="n">
        <v>0</v>
      </c>
      <c r="AA359" t="n">
        <v>0</v>
      </c>
      <c r="AB359" t="n">
        <v>8.529999999999999</v>
      </c>
      <c r="AC359" t="n">
        <v>0</v>
      </c>
      <c r="AD359" t="n">
        <v>1</v>
      </c>
      <c r="AE359" t="n">
        <v>1</v>
      </c>
      <c r="AF359" t="inlineStr"/>
      <c r="AG359" t="n">
        <v>37.8</v>
      </c>
      <c r="AH359" t="n">
        <v>2</v>
      </c>
      <c r="AI359" t="n">
        <v>78865537</v>
      </c>
      <c r="AJ359" t="n">
        <v>362</v>
      </c>
      <c r="AK359" t="n">
        <v>0</v>
      </c>
      <c r="AL359" t="n">
        <v>0</v>
      </c>
      <c r="AM359" t="n">
        <v>0</v>
      </c>
      <c r="AN359" t="n">
        <v>0</v>
      </c>
      <c r="AO359" t="n">
        <v>0</v>
      </c>
      <c r="AP359" t="n">
        <v>0</v>
      </c>
      <c r="AQ359" t="n">
        <v>0</v>
      </c>
      <c r="AR359" t="n">
        <v>0</v>
      </c>
    </row>
    <row r="360">
      <c r="A360">
        <f>ROW(Source!A1161)</f>
        <v/>
      </c>
      <c r="B360" t="n">
        <v>78865539</v>
      </c>
      <c r="C360" t="n">
        <v>78865538</v>
      </c>
      <c r="D360" t="n">
        <v>18413627</v>
      </c>
      <c r="E360" t="n">
        <v>1</v>
      </c>
      <c r="F360" t="n">
        <v>1</v>
      </c>
      <c r="G360" t="n">
        <v>1</v>
      </c>
      <c r="H360" t="n">
        <v>1</v>
      </c>
      <c r="I360" t="inlineStr">
        <is>
          <t>1-1042-90</t>
        </is>
      </c>
      <c r="J360" t="inlineStr"/>
      <c r="K360" t="inlineStr">
        <is>
          <t>Рабочий строитель среднего разряда 4,2</t>
        </is>
      </c>
      <c r="L360" t="n">
        <v>1369</v>
      </c>
      <c r="N360" t="n">
        <v>1013</v>
      </c>
      <c r="O360" t="inlineStr">
        <is>
          <t>чел.-ч</t>
        </is>
      </c>
      <c r="P360" t="inlineStr">
        <is>
          <t>чел.-ч</t>
        </is>
      </c>
      <c r="Q360" t="n">
        <v>1</v>
      </c>
      <c r="X360" t="n">
        <v>121.8</v>
      </c>
      <c r="Y360" t="n">
        <v>0</v>
      </c>
      <c r="Z360" t="n">
        <v>0</v>
      </c>
      <c r="AA360" t="n">
        <v>0</v>
      </c>
      <c r="AB360" t="n">
        <v>9.92</v>
      </c>
      <c r="AC360" t="n">
        <v>0</v>
      </c>
      <c r="AD360" t="n">
        <v>1</v>
      </c>
      <c r="AE360" t="n">
        <v>1</v>
      </c>
      <c r="AF360" t="inlineStr"/>
      <c r="AG360" t="n">
        <v>121.8</v>
      </c>
      <c r="AH360" t="n">
        <v>2</v>
      </c>
      <c r="AI360" t="n">
        <v>78865539</v>
      </c>
      <c r="AJ360" t="n">
        <v>363</v>
      </c>
      <c r="AK360" t="n">
        <v>0</v>
      </c>
      <c r="AL360" t="n">
        <v>0</v>
      </c>
      <c r="AM360" t="n">
        <v>0</v>
      </c>
      <c r="AN360" t="n">
        <v>0</v>
      </c>
      <c r="AO360" t="n">
        <v>0</v>
      </c>
      <c r="AP360" t="n">
        <v>0</v>
      </c>
      <c r="AQ360" t="n">
        <v>0</v>
      </c>
      <c r="AR360" t="n">
        <v>0</v>
      </c>
    </row>
    <row r="361">
      <c r="A361">
        <f>ROW(Source!A1161)</f>
        <v/>
      </c>
      <c r="B361" t="n">
        <v>78865540</v>
      </c>
      <c r="C361" t="n">
        <v>78865538</v>
      </c>
      <c r="D361" t="n">
        <v>121548</v>
      </c>
      <c r="E361" t="n">
        <v>1</v>
      </c>
      <c r="F361" t="n">
        <v>1</v>
      </c>
      <c r="G361" t="n">
        <v>1</v>
      </c>
      <c r="H361" t="n">
        <v>1</v>
      </c>
      <c r="I361" t="inlineStr">
        <is>
          <t>2</t>
        </is>
      </c>
      <c r="J361" t="inlineStr"/>
      <c r="K361" t="inlineStr">
        <is>
          <t>Затраты труда машинистов</t>
        </is>
      </c>
      <c r="L361" t="n">
        <v>608254</v>
      </c>
      <c r="N361" t="n">
        <v>1013</v>
      </c>
      <c r="O361" t="inlineStr">
        <is>
          <t>чел.час</t>
        </is>
      </c>
      <c r="P361" t="inlineStr">
        <is>
          <t>чел.час</t>
        </is>
      </c>
      <c r="Q361" t="n">
        <v>1</v>
      </c>
      <c r="X361" t="n">
        <v>4.72</v>
      </c>
      <c r="Y361" t="n">
        <v>0</v>
      </c>
      <c r="Z361" t="n">
        <v>0</v>
      </c>
      <c r="AA361" t="n">
        <v>0</v>
      </c>
      <c r="AB361" t="n">
        <v>0</v>
      </c>
      <c r="AC361" t="n">
        <v>0</v>
      </c>
      <c r="AD361" t="n">
        <v>1</v>
      </c>
      <c r="AE361" t="n">
        <v>2</v>
      </c>
      <c r="AF361" t="inlineStr"/>
      <c r="AG361" t="n">
        <v>4.72</v>
      </c>
      <c r="AH361" t="n">
        <v>2</v>
      </c>
      <c r="AI361" t="n">
        <v>78865540</v>
      </c>
      <c r="AJ361" t="n">
        <v>364</v>
      </c>
      <c r="AK361" t="n">
        <v>0</v>
      </c>
      <c r="AL361" t="n">
        <v>0</v>
      </c>
      <c r="AM361" t="n">
        <v>0</v>
      </c>
      <c r="AN361" t="n">
        <v>0</v>
      </c>
      <c r="AO361" t="n">
        <v>0</v>
      </c>
      <c r="AP361" t="n">
        <v>0</v>
      </c>
      <c r="AQ361" t="n">
        <v>0</v>
      </c>
      <c r="AR361" t="n">
        <v>0</v>
      </c>
    </row>
    <row r="362">
      <c r="A362">
        <f>ROW(Source!A1161)</f>
        <v/>
      </c>
      <c r="B362" t="n">
        <v>78865541</v>
      </c>
      <c r="C362" t="n">
        <v>78865538</v>
      </c>
      <c r="D362" t="n">
        <v>29172268</v>
      </c>
      <c r="E362" t="n">
        <v>1</v>
      </c>
      <c r="F362" t="n">
        <v>1</v>
      </c>
      <c r="G362" t="n">
        <v>1</v>
      </c>
      <c r="H362" t="n">
        <v>2</v>
      </c>
      <c r="I362" t="inlineStr">
        <is>
          <t>020129</t>
        </is>
      </c>
      <c r="J362" t="inlineStr">
        <is>
          <t>ТСЭМ Московской обл., 020129, приказ Минстроя России №675/пр от 28.02.2017 № 264/пр</t>
        </is>
      </c>
      <c r="K362" t="inlineStr">
        <is>
          <t>Краны башенные при работе на других видах строительства 8 т</t>
        </is>
      </c>
      <c r="L362" t="n">
        <v>1368</v>
      </c>
      <c r="N362" t="n">
        <v>1011</v>
      </c>
      <c r="O362" t="inlineStr">
        <is>
          <t>маш.-ч</t>
        </is>
      </c>
      <c r="P362" t="inlineStr">
        <is>
          <t>маш.-ч</t>
        </is>
      </c>
      <c r="Q362" t="n">
        <v>1</v>
      </c>
      <c r="X362" t="n">
        <v>0.05</v>
      </c>
      <c r="Y362" t="n">
        <v>0</v>
      </c>
      <c r="Z362" t="n">
        <v>86.40000000000001</v>
      </c>
      <c r="AA362" t="n">
        <v>13.5</v>
      </c>
      <c r="AB362" t="n">
        <v>0</v>
      </c>
      <c r="AC362" t="n">
        <v>0</v>
      </c>
      <c r="AD362" t="n">
        <v>1</v>
      </c>
      <c r="AE362" t="n">
        <v>0</v>
      </c>
      <c r="AF362" t="inlineStr"/>
      <c r="AG362" t="n">
        <v>0.05</v>
      </c>
      <c r="AH362" t="n">
        <v>2</v>
      </c>
      <c r="AI362" t="n">
        <v>78865541</v>
      </c>
      <c r="AJ362" t="n">
        <v>365</v>
      </c>
      <c r="AK362" t="n">
        <v>0</v>
      </c>
      <c r="AL362" t="n">
        <v>0</v>
      </c>
      <c r="AM362" t="n">
        <v>0</v>
      </c>
      <c r="AN362" t="n">
        <v>0</v>
      </c>
      <c r="AO362" t="n">
        <v>0</v>
      </c>
      <c r="AP362" t="n">
        <v>0</v>
      </c>
      <c r="AQ362" t="n">
        <v>0</v>
      </c>
      <c r="AR362" t="n">
        <v>0</v>
      </c>
    </row>
    <row r="363">
      <c r="A363">
        <f>ROW(Source!A1161)</f>
        <v/>
      </c>
      <c r="B363" t="n">
        <v>78865542</v>
      </c>
      <c r="C363" t="n">
        <v>78865538</v>
      </c>
      <c r="D363" t="n">
        <v>29172379</v>
      </c>
      <c r="E363" t="n">
        <v>1</v>
      </c>
      <c r="F363" t="n">
        <v>1</v>
      </c>
      <c r="G363" t="n">
        <v>1</v>
      </c>
      <c r="H363" t="n">
        <v>2</v>
      </c>
      <c r="I363" t="inlineStr">
        <is>
          <t>021141</t>
        </is>
      </c>
      <c r="J363" t="inlineStr">
        <is>
          <t>ТСЭМ Московской обл., 021141, приказ Минстроя России №675/пр от 28.02.2017 № 264/пр</t>
        </is>
      </c>
      <c r="K363" t="inlineStr">
        <is>
          <t>Краны на автомобильном ходу при работе на других видах строительства 10 т</t>
        </is>
      </c>
      <c r="L363" t="n">
        <v>1368</v>
      </c>
      <c r="N363" t="n">
        <v>1011</v>
      </c>
      <c r="O363" t="inlineStr">
        <is>
          <t>маш.-ч</t>
        </is>
      </c>
      <c r="P363" t="inlineStr">
        <is>
          <t>маш.-ч</t>
        </is>
      </c>
      <c r="Q363" t="n">
        <v>1</v>
      </c>
      <c r="X363" t="n">
        <v>0.03</v>
      </c>
      <c r="Y363" t="n">
        <v>0</v>
      </c>
      <c r="Z363" t="n">
        <v>112</v>
      </c>
      <c r="AA363" t="n">
        <v>13.5</v>
      </c>
      <c r="AB363" t="n">
        <v>0</v>
      </c>
      <c r="AC363" t="n">
        <v>0</v>
      </c>
      <c r="AD363" t="n">
        <v>1</v>
      </c>
      <c r="AE363" t="n">
        <v>0</v>
      </c>
      <c r="AF363" t="inlineStr"/>
      <c r="AG363" t="n">
        <v>0.03</v>
      </c>
      <c r="AH363" t="n">
        <v>2</v>
      </c>
      <c r="AI363" t="n">
        <v>78865542</v>
      </c>
      <c r="AJ363" t="n">
        <v>366</v>
      </c>
      <c r="AK363" t="n">
        <v>0</v>
      </c>
      <c r="AL363" t="n">
        <v>0</v>
      </c>
      <c r="AM363" t="n">
        <v>0</v>
      </c>
      <c r="AN363" t="n">
        <v>0</v>
      </c>
      <c r="AO363" t="n">
        <v>0</v>
      </c>
      <c r="AP363" t="n">
        <v>0</v>
      </c>
      <c r="AQ363" t="n">
        <v>0</v>
      </c>
      <c r="AR363" t="n">
        <v>0</v>
      </c>
    </row>
    <row r="364">
      <c r="A364">
        <f>ROW(Source!A1161)</f>
        <v/>
      </c>
      <c r="B364" t="n">
        <v>78865543</v>
      </c>
      <c r="C364" t="n">
        <v>78865538</v>
      </c>
      <c r="D364" t="n">
        <v>29172951</v>
      </c>
      <c r="E364" t="n">
        <v>1</v>
      </c>
      <c r="F364" t="n">
        <v>1</v>
      </c>
      <c r="G364" t="n">
        <v>1</v>
      </c>
      <c r="H364" t="n">
        <v>2</v>
      </c>
      <c r="I364" t="inlineStr">
        <is>
          <t>081600</t>
        </is>
      </c>
      <c r="J364" t="inlineStr">
        <is>
          <t>ТСЭМ Московской обл., 081600, приказ Минстроя России №675/пр от 28.02.2017 № 264/пр</t>
        </is>
      </c>
      <c r="K364" t="inlineStr">
        <is>
          <t>Агрегаты для сварки полиэтиленовых труб</t>
        </is>
      </c>
      <c r="L364" t="n">
        <v>1368</v>
      </c>
      <c r="N364" t="n">
        <v>1011</v>
      </c>
      <c r="O364" t="inlineStr">
        <is>
          <t>маш.-ч</t>
        </is>
      </c>
      <c r="P364" t="inlineStr">
        <is>
          <t>маш.-ч</t>
        </is>
      </c>
      <c r="Q364" t="n">
        <v>1</v>
      </c>
      <c r="X364" t="n">
        <v>4.64</v>
      </c>
      <c r="Y364" t="n">
        <v>0</v>
      </c>
      <c r="Z364" t="n">
        <v>100.1</v>
      </c>
      <c r="AA364" t="n">
        <v>13.5</v>
      </c>
      <c r="AB364" t="n">
        <v>0</v>
      </c>
      <c r="AC364" t="n">
        <v>0</v>
      </c>
      <c r="AD364" t="n">
        <v>1</v>
      </c>
      <c r="AE364" t="n">
        <v>0</v>
      </c>
      <c r="AF364" t="inlineStr"/>
      <c r="AG364" t="n">
        <v>4.64</v>
      </c>
      <c r="AH364" t="n">
        <v>2</v>
      </c>
      <c r="AI364" t="n">
        <v>78865543</v>
      </c>
      <c r="AJ364" t="n">
        <v>367</v>
      </c>
      <c r="AK364" t="n">
        <v>0</v>
      </c>
      <c r="AL364" t="n">
        <v>0</v>
      </c>
      <c r="AM364" t="n">
        <v>0</v>
      </c>
      <c r="AN364" t="n">
        <v>0</v>
      </c>
      <c r="AO364" t="n">
        <v>0</v>
      </c>
      <c r="AP364" t="n">
        <v>0</v>
      </c>
      <c r="AQ364" t="n">
        <v>0</v>
      </c>
      <c r="AR364" t="n">
        <v>0</v>
      </c>
    </row>
    <row r="365">
      <c r="A365">
        <f>ROW(Source!A1161)</f>
        <v/>
      </c>
      <c r="B365" t="n">
        <v>78865544</v>
      </c>
      <c r="C365" t="n">
        <v>78865538</v>
      </c>
      <c r="D365" t="n">
        <v>29174913</v>
      </c>
      <c r="E365" t="n">
        <v>1</v>
      </c>
      <c r="F365" t="n">
        <v>1</v>
      </c>
      <c r="G365" t="n">
        <v>1</v>
      </c>
      <c r="H365" t="n">
        <v>2</v>
      </c>
      <c r="I365" t="inlineStr">
        <is>
          <t>400001</t>
        </is>
      </c>
      <c r="J365" t="inlineStr">
        <is>
          <t>ТСЭМ Московской обл., 400001, приказ Минстроя России №675/пр от 28.02.2017 № 264/пр</t>
        </is>
      </c>
      <c r="K365" t="inlineStr">
        <is>
          <t>Автомобили бортовые, грузоподъемность до 5 т</t>
        </is>
      </c>
      <c r="L365" t="n">
        <v>1368</v>
      </c>
      <c r="N365" t="n">
        <v>1011</v>
      </c>
      <c r="O365" t="inlineStr">
        <is>
          <t>маш.-ч</t>
        </is>
      </c>
      <c r="P365" t="inlineStr">
        <is>
          <t>маш.-ч</t>
        </is>
      </c>
      <c r="Q365" t="n">
        <v>1</v>
      </c>
      <c r="X365" t="n">
        <v>0.22</v>
      </c>
      <c r="Y365" t="n">
        <v>0</v>
      </c>
      <c r="Z365" t="n">
        <v>87.17</v>
      </c>
      <c r="AA365" t="n">
        <v>11.6</v>
      </c>
      <c r="AB365" t="n">
        <v>0</v>
      </c>
      <c r="AC365" t="n">
        <v>0</v>
      </c>
      <c r="AD365" t="n">
        <v>1</v>
      </c>
      <c r="AE365" t="n">
        <v>0</v>
      </c>
      <c r="AF365" t="inlineStr"/>
      <c r="AG365" t="n">
        <v>0.22</v>
      </c>
      <c r="AH365" t="n">
        <v>2</v>
      </c>
      <c r="AI365" t="n">
        <v>78865544</v>
      </c>
      <c r="AJ365" t="n">
        <v>368</v>
      </c>
      <c r="AK365" t="n">
        <v>0</v>
      </c>
      <c r="AL365" t="n">
        <v>0</v>
      </c>
      <c r="AM365" t="n">
        <v>0</v>
      </c>
      <c r="AN365" t="n">
        <v>0</v>
      </c>
      <c r="AO365" t="n">
        <v>0</v>
      </c>
      <c r="AP365" t="n">
        <v>0</v>
      </c>
      <c r="AQ365" t="n">
        <v>0</v>
      </c>
      <c r="AR365" t="n">
        <v>0</v>
      </c>
    </row>
    <row r="366">
      <c r="A366">
        <f>ROW(Source!A1161)</f>
        <v/>
      </c>
      <c r="B366" t="n">
        <v>78865545</v>
      </c>
      <c r="C366" t="n">
        <v>78865538</v>
      </c>
      <c r="D366" t="n">
        <v>29114425</v>
      </c>
      <c r="E366" t="n">
        <v>1</v>
      </c>
      <c r="F366" t="n">
        <v>1</v>
      </c>
      <c r="G366" t="n">
        <v>1</v>
      </c>
      <c r="H366" t="n">
        <v>3</v>
      </c>
      <c r="I366" t="inlineStr">
        <is>
          <t>101-0137</t>
        </is>
      </c>
      <c r="J366" t="inlineStr">
        <is>
          <t>ТССЦ Московской обл., 101-0137, приказ Минстроя России №675/пр от 28.02.2017 № 254/пр</t>
        </is>
      </c>
      <c r="K366" t="inlineStr">
        <is>
          <t>Дюбели с калиброванной головкой (в обоймах) 3х58,5 мм</t>
        </is>
      </c>
      <c r="L366" t="n">
        <v>1348</v>
      </c>
      <c r="N366" t="n">
        <v>1009</v>
      </c>
      <c r="O366" t="inlineStr">
        <is>
          <t>т</t>
        </is>
      </c>
      <c r="P366" t="inlineStr">
        <is>
          <t>т</t>
        </is>
      </c>
      <c r="Q366" t="n">
        <v>1000</v>
      </c>
      <c r="X366" t="n">
        <v>0.00051</v>
      </c>
      <c r="Y366" t="n">
        <v>22558</v>
      </c>
      <c r="Z366" t="n">
        <v>0</v>
      </c>
      <c r="AA366" t="n">
        <v>0</v>
      </c>
      <c r="AB366" t="n">
        <v>0</v>
      </c>
      <c r="AC366" t="n">
        <v>0</v>
      </c>
      <c r="AD366" t="n">
        <v>1</v>
      </c>
      <c r="AE366" t="n">
        <v>0</v>
      </c>
      <c r="AF366" t="inlineStr"/>
      <c r="AG366" t="n">
        <v>0.00051</v>
      </c>
      <c r="AH366" t="n">
        <v>2</v>
      </c>
      <c r="AI366" t="n">
        <v>78865545</v>
      </c>
      <c r="AJ366" t="n">
        <v>369</v>
      </c>
      <c r="AK366" t="n">
        <v>0</v>
      </c>
      <c r="AL366" t="n">
        <v>0</v>
      </c>
      <c r="AM366" t="n">
        <v>0</v>
      </c>
      <c r="AN366" t="n">
        <v>0</v>
      </c>
      <c r="AO366" t="n">
        <v>0</v>
      </c>
      <c r="AP366" t="n">
        <v>0</v>
      </c>
      <c r="AQ366" t="n">
        <v>0</v>
      </c>
      <c r="AR366" t="n">
        <v>0</v>
      </c>
    </row>
    <row r="367">
      <c r="A367">
        <f>ROW(Source!A1161)</f>
        <v/>
      </c>
      <c r="B367" t="n">
        <v>78865546</v>
      </c>
      <c r="C367" t="n">
        <v>78865538</v>
      </c>
      <c r="D367" t="n">
        <v>29109382</v>
      </c>
      <c r="E367" t="n">
        <v>1</v>
      </c>
      <c r="F367" t="n">
        <v>1</v>
      </c>
      <c r="G367" t="n">
        <v>1</v>
      </c>
      <c r="H367" t="n">
        <v>3</v>
      </c>
      <c r="I367" t="inlineStr">
        <is>
          <t>101-0329</t>
        </is>
      </c>
      <c r="J367" t="inlineStr">
        <is>
          <t>ТССЦ Московской обл., 101-0329, приказ Минстроя России №675/пр от 28.02.2017 № 254/пр</t>
        </is>
      </c>
      <c r="K367" t="inlineStr">
        <is>
          <t>Клей 88-СА</t>
        </is>
      </c>
      <c r="L367" t="n">
        <v>1346</v>
      </c>
      <c r="N367" t="n">
        <v>1009</v>
      </c>
      <c r="O367" t="inlineStr">
        <is>
          <t>кг</t>
        </is>
      </c>
      <c r="P367" t="inlineStr">
        <is>
          <t>кг</t>
        </is>
      </c>
      <c r="Q367" t="n">
        <v>1</v>
      </c>
      <c r="X367" t="n">
        <v>0.17</v>
      </c>
      <c r="Y367" t="n">
        <v>28.93</v>
      </c>
      <c r="Z367" t="n">
        <v>0</v>
      </c>
      <c r="AA367" t="n">
        <v>0</v>
      </c>
      <c r="AB367" t="n">
        <v>0</v>
      </c>
      <c r="AC367" t="n">
        <v>0</v>
      </c>
      <c r="AD367" t="n">
        <v>1</v>
      </c>
      <c r="AE367" t="n">
        <v>0</v>
      </c>
      <c r="AF367" t="inlineStr"/>
      <c r="AG367" t="n">
        <v>0.17</v>
      </c>
      <c r="AH367" t="n">
        <v>2</v>
      </c>
      <c r="AI367" t="n">
        <v>78865546</v>
      </c>
      <c r="AJ367" t="n">
        <v>370</v>
      </c>
      <c r="AK367" t="n">
        <v>0</v>
      </c>
      <c r="AL367" t="n">
        <v>0</v>
      </c>
      <c r="AM367" t="n">
        <v>0</v>
      </c>
      <c r="AN367" t="n">
        <v>0</v>
      </c>
      <c r="AO367" t="n">
        <v>0</v>
      </c>
      <c r="AP367" t="n">
        <v>0</v>
      </c>
      <c r="AQ367" t="n">
        <v>0</v>
      </c>
      <c r="AR367" t="n">
        <v>0</v>
      </c>
    </row>
    <row r="368">
      <c r="A368">
        <f>ROW(Source!A1161)</f>
        <v/>
      </c>
      <c r="B368" t="n">
        <v>78865547</v>
      </c>
      <c r="C368" t="n">
        <v>78865538</v>
      </c>
      <c r="D368" t="n">
        <v>29107972</v>
      </c>
      <c r="E368" t="n">
        <v>1</v>
      </c>
      <c r="F368" t="n">
        <v>1</v>
      </c>
      <c r="G368" t="n">
        <v>1</v>
      </c>
      <c r="H368" t="n">
        <v>3</v>
      </c>
      <c r="I368" t="inlineStr">
        <is>
          <t>101-1680</t>
        </is>
      </c>
      <c r="J368" t="inlineStr">
        <is>
          <t>ТССЦ Московской обл., 101-1680, приказ Минстроя России №675/пр от 28.02.2017 № 254/пр</t>
        </is>
      </c>
      <c r="K368" t="inlineStr">
        <is>
          <t>Патроны для строительно-монтажного пистолета</t>
        </is>
      </c>
      <c r="L368" t="n">
        <v>1356</v>
      </c>
      <c r="N368" t="n">
        <v>1010</v>
      </c>
      <c r="O368" t="inlineStr">
        <is>
          <t>1000 шт.</t>
        </is>
      </c>
      <c r="P368" t="inlineStr">
        <is>
          <t>1000 шт.</t>
        </is>
      </c>
      <c r="Q368" t="n">
        <v>1000</v>
      </c>
      <c r="X368" t="n">
        <v>0.06</v>
      </c>
      <c r="Y368" t="n">
        <v>253.8</v>
      </c>
      <c r="Z368" t="n">
        <v>0</v>
      </c>
      <c r="AA368" t="n">
        <v>0</v>
      </c>
      <c r="AB368" t="n">
        <v>0</v>
      </c>
      <c r="AC368" t="n">
        <v>0</v>
      </c>
      <c r="AD368" t="n">
        <v>1</v>
      </c>
      <c r="AE368" t="n">
        <v>0</v>
      </c>
      <c r="AF368" t="inlineStr"/>
      <c r="AG368" t="n">
        <v>0.06</v>
      </c>
      <c r="AH368" t="n">
        <v>2</v>
      </c>
      <c r="AI368" t="n">
        <v>78865547</v>
      </c>
      <c r="AJ368" t="n">
        <v>371</v>
      </c>
      <c r="AK368" t="n">
        <v>0</v>
      </c>
      <c r="AL368" t="n">
        <v>0</v>
      </c>
      <c r="AM368" t="n">
        <v>0</v>
      </c>
      <c r="AN368" t="n">
        <v>0</v>
      </c>
      <c r="AO368" t="n">
        <v>0</v>
      </c>
      <c r="AP368" t="n">
        <v>0</v>
      </c>
      <c r="AQ368" t="n">
        <v>0</v>
      </c>
      <c r="AR368" t="n">
        <v>0</v>
      </c>
    </row>
    <row r="369">
      <c r="A369">
        <f>ROW(Source!A1161)</f>
        <v/>
      </c>
      <c r="B369" t="n">
        <v>78865548</v>
      </c>
      <c r="C369" t="n">
        <v>78865538</v>
      </c>
      <c r="D369" t="n">
        <v>29112620</v>
      </c>
      <c r="E369" t="n">
        <v>1</v>
      </c>
      <c r="F369" t="n">
        <v>1</v>
      </c>
      <c r="G369" t="n">
        <v>1</v>
      </c>
      <c r="H369" t="n">
        <v>3</v>
      </c>
      <c r="I369" t="inlineStr">
        <is>
          <t>101-1700</t>
        </is>
      </c>
      <c r="J369" t="inlineStr">
        <is>
          <t>ТССЦ Московской обл., 101-1700, приказ Минстроя России №675/пр от 28.02.2017 № 254/пр</t>
        </is>
      </c>
      <c r="K369" t="inlineStr">
        <is>
          <t>Наконечники для полиэтиленовых труб</t>
        </is>
      </c>
      <c r="L369" t="n">
        <v>1346</v>
      </c>
      <c r="N369" t="n">
        <v>1009</v>
      </c>
      <c r="O369" t="inlineStr">
        <is>
          <t>кг</t>
        </is>
      </c>
      <c r="P369" t="inlineStr">
        <is>
          <t>кг</t>
        </is>
      </c>
      <c r="Q369" t="n">
        <v>1</v>
      </c>
      <c r="X369" t="n">
        <v>0.33</v>
      </c>
      <c r="Y369" t="n">
        <v>25.01</v>
      </c>
      <c r="Z369" t="n">
        <v>0</v>
      </c>
      <c r="AA369" t="n">
        <v>0</v>
      </c>
      <c r="AB369" t="n">
        <v>0</v>
      </c>
      <c r="AC369" t="n">
        <v>0</v>
      </c>
      <c r="AD369" t="n">
        <v>1</v>
      </c>
      <c r="AE369" t="n">
        <v>0</v>
      </c>
      <c r="AF369" t="inlineStr"/>
      <c r="AG369" t="n">
        <v>0.33</v>
      </c>
      <c r="AH369" t="n">
        <v>2</v>
      </c>
      <c r="AI369" t="n">
        <v>78865548</v>
      </c>
      <c r="AJ369" t="n">
        <v>372</v>
      </c>
      <c r="AK369" t="n">
        <v>0</v>
      </c>
      <c r="AL369" t="n">
        <v>0</v>
      </c>
      <c r="AM369" t="n">
        <v>0</v>
      </c>
      <c r="AN369" t="n">
        <v>0</v>
      </c>
      <c r="AO369" t="n">
        <v>0</v>
      </c>
      <c r="AP369" t="n">
        <v>0</v>
      </c>
      <c r="AQ369" t="n">
        <v>0</v>
      </c>
      <c r="AR369" t="n">
        <v>0</v>
      </c>
    </row>
    <row r="370">
      <c r="A370">
        <f>ROW(Source!A1161)</f>
        <v/>
      </c>
      <c r="B370" t="n">
        <v>78865549</v>
      </c>
      <c r="C370" t="n">
        <v>78865538</v>
      </c>
      <c r="D370" t="n">
        <v>29118038</v>
      </c>
      <c r="E370" t="n">
        <v>1</v>
      </c>
      <c r="F370" t="n">
        <v>1</v>
      </c>
      <c r="G370" t="n">
        <v>1</v>
      </c>
      <c r="H370" t="n">
        <v>3</v>
      </c>
      <c r="I370" t="inlineStr">
        <is>
          <t>103-9140</t>
        </is>
      </c>
      <c r="J370" t="inlineStr">
        <is>
          <t>ТССЦ Московской обл., 103-9140, приказ Минстроя России №675/пр от 28.02.2017 № 254/пр</t>
        </is>
      </c>
      <c r="K370" t="inlineStr">
        <is>
          <t>Арматура муфтовая</t>
        </is>
      </c>
      <c r="L370" t="n">
        <v>1354</v>
      </c>
      <c r="N370" t="n">
        <v>1010</v>
      </c>
      <c r="O370" t="inlineStr">
        <is>
          <t>шт.</t>
        </is>
      </c>
      <c r="P370" t="inlineStr">
        <is>
          <t>шт.</t>
        </is>
      </c>
      <c r="Q370" t="n">
        <v>1</v>
      </c>
      <c r="X370" t="n">
        <v>0</v>
      </c>
      <c r="Y370" t="n">
        <v>0</v>
      </c>
      <c r="Z370" t="n">
        <v>0</v>
      </c>
      <c r="AA370" t="n">
        <v>0</v>
      </c>
      <c r="AB370" t="n">
        <v>0</v>
      </c>
      <c r="AC370" t="n">
        <v>1</v>
      </c>
      <c r="AD370" t="n">
        <v>0</v>
      </c>
      <c r="AE370" t="n">
        <v>0</v>
      </c>
      <c r="AF370" t="inlineStr"/>
      <c r="AG370" t="n">
        <v>0</v>
      </c>
      <c r="AH370" t="n">
        <v>3</v>
      </c>
      <c r="AI370" t="n">
        <v>-1</v>
      </c>
      <c r="AJ370" t="inlineStr"/>
      <c r="AK370" t="n">
        <v>0</v>
      </c>
      <c r="AL370" t="n">
        <v>0</v>
      </c>
      <c r="AM370" t="n">
        <v>0</v>
      </c>
      <c r="AN370" t="n">
        <v>0</v>
      </c>
      <c r="AO370" t="n">
        <v>0</v>
      </c>
      <c r="AP370" t="n">
        <v>0</v>
      </c>
      <c r="AQ370" t="n">
        <v>0</v>
      </c>
      <c r="AR370" t="n">
        <v>0</v>
      </c>
    </row>
    <row r="371">
      <c r="A371">
        <f>ROW(Source!A1161)</f>
        <v/>
      </c>
      <c r="B371" t="n">
        <v>78865550</v>
      </c>
      <c r="C371" t="n">
        <v>78865538</v>
      </c>
      <c r="D371" t="n">
        <v>29122510</v>
      </c>
      <c r="E371" t="n">
        <v>1</v>
      </c>
      <c r="F371" t="n">
        <v>1</v>
      </c>
      <c r="G371" t="n">
        <v>1</v>
      </c>
      <c r="H371" t="n">
        <v>3</v>
      </c>
      <c r="I371" t="inlineStr">
        <is>
          <t>113-0473</t>
        </is>
      </c>
      <c r="J371" t="inlineStr">
        <is>
          <t>ТССЦ Московской обл., 113-0473, приказ Минстроя России №675/пр от 28.02.2017 № 254/пр</t>
        </is>
      </c>
      <c r="K371" t="inlineStr">
        <is>
          <t>Метиленхлорид</t>
        </is>
      </c>
      <c r="L371" t="n">
        <v>1346</v>
      </c>
      <c r="N371" t="n">
        <v>1009</v>
      </c>
      <c r="O371" t="inlineStr">
        <is>
          <t>кг</t>
        </is>
      </c>
      <c r="P371" t="inlineStr">
        <is>
          <t>кг</t>
        </is>
      </c>
      <c r="Q371" t="n">
        <v>1</v>
      </c>
      <c r="X371" t="n">
        <v>0.2</v>
      </c>
      <c r="Y371" t="n">
        <v>120</v>
      </c>
      <c r="Z371" t="n">
        <v>0</v>
      </c>
      <c r="AA371" t="n">
        <v>0</v>
      </c>
      <c r="AB371" t="n">
        <v>0</v>
      </c>
      <c r="AC371" t="n">
        <v>0</v>
      </c>
      <c r="AD371" t="n">
        <v>1</v>
      </c>
      <c r="AE371" t="n">
        <v>0</v>
      </c>
      <c r="AF371" t="inlineStr"/>
      <c r="AG371" t="n">
        <v>0.2</v>
      </c>
      <c r="AH371" t="n">
        <v>2</v>
      </c>
      <c r="AI371" t="n">
        <v>78865550</v>
      </c>
      <c r="AJ371" t="n">
        <v>373</v>
      </c>
      <c r="AK371" t="n">
        <v>0</v>
      </c>
      <c r="AL371" t="n">
        <v>0</v>
      </c>
      <c r="AM371" t="n">
        <v>0</v>
      </c>
      <c r="AN371" t="n">
        <v>0</v>
      </c>
      <c r="AO371" t="n">
        <v>0</v>
      </c>
      <c r="AP371" t="n">
        <v>0</v>
      </c>
      <c r="AQ371" t="n">
        <v>0</v>
      </c>
      <c r="AR371" t="n">
        <v>0</v>
      </c>
    </row>
    <row r="372">
      <c r="A372">
        <f>ROW(Source!A1161)</f>
        <v/>
      </c>
      <c r="B372" t="n">
        <v>78865551</v>
      </c>
      <c r="C372" t="n">
        <v>78865538</v>
      </c>
      <c r="D372" t="n">
        <v>29139870</v>
      </c>
      <c r="E372" t="n">
        <v>1</v>
      </c>
      <c r="F372" t="n">
        <v>1</v>
      </c>
      <c r="G372" t="n">
        <v>1</v>
      </c>
      <c r="H372" t="n">
        <v>3</v>
      </c>
      <c r="I372" t="inlineStr">
        <is>
          <t>301-9240</t>
        </is>
      </c>
      <c r="J372" t="inlineStr">
        <is>
          <t>ТССЦ Московской обл., 301-9240, приказ Минстроя России №675/пр от 28.02.2017 № 256/пр</t>
        </is>
      </c>
      <c r="K372" t="inlineStr">
        <is>
          <t>Крепления</t>
        </is>
      </c>
      <c r="L372" t="n">
        <v>1346</v>
      </c>
      <c r="N372" t="n">
        <v>1009</v>
      </c>
      <c r="O372" t="inlineStr">
        <is>
          <t>кг</t>
        </is>
      </c>
      <c r="P372" t="inlineStr">
        <is>
          <t>кг</t>
        </is>
      </c>
      <c r="Q372" t="n">
        <v>1</v>
      </c>
      <c r="X372" t="n">
        <v>0</v>
      </c>
      <c r="Y372" t="n">
        <v>0</v>
      </c>
      <c r="Z372" t="n">
        <v>0</v>
      </c>
      <c r="AA372" t="n">
        <v>0</v>
      </c>
      <c r="AB372" t="n">
        <v>0</v>
      </c>
      <c r="AC372" t="n">
        <v>1</v>
      </c>
      <c r="AD372" t="n">
        <v>0</v>
      </c>
      <c r="AE372" t="n">
        <v>0</v>
      </c>
      <c r="AF372" t="inlineStr"/>
      <c r="AG372" t="n">
        <v>0</v>
      </c>
      <c r="AH372" t="n">
        <v>3</v>
      </c>
      <c r="AI372" t="n">
        <v>-1</v>
      </c>
      <c r="AJ372" t="inlineStr"/>
      <c r="AK372" t="n">
        <v>0</v>
      </c>
      <c r="AL372" t="n">
        <v>0</v>
      </c>
      <c r="AM372" t="n">
        <v>0</v>
      </c>
      <c r="AN372" t="n">
        <v>0</v>
      </c>
      <c r="AO372" t="n">
        <v>0</v>
      </c>
      <c r="AP372" t="n">
        <v>0</v>
      </c>
      <c r="AQ372" t="n">
        <v>0</v>
      </c>
      <c r="AR372" t="n">
        <v>0</v>
      </c>
    </row>
    <row r="373">
      <c r="A373">
        <f>ROW(Source!A1161)</f>
        <v/>
      </c>
      <c r="B373" t="n">
        <v>78865552</v>
      </c>
      <c r="C373" t="n">
        <v>78865538</v>
      </c>
      <c r="D373" t="n">
        <v>29143982</v>
      </c>
      <c r="E373" t="n">
        <v>1</v>
      </c>
      <c r="F373" t="n">
        <v>1</v>
      </c>
      <c r="G373" t="n">
        <v>1</v>
      </c>
      <c r="H373" t="n">
        <v>3</v>
      </c>
      <c r="I373" t="inlineStr">
        <is>
          <t>302-9911</t>
        </is>
      </c>
      <c r="J373" t="inlineStr">
        <is>
          <t>ТССЦ Московской обл., 302-9911, приказ Минстроя России №675/пр от 28.02.2017 № 256/пр</t>
        </is>
      </c>
      <c r="K373" t="inlineStr">
        <is>
          <t>Фасонные и соединительные части к полиэтиленовым трубам</t>
        </is>
      </c>
      <c r="L373" t="n">
        <v>1354</v>
      </c>
      <c r="N373" t="n">
        <v>1010</v>
      </c>
      <c r="O373" t="inlineStr">
        <is>
          <t>шт.</t>
        </is>
      </c>
      <c r="P373" t="inlineStr">
        <is>
          <t>шт.</t>
        </is>
      </c>
      <c r="Q373" t="n">
        <v>1</v>
      </c>
      <c r="X373" t="n">
        <v>0</v>
      </c>
      <c r="Y373" t="n">
        <v>0</v>
      </c>
      <c r="Z373" t="n">
        <v>0</v>
      </c>
      <c r="AA373" t="n">
        <v>0</v>
      </c>
      <c r="AB373" t="n">
        <v>0</v>
      </c>
      <c r="AC373" t="n">
        <v>1</v>
      </c>
      <c r="AD373" t="n">
        <v>0</v>
      </c>
      <c r="AE373" t="n">
        <v>0</v>
      </c>
      <c r="AF373" t="inlineStr"/>
      <c r="AG373" t="n">
        <v>0</v>
      </c>
      <c r="AH373" t="n">
        <v>3</v>
      </c>
      <c r="AI373" t="n">
        <v>-1</v>
      </c>
      <c r="AJ373" t="inlineStr"/>
      <c r="AK373" t="n">
        <v>0</v>
      </c>
      <c r="AL373" t="n">
        <v>0</v>
      </c>
      <c r="AM373" t="n">
        <v>0</v>
      </c>
      <c r="AN373" t="n">
        <v>0</v>
      </c>
      <c r="AO373" t="n">
        <v>0</v>
      </c>
      <c r="AP373" t="n">
        <v>0</v>
      </c>
      <c r="AQ373" t="n">
        <v>0</v>
      </c>
      <c r="AR373" t="n">
        <v>0</v>
      </c>
    </row>
    <row r="374">
      <c r="A374">
        <f>ROW(Source!A1161)</f>
        <v/>
      </c>
      <c r="B374" t="n">
        <v>78865553</v>
      </c>
      <c r="C374" t="n">
        <v>78865538</v>
      </c>
      <c r="D374" t="n">
        <v>29149246</v>
      </c>
      <c r="E374" t="n">
        <v>1</v>
      </c>
      <c r="F374" t="n">
        <v>1</v>
      </c>
      <c r="G374" t="n">
        <v>1</v>
      </c>
      <c r="H374" t="n">
        <v>3</v>
      </c>
      <c r="I374" t="inlineStr">
        <is>
          <t>405-1601</t>
        </is>
      </c>
      <c r="J374" t="inlineStr">
        <is>
          <t>ТССЦ Московской обл., 405-1601, приказ Минстроя России №675/пр от 28.02.2017 № 257/пр</t>
        </is>
      </c>
      <c r="K374" t="inlineStr">
        <is>
          <t>Известь строительная негашеная хлорная, марки А</t>
        </is>
      </c>
      <c r="L374" t="n">
        <v>1346</v>
      </c>
      <c r="N374" t="n">
        <v>1009</v>
      </c>
      <c r="O374" t="inlineStr">
        <is>
          <t>кг</t>
        </is>
      </c>
      <c r="P374" t="inlineStr">
        <is>
          <t>кг</t>
        </is>
      </c>
      <c r="Q374" t="n">
        <v>1</v>
      </c>
      <c r="X374" t="n">
        <v>0.004</v>
      </c>
      <c r="Y374" t="n">
        <v>2.15</v>
      </c>
      <c r="Z374" t="n">
        <v>0</v>
      </c>
      <c r="AA374" t="n">
        <v>0</v>
      </c>
      <c r="AB374" t="n">
        <v>0</v>
      </c>
      <c r="AC374" t="n">
        <v>0</v>
      </c>
      <c r="AD374" t="n">
        <v>1</v>
      </c>
      <c r="AE374" t="n">
        <v>0</v>
      </c>
      <c r="AF374" t="inlineStr"/>
      <c r="AG374" t="n">
        <v>0.004</v>
      </c>
      <c r="AH374" t="n">
        <v>2</v>
      </c>
      <c r="AI374" t="n">
        <v>78865553</v>
      </c>
      <c r="AJ374" t="n">
        <v>374</v>
      </c>
      <c r="AK374" t="n">
        <v>0</v>
      </c>
      <c r="AL374" t="n">
        <v>0</v>
      </c>
      <c r="AM374" t="n">
        <v>0</v>
      </c>
      <c r="AN374" t="n">
        <v>0</v>
      </c>
      <c r="AO374" t="n">
        <v>0</v>
      </c>
      <c r="AP374" t="n">
        <v>0</v>
      </c>
      <c r="AQ374" t="n">
        <v>0</v>
      </c>
      <c r="AR374" t="n">
        <v>0</v>
      </c>
    </row>
    <row r="375">
      <c r="A375">
        <f>ROW(Source!A1161)</f>
        <v/>
      </c>
      <c r="B375" t="n">
        <v>78865554</v>
      </c>
      <c r="C375" t="n">
        <v>78865538</v>
      </c>
      <c r="D375" t="n">
        <v>29150040</v>
      </c>
      <c r="E375" t="n">
        <v>1</v>
      </c>
      <c r="F375" t="n">
        <v>1</v>
      </c>
      <c r="G375" t="n">
        <v>1</v>
      </c>
      <c r="H375" t="n">
        <v>3</v>
      </c>
      <c r="I375" t="inlineStr">
        <is>
          <t>411-0001</t>
        </is>
      </c>
      <c r="J375" t="inlineStr">
        <is>
          <t>ТССЦ Московской обл., 411-0001, приказ Минстроя России №675/пр от 28.02.2017 № 257/пр</t>
        </is>
      </c>
      <c r="K375" t="inlineStr">
        <is>
          <t>Вода</t>
        </is>
      </c>
      <c r="L375" t="n">
        <v>1339</v>
      </c>
      <c r="N375" t="n">
        <v>1007</v>
      </c>
      <c r="O375" t="inlineStr">
        <is>
          <t>м3</t>
        </is>
      </c>
      <c r="P375" t="inlineStr">
        <is>
          <t>м3</t>
        </is>
      </c>
      <c r="Q375" t="n">
        <v>1</v>
      </c>
      <c r="X375" t="n">
        <v>1.21</v>
      </c>
      <c r="Y375" t="n">
        <v>2.44</v>
      </c>
      <c r="Z375" t="n">
        <v>0</v>
      </c>
      <c r="AA375" t="n">
        <v>0</v>
      </c>
      <c r="AB375" t="n">
        <v>0</v>
      </c>
      <c r="AC375" t="n">
        <v>0</v>
      </c>
      <c r="AD375" t="n">
        <v>1</v>
      </c>
      <c r="AE375" t="n">
        <v>0</v>
      </c>
      <c r="AF375" t="inlineStr"/>
      <c r="AG375" t="n">
        <v>1.21</v>
      </c>
      <c r="AH375" t="n">
        <v>2</v>
      </c>
      <c r="AI375" t="n">
        <v>78865554</v>
      </c>
      <c r="AJ375" t="n">
        <v>375</v>
      </c>
      <c r="AK375" t="n">
        <v>0</v>
      </c>
      <c r="AL375" t="n">
        <v>0</v>
      </c>
      <c r="AM375" t="n">
        <v>0</v>
      </c>
      <c r="AN375" t="n">
        <v>0</v>
      </c>
      <c r="AO375" t="n">
        <v>0</v>
      </c>
      <c r="AP375" t="n">
        <v>0</v>
      </c>
      <c r="AQ375" t="n">
        <v>0</v>
      </c>
      <c r="AR375" t="n">
        <v>0</v>
      </c>
    </row>
    <row r="376">
      <c r="A376">
        <f>ROW(Source!A1161)</f>
        <v/>
      </c>
      <c r="B376" t="n">
        <v>78865555</v>
      </c>
      <c r="C376" t="n">
        <v>78865538</v>
      </c>
      <c r="D376" t="n">
        <v>29158419</v>
      </c>
      <c r="E376" t="n">
        <v>1</v>
      </c>
      <c r="F376" t="n">
        <v>1</v>
      </c>
      <c r="G376" t="n">
        <v>1</v>
      </c>
      <c r="H376" t="n">
        <v>3</v>
      </c>
      <c r="I376" t="inlineStr">
        <is>
          <t>507-3642</t>
        </is>
      </c>
      <c r="J376" t="inlineStr">
        <is>
          <t>ТССЦ Московской обл., 507-3642, приказ Минстроя России №675/пр от 28.02.2017 № 258/пр</t>
        </is>
      </c>
      <c r="K376" t="inlineStr">
        <is>
          <t>Труба напорная из полиэтилена PE 100 питьевая ПЭ100 SDR11, размером 32х3,0 мм (ГОСТ 18599-2001, ГОСТ Р 52134-2003)</t>
        </is>
      </c>
      <c r="L376" t="n">
        <v>1301</v>
      </c>
      <c r="N376" t="n">
        <v>1003</v>
      </c>
      <c r="O376" t="inlineStr">
        <is>
          <t>м</t>
        </is>
      </c>
      <c r="P376" t="inlineStr">
        <is>
          <t>м</t>
        </is>
      </c>
      <c r="Q376" t="n">
        <v>1</v>
      </c>
      <c r="X376" t="n">
        <v>93.8</v>
      </c>
      <c r="Y376" t="n">
        <v>16.29</v>
      </c>
      <c r="Z376" t="n">
        <v>0</v>
      </c>
      <c r="AA376" t="n">
        <v>0</v>
      </c>
      <c r="AB376" t="n">
        <v>0</v>
      </c>
      <c r="AC376" t="n">
        <v>0</v>
      </c>
      <c r="AD376" t="n">
        <v>1</v>
      </c>
      <c r="AE376" t="n">
        <v>0</v>
      </c>
      <c r="AF376" t="inlineStr"/>
      <c r="AG376" t="n">
        <v>93.8</v>
      </c>
      <c r="AH376" t="n">
        <v>2</v>
      </c>
      <c r="AI376" t="n">
        <v>78865555</v>
      </c>
      <c r="AJ376" t="n">
        <v>376</v>
      </c>
      <c r="AK376" t="n">
        <v>0</v>
      </c>
      <c r="AL376" t="n">
        <v>0</v>
      </c>
      <c r="AM376" t="n">
        <v>0</v>
      </c>
      <c r="AN376" t="n">
        <v>0</v>
      </c>
      <c r="AO376" t="n">
        <v>0</v>
      </c>
      <c r="AP376" t="n">
        <v>0</v>
      </c>
      <c r="AQ376" t="n">
        <v>0</v>
      </c>
      <c r="AR376" t="n">
        <v>0</v>
      </c>
    </row>
    <row r="377">
      <c r="A377">
        <f>ROW(Source!A1164)</f>
        <v/>
      </c>
      <c r="B377" t="n">
        <v>78865572</v>
      </c>
      <c r="C377" t="n">
        <v>78865563</v>
      </c>
      <c r="D377" t="n">
        <v>18410280</v>
      </c>
      <c r="E377" t="n">
        <v>1</v>
      </c>
      <c r="F377" t="n">
        <v>1</v>
      </c>
      <c r="G377" t="n">
        <v>1</v>
      </c>
      <c r="H377" t="n">
        <v>1</v>
      </c>
      <c r="I377" t="inlineStr">
        <is>
          <t>1-1039-90</t>
        </is>
      </c>
      <c r="J377" t="inlineStr"/>
      <c r="K377" t="inlineStr">
        <is>
          <t>Рабочий строитель среднего разряда 3,9</t>
        </is>
      </c>
      <c r="L377" t="n">
        <v>1369</v>
      </c>
      <c r="N377" t="n">
        <v>1013</v>
      </c>
      <c r="O377" t="inlineStr">
        <is>
          <t>чел.-ч</t>
        </is>
      </c>
      <c r="P377" t="inlineStr">
        <is>
          <t>чел.-ч</t>
        </is>
      </c>
      <c r="Q377" t="n">
        <v>1</v>
      </c>
      <c r="X377" t="n">
        <v>71</v>
      </c>
      <c r="Y377" t="n">
        <v>0</v>
      </c>
      <c r="Z377" t="n">
        <v>0</v>
      </c>
      <c r="AA377" t="n">
        <v>0</v>
      </c>
      <c r="AB377" t="n">
        <v>9.51</v>
      </c>
      <c r="AC377" t="n">
        <v>0</v>
      </c>
      <c r="AD377" t="n">
        <v>1</v>
      </c>
      <c r="AE377" t="n">
        <v>1</v>
      </c>
      <c r="AF377" t="inlineStr"/>
      <c r="AG377" t="n">
        <v>71</v>
      </c>
      <c r="AH377" t="n">
        <v>2</v>
      </c>
      <c r="AI377" t="n">
        <v>78865564</v>
      </c>
      <c r="AJ377" t="n">
        <v>379</v>
      </c>
      <c r="AK377" t="n">
        <v>0</v>
      </c>
      <c r="AL377" t="n">
        <v>0</v>
      </c>
      <c r="AM377" t="n">
        <v>0</v>
      </c>
      <c r="AN377" t="n">
        <v>0</v>
      </c>
      <c r="AO377" t="n">
        <v>0</v>
      </c>
      <c r="AP377" t="n">
        <v>0</v>
      </c>
      <c r="AQ377" t="n">
        <v>0</v>
      </c>
      <c r="AR377" t="n">
        <v>0</v>
      </c>
    </row>
    <row r="378">
      <c r="A378">
        <f>ROW(Source!A1164)</f>
        <v/>
      </c>
      <c r="B378" t="n">
        <v>78865573</v>
      </c>
      <c r="C378" t="n">
        <v>78865563</v>
      </c>
      <c r="D378" t="n">
        <v>121548</v>
      </c>
      <c r="E378" t="n">
        <v>1</v>
      </c>
      <c r="F378" t="n">
        <v>1</v>
      </c>
      <c r="G378" t="n">
        <v>1</v>
      </c>
      <c r="H378" t="n">
        <v>1</v>
      </c>
      <c r="I378" t="inlineStr">
        <is>
          <t>2</t>
        </is>
      </c>
      <c r="J378" t="inlineStr"/>
      <c r="K378" t="inlineStr">
        <is>
          <t>Затраты труда машинистов</t>
        </is>
      </c>
      <c r="L378" t="n">
        <v>608254</v>
      </c>
      <c r="N378" t="n">
        <v>1013</v>
      </c>
      <c r="O378" t="inlineStr">
        <is>
          <t>чел.час</t>
        </is>
      </c>
      <c r="P378" t="inlineStr">
        <is>
          <t>чел.час</t>
        </is>
      </c>
      <c r="Q378" t="n">
        <v>1</v>
      </c>
      <c r="X378" t="n">
        <v>0.11</v>
      </c>
      <c r="Y378" t="n">
        <v>0</v>
      </c>
      <c r="Z378" t="n">
        <v>0</v>
      </c>
      <c r="AA378" t="n">
        <v>0</v>
      </c>
      <c r="AB378" t="n">
        <v>0</v>
      </c>
      <c r="AC378" t="n">
        <v>0</v>
      </c>
      <c r="AD378" t="n">
        <v>1</v>
      </c>
      <c r="AE378" t="n">
        <v>2</v>
      </c>
      <c r="AF378" t="inlineStr"/>
      <c r="AG378" t="n">
        <v>0.11</v>
      </c>
      <c r="AH378" t="n">
        <v>2</v>
      </c>
      <c r="AI378" t="n">
        <v>78865565</v>
      </c>
      <c r="AJ378" t="n">
        <v>380</v>
      </c>
      <c r="AK378" t="n">
        <v>0</v>
      </c>
      <c r="AL378" t="n">
        <v>0</v>
      </c>
      <c r="AM378" t="n">
        <v>0</v>
      </c>
      <c r="AN378" t="n">
        <v>0</v>
      </c>
      <c r="AO378" t="n">
        <v>0</v>
      </c>
      <c r="AP378" t="n">
        <v>0</v>
      </c>
      <c r="AQ378" t="n">
        <v>0</v>
      </c>
      <c r="AR378" t="n">
        <v>0</v>
      </c>
    </row>
    <row r="379">
      <c r="A379">
        <f>ROW(Source!A1164)</f>
        <v/>
      </c>
      <c r="B379" t="n">
        <v>78865574</v>
      </c>
      <c r="C379" t="n">
        <v>78865563</v>
      </c>
      <c r="D379" t="n">
        <v>29172556</v>
      </c>
      <c r="E379" t="n">
        <v>1</v>
      </c>
      <c r="F379" t="n">
        <v>1</v>
      </c>
      <c r="G379" t="n">
        <v>1</v>
      </c>
      <c r="H379" t="n">
        <v>2</v>
      </c>
      <c r="I379" t="inlineStr">
        <is>
          <t>030954</t>
        </is>
      </c>
      <c r="J379" t="inlineStr">
        <is>
          <t>ТСЭМ Московской обл., 030954, приказ Минстроя России №675/пр от 28.02.2017 № 264/пр</t>
        </is>
      </c>
      <c r="K379" t="inlineStr">
        <is>
          <t>Подъемники грузоподъемностью до 500 кг одномачтовые, высота подъема 45 м</t>
        </is>
      </c>
      <c r="L379" t="n">
        <v>1368</v>
      </c>
      <c r="N379" t="n">
        <v>1011</v>
      </c>
      <c r="O379" t="inlineStr">
        <is>
          <t>маш.-ч</t>
        </is>
      </c>
      <c r="P379" t="inlineStr">
        <is>
          <t>маш.-ч</t>
        </is>
      </c>
      <c r="Q379" t="n">
        <v>1</v>
      </c>
      <c r="X379" t="n">
        <v>0.11</v>
      </c>
      <c r="Y379" t="n">
        <v>0</v>
      </c>
      <c r="Z379" t="n">
        <v>31.26</v>
      </c>
      <c r="AA379" t="n">
        <v>13.5</v>
      </c>
      <c r="AB379" t="n">
        <v>0</v>
      </c>
      <c r="AC379" t="n">
        <v>0</v>
      </c>
      <c r="AD379" t="n">
        <v>1</v>
      </c>
      <c r="AE379" t="n">
        <v>0</v>
      </c>
      <c r="AF379" t="inlineStr"/>
      <c r="AG379" t="n">
        <v>0.11</v>
      </c>
      <c r="AH379" t="n">
        <v>2</v>
      </c>
      <c r="AI379" t="n">
        <v>78865566</v>
      </c>
      <c r="AJ379" t="n">
        <v>381</v>
      </c>
      <c r="AK379" t="n">
        <v>0</v>
      </c>
      <c r="AL379" t="n">
        <v>0</v>
      </c>
      <c r="AM379" t="n">
        <v>0</v>
      </c>
      <c r="AN379" t="n">
        <v>0</v>
      </c>
      <c r="AO379" t="n">
        <v>0</v>
      </c>
      <c r="AP379" t="n">
        <v>0</v>
      </c>
      <c r="AQ379" t="n">
        <v>0</v>
      </c>
      <c r="AR379" t="n">
        <v>0</v>
      </c>
    </row>
    <row r="380">
      <c r="A380">
        <f>ROW(Source!A1164)</f>
        <v/>
      </c>
      <c r="B380" t="n">
        <v>78865575</v>
      </c>
      <c r="C380" t="n">
        <v>78865563</v>
      </c>
      <c r="D380" t="n">
        <v>29110398</v>
      </c>
      <c r="E380" t="n">
        <v>1</v>
      </c>
      <c r="F380" t="n">
        <v>1</v>
      </c>
      <c r="G380" t="n">
        <v>1</v>
      </c>
      <c r="H380" t="n">
        <v>3</v>
      </c>
      <c r="I380" t="inlineStr">
        <is>
          <t>101-0388</t>
        </is>
      </c>
      <c r="J380" t="inlineStr">
        <is>
          <t>ТССЦ Московской обл., 101-0388, приказ Минстроя России №675/пр от 28.02.2017 № 254/пр</t>
        </is>
      </c>
      <c r="K380" t="inlineStr">
        <is>
          <t>Краски масляные земляные марки МА-0115 мумия, сурик железный</t>
        </is>
      </c>
      <c r="L380" t="n">
        <v>1348</v>
      </c>
      <c r="N380" t="n">
        <v>1009</v>
      </c>
      <c r="O380" t="inlineStr">
        <is>
          <t>т</t>
        </is>
      </c>
      <c r="P380" t="inlineStr">
        <is>
          <t>т</t>
        </is>
      </c>
      <c r="Q380" t="n">
        <v>1000</v>
      </c>
      <c r="X380" t="n">
        <v>0.0013</v>
      </c>
      <c r="Y380" t="n">
        <v>15118.99</v>
      </c>
      <c r="Z380" t="n">
        <v>0</v>
      </c>
      <c r="AA380" t="n">
        <v>0</v>
      </c>
      <c r="AB380" t="n">
        <v>0</v>
      </c>
      <c r="AC380" t="n">
        <v>0</v>
      </c>
      <c r="AD380" t="n">
        <v>1</v>
      </c>
      <c r="AE380" t="n">
        <v>0</v>
      </c>
      <c r="AF380" t="inlineStr"/>
      <c r="AG380" t="n">
        <v>0.0013</v>
      </c>
      <c r="AH380" t="n">
        <v>2</v>
      </c>
      <c r="AI380" t="n">
        <v>78865567</v>
      </c>
      <c r="AJ380" t="n">
        <v>382</v>
      </c>
      <c r="AK380" t="n">
        <v>0</v>
      </c>
      <c r="AL380" t="n">
        <v>0</v>
      </c>
      <c r="AM380" t="n">
        <v>0</v>
      </c>
      <c r="AN380" t="n">
        <v>0</v>
      </c>
      <c r="AO380" t="n">
        <v>0</v>
      </c>
      <c r="AP380" t="n">
        <v>0</v>
      </c>
      <c r="AQ380" t="n">
        <v>0</v>
      </c>
      <c r="AR380" t="n">
        <v>0</v>
      </c>
    </row>
    <row r="381">
      <c r="A381">
        <f>ROW(Source!A1164)</f>
        <v/>
      </c>
      <c r="B381" t="n">
        <v>78865576</v>
      </c>
      <c r="C381" t="n">
        <v>78865563</v>
      </c>
      <c r="D381" t="n">
        <v>29110573</v>
      </c>
      <c r="E381" t="n">
        <v>1</v>
      </c>
      <c r="F381" t="n">
        <v>1</v>
      </c>
      <c r="G381" t="n">
        <v>1</v>
      </c>
      <c r="H381" t="n">
        <v>3</v>
      </c>
      <c r="I381" t="inlineStr">
        <is>
          <t>101-0628</t>
        </is>
      </c>
      <c r="J381" t="inlineStr">
        <is>
          <t>ТССЦ Московской обл., 101-0628, приказ Минстроя России №675/пр от 28.02.2017 № 254/пр</t>
        </is>
      </c>
      <c r="K381" t="inlineStr">
        <is>
          <t>Олифа комбинированная, марки К-3</t>
        </is>
      </c>
      <c r="L381" t="n">
        <v>1348</v>
      </c>
      <c r="N381" t="n">
        <v>1009</v>
      </c>
      <c r="O381" t="inlineStr">
        <is>
          <t>т</t>
        </is>
      </c>
      <c r="P381" t="inlineStr">
        <is>
          <t>т</t>
        </is>
      </c>
      <c r="Q381" t="n">
        <v>1000</v>
      </c>
      <c r="X381" t="n">
        <v>0.0024</v>
      </c>
      <c r="Y381" t="n">
        <v>16950</v>
      </c>
      <c r="Z381" t="n">
        <v>0</v>
      </c>
      <c r="AA381" t="n">
        <v>0</v>
      </c>
      <c r="AB381" t="n">
        <v>0</v>
      </c>
      <c r="AC381" t="n">
        <v>0</v>
      </c>
      <c r="AD381" t="n">
        <v>1</v>
      </c>
      <c r="AE381" t="n">
        <v>0</v>
      </c>
      <c r="AF381" t="inlineStr"/>
      <c r="AG381" t="n">
        <v>0.0024</v>
      </c>
      <c r="AH381" t="n">
        <v>2</v>
      </c>
      <c r="AI381" t="n">
        <v>78865568</v>
      </c>
      <c r="AJ381" t="n">
        <v>383</v>
      </c>
      <c r="AK381" t="n">
        <v>0</v>
      </c>
      <c r="AL381" t="n">
        <v>0</v>
      </c>
      <c r="AM381" t="n">
        <v>0</v>
      </c>
      <c r="AN381" t="n">
        <v>0</v>
      </c>
      <c r="AO381" t="n">
        <v>0</v>
      </c>
      <c r="AP381" t="n">
        <v>0</v>
      </c>
      <c r="AQ381" t="n">
        <v>0</v>
      </c>
      <c r="AR381" t="n">
        <v>0</v>
      </c>
    </row>
    <row r="382">
      <c r="A382">
        <f>ROW(Source!A1164)</f>
        <v/>
      </c>
      <c r="B382" t="n">
        <v>78865577</v>
      </c>
      <c r="C382" t="n">
        <v>78865563</v>
      </c>
      <c r="D382" t="n">
        <v>29107963</v>
      </c>
      <c r="E382" t="n">
        <v>1</v>
      </c>
      <c r="F382" t="n">
        <v>1</v>
      </c>
      <c r="G382" t="n">
        <v>1</v>
      </c>
      <c r="H382" t="n">
        <v>3</v>
      </c>
      <c r="I382" t="inlineStr">
        <is>
          <t>101-1669</t>
        </is>
      </c>
      <c r="J382" t="inlineStr">
        <is>
          <t>ТССЦ Московской обл., 101-1669, приказ Минстроя России №675/пр от 28.02.2017 № 254/пр</t>
        </is>
      </c>
      <c r="K382" t="inlineStr">
        <is>
          <t>Очес льняной</t>
        </is>
      </c>
      <c r="L382" t="n">
        <v>1346</v>
      </c>
      <c r="N382" t="n">
        <v>1009</v>
      </c>
      <c r="O382" t="inlineStr">
        <is>
          <t>кг</t>
        </is>
      </c>
      <c r="P382" t="inlineStr">
        <is>
          <t>кг</t>
        </is>
      </c>
      <c r="Q382" t="n">
        <v>1</v>
      </c>
      <c r="X382" t="n">
        <v>0.5600000000000001</v>
      </c>
      <c r="Y382" t="n">
        <v>37.29</v>
      </c>
      <c r="Z382" t="n">
        <v>0</v>
      </c>
      <c r="AA382" t="n">
        <v>0</v>
      </c>
      <c r="AB382" t="n">
        <v>0</v>
      </c>
      <c r="AC382" t="n">
        <v>0</v>
      </c>
      <c r="AD382" t="n">
        <v>1</v>
      </c>
      <c r="AE382" t="n">
        <v>0</v>
      </c>
      <c r="AF382" t="inlineStr"/>
      <c r="AG382" t="n">
        <v>0.5600000000000001</v>
      </c>
      <c r="AH382" t="n">
        <v>2</v>
      </c>
      <c r="AI382" t="n">
        <v>78865569</v>
      </c>
      <c r="AJ382" t="n">
        <v>384</v>
      </c>
      <c r="AK382" t="n">
        <v>0</v>
      </c>
      <c r="AL382" t="n">
        <v>0</v>
      </c>
      <c r="AM382" t="n">
        <v>0</v>
      </c>
      <c r="AN382" t="n">
        <v>0</v>
      </c>
      <c r="AO382" t="n">
        <v>0</v>
      </c>
      <c r="AP382" t="n">
        <v>0</v>
      </c>
      <c r="AQ382" t="n">
        <v>0</v>
      </c>
      <c r="AR382" t="n">
        <v>0</v>
      </c>
    </row>
    <row r="383">
      <c r="A383">
        <f>ROW(Source!A1164)</f>
        <v/>
      </c>
      <c r="B383" t="n">
        <v>78865578</v>
      </c>
      <c r="C383" t="n">
        <v>78865563</v>
      </c>
      <c r="D383" t="n">
        <v>29144224</v>
      </c>
      <c r="E383" t="n">
        <v>1</v>
      </c>
      <c r="F383" t="n">
        <v>1</v>
      </c>
      <c r="G383" t="n">
        <v>1</v>
      </c>
      <c r="H383" t="n">
        <v>3</v>
      </c>
      <c r="I383" t="inlineStr">
        <is>
          <t>302-1241</t>
        </is>
      </c>
      <c r="J383" t="inlineStr">
        <is>
          <t>ТССЦ Московской обл., 302-1241, приказ Минстроя России №675/пр от 28.02.2017 № 256/пр</t>
        </is>
      </c>
      <c r="K383" t="inlineStr">
        <is>
          <t>Сгоны стальные с муфтой и контргайкой, диаметром 50 мм</t>
        </is>
      </c>
      <c r="L383" t="n">
        <v>1354</v>
      </c>
      <c r="N383" t="n">
        <v>1010</v>
      </c>
      <c r="O383" t="inlineStr">
        <is>
          <t>шт.</t>
        </is>
      </c>
      <c r="P383" t="inlineStr">
        <is>
          <t>шт.</t>
        </is>
      </c>
      <c r="Q383" t="n">
        <v>1</v>
      </c>
      <c r="X383" t="n">
        <v>100</v>
      </c>
      <c r="Y383" t="n">
        <v>28.58</v>
      </c>
      <c r="Z383" t="n">
        <v>0</v>
      </c>
      <c r="AA383" t="n">
        <v>0</v>
      </c>
      <c r="AB383" t="n">
        <v>0</v>
      </c>
      <c r="AC383" t="n">
        <v>0</v>
      </c>
      <c r="AD383" t="n">
        <v>1</v>
      </c>
      <c r="AE383" t="n">
        <v>0</v>
      </c>
      <c r="AF383" t="inlineStr"/>
      <c r="AG383" t="n">
        <v>100</v>
      </c>
      <c r="AH383" t="n">
        <v>2</v>
      </c>
      <c r="AI383" t="n">
        <v>78865570</v>
      </c>
      <c r="AJ383" t="n">
        <v>387</v>
      </c>
      <c r="AK383" t="n">
        <v>0</v>
      </c>
      <c r="AL383" t="n">
        <v>0</v>
      </c>
      <c r="AM383" t="n">
        <v>0</v>
      </c>
      <c r="AN383" t="n">
        <v>0</v>
      </c>
      <c r="AO383" t="n">
        <v>0</v>
      </c>
      <c r="AP383" t="n">
        <v>0</v>
      </c>
      <c r="AQ383" t="n">
        <v>0</v>
      </c>
      <c r="AR383" t="n">
        <v>0</v>
      </c>
    </row>
    <row r="384">
      <c r="A384">
        <f>ROW(Source!A1171)</f>
        <v/>
      </c>
      <c r="B384" t="n">
        <v>78865591</v>
      </c>
      <c r="C384" t="n">
        <v>78865590</v>
      </c>
      <c r="D384" t="n">
        <v>18411117</v>
      </c>
      <c r="E384" t="n">
        <v>1</v>
      </c>
      <c r="F384" t="n">
        <v>1</v>
      </c>
      <c r="G384" t="n">
        <v>1</v>
      </c>
      <c r="H384" t="n">
        <v>1</v>
      </c>
      <c r="I384" t="inlineStr">
        <is>
          <t>1-1040-90</t>
        </is>
      </c>
      <c r="J384" t="inlineStr"/>
      <c r="K384" t="inlineStr">
        <is>
          <t>Рабочий строитель среднего разряда 4</t>
        </is>
      </c>
      <c r="L384" t="n">
        <v>1369</v>
      </c>
      <c r="N384" t="n">
        <v>1013</v>
      </c>
      <c r="O384" t="inlineStr">
        <is>
          <t>чел.-ч</t>
        </is>
      </c>
      <c r="P384" t="inlineStr">
        <is>
          <t>чел.-ч</t>
        </is>
      </c>
      <c r="Q384" t="n">
        <v>1</v>
      </c>
      <c r="X384" t="n">
        <v>155</v>
      </c>
      <c r="Y384" t="n">
        <v>0</v>
      </c>
      <c r="Z384" t="n">
        <v>0</v>
      </c>
      <c r="AA384" t="n">
        <v>0</v>
      </c>
      <c r="AB384" t="n">
        <v>9.619999999999999</v>
      </c>
      <c r="AC384" t="n">
        <v>0</v>
      </c>
      <c r="AD384" t="n">
        <v>1</v>
      </c>
      <c r="AE384" t="n">
        <v>1</v>
      </c>
      <c r="AF384" t="inlineStr"/>
      <c r="AG384" t="n">
        <v>155</v>
      </c>
      <c r="AH384" t="n">
        <v>2</v>
      </c>
      <c r="AI384" t="n">
        <v>78865591</v>
      </c>
      <c r="AJ384" t="n">
        <v>391</v>
      </c>
      <c r="AK384" t="n">
        <v>0</v>
      </c>
      <c r="AL384" t="n">
        <v>0</v>
      </c>
      <c r="AM384" t="n">
        <v>0</v>
      </c>
      <c r="AN384" t="n">
        <v>0</v>
      </c>
      <c r="AO384" t="n">
        <v>0</v>
      </c>
      <c r="AP384" t="n">
        <v>0</v>
      </c>
      <c r="AQ384" t="n">
        <v>0</v>
      </c>
      <c r="AR384" t="n">
        <v>0</v>
      </c>
    </row>
    <row r="385">
      <c r="A385">
        <f>ROW(Source!A1171)</f>
        <v/>
      </c>
      <c r="B385" t="n">
        <v>78865592</v>
      </c>
      <c r="C385" t="n">
        <v>78865590</v>
      </c>
      <c r="D385" t="n">
        <v>29172659</v>
      </c>
      <c r="E385" t="n">
        <v>1</v>
      </c>
      <c r="F385" t="n">
        <v>1</v>
      </c>
      <c r="G385" t="n">
        <v>1</v>
      </c>
      <c r="H385" t="n">
        <v>2</v>
      </c>
      <c r="I385" t="inlineStr">
        <is>
          <t>040504</t>
        </is>
      </c>
      <c r="J385" t="inlineStr">
        <is>
          <t>ТСЭМ Московской обл., 040504, приказ Минстроя России №675/пр от 28.02.2017 № 264/пр</t>
        </is>
      </c>
      <c r="K385" t="inlineStr">
        <is>
          <t>Аппарат для газовой сварки и резки</t>
        </is>
      </c>
      <c r="L385" t="n">
        <v>1368</v>
      </c>
      <c r="N385" t="n">
        <v>1011</v>
      </c>
      <c r="O385" t="inlineStr">
        <is>
          <t>маш.-ч</t>
        </is>
      </c>
      <c r="P385" t="inlineStr">
        <is>
          <t>маш.-ч</t>
        </is>
      </c>
      <c r="Q385" t="n">
        <v>1</v>
      </c>
      <c r="X385" t="n">
        <v>2.82</v>
      </c>
      <c r="Y385" t="n">
        <v>0</v>
      </c>
      <c r="Z385" t="n">
        <v>1.2</v>
      </c>
      <c r="AA385" t="n">
        <v>0</v>
      </c>
      <c r="AB385" t="n">
        <v>0</v>
      </c>
      <c r="AC385" t="n">
        <v>0</v>
      </c>
      <c r="AD385" t="n">
        <v>1</v>
      </c>
      <c r="AE385" t="n">
        <v>0</v>
      </c>
      <c r="AF385" t="inlineStr"/>
      <c r="AG385" t="n">
        <v>2.82</v>
      </c>
      <c r="AH385" t="n">
        <v>2</v>
      </c>
      <c r="AI385" t="n">
        <v>78865592</v>
      </c>
      <c r="AJ385" t="n">
        <v>392</v>
      </c>
      <c r="AK385" t="n">
        <v>0</v>
      </c>
      <c r="AL385" t="n">
        <v>0</v>
      </c>
      <c r="AM385" t="n">
        <v>0</v>
      </c>
      <c r="AN385" t="n">
        <v>0</v>
      </c>
      <c r="AO385" t="n">
        <v>0</v>
      </c>
      <c r="AP385" t="n">
        <v>0</v>
      </c>
      <c r="AQ385" t="n">
        <v>0</v>
      </c>
      <c r="AR385" t="n">
        <v>0</v>
      </c>
    </row>
    <row r="386">
      <c r="A386">
        <f>ROW(Source!A1171)</f>
        <v/>
      </c>
      <c r="B386" t="n">
        <v>78865593</v>
      </c>
      <c r="C386" t="n">
        <v>78865590</v>
      </c>
      <c r="D386" t="n">
        <v>29174500</v>
      </c>
      <c r="E386" t="n">
        <v>1</v>
      </c>
      <c r="F386" t="n">
        <v>1</v>
      </c>
      <c r="G386" t="n">
        <v>1</v>
      </c>
      <c r="H386" t="n">
        <v>2</v>
      </c>
      <c r="I386" t="inlineStr">
        <is>
          <t>330206</t>
        </is>
      </c>
      <c r="J386" t="inlineStr">
        <is>
          <t>ТСЭМ Московской обл., 330206, приказ Минстроя России №675/пр от 28.02.2017 № 264/пр</t>
        </is>
      </c>
      <c r="K386" t="inlineStr">
        <is>
          <t>Дрели электрические</t>
        </is>
      </c>
      <c r="L386" t="n">
        <v>1368</v>
      </c>
      <c r="N386" t="n">
        <v>1011</v>
      </c>
      <c r="O386" t="inlineStr">
        <is>
          <t>маш.-ч</t>
        </is>
      </c>
      <c r="P386" t="inlineStr">
        <is>
          <t>маш.-ч</t>
        </is>
      </c>
      <c r="Q386" t="n">
        <v>1</v>
      </c>
      <c r="X386" t="n">
        <v>4.56</v>
      </c>
      <c r="Y386" t="n">
        <v>0</v>
      </c>
      <c r="Z386" t="n">
        <v>1.95</v>
      </c>
      <c r="AA386" t="n">
        <v>0</v>
      </c>
      <c r="AB386" t="n">
        <v>0</v>
      </c>
      <c r="AC386" t="n">
        <v>0</v>
      </c>
      <c r="AD386" t="n">
        <v>1</v>
      </c>
      <c r="AE386" t="n">
        <v>0</v>
      </c>
      <c r="AF386" t="inlineStr"/>
      <c r="AG386" t="n">
        <v>4.56</v>
      </c>
      <c r="AH386" t="n">
        <v>2</v>
      </c>
      <c r="AI386" t="n">
        <v>78865593</v>
      </c>
      <c r="AJ386" t="n">
        <v>393</v>
      </c>
      <c r="AK386" t="n">
        <v>0</v>
      </c>
      <c r="AL386" t="n">
        <v>0</v>
      </c>
      <c r="AM386" t="n">
        <v>0</v>
      </c>
      <c r="AN386" t="n">
        <v>0</v>
      </c>
      <c r="AO386" t="n">
        <v>0</v>
      </c>
      <c r="AP386" t="n">
        <v>0</v>
      </c>
      <c r="AQ386" t="n">
        <v>0</v>
      </c>
      <c r="AR386" t="n">
        <v>0</v>
      </c>
    </row>
    <row r="387">
      <c r="A387">
        <f>ROW(Source!A1171)</f>
        <v/>
      </c>
      <c r="B387" t="n">
        <v>78865594</v>
      </c>
      <c r="C387" t="n">
        <v>78865590</v>
      </c>
      <c r="D387" t="n">
        <v>29174913</v>
      </c>
      <c r="E387" t="n">
        <v>1</v>
      </c>
      <c r="F387" t="n">
        <v>1</v>
      </c>
      <c r="G387" t="n">
        <v>1</v>
      </c>
      <c r="H387" t="n">
        <v>2</v>
      </c>
      <c r="I387" t="inlineStr">
        <is>
          <t>400001</t>
        </is>
      </c>
      <c r="J387" t="inlineStr">
        <is>
          <t>ТСЭМ Московской обл., 400001, приказ Минстроя России №675/пр от 28.02.2017 № 264/пр</t>
        </is>
      </c>
      <c r="K387" t="inlineStr">
        <is>
          <t>Автомобили бортовые, грузоподъемность до 5 т</t>
        </is>
      </c>
      <c r="L387" t="n">
        <v>1368</v>
      </c>
      <c r="N387" t="n">
        <v>1011</v>
      </c>
      <c r="O387" t="inlineStr">
        <is>
          <t>маш.-ч</t>
        </is>
      </c>
      <c r="P387" t="inlineStr">
        <is>
          <t>маш.-ч</t>
        </is>
      </c>
      <c r="Q387" t="n">
        <v>1</v>
      </c>
      <c r="X387" t="n">
        <v>0.6</v>
      </c>
      <c r="Y387" t="n">
        <v>0</v>
      </c>
      <c r="Z387" t="n">
        <v>87.17</v>
      </c>
      <c r="AA387" t="n">
        <v>11.6</v>
      </c>
      <c r="AB387" t="n">
        <v>0</v>
      </c>
      <c r="AC387" t="n">
        <v>0</v>
      </c>
      <c r="AD387" t="n">
        <v>1</v>
      </c>
      <c r="AE387" t="n">
        <v>0</v>
      </c>
      <c r="AF387" t="inlineStr"/>
      <c r="AG387" t="n">
        <v>0.6</v>
      </c>
      <c r="AH387" t="n">
        <v>2</v>
      </c>
      <c r="AI387" t="n">
        <v>78865594</v>
      </c>
      <c r="AJ387" t="n">
        <v>394</v>
      </c>
      <c r="AK387" t="n">
        <v>0</v>
      </c>
      <c r="AL387" t="n">
        <v>0</v>
      </c>
      <c r="AM387" t="n">
        <v>0</v>
      </c>
      <c r="AN387" t="n">
        <v>0</v>
      </c>
      <c r="AO387" t="n">
        <v>0</v>
      </c>
      <c r="AP387" t="n">
        <v>0</v>
      </c>
      <c r="AQ387" t="n">
        <v>0</v>
      </c>
      <c r="AR387" t="n">
        <v>0</v>
      </c>
    </row>
    <row r="388">
      <c r="A388">
        <f>ROW(Source!A1171)</f>
        <v/>
      </c>
      <c r="B388" t="n">
        <v>78865595</v>
      </c>
      <c r="C388" t="n">
        <v>78865590</v>
      </c>
      <c r="D388" t="n">
        <v>29107441</v>
      </c>
      <c r="E388" t="n">
        <v>1</v>
      </c>
      <c r="F388" t="n">
        <v>1</v>
      </c>
      <c r="G388" t="n">
        <v>1</v>
      </c>
      <c r="H388" t="n">
        <v>3</v>
      </c>
      <c r="I388" t="inlineStr">
        <is>
          <t>101-0324</t>
        </is>
      </c>
      <c r="J388" t="inlineStr">
        <is>
          <t>ТССЦ Московской обл., 101-0324, приказ Минстроя России №675/пр от 28.02.2017 № 254/пр</t>
        </is>
      </c>
      <c r="K388" t="inlineStr">
        <is>
          <t>Кислород технический газообразный</t>
        </is>
      </c>
      <c r="L388" t="n">
        <v>1339</v>
      </c>
      <c r="N388" t="n">
        <v>1007</v>
      </c>
      <c r="O388" t="inlineStr">
        <is>
          <t>м3</t>
        </is>
      </c>
      <c r="P388" t="inlineStr">
        <is>
          <t>м3</t>
        </is>
      </c>
      <c r="Q388" t="n">
        <v>1</v>
      </c>
      <c r="X388" t="n">
        <v>0.48</v>
      </c>
      <c r="Y388" t="n">
        <v>6.23</v>
      </c>
      <c r="Z388" t="n">
        <v>0</v>
      </c>
      <c r="AA388" t="n">
        <v>0</v>
      </c>
      <c r="AB388" t="n">
        <v>0</v>
      </c>
      <c r="AC388" t="n">
        <v>0</v>
      </c>
      <c r="AD388" t="n">
        <v>1</v>
      </c>
      <c r="AE388" t="n">
        <v>0</v>
      </c>
      <c r="AF388" t="inlineStr"/>
      <c r="AG388" t="n">
        <v>0.48</v>
      </c>
      <c r="AH388" t="n">
        <v>2</v>
      </c>
      <c r="AI388" t="n">
        <v>78865595</v>
      </c>
      <c r="AJ388" t="n">
        <v>395</v>
      </c>
      <c r="AK388" t="n">
        <v>0</v>
      </c>
      <c r="AL388" t="n">
        <v>0</v>
      </c>
      <c r="AM388" t="n">
        <v>0</v>
      </c>
      <c r="AN388" t="n">
        <v>0</v>
      </c>
      <c r="AO388" t="n">
        <v>0</v>
      </c>
      <c r="AP388" t="n">
        <v>0</v>
      </c>
      <c r="AQ388" t="n">
        <v>0</v>
      </c>
      <c r="AR388" t="n">
        <v>0</v>
      </c>
    </row>
    <row r="389">
      <c r="A389">
        <f>ROW(Source!A1171)</f>
        <v/>
      </c>
      <c r="B389" t="n">
        <v>78865596</v>
      </c>
      <c r="C389" t="n">
        <v>78865590</v>
      </c>
      <c r="D389" t="n">
        <v>29107430</v>
      </c>
      <c r="E389" t="n">
        <v>1</v>
      </c>
      <c r="F389" t="n">
        <v>1</v>
      </c>
      <c r="G389" t="n">
        <v>1</v>
      </c>
      <c r="H389" t="n">
        <v>3</v>
      </c>
      <c r="I389" t="inlineStr">
        <is>
          <t>101-1602</t>
        </is>
      </c>
      <c r="J389" t="inlineStr">
        <is>
          <t>ТССЦ Московской обл., 101-1602, приказ Минстроя России №675/пр от 28.02.2017 № 254/пр</t>
        </is>
      </c>
      <c r="K389" t="inlineStr">
        <is>
          <t>Ацетилен газообразный технический</t>
        </is>
      </c>
      <c r="L389" t="n">
        <v>1339</v>
      </c>
      <c r="N389" t="n">
        <v>1007</v>
      </c>
      <c r="O389" t="inlineStr">
        <is>
          <t>м3</t>
        </is>
      </c>
      <c r="P389" t="inlineStr">
        <is>
          <t>м3</t>
        </is>
      </c>
      <c r="Q389" t="n">
        <v>1</v>
      </c>
      <c r="X389" t="n">
        <v>0.21</v>
      </c>
      <c r="Y389" t="n">
        <v>38.49</v>
      </c>
      <c r="Z389" t="n">
        <v>0</v>
      </c>
      <c r="AA389" t="n">
        <v>0</v>
      </c>
      <c r="AB389" t="n">
        <v>0</v>
      </c>
      <c r="AC389" t="n">
        <v>0</v>
      </c>
      <c r="AD389" t="n">
        <v>1</v>
      </c>
      <c r="AE389" t="n">
        <v>0</v>
      </c>
      <c r="AF389" t="inlineStr"/>
      <c r="AG389" t="n">
        <v>0.21</v>
      </c>
      <c r="AH389" t="n">
        <v>2</v>
      </c>
      <c r="AI389" t="n">
        <v>78865596</v>
      </c>
      <c r="AJ389" t="n">
        <v>396</v>
      </c>
      <c r="AK389" t="n">
        <v>0</v>
      </c>
      <c r="AL389" t="n">
        <v>0</v>
      </c>
      <c r="AM389" t="n">
        <v>0</v>
      </c>
      <c r="AN389" t="n">
        <v>0</v>
      </c>
      <c r="AO389" t="n">
        <v>0</v>
      </c>
      <c r="AP389" t="n">
        <v>0</v>
      </c>
      <c r="AQ389" t="n">
        <v>0</v>
      </c>
      <c r="AR389" t="n">
        <v>0</v>
      </c>
    </row>
    <row r="390">
      <c r="A390">
        <f>ROW(Source!A1171)</f>
        <v/>
      </c>
      <c r="B390" t="n">
        <v>78865597</v>
      </c>
      <c r="C390" t="n">
        <v>78865590</v>
      </c>
      <c r="D390" t="n">
        <v>29117360</v>
      </c>
      <c r="E390" t="n">
        <v>1</v>
      </c>
      <c r="F390" t="n">
        <v>1</v>
      </c>
      <c r="G390" t="n">
        <v>1</v>
      </c>
      <c r="H390" t="n">
        <v>3</v>
      </c>
      <c r="I390" t="inlineStr">
        <is>
          <t>103-1456</t>
        </is>
      </c>
      <c r="J390" t="inlineStr">
        <is>
          <t>ТССЦ Московской обл., 103-1456, приказ Минстроя России №675/пр от 28.02.2017 № 254/пр</t>
        </is>
      </c>
      <c r="K390" t="inlineStr">
        <is>
          <t>Трубы металлополимерные многослойные для холодного водоснабжения, давлением 1 МПа (10 кгс/см2), для температуры до 30 градусов С, диаметром 20 мм</t>
        </is>
      </c>
      <c r="L390" t="n">
        <v>1301</v>
      </c>
      <c r="N390" t="n">
        <v>1003</v>
      </c>
      <c r="O390" t="inlineStr">
        <is>
          <t>м</t>
        </is>
      </c>
      <c r="P390" t="inlineStr">
        <is>
          <t>м</t>
        </is>
      </c>
      <c r="Q390" t="n">
        <v>1</v>
      </c>
      <c r="X390" t="n">
        <v>95.8</v>
      </c>
      <c r="Y390" t="n">
        <v>21.1</v>
      </c>
      <c r="Z390" t="n">
        <v>0</v>
      </c>
      <c r="AA390" t="n">
        <v>0</v>
      </c>
      <c r="AB390" t="n">
        <v>0</v>
      </c>
      <c r="AC390" t="n">
        <v>0</v>
      </c>
      <c r="AD390" t="n">
        <v>1</v>
      </c>
      <c r="AE390" t="n">
        <v>0</v>
      </c>
      <c r="AF390" t="inlineStr"/>
      <c r="AG390" t="n">
        <v>95.8</v>
      </c>
      <c r="AH390" t="n">
        <v>2</v>
      </c>
      <c r="AI390" t="n">
        <v>78865597</v>
      </c>
      <c r="AJ390" t="n">
        <v>397</v>
      </c>
      <c r="AK390" t="n">
        <v>0</v>
      </c>
      <c r="AL390" t="n">
        <v>0</v>
      </c>
      <c r="AM390" t="n">
        <v>0</v>
      </c>
      <c r="AN390" t="n">
        <v>0</v>
      </c>
      <c r="AO390" t="n">
        <v>0</v>
      </c>
      <c r="AP390" t="n">
        <v>0</v>
      </c>
      <c r="AQ390" t="n">
        <v>0</v>
      </c>
      <c r="AR390" t="n">
        <v>0</v>
      </c>
    </row>
    <row r="391">
      <c r="A391">
        <f>ROW(Source!A1171)</f>
        <v/>
      </c>
      <c r="B391" t="n">
        <v>78865598</v>
      </c>
      <c r="C391" t="n">
        <v>78865590</v>
      </c>
      <c r="D391" t="n">
        <v>29117371</v>
      </c>
      <c r="E391" t="n">
        <v>1</v>
      </c>
      <c r="F391" t="n">
        <v>1</v>
      </c>
      <c r="G391" t="n">
        <v>1</v>
      </c>
      <c r="H391" t="n">
        <v>3</v>
      </c>
      <c r="I391" t="inlineStr">
        <is>
          <t>103-9910</t>
        </is>
      </c>
      <c r="J391" t="inlineStr">
        <is>
          <t>ТССЦ Московской обл., 103-9910, приказ Минстроя России №675/пр от 28.02.2017 № 254/пр</t>
        </is>
      </c>
      <c r="K391" t="inlineStr">
        <is>
          <t>Фасонные и соединительные части к многослойным металлополимерным трубам</t>
        </is>
      </c>
      <c r="L391" t="n">
        <v>1354</v>
      </c>
      <c r="N391" t="n">
        <v>1010</v>
      </c>
      <c r="O391" t="inlineStr">
        <is>
          <t>шт.</t>
        </is>
      </c>
      <c r="P391" t="inlineStr">
        <is>
          <t>шт.</t>
        </is>
      </c>
      <c r="Q391" t="n">
        <v>1</v>
      </c>
      <c r="X391" t="n">
        <v>0</v>
      </c>
      <c r="Y391" t="n">
        <v>0</v>
      </c>
      <c r="Z391" t="n">
        <v>0</v>
      </c>
      <c r="AA391" t="n">
        <v>0</v>
      </c>
      <c r="AB391" t="n">
        <v>0</v>
      </c>
      <c r="AC391" t="n">
        <v>1</v>
      </c>
      <c r="AD391" t="n">
        <v>0</v>
      </c>
      <c r="AE391" t="n">
        <v>0</v>
      </c>
      <c r="AF391" t="inlineStr"/>
      <c r="AG391" t="n">
        <v>0</v>
      </c>
      <c r="AH391" t="n">
        <v>3</v>
      </c>
      <c r="AI391" t="n">
        <v>-1</v>
      </c>
      <c r="AJ391" t="inlineStr"/>
      <c r="AK391" t="n">
        <v>0</v>
      </c>
      <c r="AL391" t="n">
        <v>0</v>
      </c>
      <c r="AM391" t="n">
        <v>0</v>
      </c>
      <c r="AN391" t="n">
        <v>0</v>
      </c>
      <c r="AO391" t="n">
        <v>0</v>
      </c>
      <c r="AP391" t="n">
        <v>0</v>
      </c>
      <c r="AQ391" t="n">
        <v>0</v>
      </c>
      <c r="AR391" t="n">
        <v>0</v>
      </c>
    </row>
    <row r="392">
      <c r="A392">
        <f>ROW(Source!A1171)</f>
        <v/>
      </c>
      <c r="B392" t="n">
        <v>78865599</v>
      </c>
      <c r="C392" t="n">
        <v>78865590</v>
      </c>
      <c r="D392" t="n">
        <v>29140635</v>
      </c>
      <c r="E392" t="n">
        <v>1</v>
      </c>
      <c r="F392" t="n">
        <v>1</v>
      </c>
      <c r="G392" t="n">
        <v>1</v>
      </c>
      <c r="H392" t="n">
        <v>3</v>
      </c>
      <c r="I392" t="inlineStr">
        <is>
          <t>301-1380</t>
        </is>
      </c>
      <c r="J392" t="inlineStr">
        <is>
          <t>ТССЦ Московской обл., 301-1380, приказ Минстроя России №675/пр от 28.02.2017 № 256/пр</t>
        </is>
      </c>
      <c r="K392" t="inlineStr">
        <is>
          <t>Трубки защитные гофрированные</t>
        </is>
      </c>
      <c r="L392" t="n">
        <v>1301</v>
      </c>
      <c r="N392" t="n">
        <v>1003</v>
      </c>
      <c r="O392" t="inlineStr">
        <is>
          <t>м</t>
        </is>
      </c>
      <c r="P392" t="inlineStr">
        <is>
          <t>м</t>
        </is>
      </c>
      <c r="Q392" t="n">
        <v>1</v>
      </c>
      <c r="X392" t="n">
        <v>11</v>
      </c>
      <c r="Y392" t="n">
        <v>9.52</v>
      </c>
      <c r="Z392" t="n">
        <v>0</v>
      </c>
      <c r="AA392" t="n">
        <v>0</v>
      </c>
      <c r="AB392" t="n">
        <v>0</v>
      </c>
      <c r="AC392" t="n">
        <v>0</v>
      </c>
      <c r="AD392" t="n">
        <v>1</v>
      </c>
      <c r="AE392" t="n">
        <v>0</v>
      </c>
      <c r="AF392" t="inlineStr"/>
      <c r="AG392" t="n">
        <v>11</v>
      </c>
      <c r="AH392" t="n">
        <v>2</v>
      </c>
      <c r="AI392" t="n">
        <v>78865599</v>
      </c>
      <c r="AJ392" t="n">
        <v>398</v>
      </c>
      <c r="AK392" t="n">
        <v>0</v>
      </c>
      <c r="AL392" t="n">
        <v>0</v>
      </c>
      <c r="AM392" t="n">
        <v>0</v>
      </c>
      <c r="AN392" t="n">
        <v>0</v>
      </c>
      <c r="AO392" t="n">
        <v>0</v>
      </c>
      <c r="AP392" t="n">
        <v>0</v>
      </c>
      <c r="AQ392" t="n">
        <v>0</v>
      </c>
      <c r="AR392" t="n">
        <v>0</v>
      </c>
    </row>
    <row r="393">
      <c r="A393">
        <f>ROW(Source!A1171)</f>
        <v/>
      </c>
      <c r="B393" t="n">
        <v>78865600</v>
      </c>
      <c r="C393" t="n">
        <v>78865590</v>
      </c>
      <c r="D393" t="n">
        <v>29139870</v>
      </c>
      <c r="E393" t="n">
        <v>1</v>
      </c>
      <c r="F393" t="n">
        <v>1</v>
      </c>
      <c r="G393" t="n">
        <v>1</v>
      </c>
      <c r="H393" t="n">
        <v>3</v>
      </c>
      <c r="I393" t="inlineStr">
        <is>
          <t>301-9240</t>
        </is>
      </c>
      <c r="J393" t="inlineStr">
        <is>
          <t>ТССЦ Московской обл., 301-9240, приказ Минстроя России №675/пр от 28.02.2017 № 256/пр</t>
        </is>
      </c>
      <c r="K393" t="inlineStr">
        <is>
          <t>Крепления</t>
        </is>
      </c>
      <c r="L393" t="n">
        <v>1346</v>
      </c>
      <c r="N393" t="n">
        <v>1009</v>
      </c>
      <c r="O393" t="inlineStr">
        <is>
          <t>кг</t>
        </is>
      </c>
      <c r="P393" t="inlineStr">
        <is>
          <t>кг</t>
        </is>
      </c>
      <c r="Q393" t="n">
        <v>1</v>
      </c>
      <c r="X393" t="n">
        <v>0</v>
      </c>
      <c r="Y393" t="n">
        <v>0</v>
      </c>
      <c r="Z393" t="n">
        <v>0</v>
      </c>
      <c r="AA393" t="n">
        <v>0</v>
      </c>
      <c r="AB393" t="n">
        <v>0</v>
      </c>
      <c r="AC393" t="n">
        <v>1</v>
      </c>
      <c r="AD393" t="n">
        <v>0</v>
      </c>
      <c r="AE393" t="n">
        <v>0</v>
      </c>
      <c r="AF393" t="inlineStr"/>
      <c r="AG393" t="n">
        <v>0</v>
      </c>
      <c r="AH393" t="n">
        <v>3</v>
      </c>
      <c r="AI393" t="n">
        <v>-1</v>
      </c>
      <c r="AJ393" t="inlineStr"/>
      <c r="AK393" t="n">
        <v>0</v>
      </c>
      <c r="AL393" t="n">
        <v>0</v>
      </c>
      <c r="AM393" t="n">
        <v>0</v>
      </c>
      <c r="AN393" t="n">
        <v>0</v>
      </c>
      <c r="AO393" t="n">
        <v>0</v>
      </c>
      <c r="AP393" t="n">
        <v>0</v>
      </c>
      <c r="AQ393" t="n">
        <v>0</v>
      </c>
      <c r="AR393" t="n">
        <v>0</v>
      </c>
    </row>
    <row r="394">
      <c r="A394">
        <f>ROW(Source!A1171)</f>
        <v/>
      </c>
      <c r="B394" t="n">
        <v>78865601</v>
      </c>
      <c r="C394" t="n">
        <v>78865590</v>
      </c>
      <c r="D394" t="n">
        <v>29144271</v>
      </c>
      <c r="E394" t="n">
        <v>1</v>
      </c>
      <c r="F394" t="n">
        <v>1</v>
      </c>
      <c r="G394" t="n">
        <v>1</v>
      </c>
      <c r="H394" t="n">
        <v>3</v>
      </c>
      <c r="I394" t="inlineStr">
        <is>
          <t>302-9912</t>
        </is>
      </c>
      <c r="J394" t="inlineStr">
        <is>
          <t>ТССЦ Московской обл., 302-9912, приказ Минстроя России №675/пр от 28.02.2017 № 256/пр</t>
        </is>
      </c>
      <c r="K394" t="inlineStr">
        <is>
          <t>Арматура запорная к многослойным металлополимерным трубам</t>
        </is>
      </c>
      <c r="L394" t="n">
        <v>1354</v>
      </c>
      <c r="N394" t="n">
        <v>1010</v>
      </c>
      <c r="O394" t="inlineStr">
        <is>
          <t>шт.</t>
        </is>
      </c>
      <c r="P394" t="inlineStr">
        <is>
          <t>шт.</t>
        </is>
      </c>
      <c r="Q394" t="n">
        <v>1</v>
      </c>
      <c r="X394" t="n">
        <v>0</v>
      </c>
      <c r="Y394" t="n">
        <v>0</v>
      </c>
      <c r="Z394" t="n">
        <v>0</v>
      </c>
      <c r="AA394" t="n">
        <v>0</v>
      </c>
      <c r="AB394" t="n">
        <v>0</v>
      </c>
      <c r="AC394" t="n">
        <v>1</v>
      </c>
      <c r="AD394" t="n">
        <v>0</v>
      </c>
      <c r="AE394" t="n">
        <v>0</v>
      </c>
      <c r="AF394" t="inlineStr"/>
      <c r="AG394" t="n">
        <v>0</v>
      </c>
      <c r="AH394" t="n">
        <v>3</v>
      </c>
      <c r="AI394" t="n">
        <v>-1</v>
      </c>
      <c r="AJ394" t="inlineStr"/>
      <c r="AK394" t="n">
        <v>0</v>
      </c>
      <c r="AL394" t="n">
        <v>0</v>
      </c>
      <c r="AM394" t="n">
        <v>0</v>
      </c>
      <c r="AN394" t="n">
        <v>0</v>
      </c>
      <c r="AO394" t="n">
        <v>0</v>
      </c>
      <c r="AP394" t="n">
        <v>0</v>
      </c>
      <c r="AQ394" t="n">
        <v>0</v>
      </c>
      <c r="AR394" t="n">
        <v>0</v>
      </c>
    </row>
    <row r="395">
      <c r="A395">
        <f>ROW(Source!A1171)</f>
        <v/>
      </c>
      <c r="B395" t="n">
        <v>78865602</v>
      </c>
      <c r="C395" t="n">
        <v>78865590</v>
      </c>
      <c r="D395" t="n">
        <v>29149245</v>
      </c>
      <c r="E395" t="n">
        <v>1</v>
      </c>
      <c r="F395" t="n">
        <v>1</v>
      </c>
      <c r="G395" t="n">
        <v>1</v>
      </c>
      <c r="H395" t="n">
        <v>3</v>
      </c>
      <c r="I395" t="inlineStr">
        <is>
          <t>405-0254</t>
        </is>
      </c>
      <c r="J395" t="inlineStr">
        <is>
          <t>ТССЦ Московской обл., 405-0254, приказ Минстроя России №675/пр от 28.02.2017 № 257/пр</t>
        </is>
      </c>
      <c r="K395" t="inlineStr">
        <is>
          <t>Известь строительная негашеная хлорная, марки А</t>
        </is>
      </c>
      <c r="L395" t="n">
        <v>1348</v>
      </c>
      <c r="N395" t="n">
        <v>1009</v>
      </c>
      <c r="O395" t="inlineStr">
        <is>
          <t>т</t>
        </is>
      </c>
      <c r="P395" t="inlineStr">
        <is>
          <t>т</t>
        </is>
      </c>
      <c r="Q395" t="n">
        <v>1000</v>
      </c>
      <c r="X395" t="n">
        <v>0.0016</v>
      </c>
      <c r="Y395" t="n">
        <v>2147</v>
      </c>
      <c r="Z395" t="n">
        <v>0</v>
      </c>
      <c r="AA395" t="n">
        <v>0</v>
      </c>
      <c r="AB395" t="n">
        <v>0</v>
      </c>
      <c r="AC395" t="n">
        <v>0</v>
      </c>
      <c r="AD395" t="n">
        <v>1</v>
      </c>
      <c r="AE395" t="n">
        <v>0</v>
      </c>
      <c r="AF395" t="inlineStr"/>
      <c r="AG395" t="n">
        <v>0.0016</v>
      </c>
      <c r="AH395" t="n">
        <v>2</v>
      </c>
      <c r="AI395" t="n">
        <v>78865602</v>
      </c>
      <c r="AJ395" t="n">
        <v>399</v>
      </c>
      <c r="AK395" t="n">
        <v>0</v>
      </c>
      <c r="AL395" t="n">
        <v>0</v>
      </c>
      <c r="AM395" t="n">
        <v>0</v>
      </c>
      <c r="AN395" t="n">
        <v>0</v>
      </c>
      <c r="AO395" t="n">
        <v>0</v>
      </c>
      <c r="AP395" t="n">
        <v>0</v>
      </c>
      <c r="AQ395" t="n">
        <v>0</v>
      </c>
      <c r="AR395" t="n">
        <v>0</v>
      </c>
    </row>
    <row r="396">
      <c r="A396">
        <f>ROW(Source!A1171)</f>
        <v/>
      </c>
      <c r="B396" t="n">
        <v>78865603</v>
      </c>
      <c r="C396" t="n">
        <v>78865590</v>
      </c>
      <c r="D396" t="n">
        <v>29150040</v>
      </c>
      <c r="E396" t="n">
        <v>1</v>
      </c>
      <c r="F396" t="n">
        <v>1</v>
      </c>
      <c r="G396" t="n">
        <v>1</v>
      </c>
      <c r="H396" t="n">
        <v>3</v>
      </c>
      <c r="I396" t="inlineStr">
        <is>
          <t>411-0001</t>
        </is>
      </c>
      <c r="J396" t="inlineStr">
        <is>
          <t>ТССЦ Московской обл., 411-0001, приказ Минстроя России №675/пр от 28.02.2017 № 257/пр</t>
        </is>
      </c>
      <c r="K396" t="inlineStr">
        <is>
          <t>Вода</t>
        </is>
      </c>
      <c r="L396" t="n">
        <v>1339</v>
      </c>
      <c r="N396" t="n">
        <v>1007</v>
      </c>
      <c r="O396" t="inlineStr">
        <is>
          <t>м3</t>
        </is>
      </c>
      <c r="P396" t="inlineStr">
        <is>
          <t>м3</t>
        </is>
      </c>
      <c r="Q396" t="n">
        <v>1</v>
      </c>
      <c r="X396" t="n">
        <v>0.47</v>
      </c>
      <c r="Y396" t="n">
        <v>2.44</v>
      </c>
      <c r="Z396" t="n">
        <v>0</v>
      </c>
      <c r="AA396" t="n">
        <v>0</v>
      </c>
      <c r="AB396" t="n">
        <v>0</v>
      </c>
      <c r="AC396" t="n">
        <v>0</v>
      </c>
      <c r="AD396" t="n">
        <v>1</v>
      </c>
      <c r="AE396" t="n">
        <v>0</v>
      </c>
      <c r="AF396" t="inlineStr"/>
      <c r="AG396" t="n">
        <v>0.47</v>
      </c>
      <c r="AH396" t="n">
        <v>2</v>
      </c>
      <c r="AI396" t="n">
        <v>78865603</v>
      </c>
      <c r="AJ396" t="n">
        <v>400</v>
      </c>
      <c r="AK396" t="n">
        <v>0</v>
      </c>
      <c r="AL396" t="n">
        <v>0</v>
      </c>
      <c r="AM396" t="n">
        <v>0</v>
      </c>
      <c r="AN396" t="n">
        <v>0</v>
      </c>
      <c r="AO396" t="n">
        <v>0</v>
      </c>
      <c r="AP396" t="n">
        <v>0</v>
      </c>
      <c r="AQ396" t="n">
        <v>0</v>
      </c>
      <c r="AR396" t="n">
        <v>0</v>
      </c>
    </row>
    <row r="397">
      <c r="A397">
        <f>ROW(Source!A1172)</f>
        <v/>
      </c>
      <c r="B397" t="n">
        <v>78865615</v>
      </c>
      <c r="C397" t="n">
        <v>78865607</v>
      </c>
      <c r="D397" t="n">
        <v>18408066</v>
      </c>
      <c r="E397" t="n">
        <v>1</v>
      </c>
      <c r="F397" t="n">
        <v>1</v>
      </c>
      <c r="G397" t="n">
        <v>1</v>
      </c>
      <c r="H397" t="n">
        <v>1</v>
      </c>
      <c r="I397" t="inlineStr">
        <is>
          <t>1-1023-90</t>
        </is>
      </c>
      <c r="J397" t="inlineStr"/>
      <c r="K397" t="inlineStr">
        <is>
          <t>Рабочий строитель среднего разряда 2,3</t>
        </is>
      </c>
      <c r="L397" t="n">
        <v>1369</v>
      </c>
      <c r="N397" t="n">
        <v>1013</v>
      </c>
      <c r="O397" t="inlineStr">
        <is>
          <t>чел.-ч</t>
        </is>
      </c>
      <c r="P397" t="inlineStr">
        <is>
          <t>чел.-ч</t>
        </is>
      </c>
      <c r="Q397" t="n">
        <v>1</v>
      </c>
      <c r="X397" t="n">
        <v>35.39</v>
      </c>
      <c r="Y397" t="n">
        <v>0</v>
      </c>
      <c r="Z397" t="n">
        <v>0</v>
      </c>
      <c r="AA397" t="n">
        <v>0</v>
      </c>
      <c r="AB397" t="n">
        <v>8.02</v>
      </c>
      <c r="AC397" t="n">
        <v>0</v>
      </c>
      <c r="AD397" t="n">
        <v>1</v>
      </c>
      <c r="AE397" t="n">
        <v>1</v>
      </c>
      <c r="AF397" t="inlineStr"/>
      <c r="AG397" t="n">
        <v>35.39</v>
      </c>
      <c r="AH397" t="n">
        <v>2</v>
      </c>
      <c r="AI397" t="n">
        <v>78865608</v>
      </c>
      <c r="AJ397" t="n">
        <v>401</v>
      </c>
      <c r="AK397" t="n">
        <v>0</v>
      </c>
      <c r="AL397" t="n">
        <v>0</v>
      </c>
      <c r="AM397" t="n">
        <v>0</v>
      </c>
      <c r="AN397" t="n">
        <v>0</v>
      </c>
      <c r="AO397" t="n">
        <v>0</v>
      </c>
      <c r="AP397" t="n">
        <v>0</v>
      </c>
      <c r="AQ397" t="n">
        <v>0</v>
      </c>
      <c r="AR397" t="n">
        <v>0</v>
      </c>
    </row>
    <row r="398">
      <c r="A398">
        <f>ROW(Source!A1172)</f>
        <v/>
      </c>
      <c r="B398" t="n">
        <v>78865616</v>
      </c>
      <c r="C398" t="n">
        <v>78865607</v>
      </c>
      <c r="D398" t="n">
        <v>121548</v>
      </c>
      <c r="E398" t="n">
        <v>1</v>
      </c>
      <c r="F398" t="n">
        <v>1</v>
      </c>
      <c r="G398" t="n">
        <v>1</v>
      </c>
      <c r="H398" t="n">
        <v>1</v>
      </c>
      <c r="I398" t="inlineStr">
        <is>
          <t>2</t>
        </is>
      </c>
      <c r="J398" t="inlineStr"/>
      <c r="K398" t="inlineStr">
        <is>
          <t>Затраты труда машинистов</t>
        </is>
      </c>
      <c r="L398" t="n">
        <v>608254</v>
      </c>
      <c r="N398" t="n">
        <v>1013</v>
      </c>
      <c r="O398" t="inlineStr">
        <is>
          <t>чел.час</t>
        </is>
      </c>
      <c r="P398" t="inlineStr">
        <is>
          <t>чел.час</t>
        </is>
      </c>
      <c r="Q398" t="n">
        <v>1</v>
      </c>
      <c r="X398" t="n">
        <v>0.43</v>
      </c>
      <c r="Y398" t="n">
        <v>0</v>
      </c>
      <c r="Z398" t="n">
        <v>0</v>
      </c>
      <c r="AA398" t="n">
        <v>0</v>
      </c>
      <c r="AB398" t="n">
        <v>0</v>
      </c>
      <c r="AC398" t="n">
        <v>0</v>
      </c>
      <c r="AD398" t="n">
        <v>1</v>
      </c>
      <c r="AE398" t="n">
        <v>2</v>
      </c>
      <c r="AF398" t="inlineStr"/>
      <c r="AG398" t="n">
        <v>0.43</v>
      </c>
      <c r="AH398" t="n">
        <v>2</v>
      </c>
      <c r="AI398" t="n">
        <v>78865609</v>
      </c>
      <c r="AJ398" t="n">
        <v>402</v>
      </c>
      <c r="AK398" t="n">
        <v>0</v>
      </c>
      <c r="AL398" t="n">
        <v>0</v>
      </c>
      <c r="AM398" t="n">
        <v>0</v>
      </c>
      <c r="AN398" t="n">
        <v>0</v>
      </c>
      <c r="AO398" t="n">
        <v>0</v>
      </c>
      <c r="AP398" t="n">
        <v>0</v>
      </c>
      <c r="AQ398" t="n">
        <v>0</v>
      </c>
      <c r="AR398" t="n">
        <v>0</v>
      </c>
    </row>
    <row r="399">
      <c r="A399">
        <f>ROW(Source!A1172)</f>
        <v/>
      </c>
      <c r="B399" t="n">
        <v>78865617</v>
      </c>
      <c r="C399" t="n">
        <v>78865607</v>
      </c>
      <c r="D399" t="n">
        <v>29172379</v>
      </c>
      <c r="E399" t="n">
        <v>1</v>
      </c>
      <c r="F399" t="n">
        <v>1</v>
      </c>
      <c r="G399" t="n">
        <v>1</v>
      </c>
      <c r="H399" t="n">
        <v>2</v>
      </c>
      <c r="I399" t="inlineStr">
        <is>
          <t>021141</t>
        </is>
      </c>
      <c r="J399" t="inlineStr">
        <is>
          <t>ТСЭМ Московской обл., 021141, приказ Минстроя России №675/пр от 28.02.2017 № 264/пр</t>
        </is>
      </c>
      <c r="K399" t="inlineStr">
        <is>
          <t>Краны на автомобильном ходу при работе на других видах строительства 10 т</t>
        </is>
      </c>
      <c r="L399" t="n">
        <v>1368</v>
      </c>
      <c r="N399" t="n">
        <v>1011</v>
      </c>
      <c r="O399" t="inlineStr">
        <is>
          <t>маш.-ч</t>
        </is>
      </c>
      <c r="P399" t="inlineStr">
        <is>
          <t>маш.-ч</t>
        </is>
      </c>
      <c r="Q399" t="n">
        <v>1</v>
      </c>
      <c r="X399" t="n">
        <v>0.2</v>
      </c>
      <c r="Y399" t="n">
        <v>0</v>
      </c>
      <c r="Z399" t="n">
        <v>112</v>
      </c>
      <c r="AA399" t="n">
        <v>13.5</v>
      </c>
      <c r="AB399" t="n">
        <v>0</v>
      </c>
      <c r="AC399" t="n">
        <v>0</v>
      </c>
      <c r="AD399" t="n">
        <v>1</v>
      </c>
      <c r="AE399" t="n">
        <v>0</v>
      </c>
      <c r="AF399" t="inlineStr"/>
      <c r="AG399" t="n">
        <v>0.2</v>
      </c>
      <c r="AH399" t="n">
        <v>2</v>
      </c>
      <c r="AI399" t="n">
        <v>78865610</v>
      </c>
      <c r="AJ399" t="n">
        <v>403</v>
      </c>
      <c r="AK399" t="n">
        <v>0</v>
      </c>
      <c r="AL399" t="n">
        <v>0</v>
      </c>
      <c r="AM399" t="n">
        <v>0</v>
      </c>
      <c r="AN399" t="n">
        <v>0</v>
      </c>
      <c r="AO399" t="n">
        <v>0</v>
      </c>
      <c r="AP399" t="n">
        <v>0</v>
      </c>
      <c r="AQ399" t="n">
        <v>0</v>
      </c>
      <c r="AR399" t="n">
        <v>0</v>
      </c>
    </row>
    <row r="400">
      <c r="A400">
        <f>ROW(Source!A1172)</f>
        <v/>
      </c>
      <c r="B400" t="n">
        <v>78865618</v>
      </c>
      <c r="C400" t="n">
        <v>78865607</v>
      </c>
      <c r="D400" t="n">
        <v>29172556</v>
      </c>
      <c r="E400" t="n">
        <v>1</v>
      </c>
      <c r="F400" t="n">
        <v>1</v>
      </c>
      <c r="G400" t="n">
        <v>1</v>
      </c>
      <c r="H400" t="n">
        <v>2</v>
      </c>
      <c r="I400" t="inlineStr">
        <is>
          <t>030954</t>
        </is>
      </c>
      <c r="J400" t="inlineStr">
        <is>
          <t>ТСЭМ Московской обл., 030954, приказ Минстроя России №675/пр от 28.02.2017 № 264/пр</t>
        </is>
      </c>
      <c r="K400" t="inlineStr">
        <is>
          <t>Подъемники грузоподъемностью до 500 кг одномачтовые, высота подъема 45 м</t>
        </is>
      </c>
      <c r="L400" t="n">
        <v>1368</v>
      </c>
      <c r="N400" t="n">
        <v>1011</v>
      </c>
      <c r="O400" t="inlineStr">
        <is>
          <t>маш.-ч</t>
        </is>
      </c>
      <c r="P400" t="inlineStr">
        <is>
          <t>маш.-ч</t>
        </is>
      </c>
      <c r="Q400" t="n">
        <v>1</v>
      </c>
      <c r="X400" t="n">
        <v>0.23</v>
      </c>
      <c r="Y400" t="n">
        <v>0</v>
      </c>
      <c r="Z400" t="n">
        <v>31.26</v>
      </c>
      <c r="AA400" t="n">
        <v>13.5</v>
      </c>
      <c r="AB400" t="n">
        <v>0</v>
      </c>
      <c r="AC400" t="n">
        <v>0</v>
      </c>
      <c r="AD400" t="n">
        <v>1</v>
      </c>
      <c r="AE400" t="n">
        <v>0</v>
      </c>
      <c r="AF400" t="inlineStr"/>
      <c r="AG400" t="n">
        <v>0.23</v>
      </c>
      <c r="AH400" t="n">
        <v>2</v>
      </c>
      <c r="AI400" t="n">
        <v>78865611</v>
      </c>
      <c r="AJ400" t="n">
        <v>404</v>
      </c>
      <c r="AK400" t="n">
        <v>0</v>
      </c>
      <c r="AL400" t="n">
        <v>0</v>
      </c>
      <c r="AM400" t="n">
        <v>0</v>
      </c>
      <c r="AN400" t="n">
        <v>0</v>
      </c>
      <c r="AO400" t="n">
        <v>0</v>
      </c>
      <c r="AP400" t="n">
        <v>0</v>
      </c>
      <c r="AQ400" t="n">
        <v>0</v>
      </c>
      <c r="AR400" t="n">
        <v>0</v>
      </c>
    </row>
    <row r="401">
      <c r="A401">
        <f>ROW(Source!A1172)</f>
        <v/>
      </c>
      <c r="B401" t="n">
        <v>78865619</v>
      </c>
      <c r="C401" t="n">
        <v>78865607</v>
      </c>
      <c r="D401" t="n">
        <v>29145167</v>
      </c>
      <c r="E401" t="n">
        <v>1</v>
      </c>
      <c r="F401" t="n">
        <v>1</v>
      </c>
      <c r="G401" t="n">
        <v>1</v>
      </c>
      <c r="H401" t="n">
        <v>3</v>
      </c>
      <c r="I401" t="inlineStr">
        <is>
          <t>402-0013</t>
        </is>
      </c>
      <c r="J401" t="inlineStr">
        <is>
          <t>ТССЦ Московской обл., 402-0013, приказ Минстроя России №675/пр от 28.02.2017 № 257/пр</t>
        </is>
      </c>
      <c r="K401" t="inlineStr">
        <is>
          <t>Раствор готовый кладочный цементно-известковый марки 50</t>
        </is>
      </c>
      <c r="L401" t="n">
        <v>1339</v>
      </c>
      <c r="N401" t="n">
        <v>1007</v>
      </c>
      <c r="O401" t="inlineStr">
        <is>
          <t>м3</t>
        </is>
      </c>
      <c r="P401" t="inlineStr">
        <is>
          <t>м3</t>
        </is>
      </c>
      <c r="Q401" t="n">
        <v>1</v>
      </c>
      <c r="X401" t="n">
        <v>0.253</v>
      </c>
      <c r="Y401" t="n">
        <v>519.8</v>
      </c>
      <c r="Z401" t="n">
        <v>0</v>
      </c>
      <c r="AA401" t="n">
        <v>0</v>
      </c>
      <c r="AB401" t="n">
        <v>0</v>
      </c>
      <c r="AC401" t="n">
        <v>0</v>
      </c>
      <c r="AD401" t="n">
        <v>1</v>
      </c>
      <c r="AE401" t="n">
        <v>0</v>
      </c>
      <c r="AF401" t="inlineStr"/>
      <c r="AG401" t="n">
        <v>0.253</v>
      </c>
      <c r="AH401" t="n">
        <v>2</v>
      </c>
      <c r="AI401" t="n">
        <v>78865612</v>
      </c>
      <c r="AJ401" t="n">
        <v>405</v>
      </c>
      <c r="AK401" t="n">
        <v>0</v>
      </c>
      <c r="AL401" t="n">
        <v>0</v>
      </c>
      <c r="AM401" t="n">
        <v>0</v>
      </c>
      <c r="AN401" t="n">
        <v>0</v>
      </c>
      <c r="AO401" t="n">
        <v>0</v>
      </c>
      <c r="AP401" t="n">
        <v>0</v>
      </c>
      <c r="AQ401" t="n">
        <v>0</v>
      </c>
      <c r="AR401" t="n">
        <v>0</v>
      </c>
    </row>
    <row r="402">
      <c r="A402">
        <f>ROW(Source!A1172)</f>
        <v/>
      </c>
      <c r="B402" t="n">
        <v>78865620</v>
      </c>
      <c r="C402" t="n">
        <v>78865607</v>
      </c>
      <c r="D402" t="n">
        <v>29148832</v>
      </c>
      <c r="E402" t="n">
        <v>1</v>
      </c>
      <c r="F402" t="n">
        <v>1</v>
      </c>
      <c r="G402" t="n">
        <v>1</v>
      </c>
      <c r="H402" t="n">
        <v>3</v>
      </c>
      <c r="I402" t="inlineStr">
        <is>
          <t>404-0005</t>
        </is>
      </c>
      <c r="J402" t="inlineStr">
        <is>
          <t>ТССЦ Московской обл., 404-0005, приказ Минстроя России №675/пр от 28.02.2017 № 257/пр</t>
        </is>
      </c>
      <c r="K402" t="inlineStr">
        <is>
          <t>Кирпич керамический одинарный, размером 250х120х65 мм, марка 100</t>
        </is>
      </c>
      <c r="L402" t="n">
        <v>1356</v>
      </c>
      <c r="N402" t="n">
        <v>1010</v>
      </c>
      <c r="O402" t="inlineStr">
        <is>
          <t>1000 шт.</t>
        </is>
      </c>
      <c r="P402" t="inlineStr">
        <is>
          <t>1000 шт.</t>
        </is>
      </c>
      <c r="Q402" t="n">
        <v>1000</v>
      </c>
      <c r="X402" t="n">
        <v>0.402</v>
      </c>
      <c r="Y402" t="n">
        <v>1752.59</v>
      </c>
      <c r="Z402" t="n">
        <v>0</v>
      </c>
      <c r="AA402" t="n">
        <v>0</v>
      </c>
      <c r="AB402" t="n">
        <v>0</v>
      </c>
      <c r="AC402" t="n">
        <v>0</v>
      </c>
      <c r="AD402" t="n">
        <v>1</v>
      </c>
      <c r="AE402" t="n">
        <v>0</v>
      </c>
      <c r="AF402" t="inlineStr"/>
      <c r="AG402" t="n">
        <v>0.402</v>
      </c>
      <c r="AH402" t="n">
        <v>2</v>
      </c>
      <c r="AI402" t="n">
        <v>78865613</v>
      </c>
      <c r="AJ402" t="n">
        <v>407</v>
      </c>
      <c r="AK402" t="n">
        <v>0</v>
      </c>
      <c r="AL402" t="n">
        <v>0</v>
      </c>
      <c r="AM402" t="n">
        <v>0</v>
      </c>
      <c r="AN402" t="n">
        <v>0</v>
      </c>
      <c r="AO402" t="n">
        <v>0</v>
      </c>
      <c r="AP402" t="n">
        <v>0</v>
      </c>
      <c r="AQ402" t="n">
        <v>0</v>
      </c>
      <c r="AR402" t="n">
        <v>0</v>
      </c>
    </row>
    <row r="403">
      <c r="A403">
        <f>ROW(Source!A1172)</f>
        <v/>
      </c>
      <c r="B403" t="n">
        <v>78865621</v>
      </c>
      <c r="C403" t="n">
        <v>78865607</v>
      </c>
      <c r="D403" t="n">
        <v>29150040</v>
      </c>
      <c r="E403" t="n">
        <v>1</v>
      </c>
      <c r="F403" t="n">
        <v>1</v>
      </c>
      <c r="G403" t="n">
        <v>1</v>
      </c>
      <c r="H403" t="n">
        <v>3</v>
      </c>
      <c r="I403" t="inlineStr">
        <is>
          <t>411-0001</t>
        </is>
      </c>
      <c r="J403" t="inlineStr">
        <is>
          <t>ТССЦ Московской обл., 411-0001, приказ Минстроя России №675/пр от 28.02.2017 № 257/пр</t>
        </is>
      </c>
      <c r="K403" t="inlineStr">
        <is>
          <t>Вода</t>
        </is>
      </c>
      <c r="L403" t="n">
        <v>1339</v>
      </c>
      <c r="N403" t="n">
        <v>1007</v>
      </c>
      <c r="O403" t="inlineStr">
        <is>
          <t>м3</t>
        </is>
      </c>
      <c r="P403" t="inlineStr">
        <is>
          <t>м3</t>
        </is>
      </c>
      <c r="Q403" t="n">
        <v>1</v>
      </c>
      <c r="X403" t="n">
        <v>0.044</v>
      </c>
      <c r="Y403" t="n">
        <v>2.44</v>
      </c>
      <c r="Z403" t="n">
        <v>0</v>
      </c>
      <c r="AA403" t="n">
        <v>0</v>
      </c>
      <c r="AB403" t="n">
        <v>0</v>
      </c>
      <c r="AC403" t="n">
        <v>0</v>
      </c>
      <c r="AD403" t="n">
        <v>1</v>
      </c>
      <c r="AE403" t="n">
        <v>0</v>
      </c>
      <c r="AF403" t="inlineStr"/>
      <c r="AG403" t="n">
        <v>0.044</v>
      </c>
      <c r="AH403" t="n">
        <v>2</v>
      </c>
      <c r="AI403" t="n">
        <v>78865614</v>
      </c>
      <c r="AJ403" t="n">
        <v>408</v>
      </c>
      <c r="AK403" t="n">
        <v>0</v>
      </c>
      <c r="AL403" t="n">
        <v>0</v>
      </c>
      <c r="AM403" t="n">
        <v>0</v>
      </c>
      <c r="AN403" t="n">
        <v>0</v>
      </c>
      <c r="AO403" t="n">
        <v>0</v>
      </c>
      <c r="AP403" t="n">
        <v>0</v>
      </c>
      <c r="AQ403" t="n">
        <v>0</v>
      </c>
      <c r="AR403" t="n">
        <v>0</v>
      </c>
    </row>
    <row r="404">
      <c r="A404">
        <f>ROW(Source!A1213)</f>
        <v/>
      </c>
      <c r="B404" t="n">
        <v>78865694</v>
      </c>
      <c r="C404" t="n">
        <v>78865692</v>
      </c>
      <c r="D404" t="n">
        <v>18407150</v>
      </c>
      <c r="E404" t="n">
        <v>1</v>
      </c>
      <c r="F404" t="n">
        <v>1</v>
      </c>
      <c r="G404" t="n">
        <v>1</v>
      </c>
      <c r="H404" t="n">
        <v>1</v>
      </c>
      <c r="I404" t="inlineStr">
        <is>
          <t>1-1030-90</t>
        </is>
      </c>
      <c r="J404" t="inlineStr"/>
      <c r="K404" t="inlineStr">
        <is>
          <t>Рабочий строитель среднего разряда 3</t>
        </is>
      </c>
      <c r="L404" t="n">
        <v>1369</v>
      </c>
      <c r="N404" t="n">
        <v>1013</v>
      </c>
      <c r="O404" t="inlineStr">
        <is>
          <t>чел.-ч</t>
        </is>
      </c>
      <c r="P404" t="inlineStr">
        <is>
          <t>чел.-ч</t>
        </is>
      </c>
      <c r="Q404" t="n">
        <v>1</v>
      </c>
      <c r="X404" t="n">
        <v>37.8</v>
      </c>
      <c r="Y404" t="n">
        <v>0</v>
      </c>
      <c r="Z404" t="n">
        <v>0</v>
      </c>
      <c r="AA404" t="n">
        <v>0</v>
      </c>
      <c r="AB404" t="n">
        <v>8.529999999999999</v>
      </c>
      <c r="AC404" t="n">
        <v>0</v>
      </c>
      <c r="AD404" t="n">
        <v>1</v>
      </c>
      <c r="AE404" t="n">
        <v>1</v>
      </c>
      <c r="AF404" t="inlineStr"/>
      <c r="AG404" t="n">
        <v>37.8</v>
      </c>
      <c r="AH404" t="n">
        <v>2</v>
      </c>
      <c r="AI404" t="n">
        <v>78865693</v>
      </c>
      <c r="AJ404" t="n">
        <v>409</v>
      </c>
      <c r="AK404" t="n">
        <v>0</v>
      </c>
      <c r="AL404" t="n">
        <v>0</v>
      </c>
      <c r="AM404" t="n">
        <v>0</v>
      </c>
      <c r="AN404" t="n">
        <v>0</v>
      </c>
      <c r="AO404" t="n">
        <v>0</v>
      </c>
      <c r="AP404" t="n">
        <v>0</v>
      </c>
      <c r="AQ404" t="n">
        <v>0</v>
      </c>
      <c r="AR404" t="n">
        <v>0</v>
      </c>
    </row>
    <row r="405">
      <c r="A405">
        <f>ROW(Source!A1214)</f>
        <v/>
      </c>
      <c r="B405" t="n">
        <v>78865712</v>
      </c>
      <c r="C405" t="n">
        <v>78865695</v>
      </c>
      <c r="D405" t="n">
        <v>18413627</v>
      </c>
      <c r="E405" t="n">
        <v>1</v>
      </c>
      <c r="F405" t="n">
        <v>1</v>
      </c>
      <c r="G405" t="n">
        <v>1</v>
      </c>
      <c r="H405" t="n">
        <v>1</v>
      </c>
      <c r="I405" t="inlineStr">
        <is>
          <t>1-1042-90</t>
        </is>
      </c>
      <c r="J405" t="inlineStr"/>
      <c r="K405" t="inlineStr">
        <is>
          <t>Рабочий строитель среднего разряда 4,2</t>
        </is>
      </c>
      <c r="L405" t="n">
        <v>1369</v>
      </c>
      <c r="N405" t="n">
        <v>1013</v>
      </c>
      <c r="O405" t="inlineStr">
        <is>
          <t>чел.-ч</t>
        </is>
      </c>
      <c r="P405" t="inlineStr">
        <is>
          <t>чел.-ч</t>
        </is>
      </c>
      <c r="Q405" t="n">
        <v>1</v>
      </c>
      <c r="X405" t="n">
        <v>121.8</v>
      </c>
      <c r="Y405" t="n">
        <v>0</v>
      </c>
      <c r="Z405" t="n">
        <v>0</v>
      </c>
      <c r="AA405" t="n">
        <v>0</v>
      </c>
      <c r="AB405" t="n">
        <v>9.92</v>
      </c>
      <c r="AC405" t="n">
        <v>0</v>
      </c>
      <c r="AD405" t="n">
        <v>1</v>
      </c>
      <c r="AE405" t="n">
        <v>1</v>
      </c>
      <c r="AF405" t="inlineStr"/>
      <c r="AG405" t="n">
        <v>121.8</v>
      </c>
      <c r="AH405" t="n">
        <v>2</v>
      </c>
      <c r="AI405" t="n">
        <v>78865696</v>
      </c>
      <c r="AJ405" t="n">
        <v>410</v>
      </c>
      <c r="AK405" t="n">
        <v>0</v>
      </c>
      <c r="AL405" t="n">
        <v>0</v>
      </c>
      <c r="AM405" t="n">
        <v>0</v>
      </c>
      <c r="AN405" t="n">
        <v>0</v>
      </c>
      <c r="AO405" t="n">
        <v>0</v>
      </c>
      <c r="AP405" t="n">
        <v>0</v>
      </c>
      <c r="AQ405" t="n">
        <v>0</v>
      </c>
      <c r="AR405" t="n">
        <v>0</v>
      </c>
    </row>
    <row r="406">
      <c r="A406">
        <f>ROW(Source!A1214)</f>
        <v/>
      </c>
      <c r="B406" t="n">
        <v>78865713</v>
      </c>
      <c r="C406" t="n">
        <v>78865695</v>
      </c>
      <c r="D406" t="n">
        <v>121548</v>
      </c>
      <c r="E406" t="n">
        <v>1</v>
      </c>
      <c r="F406" t="n">
        <v>1</v>
      </c>
      <c r="G406" t="n">
        <v>1</v>
      </c>
      <c r="H406" t="n">
        <v>1</v>
      </c>
      <c r="I406" t="inlineStr">
        <is>
          <t>2</t>
        </is>
      </c>
      <c r="J406" t="inlineStr"/>
      <c r="K406" t="inlineStr">
        <is>
          <t>Затраты труда машинистов</t>
        </is>
      </c>
      <c r="L406" t="n">
        <v>608254</v>
      </c>
      <c r="N406" t="n">
        <v>1013</v>
      </c>
      <c r="O406" t="inlineStr">
        <is>
          <t>чел.час</t>
        </is>
      </c>
      <c r="P406" t="inlineStr">
        <is>
          <t>чел.час</t>
        </is>
      </c>
      <c r="Q406" t="n">
        <v>1</v>
      </c>
      <c r="X406" t="n">
        <v>4.72</v>
      </c>
      <c r="Y406" t="n">
        <v>0</v>
      </c>
      <c r="Z406" t="n">
        <v>0</v>
      </c>
      <c r="AA406" t="n">
        <v>0</v>
      </c>
      <c r="AB406" t="n">
        <v>0</v>
      </c>
      <c r="AC406" t="n">
        <v>0</v>
      </c>
      <c r="AD406" t="n">
        <v>1</v>
      </c>
      <c r="AE406" t="n">
        <v>2</v>
      </c>
      <c r="AF406" t="inlineStr"/>
      <c r="AG406" t="n">
        <v>4.72</v>
      </c>
      <c r="AH406" t="n">
        <v>2</v>
      </c>
      <c r="AI406" t="n">
        <v>78865697</v>
      </c>
      <c r="AJ406" t="n">
        <v>411</v>
      </c>
      <c r="AK406" t="n">
        <v>0</v>
      </c>
      <c r="AL406" t="n">
        <v>0</v>
      </c>
      <c r="AM406" t="n">
        <v>0</v>
      </c>
      <c r="AN406" t="n">
        <v>0</v>
      </c>
      <c r="AO406" t="n">
        <v>0</v>
      </c>
      <c r="AP406" t="n">
        <v>0</v>
      </c>
      <c r="AQ406" t="n">
        <v>0</v>
      </c>
      <c r="AR406" t="n">
        <v>0</v>
      </c>
    </row>
    <row r="407">
      <c r="A407">
        <f>ROW(Source!A1214)</f>
        <v/>
      </c>
      <c r="B407" t="n">
        <v>78865714</v>
      </c>
      <c r="C407" t="n">
        <v>78865695</v>
      </c>
      <c r="D407" t="n">
        <v>29172268</v>
      </c>
      <c r="E407" t="n">
        <v>1</v>
      </c>
      <c r="F407" t="n">
        <v>1</v>
      </c>
      <c r="G407" t="n">
        <v>1</v>
      </c>
      <c r="H407" t="n">
        <v>2</v>
      </c>
      <c r="I407" t="inlineStr">
        <is>
          <t>020129</t>
        </is>
      </c>
      <c r="J407" t="inlineStr">
        <is>
          <t>ТСЭМ Московской обл., 020129, приказ Минстроя России №675/пр от 28.02.2017 № 264/пр</t>
        </is>
      </c>
      <c r="K407" t="inlineStr">
        <is>
          <t>Краны башенные при работе на других видах строительства 8 т</t>
        </is>
      </c>
      <c r="L407" t="n">
        <v>1368</v>
      </c>
      <c r="N407" t="n">
        <v>1011</v>
      </c>
      <c r="O407" t="inlineStr">
        <is>
          <t>маш.-ч</t>
        </is>
      </c>
      <c r="P407" t="inlineStr">
        <is>
          <t>маш.-ч</t>
        </is>
      </c>
      <c r="Q407" t="n">
        <v>1</v>
      </c>
      <c r="X407" t="n">
        <v>0.05</v>
      </c>
      <c r="Y407" t="n">
        <v>0</v>
      </c>
      <c r="Z407" t="n">
        <v>86.40000000000001</v>
      </c>
      <c r="AA407" t="n">
        <v>13.5</v>
      </c>
      <c r="AB407" t="n">
        <v>0</v>
      </c>
      <c r="AC407" t="n">
        <v>0</v>
      </c>
      <c r="AD407" t="n">
        <v>1</v>
      </c>
      <c r="AE407" t="n">
        <v>0</v>
      </c>
      <c r="AF407" t="inlineStr"/>
      <c r="AG407" t="n">
        <v>0.05</v>
      </c>
      <c r="AH407" t="n">
        <v>2</v>
      </c>
      <c r="AI407" t="n">
        <v>78865698</v>
      </c>
      <c r="AJ407" t="n">
        <v>412</v>
      </c>
      <c r="AK407" t="n">
        <v>0</v>
      </c>
      <c r="AL407" t="n">
        <v>0</v>
      </c>
      <c r="AM407" t="n">
        <v>0</v>
      </c>
      <c r="AN407" t="n">
        <v>0</v>
      </c>
      <c r="AO407" t="n">
        <v>0</v>
      </c>
      <c r="AP407" t="n">
        <v>0</v>
      </c>
      <c r="AQ407" t="n">
        <v>0</v>
      </c>
      <c r="AR407" t="n">
        <v>0</v>
      </c>
    </row>
    <row r="408">
      <c r="A408">
        <f>ROW(Source!A1214)</f>
        <v/>
      </c>
      <c r="B408" t="n">
        <v>78865715</v>
      </c>
      <c r="C408" t="n">
        <v>78865695</v>
      </c>
      <c r="D408" t="n">
        <v>29172379</v>
      </c>
      <c r="E408" t="n">
        <v>1</v>
      </c>
      <c r="F408" t="n">
        <v>1</v>
      </c>
      <c r="G408" t="n">
        <v>1</v>
      </c>
      <c r="H408" t="n">
        <v>2</v>
      </c>
      <c r="I408" t="inlineStr">
        <is>
          <t>021141</t>
        </is>
      </c>
      <c r="J408" t="inlineStr">
        <is>
          <t>ТСЭМ Московской обл., 021141, приказ Минстроя России №675/пр от 28.02.2017 № 264/пр</t>
        </is>
      </c>
      <c r="K408" t="inlineStr">
        <is>
          <t>Краны на автомобильном ходу при работе на других видах строительства 10 т</t>
        </is>
      </c>
      <c r="L408" t="n">
        <v>1368</v>
      </c>
      <c r="N408" t="n">
        <v>1011</v>
      </c>
      <c r="O408" t="inlineStr">
        <is>
          <t>маш.-ч</t>
        </is>
      </c>
      <c r="P408" t="inlineStr">
        <is>
          <t>маш.-ч</t>
        </is>
      </c>
      <c r="Q408" t="n">
        <v>1</v>
      </c>
      <c r="X408" t="n">
        <v>0.03</v>
      </c>
      <c r="Y408" t="n">
        <v>0</v>
      </c>
      <c r="Z408" t="n">
        <v>112</v>
      </c>
      <c r="AA408" t="n">
        <v>13.5</v>
      </c>
      <c r="AB408" t="n">
        <v>0</v>
      </c>
      <c r="AC408" t="n">
        <v>0</v>
      </c>
      <c r="AD408" t="n">
        <v>1</v>
      </c>
      <c r="AE408" t="n">
        <v>0</v>
      </c>
      <c r="AF408" t="inlineStr"/>
      <c r="AG408" t="n">
        <v>0.03</v>
      </c>
      <c r="AH408" t="n">
        <v>2</v>
      </c>
      <c r="AI408" t="n">
        <v>78865699</v>
      </c>
      <c r="AJ408" t="n">
        <v>413</v>
      </c>
      <c r="AK408" t="n">
        <v>0</v>
      </c>
      <c r="AL408" t="n">
        <v>0</v>
      </c>
      <c r="AM408" t="n">
        <v>0</v>
      </c>
      <c r="AN408" t="n">
        <v>0</v>
      </c>
      <c r="AO408" t="n">
        <v>0</v>
      </c>
      <c r="AP408" t="n">
        <v>0</v>
      </c>
      <c r="AQ408" t="n">
        <v>0</v>
      </c>
      <c r="AR408" t="n">
        <v>0</v>
      </c>
    </row>
    <row r="409">
      <c r="A409">
        <f>ROW(Source!A1214)</f>
        <v/>
      </c>
      <c r="B409" t="n">
        <v>78865716</v>
      </c>
      <c r="C409" t="n">
        <v>78865695</v>
      </c>
      <c r="D409" t="n">
        <v>29172951</v>
      </c>
      <c r="E409" t="n">
        <v>1</v>
      </c>
      <c r="F409" t="n">
        <v>1</v>
      </c>
      <c r="G409" t="n">
        <v>1</v>
      </c>
      <c r="H409" t="n">
        <v>2</v>
      </c>
      <c r="I409" t="inlineStr">
        <is>
          <t>081600</t>
        </is>
      </c>
      <c r="J409" t="inlineStr">
        <is>
          <t>ТСЭМ Московской обл., 081600, приказ Минстроя России №675/пр от 28.02.2017 № 264/пр</t>
        </is>
      </c>
      <c r="K409" t="inlineStr">
        <is>
          <t>Агрегаты для сварки полиэтиленовых труб</t>
        </is>
      </c>
      <c r="L409" t="n">
        <v>1368</v>
      </c>
      <c r="N409" t="n">
        <v>1011</v>
      </c>
      <c r="O409" t="inlineStr">
        <is>
          <t>маш.-ч</t>
        </is>
      </c>
      <c r="P409" t="inlineStr">
        <is>
          <t>маш.-ч</t>
        </is>
      </c>
      <c r="Q409" t="n">
        <v>1</v>
      </c>
      <c r="X409" t="n">
        <v>4.64</v>
      </c>
      <c r="Y409" t="n">
        <v>0</v>
      </c>
      <c r="Z409" t="n">
        <v>100.1</v>
      </c>
      <c r="AA409" t="n">
        <v>13.5</v>
      </c>
      <c r="AB409" t="n">
        <v>0</v>
      </c>
      <c r="AC409" t="n">
        <v>0</v>
      </c>
      <c r="AD409" t="n">
        <v>1</v>
      </c>
      <c r="AE409" t="n">
        <v>0</v>
      </c>
      <c r="AF409" t="inlineStr"/>
      <c r="AG409" t="n">
        <v>4.64</v>
      </c>
      <c r="AH409" t="n">
        <v>2</v>
      </c>
      <c r="AI409" t="n">
        <v>78865700</v>
      </c>
      <c r="AJ409" t="n">
        <v>414</v>
      </c>
      <c r="AK409" t="n">
        <v>0</v>
      </c>
      <c r="AL409" t="n">
        <v>0</v>
      </c>
      <c r="AM409" t="n">
        <v>0</v>
      </c>
      <c r="AN409" t="n">
        <v>0</v>
      </c>
      <c r="AO409" t="n">
        <v>0</v>
      </c>
      <c r="AP409" t="n">
        <v>0</v>
      </c>
      <c r="AQ409" t="n">
        <v>0</v>
      </c>
      <c r="AR409" t="n">
        <v>0</v>
      </c>
    </row>
    <row r="410">
      <c r="A410">
        <f>ROW(Source!A1214)</f>
        <v/>
      </c>
      <c r="B410" t="n">
        <v>78865717</v>
      </c>
      <c r="C410" t="n">
        <v>78865695</v>
      </c>
      <c r="D410" t="n">
        <v>29174913</v>
      </c>
      <c r="E410" t="n">
        <v>1</v>
      </c>
      <c r="F410" t="n">
        <v>1</v>
      </c>
      <c r="G410" t="n">
        <v>1</v>
      </c>
      <c r="H410" t="n">
        <v>2</v>
      </c>
      <c r="I410" t="inlineStr">
        <is>
          <t>400001</t>
        </is>
      </c>
      <c r="J410" t="inlineStr">
        <is>
          <t>ТСЭМ Московской обл., 400001, приказ Минстроя России №675/пр от 28.02.2017 № 264/пр</t>
        </is>
      </c>
      <c r="K410" t="inlineStr">
        <is>
          <t>Автомобили бортовые, грузоподъемность до 5 т</t>
        </is>
      </c>
      <c r="L410" t="n">
        <v>1368</v>
      </c>
      <c r="N410" t="n">
        <v>1011</v>
      </c>
      <c r="O410" t="inlineStr">
        <is>
          <t>маш.-ч</t>
        </is>
      </c>
      <c r="P410" t="inlineStr">
        <is>
          <t>маш.-ч</t>
        </is>
      </c>
      <c r="Q410" t="n">
        <v>1</v>
      </c>
      <c r="X410" t="n">
        <v>0.22</v>
      </c>
      <c r="Y410" t="n">
        <v>0</v>
      </c>
      <c r="Z410" t="n">
        <v>87.17</v>
      </c>
      <c r="AA410" t="n">
        <v>11.6</v>
      </c>
      <c r="AB410" t="n">
        <v>0</v>
      </c>
      <c r="AC410" t="n">
        <v>0</v>
      </c>
      <c r="AD410" t="n">
        <v>1</v>
      </c>
      <c r="AE410" t="n">
        <v>0</v>
      </c>
      <c r="AF410" t="inlineStr"/>
      <c r="AG410" t="n">
        <v>0.22</v>
      </c>
      <c r="AH410" t="n">
        <v>2</v>
      </c>
      <c r="AI410" t="n">
        <v>78865701</v>
      </c>
      <c r="AJ410" t="n">
        <v>415</v>
      </c>
      <c r="AK410" t="n">
        <v>0</v>
      </c>
      <c r="AL410" t="n">
        <v>0</v>
      </c>
      <c r="AM410" t="n">
        <v>0</v>
      </c>
      <c r="AN410" t="n">
        <v>0</v>
      </c>
      <c r="AO410" t="n">
        <v>0</v>
      </c>
      <c r="AP410" t="n">
        <v>0</v>
      </c>
      <c r="AQ410" t="n">
        <v>0</v>
      </c>
      <c r="AR410" t="n">
        <v>0</v>
      </c>
    </row>
    <row r="411">
      <c r="A411">
        <f>ROW(Source!A1214)</f>
        <v/>
      </c>
      <c r="B411" t="n">
        <v>78865718</v>
      </c>
      <c r="C411" t="n">
        <v>78865695</v>
      </c>
      <c r="D411" t="n">
        <v>29114425</v>
      </c>
      <c r="E411" t="n">
        <v>1</v>
      </c>
      <c r="F411" t="n">
        <v>1</v>
      </c>
      <c r="G411" t="n">
        <v>1</v>
      </c>
      <c r="H411" t="n">
        <v>3</v>
      </c>
      <c r="I411" t="inlineStr">
        <is>
          <t>101-0137</t>
        </is>
      </c>
      <c r="J411" t="inlineStr">
        <is>
          <t>ТССЦ Московской обл., 101-0137, приказ Минстроя России №675/пр от 28.02.2017 № 254/пр</t>
        </is>
      </c>
      <c r="K411" t="inlineStr">
        <is>
          <t>Дюбели с калиброванной головкой (в обоймах) 3х58,5 мм</t>
        </is>
      </c>
      <c r="L411" t="n">
        <v>1348</v>
      </c>
      <c r="N411" t="n">
        <v>1009</v>
      </c>
      <c r="O411" t="inlineStr">
        <is>
          <t>т</t>
        </is>
      </c>
      <c r="P411" t="inlineStr">
        <is>
          <t>т</t>
        </is>
      </c>
      <c r="Q411" t="n">
        <v>1000</v>
      </c>
      <c r="X411" t="n">
        <v>0.00051</v>
      </c>
      <c r="Y411" t="n">
        <v>22558</v>
      </c>
      <c r="Z411" t="n">
        <v>0</v>
      </c>
      <c r="AA411" t="n">
        <v>0</v>
      </c>
      <c r="AB411" t="n">
        <v>0</v>
      </c>
      <c r="AC411" t="n">
        <v>0</v>
      </c>
      <c r="AD411" t="n">
        <v>1</v>
      </c>
      <c r="AE411" t="n">
        <v>0</v>
      </c>
      <c r="AF411" t="inlineStr"/>
      <c r="AG411" t="n">
        <v>0.00051</v>
      </c>
      <c r="AH411" t="n">
        <v>2</v>
      </c>
      <c r="AI411" t="n">
        <v>78865702</v>
      </c>
      <c r="AJ411" t="n">
        <v>416</v>
      </c>
      <c r="AK411" t="n">
        <v>0</v>
      </c>
      <c r="AL411" t="n">
        <v>0</v>
      </c>
      <c r="AM411" t="n">
        <v>0</v>
      </c>
      <c r="AN411" t="n">
        <v>0</v>
      </c>
      <c r="AO411" t="n">
        <v>0</v>
      </c>
      <c r="AP411" t="n">
        <v>0</v>
      </c>
      <c r="AQ411" t="n">
        <v>0</v>
      </c>
      <c r="AR411" t="n">
        <v>0</v>
      </c>
    </row>
    <row r="412">
      <c r="A412">
        <f>ROW(Source!A1214)</f>
        <v/>
      </c>
      <c r="B412" t="n">
        <v>78865719</v>
      </c>
      <c r="C412" t="n">
        <v>78865695</v>
      </c>
      <c r="D412" t="n">
        <v>29109382</v>
      </c>
      <c r="E412" t="n">
        <v>1</v>
      </c>
      <c r="F412" t="n">
        <v>1</v>
      </c>
      <c r="G412" t="n">
        <v>1</v>
      </c>
      <c r="H412" t="n">
        <v>3</v>
      </c>
      <c r="I412" t="inlineStr">
        <is>
          <t>101-0329</t>
        </is>
      </c>
      <c r="J412" t="inlineStr">
        <is>
          <t>ТССЦ Московской обл., 101-0329, приказ Минстроя России №675/пр от 28.02.2017 № 254/пр</t>
        </is>
      </c>
      <c r="K412" t="inlineStr">
        <is>
          <t>Клей 88-СА</t>
        </is>
      </c>
      <c r="L412" t="n">
        <v>1346</v>
      </c>
      <c r="N412" t="n">
        <v>1009</v>
      </c>
      <c r="O412" t="inlineStr">
        <is>
          <t>кг</t>
        </is>
      </c>
      <c r="P412" t="inlineStr">
        <is>
          <t>кг</t>
        </is>
      </c>
      <c r="Q412" t="n">
        <v>1</v>
      </c>
      <c r="X412" t="n">
        <v>0.17</v>
      </c>
      <c r="Y412" t="n">
        <v>28.93</v>
      </c>
      <c r="Z412" t="n">
        <v>0</v>
      </c>
      <c r="AA412" t="n">
        <v>0</v>
      </c>
      <c r="AB412" t="n">
        <v>0</v>
      </c>
      <c r="AC412" t="n">
        <v>0</v>
      </c>
      <c r="AD412" t="n">
        <v>1</v>
      </c>
      <c r="AE412" t="n">
        <v>0</v>
      </c>
      <c r="AF412" t="inlineStr"/>
      <c r="AG412" t="n">
        <v>0.17</v>
      </c>
      <c r="AH412" t="n">
        <v>2</v>
      </c>
      <c r="AI412" t="n">
        <v>78865703</v>
      </c>
      <c r="AJ412" t="n">
        <v>417</v>
      </c>
      <c r="AK412" t="n">
        <v>0</v>
      </c>
      <c r="AL412" t="n">
        <v>0</v>
      </c>
      <c r="AM412" t="n">
        <v>0</v>
      </c>
      <c r="AN412" t="n">
        <v>0</v>
      </c>
      <c r="AO412" t="n">
        <v>0</v>
      </c>
      <c r="AP412" t="n">
        <v>0</v>
      </c>
      <c r="AQ412" t="n">
        <v>0</v>
      </c>
      <c r="AR412" t="n">
        <v>0</v>
      </c>
    </row>
    <row r="413">
      <c r="A413">
        <f>ROW(Source!A1214)</f>
        <v/>
      </c>
      <c r="B413" t="n">
        <v>78865720</v>
      </c>
      <c r="C413" t="n">
        <v>78865695</v>
      </c>
      <c r="D413" t="n">
        <v>29107972</v>
      </c>
      <c r="E413" t="n">
        <v>1</v>
      </c>
      <c r="F413" t="n">
        <v>1</v>
      </c>
      <c r="G413" t="n">
        <v>1</v>
      </c>
      <c r="H413" t="n">
        <v>3</v>
      </c>
      <c r="I413" t="inlineStr">
        <is>
          <t>101-1680</t>
        </is>
      </c>
      <c r="J413" t="inlineStr">
        <is>
          <t>ТССЦ Московской обл., 101-1680, приказ Минстроя России №675/пр от 28.02.2017 № 254/пр</t>
        </is>
      </c>
      <c r="K413" t="inlineStr">
        <is>
          <t>Патроны для строительно-монтажного пистолета</t>
        </is>
      </c>
      <c r="L413" t="n">
        <v>1356</v>
      </c>
      <c r="N413" t="n">
        <v>1010</v>
      </c>
      <c r="O413" t="inlineStr">
        <is>
          <t>1000 шт.</t>
        </is>
      </c>
      <c r="P413" t="inlineStr">
        <is>
          <t>1000 шт.</t>
        </is>
      </c>
      <c r="Q413" t="n">
        <v>1000</v>
      </c>
      <c r="X413" t="n">
        <v>0.06</v>
      </c>
      <c r="Y413" t="n">
        <v>253.8</v>
      </c>
      <c r="Z413" t="n">
        <v>0</v>
      </c>
      <c r="AA413" t="n">
        <v>0</v>
      </c>
      <c r="AB413" t="n">
        <v>0</v>
      </c>
      <c r="AC413" t="n">
        <v>0</v>
      </c>
      <c r="AD413" t="n">
        <v>1</v>
      </c>
      <c r="AE413" t="n">
        <v>0</v>
      </c>
      <c r="AF413" t="inlineStr"/>
      <c r="AG413" t="n">
        <v>0.06</v>
      </c>
      <c r="AH413" t="n">
        <v>2</v>
      </c>
      <c r="AI413" t="n">
        <v>78865704</v>
      </c>
      <c r="AJ413" t="n">
        <v>418</v>
      </c>
      <c r="AK413" t="n">
        <v>0</v>
      </c>
      <c r="AL413" t="n">
        <v>0</v>
      </c>
      <c r="AM413" t="n">
        <v>0</v>
      </c>
      <c r="AN413" t="n">
        <v>0</v>
      </c>
      <c r="AO413" t="n">
        <v>0</v>
      </c>
      <c r="AP413" t="n">
        <v>0</v>
      </c>
      <c r="AQ413" t="n">
        <v>0</v>
      </c>
      <c r="AR413" t="n">
        <v>0</v>
      </c>
    </row>
    <row r="414">
      <c r="A414">
        <f>ROW(Source!A1214)</f>
        <v/>
      </c>
      <c r="B414" t="n">
        <v>78865721</v>
      </c>
      <c r="C414" t="n">
        <v>78865695</v>
      </c>
      <c r="D414" t="n">
        <v>29112620</v>
      </c>
      <c r="E414" t="n">
        <v>1</v>
      </c>
      <c r="F414" t="n">
        <v>1</v>
      </c>
      <c r="G414" t="n">
        <v>1</v>
      </c>
      <c r="H414" t="n">
        <v>3</v>
      </c>
      <c r="I414" t="inlineStr">
        <is>
          <t>101-1700</t>
        </is>
      </c>
      <c r="J414" t="inlineStr">
        <is>
          <t>ТССЦ Московской обл., 101-1700, приказ Минстроя России №675/пр от 28.02.2017 № 254/пр</t>
        </is>
      </c>
      <c r="K414" t="inlineStr">
        <is>
          <t>Наконечники для полиэтиленовых труб</t>
        </is>
      </c>
      <c r="L414" t="n">
        <v>1346</v>
      </c>
      <c r="N414" t="n">
        <v>1009</v>
      </c>
      <c r="O414" t="inlineStr">
        <is>
          <t>кг</t>
        </is>
      </c>
      <c r="P414" t="inlineStr">
        <is>
          <t>кг</t>
        </is>
      </c>
      <c r="Q414" t="n">
        <v>1</v>
      </c>
      <c r="X414" t="n">
        <v>0.33</v>
      </c>
      <c r="Y414" t="n">
        <v>25.01</v>
      </c>
      <c r="Z414" t="n">
        <v>0</v>
      </c>
      <c r="AA414" t="n">
        <v>0</v>
      </c>
      <c r="AB414" t="n">
        <v>0</v>
      </c>
      <c r="AC414" t="n">
        <v>0</v>
      </c>
      <c r="AD414" t="n">
        <v>1</v>
      </c>
      <c r="AE414" t="n">
        <v>0</v>
      </c>
      <c r="AF414" t="inlineStr"/>
      <c r="AG414" t="n">
        <v>0.33</v>
      </c>
      <c r="AH414" t="n">
        <v>2</v>
      </c>
      <c r="AI414" t="n">
        <v>78865705</v>
      </c>
      <c r="AJ414" t="n">
        <v>419</v>
      </c>
      <c r="AK414" t="n">
        <v>0</v>
      </c>
      <c r="AL414" t="n">
        <v>0</v>
      </c>
      <c r="AM414" t="n">
        <v>0</v>
      </c>
      <c r="AN414" t="n">
        <v>0</v>
      </c>
      <c r="AO414" t="n">
        <v>0</v>
      </c>
      <c r="AP414" t="n">
        <v>0</v>
      </c>
      <c r="AQ414" t="n">
        <v>0</v>
      </c>
      <c r="AR414" t="n">
        <v>0</v>
      </c>
    </row>
    <row r="415">
      <c r="A415">
        <f>ROW(Source!A1214)</f>
        <v/>
      </c>
      <c r="B415" t="n">
        <v>78865722</v>
      </c>
      <c r="C415" t="n">
        <v>78865695</v>
      </c>
      <c r="D415" t="n">
        <v>29118038</v>
      </c>
      <c r="E415" t="n">
        <v>1</v>
      </c>
      <c r="F415" t="n">
        <v>1</v>
      </c>
      <c r="G415" t="n">
        <v>1</v>
      </c>
      <c r="H415" t="n">
        <v>3</v>
      </c>
      <c r="I415" t="inlineStr">
        <is>
          <t>103-9140</t>
        </is>
      </c>
      <c r="J415" t="inlineStr">
        <is>
          <t>ТССЦ Московской обл., 103-9140, приказ Минстроя России №675/пр от 28.02.2017 № 254/пр</t>
        </is>
      </c>
      <c r="K415" t="inlineStr">
        <is>
          <t>Арматура муфтовая</t>
        </is>
      </c>
      <c r="L415" t="n">
        <v>1354</v>
      </c>
      <c r="N415" t="n">
        <v>1010</v>
      </c>
      <c r="O415" t="inlineStr">
        <is>
          <t>шт.</t>
        </is>
      </c>
      <c r="P415" t="inlineStr">
        <is>
          <t>шт.</t>
        </is>
      </c>
      <c r="Q415" t="n">
        <v>1</v>
      </c>
      <c r="X415" t="n">
        <v>0</v>
      </c>
      <c r="Y415" t="n">
        <v>0</v>
      </c>
      <c r="Z415" t="n">
        <v>0</v>
      </c>
      <c r="AA415" t="n">
        <v>0</v>
      </c>
      <c r="AB415" t="n">
        <v>0</v>
      </c>
      <c r="AC415" t="n">
        <v>1</v>
      </c>
      <c r="AD415" t="n">
        <v>0</v>
      </c>
      <c r="AE415" t="n">
        <v>0</v>
      </c>
      <c r="AF415" t="inlineStr"/>
      <c r="AG415" t="n">
        <v>0</v>
      </c>
      <c r="AH415" t="n">
        <v>3</v>
      </c>
      <c r="AI415" t="n">
        <v>-1</v>
      </c>
      <c r="AJ415" t="inlineStr"/>
      <c r="AK415" t="n">
        <v>0</v>
      </c>
      <c r="AL415" t="n">
        <v>0</v>
      </c>
      <c r="AM415" t="n">
        <v>0</v>
      </c>
      <c r="AN415" t="n">
        <v>0</v>
      </c>
      <c r="AO415" t="n">
        <v>0</v>
      </c>
      <c r="AP415" t="n">
        <v>0</v>
      </c>
      <c r="AQ415" t="n">
        <v>0</v>
      </c>
      <c r="AR415" t="n">
        <v>0</v>
      </c>
    </row>
    <row r="416">
      <c r="A416">
        <f>ROW(Source!A1214)</f>
        <v/>
      </c>
      <c r="B416" t="n">
        <v>78865723</v>
      </c>
      <c r="C416" t="n">
        <v>78865695</v>
      </c>
      <c r="D416" t="n">
        <v>29122510</v>
      </c>
      <c r="E416" t="n">
        <v>1</v>
      </c>
      <c r="F416" t="n">
        <v>1</v>
      </c>
      <c r="G416" t="n">
        <v>1</v>
      </c>
      <c r="H416" t="n">
        <v>3</v>
      </c>
      <c r="I416" t="inlineStr">
        <is>
          <t>113-0473</t>
        </is>
      </c>
      <c r="J416" t="inlineStr">
        <is>
          <t>ТССЦ Московской обл., 113-0473, приказ Минстроя России №675/пр от 28.02.2017 № 254/пр</t>
        </is>
      </c>
      <c r="K416" t="inlineStr">
        <is>
          <t>Метиленхлорид</t>
        </is>
      </c>
      <c r="L416" t="n">
        <v>1346</v>
      </c>
      <c r="N416" t="n">
        <v>1009</v>
      </c>
      <c r="O416" t="inlineStr">
        <is>
          <t>кг</t>
        </is>
      </c>
      <c r="P416" t="inlineStr">
        <is>
          <t>кг</t>
        </is>
      </c>
      <c r="Q416" t="n">
        <v>1</v>
      </c>
      <c r="X416" t="n">
        <v>0.2</v>
      </c>
      <c r="Y416" t="n">
        <v>120</v>
      </c>
      <c r="Z416" t="n">
        <v>0</v>
      </c>
      <c r="AA416" t="n">
        <v>0</v>
      </c>
      <c r="AB416" t="n">
        <v>0</v>
      </c>
      <c r="AC416" t="n">
        <v>0</v>
      </c>
      <c r="AD416" t="n">
        <v>1</v>
      </c>
      <c r="AE416" t="n">
        <v>0</v>
      </c>
      <c r="AF416" t="inlineStr"/>
      <c r="AG416" t="n">
        <v>0.2</v>
      </c>
      <c r="AH416" t="n">
        <v>2</v>
      </c>
      <c r="AI416" t="n">
        <v>78865706</v>
      </c>
      <c r="AJ416" t="n">
        <v>420</v>
      </c>
      <c r="AK416" t="n">
        <v>0</v>
      </c>
      <c r="AL416" t="n">
        <v>0</v>
      </c>
      <c r="AM416" t="n">
        <v>0</v>
      </c>
      <c r="AN416" t="n">
        <v>0</v>
      </c>
      <c r="AO416" t="n">
        <v>0</v>
      </c>
      <c r="AP416" t="n">
        <v>0</v>
      </c>
      <c r="AQ416" t="n">
        <v>0</v>
      </c>
      <c r="AR416" t="n">
        <v>0</v>
      </c>
    </row>
    <row r="417">
      <c r="A417">
        <f>ROW(Source!A1214)</f>
        <v/>
      </c>
      <c r="B417" t="n">
        <v>78865724</v>
      </c>
      <c r="C417" t="n">
        <v>78865695</v>
      </c>
      <c r="D417" t="n">
        <v>29139870</v>
      </c>
      <c r="E417" t="n">
        <v>1</v>
      </c>
      <c r="F417" t="n">
        <v>1</v>
      </c>
      <c r="G417" t="n">
        <v>1</v>
      </c>
      <c r="H417" t="n">
        <v>3</v>
      </c>
      <c r="I417" t="inlineStr">
        <is>
          <t>301-9240</t>
        </is>
      </c>
      <c r="J417" t="inlineStr">
        <is>
          <t>ТССЦ Московской обл., 301-9240, приказ Минстроя России №675/пр от 28.02.2017 № 256/пр</t>
        </is>
      </c>
      <c r="K417" t="inlineStr">
        <is>
          <t>Крепления</t>
        </is>
      </c>
      <c r="L417" t="n">
        <v>1346</v>
      </c>
      <c r="N417" t="n">
        <v>1009</v>
      </c>
      <c r="O417" t="inlineStr">
        <is>
          <t>кг</t>
        </is>
      </c>
      <c r="P417" t="inlineStr">
        <is>
          <t>кг</t>
        </is>
      </c>
      <c r="Q417" t="n">
        <v>1</v>
      </c>
      <c r="X417" t="n">
        <v>0</v>
      </c>
      <c r="Y417" t="n">
        <v>0</v>
      </c>
      <c r="Z417" t="n">
        <v>0</v>
      </c>
      <c r="AA417" t="n">
        <v>0</v>
      </c>
      <c r="AB417" t="n">
        <v>0</v>
      </c>
      <c r="AC417" t="n">
        <v>1</v>
      </c>
      <c r="AD417" t="n">
        <v>0</v>
      </c>
      <c r="AE417" t="n">
        <v>0</v>
      </c>
      <c r="AF417" t="inlineStr"/>
      <c r="AG417" t="n">
        <v>0</v>
      </c>
      <c r="AH417" t="n">
        <v>3</v>
      </c>
      <c r="AI417" t="n">
        <v>-1</v>
      </c>
      <c r="AJ417" t="inlineStr"/>
      <c r="AK417" t="n">
        <v>0</v>
      </c>
      <c r="AL417" t="n">
        <v>0</v>
      </c>
      <c r="AM417" t="n">
        <v>0</v>
      </c>
      <c r="AN417" t="n">
        <v>0</v>
      </c>
      <c r="AO417" t="n">
        <v>0</v>
      </c>
      <c r="AP417" t="n">
        <v>0</v>
      </c>
      <c r="AQ417" t="n">
        <v>0</v>
      </c>
      <c r="AR417" t="n">
        <v>0</v>
      </c>
    </row>
    <row r="418">
      <c r="A418">
        <f>ROW(Source!A1214)</f>
        <v/>
      </c>
      <c r="B418" t="n">
        <v>78865725</v>
      </c>
      <c r="C418" t="n">
        <v>78865695</v>
      </c>
      <c r="D418" t="n">
        <v>29143982</v>
      </c>
      <c r="E418" t="n">
        <v>1</v>
      </c>
      <c r="F418" t="n">
        <v>1</v>
      </c>
      <c r="G418" t="n">
        <v>1</v>
      </c>
      <c r="H418" t="n">
        <v>3</v>
      </c>
      <c r="I418" t="inlineStr">
        <is>
          <t>302-9911</t>
        </is>
      </c>
      <c r="J418" t="inlineStr">
        <is>
          <t>ТССЦ Московской обл., 302-9911, приказ Минстроя России №675/пр от 28.02.2017 № 256/пр</t>
        </is>
      </c>
      <c r="K418" t="inlineStr">
        <is>
          <t>Фасонные и соединительные части к полиэтиленовым трубам</t>
        </is>
      </c>
      <c r="L418" t="n">
        <v>1354</v>
      </c>
      <c r="N418" t="n">
        <v>1010</v>
      </c>
      <c r="O418" t="inlineStr">
        <is>
          <t>шт.</t>
        </is>
      </c>
      <c r="P418" t="inlineStr">
        <is>
          <t>шт.</t>
        </is>
      </c>
      <c r="Q418" t="n">
        <v>1</v>
      </c>
      <c r="X418" t="n">
        <v>0</v>
      </c>
      <c r="Y418" t="n">
        <v>0</v>
      </c>
      <c r="Z418" t="n">
        <v>0</v>
      </c>
      <c r="AA418" t="n">
        <v>0</v>
      </c>
      <c r="AB418" t="n">
        <v>0</v>
      </c>
      <c r="AC418" t="n">
        <v>1</v>
      </c>
      <c r="AD418" t="n">
        <v>0</v>
      </c>
      <c r="AE418" t="n">
        <v>0</v>
      </c>
      <c r="AF418" t="inlineStr"/>
      <c r="AG418" t="n">
        <v>0</v>
      </c>
      <c r="AH418" t="n">
        <v>3</v>
      </c>
      <c r="AI418" t="n">
        <v>-1</v>
      </c>
      <c r="AJ418" t="inlineStr"/>
      <c r="AK418" t="n">
        <v>0</v>
      </c>
      <c r="AL418" t="n">
        <v>0</v>
      </c>
      <c r="AM418" t="n">
        <v>0</v>
      </c>
      <c r="AN418" t="n">
        <v>0</v>
      </c>
      <c r="AO418" t="n">
        <v>0</v>
      </c>
      <c r="AP418" t="n">
        <v>0</v>
      </c>
      <c r="AQ418" t="n">
        <v>0</v>
      </c>
      <c r="AR418" t="n">
        <v>0</v>
      </c>
    </row>
    <row r="419">
      <c r="A419">
        <f>ROW(Source!A1214)</f>
        <v/>
      </c>
      <c r="B419" t="n">
        <v>78865726</v>
      </c>
      <c r="C419" t="n">
        <v>78865695</v>
      </c>
      <c r="D419" t="n">
        <v>29149246</v>
      </c>
      <c r="E419" t="n">
        <v>1</v>
      </c>
      <c r="F419" t="n">
        <v>1</v>
      </c>
      <c r="G419" t="n">
        <v>1</v>
      </c>
      <c r="H419" t="n">
        <v>3</v>
      </c>
      <c r="I419" t="inlineStr">
        <is>
          <t>405-1601</t>
        </is>
      </c>
      <c r="J419" t="inlineStr">
        <is>
          <t>ТССЦ Московской обл., 405-1601, приказ Минстроя России №675/пр от 28.02.2017 № 257/пр</t>
        </is>
      </c>
      <c r="K419" t="inlineStr">
        <is>
          <t>Известь строительная негашеная хлорная, марки А</t>
        </is>
      </c>
      <c r="L419" t="n">
        <v>1346</v>
      </c>
      <c r="N419" t="n">
        <v>1009</v>
      </c>
      <c r="O419" t="inlineStr">
        <is>
          <t>кг</t>
        </is>
      </c>
      <c r="P419" t="inlineStr">
        <is>
          <t>кг</t>
        </is>
      </c>
      <c r="Q419" t="n">
        <v>1</v>
      </c>
      <c r="X419" t="n">
        <v>0.004</v>
      </c>
      <c r="Y419" t="n">
        <v>2.15</v>
      </c>
      <c r="Z419" t="n">
        <v>0</v>
      </c>
      <c r="AA419" t="n">
        <v>0</v>
      </c>
      <c r="AB419" t="n">
        <v>0</v>
      </c>
      <c r="AC419" t="n">
        <v>0</v>
      </c>
      <c r="AD419" t="n">
        <v>1</v>
      </c>
      <c r="AE419" t="n">
        <v>0</v>
      </c>
      <c r="AF419" t="inlineStr"/>
      <c r="AG419" t="n">
        <v>0.004</v>
      </c>
      <c r="AH419" t="n">
        <v>2</v>
      </c>
      <c r="AI419" t="n">
        <v>78865707</v>
      </c>
      <c r="AJ419" t="n">
        <v>421</v>
      </c>
      <c r="AK419" t="n">
        <v>0</v>
      </c>
      <c r="AL419" t="n">
        <v>0</v>
      </c>
      <c r="AM419" t="n">
        <v>0</v>
      </c>
      <c r="AN419" t="n">
        <v>0</v>
      </c>
      <c r="AO419" t="n">
        <v>0</v>
      </c>
      <c r="AP419" t="n">
        <v>0</v>
      </c>
      <c r="AQ419" t="n">
        <v>0</v>
      </c>
      <c r="AR419" t="n">
        <v>0</v>
      </c>
    </row>
    <row r="420">
      <c r="A420">
        <f>ROW(Source!A1214)</f>
        <v/>
      </c>
      <c r="B420" t="n">
        <v>78865727</v>
      </c>
      <c r="C420" t="n">
        <v>78865695</v>
      </c>
      <c r="D420" t="n">
        <v>29150040</v>
      </c>
      <c r="E420" t="n">
        <v>1</v>
      </c>
      <c r="F420" t="n">
        <v>1</v>
      </c>
      <c r="G420" t="n">
        <v>1</v>
      </c>
      <c r="H420" t="n">
        <v>3</v>
      </c>
      <c r="I420" t="inlineStr">
        <is>
          <t>411-0001</t>
        </is>
      </c>
      <c r="J420" t="inlineStr">
        <is>
          <t>ТССЦ Московской обл., 411-0001, приказ Минстроя России №675/пр от 28.02.2017 № 257/пр</t>
        </is>
      </c>
      <c r="K420" t="inlineStr">
        <is>
          <t>Вода</t>
        </is>
      </c>
      <c r="L420" t="n">
        <v>1339</v>
      </c>
      <c r="N420" t="n">
        <v>1007</v>
      </c>
      <c r="O420" t="inlineStr">
        <is>
          <t>м3</t>
        </is>
      </c>
      <c r="P420" t="inlineStr">
        <is>
          <t>м3</t>
        </is>
      </c>
      <c r="Q420" t="n">
        <v>1</v>
      </c>
      <c r="X420" t="n">
        <v>1.21</v>
      </c>
      <c r="Y420" t="n">
        <v>2.44</v>
      </c>
      <c r="Z420" t="n">
        <v>0</v>
      </c>
      <c r="AA420" t="n">
        <v>0</v>
      </c>
      <c r="AB420" t="n">
        <v>0</v>
      </c>
      <c r="AC420" t="n">
        <v>0</v>
      </c>
      <c r="AD420" t="n">
        <v>1</v>
      </c>
      <c r="AE420" t="n">
        <v>0</v>
      </c>
      <c r="AF420" t="inlineStr"/>
      <c r="AG420" t="n">
        <v>1.21</v>
      </c>
      <c r="AH420" t="n">
        <v>2</v>
      </c>
      <c r="AI420" t="n">
        <v>78865708</v>
      </c>
      <c r="AJ420" t="n">
        <v>422</v>
      </c>
      <c r="AK420" t="n">
        <v>0</v>
      </c>
      <c r="AL420" t="n">
        <v>0</v>
      </c>
      <c r="AM420" t="n">
        <v>0</v>
      </c>
      <c r="AN420" t="n">
        <v>0</v>
      </c>
      <c r="AO420" t="n">
        <v>0</v>
      </c>
      <c r="AP420" t="n">
        <v>0</v>
      </c>
      <c r="AQ420" t="n">
        <v>0</v>
      </c>
      <c r="AR420" t="n">
        <v>0</v>
      </c>
    </row>
    <row r="421">
      <c r="A421">
        <f>ROW(Source!A1214)</f>
        <v/>
      </c>
      <c r="B421" t="n">
        <v>78865728</v>
      </c>
      <c r="C421" t="n">
        <v>78865695</v>
      </c>
      <c r="D421" t="n">
        <v>29158419</v>
      </c>
      <c r="E421" t="n">
        <v>1</v>
      </c>
      <c r="F421" t="n">
        <v>1</v>
      </c>
      <c r="G421" t="n">
        <v>1</v>
      </c>
      <c r="H421" t="n">
        <v>3</v>
      </c>
      <c r="I421" t="inlineStr">
        <is>
          <t>507-3642</t>
        </is>
      </c>
      <c r="J421" t="inlineStr">
        <is>
          <t>ТССЦ Московской обл., 507-3642, приказ Минстроя России №675/пр от 28.02.2017 № 258/пр</t>
        </is>
      </c>
      <c r="K421" t="inlineStr">
        <is>
          <t>Труба напорная из полиэтилена PE 100 питьевая ПЭ100 SDR11, размером 32х3,0 мм (ГОСТ 18599-2001, ГОСТ Р 52134-2003)</t>
        </is>
      </c>
      <c r="L421" t="n">
        <v>1301</v>
      </c>
      <c r="N421" t="n">
        <v>1003</v>
      </c>
      <c r="O421" t="inlineStr">
        <is>
          <t>м</t>
        </is>
      </c>
      <c r="P421" t="inlineStr">
        <is>
          <t>м</t>
        </is>
      </c>
      <c r="Q421" t="n">
        <v>1</v>
      </c>
      <c r="X421" t="n">
        <v>93.8</v>
      </c>
      <c r="Y421" t="n">
        <v>16.29</v>
      </c>
      <c r="Z421" t="n">
        <v>0</v>
      </c>
      <c r="AA421" t="n">
        <v>0</v>
      </c>
      <c r="AB421" t="n">
        <v>0</v>
      </c>
      <c r="AC421" t="n">
        <v>0</v>
      </c>
      <c r="AD421" t="n">
        <v>1</v>
      </c>
      <c r="AE421" t="n">
        <v>0</v>
      </c>
      <c r="AF421" t="inlineStr"/>
      <c r="AG421" t="n">
        <v>93.8</v>
      </c>
      <c r="AH421" t="n">
        <v>2</v>
      </c>
      <c r="AI421" t="n">
        <v>78865709</v>
      </c>
      <c r="AJ421" t="n">
        <v>423</v>
      </c>
      <c r="AK421" t="n">
        <v>0</v>
      </c>
      <c r="AL421" t="n">
        <v>0</v>
      </c>
      <c r="AM421" t="n">
        <v>0</v>
      </c>
      <c r="AN421" t="n">
        <v>0</v>
      </c>
      <c r="AO421" t="n">
        <v>0</v>
      </c>
      <c r="AP421" t="n">
        <v>0</v>
      </c>
      <c r="AQ421" t="n">
        <v>0</v>
      </c>
      <c r="AR421" t="n">
        <v>0</v>
      </c>
    </row>
    <row r="422">
      <c r="A422">
        <f>ROW(Source!A1217)</f>
        <v/>
      </c>
      <c r="B422" t="n">
        <v>78865744</v>
      </c>
      <c r="C422" t="n">
        <v>78865731</v>
      </c>
      <c r="D422" t="n">
        <v>18410280</v>
      </c>
      <c r="E422" t="n">
        <v>1</v>
      </c>
      <c r="F422" t="n">
        <v>1</v>
      </c>
      <c r="G422" t="n">
        <v>1</v>
      </c>
      <c r="H422" t="n">
        <v>1</v>
      </c>
      <c r="I422" t="inlineStr">
        <is>
          <t>1-1039-90</t>
        </is>
      </c>
      <c r="J422" t="inlineStr"/>
      <c r="K422" t="inlineStr">
        <is>
          <t>Рабочий строитель среднего разряда 3,9</t>
        </is>
      </c>
      <c r="L422" t="n">
        <v>1369</v>
      </c>
      <c r="N422" t="n">
        <v>1013</v>
      </c>
      <c r="O422" t="inlineStr">
        <is>
          <t>чел.-ч</t>
        </is>
      </c>
      <c r="P422" t="inlineStr">
        <is>
          <t>чел.-ч</t>
        </is>
      </c>
      <c r="Q422" t="n">
        <v>1</v>
      </c>
      <c r="X422" t="n">
        <v>71</v>
      </c>
      <c r="Y422" t="n">
        <v>0</v>
      </c>
      <c r="Z422" t="n">
        <v>0</v>
      </c>
      <c r="AA422" t="n">
        <v>0</v>
      </c>
      <c r="AB422" t="n">
        <v>9.51</v>
      </c>
      <c r="AC422" t="n">
        <v>0</v>
      </c>
      <c r="AD422" t="n">
        <v>1</v>
      </c>
      <c r="AE422" t="n">
        <v>1</v>
      </c>
      <c r="AF422" t="inlineStr"/>
      <c r="AG422" t="n">
        <v>71</v>
      </c>
      <c r="AH422" t="n">
        <v>2</v>
      </c>
      <c r="AI422" t="n">
        <v>78865732</v>
      </c>
      <c r="AJ422" t="n">
        <v>426</v>
      </c>
      <c r="AK422" t="n">
        <v>0</v>
      </c>
      <c r="AL422" t="n">
        <v>0</v>
      </c>
      <c r="AM422" t="n">
        <v>0</v>
      </c>
      <c r="AN422" t="n">
        <v>0</v>
      </c>
      <c r="AO422" t="n">
        <v>0</v>
      </c>
      <c r="AP422" t="n">
        <v>0</v>
      </c>
      <c r="AQ422" t="n">
        <v>0</v>
      </c>
      <c r="AR422" t="n">
        <v>0</v>
      </c>
    </row>
    <row r="423">
      <c r="A423">
        <f>ROW(Source!A1217)</f>
        <v/>
      </c>
      <c r="B423" t="n">
        <v>78865745</v>
      </c>
      <c r="C423" t="n">
        <v>78865731</v>
      </c>
      <c r="D423" t="n">
        <v>121548</v>
      </c>
      <c r="E423" t="n">
        <v>1</v>
      </c>
      <c r="F423" t="n">
        <v>1</v>
      </c>
      <c r="G423" t="n">
        <v>1</v>
      </c>
      <c r="H423" t="n">
        <v>1</v>
      </c>
      <c r="I423" t="inlineStr">
        <is>
          <t>2</t>
        </is>
      </c>
      <c r="J423" t="inlineStr"/>
      <c r="K423" t="inlineStr">
        <is>
          <t>Затраты труда машинистов</t>
        </is>
      </c>
      <c r="L423" t="n">
        <v>608254</v>
      </c>
      <c r="N423" t="n">
        <v>1013</v>
      </c>
      <c r="O423" t="inlineStr">
        <is>
          <t>чел.час</t>
        </is>
      </c>
      <c r="P423" t="inlineStr">
        <is>
          <t>чел.час</t>
        </is>
      </c>
      <c r="Q423" t="n">
        <v>1</v>
      </c>
      <c r="X423" t="n">
        <v>0.11</v>
      </c>
      <c r="Y423" t="n">
        <v>0</v>
      </c>
      <c r="Z423" t="n">
        <v>0</v>
      </c>
      <c r="AA423" t="n">
        <v>0</v>
      </c>
      <c r="AB423" t="n">
        <v>0</v>
      </c>
      <c r="AC423" t="n">
        <v>0</v>
      </c>
      <c r="AD423" t="n">
        <v>1</v>
      </c>
      <c r="AE423" t="n">
        <v>2</v>
      </c>
      <c r="AF423" t="inlineStr"/>
      <c r="AG423" t="n">
        <v>0.11</v>
      </c>
      <c r="AH423" t="n">
        <v>2</v>
      </c>
      <c r="AI423" t="n">
        <v>78865733</v>
      </c>
      <c r="AJ423" t="n">
        <v>427</v>
      </c>
      <c r="AK423" t="n">
        <v>0</v>
      </c>
      <c r="AL423" t="n">
        <v>0</v>
      </c>
      <c r="AM423" t="n">
        <v>0</v>
      </c>
      <c r="AN423" t="n">
        <v>0</v>
      </c>
      <c r="AO423" t="n">
        <v>0</v>
      </c>
      <c r="AP423" t="n">
        <v>0</v>
      </c>
      <c r="AQ423" t="n">
        <v>0</v>
      </c>
      <c r="AR423" t="n">
        <v>0</v>
      </c>
    </row>
    <row r="424">
      <c r="A424">
        <f>ROW(Source!A1217)</f>
        <v/>
      </c>
      <c r="B424" t="n">
        <v>78865746</v>
      </c>
      <c r="C424" t="n">
        <v>78865731</v>
      </c>
      <c r="D424" t="n">
        <v>29172556</v>
      </c>
      <c r="E424" t="n">
        <v>1</v>
      </c>
      <c r="F424" t="n">
        <v>1</v>
      </c>
      <c r="G424" t="n">
        <v>1</v>
      </c>
      <c r="H424" t="n">
        <v>2</v>
      </c>
      <c r="I424" t="inlineStr">
        <is>
          <t>030954</t>
        </is>
      </c>
      <c r="J424" t="inlineStr">
        <is>
          <t>ТСЭМ Московской обл., 030954, приказ Минстроя России №675/пр от 28.02.2017 № 264/пр</t>
        </is>
      </c>
      <c r="K424" t="inlineStr">
        <is>
          <t>Подъемники грузоподъемностью до 500 кг одномачтовые, высота подъема 45 м</t>
        </is>
      </c>
      <c r="L424" t="n">
        <v>1368</v>
      </c>
      <c r="N424" t="n">
        <v>1011</v>
      </c>
      <c r="O424" t="inlineStr">
        <is>
          <t>маш.-ч</t>
        </is>
      </c>
      <c r="P424" t="inlineStr">
        <is>
          <t>маш.-ч</t>
        </is>
      </c>
      <c r="Q424" t="n">
        <v>1</v>
      </c>
      <c r="X424" t="n">
        <v>0.11</v>
      </c>
      <c r="Y424" t="n">
        <v>0</v>
      </c>
      <c r="Z424" t="n">
        <v>31.26</v>
      </c>
      <c r="AA424" t="n">
        <v>13.5</v>
      </c>
      <c r="AB424" t="n">
        <v>0</v>
      </c>
      <c r="AC424" t="n">
        <v>0</v>
      </c>
      <c r="AD424" t="n">
        <v>1</v>
      </c>
      <c r="AE424" t="n">
        <v>0</v>
      </c>
      <c r="AF424" t="inlineStr"/>
      <c r="AG424" t="n">
        <v>0.11</v>
      </c>
      <c r="AH424" t="n">
        <v>2</v>
      </c>
      <c r="AI424" t="n">
        <v>78865734</v>
      </c>
      <c r="AJ424" t="n">
        <v>428</v>
      </c>
      <c r="AK424" t="n">
        <v>0</v>
      </c>
      <c r="AL424" t="n">
        <v>0</v>
      </c>
      <c r="AM424" t="n">
        <v>0</v>
      </c>
      <c r="AN424" t="n">
        <v>0</v>
      </c>
      <c r="AO424" t="n">
        <v>0</v>
      </c>
      <c r="AP424" t="n">
        <v>0</v>
      </c>
      <c r="AQ424" t="n">
        <v>0</v>
      </c>
      <c r="AR424" t="n">
        <v>0</v>
      </c>
    </row>
    <row r="425">
      <c r="A425">
        <f>ROW(Source!A1217)</f>
        <v/>
      </c>
      <c r="B425" t="n">
        <v>78865747</v>
      </c>
      <c r="C425" t="n">
        <v>78865731</v>
      </c>
      <c r="D425" t="n">
        <v>29110398</v>
      </c>
      <c r="E425" t="n">
        <v>1</v>
      </c>
      <c r="F425" t="n">
        <v>1</v>
      </c>
      <c r="G425" t="n">
        <v>1</v>
      </c>
      <c r="H425" t="n">
        <v>3</v>
      </c>
      <c r="I425" t="inlineStr">
        <is>
          <t>101-0388</t>
        </is>
      </c>
      <c r="J425" t="inlineStr">
        <is>
          <t>ТССЦ Московской обл., 101-0388, приказ Минстроя России №675/пр от 28.02.2017 № 254/пр</t>
        </is>
      </c>
      <c r="K425" t="inlineStr">
        <is>
          <t>Краски масляные земляные марки МА-0115 мумия, сурик железный</t>
        </is>
      </c>
      <c r="L425" t="n">
        <v>1348</v>
      </c>
      <c r="N425" t="n">
        <v>1009</v>
      </c>
      <c r="O425" t="inlineStr">
        <is>
          <t>т</t>
        </is>
      </c>
      <c r="P425" t="inlineStr">
        <is>
          <t>т</t>
        </is>
      </c>
      <c r="Q425" t="n">
        <v>1000</v>
      </c>
      <c r="X425" t="n">
        <v>0.0013</v>
      </c>
      <c r="Y425" t="n">
        <v>15118.99</v>
      </c>
      <c r="Z425" t="n">
        <v>0</v>
      </c>
      <c r="AA425" t="n">
        <v>0</v>
      </c>
      <c r="AB425" t="n">
        <v>0</v>
      </c>
      <c r="AC425" t="n">
        <v>0</v>
      </c>
      <c r="AD425" t="n">
        <v>1</v>
      </c>
      <c r="AE425" t="n">
        <v>0</v>
      </c>
      <c r="AF425" t="inlineStr"/>
      <c r="AG425" t="n">
        <v>0.0013</v>
      </c>
      <c r="AH425" t="n">
        <v>2</v>
      </c>
      <c r="AI425" t="n">
        <v>78865735</v>
      </c>
      <c r="AJ425" t="n">
        <v>429</v>
      </c>
      <c r="AK425" t="n">
        <v>0</v>
      </c>
      <c r="AL425" t="n">
        <v>0</v>
      </c>
      <c r="AM425" t="n">
        <v>0</v>
      </c>
      <c r="AN425" t="n">
        <v>0</v>
      </c>
      <c r="AO425" t="n">
        <v>0</v>
      </c>
      <c r="AP425" t="n">
        <v>0</v>
      </c>
      <c r="AQ425" t="n">
        <v>0</v>
      </c>
      <c r="AR425" t="n">
        <v>0</v>
      </c>
    </row>
    <row r="426">
      <c r="A426">
        <f>ROW(Source!A1217)</f>
        <v/>
      </c>
      <c r="B426" t="n">
        <v>78865748</v>
      </c>
      <c r="C426" t="n">
        <v>78865731</v>
      </c>
      <c r="D426" t="n">
        <v>29110573</v>
      </c>
      <c r="E426" t="n">
        <v>1</v>
      </c>
      <c r="F426" t="n">
        <v>1</v>
      </c>
      <c r="G426" t="n">
        <v>1</v>
      </c>
      <c r="H426" t="n">
        <v>3</v>
      </c>
      <c r="I426" t="inlineStr">
        <is>
          <t>101-0628</t>
        </is>
      </c>
      <c r="J426" t="inlineStr">
        <is>
          <t>ТССЦ Московской обл., 101-0628, приказ Минстроя России №675/пр от 28.02.2017 № 254/пр</t>
        </is>
      </c>
      <c r="K426" t="inlineStr">
        <is>
          <t>Олифа комбинированная, марки К-3</t>
        </is>
      </c>
      <c r="L426" t="n">
        <v>1348</v>
      </c>
      <c r="N426" t="n">
        <v>1009</v>
      </c>
      <c r="O426" t="inlineStr">
        <is>
          <t>т</t>
        </is>
      </c>
      <c r="P426" t="inlineStr">
        <is>
          <t>т</t>
        </is>
      </c>
      <c r="Q426" t="n">
        <v>1000</v>
      </c>
      <c r="X426" t="n">
        <v>0.0024</v>
      </c>
      <c r="Y426" t="n">
        <v>16950</v>
      </c>
      <c r="Z426" t="n">
        <v>0</v>
      </c>
      <c r="AA426" t="n">
        <v>0</v>
      </c>
      <c r="AB426" t="n">
        <v>0</v>
      </c>
      <c r="AC426" t="n">
        <v>0</v>
      </c>
      <c r="AD426" t="n">
        <v>1</v>
      </c>
      <c r="AE426" t="n">
        <v>0</v>
      </c>
      <c r="AF426" t="inlineStr"/>
      <c r="AG426" t="n">
        <v>0.0024</v>
      </c>
      <c r="AH426" t="n">
        <v>2</v>
      </c>
      <c r="AI426" t="n">
        <v>78865736</v>
      </c>
      <c r="AJ426" t="n">
        <v>430</v>
      </c>
      <c r="AK426" t="n">
        <v>0</v>
      </c>
      <c r="AL426" t="n">
        <v>0</v>
      </c>
      <c r="AM426" t="n">
        <v>0</v>
      </c>
      <c r="AN426" t="n">
        <v>0</v>
      </c>
      <c r="AO426" t="n">
        <v>0</v>
      </c>
      <c r="AP426" t="n">
        <v>0</v>
      </c>
      <c r="AQ426" t="n">
        <v>0</v>
      </c>
      <c r="AR426" t="n">
        <v>0</v>
      </c>
    </row>
    <row r="427">
      <c r="A427">
        <f>ROW(Source!A1217)</f>
        <v/>
      </c>
      <c r="B427" t="n">
        <v>78865749</v>
      </c>
      <c r="C427" t="n">
        <v>78865731</v>
      </c>
      <c r="D427" t="n">
        <v>29107963</v>
      </c>
      <c r="E427" t="n">
        <v>1</v>
      </c>
      <c r="F427" t="n">
        <v>1</v>
      </c>
      <c r="G427" t="n">
        <v>1</v>
      </c>
      <c r="H427" t="n">
        <v>3</v>
      </c>
      <c r="I427" t="inlineStr">
        <is>
          <t>101-1669</t>
        </is>
      </c>
      <c r="J427" t="inlineStr">
        <is>
          <t>ТССЦ Московской обл., 101-1669, приказ Минстроя России №675/пр от 28.02.2017 № 254/пр</t>
        </is>
      </c>
      <c r="K427" t="inlineStr">
        <is>
          <t>Очес льняной</t>
        </is>
      </c>
      <c r="L427" t="n">
        <v>1346</v>
      </c>
      <c r="N427" t="n">
        <v>1009</v>
      </c>
      <c r="O427" t="inlineStr">
        <is>
          <t>кг</t>
        </is>
      </c>
      <c r="P427" t="inlineStr">
        <is>
          <t>кг</t>
        </is>
      </c>
      <c r="Q427" t="n">
        <v>1</v>
      </c>
      <c r="X427" t="n">
        <v>0.5600000000000001</v>
      </c>
      <c r="Y427" t="n">
        <v>37.29</v>
      </c>
      <c r="Z427" t="n">
        <v>0</v>
      </c>
      <c r="AA427" t="n">
        <v>0</v>
      </c>
      <c r="AB427" t="n">
        <v>0</v>
      </c>
      <c r="AC427" t="n">
        <v>0</v>
      </c>
      <c r="AD427" t="n">
        <v>1</v>
      </c>
      <c r="AE427" t="n">
        <v>0</v>
      </c>
      <c r="AF427" t="inlineStr"/>
      <c r="AG427" t="n">
        <v>0.5600000000000001</v>
      </c>
      <c r="AH427" t="n">
        <v>2</v>
      </c>
      <c r="AI427" t="n">
        <v>78865737</v>
      </c>
      <c r="AJ427" t="n">
        <v>431</v>
      </c>
      <c r="AK427" t="n">
        <v>0</v>
      </c>
      <c r="AL427" t="n">
        <v>0</v>
      </c>
      <c r="AM427" t="n">
        <v>0</v>
      </c>
      <c r="AN427" t="n">
        <v>0</v>
      </c>
      <c r="AO427" t="n">
        <v>0</v>
      </c>
      <c r="AP427" t="n">
        <v>0</v>
      </c>
      <c r="AQ427" t="n">
        <v>0</v>
      </c>
      <c r="AR427" t="n">
        <v>0</v>
      </c>
    </row>
    <row r="428">
      <c r="A428">
        <f>ROW(Source!A1217)</f>
        <v/>
      </c>
      <c r="B428" t="n">
        <v>78865750</v>
      </c>
      <c r="C428" t="n">
        <v>78865731</v>
      </c>
      <c r="D428" t="n">
        <v>29144224</v>
      </c>
      <c r="E428" t="n">
        <v>1</v>
      </c>
      <c r="F428" t="n">
        <v>1</v>
      </c>
      <c r="G428" t="n">
        <v>1</v>
      </c>
      <c r="H428" t="n">
        <v>3</v>
      </c>
      <c r="I428" t="inlineStr">
        <is>
          <t>302-1241</t>
        </is>
      </c>
      <c r="J428" t="inlineStr">
        <is>
          <t>ТССЦ Московской обл., 302-1241, приказ Минстроя России №675/пр от 28.02.2017 № 256/пр</t>
        </is>
      </c>
      <c r="K428" t="inlineStr">
        <is>
          <t>Сгоны стальные с муфтой и контргайкой, диаметром 50 мм</t>
        </is>
      </c>
      <c r="L428" t="n">
        <v>1354</v>
      </c>
      <c r="N428" t="n">
        <v>1010</v>
      </c>
      <c r="O428" t="inlineStr">
        <is>
          <t>шт.</t>
        </is>
      </c>
      <c r="P428" t="inlineStr">
        <is>
          <t>шт.</t>
        </is>
      </c>
      <c r="Q428" t="n">
        <v>1</v>
      </c>
      <c r="X428" t="n">
        <v>100</v>
      </c>
      <c r="Y428" t="n">
        <v>28.58</v>
      </c>
      <c r="Z428" t="n">
        <v>0</v>
      </c>
      <c r="AA428" t="n">
        <v>0</v>
      </c>
      <c r="AB428" t="n">
        <v>0</v>
      </c>
      <c r="AC428" t="n">
        <v>0</v>
      </c>
      <c r="AD428" t="n">
        <v>1</v>
      </c>
      <c r="AE428" t="n">
        <v>0</v>
      </c>
      <c r="AF428" t="inlineStr"/>
      <c r="AG428" t="n">
        <v>100</v>
      </c>
      <c r="AH428" t="n">
        <v>2</v>
      </c>
      <c r="AI428" t="n">
        <v>78865740</v>
      </c>
      <c r="AJ428" t="n">
        <v>433</v>
      </c>
      <c r="AK428" t="n">
        <v>0</v>
      </c>
      <c r="AL428" t="n">
        <v>0</v>
      </c>
      <c r="AM428" t="n">
        <v>0</v>
      </c>
      <c r="AN428" t="n">
        <v>0</v>
      </c>
      <c r="AO428" t="n">
        <v>0</v>
      </c>
      <c r="AP428" t="n">
        <v>0</v>
      </c>
      <c r="AQ428" t="n">
        <v>0</v>
      </c>
      <c r="AR428" t="n">
        <v>0</v>
      </c>
    </row>
    <row r="429">
      <c r="A429">
        <f>ROW(Source!A1261)</f>
        <v/>
      </c>
      <c r="B429" t="n">
        <v>78865907</v>
      </c>
      <c r="C429" t="n">
        <v>78865906</v>
      </c>
      <c r="D429" t="n">
        <v>18409850</v>
      </c>
      <c r="E429" t="n">
        <v>1</v>
      </c>
      <c r="F429" t="n">
        <v>1</v>
      </c>
      <c r="G429" t="n">
        <v>1</v>
      </c>
      <c r="H429" t="n">
        <v>1</v>
      </c>
      <c r="I429" t="inlineStr">
        <is>
          <t>1-1035-90</t>
        </is>
      </c>
      <c r="J429" t="inlineStr"/>
      <c r="K429" t="inlineStr">
        <is>
          <t>Рабочий строитель среднего разряда 3,5</t>
        </is>
      </c>
      <c r="L429" t="n">
        <v>1369</v>
      </c>
      <c r="N429" t="n">
        <v>1013</v>
      </c>
      <c r="O429" t="inlineStr">
        <is>
          <t>чел.-ч</t>
        </is>
      </c>
      <c r="P429" t="inlineStr">
        <is>
          <t>чел.-ч</t>
        </is>
      </c>
      <c r="Q429" t="n">
        <v>1</v>
      </c>
      <c r="X429" t="n">
        <v>81</v>
      </c>
      <c r="Y429" t="n">
        <v>0</v>
      </c>
      <c r="Z429" t="n">
        <v>0</v>
      </c>
      <c r="AA429" t="n">
        <v>0</v>
      </c>
      <c r="AB429" t="n">
        <v>9.07</v>
      </c>
      <c r="AC429" t="n">
        <v>0</v>
      </c>
      <c r="AD429" t="n">
        <v>1</v>
      </c>
      <c r="AE429" t="n">
        <v>1</v>
      </c>
      <c r="AF429" t="inlineStr"/>
      <c r="AG429" t="n">
        <v>81</v>
      </c>
      <c r="AH429" t="n">
        <v>2</v>
      </c>
      <c r="AI429" t="n">
        <v>78865907</v>
      </c>
      <c r="AJ429" t="n">
        <v>437</v>
      </c>
      <c r="AK429" t="n">
        <v>0</v>
      </c>
      <c r="AL429" t="n">
        <v>0</v>
      </c>
      <c r="AM429" t="n">
        <v>0</v>
      </c>
      <c r="AN429" t="n">
        <v>0</v>
      </c>
      <c r="AO429" t="n">
        <v>0</v>
      </c>
      <c r="AP429" t="n">
        <v>0</v>
      </c>
      <c r="AQ429" t="n">
        <v>0</v>
      </c>
      <c r="AR429" t="n">
        <v>0</v>
      </c>
    </row>
    <row r="430">
      <c r="A430">
        <f>ROW(Source!A1261)</f>
        <v/>
      </c>
      <c r="B430" t="n">
        <v>78865908</v>
      </c>
      <c r="C430" t="n">
        <v>78865906</v>
      </c>
      <c r="D430" t="n">
        <v>29174913</v>
      </c>
      <c r="E430" t="n">
        <v>1</v>
      </c>
      <c r="F430" t="n">
        <v>1</v>
      </c>
      <c r="G430" t="n">
        <v>1</v>
      </c>
      <c r="H430" t="n">
        <v>2</v>
      </c>
      <c r="I430" t="inlineStr">
        <is>
          <t>400001</t>
        </is>
      </c>
      <c r="J430" t="inlineStr">
        <is>
          <t>ТСЭМ Московской обл., 400001, приказ Минстроя России №675/пр от 28.02.2017 № 264/пр</t>
        </is>
      </c>
      <c r="K430" t="inlineStr">
        <is>
          <t>Автомобили бортовые, грузоподъемность до 5 т</t>
        </is>
      </c>
      <c r="L430" t="n">
        <v>1368</v>
      </c>
      <c r="N430" t="n">
        <v>1011</v>
      </c>
      <c r="O430" t="inlineStr">
        <is>
          <t>маш.-ч</t>
        </is>
      </c>
      <c r="P430" t="inlineStr">
        <is>
          <t>маш.-ч</t>
        </is>
      </c>
      <c r="Q430" t="n">
        <v>1</v>
      </c>
      <c r="X430" t="n">
        <v>0.05</v>
      </c>
      <c r="Y430" t="n">
        <v>0</v>
      </c>
      <c r="Z430" t="n">
        <v>87.17</v>
      </c>
      <c r="AA430" t="n">
        <v>11.6</v>
      </c>
      <c r="AB430" t="n">
        <v>0</v>
      </c>
      <c r="AC430" t="n">
        <v>0</v>
      </c>
      <c r="AD430" t="n">
        <v>1</v>
      </c>
      <c r="AE430" t="n">
        <v>0</v>
      </c>
      <c r="AF430" t="inlineStr"/>
      <c r="AG430" t="n">
        <v>0.05</v>
      </c>
      <c r="AH430" t="n">
        <v>2</v>
      </c>
      <c r="AI430" t="n">
        <v>78865908</v>
      </c>
      <c r="AJ430" t="n">
        <v>438</v>
      </c>
      <c r="AK430" t="n">
        <v>0</v>
      </c>
      <c r="AL430" t="n">
        <v>0</v>
      </c>
      <c r="AM430" t="n">
        <v>0</v>
      </c>
      <c r="AN430" t="n">
        <v>0</v>
      </c>
      <c r="AO430" t="n">
        <v>0</v>
      </c>
      <c r="AP430" t="n">
        <v>0</v>
      </c>
      <c r="AQ430" t="n">
        <v>0</v>
      </c>
      <c r="AR430" t="n">
        <v>0</v>
      </c>
    </row>
    <row r="431">
      <c r="A431">
        <f>ROW(Source!A1261)</f>
        <v/>
      </c>
      <c r="B431" t="n">
        <v>78865909</v>
      </c>
      <c r="C431" t="n">
        <v>78865906</v>
      </c>
      <c r="D431" t="n">
        <v>29110398</v>
      </c>
      <c r="E431" t="n">
        <v>1</v>
      </c>
      <c r="F431" t="n">
        <v>1</v>
      </c>
      <c r="G431" t="n">
        <v>1</v>
      </c>
      <c r="H431" t="n">
        <v>3</v>
      </c>
      <c r="I431" t="inlineStr">
        <is>
          <t>101-0388</t>
        </is>
      </c>
      <c r="J431" t="inlineStr">
        <is>
          <t>ТССЦ Московской обл., 101-0388, приказ Минстроя России №675/пр от 28.02.2017 № 254/пр</t>
        </is>
      </c>
      <c r="K431" t="inlineStr">
        <is>
          <t>Краски масляные земляные марки МА-0115 мумия, сурик железный</t>
        </is>
      </c>
      <c r="L431" t="n">
        <v>1348</v>
      </c>
      <c r="N431" t="n">
        <v>1009</v>
      </c>
      <c r="O431" t="inlineStr">
        <is>
          <t>т</t>
        </is>
      </c>
      <c r="P431" t="inlineStr">
        <is>
          <t>т</t>
        </is>
      </c>
      <c r="Q431" t="n">
        <v>1000</v>
      </c>
      <c r="X431" t="n">
        <v>0.0014</v>
      </c>
      <c r="Y431" t="n">
        <v>15118.99</v>
      </c>
      <c r="Z431" t="n">
        <v>0</v>
      </c>
      <c r="AA431" t="n">
        <v>0</v>
      </c>
      <c r="AB431" t="n">
        <v>0</v>
      </c>
      <c r="AC431" t="n">
        <v>0</v>
      </c>
      <c r="AD431" t="n">
        <v>1</v>
      </c>
      <c r="AE431" t="n">
        <v>0</v>
      </c>
      <c r="AF431" t="inlineStr"/>
      <c r="AG431" t="n">
        <v>0.0014</v>
      </c>
      <c r="AH431" t="n">
        <v>2</v>
      </c>
      <c r="AI431" t="n">
        <v>78865909</v>
      </c>
      <c r="AJ431" t="n">
        <v>439</v>
      </c>
      <c r="AK431" t="n">
        <v>0</v>
      </c>
      <c r="AL431" t="n">
        <v>0</v>
      </c>
      <c r="AM431" t="n">
        <v>0</v>
      </c>
      <c r="AN431" t="n">
        <v>0</v>
      </c>
      <c r="AO431" t="n">
        <v>0</v>
      </c>
      <c r="AP431" t="n">
        <v>0</v>
      </c>
      <c r="AQ431" t="n">
        <v>0</v>
      </c>
      <c r="AR431" t="n">
        <v>0</v>
      </c>
    </row>
    <row r="432">
      <c r="A432">
        <f>ROW(Source!A1261)</f>
        <v/>
      </c>
      <c r="B432" t="n">
        <v>78865910</v>
      </c>
      <c r="C432" t="n">
        <v>78865906</v>
      </c>
      <c r="D432" t="n">
        <v>29110573</v>
      </c>
      <c r="E432" t="n">
        <v>1</v>
      </c>
      <c r="F432" t="n">
        <v>1</v>
      </c>
      <c r="G432" t="n">
        <v>1</v>
      </c>
      <c r="H432" t="n">
        <v>3</v>
      </c>
      <c r="I432" t="inlineStr">
        <is>
          <t>101-0628</t>
        </is>
      </c>
      <c r="J432" t="inlineStr">
        <is>
          <t>ТССЦ Московской обл., 101-0628, приказ Минстроя России №675/пр от 28.02.2017 № 254/пр</t>
        </is>
      </c>
      <c r="K432" t="inlineStr">
        <is>
          <t>Олифа комбинированная, марки К-3</t>
        </is>
      </c>
      <c r="L432" t="n">
        <v>1348</v>
      </c>
      <c r="N432" t="n">
        <v>1009</v>
      </c>
      <c r="O432" t="inlineStr">
        <is>
          <t>т</t>
        </is>
      </c>
      <c r="P432" t="inlineStr">
        <is>
          <t>т</t>
        </is>
      </c>
      <c r="Q432" t="n">
        <v>1000</v>
      </c>
      <c r="X432" t="n">
        <v>0.0007</v>
      </c>
      <c r="Y432" t="n">
        <v>16950</v>
      </c>
      <c r="Z432" t="n">
        <v>0</v>
      </c>
      <c r="AA432" t="n">
        <v>0</v>
      </c>
      <c r="AB432" t="n">
        <v>0</v>
      </c>
      <c r="AC432" t="n">
        <v>0</v>
      </c>
      <c r="AD432" t="n">
        <v>1</v>
      </c>
      <c r="AE432" t="n">
        <v>0</v>
      </c>
      <c r="AF432" t="inlineStr"/>
      <c r="AG432" t="n">
        <v>0.0007</v>
      </c>
      <c r="AH432" t="n">
        <v>2</v>
      </c>
      <c r="AI432" t="n">
        <v>78865910</v>
      </c>
      <c r="AJ432" t="n">
        <v>440</v>
      </c>
      <c r="AK432" t="n">
        <v>0</v>
      </c>
      <c r="AL432" t="n">
        <v>0</v>
      </c>
      <c r="AM432" t="n">
        <v>0</v>
      </c>
      <c r="AN432" t="n">
        <v>0</v>
      </c>
      <c r="AO432" t="n">
        <v>0</v>
      </c>
      <c r="AP432" t="n">
        <v>0</v>
      </c>
      <c r="AQ432" t="n">
        <v>0</v>
      </c>
      <c r="AR432" t="n">
        <v>0</v>
      </c>
    </row>
    <row r="433">
      <c r="A433">
        <f>ROW(Source!A1261)</f>
        <v/>
      </c>
      <c r="B433" t="n">
        <v>78865911</v>
      </c>
      <c r="C433" t="n">
        <v>78865906</v>
      </c>
      <c r="D433" t="n">
        <v>29107963</v>
      </c>
      <c r="E433" t="n">
        <v>1</v>
      </c>
      <c r="F433" t="n">
        <v>1</v>
      </c>
      <c r="G433" t="n">
        <v>1</v>
      </c>
      <c r="H433" t="n">
        <v>3</v>
      </c>
      <c r="I433" t="inlineStr">
        <is>
          <t>101-1669</t>
        </is>
      </c>
      <c r="J433" t="inlineStr">
        <is>
          <t>ТССЦ Московской обл., 101-1669, приказ Минстроя России №675/пр от 28.02.2017 № 254/пр</t>
        </is>
      </c>
      <c r="K433" t="inlineStr">
        <is>
          <t>Очес льняной</t>
        </is>
      </c>
      <c r="L433" t="n">
        <v>1346</v>
      </c>
      <c r="N433" t="n">
        <v>1009</v>
      </c>
      <c r="O433" t="inlineStr">
        <is>
          <t>кг</t>
        </is>
      </c>
      <c r="P433" t="inlineStr">
        <is>
          <t>кг</t>
        </is>
      </c>
      <c r="Q433" t="n">
        <v>1</v>
      </c>
      <c r="X433" t="n">
        <v>0.7</v>
      </c>
      <c r="Y433" t="n">
        <v>37.29</v>
      </c>
      <c r="Z433" t="n">
        <v>0</v>
      </c>
      <c r="AA433" t="n">
        <v>0</v>
      </c>
      <c r="AB433" t="n">
        <v>0</v>
      </c>
      <c r="AC433" t="n">
        <v>0</v>
      </c>
      <c r="AD433" t="n">
        <v>1</v>
      </c>
      <c r="AE433" t="n">
        <v>0</v>
      </c>
      <c r="AF433" t="inlineStr"/>
      <c r="AG433" t="n">
        <v>0.7</v>
      </c>
      <c r="AH433" t="n">
        <v>2</v>
      </c>
      <c r="AI433" t="n">
        <v>78865911</v>
      </c>
      <c r="AJ433" t="n">
        <v>441</v>
      </c>
      <c r="AK433" t="n">
        <v>0</v>
      </c>
      <c r="AL433" t="n">
        <v>0</v>
      </c>
      <c r="AM433" t="n">
        <v>0</v>
      </c>
      <c r="AN433" t="n">
        <v>0</v>
      </c>
      <c r="AO433" t="n">
        <v>0</v>
      </c>
      <c r="AP433" t="n">
        <v>0</v>
      </c>
      <c r="AQ433" t="n">
        <v>0</v>
      </c>
      <c r="AR433" t="n">
        <v>0</v>
      </c>
    </row>
    <row r="434">
      <c r="A434">
        <f>ROW(Source!A1261)</f>
        <v/>
      </c>
      <c r="B434" t="n">
        <v>78865912</v>
      </c>
      <c r="C434" t="n">
        <v>78865906</v>
      </c>
      <c r="D434" t="n">
        <v>29142465</v>
      </c>
      <c r="E434" t="n">
        <v>1</v>
      </c>
      <c r="F434" t="n">
        <v>1</v>
      </c>
      <c r="G434" t="n">
        <v>1</v>
      </c>
      <c r="H434" t="n">
        <v>3</v>
      </c>
      <c r="I434" t="inlineStr">
        <is>
          <t>302-1342</t>
        </is>
      </c>
      <c r="J434" t="inlineStr">
        <is>
          <t>ТССЦ Московской обл., 302-1342, приказ Минстроя России №675/пр от 28.02.2017 № 256/пр</t>
        </is>
      </c>
      <c r="K434" t="inlineStr">
        <is>
          <t>Вентили проходные муфтовые 15кч18п для воды давлением 1,6 МПа (16 кгс/см2), диаметром 20 мм</t>
        </is>
      </c>
      <c r="L434" t="n">
        <v>1354</v>
      </c>
      <c r="N434" t="n">
        <v>1010</v>
      </c>
      <c r="O434" t="inlineStr">
        <is>
          <t>шт.</t>
        </is>
      </c>
      <c r="P434" t="inlineStr">
        <is>
          <t>шт.</t>
        </is>
      </c>
      <c r="Q434" t="n">
        <v>1</v>
      </c>
      <c r="X434" t="n">
        <v>100</v>
      </c>
      <c r="Y434" t="n">
        <v>21.81</v>
      </c>
      <c r="Z434" t="n">
        <v>0</v>
      </c>
      <c r="AA434" t="n">
        <v>0</v>
      </c>
      <c r="AB434" t="n">
        <v>0</v>
      </c>
      <c r="AC434" t="n">
        <v>0</v>
      </c>
      <c r="AD434" t="n">
        <v>1</v>
      </c>
      <c r="AE434" t="n">
        <v>0</v>
      </c>
      <c r="AF434" t="inlineStr"/>
      <c r="AG434" t="n">
        <v>100</v>
      </c>
      <c r="AH434" t="n">
        <v>2</v>
      </c>
      <c r="AI434" t="n">
        <v>78865912</v>
      </c>
      <c r="AJ434" t="n">
        <v>442</v>
      </c>
      <c r="AK434" t="n">
        <v>0</v>
      </c>
      <c r="AL434" t="n">
        <v>0</v>
      </c>
      <c r="AM434" t="n">
        <v>0</v>
      </c>
      <c r="AN434" t="n">
        <v>0</v>
      </c>
      <c r="AO434" t="n">
        <v>0</v>
      </c>
      <c r="AP434" t="n">
        <v>0</v>
      </c>
      <c r="AQ434" t="n">
        <v>0</v>
      </c>
      <c r="AR434" t="n">
        <v>0</v>
      </c>
    </row>
    <row r="435">
      <c r="A435">
        <f>ROW(Source!A1261)</f>
        <v/>
      </c>
      <c r="B435" t="n">
        <v>78865913</v>
      </c>
      <c r="C435" t="n">
        <v>78865906</v>
      </c>
      <c r="D435" t="n">
        <v>29164350</v>
      </c>
      <c r="E435" t="n">
        <v>1</v>
      </c>
      <c r="F435" t="n">
        <v>1</v>
      </c>
      <c r="G435" t="n">
        <v>1</v>
      </c>
      <c r="H435" t="n">
        <v>3</v>
      </c>
      <c r="I435" t="inlineStr">
        <is>
          <t>509-9899</t>
        </is>
      </c>
      <c r="J435" t="inlineStr">
        <is>
          <t>ТССЦ Московской обл., 509-9899, приказ Минстроя России №675/пр от 28.02.2017 № 258/пр</t>
        </is>
      </c>
      <c r="K435" t="inlineStr">
        <is>
          <t>Строительный мусор и масса возвратных материалов</t>
        </is>
      </c>
      <c r="L435" t="n">
        <v>1348</v>
      </c>
      <c r="N435" t="n">
        <v>1009</v>
      </c>
      <c r="O435" t="inlineStr">
        <is>
          <t>т</t>
        </is>
      </c>
      <c r="P435" t="inlineStr">
        <is>
          <t>т</t>
        </is>
      </c>
      <c r="Q435" t="n">
        <v>1000</v>
      </c>
      <c r="X435" t="n">
        <v>0.04</v>
      </c>
      <c r="Y435" t="n">
        <v>0</v>
      </c>
      <c r="Z435" t="n">
        <v>0</v>
      </c>
      <c r="AA435" t="n">
        <v>0</v>
      </c>
      <c r="AB435" t="n">
        <v>0</v>
      </c>
      <c r="AC435" t="n">
        <v>0</v>
      </c>
      <c r="AD435" t="n">
        <v>0</v>
      </c>
      <c r="AE435" t="n">
        <v>0</v>
      </c>
      <c r="AF435" t="inlineStr"/>
      <c r="AG435" t="n">
        <v>0.04</v>
      </c>
      <c r="AH435" t="n">
        <v>2</v>
      </c>
      <c r="AI435" t="n">
        <v>78865913</v>
      </c>
      <c r="AJ435" t="n">
        <v>443</v>
      </c>
      <c r="AK435" t="n">
        <v>0</v>
      </c>
      <c r="AL435" t="n">
        <v>0</v>
      </c>
      <c r="AM435" t="n">
        <v>0</v>
      </c>
      <c r="AN435" t="n">
        <v>0</v>
      </c>
      <c r="AO435" t="n">
        <v>0</v>
      </c>
      <c r="AP435" t="n">
        <v>0</v>
      </c>
      <c r="AQ435" t="n">
        <v>0</v>
      </c>
      <c r="AR435" t="n">
        <v>0</v>
      </c>
    </row>
    <row r="436">
      <c r="A436">
        <f>ROW(Source!A1301)</f>
        <v/>
      </c>
      <c r="B436" t="n">
        <v>78865979</v>
      </c>
      <c r="C436" t="n">
        <v>78865978</v>
      </c>
      <c r="D436" t="n">
        <v>18413627</v>
      </c>
      <c r="E436" t="n">
        <v>1</v>
      </c>
      <c r="F436" t="n">
        <v>1</v>
      </c>
      <c r="G436" t="n">
        <v>1</v>
      </c>
      <c r="H436" t="n">
        <v>1</v>
      </c>
      <c r="I436" t="inlineStr">
        <is>
          <t>1-1042-90</t>
        </is>
      </c>
      <c r="J436" t="inlineStr"/>
      <c r="K436" t="inlineStr">
        <is>
          <t>Рабочий строитель среднего разряда 4,2</t>
        </is>
      </c>
      <c r="L436" t="n">
        <v>1369</v>
      </c>
      <c r="N436" t="n">
        <v>1013</v>
      </c>
      <c r="O436" t="inlineStr">
        <is>
          <t>чел.-ч</t>
        </is>
      </c>
      <c r="P436" t="inlineStr">
        <is>
          <t>чел.-ч</t>
        </is>
      </c>
      <c r="Q436" t="n">
        <v>1</v>
      </c>
      <c r="X436" t="n">
        <v>1.11</v>
      </c>
      <c r="Y436" t="n">
        <v>0</v>
      </c>
      <c r="Z436" t="n">
        <v>0</v>
      </c>
      <c r="AA436" t="n">
        <v>0</v>
      </c>
      <c r="AB436" t="n">
        <v>9.92</v>
      </c>
      <c r="AC436" t="n">
        <v>0</v>
      </c>
      <c r="AD436" t="n">
        <v>1</v>
      </c>
      <c r="AE436" t="n">
        <v>1</v>
      </c>
      <c r="AF436" t="inlineStr"/>
      <c r="AG436" t="n">
        <v>1.11</v>
      </c>
      <c r="AH436" t="n">
        <v>2</v>
      </c>
      <c r="AI436" t="n">
        <v>78865979</v>
      </c>
      <c r="AJ436" t="n">
        <v>444</v>
      </c>
      <c r="AK436" t="n">
        <v>0</v>
      </c>
      <c r="AL436" t="n">
        <v>0</v>
      </c>
      <c r="AM436" t="n">
        <v>0</v>
      </c>
      <c r="AN436" t="n">
        <v>0</v>
      </c>
      <c r="AO436" t="n">
        <v>0</v>
      </c>
      <c r="AP436" t="n">
        <v>0</v>
      </c>
      <c r="AQ436" t="n">
        <v>0</v>
      </c>
      <c r="AR436" t="n">
        <v>0</v>
      </c>
    </row>
    <row r="437">
      <c r="A437">
        <f>ROW(Source!A1301)</f>
        <v/>
      </c>
      <c r="B437" t="n">
        <v>78865980</v>
      </c>
      <c r="C437" t="n">
        <v>78865978</v>
      </c>
      <c r="D437" t="n">
        <v>29172657</v>
      </c>
      <c r="E437" t="n">
        <v>1</v>
      </c>
      <c r="F437" t="n">
        <v>1</v>
      </c>
      <c r="G437" t="n">
        <v>1</v>
      </c>
      <c r="H437" t="n">
        <v>2</v>
      </c>
      <c r="I437" t="inlineStr">
        <is>
          <t>040502</t>
        </is>
      </c>
      <c r="J437" t="inlineStr">
        <is>
          <t>ТСЭМ Московской обл., 040502, приказ Минстроя России №675/пр от 28.02.2017 № 264/пр</t>
        </is>
      </c>
      <c r="K437" t="inlineStr">
        <is>
          <t>Установки для сварки ручной дуговой (постоянного тока)</t>
        </is>
      </c>
      <c r="L437" t="n">
        <v>1368</v>
      </c>
      <c r="N437" t="n">
        <v>1011</v>
      </c>
      <c r="O437" t="inlineStr">
        <is>
          <t>маш.-ч</t>
        </is>
      </c>
      <c r="P437" t="inlineStr">
        <is>
          <t>маш.-ч</t>
        </is>
      </c>
      <c r="Q437" t="n">
        <v>1</v>
      </c>
      <c r="X437" t="n">
        <v>0.26</v>
      </c>
      <c r="Y437" t="n">
        <v>0</v>
      </c>
      <c r="Z437" t="n">
        <v>8.1</v>
      </c>
      <c r="AA437" t="n">
        <v>0</v>
      </c>
      <c r="AB437" t="n">
        <v>0</v>
      </c>
      <c r="AC437" t="n">
        <v>0</v>
      </c>
      <c r="AD437" t="n">
        <v>1</v>
      </c>
      <c r="AE437" t="n">
        <v>0</v>
      </c>
      <c r="AF437" t="inlineStr"/>
      <c r="AG437" t="n">
        <v>0.26</v>
      </c>
      <c r="AH437" t="n">
        <v>2</v>
      </c>
      <c r="AI437" t="n">
        <v>78865980</v>
      </c>
      <c r="AJ437" t="n">
        <v>445</v>
      </c>
      <c r="AK437" t="n">
        <v>0</v>
      </c>
      <c r="AL437" t="n">
        <v>0</v>
      </c>
      <c r="AM437" t="n">
        <v>0</v>
      </c>
      <c r="AN437" t="n">
        <v>0</v>
      </c>
      <c r="AO437" t="n">
        <v>0</v>
      </c>
      <c r="AP437" t="n">
        <v>0</v>
      </c>
      <c r="AQ437" t="n">
        <v>0</v>
      </c>
      <c r="AR437" t="n">
        <v>0</v>
      </c>
    </row>
    <row r="438">
      <c r="A438">
        <f>ROW(Source!A1301)</f>
        <v/>
      </c>
      <c r="B438" t="n">
        <v>78865981</v>
      </c>
      <c r="C438" t="n">
        <v>78865978</v>
      </c>
      <c r="D438" t="n">
        <v>29173472</v>
      </c>
      <c r="E438" t="n">
        <v>1</v>
      </c>
      <c r="F438" t="n">
        <v>1</v>
      </c>
      <c r="G438" t="n">
        <v>1</v>
      </c>
      <c r="H438" t="n">
        <v>2</v>
      </c>
      <c r="I438" t="inlineStr">
        <is>
          <t>134041</t>
        </is>
      </c>
      <c r="J438" t="inlineStr">
        <is>
          <t>ТСЭМ Московской обл., 134041, приказ Минстроя России №675/пр от 28.02.2017 № 264/пр</t>
        </is>
      </c>
      <c r="K438" t="inlineStr">
        <is>
          <t>Шуруповерт</t>
        </is>
      </c>
      <c r="L438" t="n">
        <v>1368</v>
      </c>
      <c r="N438" t="n">
        <v>1011</v>
      </c>
      <c r="O438" t="inlineStr">
        <is>
          <t>маш.-ч</t>
        </is>
      </c>
      <c r="P438" t="inlineStr">
        <is>
          <t>маш.-ч</t>
        </is>
      </c>
      <c r="Q438" t="n">
        <v>1</v>
      </c>
      <c r="X438" t="n">
        <v>0.15</v>
      </c>
      <c r="Y438" t="n">
        <v>0</v>
      </c>
      <c r="Z438" t="n">
        <v>3</v>
      </c>
      <c r="AA438" t="n">
        <v>0</v>
      </c>
      <c r="AB438" t="n">
        <v>0</v>
      </c>
      <c r="AC438" t="n">
        <v>0</v>
      </c>
      <c r="AD438" t="n">
        <v>1</v>
      </c>
      <c r="AE438" t="n">
        <v>0</v>
      </c>
      <c r="AF438" t="inlineStr"/>
      <c r="AG438" t="n">
        <v>0.15</v>
      </c>
      <c r="AH438" t="n">
        <v>2</v>
      </c>
      <c r="AI438" t="n">
        <v>78865981</v>
      </c>
      <c r="AJ438" t="n">
        <v>446</v>
      </c>
      <c r="AK438" t="n">
        <v>0</v>
      </c>
      <c r="AL438" t="n">
        <v>0</v>
      </c>
      <c r="AM438" t="n">
        <v>0</v>
      </c>
      <c r="AN438" t="n">
        <v>0</v>
      </c>
      <c r="AO438" t="n">
        <v>0</v>
      </c>
      <c r="AP438" t="n">
        <v>0</v>
      </c>
      <c r="AQ438" t="n">
        <v>0</v>
      </c>
      <c r="AR438" t="n">
        <v>0</v>
      </c>
    </row>
    <row r="439">
      <c r="A439">
        <f>ROW(Source!A1301)</f>
        <v/>
      </c>
      <c r="B439" t="n">
        <v>78865982</v>
      </c>
      <c r="C439" t="n">
        <v>78865978</v>
      </c>
      <c r="D439" t="n">
        <v>29174500</v>
      </c>
      <c r="E439" t="n">
        <v>1</v>
      </c>
      <c r="F439" t="n">
        <v>1</v>
      </c>
      <c r="G439" t="n">
        <v>1</v>
      </c>
      <c r="H439" t="n">
        <v>2</v>
      </c>
      <c r="I439" t="inlineStr">
        <is>
          <t>330206</t>
        </is>
      </c>
      <c r="J439" t="inlineStr">
        <is>
          <t>ТСЭМ Московской обл., 330206, приказ Минстроя России №675/пр от 28.02.2017 № 264/пр</t>
        </is>
      </c>
      <c r="K439" t="inlineStr">
        <is>
          <t>Дрели электрические</t>
        </is>
      </c>
      <c r="L439" t="n">
        <v>1368</v>
      </c>
      <c r="N439" t="n">
        <v>1011</v>
      </c>
      <c r="O439" t="inlineStr">
        <is>
          <t>маш.-ч</t>
        </is>
      </c>
      <c r="P439" t="inlineStr">
        <is>
          <t>маш.-ч</t>
        </is>
      </c>
      <c r="Q439" t="n">
        <v>1</v>
      </c>
      <c r="X439" t="n">
        <v>0.11</v>
      </c>
      <c r="Y439" t="n">
        <v>0</v>
      </c>
      <c r="Z439" t="n">
        <v>1.95</v>
      </c>
      <c r="AA439" t="n">
        <v>0</v>
      </c>
      <c r="AB439" t="n">
        <v>0</v>
      </c>
      <c r="AC439" t="n">
        <v>0</v>
      </c>
      <c r="AD439" t="n">
        <v>1</v>
      </c>
      <c r="AE439" t="n">
        <v>0</v>
      </c>
      <c r="AF439" t="inlineStr"/>
      <c r="AG439" t="n">
        <v>0.11</v>
      </c>
      <c r="AH439" t="n">
        <v>2</v>
      </c>
      <c r="AI439" t="n">
        <v>78865982</v>
      </c>
      <c r="AJ439" t="n">
        <v>447</v>
      </c>
      <c r="AK439" t="n">
        <v>0</v>
      </c>
      <c r="AL439" t="n">
        <v>0</v>
      </c>
      <c r="AM439" t="n">
        <v>0</v>
      </c>
      <c r="AN439" t="n">
        <v>0</v>
      </c>
      <c r="AO439" t="n">
        <v>0</v>
      </c>
      <c r="AP439" t="n">
        <v>0</v>
      </c>
      <c r="AQ439" t="n">
        <v>0</v>
      </c>
      <c r="AR439" t="n">
        <v>0</v>
      </c>
    </row>
    <row r="440">
      <c r="A440">
        <f>ROW(Source!A1301)</f>
        <v/>
      </c>
      <c r="B440" t="n">
        <v>78865983</v>
      </c>
      <c r="C440" t="n">
        <v>78865978</v>
      </c>
      <c r="D440" t="n">
        <v>29174507</v>
      </c>
      <c r="E440" t="n">
        <v>1</v>
      </c>
      <c r="F440" t="n">
        <v>1</v>
      </c>
      <c r="G440" t="n">
        <v>1</v>
      </c>
      <c r="H440" t="n">
        <v>2</v>
      </c>
      <c r="I440" t="inlineStr">
        <is>
          <t>330301</t>
        </is>
      </c>
      <c r="J440" t="inlineStr">
        <is>
          <t>ТСЭМ Московской обл., 330301, приказ Минстроя России №675/пр от 28.02.2017 № 264/пр</t>
        </is>
      </c>
      <c r="K440" t="inlineStr">
        <is>
          <t>Машины шлифовальные электрические</t>
        </is>
      </c>
      <c r="L440" t="n">
        <v>1368</v>
      </c>
      <c r="N440" t="n">
        <v>1011</v>
      </c>
      <c r="O440" t="inlineStr">
        <is>
          <t>маш.-ч</t>
        </is>
      </c>
      <c r="P440" t="inlineStr">
        <is>
          <t>маш.-ч</t>
        </is>
      </c>
      <c r="Q440" t="n">
        <v>1</v>
      </c>
      <c r="X440" t="n">
        <v>0.02</v>
      </c>
      <c r="Y440" t="n">
        <v>0</v>
      </c>
      <c r="Z440" t="n">
        <v>5.13</v>
      </c>
      <c r="AA440" t="n">
        <v>0</v>
      </c>
      <c r="AB440" t="n">
        <v>0</v>
      </c>
      <c r="AC440" t="n">
        <v>0</v>
      </c>
      <c r="AD440" t="n">
        <v>1</v>
      </c>
      <c r="AE440" t="n">
        <v>0</v>
      </c>
      <c r="AF440" t="inlineStr"/>
      <c r="AG440" t="n">
        <v>0.02</v>
      </c>
      <c r="AH440" t="n">
        <v>2</v>
      </c>
      <c r="AI440" t="n">
        <v>78865983</v>
      </c>
      <c r="AJ440" t="n">
        <v>448</v>
      </c>
      <c r="AK440" t="n">
        <v>0</v>
      </c>
      <c r="AL440" t="n">
        <v>0</v>
      </c>
      <c r="AM440" t="n">
        <v>0</v>
      </c>
      <c r="AN440" t="n">
        <v>0</v>
      </c>
      <c r="AO440" t="n">
        <v>0</v>
      </c>
      <c r="AP440" t="n">
        <v>0</v>
      </c>
      <c r="AQ440" t="n">
        <v>0</v>
      </c>
      <c r="AR440" t="n">
        <v>0</v>
      </c>
    </row>
    <row r="441">
      <c r="A441">
        <f>ROW(Source!A1301)</f>
        <v/>
      </c>
      <c r="B441" t="n">
        <v>78865984</v>
      </c>
      <c r="C441" t="n">
        <v>78865978</v>
      </c>
      <c r="D441" t="n">
        <v>29113979</v>
      </c>
      <c r="E441" t="n">
        <v>1</v>
      </c>
      <c r="F441" t="n">
        <v>1</v>
      </c>
      <c r="G441" t="n">
        <v>1</v>
      </c>
      <c r="H441" t="n">
        <v>3</v>
      </c>
      <c r="I441" t="inlineStr">
        <is>
          <t>101-1513</t>
        </is>
      </c>
      <c r="J441" t="inlineStr">
        <is>
          <t>ТССЦ Московской обл., 101-1513, приказ Минстроя России №675/пр от 28.02.2017 № 254/пр</t>
        </is>
      </c>
      <c r="K441" t="inlineStr">
        <is>
          <t>Электроды диаметром 4 мм Э42</t>
        </is>
      </c>
      <c r="L441" t="n">
        <v>1348</v>
      </c>
      <c r="N441" t="n">
        <v>1009</v>
      </c>
      <c r="O441" t="inlineStr">
        <is>
          <t>т</t>
        </is>
      </c>
      <c r="P441" t="inlineStr">
        <is>
          <t>т</t>
        </is>
      </c>
      <c r="Q441" t="n">
        <v>1000</v>
      </c>
      <c r="X441" t="n">
        <v>6.999999999999999e-05</v>
      </c>
      <c r="Y441" t="n">
        <v>9749.99</v>
      </c>
      <c r="Z441" t="n">
        <v>0</v>
      </c>
      <c r="AA441" t="n">
        <v>0</v>
      </c>
      <c r="AB441" t="n">
        <v>0</v>
      </c>
      <c r="AC441" t="n">
        <v>0</v>
      </c>
      <c r="AD441" t="n">
        <v>1</v>
      </c>
      <c r="AE441" t="n">
        <v>0</v>
      </c>
      <c r="AF441" t="inlineStr"/>
      <c r="AG441" t="n">
        <v>6.999999999999999e-05</v>
      </c>
      <c r="AH441" t="n">
        <v>2</v>
      </c>
      <c r="AI441" t="n">
        <v>78865984</v>
      </c>
      <c r="AJ441" t="n">
        <v>449</v>
      </c>
      <c r="AK441" t="n">
        <v>0</v>
      </c>
      <c r="AL441" t="n">
        <v>0</v>
      </c>
      <c r="AM441" t="n">
        <v>0</v>
      </c>
      <c r="AN441" t="n">
        <v>0</v>
      </c>
      <c r="AO441" t="n">
        <v>0</v>
      </c>
      <c r="AP441" t="n">
        <v>0</v>
      </c>
      <c r="AQ441" t="n">
        <v>0</v>
      </c>
      <c r="AR441" t="n">
        <v>0</v>
      </c>
    </row>
    <row r="442">
      <c r="A442">
        <f>ROW(Source!A1301)</f>
        <v/>
      </c>
      <c r="B442" t="n">
        <v>78865985</v>
      </c>
      <c r="C442" t="n">
        <v>78865978</v>
      </c>
      <c r="D442" t="n">
        <v>29114298</v>
      </c>
      <c r="E442" t="n">
        <v>1</v>
      </c>
      <c r="F442" t="n">
        <v>1</v>
      </c>
      <c r="G442" t="n">
        <v>1</v>
      </c>
      <c r="H442" t="n">
        <v>3</v>
      </c>
      <c r="I442" t="inlineStr">
        <is>
          <t>101-1845</t>
        </is>
      </c>
      <c r="J442" t="inlineStr">
        <is>
          <t>ТССЦ Московской обл., 101-1845, приказ Минстроя России №675/пр от 28.02.2017 № 254/пр</t>
        </is>
      </c>
      <c r="K442" t="inlineStr">
        <is>
          <t>Винты самонарезающие с уплотнительной прокладкой 4,8х35 мм</t>
        </is>
      </c>
      <c r="L442" t="n">
        <v>1355</v>
      </c>
      <c r="N442" t="n">
        <v>1010</v>
      </c>
      <c r="O442" t="inlineStr">
        <is>
          <t>100 шт.</t>
        </is>
      </c>
      <c r="P442" t="inlineStr">
        <is>
          <t>100 шт.</t>
        </is>
      </c>
      <c r="Q442" t="n">
        <v>100</v>
      </c>
      <c r="X442" t="n">
        <v>8.000000000000001e-05</v>
      </c>
      <c r="Y442" t="n">
        <v>20</v>
      </c>
      <c r="Z442" t="n">
        <v>0</v>
      </c>
      <c r="AA442" t="n">
        <v>0</v>
      </c>
      <c r="AB442" t="n">
        <v>0</v>
      </c>
      <c r="AC442" t="n">
        <v>0</v>
      </c>
      <c r="AD442" t="n">
        <v>1</v>
      </c>
      <c r="AE442" t="n">
        <v>0</v>
      </c>
      <c r="AF442" t="inlineStr"/>
      <c r="AG442" t="n">
        <v>8.000000000000001e-05</v>
      </c>
      <c r="AH442" t="n">
        <v>2</v>
      </c>
      <c r="AI442" t="n">
        <v>78865985</v>
      </c>
      <c r="AJ442" t="n">
        <v>450</v>
      </c>
      <c r="AK442" t="n">
        <v>0</v>
      </c>
      <c r="AL442" t="n">
        <v>0</v>
      </c>
      <c r="AM442" t="n">
        <v>0</v>
      </c>
      <c r="AN442" t="n">
        <v>0</v>
      </c>
      <c r="AO442" t="n">
        <v>0</v>
      </c>
      <c r="AP442" t="n">
        <v>0</v>
      </c>
      <c r="AQ442" t="n">
        <v>0</v>
      </c>
      <c r="AR442" t="n">
        <v>0</v>
      </c>
    </row>
    <row r="443">
      <c r="A443">
        <f>ROW(Source!A1301)</f>
        <v/>
      </c>
      <c r="B443" t="n">
        <v>78865986</v>
      </c>
      <c r="C443" t="n">
        <v>78865978</v>
      </c>
      <c r="D443" t="n">
        <v>29114830</v>
      </c>
      <c r="E443" t="n">
        <v>1</v>
      </c>
      <c r="F443" t="n">
        <v>1</v>
      </c>
      <c r="G443" t="n">
        <v>1</v>
      </c>
      <c r="H443" t="n">
        <v>3</v>
      </c>
      <c r="I443" t="inlineStr">
        <is>
          <t>101-9411</t>
        </is>
      </c>
      <c r="J443" t="inlineStr">
        <is>
          <t>ТССЦ Московской обл., 101-9411, приказ Минстроя России №675/пр от 28.02.2017 № 254/пр</t>
        </is>
      </c>
      <c r="K443" t="inlineStr">
        <is>
          <t>Скобяные изделия</t>
        </is>
      </c>
      <c r="L443" t="n">
        <v>1035</v>
      </c>
      <c r="N443" t="n">
        <v>1013</v>
      </c>
      <c r="O443" t="inlineStr">
        <is>
          <t>компл.</t>
        </is>
      </c>
      <c r="P443" t="inlineStr">
        <is>
          <t>компл.</t>
        </is>
      </c>
      <c r="Q443" t="n">
        <v>1</v>
      </c>
      <c r="X443" t="n">
        <v>0</v>
      </c>
      <c r="Y443" t="n">
        <v>0</v>
      </c>
      <c r="Z443" t="n">
        <v>0</v>
      </c>
      <c r="AA443" t="n">
        <v>0</v>
      </c>
      <c r="AB443" t="n">
        <v>0</v>
      </c>
      <c r="AC443" t="n">
        <v>1</v>
      </c>
      <c r="AD443" t="n">
        <v>0</v>
      </c>
      <c r="AE443" t="n">
        <v>0</v>
      </c>
      <c r="AF443" t="inlineStr"/>
      <c r="AG443" t="n">
        <v>0</v>
      </c>
      <c r="AH443" t="n">
        <v>3</v>
      </c>
      <c r="AI443" t="n">
        <v>-1</v>
      </c>
      <c r="AJ443" t="inlineStr"/>
      <c r="AK443" t="n">
        <v>0</v>
      </c>
      <c r="AL443" t="n">
        <v>0</v>
      </c>
      <c r="AM443" t="n">
        <v>0</v>
      </c>
      <c r="AN443" t="n">
        <v>0</v>
      </c>
      <c r="AO443" t="n">
        <v>0</v>
      </c>
      <c r="AP443" t="n">
        <v>0</v>
      </c>
      <c r="AQ443" t="n">
        <v>0</v>
      </c>
      <c r="AR443" t="n">
        <v>0</v>
      </c>
    </row>
    <row r="444">
      <c r="A444">
        <f>ROW(Source!A1341)</f>
        <v/>
      </c>
      <c r="B444" t="n">
        <v>78866056</v>
      </c>
      <c r="C444" t="n">
        <v>78866055</v>
      </c>
      <c r="D444" t="n">
        <v>18410631</v>
      </c>
      <c r="E444" t="n">
        <v>1</v>
      </c>
      <c r="F444" t="n">
        <v>1</v>
      </c>
      <c r="G444" t="n">
        <v>1</v>
      </c>
      <c r="H444" t="n">
        <v>1</v>
      </c>
      <c r="I444" t="inlineStr">
        <is>
          <t>1-1029-90</t>
        </is>
      </c>
      <c r="J444" t="inlineStr"/>
      <c r="K444" t="inlineStr">
        <is>
          <t>Рабочий строитель среднего разряда 2,9</t>
        </is>
      </c>
      <c r="L444" t="n">
        <v>1369</v>
      </c>
      <c r="N444" t="n">
        <v>1013</v>
      </c>
      <c r="O444" t="inlineStr">
        <is>
          <t>чел.-ч</t>
        </is>
      </c>
      <c r="P444" t="inlineStr">
        <is>
          <t>чел.-ч</t>
        </is>
      </c>
      <c r="Q444" t="n">
        <v>1</v>
      </c>
      <c r="X444" t="n">
        <v>85.3</v>
      </c>
      <c r="Y444" t="n">
        <v>0</v>
      </c>
      <c r="Z444" t="n">
        <v>0</v>
      </c>
      <c r="AA444" t="n">
        <v>0</v>
      </c>
      <c r="AB444" t="n">
        <v>8.460000000000001</v>
      </c>
      <c r="AC444" t="n">
        <v>0</v>
      </c>
      <c r="AD444" t="n">
        <v>1</v>
      </c>
      <c r="AE444" t="n">
        <v>1</v>
      </c>
      <c r="AF444" t="inlineStr"/>
      <c r="AG444" t="n">
        <v>85.3</v>
      </c>
      <c r="AH444" t="n">
        <v>2</v>
      </c>
      <c r="AI444" t="n">
        <v>78866056</v>
      </c>
      <c r="AJ444" t="n">
        <v>452</v>
      </c>
      <c r="AK444" t="n">
        <v>0</v>
      </c>
      <c r="AL444" t="n">
        <v>0</v>
      </c>
      <c r="AM444" t="n">
        <v>0</v>
      </c>
      <c r="AN444" t="n">
        <v>0</v>
      </c>
      <c r="AO444" t="n">
        <v>0</v>
      </c>
      <c r="AP444" t="n">
        <v>0</v>
      </c>
      <c r="AQ444" t="n">
        <v>0</v>
      </c>
      <c r="AR444" t="n">
        <v>0</v>
      </c>
    </row>
    <row r="445">
      <c r="A445">
        <f>ROW(Source!A1341)</f>
        <v/>
      </c>
      <c r="B445" t="n">
        <v>78866057</v>
      </c>
      <c r="C445" t="n">
        <v>78866055</v>
      </c>
      <c r="D445" t="n">
        <v>121548</v>
      </c>
      <c r="E445" t="n">
        <v>1</v>
      </c>
      <c r="F445" t="n">
        <v>1</v>
      </c>
      <c r="G445" t="n">
        <v>1</v>
      </c>
      <c r="H445" t="n">
        <v>1</v>
      </c>
      <c r="I445" t="inlineStr">
        <is>
          <t>2</t>
        </is>
      </c>
      <c r="J445" t="inlineStr"/>
      <c r="K445" t="inlineStr">
        <is>
          <t>Затраты труда машинистов</t>
        </is>
      </c>
      <c r="L445" t="n">
        <v>608254</v>
      </c>
      <c r="N445" t="n">
        <v>1013</v>
      </c>
      <c r="O445" t="inlineStr">
        <is>
          <t>чел.час</t>
        </is>
      </c>
      <c r="P445" t="inlineStr">
        <is>
          <t>чел.час</t>
        </is>
      </c>
      <c r="Q445" t="n">
        <v>1</v>
      </c>
      <c r="X445" t="n">
        <v>0.32</v>
      </c>
      <c r="Y445" t="n">
        <v>0</v>
      </c>
      <c r="Z445" t="n">
        <v>0</v>
      </c>
      <c r="AA445" t="n">
        <v>0</v>
      </c>
      <c r="AB445" t="n">
        <v>0</v>
      </c>
      <c r="AC445" t="n">
        <v>0</v>
      </c>
      <c r="AD445" t="n">
        <v>1</v>
      </c>
      <c r="AE445" t="n">
        <v>2</v>
      </c>
      <c r="AF445" t="inlineStr"/>
      <c r="AG445" t="n">
        <v>0.32</v>
      </c>
      <c r="AH445" t="n">
        <v>2</v>
      </c>
      <c r="AI445" t="n">
        <v>78866057</v>
      </c>
      <c r="AJ445" t="n">
        <v>453</v>
      </c>
      <c r="AK445" t="n">
        <v>0</v>
      </c>
      <c r="AL445" t="n">
        <v>0</v>
      </c>
      <c r="AM445" t="n">
        <v>0</v>
      </c>
      <c r="AN445" t="n">
        <v>0</v>
      </c>
      <c r="AO445" t="n">
        <v>0</v>
      </c>
      <c r="AP445" t="n">
        <v>0</v>
      </c>
      <c r="AQ445" t="n">
        <v>0</v>
      </c>
      <c r="AR445" t="n">
        <v>0</v>
      </c>
    </row>
    <row r="446">
      <c r="A446">
        <f>ROW(Source!A1341)</f>
        <v/>
      </c>
      <c r="B446" t="n">
        <v>78866058</v>
      </c>
      <c r="C446" t="n">
        <v>78866055</v>
      </c>
      <c r="D446" t="n">
        <v>29172556</v>
      </c>
      <c r="E446" t="n">
        <v>1</v>
      </c>
      <c r="F446" t="n">
        <v>1</v>
      </c>
      <c r="G446" t="n">
        <v>1</v>
      </c>
      <c r="H446" t="n">
        <v>2</v>
      </c>
      <c r="I446" t="inlineStr">
        <is>
          <t>030954</t>
        </is>
      </c>
      <c r="J446" t="inlineStr">
        <is>
          <t>ТСЭМ Московской обл., 030954, приказ Минстроя России №675/пр от 28.02.2017 № 264/пр</t>
        </is>
      </c>
      <c r="K446" t="inlineStr">
        <is>
          <t>Подъемники грузоподъемностью до 500 кг одномачтовые, высота подъема 45 м</t>
        </is>
      </c>
      <c r="L446" t="n">
        <v>1368</v>
      </c>
      <c r="N446" t="n">
        <v>1011</v>
      </c>
      <c r="O446" t="inlineStr">
        <is>
          <t>маш.-ч</t>
        </is>
      </c>
      <c r="P446" t="inlineStr">
        <is>
          <t>маш.-ч</t>
        </is>
      </c>
      <c r="Q446" t="n">
        <v>1</v>
      </c>
      <c r="X446" t="n">
        <v>0.32</v>
      </c>
      <c r="Y446" t="n">
        <v>0</v>
      </c>
      <c r="Z446" t="n">
        <v>31.26</v>
      </c>
      <c r="AA446" t="n">
        <v>13.5</v>
      </c>
      <c r="AB446" t="n">
        <v>0</v>
      </c>
      <c r="AC446" t="n">
        <v>0</v>
      </c>
      <c r="AD446" t="n">
        <v>1</v>
      </c>
      <c r="AE446" t="n">
        <v>0</v>
      </c>
      <c r="AF446" t="inlineStr"/>
      <c r="AG446" t="n">
        <v>0.32</v>
      </c>
      <c r="AH446" t="n">
        <v>2</v>
      </c>
      <c r="AI446" t="n">
        <v>78866058</v>
      </c>
      <c r="AJ446" t="n">
        <v>454</v>
      </c>
      <c r="AK446" t="n">
        <v>0</v>
      </c>
      <c r="AL446" t="n">
        <v>0</v>
      </c>
      <c r="AM446" t="n">
        <v>0</v>
      </c>
      <c r="AN446" t="n">
        <v>0</v>
      </c>
      <c r="AO446" t="n">
        <v>0</v>
      </c>
      <c r="AP446" t="n">
        <v>0</v>
      </c>
      <c r="AQ446" t="n">
        <v>0</v>
      </c>
      <c r="AR446" t="n">
        <v>0</v>
      </c>
    </row>
    <row r="447">
      <c r="A447">
        <f>ROW(Source!A1341)</f>
        <v/>
      </c>
      <c r="B447" t="n">
        <v>78866059</v>
      </c>
      <c r="C447" t="n">
        <v>78866055</v>
      </c>
      <c r="D447" t="n">
        <v>29164350</v>
      </c>
      <c r="E447" t="n">
        <v>1</v>
      </c>
      <c r="F447" t="n">
        <v>1</v>
      </c>
      <c r="G447" t="n">
        <v>1</v>
      </c>
      <c r="H447" t="n">
        <v>3</v>
      </c>
      <c r="I447" t="inlineStr">
        <is>
          <t>509-9899</t>
        </is>
      </c>
      <c r="J447" t="inlineStr">
        <is>
          <t>ТССЦ Московской обл., 509-9899, приказ Минстроя России №675/пр от 28.02.2017 № 258/пр</t>
        </is>
      </c>
      <c r="K447" t="inlineStr">
        <is>
          <t>Строительный мусор и масса возвратных материалов</t>
        </is>
      </c>
      <c r="L447" t="n">
        <v>1348</v>
      </c>
      <c r="N447" t="n">
        <v>1009</v>
      </c>
      <c r="O447" t="inlineStr">
        <is>
          <t>т</t>
        </is>
      </c>
      <c r="P447" t="inlineStr">
        <is>
          <t>т</t>
        </is>
      </c>
      <c r="Q447" t="n">
        <v>1000</v>
      </c>
      <c r="X447" t="n">
        <v>1.34</v>
      </c>
      <c r="Y447" t="n">
        <v>0</v>
      </c>
      <c r="Z447" t="n">
        <v>0</v>
      </c>
      <c r="AA447" t="n">
        <v>0</v>
      </c>
      <c r="AB447" t="n">
        <v>0</v>
      </c>
      <c r="AC447" t="n">
        <v>0</v>
      </c>
      <c r="AD447" t="n">
        <v>0</v>
      </c>
      <c r="AE447" t="n">
        <v>0</v>
      </c>
      <c r="AF447" t="inlineStr"/>
      <c r="AG447" t="n">
        <v>1.34</v>
      </c>
      <c r="AH447" t="n">
        <v>2</v>
      </c>
      <c r="AI447" t="n">
        <v>78866059</v>
      </c>
      <c r="AJ447" t="n">
        <v>455</v>
      </c>
      <c r="AK447" t="n">
        <v>0</v>
      </c>
      <c r="AL447" t="n">
        <v>0</v>
      </c>
      <c r="AM447" t="n">
        <v>0</v>
      </c>
      <c r="AN447" t="n">
        <v>0</v>
      </c>
      <c r="AO447" t="n">
        <v>0</v>
      </c>
      <c r="AP447" t="n">
        <v>0</v>
      </c>
      <c r="AQ447" t="n">
        <v>0</v>
      </c>
      <c r="AR447" t="n">
        <v>0</v>
      </c>
    </row>
    <row r="448">
      <c r="A448">
        <f>ROW(Source!A1343)</f>
        <v/>
      </c>
      <c r="B448" t="n">
        <v>78866062</v>
      </c>
      <c r="C448" t="n">
        <v>78866061</v>
      </c>
      <c r="D448" t="n">
        <v>18411117</v>
      </c>
      <c r="E448" t="n">
        <v>1</v>
      </c>
      <c r="F448" t="n">
        <v>1</v>
      </c>
      <c r="G448" t="n">
        <v>1</v>
      </c>
      <c r="H448" t="n">
        <v>1</v>
      </c>
      <c r="I448" t="inlineStr">
        <is>
          <t>1-1040-90</t>
        </is>
      </c>
      <c r="J448" t="inlineStr"/>
      <c r="K448" t="inlineStr">
        <is>
          <t>Рабочий строитель среднего разряда 4</t>
        </is>
      </c>
      <c r="L448" t="n">
        <v>1369</v>
      </c>
      <c r="N448" t="n">
        <v>1013</v>
      </c>
      <c r="O448" t="inlineStr">
        <is>
          <t>чел.-ч</t>
        </is>
      </c>
      <c r="P448" t="inlineStr">
        <is>
          <t>чел.-ч</t>
        </is>
      </c>
      <c r="Q448" t="n">
        <v>1</v>
      </c>
      <c r="X448" t="n">
        <v>26.28</v>
      </c>
      <c r="Y448" t="n">
        <v>0</v>
      </c>
      <c r="Z448" t="n">
        <v>0</v>
      </c>
      <c r="AA448" t="n">
        <v>0</v>
      </c>
      <c r="AB448" t="n">
        <v>9.619999999999999</v>
      </c>
      <c r="AC448" t="n">
        <v>0</v>
      </c>
      <c r="AD448" t="n">
        <v>1</v>
      </c>
      <c r="AE448" t="n">
        <v>1</v>
      </c>
      <c r="AF448" t="inlineStr"/>
      <c r="AG448" t="n">
        <v>26.28</v>
      </c>
      <c r="AH448" t="n">
        <v>2</v>
      </c>
      <c r="AI448" t="n">
        <v>78866062</v>
      </c>
      <c r="AJ448" t="n">
        <v>456</v>
      </c>
      <c r="AK448" t="n">
        <v>0</v>
      </c>
      <c r="AL448" t="n">
        <v>0</v>
      </c>
      <c r="AM448" t="n">
        <v>0</v>
      </c>
      <c r="AN448" t="n">
        <v>0</v>
      </c>
      <c r="AO448" t="n">
        <v>0</v>
      </c>
      <c r="AP448" t="n">
        <v>0</v>
      </c>
      <c r="AQ448" t="n">
        <v>0</v>
      </c>
      <c r="AR448" t="n">
        <v>0</v>
      </c>
    </row>
    <row r="449">
      <c r="A449">
        <f>ROW(Source!A1343)</f>
        <v/>
      </c>
      <c r="B449" t="n">
        <v>78866063</v>
      </c>
      <c r="C449" t="n">
        <v>78866061</v>
      </c>
      <c r="D449" t="n">
        <v>121548</v>
      </c>
      <c r="E449" t="n">
        <v>1</v>
      </c>
      <c r="F449" t="n">
        <v>1</v>
      </c>
      <c r="G449" t="n">
        <v>1</v>
      </c>
      <c r="H449" t="n">
        <v>1</v>
      </c>
      <c r="I449" t="inlineStr">
        <is>
          <t>2</t>
        </is>
      </c>
      <c r="J449" t="inlineStr"/>
      <c r="K449" t="inlineStr">
        <is>
          <t>Затраты труда машинистов</t>
        </is>
      </c>
      <c r="L449" t="n">
        <v>608254</v>
      </c>
      <c r="N449" t="n">
        <v>1013</v>
      </c>
      <c r="O449" t="inlineStr">
        <is>
          <t>чел.час</t>
        </is>
      </c>
      <c r="P449" t="inlineStr">
        <is>
          <t>чел.час</t>
        </is>
      </c>
      <c r="Q449" t="n">
        <v>1</v>
      </c>
      <c r="X449" t="n">
        <v>0.11</v>
      </c>
      <c r="Y449" t="n">
        <v>0</v>
      </c>
      <c r="Z449" t="n">
        <v>0</v>
      </c>
      <c r="AA449" t="n">
        <v>0</v>
      </c>
      <c r="AB449" t="n">
        <v>0</v>
      </c>
      <c r="AC449" t="n">
        <v>0</v>
      </c>
      <c r="AD449" t="n">
        <v>1</v>
      </c>
      <c r="AE449" t="n">
        <v>2</v>
      </c>
      <c r="AF449" t="inlineStr"/>
      <c r="AG449" t="n">
        <v>0.11</v>
      </c>
      <c r="AH449" t="n">
        <v>2</v>
      </c>
      <c r="AI449" t="n">
        <v>78866063</v>
      </c>
      <c r="AJ449" t="n">
        <v>457</v>
      </c>
      <c r="AK449" t="n">
        <v>0</v>
      </c>
      <c r="AL449" t="n">
        <v>0</v>
      </c>
      <c r="AM449" t="n">
        <v>0</v>
      </c>
      <c r="AN449" t="n">
        <v>0</v>
      </c>
      <c r="AO449" t="n">
        <v>0</v>
      </c>
      <c r="AP449" t="n">
        <v>0</v>
      </c>
      <c r="AQ449" t="n">
        <v>0</v>
      </c>
      <c r="AR449" t="n">
        <v>0</v>
      </c>
    </row>
    <row r="450">
      <c r="A450">
        <f>ROW(Source!A1343)</f>
        <v/>
      </c>
      <c r="B450" t="n">
        <v>78866064</v>
      </c>
      <c r="C450" t="n">
        <v>78866061</v>
      </c>
      <c r="D450" t="n">
        <v>29172268</v>
      </c>
      <c r="E450" t="n">
        <v>1</v>
      </c>
      <c r="F450" t="n">
        <v>1</v>
      </c>
      <c r="G450" t="n">
        <v>1</v>
      </c>
      <c r="H450" t="n">
        <v>2</v>
      </c>
      <c r="I450" t="inlineStr">
        <is>
          <t>020129</t>
        </is>
      </c>
      <c r="J450" t="inlineStr">
        <is>
          <t>ТСЭМ Московской обл., 020129, приказ Минстроя России №675/пр от 28.02.2017 № 264/пр</t>
        </is>
      </c>
      <c r="K450" t="inlineStr">
        <is>
          <t>Краны башенные при работе на других видах строительства 8 т</t>
        </is>
      </c>
      <c r="L450" t="n">
        <v>1368</v>
      </c>
      <c r="N450" t="n">
        <v>1011</v>
      </c>
      <c r="O450" t="inlineStr">
        <is>
          <t>маш.-ч</t>
        </is>
      </c>
      <c r="P450" t="inlineStr">
        <is>
          <t>маш.-ч</t>
        </is>
      </c>
      <c r="Q450" t="n">
        <v>1</v>
      </c>
      <c r="X450" t="n">
        <v>0.07000000000000001</v>
      </c>
      <c r="Y450" t="n">
        <v>0</v>
      </c>
      <c r="Z450" t="n">
        <v>86.40000000000001</v>
      </c>
      <c r="AA450" t="n">
        <v>13.5</v>
      </c>
      <c r="AB450" t="n">
        <v>0</v>
      </c>
      <c r="AC450" t="n">
        <v>0</v>
      </c>
      <c r="AD450" t="n">
        <v>1</v>
      </c>
      <c r="AE450" t="n">
        <v>0</v>
      </c>
      <c r="AF450" t="inlineStr"/>
      <c r="AG450" t="n">
        <v>0.07000000000000001</v>
      </c>
      <c r="AH450" t="n">
        <v>2</v>
      </c>
      <c r="AI450" t="n">
        <v>78866064</v>
      </c>
      <c r="AJ450" t="n">
        <v>458</v>
      </c>
      <c r="AK450" t="n">
        <v>0</v>
      </c>
      <c r="AL450" t="n">
        <v>0</v>
      </c>
      <c r="AM450" t="n">
        <v>0</v>
      </c>
      <c r="AN450" t="n">
        <v>0</v>
      </c>
      <c r="AO450" t="n">
        <v>0</v>
      </c>
      <c r="AP450" t="n">
        <v>0</v>
      </c>
      <c r="AQ450" t="n">
        <v>0</v>
      </c>
      <c r="AR450" t="n">
        <v>0</v>
      </c>
    </row>
    <row r="451">
      <c r="A451">
        <f>ROW(Source!A1343)</f>
        <v/>
      </c>
      <c r="B451" t="n">
        <v>78866065</v>
      </c>
      <c r="C451" t="n">
        <v>78866061</v>
      </c>
      <c r="D451" t="n">
        <v>29172379</v>
      </c>
      <c r="E451" t="n">
        <v>1</v>
      </c>
      <c r="F451" t="n">
        <v>1</v>
      </c>
      <c r="G451" t="n">
        <v>1</v>
      </c>
      <c r="H451" t="n">
        <v>2</v>
      </c>
      <c r="I451" t="inlineStr">
        <is>
          <t>021141</t>
        </is>
      </c>
      <c r="J451" t="inlineStr">
        <is>
          <t>ТСЭМ Московской обл., 021141, приказ Минстроя России №675/пр от 28.02.2017 № 264/пр</t>
        </is>
      </c>
      <c r="K451" t="inlineStr">
        <is>
          <t>Краны на автомобильном ходу при работе на других видах строительства 10 т</t>
        </is>
      </c>
      <c r="L451" t="n">
        <v>1368</v>
      </c>
      <c r="N451" t="n">
        <v>1011</v>
      </c>
      <c r="O451" t="inlineStr">
        <is>
          <t>маш.-ч</t>
        </is>
      </c>
      <c r="P451" t="inlineStr">
        <is>
          <t>маш.-ч</t>
        </is>
      </c>
      <c r="Q451" t="n">
        <v>1</v>
      </c>
      <c r="X451" t="n">
        <v>0.04</v>
      </c>
      <c r="Y451" t="n">
        <v>0</v>
      </c>
      <c r="Z451" t="n">
        <v>112</v>
      </c>
      <c r="AA451" t="n">
        <v>13.5</v>
      </c>
      <c r="AB451" t="n">
        <v>0</v>
      </c>
      <c r="AC451" t="n">
        <v>0</v>
      </c>
      <c r="AD451" t="n">
        <v>1</v>
      </c>
      <c r="AE451" t="n">
        <v>0</v>
      </c>
      <c r="AF451" t="inlineStr"/>
      <c r="AG451" t="n">
        <v>0.04</v>
      </c>
      <c r="AH451" t="n">
        <v>2</v>
      </c>
      <c r="AI451" t="n">
        <v>78866065</v>
      </c>
      <c r="AJ451" t="n">
        <v>459</v>
      </c>
      <c r="AK451" t="n">
        <v>0</v>
      </c>
      <c r="AL451" t="n">
        <v>0</v>
      </c>
      <c r="AM451" t="n">
        <v>0</v>
      </c>
      <c r="AN451" t="n">
        <v>0</v>
      </c>
      <c r="AO451" t="n">
        <v>0</v>
      </c>
      <c r="AP451" t="n">
        <v>0</v>
      </c>
      <c r="AQ451" t="n">
        <v>0</v>
      </c>
      <c r="AR451" t="n">
        <v>0</v>
      </c>
    </row>
    <row r="452">
      <c r="A452">
        <f>ROW(Source!A1343)</f>
        <v/>
      </c>
      <c r="B452" t="n">
        <v>78866066</v>
      </c>
      <c r="C452" t="n">
        <v>78866061</v>
      </c>
      <c r="D452" t="n">
        <v>29174500</v>
      </c>
      <c r="E452" t="n">
        <v>1</v>
      </c>
      <c r="F452" t="n">
        <v>1</v>
      </c>
      <c r="G452" t="n">
        <v>1</v>
      </c>
      <c r="H452" t="n">
        <v>2</v>
      </c>
      <c r="I452" t="inlineStr">
        <is>
          <t>330206</t>
        </is>
      </c>
      <c r="J452" t="inlineStr">
        <is>
          <t>ТСЭМ Московской обл., 330206, приказ Минстроя России №675/пр от 28.02.2017 № 264/пр</t>
        </is>
      </c>
      <c r="K452" t="inlineStr">
        <is>
          <t>Дрели электрические</t>
        </is>
      </c>
      <c r="L452" t="n">
        <v>1368</v>
      </c>
      <c r="N452" t="n">
        <v>1011</v>
      </c>
      <c r="O452" t="inlineStr">
        <is>
          <t>маш.-ч</t>
        </is>
      </c>
      <c r="P452" t="inlineStr">
        <is>
          <t>маш.-ч</t>
        </is>
      </c>
      <c r="Q452" t="n">
        <v>1</v>
      </c>
      <c r="X452" t="n">
        <v>0.89</v>
      </c>
      <c r="Y452" t="n">
        <v>0</v>
      </c>
      <c r="Z452" t="n">
        <v>1.95</v>
      </c>
      <c r="AA452" t="n">
        <v>0</v>
      </c>
      <c r="AB452" t="n">
        <v>0</v>
      </c>
      <c r="AC452" t="n">
        <v>0</v>
      </c>
      <c r="AD452" t="n">
        <v>1</v>
      </c>
      <c r="AE452" t="n">
        <v>0</v>
      </c>
      <c r="AF452" t="inlineStr"/>
      <c r="AG452" t="n">
        <v>0.89</v>
      </c>
      <c r="AH452" t="n">
        <v>2</v>
      </c>
      <c r="AI452" t="n">
        <v>78866066</v>
      </c>
      <c r="AJ452" t="n">
        <v>460</v>
      </c>
      <c r="AK452" t="n">
        <v>0</v>
      </c>
      <c r="AL452" t="n">
        <v>0</v>
      </c>
      <c r="AM452" t="n">
        <v>0</v>
      </c>
      <c r="AN452" t="n">
        <v>0</v>
      </c>
      <c r="AO452" t="n">
        <v>0</v>
      </c>
      <c r="AP452" t="n">
        <v>0</v>
      </c>
      <c r="AQ452" t="n">
        <v>0</v>
      </c>
      <c r="AR452" t="n">
        <v>0</v>
      </c>
    </row>
    <row r="453">
      <c r="A453">
        <f>ROW(Source!A1343)</f>
        <v/>
      </c>
      <c r="B453" t="n">
        <v>78866067</v>
      </c>
      <c r="C453" t="n">
        <v>78866061</v>
      </c>
      <c r="D453" t="n">
        <v>29174913</v>
      </c>
      <c r="E453" t="n">
        <v>1</v>
      </c>
      <c r="F453" t="n">
        <v>1</v>
      </c>
      <c r="G453" t="n">
        <v>1</v>
      </c>
      <c r="H453" t="n">
        <v>2</v>
      </c>
      <c r="I453" t="inlineStr">
        <is>
          <t>400001</t>
        </is>
      </c>
      <c r="J453" t="inlineStr">
        <is>
          <t>ТСЭМ Московской обл., 400001, приказ Минстроя России №675/пр от 28.02.2017 № 264/пр</t>
        </is>
      </c>
      <c r="K453" t="inlineStr">
        <is>
          <t>Автомобили бортовые, грузоподъемность до 5 т</t>
        </is>
      </c>
      <c r="L453" t="n">
        <v>1368</v>
      </c>
      <c r="N453" t="n">
        <v>1011</v>
      </c>
      <c r="O453" t="inlineStr">
        <is>
          <t>маш.-ч</t>
        </is>
      </c>
      <c r="P453" t="inlineStr">
        <is>
          <t>маш.-ч</t>
        </is>
      </c>
      <c r="Q453" t="n">
        <v>1</v>
      </c>
      <c r="X453" t="n">
        <v>0.46</v>
      </c>
      <c r="Y453" t="n">
        <v>0</v>
      </c>
      <c r="Z453" t="n">
        <v>87.17</v>
      </c>
      <c r="AA453" t="n">
        <v>11.6</v>
      </c>
      <c r="AB453" t="n">
        <v>0</v>
      </c>
      <c r="AC453" t="n">
        <v>0</v>
      </c>
      <c r="AD453" t="n">
        <v>1</v>
      </c>
      <c r="AE453" t="n">
        <v>0</v>
      </c>
      <c r="AF453" t="inlineStr"/>
      <c r="AG453" t="n">
        <v>0.46</v>
      </c>
      <c r="AH453" t="n">
        <v>2</v>
      </c>
      <c r="AI453" t="n">
        <v>78866067</v>
      </c>
      <c r="AJ453" t="n">
        <v>461</v>
      </c>
      <c r="AK453" t="n">
        <v>0</v>
      </c>
      <c r="AL453" t="n">
        <v>0</v>
      </c>
      <c r="AM453" t="n">
        <v>0</v>
      </c>
      <c r="AN453" t="n">
        <v>0</v>
      </c>
      <c r="AO453" t="n">
        <v>0</v>
      </c>
      <c r="AP453" t="n">
        <v>0</v>
      </c>
      <c r="AQ453" t="n">
        <v>0</v>
      </c>
      <c r="AR453" t="n">
        <v>0</v>
      </c>
    </row>
    <row r="454">
      <c r="A454">
        <f>ROW(Source!A1343)</f>
        <v/>
      </c>
      <c r="B454" t="n">
        <v>78866068</v>
      </c>
      <c r="C454" t="n">
        <v>78866061</v>
      </c>
      <c r="D454" t="n">
        <v>29114479</v>
      </c>
      <c r="E454" t="n">
        <v>1</v>
      </c>
      <c r="F454" t="n">
        <v>1</v>
      </c>
      <c r="G454" t="n">
        <v>1</v>
      </c>
      <c r="H454" t="n">
        <v>3</v>
      </c>
      <c r="I454" t="inlineStr">
        <is>
          <t>101-4222</t>
        </is>
      </c>
      <c r="J454" t="inlineStr">
        <is>
          <t>ТССЦ Московской обл., 101-4222, приказ Минстроя России №675/пр от 28.02.2017 № 254/пр</t>
        </is>
      </c>
      <c r="K454" t="inlineStr">
        <is>
          <t>Дюбели пластмассовые с шурупами 10х60 мм</t>
        </is>
      </c>
      <c r="L454" t="n">
        <v>1355</v>
      </c>
      <c r="N454" t="n">
        <v>1010</v>
      </c>
      <c r="O454" t="inlineStr">
        <is>
          <t>100 шт.</t>
        </is>
      </c>
      <c r="P454" t="inlineStr">
        <is>
          <t>100 шт.</t>
        </is>
      </c>
      <c r="Q454" t="n">
        <v>100</v>
      </c>
      <c r="X454" t="n">
        <v>0.68</v>
      </c>
      <c r="Y454" t="n">
        <v>45.9</v>
      </c>
      <c r="Z454" t="n">
        <v>0</v>
      </c>
      <c r="AA454" t="n">
        <v>0</v>
      </c>
      <c r="AB454" t="n">
        <v>0</v>
      </c>
      <c r="AC454" t="n">
        <v>0</v>
      </c>
      <c r="AD454" t="n">
        <v>1</v>
      </c>
      <c r="AE454" t="n">
        <v>0</v>
      </c>
      <c r="AF454" t="inlineStr"/>
      <c r="AG454" t="n">
        <v>0.68</v>
      </c>
      <c r="AH454" t="n">
        <v>2</v>
      </c>
      <c r="AI454" t="n">
        <v>78866068</v>
      </c>
      <c r="AJ454" t="n">
        <v>462</v>
      </c>
      <c r="AK454" t="n">
        <v>0</v>
      </c>
      <c r="AL454" t="n">
        <v>0</v>
      </c>
      <c r="AM454" t="n">
        <v>0</v>
      </c>
      <c r="AN454" t="n">
        <v>0</v>
      </c>
      <c r="AO454" t="n">
        <v>0</v>
      </c>
      <c r="AP454" t="n">
        <v>0</v>
      </c>
      <c r="AQ454" t="n">
        <v>0</v>
      </c>
      <c r="AR454" t="n">
        <v>0</v>
      </c>
    </row>
    <row r="455">
      <c r="A455">
        <f>ROW(Source!A1343)</f>
        <v/>
      </c>
      <c r="B455" t="n">
        <v>78866069</v>
      </c>
      <c r="C455" t="n">
        <v>78866061</v>
      </c>
      <c r="D455" t="n">
        <v>29109378</v>
      </c>
      <c r="E455" t="n">
        <v>1</v>
      </c>
      <c r="F455" t="n">
        <v>1</v>
      </c>
      <c r="G455" t="n">
        <v>1</v>
      </c>
      <c r="H455" t="n">
        <v>3</v>
      </c>
      <c r="I455" t="inlineStr">
        <is>
          <t>101-4894</t>
        </is>
      </c>
      <c r="J455" t="inlineStr">
        <is>
          <t>ТССЦ Московской обл., 101-4894, приказ Минстроя России №675/пр от 28.02.2017 № 254/пр</t>
        </is>
      </c>
      <c r="K455" t="inlineStr">
        <is>
          <t>Клей марки "Griffon HT-120" Adelant</t>
        </is>
      </c>
      <c r="L455" t="n">
        <v>1296</v>
      </c>
      <c r="N455" t="n">
        <v>1002</v>
      </c>
      <c r="O455" t="inlineStr">
        <is>
          <t>л</t>
        </is>
      </c>
      <c r="P455" t="inlineStr">
        <is>
          <t>л</t>
        </is>
      </c>
      <c r="Q455" t="n">
        <v>1</v>
      </c>
      <c r="X455" t="n">
        <v>0.464</v>
      </c>
      <c r="Y455" t="n">
        <v>364.68</v>
      </c>
      <c r="Z455" t="n">
        <v>0</v>
      </c>
      <c r="AA455" t="n">
        <v>0</v>
      </c>
      <c r="AB455" t="n">
        <v>0</v>
      </c>
      <c r="AC455" t="n">
        <v>0</v>
      </c>
      <c r="AD455" t="n">
        <v>1</v>
      </c>
      <c r="AE455" t="n">
        <v>0</v>
      </c>
      <c r="AF455" t="inlineStr"/>
      <c r="AG455" t="n">
        <v>0.464</v>
      </c>
      <c r="AH455" t="n">
        <v>2</v>
      </c>
      <c r="AI455" t="n">
        <v>78866069</v>
      </c>
      <c r="AJ455" t="n">
        <v>463</v>
      </c>
      <c r="AK455" t="n">
        <v>0</v>
      </c>
      <c r="AL455" t="n">
        <v>0</v>
      </c>
      <c r="AM455" t="n">
        <v>0</v>
      </c>
      <c r="AN455" t="n">
        <v>0</v>
      </c>
      <c r="AO455" t="n">
        <v>0</v>
      </c>
      <c r="AP455" t="n">
        <v>0</v>
      </c>
      <c r="AQ455" t="n">
        <v>0</v>
      </c>
      <c r="AR455" t="n">
        <v>0</v>
      </c>
    </row>
    <row r="456">
      <c r="A456">
        <f>ROW(Source!A1343)</f>
        <v/>
      </c>
      <c r="B456" t="n">
        <v>78866070</v>
      </c>
      <c r="C456" t="n">
        <v>78866061</v>
      </c>
      <c r="D456" t="n">
        <v>29117174</v>
      </c>
      <c r="E456" t="n">
        <v>1</v>
      </c>
      <c r="F456" t="n">
        <v>1</v>
      </c>
      <c r="G456" t="n">
        <v>1</v>
      </c>
      <c r="H456" t="n">
        <v>3</v>
      </c>
      <c r="I456" t="inlineStr">
        <is>
          <t>103-1104</t>
        </is>
      </c>
      <c r="J456" t="inlineStr">
        <is>
          <t>ТССЦ Московской обл., 103-1104, приказ Минстроя России №675/пр от 28.02.2017 № 254/пр</t>
        </is>
      </c>
      <c r="K456" t="inlineStr">
        <is>
          <t>Трубы ХПВХ, марка "FlowGuardGold type ll Adelant PVC-C" диаметром 110 мм, толщина стенки 8,2 мм, рабочим давлением 16 атм.</t>
        </is>
      </c>
      <c r="L456" t="n">
        <v>1301</v>
      </c>
      <c r="N456" t="n">
        <v>1003</v>
      </c>
      <c r="O456" t="inlineStr">
        <is>
          <t>м</t>
        </is>
      </c>
      <c r="P456" t="inlineStr">
        <is>
          <t>м</t>
        </is>
      </c>
      <c r="Q456" t="n">
        <v>1</v>
      </c>
      <c r="X456" t="n">
        <v>98.14</v>
      </c>
      <c r="Y456" t="n">
        <v>713.15</v>
      </c>
      <c r="Z456" t="n">
        <v>0</v>
      </c>
      <c r="AA456" t="n">
        <v>0</v>
      </c>
      <c r="AB456" t="n">
        <v>0</v>
      </c>
      <c r="AC456" t="n">
        <v>0</v>
      </c>
      <c r="AD456" t="n">
        <v>1</v>
      </c>
      <c r="AE456" t="n">
        <v>0</v>
      </c>
      <c r="AF456" t="inlineStr"/>
      <c r="AG456" t="n">
        <v>98.14</v>
      </c>
      <c r="AH456" t="n">
        <v>2</v>
      </c>
      <c r="AI456" t="n">
        <v>78866070</v>
      </c>
      <c r="AJ456" t="n">
        <v>464</v>
      </c>
      <c r="AK456" t="n">
        <v>0</v>
      </c>
      <c r="AL456" t="n">
        <v>0</v>
      </c>
      <c r="AM456" t="n">
        <v>0</v>
      </c>
      <c r="AN456" t="n">
        <v>0</v>
      </c>
      <c r="AO456" t="n">
        <v>0</v>
      </c>
      <c r="AP456" t="n">
        <v>0</v>
      </c>
      <c r="AQ456" t="n">
        <v>0</v>
      </c>
      <c r="AR456" t="n">
        <v>0</v>
      </c>
    </row>
    <row r="457">
      <c r="A457">
        <f>ROW(Source!A1343)</f>
        <v/>
      </c>
      <c r="B457" t="n">
        <v>78866071</v>
      </c>
      <c r="C457" t="n">
        <v>78866061</v>
      </c>
      <c r="D457" t="n">
        <v>29117042</v>
      </c>
      <c r="E457" t="n">
        <v>1</v>
      </c>
      <c r="F457" t="n">
        <v>1</v>
      </c>
      <c r="G457" t="n">
        <v>1</v>
      </c>
      <c r="H457" t="n">
        <v>3</v>
      </c>
      <c r="I457" t="inlineStr">
        <is>
          <t>103-9071</t>
        </is>
      </c>
      <c r="J457" t="inlineStr">
        <is>
          <t>ТССЦ Московской обл., 103-9071, приказ Минстроя России №675/пр от 28.02.2017 № 254/пр</t>
        </is>
      </c>
      <c r="K457" t="inlineStr">
        <is>
          <t>Фасонные и соеденительные части к трубам ХПВХ</t>
        </is>
      </c>
      <c r="L457" t="n">
        <v>1354</v>
      </c>
      <c r="N457" t="n">
        <v>1010</v>
      </c>
      <c r="O457" t="inlineStr">
        <is>
          <t>шт.</t>
        </is>
      </c>
      <c r="P457" t="inlineStr">
        <is>
          <t>шт.</t>
        </is>
      </c>
      <c r="Q457" t="n">
        <v>1</v>
      </c>
      <c r="X457" t="n">
        <v>0</v>
      </c>
      <c r="Y457" t="n">
        <v>0</v>
      </c>
      <c r="Z457" t="n">
        <v>0</v>
      </c>
      <c r="AA457" t="n">
        <v>0</v>
      </c>
      <c r="AB457" t="n">
        <v>0</v>
      </c>
      <c r="AC457" t="n">
        <v>1</v>
      </c>
      <c r="AD457" t="n">
        <v>0</v>
      </c>
      <c r="AE457" t="n">
        <v>0</v>
      </c>
      <c r="AF457" t="inlineStr"/>
      <c r="AG457" t="n">
        <v>0</v>
      </c>
      <c r="AH457" t="n">
        <v>3</v>
      </c>
      <c r="AI457" t="n">
        <v>-1</v>
      </c>
      <c r="AJ457" t="inlineStr"/>
      <c r="AK457" t="n">
        <v>0</v>
      </c>
      <c r="AL457" t="n">
        <v>0</v>
      </c>
      <c r="AM457" t="n">
        <v>0</v>
      </c>
      <c r="AN457" t="n">
        <v>0</v>
      </c>
      <c r="AO457" t="n">
        <v>0</v>
      </c>
      <c r="AP457" t="n">
        <v>0</v>
      </c>
      <c r="AQ457" t="n">
        <v>0</v>
      </c>
      <c r="AR457" t="n">
        <v>0</v>
      </c>
    </row>
    <row r="458">
      <c r="A458">
        <f>ROW(Source!A1343)</f>
        <v/>
      </c>
      <c r="B458" t="n">
        <v>78866072</v>
      </c>
      <c r="C458" t="n">
        <v>78866061</v>
      </c>
      <c r="D458" t="n">
        <v>29129065</v>
      </c>
      <c r="E458" t="n">
        <v>1</v>
      </c>
      <c r="F458" t="n">
        <v>1</v>
      </c>
      <c r="G458" t="n">
        <v>1</v>
      </c>
      <c r="H458" t="n">
        <v>3</v>
      </c>
      <c r="I458" t="inlineStr">
        <is>
          <t>201-9026</t>
        </is>
      </c>
      <c r="J458" t="inlineStr">
        <is>
          <t>ТССЦ Московской обл., 201-9026, приказ Минстроя России №675/пр от 28.02.2017 № 255/пр</t>
        </is>
      </c>
      <c r="K458" t="inlineStr">
        <is>
          <t>Опоры скользящие</t>
        </is>
      </c>
      <c r="L458" t="n">
        <v>1348</v>
      </c>
      <c r="N458" t="n">
        <v>1009</v>
      </c>
      <c r="O458" t="inlineStr">
        <is>
          <t>т</t>
        </is>
      </c>
      <c r="P458" t="inlineStr">
        <is>
          <t>т</t>
        </is>
      </c>
      <c r="Q458" t="n">
        <v>1000</v>
      </c>
      <c r="X458" t="n">
        <v>0</v>
      </c>
      <c r="Y458" t="n">
        <v>0</v>
      </c>
      <c r="Z458" t="n">
        <v>0</v>
      </c>
      <c r="AA458" t="n">
        <v>0</v>
      </c>
      <c r="AB458" t="n">
        <v>0</v>
      </c>
      <c r="AC458" t="n">
        <v>1</v>
      </c>
      <c r="AD458" t="n">
        <v>0</v>
      </c>
      <c r="AE458" t="n">
        <v>0</v>
      </c>
      <c r="AF458" t="inlineStr"/>
      <c r="AG458" t="n">
        <v>0</v>
      </c>
      <c r="AH458" t="n">
        <v>3</v>
      </c>
      <c r="AI458" t="n">
        <v>-1</v>
      </c>
      <c r="AJ458" t="inlineStr"/>
      <c r="AK458" t="n">
        <v>0</v>
      </c>
      <c r="AL458" t="n">
        <v>0</v>
      </c>
      <c r="AM458" t="n">
        <v>0</v>
      </c>
      <c r="AN458" t="n">
        <v>0</v>
      </c>
      <c r="AO458" t="n">
        <v>0</v>
      </c>
      <c r="AP458" t="n">
        <v>0</v>
      </c>
      <c r="AQ458" t="n">
        <v>0</v>
      </c>
      <c r="AR458" t="n">
        <v>0</v>
      </c>
    </row>
    <row r="459">
      <c r="A459">
        <f>ROW(Source!A1343)</f>
        <v/>
      </c>
      <c r="B459" t="n">
        <v>78866073</v>
      </c>
      <c r="C459" t="n">
        <v>78866061</v>
      </c>
      <c r="D459" t="n">
        <v>29129057</v>
      </c>
      <c r="E459" t="n">
        <v>1</v>
      </c>
      <c r="F459" t="n">
        <v>1</v>
      </c>
      <c r="G459" t="n">
        <v>1</v>
      </c>
      <c r="H459" t="n">
        <v>3</v>
      </c>
      <c r="I459" t="inlineStr">
        <is>
          <t>201-9027</t>
        </is>
      </c>
      <c r="J459" t="inlineStr">
        <is>
          <t>ТССЦ Московской обл., 201-9027, приказ Минстроя России №675/пр от 28.02.2017 № 255/пр</t>
        </is>
      </c>
      <c r="K459" t="inlineStr">
        <is>
          <t>Опоры неподвижные</t>
        </is>
      </c>
      <c r="L459" t="n">
        <v>1348</v>
      </c>
      <c r="N459" t="n">
        <v>1009</v>
      </c>
      <c r="O459" t="inlineStr">
        <is>
          <t>т</t>
        </is>
      </c>
      <c r="P459" t="inlineStr">
        <is>
          <t>т</t>
        </is>
      </c>
      <c r="Q459" t="n">
        <v>1000</v>
      </c>
      <c r="X459" t="n">
        <v>0</v>
      </c>
      <c r="Y459" t="n">
        <v>0</v>
      </c>
      <c r="Z459" t="n">
        <v>0</v>
      </c>
      <c r="AA459" t="n">
        <v>0</v>
      </c>
      <c r="AB459" t="n">
        <v>0</v>
      </c>
      <c r="AC459" t="n">
        <v>1</v>
      </c>
      <c r="AD459" t="n">
        <v>0</v>
      </c>
      <c r="AE459" t="n">
        <v>0</v>
      </c>
      <c r="AF459" t="inlineStr"/>
      <c r="AG459" t="n">
        <v>0</v>
      </c>
      <c r="AH459" t="n">
        <v>3</v>
      </c>
      <c r="AI459" t="n">
        <v>-1</v>
      </c>
      <c r="AJ459" t="inlineStr"/>
      <c r="AK459" t="n">
        <v>0</v>
      </c>
      <c r="AL459" t="n">
        <v>0</v>
      </c>
      <c r="AM459" t="n">
        <v>0</v>
      </c>
      <c r="AN459" t="n">
        <v>0</v>
      </c>
      <c r="AO459" t="n">
        <v>0</v>
      </c>
      <c r="AP459" t="n">
        <v>0</v>
      </c>
      <c r="AQ459" t="n">
        <v>0</v>
      </c>
      <c r="AR459" t="n">
        <v>0</v>
      </c>
    </row>
    <row r="460">
      <c r="A460">
        <f>ROW(Source!A1343)</f>
        <v/>
      </c>
      <c r="B460" t="n">
        <v>78866074</v>
      </c>
      <c r="C460" t="n">
        <v>78866061</v>
      </c>
      <c r="D460" t="n">
        <v>29144270</v>
      </c>
      <c r="E460" t="n">
        <v>1</v>
      </c>
      <c r="F460" t="n">
        <v>1</v>
      </c>
      <c r="G460" t="n">
        <v>1</v>
      </c>
      <c r="H460" t="n">
        <v>3</v>
      </c>
      <c r="I460" t="inlineStr">
        <is>
          <t>302-9009</t>
        </is>
      </c>
      <c r="J460" t="inlineStr">
        <is>
          <t>ТССЦ Московской обл., 302-9009, приказ Минстроя России №675/пр от 28.02.2017 № 256/пр</t>
        </is>
      </c>
      <c r="K460" t="inlineStr">
        <is>
          <t>Арматура трубопроводная фланцевая</t>
        </is>
      </c>
      <c r="L460" t="n">
        <v>1354</v>
      </c>
      <c r="N460" t="n">
        <v>1010</v>
      </c>
      <c r="O460" t="inlineStr">
        <is>
          <t>шт.</t>
        </is>
      </c>
      <c r="P460" t="inlineStr">
        <is>
          <t>шт.</t>
        </is>
      </c>
      <c r="Q460" t="n">
        <v>1</v>
      </c>
      <c r="X460" t="n">
        <v>0</v>
      </c>
      <c r="Y460" t="n">
        <v>0</v>
      </c>
      <c r="Z460" t="n">
        <v>0</v>
      </c>
      <c r="AA460" t="n">
        <v>0</v>
      </c>
      <c r="AB460" t="n">
        <v>0</v>
      </c>
      <c r="AC460" t="n">
        <v>1</v>
      </c>
      <c r="AD460" t="n">
        <v>0</v>
      </c>
      <c r="AE460" t="n">
        <v>0</v>
      </c>
      <c r="AF460" t="inlineStr"/>
      <c r="AG460" t="n">
        <v>0</v>
      </c>
      <c r="AH460" t="n">
        <v>3</v>
      </c>
      <c r="AI460" t="n">
        <v>-1</v>
      </c>
      <c r="AJ460" t="inlineStr"/>
      <c r="AK460" t="n">
        <v>0</v>
      </c>
      <c r="AL460" t="n">
        <v>0</v>
      </c>
      <c r="AM460" t="n">
        <v>0</v>
      </c>
      <c r="AN460" t="n">
        <v>0</v>
      </c>
      <c r="AO460" t="n">
        <v>0</v>
      </c>
      <c r="AP460" t="n">
        <v>0</v>
      </c>
      <c r="AQ460" t="n">
        <v>0</v>
      </c>
      <c r="AR460" t="n">
        <v>0</v>
      </c>
    </row>
    <row r="461">
      <c r="A461">
        <f>ROW(Source!A1343)</f>
        <v/>
      </c>
      <c r="B461" t="n">
        <v>78866075</v>
      </c>
      <c r="C461" t="n">
        <v>78866061</v>
      </c>
      <c r="D461" t="n">
        <v>29160544</v>
      </c>
      <c r="E461" t="n">
        <v>1</v>
      </c>
      <c r="F461" t="n">
        <v>1</v>
      </c>
      <c r="G461" t="n">
        <v>1</v>
      </c>
      <c r="H461" t="n">
        <v>3</v>
      </c>
      <c r="I461" t="inlineStr">
        <is>
          <t>507-9507</t>
        </is>
      </c>
      <c r="J461" t="inlineStr">
        <is>
          <t>ТССЦ Московской обл., 507-9507, приказ Минстроя России №675/пр от 28.02.2017 № 258/пр</t>
        </is>
      </c>
      <c r="K461" t="inlineStr">
        <is>
          <t>Фланцы стальные</t>
        </is>
      </c>
      <c r="L461" t="n">
        <v>1354</v>
      </c>
      <c r="N461" t="n">
        <v>1010</v>
      </c>
      <c r="O461" t="inlineStr">
        <is>
          <t>шт.</t>
        </is>
      </c>
      <c r="P461" t="inlineStr">
        <is>
          <t>шт.</t>
        </is>
      </c>
      <c r="Q461" t="n">
        <v>1</v>
      </c>
      <c r="X461" t="n">
        <v>0</v>
      </c>
      <c r="Y461" t="n">
        <v>0</v>
      </c>
      <c r="Z461" t="n">
        <v>0</v>
      </c>
      <c r="AA461" t="n">
        <v>0</v>
      </c>
      <c r="AB461" t="n">
        <v>0</v>
      </c>
      <c r="AC461" t="n">
        <v>1</v>
      </c>
      <c r="AD461" t="n">
        <v>0</v>
      </c>
      <c r="AE461" t="n">
        <v>0</v>
      </c>
      <c r="AF461" t="inlineStr"/>
      <c r="AG461" t="n">
        <v>0</v>
      </c>
      <c r="AH461" t="n">
        <v>3</v>
      </c>
      <c r="AI461" t="n">
        <v>-1</v>
      </c>
      <c r="AJ461" t="inlineStr"/>
      <c r="AK461" t="n">
        <v>0</v>
      </c>
      <c r="AL461" t="n">
        <v>0</v>
      </c>
      <c r="AM461" t="n">
        <v>0</v>
      </c>
      <c r="AN461" t="n">
        <v>0</v>
      </c>
      <c r="AO461" t="n">
        <v>0</v>
      </c>
      <c r="AP461" t="n">
        <v>0</v>
      </c>
      <c r="AQ461" t="n">
        <v>0</v>
      </c>
      <c r="AR461" t="n">
        <v>0</v>
      </c>
    </row>
    <row r="462">
      <c r="A462">
        <f>ROW(Source!A1384)</f>
        <v/>
      </c>
      <c r="B462" t="n">
        <v>78866222</v>
      </c>
      <c r="C462" t="n">
        <v>78866214</v>
      </c>
      <c r="D462" t="n">
        <v>18408291</v>
      </c>
      <c r="E462" t="n">
        <v>1</v>
      </c>
      <c r="F462" t="n">
        <v>1</v>
      </c>
      <c r="G462" t="n">
        <v>1</v>
      </c>
      <c r="H462" t="n">
        <v>1</v>
      </c>
      <c r="I462" t="inlineStr">
        <is>
          <t>1-1025-90</t>
        </is>
      </c>
      <c r="J462" t="inlineStr"/>
      <c r="K462" t="inlineStr">
        <is>
          <t>Рабочий строитель среднего разряда 2,5</t>
        </is>
      </c>
      <c r="L462" t="n">
        <v>1369</v>
      </c>
      <c r="N462" t="n">
        <v>1013</v>
      </c>
      <c r="O462" t="inlineStr">
        <is>
          <t>чел.-ч</t>
        </is>
      </c>
      <c r="P462" t="inlineStr">
        <is>
          <t>чел.-ч</t>
        </is>
      </c>
      <c r="Q462" t="n">
        <v>1</v>
      </c>
      <c r="X462" t="n">
        <v>32.2</v>
      </c>
      <c r="Y462" t="n">
        <v>0</v>
      </c>
      <c r="Z462" t="n">
        <v>0</v>
      </c>
      <c r="AA462" t="n">
        <v>0</v>
      </c>
      <c r="AB462" t="n">
        <v>8.17</v>
      </c>
      <c r="AC462" t="n">
        <v>0</v>
      </c>
      <c r="AD462" t="n">
        <v>1</v>
      </c>
      <c r="AE462" t="n">
        <v>1</v>
      </c>
      <c r="AF462" t="inlineStr"/>
      <c r="AG462" t="n">
        <v>32.2</v>
      </c>
      <c r="AH462" t="n">
        <v>2</v>
      </c>
      <c r="AI462" t="n">
        <v>78866215</v>
      </c>
      <c r="AJ462" t="n">
        <v>467</v>
      </c>
      <c r="AK462" t="n">
        <v>0</v>
      </c>
      <c r="AL462" t="n">
        <v>0</v>
      </c>
      <c r="AM462" t="n">
        <v>0</v>
      </c>
      <c r="AN462" t="n">
        <v>0</v>
      </c>
      <c r="AO462" t="n">
        <v>0</v>
      </c>
      <c r="AP462" t="n">
        <v>0</v>
      </c>
      <c r="AQ462" t="n">
        <v>0</v>
      </c>
      <c r="AR462" t="n">
        <v>0</v>
      </c>
    </row>
    <row r="463">
      <c r="A463">
        <f>ROW(Source!A1384)</f>
        <v/>
      </c>
      <c r="B463" t="n">
        <v>78866223</v>
      </c>
      <c r="C463" t="n">
        <v>78866214</v>
      </c>
      <c r="D463" t="n">
        <v>29174913</v>
      </c>
      <c r="E463" t="n">
        <v>1</v>
      </c>
      <c r="F463" t="n">
        <v>1</v>
      </c>
      <c r="G463" t="n">
        <v>1</v>
      </c>
      <c r="H463" t="n">
        <v>2</v>
      </c>
      <c r="I463" t="inlineStr">
        <is>
          <t>400001</t>
        </is>
      </c>
      <c r="J463" t="inlineStr">
        <is>
          <t>ТСЭМ Московской обл., 400001, приказ Минстроя России №675/пр от 28.02.2017 № 264/пр</t>
        </is>
      </c>
      <c r="K463" t="inlineStr">
        <is>
          <t>Автомобили бортовые, грузоподъемность до 5 т</t>
        </is>
      </c>
      <c r="L463" t="n">
        <v>1368</v>
      </c>
      <c r="N463" t="n">
        <v>1011</v>
      </c>
      <c r="O463" t="inlineStr">
        <is>
          <t>маш.-ч</t>
        </is>
      </c>
      <c r="P463" t="inlineStr">
        <is>
          <t>маш.-ч</t>
        </is>
      </c>
      <c r="Q463" t="n">
        <v>1</v>
      </c>
      <c r="X463" t="n">
        <v>0.01</v>
      </c>
      <c r="Y463" t="n">
        <v>0</v>
      </c>
      <c r="Z463" t="n">
        <v>87.17</v>
      </c>
      <c r="AA463" t="n">
        <v>11.6</v>
      </c>
      <c r="AB463" t="n">
        <v>0</v>
      </c>
      <c r="AC463" t="n">
        <v>0</v>
      </c>
      <c r="AD463" t="n">
        <v>1</v>
      </c>
      <c r="AE463" t="n">
        <v>0</v>
      </c>
      <c r="AF463" t="inlineStr"/>
      <c r="AG463" t="n">
        <v>0.01</v>
      </c>
      <c r="AH463" t="n">
        <v>2</v>
      </c>
      <c r="AI463" t="n">
        <v>78866216</v>
      </c>
      <c r="AJ463" t="n">
        <v>468</v>
      </c>
      <c r="AK463" t="n">
        <v>0</v>
      </c>
      <c r="AL463" t="n">
        <v>0</v>
      </c>
      <c r="AM463" t="n">
        <v>0</v>
      </c>
      <c r="AN463" t="n">
        <v>0</v>
      </c>
      <c r="AO463" t="n">
        <v>0</v>
      </c>
      <c r="AP463" t="n">
        <v>0</v>
      </c>
      <c r="AQ463" t="n">
        <v>0</v>
      </c>
      <c r="AR463" t="n">
        <v>0</v>
      </c>
    </row>
    <row r="464">
      <c r="A464">
        <f>ROW(Source!A1384)</f>
        <v/>
      </c>
      <c r="B464" t="n">
        <v>78866224</v>
      </c>
      <c r="C464" t="n">
        <v>78866214</v>
      </c>
      <c r="D464" t="n">
        <v>29110139</v>
      </c>
      <c r="E464" t="n">
        <v>1</v>
      </c>
      <c r="F464" t="n">
        <v>1</v>
      </c>
      <c r="G464" t="n">
        <v>1</v>
      </c>
      <c r="H464" t="n">
        <v>3</v>
      </c>
      <c r="I464" t="inlineStr">
        <is>
          <t>101-1703</t>
        </is>
      </c>
      <c r="J464" t="inlineStr">
        <is>
          <t>ТССЦ Московской обл., 101-1703, приказ Минстроя России №675/пр от 28.02.2017 № 254/пр</t>
        </is>
      </c>
      <c r="K464" t="inlineStr">
        <is>
          <t>Прокладки резиновые (пластина техническая прессованная)</t>
        </is>
      </c>
      <c r="L464" t="n">
        <v>1346</v>
      </c>
      <c r="N464" t="n">
        <v>1009</v>
      </c>
      <c r="O464" t="inlineStr">
        <is>
          <t>кг</t>
        </is>
      </c>
      <c r="P464" t="inlineStr">
        <is>
          <t>кг</t>
        </is>
      </c>
      <c r="Q464" t="n">
        <v>1</v>
      </c>
      <c r="X464" t="n">
        <v>2</v>
      </c>
      <c r="Y464" t="n">
        <v>23.09</v>
      </c>
      <c r="Z464" t="n">
        <v>0</v>
      </c>
      <c r="AA464" t="n">
        <v>0</v>
      </c>
      <c r="AB464" t="n">
        <v>0</v>
      </c>
      <c r="AC464" t="n">
        <v>0</v>
      </c>
      <c r="AD464" t="n">
        <v>1</v>
      </c>
      <c r="AE464" t="n">
        <v>0</v>
      </c>
      <c r="AF464" t="inlineStr"/>
      <c r="AG464" t="n">
        <v>2</v>
      </c>
      <c r="AH464" t="n">
        <v>2</v>
      </c>
      <c r="AI464" t="n">
        <v>78866217</v>
      </c>
      <c r="AJ464" t="n">
        <v>469</v>
      </c>
      <c r="AK464" t="n">
        <v>0</v>
      </c>
      <c r="AL464" t="n">
        <v>0</v>
      </c>
      <c r="AM464" t="n">
        <v>0</v>
      </c>
      <c r="AN464" t="n">
        <v>0</v>
      </c>
      <c r="AO464" t="n">
        <v>0</v>
      </c>
      <c r="AP464" t="n">
        <v>0</v>
      </c>
      <c r="AQ464" t="n">
        <v>0</v>
      </c>
      <c r="AR464" t="n">
        <v>0</v>
      </c>
    </row>
    <row r="465">
      <c r="A465">
        <f>ROW(Source!A1384)</f>
        <v/>
      </c>
      <c r="B465" t="n">
        <v>78866225</v>
      </c>
      <c r="C465" t="n">
        <v>78866214</v>
      </c>
      <c r="D465" t="n">
        <v>29114240</v>
      </c>
      <c r="E465" t="n">
        <v>1</v>
      </c>
      <c r="F465" t="n">
        <v>1</v>
      </c>
      <c r="G465" t="n">
        <v>1</v>
      </c>
      <c r="H465" t="n">
        <v>3</v>
      </c>
      <c r="I465" t="inlineStr">
        <is>
          <t>101-2576</t>
        </is>
      </c>
      <c r="J465" t="inlineStr">
        <is>
          <t>ТССЦ Московской обл., 101-2576, приказ Минстроя России №675/пр от 28.02.2017 № 254/пр</t>
        </is>
      </c>
      <c r="K465" t="inlineStr">
        <is>
          <t>Болты с гайками и шайбами для санитарно-технических работ диаметром 16 мм</t>
        </is>
      </c>
      <c r="L465" t="n">
        <v>1348</v>
      </c>
      <c r="N465" t="n">
        <v>1009</v>
      </c>
      <c r="O465" t="inlineStr">
        <is>
          <t>т</t>
        </is>
      </c>
      <c r="P465" t="inlineStr">
        <is>
          <t>т</t>
        </is>
      </c>
      <c r="Q465" t="n">
        <v>1000</v>
      </c>
      <c r="X465" t="n">
        <v>0.005</v>
      </c>
      <c r="Y465" t="n">
        <v>14830</v>
      </c>
      <c r="Z465" t="n">
        <v>0</v>
      </c>
      <c r="AA465" t="n">
        <v>0</v>
      </c>
      <c r="AB465" t="n">
        <v>0</v>
      </c>
      <c r="AC465" t="n">
        <v>0</v>
      </c>
      <c r="AD465" t="n">
        <v>1</v>
      </c>
      <c r="AE465" t="n">
        <v>0</v>
      </c>
      <c r="AF465" t="inlineStr"/>
      <c r="AG465" t="n">
        <v>0.005</v>
      </c>
      <c r="AH465" t="n">
        <v>2</v>
      </c>
      <c r="AI465" t="n">
        <v>78866218</v>
      </c>
      <c r="AJ465" t="n">
        <v>470</v>
      </c>
      <c r="AK465" t="n">
        <v>0</v>
      </c>
      <c r="AL465" t="n">
        <v>0</v>
      </c>
      <c r="AM465" t="n">
        <v>0</v>
      </c>
      <c r="AN465" t="n">
        <v>0</v>
      </c>
      <c r="AO465" t="n">
        <v>0</v>
      </c>
      <c r="AP465" t="n">
        <v>0</v>
      </c>
      <c r="AQ465" t="n">
        <v>0</v>
      </c>
      <c r="AR465" t="n">
        <v>0</v>
      </c>
    </row>
    <row r="466">
      <c r="A466">
        <f>ROW(Source!A1384)</f>
        <v/>
      </c>
      <c r="B466" t="n">
        <v>78866226</v>
      </c>
      <c r="C466" t="n">
        <v>78866214</v>
      </c>
      <c r="D466" t="n">
        <v>29150040</v>
      </c>
      <c r="E466" t="n">
        <v>1</v>
      </c>
      <c r="F466" t="n">
        <v>1</v>
      </c>
      <c r="G466" t="n">
        <v>1</v>
      </c>
      <c r="H466" t="n">
        <v>3</v>
      </c>
      <c r="I466" t="inlineStr">
        <is>
          <t>411-0001</t>
        </is>
      </c>
      <c r="J466" t="inlineStr">
        <is>
          <t>ТССЦ Московской обл., 411-0001, приказ Минстроя России №675/пр от 28.02.2017 № 257/пр</t>
        </is>
      </c>
      <c r="K466" t="inlineStr">
        <is>
          <t>Вода</t>
        </is>
      </c>
      <c r="L466" t="n">
        <v>1339</v>
      </c>
      <c r="N466" t="n">
        <v>1007</v>
      </c>
      <c r="O466" t="inlineStr">
        <is>
          <t>м3</t>
        </is>
      </c>
      <c r="P466" t="inlineStr">
        <is>
          <t>м3</t>
        </is>
      </c>
      <c r="Q466" t="n">
        <v>1</v>
      </c>
      <c r="X466" t="n">
        <v>7.8</v>
      </c>
      <c r="Y466" t="n">
        <v>2.44</v>
      </c>
      <c r="Z466" t="n">
        <v>0</v>
      </c>
      <c r="AA466" t="n">
        <v>0</v>
      </c>
      <c r="AB466" t="n">
        <v>0</v>
      </c>
      <c r="AC466" t="n">
        <v>0</v>
      </c>
      <c r="AD466" t="n">
        <v>1</v>
      </c>
      <c r="AE466" t="n">
        <v>0</v>
      </c>
      <c r="AF466" t="inlineStr"/>
      <c r="AG466" t="n">
        <v>7.8</v>
      </c>
      <c r="AH466" t="n">
        <v>2</v>
      </c>
      <c r="AI466" t="n">
        <v>78866220</v>
      </c>
      <c r="AJ466" t="n">
        <v>471</v>
      </c>
      <c r="AK466" t="n">
        <v>0</v>
      </c>
      <c r="AL466" t="n">
        <v>0</v>
      </c>
      <c r="AM466" t="n">
        <v>0</v>
      </c>
      <c r="AN466" t="n">
        <v>0</v>
      </c>
      <c r="AO466" t="n">
        <v>0</v>
      </c>
      <c r="AP466" t="n">
        <v>0</v>
      </c>
      <c r="AQ466" t="n">
        <v>0</v>
      </c>
      <c r="AR466" t="n">
        <v>0</v>
      </c>
    </row>
    <row r="467">
      <c r="A467">
        <f>ROW(Source!A1424)</f>
        <v/>
      </c>
      <c r="B467" t="n">
        <v>78866237</v>
      </c>
      <c r="C467" t="n">
        <v>78866229</v>
      </c>
      <c r="D467" t="n">
        <v>18409850</v>
      </c>
      <c r="E467" t="n">
        <v>1</v>
      </c>
      <c r="F467" t="n">
        <v>1</v>
      </c>
      <c r="G467" t="n">
        <v>1</v>
      </c>
      <c r="H467" t="n">
        <v>1</v>
      </c>
      <c r="I467" t="inlineStr">
        <is>
          <t>1-1035-90</t>
        </is>
      </c>
      <c r="J467" t="inlineStr"/>
      <c r="K467" t="inlineStr">
        <is>
          <t>Рабочий строитель среднего разряда 3,5</t>
        </is>
      </c>
      <c r="L467" t="n">
        <v>1369</v>
      </c>
      <c r="N467" t="n">
        <v>1013</v>
      </c>
      <c r="O467" t="inlineStr">
        <is>
          <t>чел.-ч</t>
        </is>
      </c>
      <c r="P467" t="inlineStr">
        <is>
          <t>чел.-ч</t>
        </is>
      </c>
      <c r="Q467" t="n">
        <v>1</v>
      </c>
      <c r="X467" t="n">
        <v>81</v>
      </c>
      <c r="Y467" t="n">
        <v>0</v>
      </c>
      <c r="Z467" t="n">
        <v>0</v>
      </c>
      <c r="AA467" t="n">
        <v>0</v>
      </c>
      <c r="AB467" t="n">
        <v>9.07</v>
      </c>
      <c r="AC467" t="n">
        <v>0</v>
      </c>
      <c r="AD467" t="n">
        <v>1</v>
      </c>
      <c r="AE467" t="n">
        <v>1</v>
      </c>
      <c r="AF467" t="inlineStr"/>
      <c r="AG467" t="n">
        <v>81</v>
      </c>
      <c r="AH467" t="n">
        <v>2</v>
      </c>
      <c r="AI467" t="n">
        <v>78866230</v>
      </c>
      <c r="AJ467" t="n">
        <v>473</v>
      </c>
      <c r="AK467" t="n">
        <v>0</v>
      </c>
      <c r="AL467" t="n">
        <v>0</v>
      </c>
      <c r="AM467" t="n">
        <v>0</v>
      </c>
      <c r="AN467" t="n">
        <v>0</v>
      </c>
      <c r="AO467" t="n">
        <v>0</v>
      </c>
      <c r="AP467" t="n">
        <v>0</v>
      </c>
      <c r="AQ467" t="n">
        <v>0</v>
      </c>
      <c r="AR467" t="n">
        <v>0</v>
      </c>
    </row>
    <row r="468">
      <c r="A468">
        <f>ROW(Source!A1424)</f>
        <v/>
      </c>
      <c r="B468" t="n">
        <v>78866238</v>
      </c>
      <c r="C468" t="n">
        <v>78866229</v>
      </c>
      <c r="D468" t="n">
        <v>29174913</v>
      </c>
      <c r="E468" t="n">
        <v>1</v>
      </c>
      <c r="F468" t="n">
        <v>1</v>
      </c>
      <c r="G468" t="n">
        <v>1</v>
      </c>
      <c r="H468" t="n">
        <v>2</v>
      </c>
      <c r="I468" t="inlineStr">
        <is>
          <t>400001</t>
        </is>
      </c>
      <c r="J468" t="inlineStr">
        <is>
          <t>ТСЭМ Московской обл., 400001, приказ Минстроя России №675/пр от 28.02.2017 № 264/пр</t>
        </is>
      </c>
      <c r="K468" t="inlineStr">
        <is>
          <t>Автомобили бортовые, грузоподъемность до 5 т</t>
        </is>
      </c>
      <c r="L468" t="n">
        <v>1368</v>
      </c>
      <c r="N468" t="n">
        <v>1011</v>
      </c>
      <c r="O468" t="inlineStr">
        <is>
          <t>маш.-ч</t>
        </is>
      </c>
      <c r="P468" t="inlineStr">
        <is>
          <t>маш.-ч</t>
        </is>
      </c>
      <c r="Q468" t="n">
        <v>1</v>
      </c>
      <c r="X468" t="n">
        <v>0.05</v>
      </c>
      <c r="Y468" t="n">
        <v>0</v>
      </c>
      <c r="Z468" t="n">
        <v>87.17</v>
      </c>
      <c r="AA468" t="n">
        <v>11.6</v>
      </c>
      <c r="AB468" t="n">
        <v>0</v>
      </c>
      <c r="AC468" t="n">
        <v>0</v>
      </c>
      <c r="AD468" t="n">
        <v>1</v>
      </c>
      <c r="AE468" t="n">
        <v>0</v>
      </c>
      <c r="AF468" t="inlineStr"/>
      <c r="AG468" t="n">
        <v>0.05</v>
      </c>
      <c r="AH468" t="n">
        <v>2</v>
      </c>
      <c r="AI468" t="n">
        <v>78866231</v>
      </c>
      <c r="AJ468" t="n">
        <v>474</v>
      </c>
      <c r="AK468" t="n">
        <v>0</v>
      </c>
      <c r="AL468" t="n">
        <v>0</v>
      </c>
      <c r="AM468" t="n">
        <v>0</v>
      </c>
      <c r="AN468" t="n">
        <v>0</v>
      </c>
      <c r="AO468" t="n">
        <v>0</v>
      </c>
      <c r="AP468" t="n">
        <v>0</v>
      </c>
      <c r="AQ468" t="n">
        <v>0</v>
      </c>
      <c r="AR468" t="n">
        <v>0</v>
      </c>
    </row>
    <row r="469">
      <c r="A469">
        <f>ROW(Source!A1424)</f>
        <v/>
      </c>
      <c r="B469" t="n">
        <v>78866239</v>
      </c>
      <c r="C469" t="n">
        <v>78866229</v>
      </c>
      <c r="D469" t="n">
        <v>29110398</v>
      </c>
      <c r="E469" t="n">
        <v>1</v>
      </c>
      <c r="F469" t="n">
        <v>1</v>
      </c>
      <c r="G469" t="n">
        <v>1</v>
      </c>
      <c r="H469" t="n">
        <v>3</v>
      </c>
      <c r="I469" t="inlineStr">
        <is>
          <t>101-0388</t>
        </is>
      </c>
      <c r="J469" t="inlineStr">
        <is>
          <t>ТССЦ Московской обл., 101-0388, приказ Минстроя России №675/пр от 28.02.2017 № 254/пр</t>
        </is>
      </c>
      <c r="K469" t="inlineStr">
        <is>
          <t>Краски масляные земляные марки МА-0115 мумия, сурик железный</t>
        </is>
      </c>
      <c r="L469" t="n">
        <v>1348</v>
      </c>
      <c r="N469" t="n">
        <v>1009</v>
      </c>
      <c r="O469" t="inlineStr">
        <is>
          <t>т</t>
        </is>
      </c>
      <c r="P469" t="inlineStr">
        <is>
          <t>т</t>
        </is>
      </c>
      <c r="Q469" t="n">
        <v>1000</v>
      </c>
      <c r="X469" t="n">
        <v>0.0014</v>
      </c>
      <c r="Y469" t="n">
        <v>15118.99</v>
      </c>
      <c r="Z469" t="n">
        <v>0</v>
      </c>
      <c r="AA469" t="n">
        <v>0</v>
      </c>
      <c r="AB469" t="n">
        <v>0</v>
      </c>
      <c r="AC469" t="n">
        <v>0</v>
      </c>
      <c r="AD469" t="n">
        <v>1</v>
      </c>
      <c r="AE469" t="n">
        <v>0</v>
      </c>
      <c r="AF469" t="inlineStr"/>
      <c r="AG469" t="n">
        <v>0.0014</v>
      </c>
      <c r="AH469" t="n">
        <v>2</v>
      </c>
      <c r="AI469" t="n">
        <v>78866232</v>
      </c>
      <c r="AJ469" t="n">
        <v>475</v>
      </c>
      <c r="AK469" t="n">
        <v>0</v>
      </c>
      <c r="AL469" t="n">
        <v>0</v>
      </c>
      <c r="AM469" t="n">
        <v>0</v>
      </c>
      <c r="AN469" t="n">
        <v>0</v>
      </c>
      <c r="AO469" t="n">
        <v>0</v>
      </c>
      <c r="AP469" t="n">
        <v>0</v>
      </c>
      <c r="AQ469" t="n">
        <v>0</v>
      </c>
      <c r="AR469" t="n">
        <v>0</v>
      </c>
    </row>
    <row r="470">
      <c r="A470">
        <f>ROW(Source!A1424)</f>
        <v/>
      </c>
      <c r="B470" t="n">
        <v>78866240</v>
      </c>
      <c r="C470" t="n">
        <v>78866229</v>
      </c>
      <c r="D470" t="n">
        <v>29110573</v>
      </c>
      <c r="E470" t="n">
        <v>1</v>
      </c>
      <c r="F470" t="n">
        <v>1</v>
      </c>
      <c r="G470" t="n">
        <v>1</v>
      </c>
      <c r="H470" t="n">
        <v>3</v>
      </c>
      <c r="I470" t="inlineStr">
        <is>
          <t>101-0628</t>
        </is>
      </c>
      <c r="J470" t="inlineStr">
        <is>
          <t>ТССЦ Московской обл., 101-0628, приказ Минстроя России №675/пр от 28.02.2017 № 254/пр</t>
        </is>
      </c>
      <c r="K470" t="inlineStr">
        <is>
          <t>Олифа комбинированная, марки К-3</t>
        </is>
      </c>
      <c r="L470" t="n">
        <v>1348</v>
      </c>
      <c r="N470" t="n">
        <v>1009</v>
      </c>
      <c r="O470" t="inlineStr">
        <is>
          <t>т</t>
        </is>
      </c>
      <c r="P470" t="inlineStr">
        <is>
          <t>т</t>
        </is>
      </c>
      <c r="Q470" t="n">
        <v>1000</v>
      </c>
      <c r="X470" t="n">
        <v>0.0007</v>
      </c>
      <c r="Y470" t="n">
        <v>16950</v>
      </c>
      <c r="Z470" t="n">
        <v>0</v>
      </c>
      <c r="AA470" t="n">
        <v>0</v>
      </c>
      <c r="AB470" t="n">
        <v>0</v>
      </c>
      <c r="AC470" t="n">
        <v>0</v>
      </c>
      <c r="AD470" t="n">
        <v>1</v>
      </c>
      <c r="AE470" t="n">
        <v>0</v>
      </c>
      <c r="AF470" t="inlineStr"/>
      <c r="AG470" t="n">
        <v>0.0007</v>
      </c>
      <c r="AH470" t="n">
        <v>2</v>
      </c>
      <c r="AI470" t="n">
        <v>78866233</v>
      </c>
      <c r="AJ470" t="n">
        <v>476</v>
      </c>
      <c r="AK470" t="n">
        <v>0</v>
      </c>
      <c r="AL470" t="n">
        <v>0</v>
      </c>
      <c r="AM470" t="n">
        <v>0</v>
      </c>
      <c r="AN470" t="n">
        <v>0</v>
      </c>
      <c r="AO470" t="n">
        <v>0</v>
      </c>
      <c r="AP470" t="n">
        <v>0</v>
      </c>
      <c r="AQ470" t="n">
        <v>0</v>
      </c>
      <c r="AR470" t="n">
        <v>0</v>
      </c>
    </row>
    <row r="471">
      <c r="A471">
        <f>ROW(Source!A1424)</f>
        <v/>
      </c>
      <c r="B471" t="n">
        <v>78866241</v>
      </c>
      <c r="C471" t="n">
        <v>78866229</v>
      </c>
      <c r="D471" t="n">
        <v>29107963</v>
      </c>
      <c r="E471" t="n">
        <v>1</v>
      </c>
      <c r="F471" t="n">
        <v>1</v>
      </c>
      <c r="G471" t="n">
        <v>1</v>
      </c>
      <c r="H471" t="n">
        <v>3</v>
      </c>
      <c r="I471" t="inlineStr">
        <is>
          <t>101-1669</t>
        </is>
      </c>
      <c r="J471" t="inlineStr">
        <is>
          <t>ТССЦ Московской обл., 101-1669, приказ Минстроя России №675/пр от 28.02.2017 № 254/пр</t>
        </is>
      </c>
      <c r="K471" t="inlineStr">
        <is>
          <t>Очес льняной</t>
        </is>
      </c>
      <c r="L471" t="n">
        <v>1346</v>
      </c>
      <c r="N471" t="n">
        <v>1009</v>
      </c>
      <c r="O471" t="inlineStr">
        <is>
          <t>кг</t>
        </is>
      </c>
      <c r="P471" t="inlineStr">
        <is>
          <t>кг</t>
        </is>
      </c>
      <c r="Q471" t="n">
        <v>1</v>
      </c>
      <c r="X471" t="n">
        <v>0.7</v>
      </c>
      <c r="Y471" t="n">
        <v>37.29</v>
      </c>
      <c r="Z471" t="n">
        <v>0</v>
      </c>
      <c r="AA471" t="n">
        <v>0</v>
      </c>
      <c r="AB471" t="n">
        <v>0</v>
      </c>
      <c r="AC471" t="n">
        <v>0</v>
      </c>
      <c r="AD471" t="n">
        <v>1</v>
      </c>
      <c r="AE471" t="n">
        <v>0</v>
      </c>
      <c r="AF471" t="inlineStr"/>
      <c r="AG471" t="n">
        <v>0.7</v>
      </c>
      <c r="AH471" t="n">
        <v>2</v>
      </c>
      <c r="AI471" t="n">
        <v>78866234</v>
      </c>
      <c r="AJ471" t="n">
        <v>477</v>
      </c>
      <c r="AK471" t="n">
        <v>0</v>
      </c>
      <c r="AL471" t="n">
        <v>0</v>
      </c>
      <c r="AM471" t="n">
        <v>0</v>
      </c>
      <c r="AN471" t="n">
        <v>0</v>
      </c>
      <c r="AO471" t="n">
        <v>0</v>
      </c>
      <c r="AP471" t="n">
        <v>0</v>
      </c>
      <c r="AQ471" t="n">
        <v>0</v>
      </c>
      <c r="AR471" t="n">
        <v>0</v>
      </c>
    </row>
    <row r="472">
      <c r="A472">
        <f>ROW(Source!A1424)</f>
        <v/>
      </c>
      <c r="B472" t="n">
        <v>78866242</v>
      </c>
      <c r="C472" t="n">
        <v>78866229</v>
      </c>
      <c r="D472" t="n">
        <v>29142465</v>
      </c>
      <c r="E472" t="n">
        <v>1</v>
      </c>
      <c r="F472" t="n">
        <v>1</v>
      </c>
      <c r="G472" t="n">
        <v>1</v>
      </c>
      <c r="H472" t="n">
        <v>3</v>
      </c>
      <c r="I472" t="inlineStr">
        <is>
          <t>302-1342</t>
        </is>
      </c>
      <c r="J472" t="inlineStr">
        <is>
          <t>ТССЦ Московской обл., 302-1342, приказ Минстроя России №675/пр от 28.02.2017 № 256/пр</t>
        </is>
      </c>
      <c r="K472" t="inlineStr">
        <is>
          <t>Вентили проходные муфтовые 15кч18п для воды давлением 1,6 МПа (16 кгс/см2), диаметром 20 мм</t>
        </is>
      </c>
      <c r="L472" t="n">
        <v>1354</v>
      </c>
      <c r="N472" t="n">
        <v>1010</v>
      </c>
      <c r="O472" t="inlineStr">
        <is>
          <t>шт.</t>
        </is>
      </c>
      <c r="P472" t="inlineStr">
        <is>
          <t>шт.</t>
        </is>
      </c>
      <c r="Q472" t="n">
        <v>1</v>
      </c>
      <c r="X472" t="n">
        <v>100</v>
      </c>
      <c r="Y472" t="n">
        <v>21.81</v>
      </c>
      <c r="Z472" t="n">
        <v>0</v>
      </c>
      <c r="AA472" t="n">
        <v>0</v>
      </c>
      <c r="AB472" t="n">
        <v>0</v>
      </c>
      <c r="AC472" t="n">
        <v>0</v>
      </c>
      <c r="AD472" t="n">
        <v>1</v>
      </c>
      <c r="AE472" t="n">
        <v>0</v>
      </c>
      <c r="AF472" t="inlineStr"/>
      <c r="AG472" t="n">
        <v>100</v>
      </c>
      <c r="AH472" t="n">
        <v>2</v>
      </c>
      <c r="AI472" t="n">
        <v>78866235</v>
      </c>
      <c r="AJ472" t="n">
        <v>479</v>
      </c>
      <c r="AK472" t="n">
        <v>0</v>
      </c>
      <c r="AL472" t="n">
        <v>0</v>
      </c>
      <c r="AM472" t="n">
        <v>0</v>
      </c>
      <c r="AN472" t="n">
        <v>0</v>
      </c>
      <c r="AO472" t="n">
        <v>0</v>
      </c>
      <c r="AP472" t="n">
        <v>0</v>
      </c>
      <c r="AQ472" t="n">
        <v>0</v>
      </c>
      <c r="AR472" t="n">
        <v>0</v>
      </c>
    </row>
    <row r="473">
      <c r="A473">
        <f>ROW(Source!A1424)</f>
        <v/>
      </c>
      <c r="B473" t="n">
        <v>78866243</v>
      </c>
      <c r="C473" t="n">
        <v>78866229</v>
      </c>
      <c r="D473" t="n">
        <v>29164350</v>
      </c>
      <c r="E473" t="n">
        <v>1</v>
      </c>
      <c r="F473" t="n">
        <v>1</v>
      </c>
      <c r="G473" t="n">
        <v>1</v>
      </c>
      <c r="H473" t="n">
        <v>3</v>
      </c>
      <c r="I473" t="inlineStr">
        <is>
          <t>509-9899</t>
        </is>
      </c>
      <c r="J473" t="inlineStr">
        <is>
          <t>ТССЦ Московской обл., 509-9899, приказ Минстроя России №675/пр от 28.02.2017 № 258/пр</t>
        </is>
      </c>
      <c r="K473" t="inlineStr">
        <is>
          <t>Строительный мусор и масса возвратных материалов</t>
        </is>
      </c>
      <c r="L473" t="n">
        <v>1348</v>
      </c>
      <c r="N473" t="n">
        <v>1009</v>
      </c>
      <c r="O473" t="inlineStr">
        <is>
          <t>т</t>
        </is>
      </c>
      <c r="P473" t="inlineStr">
        <is>
          <t>т</t>
        </is>
      </c>
      <c r="Q473" t="n">
        <v>1000</v>
      </c>
      <c r="X473" t="n">
        <v>0.04</v>
      </c>
      <c r="Y473" t="n">
        <v>0</v>
      </c>
      <c r="Z473" t="n">
        <v>0</v>
      </c>
      <c r="AA473" t="n">
        <v>0</v>
      </c>
      <c r="AB473" t="n">
        <v>0</v>
      </c>
      <c r="AC473" t="n">
        <v>0</v>
      </c>
      <c r="AD473" t="n">
        <v>0</v>
      </c>
      <c r="AE473" t="n">
        <v>0</v>
      </c>
      <c r="AF473" t="inlineStr"/>
      <c r="AG473" t="n">
        <v>0.04</v>
      </c>
      <c r="AH473" t="n">
        <v>2</v>
      </c>
      <c r="AI473" t="n">
        <v>78866236</v>
      </c>
      <c r="AJ473" t="n">
        <v>484</v>
      </c>
      <c r="AK473" t="n">
        <v>0</v>
      </c>
      <c r="AL473" t="n">
        <v>0</v>
      </c>
      <c r="AM473" t="n">
        <v>0</v>
      </c>
      <c r="AN473" t="n">
        <v>0</v>
      </c>
      <c r="AO473" t="n">
        <v>0</v>
      </c>
      <c r="AP473" t="n">
        <v>0</v>
      </c>
      <c r="AQ473" t="n">
        <v>0</v>
      </c>
      <c r="AR473" t="n">
        <v>0</v>
      </c>
    </row>
    <row r="474">
      <c r="A474">
        <f>ROW(Source!A1470)</f>
        <v/>
      </c>
      <c r="B474" t="n">
        <v>78866515</v>
      </c>
      <c r="C474" t="n">
        <v>78866513</v>
      </c>
      <c r="D474" t="n">
        <v>18407150</v>
      </c>
      <c r="E474" t="n">
        <v>1</v>
      </c>
      <c r="F474" t="n">
        <v>1</v>
      </c>
      <c r="G474" t="n">
        <v>1</v>
      </c>
      <c r="H474" t="n">
        <v>1</v>
      </c>
      <c r="I474" t="inlineStr">
        <is>
          <t>1-1030-90</t>
        </is>
      </c>
      <c r="J474" t="inlineStr"/>
      <c r="K474" t="inlineStr">
        <is>
          <t>Рабочий строитель среднего разряда 3</t>
        </is>
      </c>
      <c r="L474" t="n">
        <v>1369</v>
      </c>
      <c r="N474" t="n">
        <v>1013</v>
      </c>
      <c r="O474" t="inlineStr">
        <is>
          <t>чел.-ч</t>
        </is>
      </c>
      <c r="P474" t="inlineStr">
        <is>
          <t>чел.-ч</t>
        </is>
      </c>
      <c r="Q474" t="n">
        <v>1</v>
      </c>
      <c r="X474" t="n">
        <v>37.8</v>
      </c>
      <c r="Y474" t="n">
        <v>0</v>
      </c>
      <c r="Z474" t="n">
        <v>0</v>
      </c>
      <c r="AA474" t="n">
        <v>0</v>
      </c>
      <c r="AB474" t="n">
        <v>8.529999999999999</v>
      </c>
      <c r="AC474" t="n">
        <v>0</v>
      </c>
      <c r="AD474" t="n">
        <v>1</v>
      </c>
      <c r="AE474" t="n">
        <v>1</v>
      </c>
      <c r="AF474" t="inlineStr"/>
      <c r="AG474" t="n">
        <v>37.8</v>
      </c>
      <c r="AH474" t="n">
        <v>2</v>
      </c>
      <c r="AI474" t="n">
        <v>78866514</v>
      </c>
      <c r="AJ474" t="n">
        <v>485</v>
      </c>
      <c r="AK474" t="n">
        <v>0</v>
      </c>
      <c r="AL474" t="n">
        <v>0</v>
      </c>
      <c r="AM474" t="n">
        <v>0</v>
      </c>
      <c r="AN474" t="n">
        <v>0</v>
      </c>
      <c r="AO474" t="n">
        <v>0</v>
      </c>
      <c r="AP474" t="n">
        <v>0</v>
      </c>
      <c r="AQ474" t="n">
        <v>0</v>
      </c>
      <c r="AR474" t="n">
        <v>0</v>
      </c>
    </row>
    <row r="475">
      <c r="A475">
        <f>ROW(Source!A1471)</f>
        <v/>
      </c>
      <c r="B475" t="n">
        <v>78866533</v>
      </c>
      <c r="C475" t="n">
        <v>78866516</v>
      </c>
      <c r="D475" t="n">
        <v>18413627</v>
      </c>
      <c r="E475" t="n">
        <v>1</v>
      </c>
      <c r="F475" t="n">
        <v>1</v>
      </c>
      <c r="G475" t="n">
        <v>1</v>
      </c>
      <c r="H475" t="n">
        <v>1</v>
      </c>
      <c r="I475" t="inlineStr">
        <is>
          <t>1-1042-90</t>
        </is>
      </c>
      <c r="J475" t="inlineStr"/>
      <c r="K475" t="inlineStr">
        <is>
          <t>Рабочий строитель среднего разряда 4,2</t>
        </is>
      </c>
      <c r="L475" t="n">
        <v>1369</v>
      </c>
      <c r="N475" t="n">
        <v>1013</v>
      </c>
      <c r="O475" t="inlineStr">
        <is>
          <t>чел.-ч</t>
        </is>
      </c>
      <c r="P475" t="inlineStr">
        <is>
          <t>чел.-ч</t>
        </is>
      </c>
      <c r="Q475" t="n">
        <v>1</v>
      </c>
      <c r="X475" t="n">
        <v>121.8</v>
      </c>
      <c r="Y475" t="n">
        <v>0</v>
      </c>
      <c r="Z475" t="n">
        <v>0</v>
      </c>
      <c r="AA475" t="n">
        <v>0</v>
      </c>
      <c r="AB475" t="n">
        <v>9.92</v>
      </c>
      <c r="AC475" t="n">
        <v>0</v>
      </c>
      <c r="AD475" t="n">
        <v>1</v>
      </c>
      <c r="AE475" t="n">
        <v>1</v>
      </c>
      <c r="AF475" t="inlineStr"/>
      <c r="AG475" t="n">
        <v>121.8</v>
      </c>
      <c r="AH475" t="n">
        <v>2</v>
      </c>
      <c r="AI475" t="n">
        <v>78866517</v>
      </c>
      <c r="AJ475" t="n">
        <v>486</v>
      </c>
      <c r="AK475" t="n">
        <v>0</v>
      </c>
      <c r="AL475" t="n">
        <v>0</v>
      </c>
      <c r="AM475" t="n">
        <v>0</v>
      </c>
      <c r="AN475" t="n">
        <v>0</v>
      </c>
      <c r="AO475" t="n">
        <v>0</v>
      </c>
      <c r="AP475" t="n">
        <v>0</v>
      </c>
      <c r="AQ475" t="n">
        <v>0</v>
      </c>
      <c r="AR475" t="n">
        <v>0</v>
      </c>
    </row>
    <row r="476">
      <c r="A476">
        <f>ROW(Source!A1471)</f>
        <v/>
      </c>
      <c r="B476" t="n">
        <v>78866534</v>
      </c>
      <c r="C476" t="n">
        <v>78866516</v>
      </c>
      <c r="D476" t="n">
        <v>121548</v>
      </c>
      <c r="E476" t="n">
        <v>1</v>
      </c>
      <c r="F476" t="n">
        <v>1</v>
      </c>
      <c r="G476" t="n">
        <v>1</v>
      </c>
      <c r="H476" t="n">
        <v>1</v>
      </c>
      <c r="I476" t="inlineStr">
        <is>
          <t>2</t>
        </is>
      </c>
      <c r="J476" t="inlineStr"/>
      <c r="K476" t="inlineStr">
        <is>
          <t>Затраты труда машинистов</t>
        </is>
      </c>
      <c r="L476" t="n">
        <v>608254</v>
      </c>
      <c r="N476" t="n">
        <v>1013</v>
      </c>
      <c r="O476" t="inlineStr">
        <is>
          <t>чел.час</t>
        </is>
      </c>
      <c r="P476" t="inlineStr">
        <is>
          <t>чел.час</t>
        </is>
      </c>
      <c r="Q476" t="n">
        <v>1</v>
      </c>
      <c r="X476" t="n">
        <v>4.72</v>
      </c>
      <c r="Y476" t="n">
        <v>0</v>
      </c>
      <c r="Z476" t="n">
        <v>0</v>
      </c>
      <c r="AA476" t="n">
        <v>0</v>
      </c>
      <c r="AB476" t="n">
        <v>0</v>
      </c>
      <c r="AC476" t="n">
        <v>0</v>
      </c>
      <c r="AD476" t="n">
        <v>1</v>
      </c>
      <c r="AE476" t="n">
        <v>2</v>
      </c>
      <c r="AF476" t="inlineStr"/>
      <c r="AG476" t="n">
        <v>4.72</v>
      </c>
      <c r="AH476" t="n">
        <v>2</v>
      </c>
      <c r="AI476" t="n">
        <v>78866518</v>
      </c>
      <c r="AJ476" t="n">
        <v>487</v>
      </c>
      <c r="AK476" t="n">
        <v>0</v>
      </c>
      <c r="AL476" t="n">
        <v>0</v>
      </c>
      <c r="AM476" t="n">
        <v>0</v>
      </c>
      <c r="AN476" t="n">
        <v>0</v>
      </c>
      <c r="AO476" t="n">
        <v>0</v>
      </c>
      <c r="AP476" t="n">
        <v>0</v>
      </c>
      <c r="AQ476" t="n">
        <v>0</v>
      </c>
      <c r="AR476" t="n">
        <v>0</v>
      </c>
    </row>
    <row r="477">
      <c r="A477">
        <f>ROW(Source!A1471)</f>
        <v/>
      </c>
      <c r="B477" t="n">
        <v>78866535</v>
      </c>
      <c r="C477" t="n">
        <v>78866516</v>
      </c>
      <c r="D477" t="n">
        <v>29172268</v>
      </c>
      <c r="E477" t="n">
        <v>1</v>
      </c>
      <c r="F477" t="n">
        <v>1</v>
      </c>
      <c r="G477" t="n">
        <v>1</v>
      </c>
      <c r="H477" t="n">
        <v>2</v>
      </c>
      <c r="I477" t="inlineStr">
        <is>
          <t>020129</t>
        </is>
      </c>
      <c r="J477" t="inlineStr">
        <is>
          <t>ТСЭМ Московской обл., 020129, приказ Минстроя России №675/пр от 28.02.2017 № 264/пр</t>
        </is>
      </c>
      <c r="K477" t="inlineStr">
        <is>
          <t>Краны башенные при работе на других видах строительства 8 т</t>
        </is>
      </c>
      <c r="L477" t="n">
        <v>1368</v>
      </c>
      <c r="N477" t="n">
        <v>1011</v>
      </c>
      <c r="O477" t="inlineStr">
        <is>
          <t>маш.-ч</t>
        </is>
      </c>
      <c r="P477" t="inlineStr">
        <is>
          <t>маш.-ч</t>
        </is>
      </c>
      <c r="Q477" t="n">
        <v>1</v>
      </c>
      <c r="X477" t="n">
        <v>0.05</v>
      </c>
      <c r="Y477" t="n">
        <v>0</v>
      </c>
      <c r="Z477" t="n">
        <v>86.40000000000001</v>
      </c>
      <c r="AA477" t="n">
        <v>13.5</v>
      </c>
      <c r="AB477" t="n">
        <v>0</v>
      </c>
      <c r="AC477" t="n">
        <v>0</v>
      </c>
      <c r="AD477" t="n">
        <v>1</v>
      </c>
      <c r="AE477" t="n">
        <v>0</v>
      </c>
      <c r="AF477" t="inlineStr"/>
      <c r="AG477" t="n">
        <v>0.05</v>
      </c>
      <c r="AH477" t="n">
        <v>2</v>
      </c>
      <c r="AI477" t="n">
        <v>78866519</v>
      </c>
      <c r="AJ477" t="n">
        <v>488</v>
      </c>
      <c r="AK477" t="n">
        <v>0</v>
      </c>
      <c r="AL477" t="n">
        <v>0</v>
      </c>
      <c r="AM477" t="n">
        <v>0</v>
      </c>
      <c r="AN477" t="n">
        <v>0</v>
      </c>
      <c r="AO477" t="n">
        <v>0</v>
      </c>
      <c r="AP477" t="n">
        <v>0</v>
      </c>
      <c r="AQ477" t="n">
        <v>0</v>
      </c>
      <c r="AR477" t="n">
        <v>0</v>
      </c>
    </row>
    <row r="478">
      <c r="A478">
        <f>ROW(Source!A1471)</f>
        <v/>
      </c>
      <c r="B478" t="n">
        <v>78866536</v>
      </c>
      <c r="C478" t="n">
        <v>78866516</v>
      </c>
      <c r="D478" t="n">
        <v>29172379</v>
      </c>
      <c r="E478" t="n">
        <v>1</v>
      </c>
      <c r="F478" t="n">
        <v>1</v>
      </c>
      <c r="G478" t="n">
        <v>1</v>
      </c>
      <c r="H478" t="n">
        <v>2</v>
      </c>
      <c r="I478" t="inlineStr">
        <is>
          <t>021141</t>
        </is>
      </c>
      <c r="J478" t="inlineStr">
        <is>
          <t>ТСЭМ Московской обл., 021141, приказ Минстроя России №675/пр от 28.02.2017 № 264/пр</t>
        </is>
      </c>
      <c r="K478" t="inlineStr">
        <is>
          <t>Краны на автомобильном ходу при работе на других видах строительства 10 т</t>
        </is>
      </c>
      <c r="L478" t="n">
        <v>1368</v>
      </c>
      <c r="N478" t="n">
        <v>1011</v>
      </c>
      <c r="O478" t="inlineStr">
        <is>
          <t>маш.-ч</t>
        </is>
      </c>
      <c r="P478" t="inlineStr">
        <is>
          <t>маш.-ч</t>
        </is>
      </c>
      <c r="Q478" t="n">
        <v>1</v>
      </c>
      <c r="X478" t="n">
        <v>0.03</v>
      </c>
      <c r="Y478" t="n">
        <v>0</v>
      </c>
      <c r="Z478" t="n">
        <v>112</v>
      </c>
      <c r="AA478" t="n">
        <v>13.5</v>
      </c>
      <c r="AB478" t="n">
        <v>0</v>
      </c>
      <c r="AC478" t="n">
        <v>0</v>
      </c>
      <c r="AD478" t="n">
        <v>1</v>
      </c>
      <c r="AE478" t="n">
        <v>0</v>
      </c>
      <c r="AF478" t="inlineStr"/>
      <c r="AG478" t="n">
        <v>0.03</v>
      </c>
      <c r="AH478" t="n">
        <v>2</v>
      </c>
      <c r="AI478" t="n">
        <v>78866520</v>
      </c>
      <c r="AJ478" t="n">
        <v>489</v>
      </c>
      <c r="AK478" t="n">
        <v>0</v>
      </c>
      <c r="AL478" t="n">
        <v>0</v>
      </c>
      <c r="AM478" t="n">
        <v>0</v>
      </c>
      <c r="AN478" t="n">
        <v>0</v>
      </c>
      <c r="AO478" t="n">
        <v>0</v>
      </c>
      <c r="AP478" t="n">
        <v>0</v>
      </c>
      <c r="AQ478" t="n">
        <v>0</v>
      </c>
      <c r="AR478" t="n">
        <v>0</v>
      </c>
    </row>
    <row r="479">
      <c r="A479">
        <f>ROW(Source!A1471)</f>
        <v/>
      </c>
      <c r="B479" t="n">
        <v>78866537</v>
      </c>
      <c r="C479" t="n">
        <v>78866516</v>
      </c>
      <c r="D479" t="n">
        <v>29172951</v>
      </c>
      <c r="E479" t="n">
        <v>1</v>
      </c>
      <c r="F479" t="n">
        <v>1</v>
      </c>
      <c r="G479" t="n">
        <v>1</v>
      </c>
      <c r="H479" t="n">
        <v>2</v>
      </c>
      <c r="I479" t="inlineStr">
        <is>
          <t>081600</t>
        </is>
      </c>
      <c r="J479" t="inlineStr">
        <is>
          <t>ТСЭМ Московской обл., 081600, приказ Минстроя России №675/пр от 28.02.2017 № 264/пр</t>
        </is>
      </c>
      <c r="K479" t="inlineStr">
        <is>
          <t>Агрегаты для сварки полиэтиленовых труб</t>
        </is>
      </c>
      <c r="L479" t="n">
        <v>1368</v>
      </c>
      <c r="N479" t="n">
        <v>1011</v>
      </c>
      <c r="O479" t="inlineStr">
        <is>
          <t>маш.-ч</t>
        </is>
      </c>
      <c r="P479" t="inlineStr">
        <is>
          <t>маш.-ч</t>
        </is>
      </c>
      <c r="Q479" t="n">
        <v>1</v>
      </c>
      <c r="X479" t="n">
        <v>4.64</v>
      </c>
      <c r="Y479" t="n">
        <v>0</v>
      </c>
      <c r="Z479" t="n">
        <v>100.1</v>
      </c>
      <c r="AA479" t="n">
        <v>13.5</v>
      </c>
      <c r="AB479" t="n">
        <v>0</v>
      </c>
      <c r="AC479" t="n">
        <v>0</v>
      </c>
      <c r="AD479" t="n">
        <v>1</v>
      </c>
      <c r="AE479" t="n">
        <v>0</v>
      </c>
      <c r="AF479" t="inlineStr"/>
      <c r="AG479" t="n">
        <v>4.64</v>
      </c>
      <c r="AH479" t="n">
        <v>2</v>
      </c>
      <c r="AI479" t="n">
        <v>78866521</v>
      </c>
      <c r="AJ479" t="n">
        <v>490</v>
      </c>
      <c r="AK479" t="n">
        <v>0</v>
      </c>
      <c r="AL479" t="n">
        <v>0</v>
      </c>
      <c r="AM479" t="n">
        <v>0</v>
      </c>
      <c r="AN479" t="n">
        <v>0</v>
      </c>
      <c r="AO479" t="n">
        <v>0</v>
      </c>
      <c r="AP479" t="n">
        <v>0</v>
      </c>
      <c r="AQ479" t="n">
        <v>0</v>
      </c>
      <c r="AR479" t="n">
        <v>0</v>
      </c>
    </row>
    <row r="480">
      <c r="A480">
        <f>ROW(Source!A1471)</f>
        <v/>
      </c>
      <c r="B480" t="n">
        <v>78866538</v>
      </c>
      <c r="C480" t="n">
        <v>78866516</v>
      </c>
      <c r="D480" t="n">
        <v>29174913</v>
      </c>
      <c r="E480" t="n">
        <v>1</v>
      </c>
      <c r="F480" t="n">
        <v>1</v>
      </c>
      <c r="G480" t="n">
        <v>1</v>
      </c>
      <c r="H480" t="n">
        <v>2</v>
      </c>
      <c r="I480" t="inlineStr">
        <is>
          <t>400001</t>
        </is>
      </c>
      <c r="J480" t="inlineStr">
        <is>
          <t>ТСЭМ Московской обл., 400001, приказ Минстроя России №675/пр от 28.02.2017 № 264/пр</t>
        </is>
      </c>
      <c r="K480" t="inlineStr">
        <is>
          <t>Автомобили бортовые, грузоподъемность до 5 т</t>
        </is>
      </c>
      <c r="L480" t="n">
        <v>1368</v>
      </c>
      <c r="N480" t="n">
        <v>1011</v>
      </c>
      <c r="O480" t="inlineStr">
        <is>
          <t>маш.-ч</t>
        </is>
      </c>
      <c r="P480" t="inlineStr">
        <is>
          <t>маш.-ч</t>
        </is>
      </c>
      <c r="Q480" t="n">
        <v>1</v>
      </c>
      <c r="X480" t="n">
        <v>0.22</v>
      </c>
      <c r="Y480" t="n">
        <v>0</v>
      </c>
      <c r="Z480" t="n">
        <v>87.17</v>
      </c>
      <c r="AA480" t="n">
        <v>11.6</v>
      </c>
      <c r="AB480" t="n">
        <v>0</v>
      </c>
      <c r="AC480" t="n">
        <v>0</v>
      </c>
      <c r="AD480" t="n">
        <v>1</v>
      </c>
      <c r="AE480" t="n">
        <v>0</v>
      </c>
      <c r="AF480" t="inlineStr"/>
      <c r="AG480" t="n">
        <v>0.22</v>
      </c>
      <c r="AH480" t="n">
        <v>2</v>
      </c>
      <c r="AI480" t="n">
        <v>78866522</v>
      </c>
      <c r="AJ480" t="n">
        <v>491</v>
      </c>
      <c r="AK480" t="n">
        <v>0</v>
      </c>
      <c r="AL480" t="n">
        <v>0</v>
      </c>
      <c r="AM480" t="n">
        <v>0</v>
      </c>
      <c r="AN480" t="n">
        <v>0</v>
      </c>
      <c r="AO480" t="n">
        <v>0</v>
      </c>
      <c r="AP480" t="n">
        <v>0</v>
      </c>
      <c r="AQ480" t="n">
        <v>0</v>
      </c>
      <c r="AR480" t="n">
        <v>0</v>
      </c>
    </row>
    <row r="481">
      <c r="A481">
        <f>ROW(Source!A1471)</f>
        <v/>
      </c>
      <c r="B481" t="n">
        <v>78866539</v>
      </c>
      <c r="C481" t="n">
        <v>78866516</v>
      </c>
      <c r="D481" t="n">
        <v>29114425</v>
      </c>
      <c r="E481" t="n">
        <v>1</v>
      </c>
      <c r="F481" t="n">
        <v>1</v>
      </c>
      <c r="G481" t="n">
        <v>1</v>
      </c>
      <c r="H481" t="n">
        <v>3</v>
      </c>
      <c r="I481" t="inlineStr">
        <is>
          <t>101-0137</t>
        </is>
      </c>
      <c r="J481" t="inlineStr">
        <is>
          <t>ТССЦ Московской обл., 101-0137, приказ Минстроя России №675/пр от 28.02.2017 № 254/пр</t>
        </is>
      </c>
      <c r="K481" t="inlineStr">
        <is>
          <t>Дюбели с калиброванной головкой (в обоймах) 3х58,5 мм</t>
        </is>
      </c>
      <c r="L481" t="n">
        <v>1348</v>
      </c>
      <c r="N481" t="n">
        <v>1009</v>
      </c>
      <c r="O481" t="inlineStr">
        <is>
          <t>т</t>
        </is>
      </c>
      <c r="P481" t="inlineStr">
        <is>
          <t>т</t>
        </is>
      </c>
      <c r="Q481" t="n">
        <v>1000</v>
      </c>
      <c r="X481" t="n">
        <v>0.00051</v>
      </c>
      <c r="Y481" t="n">
        <v>22558</v>
      </c>
      <c r="Z481" t="n">
        <v>0</v>
      </c>
      <c r="AA481" t="n">
        <v>0</v>
      </c>
      <c r="AB481" t="n">
        <v>0</v>
      </c>
      <c r="AC481" t="n">
        <v>0</v>
      </c>
      <c r="AD481" t="n">
        <v>1</v>
      </c>
      <c r="AE481" t="n">
        <v>0</v>
      </c>
      <c r="AF481" t="inlineStr"/>
      <c r="AG481" t="n">
        <v>0.00051</v>
      </c>
      <c r="AH481" t="n">
        <v>2</v>
      </c>
      <c r="AI481" t="n">
        <v>78866523</v>
      </c>
      <c r="AJ481" t="n">
        <v>492</v>
      </c>
      <c r="AK481" t="n">
        <v>0</v>
      </c>
      <c r="AL481" t="n">
        <v>0</v>
      </c>
      <c r="AM481" t="n">
        <v>0</v>
      </c>
      <c r="AN481" t="n">
        <v>0</v>
      </c>
      <c r="AO481" t="n">
        <v>0</v>
      </c>
      <c r="AP481" t="n">
        <v>0</v>
      </c>
      <c r="AQ481" t="n">
        <v>0</v>
      </c>
      <c r="AR481" t="n">
        <v>0</v>
      </c>
    </row>
    <row r="482">
      <c r="A482">
        <f>ROW(Source!A1471)</f>
        <v/>
      </c>
      <c r="B482" t="n">
        <v>78866540</v>
      </c>
      <c r="C482" t="n">
        <v>78866516</v>
      </c>
      <c r="D482" t="n">
        <v>29109382</v>
      </c>
      <c r="E482" t="n">
        <v>1</v>
      </c>
      <c r="F482" t="n">
        <v>1</v>
      </c>
      <c r="G482" t="n">
        <v>1</v>
      </c>
      <c r="H482" t="n">
        <v>3</v>
      </c>
      <c r="I482" t="inlineStr">
        <is>
          <t>101-0329</t>
        </is>
      </c>
      <c r="J482" t="inlineStr">
        <is>
          <t>ТССЦ Московской обл., 101-0329, приказ Минстроя России №675/пр от 28.02.2017 № 254/пр</t>
        </is>
      </c>
      <c r="K482" t="inlineStr">
        <is>
          <t>Клей 88-СА</t>
        </is>
      </c>
      <c r="L482" t="n">
        <v>1346</v>
      </c>
      <c r="N482" t="n">
        <v>1009</v>
      </c>
      <c r="O482" t="inlineStr">
        <is>
          <t>кг</t>
        </is>
      </c>
      <c r="P482" t="inlineStr">
        <is>
          <t>кг</t>
        </is>
      </c>
      <c r="Q482" t="n">
        <v>1</v>
      </c>
      <c r="X482" t="n">
        <v>0.17</v>
      </c>
      <c r="Y482" t="n">
        <v>28.93</v>
      </c>
      <c r="Z482" t="n">
        <v>0</v>
      </c>
      <c r="AA482" t="n">
        <v>0</v>
      </c>
      <c r="AB482" t="n">
        <v>0</v>
      </c>
      <c r="AC482" t="n">
        <v>0</v>
      </c>
      <c r="AD482" t="n">
        <v>1</v>
      </c>
      <c r="AE482" t="n">
        <v>0</v>
      </c>
      <c r="AF482" t="inlineStr"/>
      <c r="AG482" t="n">
        <v>0.17</v>
      </c>
      <c r="AH482" t="n">
        <v>2</v>
      </c>
      <c r="AI482" t="n">
        <v>78866524</v>
      </c>
      <c r="AJ482" t="n">
        <v>493</v>
      </c>
      <c r="AK482" t="n">
        <v>0</v>
      </c>
      <c r="AL482" t="n">
        <v>0</v>
      </c>
      <c r="AM482" t="n">
        <v>0</v>
      </c>
      <c r="AN482" t="n">
        <v>0</v>
      </c>
      <c r="AO482" t="n">
        <v>0</v>
      </c>
      <c r="AP482" t="n">
        <v>0</v>
      </c>
      <c r="AQ482" t="n">
        <v>0</v>
      </c>
      <c r="AR482" t="n">
        <v>0</v>
      </c>
    </row>
    <row r="483">
      <c r="A483">
        <f>ROW(Source!A1471)</f>
        <v/>
      </c>
      <c r="B483" t="n">
        <v>78866541</v>
      </c>
      <c r="C483" t="n">
        <v>78866516</v>
      </c>
      <c r="D483" t="n">
        <v>29107972</v>
      </c>
      <c r="E483" t="n">
        <v>1</v>
      </c>
      <c r="F483" t="n">
        <v>1</v>
      </c>
      <c r="G483" t="n">
        <v>1</v>
      </c>
      <c r="H483" t="n">
        <v>3</v>
      </c>
      <c r="I483" t="inlineStr">
        <is>
          <t>101-1680</t>
        </is>
      </c>
      <c r="J483" t="inlineStr">
        <is>
          <t>ТССЦ Московской обл., 101-1680, приказ Минстроя России №675/пр от 28.02.2017 № 254/пр</t>
        </is>
      </c>
      <c r="K483" t="inlineStr">
        <is>
          <t>Патроны для строительно-монтажного пистолета</t>
        </is>
      </c>
      <c r="L483" t="n">
        <v>1356</v>
      </c>
      <c r="N483" t="n">
        <v>1010</v>
      </c>
      <c r="O483" t="inlineStr">
        <is>
          <t>1000 шт.</t>
        </is>
      </c>
      <c r="P483" t="inlineStr">
        <is>
          <t>1000 шт.</t>
        </is>
      </c>
      <c r="Q483" t="n">
        <v>1000</v>
      </c>
      <c r="X483" t="n">
        <v>0.06</v>
      </c>
      <c r="Y483" t="n">
        <v>253.8</v>
      </c>
      <c r="Z483" t="n">
        <v>0</v>
      </c>
      <c r="AA483" t="n">
        <v>0</v>
      </c>
      <c r="AB483" t="n">
        <v>0</v>
      </c>
      <c r="AC483" t="n">
        <v>0</v>
      </c>
      <c r="AD483" t="n">
        <v>1</v>
      </c>
      <c r="AE483" t="n">
        <v>0</v>
      </c>
      <c r="AF483" t="inlineStr"/>
      <c r="AG483" t="n">
        <v>0.06</v>
      </c>
      <c r="AH483" t="n">
        <v>2</v>
      </c>
      <c r="AI483" t="n">
        <v>78866525</v>
      </c>
      <c r="AJ483" t="n">
        <v>494</v>
      </c>
      <c r="AK483" t="n">
        <v>0</v>
      </c>
      <c r="AL483" t="n">
        <v>0</v>
      </c>
      <c r="AM483" t="n">
        <v>0</v>
      </c>
      <c r="AN483" t="n">
        <v>0</v>
      </c>
      <c r="AO483" t="n">
        <v>0</v>
      </c>
      <c r="AP483" t="n">
        <v>0</v>
      </c>
      <c r="AQ483" t="n">
        <v>0</v>
      </c>
      <c r="AR483" t="n">
        <v>0</v>
      </c>
    </row>
    <row r="484">
      <c r="A484">
        <f>ROW(Source!A1471)</f>
        <v/>
      </c>
      <c r="B484" t="n">
        <v>78866542</v>
      </c>
      <c r="C484" t="n">
        <v>78866516</v>
      </c>
      <c r="D484" t="n">
        <v>29112620</v>
      </c>
      <c r="E484" t="n">
        <v>1</v>
      </c>
      <c r="F484" t="n">
        <v>1</v>
      </c>
      <c r="G484" t="n">
        <v>1</v>
      </c>
      <c r="H484" t="n">
        <v>3</v>
      </c>
      <c r="I484" t="inlineStr">
        <is>
          <t>101-1700</t>
        </is>
      </c>
      <c r="J484" t="inlineStr">
        <is>
          <t>ТССЦ Московской обл., 101-1700, приказ Минстроя России №675/пр от 28.02.2017 № 254/пр</t>
        </is>
      </c>
      <c r="K484" t="inlineStr">
        <is>
          <t>Наконечники для полиэтиленовых труб</t>
        </is>
      </c>
      <c r="L484" t="n">
        <v>1346</v>
      </c>
      <c r="N484" t="n">
        <v>1009</v>
      </c>
      <c r="O484" t="inlineStr">
        <is>
          <t>кг</t>
        </is>
      </c>
      <c r="P484" t="inlineStr">
        <is>
          <t>кг</t>
        </is>
      </c>
      <c r="Q484" t="n">
        <v>1</v>
      </c>
      <c r="X484" t="n">
        <v>0.33</v>
      </c>
      <c r="Y484" t="n">
        <v>25.01</v>
      </c>
      <c r="Z484" t="n">
        <v>0</v>
      </c>
      <c r="AA484" t="n">
        <v>0</v>
      </c>
      <c r="AB484" t="n">
        <v>0</v>
      </c>
      <c r="AC484" t="n">
        <v>0</v>
      </c>
      <c r="AD484" t="n">
        <v>1</v>
      </c>
      <c r="AE484" t="n">
        <v>0</v>
      </c>
      <c r="AF484" t="inlineStr"/>
      <c r="AG484" t="n">
        <v>0.33</v>
      </c>
      <c r="AH484" t="n">
        <v>2</v>
      </c>
      <c r="AI484" t="n">
        <v>78866526</v>
      </c>
      <c r="AJ484" t="n">
        <v>495</v>
      </c>
      <c r="AK484" t="n">
        <v>0</v>
      </c>
      <c r="AL484" t="n">
        <v>0</v>
      </c>
      <c r="AM484" t="n">
        <v>0</v>
      </c>
      <c r="AN484" t="n">
        <v>0</v>
      </c>
      <c r="AO484" t="n">
        <v>0</v>
      </c>
      <c r="AP484" t="n">
        <v>0</v>
      </c>
      <c r="AQ484" t="n">
        <v>0</v>
      </c>
      <c r="AR484" t="n">
        <v>0</v>
      </c>
    </row>
    <row r="485">
      <c r="A485">
        <f>ROW(Source!A1471)</f>
        <v/>
      </c>
      <c r="B485" t="n">
        <v>78866543</v>
      </c>
      <c r="C485" t="n">
        <v>78866516</v>
      </c>
      <c r="D485" t="n">
        <v>29118038</v>
      </c>
      <c r="E485" t="n">
        <v>1</v>
      </c>
      <c r="F485" t="n">
        <v>1</v>
      </c>
      <c r="G485" t="n">
        <v>1</v>
      </c>
      <c r="H485" t="n">
        <v>3</v>
      </c>
      <c r="I485" t="inlineStr">
        <is>
          <t>103-9140</t>
        </is>
      </c>
      <c r="J485" t="inlineStr">
        <is>
          <t>ТССЦ Московской обл., 103-9140, приказ Минстроя России №675/пр от 28.02.2017 № 254/пр</t>
        </is>
      </c>
      <c r="K485" t="inlineStr">
        <is>
          <t>Арматура муфтовая</t>
        </is>
      </c>
      <c r="L485" t="n">
        <v>1354</v>
      </c>
      <c r="N485" t="n">
        <v>1010</v>
      </c>
      <c r="O485" t="inlineStr">
        <is>
          <t>шт.</t>
        </is>
      </c>
      <c r="P485" t="inlineStr">
        <is>
          <t>шт.</t>
        </is>
      </c>
      <c r="Q485" t="n">
        <v>1</v>
      </c>
      <c r="X485" t="n">
        <v>0</v>
      </c>
      <c r="Y485" t="n">
        <v>0</v>
      </c>
      <c r="Z485" t="n">
        <v>0</v>
      </c>
      <c r="AA485" t="n">
        <v>0</v>
      </c>
      <c r="AB485" t="n">
        <v>0</v>
      </c>
      <c r="AC485" t="n">
        <v>1</v>
      </c>
      <c r="AD485" t="n">
        <v>0</v>
      </c>
      <c r="AE485" t="n">
        <v>0</v>
      </c>
      <c r="AF485" t="inlineStr"/>
      <c r="AG485" t="n">
        <v>0</v>
      </c>
      <c r="AH485" t="n">
        <v>3</v>
      </c>
      <c r="AI485" t="n">
        <v>-1</v>
      </c>
      <c r="AJ485" t="inlineStr"/>
      <c r="AK485" t="n">
        <v>0</v>
      </c>
      <c r="AL485" t="n">
        <v>0</v>
      </c>
      <c r="AM485" t="n">
        <v>0</v>
      </c>
      <c r="AN485" t="n">
        <v>0</v>
      </c>
      <c r="AO485" t="n">
        <v>0</v>
      </c>
      <c r="AP485" t="n">
        <v>0</v>
      </c>
      <c r="AQ485" t="n">
        <v>0</v>
      </c>
      <c r="AR485" t="n">
        <v>0</v>
      </c>
    </row>
    <row r="486">
      <c r="A486">
        <f>ROW(Source!A1471)</f>
        <v/>
      </c>
      <c r="B486" t="n">
        <v>78866544</v>
      </c>
      <c r="C486" t="n">
        <v>78866516</v>
      </c>
      <c r="D486" t="n">
        <v>29122510</v>
      </c>
      <c r="E486" t="n">
        <v>1</v>
      </c>
      <c r="F486" t="n">
        <v>1</v>
      </c>
      <c r="G486" t="n">
        <v>1</v>
      </c>
      <c r="H486" t="n">
        <v>3</v>
      </c>
      <c r="I486" t="inlineStr">
        <is>
          <t>113-0473</t>
        </is>
      </c>
      <c r="J486" t="inlineStr">
        <is>
          <t>ТССЦ Московской обл., 113-0473, приказ Минстроя России №675/пр от 28.02.2017 № 254/пр</t>
        </is>
      </c>
      <c r="K486" t="inlineStr">
        <is>
          <t>Метиленхлорид</t>
        </is>
      </c>
      <c r="L486" t="n">
        <v>1346</v>
      </c>
      <c r="N486" t="n">
        <v>1009</v>
      </c>
      <c r="O486" t="inlineStr">
        <is>
          <t>кг</t>
        </is>
      </c>
      <c r="P486" t="inlineStr">
        <is>
          <t>кг</t>
        </is>
      </c>
      <c r="Q486" t="n">
        <v>1</v>
      </c>
      <c r="X486" t="n">
        <v>0.2</v>
      </c>
      <c r="Y486" t="n">
        <v>120</v>
      </c>
      <c r="Z486" t="n">
        <v>0</v>
      </c>
      <c r="AA486" t="n">
        <v>0</v>
      </c>
      <c r="AB486" t="n">
        <v>0</v>
      </c>
      <c r="AC486" t="n">
        <v>0</v>
      </c>
      <c r="AD486" t="n">
        <v>1</v>
      </c>
      <c r="AE486" t="n">
        <v>0</v>
      </c>
      <c r="AF486" t="inlineStr"/>
      <c r="AG486" t="n">
        <v>0.2</v>
      </c>
      <c r="AH486" t="n">
        <v>2</v>
      </c>
      <c r="AI486" t="n">
        <v>78866527</v>
      </c>
      <c r="AJ486" t="n">
        <v>496</v>
      </c>
      <c r="AK486" t="n">
        <v>0</v>
      </c>
      <c r="AL486" t="n">
        <v>0</v>
      </c>
      <c r="AM486" t="n">
        <v>0</v>
      </c>
      <c r="AN486" t="n">
        <v>0</v>
      </c>
      <c r="AO486" t="n">
        <v>0</v>
      </c>
      <c r="AP486" t="n">
        <v>0</v>
      </c>
      <c r="AQ486" t="n">
        <v>0</v>
      </c>
      <c r="AR486" t="n">
        <v>0</v>
      </c>
    </row>
    <row r="487">
      <c r="A487">
        <f>ROW(Source!A1471)</f>
        <v/>
      </c>
      <c r="B487" t="n">
        <v>78866545</v>
      </c>
      <c r="C487" t="n">
        <v>78866516</v>
      </c>
      <c r="D487" t="n">
        <v>29139870</v>
      </c>
      <c r="E487" t="n">
        <v>1</v>
      </c>
      <c r="F487" t="n">
        <v>1</v>
      </c>
      <c r="G487" t="n">
        <v>1</v>
      </c>
      <c r="H487" t="n">
        <v>3</v>
      </c>
      <c r="I487" t="inlineStr">
        <is>
          <t>301-9240</t>
        </is>
      </c>
      <c r="J487" t="inlineStr">
        <is>
          <t>ТССЦ Московской обл., 301-9240, приказ Минстроя России №675/пр от 28.02.2017 № 256/пр</t>
        </is>
      </c>
      <c r="K487" t="inlineStr">
        <is>
          <t>Крепления</t>
        </is>
      </c>
      <c r="L487" t="n">
        <v>1346</v>
      </c>
      <c r="N487" t="n">
        <v>1009</v>
      </c>
      <c r="O487" t="inlineStr">
        <is>
          <t>кг</t>
        </is>
      </c>
      <c r="P487" t="inlineStr">
        <is>
          <t>кг</t>
        </is>
      </c>
      <c r="Q487" t="n">
        <v>1</v>
      </c>
      <c r="X487" t="n">
        <v>0</v>
      </c>
      <c r="Y487" t="n">
        <v>0</v>
      </c>
      <c r="Z487" t="n">
        <v>0</v>
      </c>
      <c r="AA487" t="n">
        <v>0</v>
      </c>
      <c r="AB487" t="n">
        <v>0</v>
      </c>
      <c r="AC487" t="n">
        <v>1</v>
      </c>
      <c r="AD487" t="n">
        <v>0</v>
      </c>
      <c r="AE487" t="n">
        <v>0</v>
      </c>
      <c r="AF487" t="inlineStr"/>
      <c r="AG487" t="n">
        <v>0</v>
      </c>
      <c r="AH487" t="n">
        <v>3</v>
      </c>
      <c r="AI487" t="n">
        <v>-1</v>
      </c>
      <c r="AJ487" t="inlineStr"/>
      <c r="AK487" t="n">
        <v>0</v>
      </c>
      <c r="AL487" t="n">
        <v>0</v>
      </c>
      <c r="AM487" t="n">
        <v>0</v>
      </c>
      <c r="AN487" t="n">
        <v>0</v>
      </c>
      <c r="AO487" t="n">
        <v>0</v>
      </c>
      <c r="AP487" t="n">
        <v>0</v>
      </c>
      <c r="AQ487" t="n">
        <v>0</v>
      </c>
      <c r="AR487" t="n">
        <v>0</v>
      </c>
    </row>
    <row r="488">
      <c r="A488">
        <f>ROW(Source!A1471)</f>
        <v/>
      </c>
      <c r="B488" t="n">
        <v>78866546</v>
      </c>
      <c r="C488" t="n">
        <v>78866516</v>
      </c>
      <c r="D488" t="n">
        <v>29143982</v>
      </c>
      <c r="E488" t="n">
        <v>1</v>
      </c>
      <c r="F488" t="n">
        <v>1</v>
      </c>
      <c r="G488" t="n">
        <v>1</v>
      </c>
      <c r="H488" t="n">
        <v>3</v>
      </c>
      <c r="I488" t="inlineStr">
        <is>
          <t>302-9911</t>
        </is>
      </c>
      <c r="J488" t="inlineStr">
        <is>
          <t>ТССЦ Московской обл., 302-9911, приказ Минстроя России №675/пр от 28.02.2017 № 256/пр</t>
        </is>
      </c>
      <c r="K488" t="inlineStr">
        <is>
          <t>Фасонные и соединительные части к полиэтиленовым трубам</t>
        </is>
      </c>
      <c r="L488" t="n">
        <v>1354</v>
      </c>
      <c r="N488" t="n">
        <v>1010</v>
      </c>
      <c r="O488" t="inlineStr">
        <is>
          <t>шт.</t>
        </is>
      </c>
      <c r="P488" t="inlineStr">
        <is>
          <t>шт.</t>
        </is>
      </c>
      <c r="Q488" t="n">
        <v>1</v>
      </c>
      <c r="X488" t="n">
        <v>0</v>
      </c>
      <c r="Y488" t="n">
        <v>0</v>
      </c>
      <c r="Z488" t="n">
        <v>0</v>
      </c>
      <c r="AA488" t="n">
        <v>0</v>
      </c>
      <c r="AB488" t="n">
        <v>0</v>
      </c>
      <c r="AC488" t="n">
        <v>1</v>
      </c>
      <c r="AD488" t="n">
        <v>0</v>
      </c>
      <c r="AE488" t="n">
        <v>0</v>
      </c>
      <c r="AF488" t="inlineStr"/>
      <c r="AG488" t="n">
        <v>0</v>
      </c>
      <c r="AH488" t="n">
        <v>3</v>
      </c>
      <c r="AI488" t="n">
        <v>-1</v>
      </c>
      <c r="AJ488" t="inlineStr"/>
      <c r="AK488" t="n">
        <v>0</v>
      </c>
      <c r="AL488" t="n">
        <v>0</v>
      </c>
      <c r="AM488" t="n">
        <v>0</v>
      </c>
      <c r="AN488" t="n">
        <v>0</v>
      </c>
      <c r="AO488" t="n">
        <v>0</v>
      </c>
      <c r="AP488" t="n">
        <v>0</v>
      </c>
      <c r="AQ488" t="n">
        <v>0</v>
      </c>
      <c r="AR488" t="n">
        <v>0</v>
      </c>
    </row>
    <row r="489">
      <c r="A489">
        <f>ROW(Source!A1471)</f>
        <v/>
      </c>
      <c r="B489" t="n">
        <v>78866547</v>
      </c>
      <c r="C489" t="n">
        <v>78866516</v>
      </c>
      <c r="D489" t="n">
        <v>29149246</v>
      </c>
      <c r="E489" t="n">
        <v>1</v>
      </c>
      <c r="F489" t="n">
        <v>1</v>
      </c>
      <c r="G489" t="n">
        <v>1</v>
      </c>
      <c r="H489" t="n">
        <v>3</v>
      </c>
      <c r="I489" t="inlineStr">
        <is>
          <t>405-1601</t>
        </is>
      </c>
      <c r="J489" t="inlineStr">
        <is>
          <t>ТССЦ Московской обл., 405-1601, приказ Минстроя России №675/пр от 28.02.2017 № 257/пр</t>
        </is>
      </c>
      <c r="K489" t="inlineStr">
        <is>
          <t>Известь строительная негашеная хлорная, марки А</t>
        </is>
      </c>
      <c r="L489" t="n">
        <v>1346</v>
      </c>
      <c r="N489" t="n">
        <v>1009</v>
      </c>
      <c r="O489" t="inlineStr">
        <is>
          <t>кг</t>
        </is>
      </c>
      <c r="P489" t="inlineStr">
        <is>
          <t>кг</t>
        </is>
      </c>
      <c r="Q489" t="n">
        <v>1</v>
      </c>
      <c r="X489" t="n">
        <v>0.004</v>
      </c>
      <c r="Y489" t="n">
        <v>2.15</v>
      </c>
      <c r="Z489" t="n">
        <v>0</v>
      </c>
      <c r="AA489" t="n">
        <v>0</v>
      </c>
      <c r="AB489" t="n">
        <v>0</v>
      </c>
      <c r="AC489" t="n">
        <v>0</v>
      </c>
      <c r="AD489" t="n">
        <v>1</v>
      </c>
      <c r="AE489" t="n">
        <v>0</v>
      </c>
      <c r="AF489" t="inlineStr"/>
      <c r="AG489" t="n">
        <v>0.004</v>
      </c>
      <c r="AH489" t="n">
        <v>2</v>
      </c>
      <c r="AI489" t="n">
        <v>78866528</v>
      </c>
      <c r="AJ489" t="n">
        <v>499</v>
      </c>
      <c r="AK489" t="n">
        <v>0</v>
      </c>
      <c r="AL489" t="n">
        <v>0</v>
      </c>
      <c r="AM489" t="n">
        <v>0</v>
      </c>
      <c r="AN489" t="n">
        <v>0</v>
      </c>
      <c r="AO489" t="n">
        <v>0</v>
      </c>
      <c r="AP489" t="n">
        <v>0</v>
      </c>
      <c r="AQ489" t="n">
        <v>0</v>
      </c>
      <c r="AR489" t="n">
        <v>0</v>
      </c>
    </row>
    <row r="490">
      <c r="A490">
        <f>ROW(Source!A1471)</f>
        <v/>
      </c>
      <c r="B490" t="n">
        <v>78866548</v>
      </c>
      <c r="C490" t="n">
        <v>78866516</v>
      </c>
      <c r="D490" t="n">
        <v>29150040</v>
      </c>
      <c r="E490" t="n">
        <v>1</v>
      </c>
      <c r="F490" t="n">
        <v>1</v>
      </c>
      <c r="G490" t="n">
        <v>1</v>
      </c>
      <c r="H490" t="n">
        <v>3</v>
      </c>
      <c r="I490" t="inlineStr">
        <is>
          <t>411-0001</t>
        </is>
      </c>
      <c r="J490" t="inlineStr">
        <is>
          <t>ТССЦ Московской обл., 411-0001, приказ Минстроя России №675/пр от 28.02.2017 № 257/пр</t>
        </is>
      </c>
      <c r="K490" t="inlineStr">
        <is>
          <t>Вода</t>
        </is>
      </c>
      <c r="L490" t="n">
        <v>1339</v>
      </c>
      <c r="N490" t="n">
        <v>1007</v>
      </c>
      <c r="O490" t="inlineStr">
        <is>
          <t>м3</t>
        </is>
      </c>
      <c r="P490" t="inlineStr">
        <is>
          <t>м3</t>
        </is>
      </c>
      <c r="Q490" t="n">
        <v>1</v>
      </c>
      <c r="X490" t="n">
        <v>1.21</v>
      </c>
      <c r="Y490" t="n">
        <v>2.44</v>
      </c>
      <c r="Z490" t="n">
        <v>0</v>
      </c>
      <c r="AA490" t="n">
        <v>0</v>
      </c>
      <c r="AB490" t="n">
        <v>0</v>
      </c>
      <c r="AC490" t="n">
        <v>0</v>
      </c>
      <c r="AD490" t="n">
        <v>1</v>
      </c>
      <c r="AE490" t="n">
        <v>0</v>
      </c>
      <c r="AF490" t="inlineStr"/>
      <c r="AG490" t="n">
        <v>1.21</v>
      </c>
      <c r="AH490" t="n">
        <v>2</v>
      </c>
      <c r="AI490" t="n">
        <v>78866529</v>
      </c>
      <c r="AJ490" t="n">
        <v>500</v>
      </c>
      <c r="AK490" t="n">
        <v>0</v>
      </c>
      <c r="AL490" t="n">
        <v>0</v>
      </c>
      <c r="AM490" t="n">
        <v>0</v>
      </c>
      <c r="AN490" t="n">
        <v>0</v>
      </c>
      <c r="AO490" t="n">
        <v>0</v>
      </c>
      <c r="AP490" t="n">
        <v>0</v>
      </c>
      <c r="AQ490" t="n">
        <v>0</v>
      </c>
      <c r="AR490" t="n">
        <v>0</v>
      </c>
    </row>
    <row r="491">
      <c r="A491">
        <f>ROW(Source!A1471)</f>
        <v/>
      </c>
      <c r="B491" t="n">
        <v>78866549</v>
      </c>
      <c r="C491" t="n">
        <v>78866516</v>
      </c>
      <c r="D491" t="n">
        <v>29158419</v>
      </c>
      <c r="E491" t="n">
        <v>1</v>
      </c>
      <c r="F491" t="n">
        <v>1</v>
      </c>
      <c r="G491" t="n">
        <v>1</v>
      </c>
      <c r="H491" t="n">
        <v>3</v>
      </c>
      <c r="I491" t="inlineStr">
        <is>
          <t>507-3642</t>
        </is>
      </c>
      <c r="J491" t="inlineStr">
        <is>
          <t>ТССЦ Московской обл., 507-3642, приказ Минстроя России №675/пр от 28.02.2017 № 258/пр</t>
        </is>
      </c>
      <c r="K491" t="inlineStr">
        <is>
          <t>Труба напорная из полиэтилена PE 100 питьевая ПЭ100 SDR11, размером 32х3,0 мм (ГОСТ 18599-2001, ГОСТ Р 52134-2003)</t>
        </is>
      </c>
      <c r="L491" t="n">
        <v>1301</v>
      </c>
      <c r="N491" t="n">
        <v>1003</v>
      </c>
      <c r="O491" t="inlineStr">
        <is>
          <t>м</t>
        </is>
      </c>
      <c r="P491" t="inlineStr">
        <is>
          <t>м</t>
        </is>
      </c>
      <c r="Q491" t="n">
        <v>1</v>
      </c>
      <c r="X491" t="n">
        <v>93.8</v>
      </c>
      <c r="Y491" t="n">
        <v>16.29</v>
      </c>
      <c r="Z491" t="n">
        <v>0</v>
      </c>
      <c r="AA491" t="n">
        <v>0</v>
      </c>
      <c r="AB491" t="n">
        <v>0</v>
      </c>
      <c r="AC491" t="n">
        <v>0</v>
      </c>
      <c r="AD491" t="n">
        <v>1</v>
      </c>
      <c r="AE491" t="n">
        <v>0</v>
      </c>
      <c r="AF491" t="inlineStr"/>
      <c r="AG491" t="n">
        <v>93.8</v>
      </c>
      <c r="AH491" t="n">
        <v>2</v>
      </c>
      <c r="AI491" t="n">
        <v>78866530</v>
      </c>
      <c r="AJ491" t="n">
        <v>501</v>
      </c>
      <c r="AK491" t="n">
        <v>0</v>
      </c>
      <c r="AL491" t="n">
        <v>0</v>
      </c>
      <c r="AM491" t="n">
        <v>0</v>
      </c>
      <c r="AN491" t="n">
        <v>0</v>
      </c>
      <c r="AO491" t="n">
        <v>0</v>
      </c>
      <c r="AP491" t="n">
        <v>0</v>
      </c>
      <c r="AQ491" t="n">
        <v>0</v>
      </c>
      <c r="AR491" t="n">
        <v>0</v>
      </c>
    </row>
    <row r="492">
      <c r="A492">
        <f>ROW(Source!A1474)</f>
        <v/>
      </c>
      <c r="B492" t="n">
        <v>78866568</v>
      </c>
      <c r="C492" t="n">
        <v>78866556</v>
      </c>
      <c r="D492" t="n">
        <v>18410280</v>
      </c>
      <c r="E492" t="n">
        <v>1</v>
      </c>
      <c r="F492" t="n">
        <v>1</v>
      </c>
      <c r="G492" t="n">
        <v>1</v>
      </c>
      <c r="H492" t="n">
        <v>1</v>
      </c>
      <c r="I492" t="inlineStr">
        <is>
          <t>1-1039-90</t>
        </is>
      </c>
      <c r="J492" t="inlineStr"/>
      <c r="K492" t="inlineStr">
        <is>
          <t>Рабочий строитель среднего разряда 3,9</t>
        </is>
      </c>
      <c r="L492" t="n">
        <v>1369</v>
      </c>
      <c r="N492" t="n">
        <v>1013</v>
      </c>
      <c r="O492" t="inlineStr">
        <is>
          <t>чел.-ч</t>
        </is>
      </c>
      <c r="P492" t="inlineStr">
        <is>
          <t>чел.-ч</t>
        </is>
      </c>
      <c r="Q492" t="n">
        <v>1</v>
      </c>
      <c r="X492" t="n">
        <v>71</v>
      </c>
      <c r="Y492" t="n">
        <v>0</v>
      </c>
      <c r="Z492" t="n">
        <v>0</v>
      </c>
      <c r="AA492" t="n">
        <v>0</v>
      </c>
      <c r="AB492" t="n">
        <v>9.51</v>
      </c>
      <c r="AC492" t="n">
        <v>0</v>
      </c>
      <c r="AD492" t="n">
        <v>1</v>
      </c>
      <c r="AE492" t="n">
        <v>1</v>
      </c>
      <c r="AF492" t="inlineStr"/>
      <c r="AG492" t="n">
        <v>71</v>
      </c>
      <c r="AH492" t="n">
        <v>2</v>
      </c>
      <c r="AI492" t="n">
        <v>78866557</v>
      </c>
      <c r="AJ492" t="n">
        <v>502</v>
      </c>
      <c r="AK492" t="n">
        <v>0</v>
      </c>
      <c r="AL492" t="n">
        <v>0</v>
      </c>
      <c r="AM492" t="n">
        <v>0</v>
      </c>
      <c r="AN492" t="n">
        <v>0</v>
      </c>
      <c r="AO492" t="n">
        <v>0</v>
      </c>
      <c r="AP492" t="n">
        <v>0</v>
      </c>
      <c r="AQ492" t="n">
        <v>0</v>
      </c>
      <c r="AR492" t="n">
        <v>0</v>
      </c>
    </row>
    <row r="493">
      <c r="A493">
        <f>ROW(Source!A1474)</f>
        <v/>
      </c>
      <c r="B493" t="n">
        <v>78866569</v>
      </c>
      <c r="C493" t="n">
        <v>78866556</v>
      </c>
      <c r="D493" t="n">
        <v>121548</v>
      </c>
      <c r="E493" t="n">
        <v>1</v>
      </c>
      <c r="F493" t="n">
        <v>1</v>
      </c>
      <c r="G493" t="n">
        <v>1</v>
      </c>
      <c r="H493" t="n">
        <v>1</v>
      </c>
      <c r="I493" t="inlineStr">
        <is>
          <t>2</t>
        </is>
      </c>
      <c r="J493" t="inlineStr"/>
      <c r="K493" t="inlineStr">
        <is>
          <t>Затраты труда машинистов</t>
        </is>
      </c>
      <c r="L493" t="n">
        <v>608254</v>
      </c>
      <c r="N493" t="n">
        <v>1013</v>
      </c>
      <c r="O493" t="inlineStr">
        <is>
          <t>чел.час</t>
        </is>
      </c>
      <c r="P493" t="inlineStr">
        <is>
          <t>чел.час</t>
        </is>
      </c>
      <c r="Q493" t="n">
        <v>1</v>
      </c>
      <c r="X493" t="n">
        <v>0.11</v>
      </c>
      <c r="Y493" t="n">
        <v>0</v>
      </c>
      <c r="Z493" t="n">
        <v>0</v>
      </c>
      <c r="AA493" t="n">
        <v>0</v>
      </c>
      <c r="AB493" t="n">
        <v>0</v>
      </c>
      <c r="AC493" t="n">
        <v>0</v>
      </c>
      <c r="AD493" t="n">
        <v>1</v>
      </c>
      <c r="AE493" t="n">
        <v>2</v>
      </c>
      <c r="AF493" t="inlineStr"/>
      <c r="AG493" t="n">
        <v>0.11</v>
      </c>
      <c r="AH493" t="n">
        <v>2</v>
      </c>
      <c r="AI493" t="n">
        <v>78866558</v>
      </c>
      <c r="AJ493" t="n">
        <v>503</v>
      </c>
      <c r="AK493" t="n">
        <v>0</v>
      </c>
      <c r="AL493" t="n">
        <v>0</v>
      </c>
      <c r="AM493" t="n">
        <v>0</v>
      </c>
      <c r="AN493" t="n">
        <v>0</v>
      </c>
      <c r="AO493" t="n">
        <v>0</v>
      </c>
      <c r="AP493" t="n">
        <v>0</v>
      </c>
      <c r="AQ493" t="n">
        <v>0</v>
      </c>
      <c r="AR493" t="n">
        <v>0</v>
      </c>
    </row>
    <row r="494">
      <c r="A494">
        <f>ROW(Source!A1474)</f>
        <v/>
      </c>
      <c r="B494" t="n">
        <v>78866570</v>
      </c>
      <c r="C494" t="n">
        <v>78866556</v>
      </c>
      <c r="D494" t="n">
        <v>29172556</v>
      </c>
      <c r="E494" t="n">
        <v>1</v>
      </c>
      <c r="F494" t="n">
        <v>1</v>
      </c>
      <c r="G494" t="n">
        <v>1</v>
      </c>
      <c r="H494" t="n">
        <v>2</v>
      </c>
      <c r="I494" t="inlineStr">
        <is>
          <t>030954</t>
        </is>
      </c>
      <c r="J494" t="inlineStr">
        <is>
          <t>ТСЭМ Московской обл., 030954, приказ Минстроя России №675/пр от 28.02.2017 № 264/пр</t>
        </is>
      </c>
      <c r="K494" t="inlineStr">
        <is>
          <t>Подъемники грузоподъемностью до 500 кг одномачтовые, высота подъема 45 м</t>
        </is>
      </c>
      <c r="L494" t="n">
        <v>1368</v>
      </c>
      <c r="N494" t="n">
        <v>1011</v>
      </c>
      <c r="O494" t="inlineStr">
        <is>
          <t>маш.-ч</t>
        </is>
      </c>
      <c r="P494" t="inlineStr">
        <is>
          <t>маш.-ч</t>
        </is>
      </c>
      <c r="Q494" t="n">
        <v>1</v>
      </c>
      <c r="X494" t="n">
        <v>0.11</v>
      </c>
      <c r="Y494" t="n">
        <v>0</v>
      </c>
      <c r="Z494" t="n">
        <v>31.26</v>
      </c>
      <c r="AA494" t="n">
        <v>13.5</v>
      </c>
      <c r="AB494" t="n">
        <v>0</v>
      </c>
      <c r="AC494" t="n">
        <v>0</v>
      </c>
      <c r="AD494" t="n">
        <v>1</v>
      </c>
      <c r="AE494" t="n">
        <v>0</v>
      </c>
      <c r="AF494" t="inlineStr"/>
      <c r="AG494" t="n">
        <v>0.11</v>
      </c>
      <c r="AH494" t="n">
        <v>2</v>
      </c>
      <c r="AI494" t="n">
        <v>78866559</v>
      </c>
      <c r="AJ494" t="n">
        <v>504</v>
      </c>
      <c r="AK494" t="n">
        <v>0</v>
      </c>
      <c r="AL494" t="n">
        <v>0</v>
      </c>
      <c r="AM494" t="n">
        <v>0</v>
      </c>
      <c r="AN494" t="n">
        <v>0</v>
      </c>
      <c r="AO494" t="n">
        <v>0</v>
      </c>
      <c r="AP494" t="n">
        <v>0</v>
      </c>
      <c r="AQ494" t="n">
        <v>0</v>
      </c>
      <c r="AR494" t="n">
        <v>0</v>
      </c>
    </row>
    <row r="495">
      <c r="A495">
        <f>ROW(Source!A1474)</f>
        <v/>
      </c>
      <c r="B495" t="n">
        <v>78866571</v>
      </c>
      <c r="C495" t="n">
        <v>78866556</v>
      </c>
      <c r="D495" t="n">
        <v>29110398</v>
      </c>
      <c r="E495" t="n">
        <v>1</v>
      </c>
      <c r="F495" t="n">
        <v>1</v>
      </c>
      <c r="G495" t="n">
        <v>1</v>
      </c>
      <c r="H495" t="n">
        <v>3</v>
      </c>
      <c r="I495" t="inlineStr">
        <is>
          <t>101-0388</t>
        </is>
      </c>
      <c r="J495" t="inlineStr">
        <is>
          <t>ТССЦ Московской обл., 101-0388, приказ Минстроя России №675/пр от 28.02.2017 № 254/пр</t>
        </is>
      </c>
      <c r="K495" t="inlineStr">
        <is>
          <t>Краски масляные земляные марки МА-0115 мумия, сурик железный</t>
        </is>
      </c>
      <c r="L495" t="n">
        <v>1348</v>
      </c>
      <c r="N495" t="n">
        <v>1009</v>
      </c>
      <c r="O495" t="inlineStr">
        <is>
          <t>т</t>
        </is>
      </c>
      <c r="P495" t="inlineStr">
        <is>
          <t>т</t>
        </is>
      </c>
      <c r="Q495" t="n">
        <v>1000</v>
      </c>
      <c r="X495" t="n">
        <v>0.0013</v>
      </c>
      <c r="Y495" t="n">
        <v>15118.99</v>
      </c>
      <c r="Z495" t="n">
        <v>0</v>
      </c>
      <c r="AA495" t="n">
        <v>0</v>
      </c>
      <c r="AB495" t="n">
        <v>0</v>
      </c>
      <c r="AC495" t="n">
        <v>0</v>
      </c>
      <c r="AD495" t="n">
        <v>1</v>
      </c>
      <c r="AE495" t="n">
        <v>0</v>
      </c>
      <c r="AF495" t="inlineStr"/>
      <c r="AG495" t="n">
        <v>0.0013</v>
      </c>
      <c r="AH495" t="n">
        <v>2</v>
      </c>
      <c r="AI495" t="n">
        <v>78866560</v>
      </c>
      <c r="AJ495" t="n">
        <v>505</v>
      </c>
      <c r="AK495" t="n">
        <v>0</v>
      </c>
      <c r="AL495" t="n">
        <v>0</v>
      </c>
      <c r="AM495" t="n">
        <v>0</v>
      </c>
      <c r="AN495" t="n">
        <v>0</v>
      </c>
      <c r="AO495" t="n">
        <v>0</v>
      </c>
      <c r="AP495" t="n">
        <v>0</v>
      </c>
      <c r="AQ495" t="n">
        <v>0</v>
      </c>
      <c r="AR495" t="n">
        <v>0</v>
      </c>
    </row>
    <row r="496">
      <c r="A496">
        <f>ROW(Source!A1474)</f>
        <v/>
      </c>
      <c r="B496" t="n">
        <v>78866572</v>
      </c>
      <c r="C496" t="n">
        <v>78866556</v>
      </c>
      <c r="D496" t="n">
        <v>29110573</v>
      </c>
      <c r="E496" t="n">
        <v>1</v>
      </c>
      <c r="F496" t="n">
        <v>1</v>
      </c>
      <c r="G496" t="n">
        <v>1</v>
      </c>
      <c r="H496" t="n">
        <v>3</v>
      </c>
      <c r="I496" t="inlineStr">
        <is>
          <t>101-0628</t>
        </is>
      </c>
      <c r="J496" t="inlineStr">
        <is>
          <t>ТССЦ Московской обл., 101-0628, приказ Минстроя России №675/пр от 28.02.2017 № 254/пр</t>
        </is>
      </c>
      <c r="K496" t="inlineStr">
        <is>
          <t>Олифа комбинированная, марки К-3</t>
        </is>
      </c>
      <c r="L496" t="n">
        <v>1348</v>
      </c>
      <c r="N496" t="n">
        <v>1009</v>
      </c>
      <c r="O496" t="inlineStr">
        <is>
          <t>т</t>
        </is>
      </c>
      <c r="P496" t="inlineStr">
        <is>
          <t>т</t>
        </is>
      </c>
      <c r="Q496" t="n">
        <v>1000</v>
      </c>
      <c r="X496" t="n">
        <v>0.0024</v>
      </c>
      <c r="Y496" t="n">
        <v>16950</v>
      </c>
      <c r="Z496" t="n">
        <v>0</v>
      </c>
      <c r="AA496" t="n">
        <v>0</v>
      </c>
      <c r="AB496" t="n">
        <v>0</v>
      </c>
      <c r="AC496" t="n">
        <v>0</v>
      </c>
      <c r="AD496" t="n">
        <v>1</v>
      </c>
      <c r="AE496" t="n">
        <v>0</v>
      </c>
      <c r="AF496" t="inlineStr"/>
      <c r="AG496" t="n">
        <v>0.0024</v>
      </c>
      <c r="AH496" t="n">
        <v>2</v>
      </c>
      <c r="AI496" t="n">
        <v>78866561</v>
      </c>
      <c r="AJ496" t="n">
        <v>506</v>
      </c>
      <c r="AK496" t="n">
        <v>0</v>
      </c>
      <c r="AL496" t="n">
        <v>0</v>
      </c>
      <c r="AM496" t="n">
        <v>0</v>
      </c>
      <c r="AN496" t="n">
        <v>0</v>
      </c>
      <c r="AO496" t="n">
        <v>0</v>
      </c>
      <c r="AP496" t="n">
        <v>0</v>
      </c>
      <c r="AQ496" t="n">
        <v>0</v>
      </c>
      <c r="AR496" t="n">
        <v>0</v>
      </c>
    </row>
    <row r="497">
      <c r="A497">
        <f>ROW(Source!A1474)</f>
        <v/>
      </c>
      <c r="B497" t="n">
        <v>78866573</v>
      </c>
      <c r="C497" t="n">
        <v>78866556</v>
      </c>
      <c r="D497" t="n">
        <v>29107963</v>
      </c>
      <c r="E497" t="n">
        <v>1</v>
      </c>
      <c r="F497" t="n">
        <v>1</v>
      </c>
      <c r="G497" t="n">
        <v>1</v>
      </c>
      <c r="H497" t="n">
        <v>3</v>
      </c>
      <c r="I497" t="inlineStr">
        <is>
          <t>101-1669</t>
        </is>
      </c>
      <c r="J497" t="inlineStr">
        <is>
          <t>ТССЦ Московской обл., 101-1669, приказ Минстроя России №675/пр от 28.02.2017 № 254/пр</t>
        </is>
      </c>
      <c r="K497" t="inlineStr">
        <is>
          <t>Очес льняной</t>
        </is>
      </c>
      <c r="L497" t="n">
        <v>1346</v>
      </c>
      <c r="N497" t="n">
        <v>1009</v>
      </c>
      <c r="O497" t="inlineStr">
        <is>
          <t>кг</t>
        </is>
      </c>
      <c r="P497" t="inlineStr">
        <is>
          <t>кг</t>
        </is>
      </c>
      <c r="Q497" t="n">
        <v>1</v>
      </c>
      <c r="X497" t="n">
        <v>0.5600000000000001</v>
      </c>
      <c r="Y497" t="n">
        <v>37.29</v>
      </c>
      <c r="Z497" t="n">
        <v>0</v>
      </c>
      <c r="AA497" t="n">
        <v>0</v>
      </c>
      <c r="AB497" t="n">
        <v>0</v>
      </c>
      <c r="AC497" t="n">
        <v>0</v>
      </c>
      <c r="AD497" t="n">
        <v>1</v>
      </c>
      <c r="AE497" t="n">
        <v>0</v>
      </c>
      <c r="AF497" t="inlineStr"/>
      <c r="AG497" t="n">
        <v>0.5600000000000001</v>
      </c>
      <c r="AH497" t="n">
        <v>2</v>
      </c>
      <c r="AI497" t="n">
        <v>78866562</v>
      </c>
      <c r="AJ497" t="n">
        <v>507</v>
      </c>
      <c r="AK497" t="n">
        <v>0</v>
      </c>
      <c r="AL497" t="n">
        <v>0</v>
      </c>
      <c r="AM497" t="n">
        <v>0</v>
      </c>
      <c r="AN497" t="n">
        <v>0</v>
      </c>
      <c r="AO497" t="n">
        <v>0</v>
      </c>
      <c r="AP497" t="n">
        <v>0</v>
      </c>
      <c r="AQ497" t="n">
        <v>0</v>
      </c>
      <c r="AR497" t="n">
        <v>0</v>
      </c>
    </row>
    <row r="498">
      <c r="A498">
        <f>ROW(Source!A1474)</f>
        <v/>
      </c>
      <c r="B498" t="n">
        <v>78866574</v>
      </c>
      <c r="C498" t="n">
        <v>78866556</v>
      </c>
      <c r="D498" t="n">
        <v>29144224</v>
      </c>
      <c r="E498" t="n">
        <v>1</v>
      </c>
      <c r="F498" t="n">
        <v>1</v>
      </c>
      <c r="G498" t="n">
        <v>1</v>
      </c>
      <c r="H498" t="n">
        <v>3</v>
      </c>
      <c r="I498" t="inlineStr">
        <is>
          <t>302-1241</t>
        </is>
      </c>
      <c r="J498" t="inlineStr">
        <is>
          <t>ТССЦ Московской обл., 302-1241, приказ Минстроя России №675/пр от 28.02.2017 № 256/пр</t>
        </is>
      </c>
      <c r="K498" t="inlineStr">
        <is>
          <t>Сгоны стальные с муфтой и контргайкой, диаметром 50 мм</t>
        </is>
      </c>
      <c r="L498" t="n">
        <v>1354</v>
      </c>
      <c r="N498" t="n">
        <v>1010</v>
      </c>
      <c r="O498" t="inlineStr">
        <is>
          <t>шт.</t>
        </is>
      </c>
      <c r="P498" t="inlineStr">
        <is>
          <t>шт.</t>
        </is>
      </c>
      <c r="Q498" t="n">
        <v>1</v>
      </c>
      <c r="X498" t="n">
        <v>100</v>
      </c>
      <c r="Y498" t="n">
        <v>28.58</v>
      </c>
      <c r="Z498" t="n">
        <v>0</v>
      </c>
      <c r="AA498" t="n">
        <v>0</v>
      </c>
      <c r="AB498" t="n">
        <v>0</v>
      </c>
      <c r="AC498" t="n">
        <v>0</v>
      </c>
      <c r="AD498" t="n">
        <v>1</v>
      </c>
      <c r="AE498" t="n">
        <v>0</v>
      </c>
      <c r="AF498" t="inlineStr"/>
      <c r="AG498" t="n">
        <v>100</v>
      </c>
      <c r="AH498" t="n">
        <v>2</v>
      </c>
      <c r="AI498" t="n">
        <v>78866564</v>
      </c>
      <c r="AJ498" t="n">
        <v>508</v>
      </c>
      <c r="AK498" t="n">
        <v>0</v>
      </c>
      <c r="AL498" t="n">
        <v>0</v>
      </c>
      <c r="AM498" t="n">
        <v>0</v>
      </c>
      <c r="AN498" t="n">
        <v>0</v>
      </c>
      <c r="AO498" t="n">
        <v>0</v>
      </c>
      <c r="AP498" t="n">
        <v>0</v>
      </c>
      <c r="AQ498" t="n">
        <v>0</v>
      </c>
      <c r="AR498" t="n">
        <v>0</v>
      </c>
    </row>
    <row r="499">
      <c r="A499">
        <f>ROW(Source!A1516)</f>
        <v/>
      </c>
      <c r="B499" t="n">
        <v>78866654</v>
      </c>
      <c r="C499" t="n">
        <v>78866647</v>
      </c>
      <c r="D499" t="n">
        <v>18408291</v>
      </c>
      <c r="E499" t="n">
        <v>1</v>
      </c>
      <c r="F499" t="n">
        <v>1</v>
      </c>
      <c r="G499" t="n">
        <v>1</v>
      </c>
      <c r="H499" t="n">
        <v>1</v>
      </c>
      <c r="I499" t="inlineStr">
        <is>
          <t>1-1025-90</t>
        </is>
      </c>
      <c r="J499" t="inlineStr"/>
      <c r="K499" t="inlineStr">
        <is>
          <t>Рабочий строитель среднего разряда 2,5</t>
        </is>
      </c>
      <c r="L499" t="n">
        <v>1369</v>
      </c>
      <c r="N499" t="n">
        <v>1013</v>
      </c>
      <c r="O499" t="inlineStr">
        <is>
          <t>чел.-ч</t>
        </is>
      </c>
      <c r="P499" t="inlineStr">
        <is>
          <t>чел.-ч</t>
        </is>
      </c>
      <c r="Q499" t="n">
        <v>1</v>
      </c>
      <c r="X499" t="n">
        <v>32.2</v>
      </c>
      <c r="Y499" t="n">
        <v>0</v>
      </c>
      <c r="Z499" t="n">
        <v>0</v>
      </c>
      <c r="AA499" t="n">
        <v>0</v>
      </c>
      <c r="AB499" t="n">
        <v>8.17</v>
      </c>
      <c r="AC499" t="n">
        <v>0</v>
      </c>
      <c r="AD499" t="n">
        <v>1</v>
      </c>
      <c r="AE499" t="n">
        <v>1</v>
      </c>
      <c r="AF499" t="inlineStr"/>
      <c r="AG499" t="n">
        <v>32.2</v>
      </c>
      <c r="AH499" t="n">
        <v>2</v>
      </c>
      <c r="AI499" t="n">
        <v>78866648</v>
      </c>
      <c r="AJ499" t="n">
        <v>511</v>
      </c>
      <c r="AK499" t="n">
        <v>0</v>
      </c>
      <c r="AL499" t="n">
        <v>0</v>
      </c>
      <c r="AM499" t="n">
        <v>0</v>
      </c>
      <c r="AN499" t="n">
        <v>0</v>
      </c>
      <c r="AO499" t="n">
        <v>0</v>
      </c>
      <c r="AP499" t="n">
        <v>0</v>
      </c>
      <c r="AQ499" t="n">
        <v>0</v>
      </c>
      <c r="AR499" t="n">
        <v>0</v>
      </c>
    </row>
    <row r="500">
      <c r="A500">
        <f>ROW(Source!A1516)</f>
        <v/>
      </c>
      <c r="B500" t="n">
        <v>78866655</v>
      </c>
      <c r="C500" t="n">
        <v>78866647</v>
      </c>
      <c r="D500" t="n">
        <v>29174913</v>
      </c>
      <c r="E500" t="n">
        <v>1</v>
      </c>
      <c r="F500" t="n">
        <v>1</v>
      </c>
      <c r="G500" t="n">
        <v>1</v>
      </c>
      <c r="H500" t="n">
        <v>2</v>
      </c>
      <c r="I500" t="inlineStr">
        <is>
          <t>400001</t>
        </is>
      </c>
      <c r="J500" t="inlineStr">
        <is>
          <t>ТСЭМ Московской обл., 400001, приказ Минстроя России №675/пр от 28.02.2017 № 264/пр</t>
        </is>
      </c>
      <c r="K500" t="inlineStr">
        <is>
          <t>Автомобили бортовые, грузоподъемность до 5 т</t>
        </is>
      </c>
      <c r="L500" t="n">
        <v>1368</v>
      </c>
      <c r="N500" t="n">
        <v>1011</v>
      </c>
      <c r="O500" t="inlineStr">
        <is>
          <t>маш.-ч</t>
        </is>
      </c>
      <c r="P500" t="inlineStr">
        <is>
          <t>маш.-ч</t>
        </is>
      </c>
      <c r="Q500" t="n">
        <v>1</v>
      </c>
      <c r="X500" t="n">
        <v>0.01</v>
      </c>
      <c r="Y500" t="n">
        <v>0</v>
      </c>
      <c r="Z500" t="n">
        <v>87.17</v>
      </c>
      <c r="AA500" t="n">
        <v>11.6</v>
      </c>
      <c r="AB500" t="n">
        <v>0</v>
      </c>
      <c r="AC500" t="n">
        <v>0</v>
      </c>
      <c r="AD500" t="n">
        <v>1</v>
      </c>
      <c r="AE500" t="n">
        <v>0</v>
      </c>
      <c r="AF500" t="inlineStr"/>
      <c r="AG500" t="n">
        <v>0.01</v>
      </c>
      <c r="AH500" t="n">
        <v>2</v>
      </c>
      <c r="AI500" t="n">
        <v>78866649</v>
      </c>
      <c r="AJ500" t="n">
        <v>512</v>
      </c>
      <c r="AK500" t="n">
        <v>0</v>
      </c>
      <c r="AL500" t="n">
        <v>0</v>
      </c>
      <c r="AM500" t="n">
        <v>0</v>
      </c>
      <c r="AN500" t="n">
        <v>0</v>
      </c>
      <c r="AO500" t="n">
        <v>0</v>
      </c>
      <c r="AP500" t="n">
        <v>0</v>
      </c>
      <c r="AQ500" t="n">
        <v>0</v>
      </c>
      <c r="AR500" t="n">
        <v>0</v>
      </c>
    </row>
    <row r="501">
      <c r="A501">
        <f>ROW(Source!A1516)</f>
        <v/>
      </c>
      <c r="B501" t="n">
        <v>78866656</v>
      </c>
      <c r="C501" t="n">
        <v>78866647</v>
      </c>
      <c r="D501" t="n">
        <v>29110139</v>
      </c>
      <c r="E501" t="n">
        <v>1</v>
      </c>
      <c r="F501" t="n">
        <v>1</v>
      </c>
      <c r="G501" t="n">
        <v>1</v>
      </c>
      <c r="H501" t="n">
        <v>3</v>
      </c>
      <c r="I501" t="inlineStr">
        <is>
          <t>101-1703</t>
        </is>
      </c>
      <c r="J501" t="inlineStr">
        <is>
          <t>ТССЦ Московской обл., 101-1703, приказ Минстроя России №675/пр от 28.02.2017 № 254/пр</t>
        </is>
      </c>
      <c r="K501" t="inlineStr">
        <is>
          <t>Прокладки резиновые (пластина техническая прессованная)</t>
        </is>
      </c>
      <c r="L501" t="n">
        <v>1346</v>
      </c>
      <c r="N501" t="n">
        <v>1009</v>
      </c>
      <c r="O501" t="inlineStr">
        <is>
          <t>кг</t>
        </is>
      </c>
      <c r="P501" t="inlineStr">
        <is>
          <t>кг</t>
        </is>
      </c>
      <c r="Q501" t="n">
        <v>1</v>
      </c>
      <c r="X501" t="n">
        <v>2</v>
      </c>
      <c r="Y501" t="n">
        <v>23.09</v>
      </c>
      <c r="Z501" t="n">
        <v>0</v>
      </c>
      <c r="AA501" t="n">
        <v>0</v>
      </c>
      <c r="AB501" t="n">
        <v>0</v>
      </c>
      <c r="AC501" t="n">
        <v>0</v>
      </c>
      <c r="AD501" t="n">
        <v>1</v>
      </c>
      <c r="AE501" t="n">
        <v>0</v>
      </c>
      <c r="AF501" t="inlineStr"/>
      <c r="AG501" t="n">
        <v>2</v>
      </c>
      <c r="AH501" t="n">
        <v>2</v>
      </c>
      <c r="AI501" t="n">
        <v>78866650</v>
      </c>
      <c r="AJ501" t="n">
        <v>513</v>
      </c>
      <c r="AK501" t="n">
        <v>0</v>
      </c>
      <c r="AL501" t="n">
        <v>0</v>
      </c>
      <c r="AM501" t="n">
        <v>0</v>
      </c>
      <c r="AN501" t="n">
        <v>0</v>
      </c>
      <c r="AO501" t="n">
        <v>0</v>
      </c>
      <c r="AP501" t="n">
        <v>0</v>
      </c>
      <c r="AQ501" t="n">
        <v>0</v>
      </c>
      <c r="AR501" t="n">
        <v>0</v>
      </c>
    </row>
    <row r="502">
      <c r="A502">
        <f>ROW(Source!A1516)</f>
        <v/>
      </c>
      <c r="B502" t="n">
        <v>78866657</v>
      </c>
      <c r="C502" t="n">
        <v>78866647</v>
      </c>
      <c r="D502" t="n">
        <v>29114240</v>
      </c>
      <c r="E502" t="n">
        <v>1</v>
      </c>
      <c r="F502" t="n">
        <v>1</v>
      </c>
      <c r="G502" t="n">
        <v>1</v>
      </c>
      <c r="H502" t="n">
        <v>3</v>
      </c>
      <c r="I502" t="inlineStr">
        <is>
          <t>101-2576</t>
        </is>
      </c>
      <c r="J502" t="inlineStr">
        <is>
          <t>ТССЦ Московской обл., 101-2576, приказ Минстроя России №675/пр от 28.02.2017 № 254/пр</t>
        </is>
      </c>
      <c r="K502" t="inlineStr">
        <is>
          <t>Болты с гайками и шайбами для санитарно-технических работ диаметром 16 мм</t>
        </is>
      </c>
      <c r="L502" t="n">
        <v>1348</v>
      </c>
      <c r="N502" t="n">
        <v>1009</v>
      </c>
      <c r="O502" t="inlineStr">
        <is>
          <t>т</t>
        </is>
      </c>
      <c r="P502" t="inlineStr">
        <is>
          <t>т</t>
        </is>
      </c>
      <c r="Q502" t="n">
        <v>1000</v>
      </c>
      <c r="X502" t="n">
        <v>0.005</v>
      </c>
      <c r="Y502" t="n">
        <v>14830</v>
      </c>
      <c r="Z502" t="n">
        <v>0</v>
      </c>
      <c r="AA502" t="n">
        <v>0</v>
      </c>
      <c r="AB502" t="n">
        <v>0</v>
      </c>
      <c r="AC502" t="n">
        <v>0</v>
      </c>
      <c r="AD502" t="n">
        <v>1</v>
      </c>
      <c r="AE502" t="n">
        <v>0</v>
      </c>
      <c r="AF502" t="inlineStr"/>
      <c r="AG502" t="n">
        <v>0.005</v>
      </c>
      <c r="AH502" t="n">
        <v>2</v>
      </c>
      <c r="AI502" t="n">
        <v>78866651</v>
      </c>
      <c r="AJ502" t="n">
        <v>514</v>
      </c>
      <c r="AK502" t="n">
        <v>0</v>
      </c>
      <c r="AL502" t="n">
        <v>0</v>
      </c>
      <c r="AM502" t="n">
        <v>0</v>
      </c>
      <c r="AN502" t="n">
        <v>0</v>
      </c>
      <c r="AO502" t="n">
        <v>0</v>
      </c>
      <c r="AP502" t="n">
        <v>0</v>
      </c>
      <c r="AQ502" t="n">
        <v>0</v>
      </c>
      <c r="AR502" t="n">
        <v>0</v>
      </c>
    </row>
    <row r="503">
      <c r="A503">
        <f>ROW(Source!A1516)</f>
        <v/>
      </c>
      <c r="B503" t="n">
        <v>78866658</v>
      </c>
      <c r="C503" t="n">
        <v>78866647</v>
      </c>
      <c r="D503" t="n">
        <v>29150040</v>
      </c>
      <c r="E503" t="n">
        <v>1</v>
      </c>
      <c r="F503" t="n">
        <v>1</v>
      </c>
      <c r="G503" t="n">
        <v>1</v>
      </c>
      <c r="H503" t="n">
        <v>3</v>
      </c>
      <c r="I503" t="inlineStr">
        <is>
          <t>411-0001</t>
        </is>
      </c>
      <c r="J503" t="inlineStr">
        <is>
          <t>ТССЦ Московской обл., 411-0001, приказ Минстроя России №675/пр от 28.02.2017 № 257/пр</t>
        </is>
      </c>
      <c r="K503" t="inlineStr">
        <is>
          <t>Вода</t>
        </is>
      </c>
      <c r="L503" t="n">
        <v>1339</v>
      </c>
      <c r="N503" t="n">
        <v>1007</v>
      </c>
      <c r="O503" t="inlineStr">
        <is>
          <t>м3</t>
        </is>
      </c>
      <c r="P503" t="inlineStr">
        <is>
          <t>м3</t>
        </is>
      </c>
      <c r="Q503" t="n">
        <v>1</v>
      </c>
      <c r="X503" t="n">
        <v>7.8</v>
      </c>
      <c r="Y503" t="n">
        <v>2.44</v>
      </c>
      <c r="Z503" t="n">
        <v>0</v>
      </c>
      <c r="AA503" t="n">
        <v>0</v>
      </c>
      <c r="AB503" t="n">
        <v>0</v>
      </c>
      <c r="AC503" t="n">
        <v>0</v>
      </c>
      <c r="AD503" t="n">
        <v>1</v>
      </c>
      <c r="AE503" t="n">
        <v>0</v>
      </c>
      <c r="AF503" t="inlineStr"/>
      <c r="AG503" t="n">
        <v>7.8</v>
      </c>
      <c r="AH503" t="n">
        <v>2</v>
      </c>
      <c r="AI503" t="n">
        <v>78866652</v>
      </c>
      <c r="AJ503" t="n">
        <v>515</v>
      </c>
      <c r="AK503" t="n">
        <v>0</v>
      </c>
      <c r="AL503" t="n">
        <v>0</v>
      </c>
      <c r="AM503" t="n">
        <v>0</v>
      </c>
      <c r="AN503" t="n">
        <v>0</v>
      </c>
      <c r="AO503" t="n">
        <v>0</v>
      </c>
      <c r="AP503" t="n">
        <v>0</v>
      </c>
      <c r="AQ503" t="n">
        <v>0</v>
      </c>
      <c r="AR503" t="n">
        <v>0</v>
      </c>
    </row>
    <row r="504">
      <c r="A504">
        <f>ROW(Source!A1556)</f>
        <v/>
      </c>
      <c r="B504" t="n">
        <v>78866730</v>
      </c>
      <c r="C504" t="n">
        <v>78866723</v>
      </c>
      <c r="D504" t="n">
        <v>18406785</v>
      </c>
      <c r="E504" t="n">
        <v>1</v>
      </c>
      <c r="F504" t="n">
        <v>1</v>
      </c>
      <c r="G504" t="n">
        <v>1</v>
      </c>
      <c r="H504" t="n">
        <v>1</v>
      </c>
      <c r="I504" t="inlineStr">
        <is>
          <t>1-1033-90</t>
        </is>
      </c>
      <c r="J504" t="inlineStr"/>
      <c r="K504" t="inlineStr">
        <is>
          <t>Рабочий строитель среднего разряда 3,3</t>
        </is>
      </c>
      <c r="L504" t="n">
        <v>1369</v>
      </c>
      <c r="N504" t="n">
        <v>1013</v>
      </c>
      <c r="O504" t="inlineStr">
        <is>
          <t>чел.-ч</t>
        </is>
      </c>
      <c r="P504" t="inlineStr">
        <is>
          <t>чел.-ч</t>
        </is>
      </c>
      <c r="Q504" t="n">
        <v>1</v>
      </c>
      <c r="X504" t="n">
        <v>228.35</v>
      </c>
      <c r="Y504" t="n">
        <v>0</v>
      </c>
      <c r="Z504" t="n">
        <v>0</v>
      </c>
      <c r="AA504" t="n">
        <v>0</v>
      </c>
      <c r="AB504" t="n">
        <v>8.859999999999999</v>
      </c>
      <c r="AC504" t="n">
        <v>0</v>
      </c>
      <c r="AD504" t="n">
        <v>1</v>
      </c>
      <c r="AE504" t="n">
        <v>1</v>
      </c>
      <c r="AF504" t="inlineStr"/>
      <c r="AG504" t="n">
        <v>228.35</v>
      </c>
      <c r="AH504" t="n">
        <v>2</v>
      </c>
      <c r="AI504" t="n">
        <v>78866724</v>
      </c>
      <c r="AJ504" t="n">
        <v>517</v>
      </c>
      <c r="AK504" t="n">
        <v>0</v>
      </c>
      <c r="AL504" t="n">
        <v>0</v>
      </c>
      <c r="AM504" t="n">
        <v>0</v>
      </c>
      <c r="AN504" t="n">
        <v>0</v>
      </c>
      <c r="AO504" t="n">
        <v>0</v>
      </c>
      <c r="AP504" t="n">
        <v>0</v>
      </c>
      <c r="AQ504" t="n">
        <v>0</v>
      </c>
      <c r="AR504" t="n">
        <v>0</v>
      </c>
    </row>
    <row r="505">
      <c r="A505">
        <f>ROW(Source!A1556)</f>
        <v/>
      </c>
      <c r="B505" t="n">
        <v>78866731</v>
      </c>
      <c r="C505" t="n">
        <v>78866723</v>
      </c>
      <c r="D505" t="n">
        <v>121548</v>
      </c>
      <c r="E505" t="n">
        <v>1</v>
      </c>
      <c r="F505" t="n">
        <v>1</v>
      </c>
      <c r="G505" t="n">
        <v>1</v>
      </c>
      <c r="H505" t="n">
        <v>1</v>
      </c>
      <c r="I505" t="inlineStr">
        <is>
          <t>2</t>
        </is>
      </c>
      <c r="J505" t="inlineStr"/>
      <c r="K505" t="inlineStr">
        <is>
          <t>Затраты труда машинистов</t>
        </is>
      </c>
      <c r="L505" t="n">
        <v>608254</v>
      </c>
      <c r="N505" t="n">
        <v>1013</v>
      </c>
      <c r="O505" t="inlineStr">
        <is>
          <t>чел.час</t>
        </is>
      </c>
      <c r="P505" t="inlineStr">
        <is>
          <t>чел.час</t>
        </is>
      </c>
      <c r="Q505" t="n">
        <v>1</v>
      </c>
      <c r="X505" t="n">
        <v>0.67</v>
      </c>
      <c r="Y505" t="n">
        <v>0</v>
      </c>
      <c r="Z505" t="n">
        <v>0</v>
      </c>
      <c r="AA505" t="n">
        <v>0</v>
      </c>
      <c r="AB505" t="n">
        <v>0</v>
      </c>
      <c r="AC505" t="n">
        <v>0</v>
      </c>
      <c r="AD505" t="n">
        <v>1</v>
      </c>
      <c r="AE505" t="n">
        <v>2</v>
      </c>
      <c r="AF505" t="inlineStr"/>
      <c r="AG505" t="n">
        <v>0.67</v>
      </c>
      <c r="AH505" t="n">
        <v>2</v>
      </c>
      <c r="AI505" t="n">
        <v>78866725</v>
      </c>
      <c r="AJ505" t="n">
        <v>518</v>
      </c>
      <c r="AK505" t="n">
        <v>0</v>
      </c>
      <c r="AL505" t="n">
        <v>0</v>
      </c>
      <c r="AM505" t="n">
        <v>0</v>
      </c>
      <c r="AN505" t="n">
        <v>0</v>
      </c>
      <c r="AO505" t="n">
        <v>0</v>
      </c>
      <c r="AP505" t="n">
        <v>0</v>
      </c>
      <c r="AQ505" t="n">
        <v>0</v>
      </c>
      <c r="AR505" t="n">
        <v>0</v>
      </c>
    </row>
    <row r="506">
      <c r="A506">
        <f>ROW(Source!A1556)</f>
        <v/>
      </c>
      <c r="B506" t="n">
        <v>78866732</v>
      </c>
      <c r="C506" t="n">
        <v>78866723</v>
      </c>
      <c r="D506" t="n">
        <v>29172556</v>
      </c>
      <c r="E506" t="n">
        <v>1</v>
      </c>
      <c r="F506" t="n">
        <v>1</v>
      </c>
      <c r="G506" t="n">
        <v>1</v>
      </c>
      <c r="H506" t="n">
        <v>2</v>
      </c>
      <c r="I506" t="inlineStr">
        <is>
          <t>030954</t>
        </is>
      </c>
      <c r="J506" t="inlineStr">
        <is>
          <t>ТСЭМ Московской обл., 030954, приказ Минстроя России №675/пр от 28.02.2017 № 264/пр</t>
        </is>
      </c>
      <c r="K506" t="inlineStr">
        <is>
          <t>Подъемники грузоподъемностью до 500 кг одномачтовые, высота подъема 45 м</t>
        </is>
      </c>
      <c r="L506" t="n">
        <v>1368</v>
      </c>
      <c r="N506" t="n">
        <v>1011</v>
      </c>
      <c r="O506" t="inlineStr">
        <is>
          <t>маш.-ч</t>
        </is>
      </c>
      <c r="P506" t="inlineStr">
        <is>
          <t>маш.-ч</t>
        </is>
      </c>
      <c r="Q506" t="n">
        <v>1</v>
      </c>
      <c r="X506" t="n">
        <v>0.67</v>
      </c>
      <c r="Y506" t="n">
        <v>0</v>
      </c>
      <c r="Z506" t="n">
        <v>31.26</v>
      </c>
      <c r="AA506" t="n">
        <v>13.5</v>
      </c>
      <c r="AB506" t="n">
        <v>0</v>
      </c>
      <c r="AC506" t="n">
        <v>0</v>
      </c>
      <c r="AD506" t="n">
        <v>1</v>
      </c>
      <c r="AE506" t="n">
        <v>0</v>
      </c>
      <c r="AF506" t="inlineStr"/>
      <c r="AG506" t="n">
        <v>0.67</v>
      </c>
      <c r="AH506" t="n">
        <v>2</v>
      </c>
      <c r="AI506" t="n">
        <v>78866726</v>
      </c>
      <c r="AJ506" t="n">
        <v>519</v>
      </c>
      <c r="AK506" t="n">
        <v>0</v>
      </c>
      <c r="AL506" t="n">
        <v>0</v>
      </c>
      <c r="AM506" t="n">
        <v>0</v>
      </c>
      <c r="AN506" t="n">
        <v>0</v>
      </c>
      <c r="AO506" t="n">
        <v>0</v>
      </c>
      <c r="AP506" t="n">
        <v>0</v>
      </c>
      <c r="AQ506" t="n">
        <v>0</v>
      </c>
      <c r="AR506" t="n">
        <v>0</v>
      </c>
    </row>
    <row r="507">
      <c r="A507">
        <f>ROW(Source!A1556)</f>
        <v/>
      </c>
      <c r="B507" t="n">
        <v>78866733</v>
      </c>
      <c r="C507" t="n">
        <v>78866723</v>
      </c>
      <c r="D507" t="n">
        <v>29145213</v>
      </c>
      <c r="E507" t="n">
        <v>1</v>
      </c>
      <c r="F507" t="n">
        <v>1</v>
      </c>
      <c r="G507" t="n">
        <v>1</v>
      </c>
      <c r="H507" t="n">
        <v>3</v>
      </c>
      <c r="I507" t="inlineStr">
        <is>
          <t>402-0083</t>
        </is>
      </c>
      <c r="J507" t="inlineStr">
        <is>
          <t>ТССЦ Московской обл., 402-0083, приказ Минстроя России №675/пр от 28.02.2017 № 257/пр</t>
        </is>
      </c>
      <c r="K507" t="inlineStr">
        <is>
          <t>Раствор готовый отделочный тяжелый, цементно-известковый 1:1:6</t>
        </is>
      </c>
      <c r="L507" t="n">
        <v>1339</v>
      </c>
      <c r="N507" t="n">
        <v>1007</v>
      </c>
      <c r="O507" t="inlineStr">
        <is>
          <t>м3</t>
        </is>
      </c>
      <c r="P507" t="inlineStr">
        <is>
          <t>м3</t>
        </is>
      </c>
      <c r="Q507" t="n">
        <v>1</v>
      </c>
      <c r="X507" t="n">
        <v>2.2</v>
      </c>
      <c r="Y507" t="n">
        <v>517.89</v>
      </c>
      <c r="Z507" t="n">
        <v>0</v>
      </c>
      <c r="AA507" t="n">
        <v>0</v>
      </c>
      <c r="AB507" t="n">
        <v>0</v>
      </c>
      <c r="AC507" t="n">
        <v>0</v>
      </c>
      <c r="AD507" t="n">
        <v>1</v>
      </c>
      <c r="AE507" t="n">
        <v>0</v>
      </c>
      <c r="AF507" t="inlineStr"/>
      <c r="AG507" t="n">
        <v>2.2</v>
      </c>
      <c r="AH507" t="n">
        <v>2</v>
      </c>
      <c r="AI507" t="n">
        <v>78866727</v>
      </c>
      <c r="AJ507" t="n">
        <v>520</v>
      </c>
      <c r="AK507" t="n">
        <v>0</v>
      </c>
      <c r="AL507" t="n">
        <v>0</v>
      </c>
      <c r="AM507" t="n">
        <v>0</v>
      </c>
      <c r="AN507" t="n">
        <v>0</v>
      </c>
      <c r="AO507" t="n">
        <v>0</v>
      </c>
      <c r="AP507" t="n">
        <v>0</v>
      </c>
      <c r="AQ507" t="n">
        <v>0</v>
      </c>
      <c r="AR507" t="n">
        <v>0</v>
      </c>
    </row>
    <row r="508">
      <c r="A508">
        <f>ROW(Source!A1556)</f>
        <v/>
      </c>
      <c r="B508" t="n">
        <v>78866734</v>
      </c>
      <c r="C508" t="n">
        <v>78866723</v>
      </c>
      <c r="D508" t="n">
        <v>29150040</v>
      </c>
      <c r="E508" t="n">
        <v>1</v>
      </c>
      <c r="F508" t="n">
        <v>1</v>
      </c>
      <c r="G508" t="n">
        <v>1</v>
      </c>
      <c r="H508" t="n">
        <v>3</v>
      </c>
      <c r="I508" t="inlineStr">
        <is>
          <t>411-0001</t>
        </is>
      </c>
      <c r="J508" t="inlineStr">
        <is>
          <t>ТССЦ Московской обл., 411-0001, приказ Минстроя России №675/пр от 28.02.2017 № 257/пр</t>
        </is>
      </c>
      <c r="K508" t="inlineStr">
        <is>
          <t>Вода</t>
        </is>
      </c>
      <c r="L508" t="n">
        <v>1339</v>
      </c>
      <c r="N508" t="n">
        <v>1007</v>
      </c>
      <c r="O508" t="inlineStr">
        <is>
          <t>м3</t>
        </is>
      </c>
      <c r="P508" t="inlineStr">
        <is>
          <t>м3</t>
        </is>
      </c>
      <c r="Q508" t="n">
        <v>1</v>
      </c>
      <c r="X508" t="n">
        <v>0.35</v>
      </c>
      <c r="Y508" t="n">
        <v>2.44</v>
      </c>
      <c r="Z508" t="n">
        <v>0</v>
      </c>
      <c r="AA508" t="n">
        <v>0</v>
      </c>
      <c r="AB508" t="n">
        <v>0</v>
      </c>
      <c r="AC508" t="n">
        <v>0</v>
      </c>
      <c r="AD508" t="n">
        <v>1</v>
      </c>
      <c r="AE508" t="n">
        <v>0</v>
      </c>
      <c r="AF508" t="inlineStr"/>
      <c r="AG508" t="n">
        <v>0.35</v>
      </c>
      <c r="AH508" t="n">
        <v>2</v>
      </c>
      <c r="AI508" t="n">
        <v>78866728</v>
      </c>
      <c r="AJ508" t="n">
        <v>521</v>
      </c>
      <c r="AK508" t="n">
        <v>0</v>
      </c>
      <c r="AL508" t="n">
        <v>0</v>
      </c>
      <c r="AM508" t="n">
        <v>0</v>
      </c>
      <c r="AN508" t="n">
        <v>0</v>
      </c>
      <c r="AO508" t="n">
        <v>0</v>
      </c>
      <c r="AP508" t="n">
        <v>0</v>
      </c>
      <c r="AQ508" t="n">
        <v>0</v>
      </c>
      <c r="AR508" t="n">
        <v>0</v>
      </c>
    </row>
    <row r="509">
      <c r="A509">
        <f>ROW(Source!A1556)</f>
        <v/>
      </c>
      <c r="B509" t="n">
        <v>78866735</v>
      </c>
      <c r="C509" t="n">
        <v>78866723</v>
      </c>
      <c r="D509" t="n">
        <v>29164349</v>
      </c>
      <c r="E509" t="n">
        <v>1</v>
      </c>
      <c r="F509" t="n">
        <v>1</v>
      </c>
      <c r="G509" t="n">
        <v>1</v>
      </c>
      <c r="H509" t="n">
        <v>3</v>
      </c>
      <c r="I509" t="inlineStr">
        <is>
          <t>509-9900</t>
        </is>
      </c>
      <c r="J509" t="inlineStr">
        <is>
          <t>ТССЦ Московской обл., 509-9900, приказ Минстроя России №675/пр от 28.02.2017 № 258/пр</t>
        </is>
      </c>
      <c r="K509" t="inlineStr">
        <is>
          <t>Строительный мусор</t>
        </is>
      </c>
      <c r="L509" t="n">
        <v>1348</v>
      </c>
      <c r="N509" t="n">
        <v>1009</v>
      </c>
      <c r="O509" t="inlineStr">
        <is>
          <t>т</t>
        </is>
      </c>
      <c r="P509" t="inlineStr">
        <is>
          <t>т</t>
        </is>
      </c>
      <c r="Q509" t="n">
        <v>1000</v>
      </c>
      <c r="X509" t="n">
        <v>3.38</v>
      </c>
      <c r="Y509" t="n">
        <v>0</v>
      </c>
      <c r="Z509" t="n">
        <v>0</v>
      </c>
      <c r="AA509" t="n">
        <v>0</v>
      </c>
      <c r="AB509" t="n">
        <v>0</v>
      </c>
      <c r="AC509" t="n">
        <v>0</v>
      </c>
      <c r="AD509" t="n">
        <v>0</v>
      </c>
      <c r="AE509" t="n">
        <v>0</v>
      </c>
      <c r="AF509" t="inlineStr"/>
      <c r="AG509" t="n">
        <v>3.38</v>
      </c>
      <c r="AH509" t="n">
        <v>2</v>
      </c>
      <c r="AI509" t="n">
        <v>78866729</v>
      </c>
      <c r="AJ509" t="n">
        <v>522</v>
      </c>
      <c r="AK509" t="n">
        <v>0</v>
      </c>
      <c r="AL509" t="n">
        <v>0</v>
      </c>
      <c r="AM509" t="n">
        <v>0</v>
      </c>
      <c r="AN509" t="n">
        <v>0</v>
      </c>
      <c r="AO509" t="n">
        <v>0</v>
      </c>
      <c r="AP509" t="n">
        <v>0</v>
      </c>
      <c r="AQ509" t="n">
        <v>0</v>
      </c>
      <c r="AR509" t="n">
        <v>0</v>
      </c>
    </row>
    <row r="510">
      <c r="A510">
        <f>ROW(Source!A1596)</f>
        <v/>
      </c>
      <c r="B510" t="n">
        <v>78866891</v>
      </c>
      <c r="C510" t="n">
        <v>78866884</v>
      </c>
      <c r="D510" t="n">
        <v>18413627</v>
      </c>
      <c r="E510" t="n">
        <v>1</v>
      </c>
      <c r="F510" t="n">
        <v>1</v>
      </c>
      <c r="G510" t="n">
        <v>1</v>
      </c>
      <c r="H510" t="n">
        <v>1</v>
      </c>
      <c r="I510" t="inlineStr">
        <is>
          <t>1-1042-90</t>
        </is>
      </c>
      <c r="J510" t="inlineStr"/>
      <c r="K510" t="inlineStr">
        <is>
          <t>Рабочий строитель среднего разряда 4,2</t>
        </is>
      </c>
      <c r="L510" t="n">
        <v>1369</v>
      </c>
      <c r="N510" t="n">
        <v>1013</v>
      </c>
      <c r="O510" t="inlineStr">
        <is>
          <t>чел.-ч</t>
        </is>
      </c>
      <c r="P510" t="inlineStr">
        <is>
          <t>чел.-ч</t>
        </is>
      </c>
      <c r="Q510" t="n">
        <v>1</v>
      </c>
      <c r="X510" t="n">
        <v>2.31</v>
      </c>
      <c r="Y510" t="n">
        <v>0</v>
      </c>
      <c r="Z510" t="n">
        <v>0</v>
      </c>
      <c r="AA510" t="n">
        <v>0</v>
      </c>
      <c r="AB510" t="n">
        <v>9.92</v>
      </c>
      <c r="AC510" t="n">
        <v>0</v>
      </c>
      <c r="AD510" t="n">
        <v>1</v>
      </c>
      <c r="AE510" t="n">
        <v>1</v>
      </c>
      <c r="AF510" t="inlineStr"/>
      <c r="AG510" t="n">
        <v>2.31</v>
      </c>
      <c r="AH510" t="n">
        <v>2</v>
      </c>
      <c r="AI510" t="n">
        <v>78866885</v>
      </c>
      <c r="AJ510" t="n">
        <v>523</v>
      </c>
      <c r="AK510" t="n">
        <v>0</v>
      </c>
      <c r="AL510" t="n">
        <v>0</v>
      </c>
      <c r="AM510" t="n">
        <v>0</v>
      </c>
      <c r="AN510" t="n">
        <v>0</v>
      </c>
      <c r="AO510" t="n">
        <v>0</v>
      </c>
      <c r="AP510" t="n">
        <v>0</v>
      </c>
      <c r="AQ510" t="n">
        <v>0</v>
      </c>
      <c r="AR510" t="n">
        <v>0</v>
      </c>
    </row>
    <row r="511">
      <c r="A511">
        <f>ROW(Source!A1596)</f>
        <v/>
      </c>
      <c r="B511" t="n">
        <v>78866892</v>
      </c>
      <c r="C511" t="n">
        <v>78866884</v>
      </c>
      <c r="D511" t="n">
        <v>29172669</v>
      </c>
      <c r="E511" t="n">
        <v>1</v>
      </c>
      <c r="F511" t="n">
        <v>1</v>
      </c>
      <c r="G511" t="n">
        <v>1</v>
      </c>
      <c r="H511" t="n">
        <v>2</v>
      </c>
      <c r="I511" t="inlineStr">
        <is>
          <t>041000</t>
        </is>
      </c>
      <c r="J511" t="inlineStr">
        <is>
          <t>ТСЭМ Московской обл., 041000, приказ Минстроя России №675/пр от 28.02.2017 № 264/пр</t>
        </is>
      </c>
      <c r="K511" t="inlineStr">
        <is>
          <t>Преобразователи сварочные с номинальным сварочным током 315-500 А</t>
        </is>
      </c>
      <c r="L511" t="n">
        <v>1368</v>
      </c>
      <c r="N511" t="n">
        <v>1011</v>
      </c>
      <c r="O511" t="inlineStr">
        <is>
          <t>маш.-ч</t>
        </is>
      </c>
      <c r="P511" t="inlineStr">
        <is>
          <t>маш.-ч</t>
        </is>
      </c>
      <c r="Q511" t="n">
        <v>1</v>
      </c>
      <c r="X511" t="n">
        <v>0.67</v>
      </c>
      <c r="Y511" t="n">
        <v>0</v>
      </c>
      <c r="Z511" t="n">
        <v>12.31</v>
      </c>
      <c r="AA511" t="n">
        <v>0</v>
      </c>
      <c r="AB511" t="n">
        <v>0</v>
      </c>
      <c r="AC511" t="n">
        <v>0</v>
      </c>
      <c r="AD511" t="n">
        <v>1</v>
      </c>
      <c r="AE511" t="n">
        <v>0</v>
      </c>
      <c r="AF511" t="inlineStr"/>
      <c r="AG511" t="n">
        <v>0.67</v>
      </c>
      <c r="AH511" t="n">
        <v>2</v>
      </c>
      <c r="AI511" t="n">
        <v>78866886</v>
      </c>
      <c r="AJ511" t="n">
        <v>524</v>
      </c>
      <c r="AK511" t="n">
        <v>0</v>
      </c>
      <c r="AL511" t="n">
        <v>0</v>
      </c>
      <c r="AM511" t="n">
        <v>0</v>
      </c>
      <c r="AN511" t="n">
        <v>0</v>
      </c>
      <c r="AO511" t="n">
        <v>0</v>
      </c>
      <c r="AP511" t="n">
        <v>0</v>
      </c>
      <c r="AQ511" t="n">
        <v>0</v>
      </c>
      <c r="AR511" t="n">
        <v>0</v>
      </c>
    </row>
    <row r="512">
      <c r="A512">
        <f>ROW(Source!A1596)</f>
        <v/>
      </c>
      <c r="B512" t="n">
        <v>78866893</v>
      </c>
      <c r="C512" t="n">
        <v>78866884</v>
      </c>
      <c r="D512" t="n">
        <v>29172679</v>
      </c>
      <c r="E512" t="n">
        <v>1</v>
      </c>
      <c r="F512" t="n">
        <v>1</v>
      </c>
      <c r="G512" t="n">
        <v>1</v>
      </c>
      <c r="H512" t="n">
        <v>2</v>
      </c>
      <c r="I512" t="inlineStr">
        <is>
          <t>041400</t>
        </is>
      </c>
      <c r="J512" t="inlineStr">
        <is>
          <t>ТСЭМ Московской обл., 041400, приказ Минстроя России №675/пр от 28.02.2017 № 264/пр</t>
        </is>
      </c>
      <c r="K512" t="inlineStr">
        <is>
          <t>Электрические печи для сушки сварочных материалов с регулированием температуры в пределах от 80 °С до 500 °С</t>
        </is>
      </c>
      <c r="L512" t="n">
        <v>1368</v>
      </c>
      <c r="N512" t="n">
        <v>1011</v>
      </c>
      <c r="O512" t="inlineStr">
        <is>
          <t>маш.-ч</t>
        </is>
      </c>
      <c r="P512" t="inlineStr">
        <is>
          <t>маш.-ч</t>
        </is>
      </c>
      <c r="Q512" t="n">
        <v>1</v>
      </c>
      <c r="X512" t="n">
        <v>0.17</v>
      </c>
      <c r="Y512" t="n">
        <v>0</v>
      </c>
      <c r="Z512" t="n">
        <v>6.7</v>
      </c>
      <c r="AA512" t="n">
        <v>0</v>
      </c>
      <c r="AB512" t="n">
        <v>0</v>
      </c>
      <c r="AC512" t="n">
        <v>0</v>
      </c>
      <c r="AD512" t="n">
        <v>1</v>
      </c>
      <c r="AE512" t="n">
        <v>0</v>
      </c>
      <c r="AF512" t="inlineStr"/>
      <c r="AG512" t="n">
        <v>0.17</v>
      </c>
      <c r="AH512" t="n">
        <v>2</v>
      </c>
      <c r="AI512" t="n">
        <v>78866887</v>
      </c>
      <c r="AJ512" t="n">
        <v>525</v>
      </c>
      <c r="AK512" t="n">
        <v>0</v>
      </c>
      <c r="AL512" t="n">
        <v>0</v>
      </c>
      <c r="AM512" t="n">
        <v>0</v>
      </c>
      <c r="AN512" t="n">
        <v>0</v>
      </c>
      <c r="AO512" t="n">
        <v>0</v>
      </c>
      <c r="AP512" t="n">
        <v>0</v>
      </c>
      <c r="AQ512" t="n">
        <v>0</v>
      </c>
      <c r="AR512" t="n">
        <v>0</v>
      </c>
    </row>
    <row r="513">
      <c r="A513">
        <f>ROW(Source!A1596)</f>
        <v/>
      </c>
      <c r="B513" t="n">
        <v>78866894</v>
      </c>
      <c r="C513" t="n">
        <v>78866884</v>
      </c>
      <c r="D513" t="n">
        <v>29174507</v>
      </c>
      <c r="E513" t="n">
        <v>1</v>
      </c>
      <c r="F513" t="n">
        <v>1</v>
      </c>
      <c r="G513" t="n">
        <v>1</v>
      </c>
      <c r="H513" t="n">
        <v>2</v>
      </c>
      <c r="I513" t="inlineStr">
        <is>
          <t>330301</t>
        </is>
      </c>
      <c r="J513" t="inlineStr">
        <is>
          <t>ТСЭМ Московской обл., 330301, приказ Минстроя России №675/пр от 28.02.2017 № 264/пр</t>
        </is>
      </c>
      <c r="K513" t="inlineStr">
        <is>
          <t>Машины шлифовальные электрические</t>
        </is>
      </c>
      <c r="L513" t="n">
        <v>1368</v>
      </c>
      <c r="N513" t="n">
        <v>1011</v>
      </c>
      <c r="O513" t="inlineStr">
        <is>
          <t>маш.-ч</t>
        </is>
      </c>
      <c r="P513" t="inlineStr">
        <is>
          <t>маш.-ч</t>
        </is>
      </c>
      <c r="Q513" t="n">
        <v>1</v>
      </c>
      <c r="X513" t="n">
        <v>1.57</v>
      </c>
      <c r="Y513" t="n">
        <v>0</v>
      </c>
      <c r="Z513" t="n">
        <v>5.13</v>
      </c>
      <c r="AA513" t="n">
        <v>0</v>
      </c>
      <c r="AB513" t="n">
        <v>0</v>
      </c>
      <c r="AC513" t="n">
        <v>0</v>
      </c>
      <c r="AD513" t="n">
        <v>1</v>
      </c>
      <c r="AE513" t="n">
        <v>0</v>
      </c>
      <c r="AF513" t="inlineStr"/>
      <c r="AG513" t="n">
        <v>1.57</v>
      </c>
      <c r="AH513" t="n">
        <v>2</v>
      </c>
      <c r="AI513" t="n">
        <v>78866888</v>
      </c>
      <c r="AJ513" t="n">
        <v>526</v>
      </c>
      <c r="AK513" t="n">
        <v>0</v>
      </c>
      <c r="AL513" t="n">
        <v>0</v>
      </c>
      <c r="AM513" t="n">
        <v>0</v>
      </c>
      <c r="AN513" t="n">
        <v>0</v>
      </c>
      <c r="AO513" t="n">
        <v>0</v>
      </c>
      <c r="AP513" t="n">
        <v>0</v>
      </c>
      <c r="AQ513" t="n">
        <v>0</v>
      </c>
      <c r="AR513" t="n">
        <v>0</v>
      </c>
    </row>
    <row r="514">
      <c r="A514">
        <f>ROW(Source!A1596)</f>
        <v/>
      </c>
      <c r="B514" t="n">
        <v>78866895</v>
      </c>
      <c r="C514" t="n">
        <v>78866884</v>
      </c>
      <c r="D514" t="n">
        <v>29113946</v>
      </c>
      <c r="E514" t="n">
        <v>1</v>
      </c>
      <c r="F514" t="n">
        <v>1</v>
      </c>
      <c r="G514" t="n">
        <v>1</v>
      </c>
      <c r="H514" t="n">
        <v>3</v>
      </c>
      <c r="I514" t="inlineStr">
        <is>
          <t>101-0802</t>
        </is>
      </c>
      <c r="J514" t="inlineStr">
        <is>
          <t>ТССЦ Московской обл., 101-0802, приказ Минстроя России №675/пр от 28.02.2017 № 254/пр</t>
        </is>
      </c>
      <c r="K514" t="inlineStr">
        <is>
          <t>Проволока порошковая для дуговой сварки</t>
        </is>
      </c>
      <c r="L514" t="n">
        <v>1348</v>
      </c>
      <c r="N514" t="n">
        <v>1009</v>
      </c>
      <c r="O514" t="inlineStr">
        <is>
          <t>т</t>
        </is>
      </c>
      <c r="P514" t="inlineStr">
        <is>
          <t>т</t>
        </is>
      </c>
      <c r="Q514" t="n">
        <v>1000</v>
      </c>
      <c r="X514" t="n">
        <v>0.00066</v>
      </c>
      <c r="Y514" t="n">
        <v>15200.01</v>
      </c>
      <c r="Z514" t="n">
        <v>0</v>
      </c>
      <c r="AA514" t="n">
        <v>0</v>
      </c>
      <c r="AB514" t="n">
        <v>0</v>
      </c>
      <c r="AC514" t="n">
        <v>0</v>
      </c>
      <c r="AD514" t="n">
        <v>1</v>
      </c>
      <c r="AE514" t="n">
        <v>0</v>
      </c>
      <c r="AF514" t="inlineStr"/>
      <c r="AG514" t="n">
        <v>0.00066</v>
      </c>
      <c r="AH514" t="n">
        <v>2</v>
      </c>
      <c r="AI514" t="n">
        <v>78866889</v>
      </c>
      <c r="AJ514" t="n">
        <v>527</v>
      </c>
      <c r="AK514" t="n">
        <v>0</v>
      </c>
      <c r="AL514" t="n">
        <v>0</v>
      </c>
      <c r="AM514" t="n">
        <v>0</v>
      </c>
      <c r="AN514" t="n">
        <v>0</v>
      </c>
      <c r="AO514" t="n">
        <v>0</v>
      </c>
      <c r="AP514" t="n">
        <v>0</v>
      </c>
      <c r="AQ514" t="n">
        <v>0</v>
      </c>
      <c r="AR514" t="n">
        <v>0</v>
      </c>
    </row>
    <row r="515">
      <c r="A515">
        <f>ROW(Source!A1596)</f>
        <v/>
      </c>
      <c r="B515" t="n">
        <v>78866896</v>
      </c>
      <c r="C515" t="n">
        <v>78866884</v>
      </c>
      <c r="D515" t="n">
        <v>29113990</v>
      </c>
      <c r="E515" t="n">
        <v>1</v>
      </c>
      <c r="F515" t="n">
        <v>1</v>
      </c>
      <c r="G515" t="n">
        <v>1</v>
      </c>
      <c r="H515" t="n">
        <v>3</v>
      </c>
      <c r="I515" t="inlineStr">
        <is>
          <t>101-1515</t>
        </is>
      </c>
      <c r="J515" t="inlineStr">
        <is>
          <t>ТССЦ Московской обл., 101-1515, приказ Минстроя России №675/пр от 28.02.2017 № 254/пр</t>
        </is>
      </c>
      <c r="K515" t="inlineStr">
        <is>
          <t>Электроды диаметром 4 мм Э46</t>
        </is>
      </c>
      <c r="L515" t="n">
        <v>1348</v>
      </c>
      <c r="N515" t="n">
        <v>1009</v>
      </c>
      <c r="O515" t="inlineStr">
        <is>
          <t>т</t>
        </is>
      </c>
      <c r="P515" t="inlineStr">
        <is>
          <t>т</t>
        </is>
      </c>
      <c r="Q515" t="n">
        <v>1000</v>
      </c>
      <c r="X515" t="n">
        <v>0.001</v>
      </c>
      <c r="Y515" t="n">
        <v>10169.99</v>
      </c>
      <c r="Z515" t="n">
        <v>0</v>
      </c>
      <c r="AA515" t="n">
        <v>0</v>
      </c>
      <c r="AB515" t="n">
        <v>0</v>
      </c>
      <c r="AC515" t="n">
        <v>0</v>
      </c>
      <c r="AD515" t="n">
        <v>1</v>
      </c>
      <c r="AE515" t="n">
        <v>0</v>
      </c>
      <c r="AF515" t="inlineStr"/>
      <c r="AG515" t="n">
        <v>0.001</v>
      </c>
      <c r="AH515" t="n">
        <v>2</v>
      </c>
      <c r="AI515" t="n">
        <v>78866890</v>
      </c>
      <c r="AJ515" t="n">
        <v>528</v>
      </c>
      <c r="AK515" t="n">
        <v>0</v>
      </c>
      <c r="AL515" t="n">
        <v>0</v>
      </c>
      <c r="AM515" t="n">
        <v>0</v>
      </c>
      <c r="AN515" t="n">
        <v>0</v>
      </c>
      <c r="AO515" t="n">
        <v>0</v>
      </c>
      <c r="AP515" t="n">
        <v>0</v>
      </c>
      <c r="AQ515" t="n">
        <v>0</v>
      </c>
      <c r="AR515" t="n">
        <v>0</v>
      </c>
    </row>
    <row r="516">
      <c r="A516">
        <f>ROW(Source!A1637)</f>
        <v/>
      </c>
      <c r="B516" t="n">
        <v>78867051</v>
      </c>
      <c r="C516" t="n">
        <v>78867050</v>
      </c>
      <c r="D516" t="n">
        <v>18411117</v>
      </c>
      <c r="E516" t="n">
        <v>1</v>
      </c>
      <c r="F516" t="n">
        <v>1</v>
      </c>
      <c r="G516" t="n">
        <v>1</v>
      </c>
      <c r="H516" t="n">
        <v>1</v>
      </c>
      <c r="I516" t="inlineStr">
        <is>
          <t>1-1040-90</t>
        </is>
      </c>
      <c r="J516" t="inlineStr"/>
      <c r="K516" t="inlineStr">
        <is>
          <t>Рабочий строитель среднего разряда 4</t>
        </is>
      </c>
      <c r="L516" t="n">
        <v>1369</v>
      </c>
      <c r="N516" t="n">
        <v>1013</v>
      </c>
      <c r="O516" t="inlineStr">
        <is>
          <t>чел.-ч</t>
        </is>
      </c>
      <c r="P516" t="inlineStr">
        <is>
          <t>чел.-ч</t>
        </is>
      </c>
      <c r="Q516" t="n">
        <v>1</v>
      </c>
      <c r="X516" t="n">
        <v>155</v>
      </c>
      <c r="Y516" t="n">
        <v>0</v>
      </c>
      <c r="Z516" t="n">
        <v>0</v>
      </c>
      <c r="AA516" t="n">
        <v>0</v>
      </c>
      <c r="AB516" t="n">
        <v>9.619999999999999</v>
      </c>
      <c r="AC516" t="n">
        <v>0</v>
      </c>
      <c r="AD516" t="n">
        <v>1</v>
      </c>
      <c r="AE516" t="n">
        <v>1</v>
      </c>
      <c r="AF516" t="inlineStr"/>
      <c r="AG516" t="n">
        <v>155</v>
      </c>
      <c r="AH516" t="n">
        <v>2</v>
      </c>
      <c r="AI516" t="n">
        <v>78867051</v>
      </c>
      <c r="AJ516" t="n">
        <v>531</v>
      </c>
      <c r="AK516" t="n">
        <v>0</v>
      </c>
      <c r="AL516" t="n">
        <v>0</v>
      </c>
      <c r="AM516" t="n">
        <v>0</v>
      </c>
      <c r="AN516" t="n">
        <v>0</v>
      </c>
      <c r="AO516" t="n">
        <v>0</v>
      </c>
      <c r="AP516" t="n">
        <v>0</v>
      </c>
      <c r="AQ516" t="n">
        <v>0</v>
      </c>
      <c r="AR516" t="n">
        <v>0</v>
      </c>
    </row>
    <row r="517">
      <c r="A517">
        <f>ROW(Source!A1637)</f>
        <v/>
      </c>
      <c r="B517" t="n">
        <v>78867052</v>
      </c>
      <c r="C517" t="n">
        <v>78867050</v>
      </c>
      <c r="D517" t="n">
        <v>29172659</v>
      </c>
      <c r="E517" t="n">
        <v>1</v>
      </c>
      <c r="F517" t="n">
        <v>1</v>
      </c>
      <c r="G517" t="n">
        <v>1</v>
      </c>
      <c r="H517" t="n">
        <v>2</v>
      </c>
      <c r="I517" t="inlineStr">
        <is>
          <t>040504</t>
        </is>
      </c>
      <c r="J517" t="inlineStr">
        <is>
          <t>ТСЭМ Московской обл., 040504, приказ Минстроя России №675/пр от 28.02.2017 № 264/пр</t>
        </is>
      </c>
      <c r="K517" t="inlineStr">
        <is>
          <t>Аппарат для газовой сварки и резки</t>
        </is>
      </c>
      <c r="L517" t="n">
        <v>1368</v>
      </c>
      <c r="N517" t="n">
        <v>1011</v>
      </c>
      <c r="O517" t="inlineStr">
        <is>
          <t>маш.-ч</t>
        </is>
      </c>
      <c r="P517" t="inlineStr">
        <is>
          <t>маш.-ч</t>
        </is>
      </c>
      <c r="Q517" t="n">
        <v>1</v>
      </c>
      <c r="X517" t="n">
        <v>2.82</v>
      </c>
      <c r="Y517" t="n">
        <v>0</v>
      </c>
      <c r="Z517" t="n">
        <v>1.2</v>
      </c>
      <c r="AA517" t="n">
        <v>0</v>
      </c>
      <c r="AB517" t="n">
        <v>0</v>
      </c>
      <c r="AC517" t="n">
        <v>0</v>
      </c>
      <c r="AD517" t="n">
        <v>1</v>
      </c>
      <c r="AE517" t="n">
        <v>0</v>
      </c>
      <c r="AF517" t="inlineStr"/>
      <c r="AG517" t="n">
        <v>2.82</v>
      </c>
      <c r="AH517" t="n">
        <v>2</v>
      </c>
      <c r="AI517" t="n">
        <v>78867052</v>
      </c>
      <c r="AJ517" t="n">
        <v>532</v>
      </c>
      <c r="AK517" t="n">
        <v>0</v>
      </c>
      <c r="AL517" t="n">
        <v>0</v>
      </c>
      <c r="AM517" t="n">
        <v>0</v>
      </c>
      <c r="AN517" t="n">
        <v>0</v>
      </c>
      <c r="AO517" t="n">
        <v>0</v>
      </c>
      <c r="AP517" t="n">
        <v>0</v>
      </c>
      <c r="AQ517" t="n">
        <v>0</v>
      </c>
      <c r="AR517" t="n">
        <v>0</v>
      </c>
    </row>
    <row r="518">
      <c r="A518">
        <f>ROW(Source!A1637)</f>
        <v/>
      </c>
      <c r="B518" t="n">
        <v>78867053</v>
      </c>
      <c r="C518" t="n">
        <v>78867050</v>
      </c>
      <c r="D518" t="n">
        <v>29174500</v>
      </c>
      <c r="E518" t="n">
        <v>1</v>
      </c>
      <c r="F518" t="n">
        <v>1</v>
      </c>
      <c r="G518" t="n">
        <v>1</v>
      </c>
      <c r="H518" t="n">
        <v>2</v>
      </c>
      <c r="I518" t="inlineStr">
        <is>
          <t>330206</t>
        </is>
      </c>
      <c r="J518" t="inlineStr">
        <is>
          <t>ТСЭМ Московской обл., 330206, приказ Минстроя России №675/пр от 28.02.2017 № 264/пр</t>
        </is>
      </c>
      <c r="K518" t="inlineStr">
        <is>
          <t>Дрели электрические</t>
        </is>
      </c>
      <c r="L518" t="n">
        <v>1368</v>
      </c>
      <c r="N518" t="n">
        <v>1011</v>
      </c>
      <c r="O518" t="inlineStr">
        <is>
          <t>маш.-ч</t>
        </is>
      </c>
      <c r="P518" t="inlineStr">
        <is>
          <t>маш.-ч</t>
        </is>
      </c>
      <c r="Q518" t="n">
        <v>1</v>
      </c>
      <c r="X518" t="n">
        <v>4.9</v>
      </c>
      <c r="Y518" t="n">
        <v>0</v>
      </c>
      <c r="Z518" t="n">
        <v>1.95</v>
      </c>
      <c r="AA518" t="n">
        <v>0</v>
      </c>
      <c r="AB518" t="n">
        <v>0</v>
      </c>
      <c r="AC518" t="n">
        <v>0</v>
      </c>
      <c r="AD518" t="n">
        <v>1</v>
      </c>
      <c r="AE518" t="n">
        <v>0</v>
      </c>
      <c r="AF518" t="inlineStr"/>
      <c r="AG518" t="n">
        <v>4.9</v>
      </c>
      <c r="AH518" t="n">
        <v>2</v>
      </c>
      <c r="AI518" t="n">
        <v>78867053</v>
      </c>
      <c r="AJ518" t="n">
        <v>533</v>
      </c>
      <c r="AK518" t="n">
        <v>0</v>
      </c>
      <c r="AL518" t="n">
        <v>0</v>
      </c>
      <c r="AM518" t="n">
        <v>0</v>
      </c>
      <c r="AN518" t="n">
        <v>0</v>
      </c>
      <c r="AO518" t="n">
        <v>0</v>
      </c>
      <c r="AP518" t="n">
        <v>0</v>
      </c>
      <c r="AQ518" t="n">
        <v>0</v>
      </c>
      <c r="AR518" t="n">
        <v>0</v>
      </c>
    </row>
    <row r="519">
      <c r="A519">
        <f>ROW(Source!A1637)</f>
        <v/>
      </c>
      <c r="B519" t="n">
        <v>78867054</v>
      </c>
      <c r="C519" t="n">
        <v>78867050</v>
      </c>
      <c r="D519" t="n">
        <v>29174913</v>
      </c>
      <c r="E519" t="n">
        <v>1</v>
      </c>
      <c r="F519" t="n">
        <v>1</v>
      </c>
      <c r="G519" t="n">
        <v>1</v>
      </c>
      <c r="H519" t="n">
        <v>2</v>
      </c>
      <c r="I519" t="inlineStr">
        <is>
          <t>400001</t>
        </is>
      </c>
      <c r="J519" t="inlineStr">
        <is>
          <t>ТСЭМ Московской обл., 400001, приказ Минстроя России №675/пр от 28.02.2017 № 264/пр</t>
        </is>
      </c>
      <c r="K519" t="inlineStr">
        <is>
          <t>Автомобили бортовые, грузоподъемность до 5 т</t>
        </is>
      </c>
      <c r="L519" t="n">
        <v>1368</v>
      </c>
      <c r="N519" t="n">
        <v>1011</v>
      </c>
      <c r="O519" t="inlineStr">
        <is>
          <t>маш.-ч</t>
        </is>
      </c>
      <c r="P519" t="inlineStr">
        <is>
          <t>маш.-ч</t>
        </is>
      </c>
      <c r="Q519" t="n">
        <v>1</v>
      </c>
      <c r="X519" t="n">
        <v>0.65</v>
      </c>
      <c r="Y519" t="n">
        <v>0</v>
      </c>
      <c r="Z519" t="n">
        <v>87.17</v>
      </c>
      <c r="AA519" t="n">
        <v>11.6</v>
      </c>
      <c r="AB519" t="n">
        <v>0</v>
      </c>
      <c r="AC519" t="n">
        <v>0</v>
      </c>
      <c r="AD519" t="n">
        <v>1</v>
      </c>
      <c r="AE519" t="n">
        <v>0</v>
      </c>
      <c r="AF519" t="inlineStr"/>
      <c r="AG519" t="n">
        <v>0.65</v>
      </c>
      <c r="AH519" t="n">
        <v>2</v>
      </c>
      <c r="AI519" t="n">
        <v>78867054</v>
      </c>
      <c r="AJ519" t="n">
        <v>534</v>
      </c>
      <c r="AK519" t="n">
        <v>0</v>
      </c>
      <c r="AL519" t="n">
        <v>0</v>
      </c>
      <c r="AM519" t="n">
        <v>0</v>
      </c>
      <c r="AN519" t="n">
        <v>0</v>
      </c>
      <c r="AO519" t="n">
        <v>0</v>
      </c>
      <c r="AP519" t="n">
        <v>0</v>
      </c>
      <c r="AQ519" t="n">
        <v>0</v>
      </c>
      <c r="AR519" t="n">
        <v>0</v>
      </c>
    </row>
    <row r="520">
      <c r="A520">
        <f>ROW(Source!A1637)</f>
        <v/>
      </c>
      <c r="B520" t="n">
        <v>78867055</v>
      </c>
      <c r="C520" t="n">
        <v>78867050</v>
      </c>
      <c r="D520" t="n">
        <v>29107441</v>
      </c>
      <c r="E520" t="n">
        <v>1</v>
      </c>
      <c r="F520" t="n">
        <v>1</v>
      </c>
      <c r="G520" t="n">
        <v>1</v>
      </c>
      <c r="H520" t="n">
        <v>3</v>
      </c>
      <c r="I520" t="inlineStr">
        <is>
          <t>101-0324</t>
        </is>
      </c>
      <c r="J520" t="inlineStr">
        <is>
          <t>ТССЦ Московской обл., 101-0324, приказ Минстроя России №675/пр от 28.02.2017 № 254/пр</t>
        </is>
      </c>
      <c r="K520" t="inlineStr">
        <is>
          <t>Кислород технический газообразный</t>
        </is>
      </c>
      <c r="L520" t="n">
        <v>1339</v>
      </c>
      <c r="N520" t="n">
        <v>1007</v>
      </c>
      <c r="O520" t="inlineStr">
        <is>
          <t>м3</t>
        </is>
      </c>
      <c r="P520" t="inlineStr">
        <is>
          <t>м3</t>
        </is>
      </c>
      <c r="Q520" t="n">
        <v>1</v>
      </c>
      <c r="X520" t="n">
        <v>0.48</v>
      </c>
      <c r="Y520" t="n">
        <v>6.23</v>
      </c>
      <c r="Z520" t="n">
        <v>0</v>
      </c>
      <c r="AA520" t="n">
        <v>0</v>
      </c>
      <c r="AB520" t="n">
        <v>0</v>
      </c>
      <c r="AC520" t="n">
        <v>0</v>
      </c>
      <c r="AD520" t="n">
        <v>1</v>
      </c>
      <c r="AE520" t="n">
        <v>0</v>
      </c>
      <c r="AF520" t="inlineStr"/>
      <c r="AG520" t="n">
        <v>0.48</v>
      </c>
      <c r="AH520" t="n">
        <v>2</v>
      </c>
      <c r="AI520" t="n">
        <v>78867055</v>
      </c>
      <c r="AJ520" t="n">
        <v>535</v>
      </c>
      <c r="AK520" t="n">
        <v>0</v>
      </c>
      <c r="AL520" t="n">
        <v>0</v>
      </c>
      <c r="AM520" t="n">
        <v>0</v>
      </c>
      <c r="AN520" t="n">
        <v>0</v>
      </c>
      <c r="AO520" t="n">
        <v>0</v>
      </c>
      <c r="AP520" t="n">
        <v>0</v>
      </c>
      <c r="AQ520" t="n">
        <v>0</v>
      </c>
      <c r="AR520" t="n">
        <v>0</v>
      </c>
    </row>
    <row r="521">
      <c r="A521">
        <f>ROW(Source!A1637)</f>
        <v/>
      </c>
      <c r="B521" t="n">
        <v>78867056</v>
      </c>
      <c r="C521" t="n">
        <v>78867050</v>
      </c>
      <c r="D521" t="n">
        <v>29107430</v>
      </c>
      <c r="E521" t="n">
        <v>1</v>
      </c>
      <c r="F521" t="n">
        <v>1</v>
      </c>
      <c r="G521" t="n">
        <v>1</v>
      </c>
      <c r="H521" t="n">
        <v>3</v>
      </c>
      <c r="I521" t="inlineStr">
        <is>
          <t>101-1602</t>
        </is>
      </c>
      <c r="J521" t="inlineStr">
        <is>
          <t>ТССЦ Московской обл., 101-1602, приказ Минстроя России №675/пр от 28.02.2017 № 254/пр</t>
        </is>
      </c>
      <c r="K521" t="inlineStr">
        <is>
          <t>Ацетилен газообразный технический</t>
        </is>
      </c>
      <c r="L521" t="n">
        <v>1339</v>
      </c>
      <c r="N521" t="n">
        <v>1007</v>
      </c>
      <c r="O521" t="inlineStr">
        <is>
          <t>м3</t>
        </is>
      </c>
      <c r="P521" t="inlineStr">
        <is>
          <t>м3</t>
        </is>
      </c>
      <c r="Q521" t="n">
        <v>1</v>
      </c>
      <c r="X521" t="n">
        <v>0.21</v>
      </c>
      <c r="Y521" t="n">
        <v>38.49</v>
      </c>
      <c r="Z521" t="n">
        <v>0</v>
      </c>
      <c r="AA521" t="n">
        <v>0</v>
      </c>
      <c r="AB521" t="n">
        <v>0</v>
      </c>
      <c r="AC521" t="n">
        <v>0</v>
      </c>
      <c r="AD521" t="n">
        <v>1</v>
      </c>
      <c r="AE521" t="n">
        <v>0</v>
      </c>
      <c r="AF521" t="inlineStr"/>
      <c r="AG521" t="n">
        <v>0.21</v>
      </c>
      <c r="AH521" t="n">
        <v>2</v>
      </c>
      <c r="AI521" t="n">
        <v>78867056</v>
      </c>
      <c r="AJ521" t="n">
        <v>536</v>
      </c>
      <c r="AK521" t="n">
        <v>0</v>
      </c>
      <c r="AL521" t="n">
        <v>0</v>
      </c>
      <c r="AM521" t="n">
        <v>0</v>
      </c>
      <c r="AN521" t="n">
        <v>0</v>
      </c>
      <c r="AO521" t="n">
        <v>0</v>
      </c>
      <c r="AP521" t="n">
        <v>0</v>
      </c>
      <c r="AQ521" t="n">
        <v>0</v>
      </c>
      <c r="AR521" t="n">
        <v>0</v>
      </c>
    </row>
    <row r="522">
      <c r="A522">
        <f>ROW(Source!A1637)</f>
        <v/>
      </c>
      <c r="B522" t="n">
        <v>78867057</v>
      </c>
      <c r="C522" t="n">
        <v>78867050</v>
      </c>
      <c r="D522" t="n">
        <v>29117361</v>
      </c>
      <c r="E522" t="n">
        <v>1</v>
      </c>
      <c r="F522" t="n">
        <v>1</v>
      </c>
      <c r="G522" t="n">
        <v>1</v>
      </c>
      <c r="H522" t="n">
        <v>3</v>
      </c>
      <c r="I522" t="inlineStr">
        <is>
          <t>103-1457</t>
        </is>
      </c>
      <c r="J522" t="inlineStr">
        <is>
          <t>ТССЦ Московской обл., 103-1457, приказ Минстроя России №675/пр от 28.02.2017 № 254/пр</t>
        </is>
      </c>
      <c r="K522" t="inlineStr">
        <is>
          <t>Трубы металлополимерные многослойные для холодного водоснабжения, давлением 1 МПа (10 кгс/см2), для температуры до 30 градусов С, диаметром 25 мм</t>
        </is>
      </c>
      <c r="L522" t="n">
        <v>1301</v>
      </c>
      <c r="N522" t="n">
        <v>1003</v>
      </c>
      <c r="O522" t="inlineStr">
        <is>
          <t>м</t>
        </is>
      </c>
      <c r="P522" t="inlineStr">
        <is>
          <t>м</t>
        </is>
      </c>
      <c r="Q522" t="n">
        <v>1</v>
      </c>
      <c r="X522" t="n">
        <v>97.8</v>
      </c>
      <c r="Y522" t="n">
        <v>27.95</v>
      </c>
      <c r="Z522" t="n">
        <v>0</v>
      </c>
      <c r="AA522" t="n">
        <v>0</v>
      </c>
      <c r="AB522" t="n">
        <v>0</v>
      </c>
      <c r="AC522" t="n">
        <v>0</v>
      </c>
      <c r="AD522" t="n">
        <v>1</v>
      </c>
      <c r="AE522" t="n">
        <v>0</v>
      </c>
      <c r="AF522" t="inlineStr"/>
      <c r="AG522" t="n">
        <v>97.8</v>
      </c>
      <c r="AH522" t="n">
        <v>2</v>
      </c>
      <c r="AI522" t="n">
        <v>78867057</v>
      </c>
      <c r="AJ522" t="n">
        <v>537</v>
      </c>
      <c r="AK522" t="n">
        <v>0</v>
      </c>
      <c r="AL522" t="n">
        <v>0</v>
      </c>
      <c r="AM522" t="n">
        <v>0</v>
      </c>
      <c r="AN522" t="n">
        <v>0</v>
      </c>
      <c r="AO522" t="n">
        <v>0</v>
      </c>
      <c r="AP522" t="n">
        <v>0</v>
      </c>
      <c r="AQ522" t="n">
        <v>0</v>
      </c>
      <c r="AR522" t="n">
        <v>0</v>
      </c>
    </row>
    <row r="523">
      <c r="A523">
        <f>ROW(Source!A1637)</f>
        <v/>
      </c>
      <c r="B523" t="n">
        <v>78867058</v>
      </c>
      <c r="C523" t="n">
        <v>78867050</v>
      </c>
      <c r="D523" t="n">
        <v>29117371</v>
      </c>
      <c r="E523" t="n">
        <v>1</v>
      </c>
      <c r="F523" t="n">
        <v>1</v>
      </c>
      <c r="G523" t="n">
        <v>1</v>
      </c>
      <c r="H523" t="n">
        <v>3</v>
      </c>
      <c r="I523" t="inlineStr">
        <is>
          <t>103-9910</t>
        </is>
      </c>
      <c r="J523" t="inlineStr">
        <is>
          <t>ТССЦ Московской обл., 103-9910, приказ Минстроя России №675/пр от 28.02.2017 № 254/пр</t>
        </is>
      </c>
      <c r="K523" t="inlineStr">
        <is>
          <t>Фасонные и соединительные части к многослойным металлополимерным трубам</t>
        </is>
      </c>
      <c r="L523" t="n">
        <v>1354</v>
      </c>
      <c r="N523" t="n">
        <v>1010</v>
      </c>
      <c r="O523" t="inlineStr">
        <is>
          <t>шт.</t>
        </is>
      </c>
      <c r="P523" t="inlineStr">
        <is>
          <t>шт.</t>
        </is>
      </c>
      <c r="Q523" t="n">
        <v>1</v>
      </c>
      <c r="X523" t="n">
        <v>0</v>
      </c>
      <c r="Y523" t="n">
        <v>0</v>
      </c>
      <c r="Z523" t="n">
        <v>0</v>
      </c>
      <c r="AA523" t="n">
        <v>0</v>
      </c>
      <c r="AB523" t="n">
        <v>0</v>
      </c>
      <c r="AC523" t="n">
        <v>1</v>
      </c>
      <c r="AD523" t="n">
        <v>0</v>
      </c>
      <c r="AE523" t="n">
        <v>0</v>
      </c>
      <c r="AF523" t="inlineStr"/>
      <c r="AG523" t="n">
        <v>0</v>
      </c>
      <c r="AH523" t="n">
        <v>3</v>
      </c>
      <c r="AI523" t="n">
        <v>-1</v>
      </c>
      <c r="AJ523" t="inlineStr"/>
      <c r="AK523" t="n">
        <v>0</v>
      </c>
      <c r="AL523" t="n">
        <v>0</v>
      </c>
      <c r="AM523" t="n">
        <v>0</v>
      </c>
      <c r="AN523" t="n">
        <v>0</v>
      </c>
      <c r="AO523" t="n">
        <v>0</v>
      </c>
      <c r="AP523" t="n">
        <v>0</v>
      </c>
      <c r="AQ523" t="n">
        <v>0</v>
      </c>
      <c r="AR523" t="n">
        <v>0</v>
      </c>
    </row>
    <row r="524">
      <c r="A524">
        <f>ROW(Source!A1637)</f>
        <v/>
      </c>
      <c r="B524" t="n">
        <v>78867059</v>
      </c>
      <c r="C524" t="n">
        <v>78867050</v>
      </c>
      <c r="D524" t="n">
        <v>29140635</v>
      </c>
      <c r="E524" t="n">
        <v>1</v>
      </c>
      <c r="F524" t="n">
        <v>1</v>
      </c>
      <c r="G524" t="n">
        <v>1</v>
      </c>
      <c r="H524" t="n">
        <v>3</v>
      </c>
      <c r="I524" t="inlineStr">
        <is>
          <t>301-1380</t>
        </is>
      </c>
      <c r="J524" t="inlineStr">
        <is>
          <t>ТССЦ Московской обл., 301-1380, приказ Минстроя России №675/пр от 28.02.2017 № 256/пр</t>
        </is>
      </c>
      <c r="K524" t="inlineStr">
        <is>
          <t>Трубки защитные гофрированные</t>
        </is>
      </c>
      <c r="L524" t="n">
        <v>1301</v>
      </c>
      <c r="N524" t="n">
        <v>1003</v>
      </c>
      <c r="O524" t="inlineStr">
        <is>
          <t>м</t>
        </is>
      </c>
      <c r="P524" t="inlineStr">
        <is>
          <t>м</t>
        </is>
      </c>
      <c r="Q524" t="n">
        <v>1</v>
      </c>
      <c r="X524" t="n">
        <v>13</v>
      </c>
      <c r="Y524" t="n">
        <v>9.52</v>
      </c>
      <c r="Z524" t="n">
        <v>0</v>
      </c>
      <c r="AA524" t="n">
        <v>0</v>
      </c>
      <c r="AB524" t="n">
        <v>0</v>
      </c>
      <c r="AC524" t="n">
        <v>0</v>
      </c>
      <c r="AD524" t="n">
        <v>1</v>
      </c>
      <c r="AE524" t="n">
        <v>0</v>
      </c>
      <c r="AF524" t="inlineStr"/>
      <c r="AG524" t="n">
        <v>13</v>
      </c>
      <c r="AH524" t="n">
        <v>2</v>
      </c>
      <c r="AI524" t="n">
        <v>78867059</v>
      </c>
      <c r="AJ524" t="n">
        <v>538</v>
      </c>
      <c r="AK524" t="n">
        <v>0</v>
      </c>
      <c r="AL524" t="n">
        <v>0</v>
      </c>
      <c r="AM524" t="n">
        <v>0</v>
      </c>
      <c r="AN524" t="n">
        <v>0</v>
      </c>
      <c r="AO524" t="n">
        <v>0</v>
      </c>
      <c r="AP524" t="n">
        <v>0</v>
      </c>
      <c r="AQ524" t="n">
        <v>0</v>
      </c>
      <c r="AR524" t="n">
        <v>0</v>
      </c>
    </row>
    <row r="525">
      <c r="A525">
        <f>ROW(Source!A1637)</f>
        <v/>
      </c>
      <c r="B525" t="n">
        <v>78867060</v>
      </c>
      <c r="C525" t="n">
        <v>78867050</v>
      </c>
      <c r="D525" t="n">
        <v>29139870</v>
      </c>
      <c r="E525" t="n">
        <v>1</v>
      </c>
      <c r="F525" t="n">
        <v>1</v>
      </c>
      <c r="G525" t="n">
        <v>1</v>
      </c>
      <c r="H525" t="n">
        <v>3</v>
      </c>
      <c r="I525" t="inlineStr">
        <is>
          <t>301-9240</t>
        </is>
      </c>
      <c r="J525" t="inlineStr">
        <is>
          <t>ТССЦ Московской обл., 301-9240, приказ Минстроя России №675/пр от 28.02.2017 № 256/пр</t>
        </is>
      </c>
      <c r="K525" t="inlineStr">
        <is>
          <t>Крепления</t>
        </is>
      </c>
      <c r="L525" t="n">
        <v>1346</v>
      </c>
      <c r="N525" t="n">
        <v>1009</v>
      </c>
      <c r="O525" t="inlineStr">
        <is>
          <t>кг</t>
        </is>
      </c>
      <c r="P525" t="inlineStr">
        <is>
          <t>кг</t>
        </is>
      </c>
      <c r="Q525" t="n">
        <v>1</v>
      </c>
      <c r="X525" t="n">
        <v>0</v>
      </c>
      <c r="Y525" t="n">
        <v>0</v>
      </c>
      <c r="Z525" t="n">
        <v>0</v>
      </c>
      <c r="AA525" t="n">
        <v>0</v>
      </c>
      <c r="AB525" t="n">
        <v>0</v>
      </c>
      <c r="AC525" t="n">
        <v>1</v>
      </c>
      <c r="AD525" t="n">
        <v>0</v>
      </c>
      <c r="AE525" t="n">
        <v>0</v>
      </c>
      <c r="AF525" t="inlineStr"/>
      <c r="AG525" t="n">
        <v>0</v>
      </c>
      <c r="AH525" t="n">
        <v>3</v>
      </c>
      <c r="AI525" t="n">
        <v>-1</v>
      </c>
      <c r="AJ525" t="inlineStr"/>
      <c r="AK525" t="n">
        <v>0</v>
      </c>
      <c r="AL525" t="n">
        <v>0</v>
      </c>
      <c r="AM525" t="n">
        <v>0</v>
      </c>
      <c r="AN525" t="n">
        <v>0</v>
      </c>
      <c r="AO525" t="n">
        <v>0</v>
      </c>
      <c r="AP525" t="n">
        <v>0</v>
      </c>
      <c r="AQ525" t="n">
        <v>0</v>
      </c>
      <c r="AR525" t="n">
        <v>0</v>
      </c>
    </row>
    <row r="526">
      <c r="A526">
        <f>ROW(Source!A1637)</f>
        <v/>
      </c>
      <c r="B526" t="n">
        <v>78867061</v>
      </c>
      <c r="C526" t="n">
        <v>78867050</v>
      </c>
      <c r="D526" t="n">
        <v>29144271</v>
      </c>
      <c r="E526" t="n">
        <v>1</v>
      </c>
      <c r="F526" t="n">
        <v>1</v>
      </c>
      <c r="G526" t="n">
        <v>1</v>
      </c>
      <c r="H526" t="n">
        <v>3</v>
      </c>
      <c r="I526" t="inlineStr">
        <is>
          <t>302-9912</t>
        </is>
      </c>
      <c r="J526" t="inlineStr">
        <is>
          <t>ТССЦ Московской обл., 302-9912, приказ Минстроя России №675/пр от 28.02.2017 № 256/пр</t>
        </is>
      </c>
      <c r="K526" t="inlineStr">
        <is>
          <t>Арматура запорная к многослойным металлополимерным трубам</t>
        </is>
      </c>
      <c r="L526" t="n">
        <v>1354</v>
      </c>
      <c r="N526" t="n">
        <v>1010</v>
      </c>
      <c r="O526" t="inlineStr">
        <is>
          <t>шт.</t>
        </is>
      </c>
      <c r="P526" t="inlineStr">
        <is>
          <t>шт.</t>
        </is>
      </c>
      <c r="Q526" t="n">
        <v>1</v>
      </c>
      <c r="X526" t="n">
        <v>0</v>
      </c>
      <c r="Y526" t="n">
        <v>0</v>
      </c>
      <c r="Z526" t="n">
        <v>0</v>
      </c>
      <c r="AA526" t="n">
        <v>0</v>
      </c>
      <c r="AB526" t="n">
        <v>0</v>
      </c>
      <c r="AC526" t="n">
        <v>1</v>
      </c>
      <c r="AD526" t="n">
        <v>0</v>
      </c>
      <c r="AE526" t="n">
        <v>0</v>
      </c>
      <c r="AF526" t="inlineStr"/>
      <c r="AG526" t="n">
        <v>0</v>
      </c>
      <c r="AH526" t="n">
        <v>3</v>
      </c>
      <c r="AI526" t="n">
        <v>-1</v>
      </c>
      <c r="AJ526" t="inlineStr"/>
      <c r="AK526" t="n">
        <v>0</v>
      </c>
      <c r="AL526" t="n">
        <v>0</v>
      </c>
      <c r="AM526" t="n">
        <v>0</v>
      </c>
      <c r="AN526" t="n">
        <v>0</v>
      </c>
      <c r="AO526" t="n">
        <v>0</v>
      </c>
      <c r="AP526" t="n">
        <v>0</v>
      </c>
      <c r="AQ526" t="n">
        <v>0</v>
      </c>
      <c r="AR526" t="n">
        <v>0</v>
      </c>
    </row>
    <row r="527">
      <c r="A527">
        <f>ROW(Source!A1637)</f>
        <v/>
      </c>
      <c r="B527" t="n">
        <v>78867062</v>
      </c>
      <c r="C527" t="n">
        <v>78867050</v>
      </c>
      <c r="D527" t="n">
        <v>29149245</v>
      </c>
      <c r="E527" t="n">
        <v>1</v>
      </c>
      <c r="F527" t="n">
        <v>1</v>
      </c>
      <c r="G527" t="n">
        <v>1</v>
      </c>
      <c r="H527" t="n">
        <v>3</v>
      </c>
      <c r="I527" t="inlineStr">
        <is>
          <t>405-0254</t>
        </is>
      </c>
      <c r="J527" t="inlineStr">
        <is>
          <t>ТССЦ Московской обл., 405-0254, приказ Минстроя России №675/пр от 28.02.2017 № 257/пр</t>
        </is>
      </c>
      <c r="K527" t="inlineStr">
        <is>
          <t>Известь строительная негашеная хлорная, марки А</t>
        </is>
      </c>
      <c r="L527" t="n">
        <v>1348</v>
      </c>
      <c r="N527" t="n">
        <v>1009</v>
      </c>
      <c r="O527" t="inlineStr">
        <is>
          <t>т</t>
        </is>
      </c>
      <c r="P527" t="inlineStr">
        <is>
          <t>т</t>
        </is>
      </c>
      <c r="Q527" t="n">
        <v>1000</v>
      </c>
      <c r="X527" t="n">
        <v>0.0026</v>
      </c>
      <c r="Y527" t="n">
        <v>2147</v>
      </c>
      <c r="Z527" t="n">
        <v>0</v>
      </c>
      <c r="AA527" t="n">
        <v>0</v>
      </c>
      <c r="AB527" t="n">
        <v>0</v>
      </c>
      <c r="AC527" t="n">
        <v>0</v>
      </c>
      <c r="AD527" t="n">
        <v>1</v>
      </c>
      <c r="AE527" t="n">
        <v>0</v>
      </c>
      <c r="AF527" t="inlineStr"/>
      <c r="AG527" t="n">
        <v>0.0026</v>
      </c>
      <c r="AH527" t="n">
        <v>2</v>
      </c>
      <c r="AI527" t="n">
        <v>78867062</v>
      </c>
      <c r="AJ527" t="n">
        <v>539</v>
      </c>
      <c r="AK527" t="n">
        <v>0</v>
      </c>
      <c r="AL527" t="n">
        <v>0</v>
      </c>
      <c r="AM527" t="n">
        <v>0</v>
      </c>
      <c r="AN527" t="n">
        <v>0</v>
      </c>
      <c r="AO527" t="n">
        <v>0</v>
      </c>
      <c r="AP527" t="n">
        <v>0</v>
      </c>
      <c r="AQ527" t="n">
        <v>0</v>
      </c>
      <c r="AR527" t="n">
        <v>0</v>
      </c>
    </row>
    <row r="528">
      <c r="A528">
        <f>ROW(Source!A1637)</f>
        <v/>
      </c>
      <c r="B528" t="n">
        <v>78867063</v>
      </c>
      <c r="C528" t="n">
        <v>78867050</v>
      </c>
      <c r="D528" t="n">
        <v>29150040</v>
      </c>
      <c r="E528" t="n">
        <v>1</v>
      </c>
      <c r="F528" t="n">
        <v>1</v>
      </c>
      <c r="G528" t="n">
        <v>1</v>
      </c>
      <c r="H528" t="n">
        <v>3</v>
      </c>
      <c r="I528" t="inlineStr">
        <is>
          <t>411-0001</t>
        </is>
      </c>
      <c r="J528" t="inlineStr">
        <is>
          <t>ТССЦ Московской обл., 411-0001, приказ Минстроя России №675/пр от 28.02.2017 № 257/пр</t>
        </is>
      </c>
      <c r="K528" t="inlineStr">
        <is>
          <t>Вода</t>
        </is>
      </c>
      <c r="L528" t="n">
        <v>1339</v>
      </c>
      <c r="N528" t="n">
        <v>1007</v>
      </c>
      <c r="O528" t="inlineStr">
        <is>
          <t>м3</t>
        </is>
      </c>
      <c r="P528" t="inlineStr">
        <is>
          <t>м3</t>
        </is>
      </c>
      <c r="Q528" t="n">
        <v>1</v>
      </c>
      <c r="X528" t="n">
        <v>0.74</v>
      </c>
      <c r="Y528" t="n">
        <v>2.44</v>
      </c>
      <c r="Z528" t="n">
        <v>0</v>
      </c>
      <c r="AA528" t="n">
        <v>0</v>
      </c>
      <c r="AB528" t="n">
        <v>0</v>
      </c>
      <c r="AC528" t="n">
        <v>0</v>
      </c>
      <c r="AD528" t="n">
        <v>1</v>
      </c>
      <c r="AE528" t="n">
        <v>0</v>
      </c>
      <c r="AF528" t="inlineStr"/>
      <c r="AG528" t="n">
        <v>0.74</v>
      </c>
      <c r="AH528" t="n">
        <v>2</v>
      </c>
      <c r="AI528" t="n">
        <v>78867063</v>
      </c>
      <c r="AJ528" t="n">
        <v>540</v>
      </c>
      <c r="AK528" t="n">
        <v>0</v>
      </c>
      <c r="AL528" t="n">
        <v>0</v>
      </c>
      <c r="AM528" t="n">
        <v>0</v>
      </c>
      <c r="AN528" t="n">
        <v>0</v>
      </c>
      <c r="AO528" t="n">
        <v>0</v>
      </c>
      <c r="AP528" t="n">
        <v>0</v>
      </c>
      <c r="AQ528" t="n">
        <v>0</v>
      </c>
      <c r="AR528" t="n">
        <v>0</v>
      </c>
    </row>
    <row r="529">
      <c r="A529">
        <f>ROW(Source!A1638)</f>
        <v/>
      </c>
      <c r="B529" t="n">
        <v>78867077</v>
      </c>
      <c r="C529" t="n">
        <v>78867067</v>
      </c>
      <c r="D529" t="n">
        <v>18410280</v>
      </c>
      <c r="E529" t="n">
        <v>1</v>
      </c>
      <c r="F529" t="n">
        <v>1</v>
      </c>
      <c r="G529" t="n">
        <v>1</v>
      </c>
      <c r="H529" t="n">
        <v>1</v>
      </c>
      <c r="I529" t="inlineStr">
        <is>
          <t>1-1039-90</t>
        </is>
      </c>
      <c r="J529" t="inlineStr"/>
      <c r="K529" t="inlineStr">
        <is>
          <t>Рабочий строитель среднего разряда 3,9</t>
        </is>
      </c>
      <c r="L529" t="n">
        <v>1369</v>
      </c>
      <c r="N529" t="n">
        <v>1013</v>
      </c>
      <c r="O529" t="inlineStr">
        <is>
          <t>чел.-ч</t>
        </is>
      </c>
      <c r="P529" t="inlineStr">
        <is>
          <t>чел.-ч</t>
        </is>
      </c>
      <c r="Q529" t="n">
        <v>1</v>
      </c>
      <c r="X529" t="n">
        <v>71</v>
      </c>
      <c r="Y529" t="n">
        <v>0</v>
      </c>
      <c r="Z529" t="n">
        <v>0</v>
      </c>
      <c r="AA529" t="n">
        <v>0</v>
      </c>
      <c r="AB529" t="n">
        <v>9.51</v>
      </c>
      <c r="AC529" t="n">
        <v>0</v>
      </c>
      <c r="AD529" t="n">
        <v>1</v>
      </c>
      <c r="AE529" t="n">
        <v>1</v>
      </c>
      <c r="AF529" t="inlineStr"/>
      <c r="AG529" t="n">
        <v>71</v>
      </c>
      <c r="AH529" t="n">
        <v>2</v>
      </c>
      <c r="AI529" t="n">
        <v>78867068</v>
      </c>
      <c r="AJ529" t="n">
        <v>541</v>
      </c>
      <c r="AK529" t="n">
        <v>0</v>
      </c>
      <c r="AL529" t="n">
        <v>0</v>
      </c>
      <c r="AM529" t="n">
        <v>0</v>
      </c>
      <c r="AN529" t="n">
        <v>0</v>
      </c>
      <c r="AO529" t="n">
        <v>0</v>
      </c>
      <c r="AP529" t="n">
        <v>0</v>
      </c>
      <c r="AQ529" t="n">
        <v>0</v>
      </c>
      <c r="AR529" t="n">
        <v>0</v>
      </c>
    </row>
    <row r="530">
      <c r="A530">
        <f>ROW(Source!A1638)</f>
        <v/>
      </c>
      <c r="B530" t="n">
        <v>78867078</v>
      </c>
      <c r="C530" t="n">
        <v>78867067</v>
      </c>
      <c r="D530" t="n">
        <v>121548</v>
      </c>
      <c r="E530" t="n">
        <v>1</v>
      </c>
      <c r="F530" t="n">
        <v>1</v>
      </c>
      <c r="G530" t="n">
        <v>1</v>
      </c>
      <c r="H530" t="n">
        <v>1</v>
      </c>
      <c r="I530" t="inlineStr">
        <is>
          <t>2</t>
        </is>
      </c>
      <c r="J530" t="inlineStr"/>
      <c r="K530" t="inlineStr">
        <is>
          <t>Затраты труда машинистов</t>
        </is>
      </c>
      <c r="L530" t="n">
        <v>608254</v>
      </c>
      <c r="N530" t="n">
        <v>1013</v>
      </c>
      <c r="O530" t="inlineStr">
        <is>
          <t>чел.час</t>
        </is>
      </c>
      <c r="P530" t="inlineStr">
        <is>
          <t>чел.час</t>
        </is>
      </c>
      <c r="Q530" t="n">
        <v>1</v>
      </c>
      <c r="X530" t="n">
        <v>0.11</v>
      </c>
      <c r="Y530" t="n">
        <v>0</v>
      </c>
      <c r="Z530" t="n">
        <v>0</v>
      </c>
      <c r="AA530" t="n">
        <v>0</v>
      </c>
      <c r="AB530" t="n">
        <v>0</v>
      </c>
      <c r="AC530" t="n">
        <v>0</v>
      </c>
      <c r="AD530" t="n">
        <v>1</v>
      </c>
      <c r="AE530" t="n">
        <v>2</v>
      </c>
      <c r="AF530" t="inlineStr"/>
      <c r="AG530" t="n">
        <v>0.11</v>
      </c>
      <c r="AH530" t="n">
        <v>2</v>
      </c>
      <c r="AI530" t="n">
        <v>78867069</v>
      </c>
      <c r="AJ530" t="n">
        <v>542</v>
      </c>
      <c r="AK530" t="n">
        <v>0</v>
      </c>
      <c r="AL530" t="n">
        <v>0</v>
      </c>
      <c r="AM530" t="n">
        <v>0</v>
      </c>
      <c r="AN530" t="n">
        <v>0</v>
      </c>
      <c r="AO530" t="n">
        <v>0</v>
      </c>
      <c r="AP530" t="n">
        <v>0</v>
      </c>
      <c r="AQ530" t="n">
        <v>0</v>
      </c>
      <c r="AR530" t="n">
        <v>0</v>
      </c>
    </row>
    <row r="531">
      <c r="A531">
        <f>ROW(Source!A1638)</f>
        <v/>
      </c>
      <c r="B531" t="n">
        <v>78867079</v>
      </c>
      <c r="C531" t="n">
        <v>78867067</v>
      </c>
      <c r="D531" t="n">
        <v>29172556</v>
      </c>
      <c r="E531" t="n">
        <v>1</v>
      </c>
      <c r="F531" t="n">
        <v>1</v>
      </c>
      <c r="G531" t="n">
        <v>1</v>
      </c>
      <c r="H531" t="n">
        <v>2</v>
      </c>
      <c r="I531" t="inlineStr">
        <is>
          <t>030954</t>
        </is>
      </c>
      <c r="J531" t="inlineStr">
        <is>
          <t>ТСЭМ Московской обл., 030954, приказ Минстроя России №675/пр от 28.02.2017 № 264/пр</t>
        </is>
      </c>
      <c r="K531" t="inlineStr">
        <is>
          <t>Подъемники грузоподъемностью до 500 кг одномачтовые, высота подъема 45 м</t>
        </is>
      </c>
      <c r="L531" t="n">
        <v>1368</v>
      </c>
      <c r="N531" t="n">
        <v>1011</v>
      </c>
      <c r="O531" t="inlineStr">
        <is>
          <t>маш.-ч</t>
        </is>
      </c>
      <c r="P531" t="inlineStr">
        <is>
          <t>маш.-ч</t>
        </is>
      </c>
      <c r="Q531" t="n">
        <v>1</v>
      </c>
      <c r="X531" t="n">
        <v>0.11</v>
      </c>
      <c r="Y531" t="n">
        <v>0</v>
      </c>
      <c r="Z531" t="n">
        <v>31.26</v>
      </c>
      <c r="AA531" t="n">
        <v>13.5</v>
      </c>
      <c r="AB531" t="n">
        <v>0</v>
      </c>
      <c r="AC531" t="n">
        <v>0</v>
      </c>
      <c r="AD531" t="n">
        <v>1</v>
      </c>
      <c r="AE531" t="n">
        <v>0</v>
      </c>
      <c r="AF531" t="inlineStr"/>
      <c r="AG531" t="n">
        <v>0.11</v>
      </c>
      <c r="AH531" t="n">
        <v>2</v>
      </c>
      <c r="AI531" t="n">
        <v>78867070</v>
      </c>
      <c r="AJ531" t="n">
        <v>543</v>
      </c>
      <c r="AK531" t="n">
        <v>0</v>
      </c>
      <c r="AL531" t="n">
        <v>0</v>
      </c>
      <c r="AM531" t="n">
        <v>0</v>
      </c>
      <c r="AN531" t="n">
        <v>0</v>
      </c>
      <c r="AO531" t="n">
        <v>0</v>
      </c>
      <c r="AP531" t="n">
        <v>0</v>
      </c>
      <c r="AQ531" t="n">
        <v>0</v>
      </c>
      <c r="AR531" t="n">
        <v>0</v>
      </c>
    </row>
    <row r="532">
      <c r="A532">
        <f>ROW(Source!A1638)</f>
        <v/>
      </c>
      <c r="B532" t="n">
        <v>78867080</v>
      </c>
      <c r="C532" t="n">
        <v>78867067</v>
      </c>
      <c r="D532" t="n">
        <v>29110398</v>
      </c>
      <c r="E532" t="n">
        <v>1</v>
      </c>
      <c r="F532" t="n">
        <v>1</v>
      </c>
      <c r="G532" t="n">
        <v>1</v>
      </c>
      <c r="H532" t="n">
        <v>3</v>
      </c>
      <c r="I532" t="inlineStr">
        <is>
          <t>101-0388</t>
        </is>
      </c>
      <c r="J532" t="inlineStr">
        <is>
          <t>ТССЦ Московской обл., 101-0388, приказ Минстроя России №675/пр от 28.02.2017 № 254/пр</t>
        </is>
      </c>
      <c r="K532" t="inlineStr">
        <is>
          <t>Краски масляные земляные марки МА-0115 мумия, сурик железный</t>
        </is>
      </c>
      <c r="L532" t="n">
        <v>1348</v>
      </c>
      <c r="N532" t="n">
        <v>1009</v>
      </c>
      <c r="O532" t="inlineStr">
        <is>
          <t>т</t>
        </is>
      </c>
      <c r="P532" t="inlineStr">
        <is>
          <t>т</t>
        </is>
      </c>
      <c r="Q532" t="n">
        <v>1000</v>
      </c>
      <c r="X532" t="n">
        <v>0.0013</v>
      </c>
      <c r="Y532" t="n">
        <v>15118.99</v>
      </c>
      <c r="Z532" t="n">
        <v>0</v>
      </c>
      <c r="AA532" t="n">
        <v>0</v>
      </c>
      <c r="AB532" t="n">
        <v>0</v>
      </c>
      <c r="AC532" t="n">
        <v>0</v>
      </c>
      <c r="AD532" t="n">
        <v>1</v>
      </c>
      <c r="AE532" t="n">
        <v>0</v>
      </c>
      <c r="AF532" t="inlineStr"/>
      <c r="AG532" t="n">
        <v>0.0013</v>
      </c>
      <c r="AH532" t="n">
        <v>2</v>
      </c>
      <c r="AI532" t="n">
        <v>78867071</v>
      </c>
      <c r="AJ532" t="n">
        <v>544</v>
      </c>
      <c r="AK532" t="n">
        <v>0</v>
      </c>
      <c r="AL532" t="n">
        <v>0</v>
      </c>
      <c r="AM532" t="n">
        <v>0</v>
      </c>
      <c r="AN532" t="n">
        <v>0</v>
      </c>
      <c r="AO532" t="n">
        <v>0</v>
      </c>
      <c r="AP532" t="n">
        <v>0</v>
      </c>
      <c r="AQ532" t="n">
        <v>0</v>
      </c>
      <c r="AR532" t="n">
        <v>0</v>
      </c>
    </row>
    <row r="533">
      <c r="A533">
        <f>ROW(Source!A1638)</f>
        <v/>
      </c>
      <c r="B533" t="n">
        <v>78867081</v>
      </c>
      <c r="C533" t="n">
        <v>78867067</v>
      </c>
      <c r="D533" t="n">
        <v>29110573</v>
      </c>
      <c r="E533" t="n">
        <v>1</v>
      </c>
      <c r="F533" t="n">
        <v>1</v>
      </c>
      <c r="G533" t="n">
        <v>1</v>
      </c>
      <c r="H533" t="n">
        <v>3</v>
      </c>
      <c r="I533" t="inlineStr">
        <is>
          <t>101-0628</t>
        </is>
      </c>
      <c r="J533" t="inlineStr">
        <is>
          <t>ТССЦ Московской обл., 101-0628, приказ Минстроя России №675/пр от 28.02.2017 № 254/пр</t>
        </is>
      </c>
      <c r="K533" t="inlineStr">
        <is>
          <t>Олифа комбинированная, марки К-3</t>
        </is>
      </c>
      <c r="L533" t="n">
        <v>1348</v>
      </c>
      <c r="N533" t="n">
        <v>1009</v>
      </c>
      <c r="O533" t="inlineStr">
        <is>
          <t>т</t>
        </is>
      </c>
      <c r="P533" t="inlineStr">
        <is>
          <t>т</t>
        </is>
      </c>
      <c r="Q533" t="n">
        <v>1000</v>
      </c>
      <c r="X533" t="n">
        <v>0.0024</v>
      </c>
      <c r="Y533" t="n">
        <v>16950</v>
      </c>
      <c r="Z533" t="n">
        <v>0</v>
      </c>
      <c r="AA533" t="n">
        <v>0</v>
      </c>
      <c r="AB533" t="n">
        <v>0</v>
      </c>
      <c r="AC533" t="n">
        <v>0</v>
      </c>
      <c r="AD533" t="n">
        <v>1</v>
      </c>
      <c r="AE533" t="n">
        <v>0</v>
      </c>
      <c r="AF533" t="inlineStr"/>
      <c r="AG533" t="n">
        <v>0.0024</v>
      </c>
      <c r="AH533" t="n">
        <v>2</v>
      </c>
      <c r="AI533" t="n">
        <v>78867072</v>
      </c>
      <c r="AJ533" t="n">
        <v>545</v>
      </c>
      <c r="AK533" t="n">
        <v>0</v>
      </c>
      <c r="AL533" t="n">
        <v>0</v>
      </c>
      <c r="AM533" t="n">
        <v>0</v>
      </c>
      <c r="AN533" t="n">
        <v>0</v>
      </c>
      <c r="AO533" t="n">
        <v>0</v>
      </c>
      <c r="AP533" t="n">
        <v>0</v>
      </c>
      <c r="AQ533" t="n">
        <v>0</v>
      </c>
      <c r="AR533" t="n">
        <v>0</v>
      </c>
    </row>
    <row r="534">
      <c r="A534">
        <f>ROW(Source!A1638)</f>
        <v/>
      </c>
      <c r="B534" t="n">
        <v>78867082</v>
      </c>
      <c r="C534" t="n">
        <v>78867067</v>
      </c>
      <c r="D534" t="n">
        <v>29107963</v>
      </c>
      <c r="E534" t="n">
        <v>1</v>
      </c>
      <c r="F534" t="n">
        <v>1</v>
      </c>
      <c r="G534" t="n">
        <v>1</v>
      </c>
      <c r="H534" t="n">
        <v>3</v>
      </c>
      <c r="I534" t="inlineStr">
        <is>
          <t>101-1669</t>
        </is>
      </c>
      <c r="J534" t="inlineStr">
        <is>
          <t>ТССЦ Московской обл., 101-1669, приказ Минстроя России №675/пр от 28.02.2017 № 254/пр</t>
        </is>
      </c>
      <c r="K534" t="inlineStr">
        <is>
          <t>Очес льняной</t>
        </is>
      </c>
      <c r="L534" t="n">
        <v>1346</v>
      </c>
      <c r="N534" t="n">
        <v>1009</v>
      </c>
      <c r="O534" t="inlineStr">
        <is>
          <t>кг</t>
        </is>
      </c>
      <c r="P534" t="inlineStr">
        <is>
          <t>кг</t>
        </is>
      </c>
      <c r="Q534" t="n">
        <v>1</v>
      </c>
      <c r="X534" t="n">
        <v>0.5600000000000001</v>
      </c>
      <c r="Y534" t="n">
        <v>37.29</v>
      </c>
      <c r="Z534" t="n">
        <v>0</v>
      </c>
      <c r="AA534" t="n">
        <v>0</v>
      </c>
      <c r="AB534" t="n">
        <v>0</v>
      </c>
      <c r="AC534" t="n">
        <v>0</v>
      </c>
      <c r="AD534" t="n">
        <v>1</v>
      </c>
      <c r="AE534" t="n">
        <v>0</v>
      </c>
      <c r="AF534" t="inlineStr"/>
      <c r="AG534" t="n">
        <v>0.5600000000000001</v>
      </c>
      <c r="AH534" t="n">
        <v>2</v>
      </c>
      <c r="AI534" t="n">
        <v>78867073</v>
      </c>
      <c r="AJ534" t="n">
        <v>546</v>
      </c>
      <c r="AK534" t="n">
        <v>0</v>
      </c>
      <c r="AL534" t="n">
        <v>0</v>
      </c>
      <c r="AM534" t="n">
        <v>0</v>
      </c>
      <c r="AN534" t="n">
        <v>0</v>
      </c>
      <c r="AO534" t="n">
        <v>0</v>
      </c>
      <c r="AP534" t="n">
        <v>0</v>
      </c>
      <c r="AQ534" t="n">
        <v>0</v>
      </c>
      <c r="AR534" t="n">
        <v>0</v>
      </c>
    </row>
    <row r="535">
      <c r="A535">
        <f>ROW(Source!A1638)</f>
        <v/>
      </c>
      <c r="B535" t="n">
        <v>78867083</v>
      </c>
      <c r="C535" t="n">
        <v>78867067</v>
      </c>
      <c r="D535" t="n">
        <v>29144224</v>
      </c>
      <c r="E535" t="n">
        <v>1</v>
      </c>
      <c r="F535" t="n">
        <v>1</v>
      </c>
      <c r="G535" t="n">
        <v>1</v>
      </c>
      <c r="H535" t="n">
        <v>3</v>
      </c>
      <c r="I535" t="inlineStr">
        <is>
          <t>302-1241</t>
        </is>
      </c>
      <c r="J535" t="inlineStr">
        <is>
          <t>ТССЦ Московской обл., 302-1241, приказ Минстроя России №675/пр от 28.02.2017 № 256/пр</t>
        </is>
      </c>
      <c r="K535" t="inlineStr">
        <is>
          <t>Сгоны стальные с муфтой и контргайкой, диаметром 50 мм</t>
        </is>
      </c>
      <c r="L535" t="n">
        <v>1354</v>
      </c>
      <c r="N535" t="n">
        <v>1010</v>
      </c>
      <c r="O535" t="inlineStr">
        <is>
          <t>шт.</t>
        </is>
      </c>
      <c r="P535" t="inlineStr">
        <is>
          <t>шт.</t>
        </is>
      </c>
      <c r="Q535" t="n">
        <v>1</v>
      </c>
      <c r="X535" t="n">
        <v>100</v>
      </c>
      <c r="Y535" t="n">
        <v>28.58</v>
      </c>
      <c r="Z535" t="n">
        <v>0</v>
      </c>
      <c r="AA535" t="n">
        <v>0</v>
      </c>
      <c r="AB535" t="n">
        <v>0</v>
      </c>
      <c r="AC535" t="n">
        <v>0</v>
      </c>
      <c r="AD535" t="n">
        <v>1</v>
      </c>
      <c r="AE535" t="n">
        <v>0</v>
      </c>
      <c r="AF535" t="inlineStr"/>
      <c r="AG535" t="n">
        <v>100</v>
      </c>
      <c r="AH535" t="n">
        <v>2</v>
      </c>
      <c r="AI535" t="n">
        <v>78867074</v>
      </c>
      <c r="AJ535" t="n">
        <v>547</v>
      </c>
      <c r="AK535" t="n">
        <v>0</v>
      </c>
      <c r="AL535" t="n">
        <v>0</v>
      </c>
      <c r="AM535" t="n">
        <v>0</v>
      </c>
      <c r="AN535" t="n">
        <v>0</v>
      </c>
      <c r="AO535" t="n">
        <v>0</v>
      </c>
      <c r="AP535" t="n">
        <v>0</v>
      </c>
      <c r="AQ535" t="n">
        <v>0</v>
      </c>
      <c r="AR535" t="n">
        <v>0</v>
      </c>
    </row>
    <row r="536">
      <c r="A536">
        <f>ROW(Source!A1642)</f>
        <v/>
      </c>
      <c r="B536" t="n">
        <v>78867122</v>
      </c>
      <c r="C536" t="n">
        <v>78867121</v>
      </c>
      <c r="D536" t="n">
        <v>18409850</v>
      </c>
      <c r="E536" t="n">
        <v>1</v>
      </c>
      <c r="F536" t="n">
        <v>1</v>
      </c>
      <c r="G536" t="n">
        <v>1</v>
      </c>
      <c r="H536" t="n">
        <v>1</v>
      </c>
      <c r="I536" t="inlineStr">
        <is>
          <t>1-1035-90</t>
        </is>
      </c>
      <c r="J536" t="inlineStr"/>
      <c r="K536" t="inlineStr">
        <is>
          <t>Рабочий строитель среднего разряда 3,5</t>
        </is>
      </c>
      <c r="L536" t="n">
        <v>1369</v>
      </c>
      <c r="N536" t="n">
        <v>1013</v>
      </c>
      <c r="O536" t="inlineStr">
        <is>
          <t>чел.-ч</t>
        </is>
      </c>
      <c r="P536" t="inlineStr">
        <is>
          <t>чел.-ч</t>
        </is>
      </c>
      <c r="Q536" t="n">
        <v>1</v>
      </c>
      <c r="X536" t="n">
        <v>422</v>
      </c>
      <c r="Y536" t="n">
        <v>0</v>
      </c>
      <c r="Z536" t="n">
        <v>0</v>
      </c>
      <c r="AA536" t="n">
        <v>0</v>
      </c>
      <c r="AB536" t="n">
        <v>9.07</v>
      </c>
      <c r="AC536" t="n">
        <v>0</v>
      </c>
      <c r="AD536" t="n">
        <v>1</v>
      </c>
      <c r="AE536" t="n">
        <v>1</v>
      </c>
      <c r="AF536" t="inlineStr"/>
      <c r="AG536" t="n">
        <v>422</v>
      </c>
      <c r="AH536" t="n">
        <v>2</v>
      </c>
      <c r="AI536" t="n">
        <v>78867122</v>
      </c>
      <c r="AJ536" t="n">
        <v>550</v>
      </c>
      <c r="AK536" t="n">
        <v>0</v>
      </c>
      <c r="AL536" t="n">
        <v>0</v>
      </c>
      <c r="AM536" t="n">
        <v>0</v>
      </c>
      <c r="AN536" t="n">
        <v>0</v>
      </c>
      <c r="AO536" t="n">
        <v>0</v>
      </c>
      <c r="AP536" t="n">
        <v>0</v>
      </c>
      <c r="AQ536" t="n">
        <v>0</v>
      </c>
      <c r="AR536" t="n">
        <v>0</v>
      </c>
    </row>
    <row r="537">
      <c r="A537">
        <f>ROW(Source!A1642)</f>
        <v/>
      </c>
      <c r="B537" t="n">
        <v>78867123</v>
      </c>
      <c r="C537" t="n">
        <v>78867121</v>
      </c>
      <c r="D537" t="n">
        <v>29174913</v>
      </c>
      <c r="E537" t="n">
        <v>1</v>
      </c>
      <c r="F537" t="n">
        <v>1</v>
      </c>
      <c r="G537" t="n">
        <v>1</v>
      </c>
      <c r="H537" t="n">
        <v>2</v>
      </c>
      <c r="I537" t="inlineStr">
        <is>
          <t>400001</t>
        </is>
      </c>
      <c r="J537" t="inlineStr">
        <is>
          <t>ТСЭМ Московской обл., 400001, приказ Минстроя России №675/пр от 28.02.2017 № 264/пр</t>
        </is>
      </c>
      <c r="K537" t="inlineStr">
        <is>
          <t>Автомобили бортовые, грузоподъемность до 5 т</t>
        </is>
      </c>
      <c r="L537" t="n">
        <v>1368</v>
      </c>
      <c r="N537" t="n">
        <v>1011</v>
      </c>
      <c r="O537" t="inlineStr">
        <is>
          <t>маш.-ч</t>
        </is>
      </c>
      <c r="P537" t="inlineStr">
        <is>
          <t>маш.-ч</t>
        </is>
      </c>
      <c r="Q537" t="n">
        <v>1</v>
      </c>
      <c r="X537" t="n">
        <v>4.2</v>
      </c>
      <c r="Y537" t="n">
        <v>0</v>
      </c>
      <c r="Z537" t="n">
        <v>87.17</v>
      </c>
      <c r="AA537" t="n">
        <v>11.6</v>
      </c>
      <c r="AB537" t="n">
        <v>0</v>
      </c>
      <c r="AC537" t="n">
        <v>0</v>
      </c>
      <c r="AD537" t="n">
        <v>1</v>
      </c>
      <c r="AE537" t="n">
        <v>0</v>
      </c>
      <c r="AF537" t="inlineStr"/>
      <c r="AG537" t="n">
        <v>4.2</v>
      </c>
      <c r="AH537" t="n">
        <v>2</v>
      </c>
      <c r="AI537" t="n">
        <v>78867123</v>
      </c>
      <c r="AJ537" t="n">
        <v>551</v>
      </c>
      <c r="AK537" t="n">
        <v>0</v>
      </c>
      <c r="AL537" t="n">
        <v>0</v>
      </c>
      <c r="AM537" t="n">
        <v>0</v>
      </c>
      <c r="AN537" t="n">
        <v>0</v>
      </c>
      <c r="AO537" t="n">
        <v>0</v>
      </c>
      <c r="AP537" t="n">
        <v>0</v>
      </c>
      <c r="AQ537" t="n">
        <v>0</v>
      </c>
      <c r="AR537" t="n">
        <v>0</v>
      </c>
    </row>
    <row r="538">
      <c r="A538">
        <f>ROW(Source!A1642)</f>
        <v/>
      </c>
      <c r="B538" t="n">
        <v>78867124</v>
      </c>
      <c r="C538" t="n">
        <v>78867121</v>
      </c>
      <c r="D538" t="n">
        <v>29114241</v>
      </c>
      <c r="E538" t="n">
        <v>1</v>
      </c>
      <c r="F538" t="n">
        <v>1</v>
      </c>
      <c r="G538" t="n">
        <v>1</v>
      </c>
      <c r="H538" t="n">
        <v>3</v>
      </c>
      <c r="I538" t="inlineStr">
        <is>
          <t>101-2577</t>
        </is>
      </c>
      <c r="J538" t="inlineStr">
        <is>
          <t>ТССЦ Московской обл., 101-2577, приказ Минстроя России №675/пр от 28.02.2017 № 254/пр</t>
        </is>
      </c>
      <c r="K538" t="inlineStr">
        <is>
          <t>Болты с гайками и шайбами для санитарно-технических работ диаметром 20-22 мм</t>
        </is>
      </c>
      <c r="L538" t="n">
        <v>1348</v>
      </c>
      <c r="N538" t="n">
        <v>1009</v>
      </c>
      <c r="O538" t="inlineStr">
        <is>
          <t>т</t>
        </is>
      </c>
      <c r="P538" t="inlineStr">
        <is>
          <t>т</t>
        </is>
      </c>
      <c r="Q538" t="n">
        <v>1000</v>
      </c>
      <c r="X538" t="n">
        <v>0.21</v>
      </c>
      <c r="Y538" t="n">
        <v>13559.99</v>
      </c>
      <c r="Z538" t="n">
        <v>0</v>
      </c>
      <c r="AA538" t="n">
        <v>0</v>
      </c>
      <c r="AB538" t="n">
        <v>0</v>
      </c>
      <c r="AC538" t="n">
        <v>0</v>
      </c>
      <c r="AD538" t="n">
        <v>1</v>
      </c>
      <c r="AE538" t="n">
        <v>0</v>
      </c>
      <c r="AF538" t="inlineStr"/>
      <c r="AG538" t="n">
        <v>0.21</v>
      </c>
      <c r="AH538" t="n">
        <v>2</v>
      </c>
      <c r="AI538" t="n">
        <v>78867124</v>
      </c>
      <c r="AJ538" t="n">
        <v>552</v>
      </c>
      <c r="AK538" t="n">
        <v>0</v>
      </c>
      <c r="AL538" t="n">
        <v>0</v>
      </c>
      <c r="AM538" t="n">
        <v>0</v>
      </c>
      <c r="AN538" t="n">
        <v>0</v>
      </c>
      <c r="AO538" t="n">
        <v>0</v>
      </c>
      <c r="AP538" t="n">
        <v>0</v>
      </c>
      <c r="AQ538" t="n">
        <v>0</v>
      </c>
      <c r="AR538" t="n">
        <v>0</v>
      </c>
    </row>
    <row r="539">
      <c r="A539">
        <f>ROW(Source!A1642)</f>
        <v/>
      </c>
      <c r="B539" t="n">
        <v>78867125</v>
      </c>
      <c r="C539" t="n">
        <v>78867121</v>
      </c>
      <c r="D539" t="n">
        <v>29142949</v>
      </c>
      <c r="E539" t="n">
        <v>1</v>
      </c>
      <c r="F539" t="n">
        <v>1</v>
      </c>
      <c r="G539" t="n">
        <v>1</v>
      </c>
      <c r="H539" t="n">
        <v>3</v>
      </c>
      <c r="I539" t="inlineStr">
        <is>
          <t>302-1177</t>
        </is>
      </c>
      <c r="J539" t="inlineStr">
        <is>
          <t>ТССЦ Московской обл., 302-1177, приказ Минстроя России №675/пр от 28.02.2017 № 256/пр</t>
        </is>
      </c>
      <c r="K539" t="inlineStr">
        <is>
          <t>Задвижки параллельные фланцевые с выдвижным шпинделем для воды и пара давлением 1 Мпа (10 кгс/см2) 30ч6бр диаметром 100 мм</t>
        </is>
      </c>
      <c r="L539" t="n">
        <v>1354</v>
      </c>
      <c r="N539" t="n">
        <v>1010</v>
      </c>
      <c r="O539" t="inlineStr">
        <is>
          <t>шт.</t>
        </is>
      </c>
      <c r="P539" t="inlineStr">
        <is>
          <t>шт.</t>
        </is>
      </c>
      <c r="Q539" t="n">
        <v>1</v>
      </c>
      <c r="X539" t="n">
        <v>100</v>
      </c>
      <c r="Y539" t="n">
        <v>476.7</v>
      </c>
      <c r="Z539" t="n">
        <v>0</v>
      </c>
      <c r="AA539" t="n">
        <v>0</v>
      </c>
      <c r="AB539" t="n">
        <v>0</v>
      </c>
      <c r="AC539" t="n">
        <v>0</v>
      </c>
      <c r="AD539" t="n">
        <v>1</v>
      </c>
      <c r="AE539" t="n">
        <v>0</v>
      </c>
      <c r="AF539" t="inlineStr"/>
      <c r="AG539" t="n">
        <v>100</v>
      </c>
      <c r="AH539" t="n">
        <v>2</v>
      </c>
      <c r="AI539" t="n">
        <v>78867125</v>
      </c>
      <c r="AJ539" t="n">
        <v>553</v>
      </c>
      <c r="AK539" t="n">
        <v>0</v>
      </c>
      <c r="AL539" t="n">
        <v>0</v>
      </c>
      <c r="AM539" t="n">
        <v>0</v>
      </c>
      <c r="AN539" t="n">
        <v>0</v>
      </c>
      <c r="AO539" t="n">
        <v>0</v>
      </c>
      <c r="AP539" t="n">
        <v>0</v>
      </c>
      <c r="AQ539" t="n">
        <v>0</v>
      </c>
      <c r="AR539" t="n">
        <v>0</v>
      </c>
    </row>
    <row r="540">
      <c r="A540">
        <f>ROW(Source!A1642)</f>
        <v/>
      </c>
      <c r="B540" t="n">
        <v>78867126</v>
      </c>
      <c r="C540" t="n">
        <v>78867121</v>
      </c>
      <c r="D540" t="n">
        <v>29171636</v>
      </c>
      <c r="E540" t="n">
        <v>1</v>
      </c>
      <c r="F540" t="n">
        <v>1</v>
      </c>
      <c r="G540" t="n">
        <v>1</v>
      </c>
      <c r="H540" t="n">
        <v>3</v>
      </c>
      <c r="I540" t="inlineStr">
        <is>
          <t>509-0967</t>
        </is>
      </c>
      <c r="J540" t="inlineStr">
        <is>
          <t>ТССЦ Московской обл., 509-0967, приказ Минстроя России №675/пр от 28.02.2017 № 258/пр</t>
        </is>
      </c>
      <c r="K540" t="inlineStr">
        <is>
          <t>Прокладки из паронита марки ПМБ, толщиной 1 мм, диаметром 100 мм</t>
        </is>
      </c>
      <c r="L540" t="n">
        <v>1356</v>
      </c>
      <c r="N540" t="n">
        <v>1010</v>
      </c>
      <c r="O540" t="inlineStr">
        <is>
          <t>1000 шт.</t>
        </is>
      </c>
      <c r="P540" t="inlineStr">
        <is>
          <t>1000 шт.</t>
        </is>
      </c>
      <c r="Q540" t="n">
        <v>1000</v>
      </c>
      <c r="X540" t="n">
        <v>0.2</v>
      </c>
      <c r="Y540" t="n">
        <v>5649.99</v>
      </c>
      <c r="Z540" t="n">
        <v>0</v>
      </c>
      <c r="AA540" t="n">
        <v>0</v>
      </c>
      <c r="AB540" t="n">
        <v>0</v>
      </c>
      <c r="AC540" t="n">
        <v>0</v>
      </c>
      <c r="AD540" t="n">
        <v>1</v>
      </c>
      <c r="AE540" t="n">
        <v>0</v>
      </c>
      <c r="AF540" t="inlineStr"/>
      <c r="AG540" t="n">
        <v>0.2</v>
      </c>
      <c r="AH540" t="n">
        <v>2</v>
      </c>
      <c r="AI540" t="n">
        <v>78867126</v>
      </c>
      <c r="AJ540" t="n">
        <v>554</v>
      </c>
      <c r="AK540" t="n">
        <v>0</v>
      </c>
      <c r="AL540" t="n">
        <v>0</v>
      </c>
      <c r="AM540" t="n">
        <v>0</v>
      </c>
      <c r="AN540" t="n">
        <v>0</v>
      </c>
      <c r="AO540" t="n">
        <v>0</v>
      </c>
      <c r="AP540" t="n">
        <v>0</v>
      </c>
      <c r="AQ540" t="n">
        <v>0</v>
      </c>
      <c r="AR540" t="n">
        <v>0</v>
      </c>
    </row>
    <row r="541">
      <c r="A541">
        <f>ROW(Source!A1642)</f>
        <v/>
      </c>
      <c r="B541" t="n">
        <v>78867127</v>
      </c>
      <c r="C541" t="n">
        <v>78867121</v>
      </c>
      <c r="D541" t="n">
        <v>29164350</v>
      </c>
      <c r="E541" t="n">
        <v>1</v>
      </c>
      <c r="F541" t="n">
        <v>1</v>
      </c>
      <c r="G541" t="n">
        <v>1</v>
      </c>
      <c r="H541" t="n">
        <v>3</v>
      </c>
      <c r="I541" t="inlineStr">
        <is>
          <t>509-9899</t>
        </is>
      </c>
      <c r="J541" t="inlineStr">
        <is>
          <t>ТССЦ Московской обл., 509-9899, приказ Минстроя России №675/пр от 28.02.2017 № 258/пр</t>
        </is>
      </c>
      <c r="K541" t="inlineStr">
        <is>
          <t>Строительный мусор и масса возвратных материалов</t>
        </is>
      </c>
      <c r="L541" t="n">
        <v>1348</v>
      </c>
      <c r="N541" t="n">
        <v>1009</v>
      </c>
      <c r="O541" t="inlineStr">
        <is>
          <t>т</t>
        </is>
      </c>
      <c r="P541" t="inlineStr">
        <is>
          <t>т</t>
        </is>
      </c>
      <c r="Q541" t="n">
        <v>1000</v>
      </c>
      <c r="X541" t="n">
        <v>3.84</v>
      </c>
      <c r="Y541" t="n">
        <v>0</v>
      </c>
      <c r="Z541" t="n">
        <v>0</v>
      </c>
      <c r="AA541" t="n">
        <v>0</v>
      </c>
      <c r="AB541" t="n">
        <v>0</v>
      </c>
      <c r="AC541" t="n">
        <v>0</v>
      </c>
      <c r="AD541" t="n">
        <v>0</v>
      </c>
      <c r="AE541" t="n">
        <v>0</v>
      </c>
      <c r="AF541" t="inlineStr"/>
      <c r="AG541" t="n">
        <v>3.84</v>
      </c>
      <c r="AH541" t="n">
        <v>2</v>
      </c>
      <c r="AI541" t="n">
        <v>78867127</v>
      </c>
      <c r="AJ541" t="n">
        <v>555</v>
      </c>
      <c r="AK541" t="n">
        <v>0</v>
      </c>
      <c r="AL541" t="n">
        <v>0</v>
      </c>
      <c r="AM541" t="n">
        <v>0</v>
      </c>
      <c r="AN541" t="n">
        <v>0</v>
      </c>
      <c r="AO541" t="n">
        <v>0</v>
      </c>
      <c r="AP541" t="n">
        <v>0</v>
      </c>
      <c r="AQ541" t="n">
        <v>0</v>
      </c>
      <c r="AR541" t="n">
        <v>0</v>
      </c>
    </row>
    <row r="542">
      <c r="A542">
        <f>ROW(Source!A1682)</f>
        <v/>
      </c>
      <c r="B542" t="n">
        <v>78867194</v>
      </c>
      <c r="C542" t="n">
        <v>78867193</v>
      </c>
      <c r="D542" t="n">
        <v>18409661</v>
      </c>
      <c r="E542" t="n">
        <v>1</v>
      </c>
      <c r="F542" t="n">
        <v>1</v>
      </c>
      <c r="G542" t="n">
        <v>1</v>
      </c>
      <c r="H542" t="n">
        <v>1</v>
      </c>
      <c r="I542" t="inlineStr">
        <is>
          <t>1-1031-90</t>
        </is>
      </c>
      <c r="J542" t="inlineStr"/>
      <c r="K542" t="inlineStr">
        <is>
          <t>Рабочий строитель среднего разряда 3,1</t>
        </is>
      </c>
      <c r="L542" t="n">
        <v>1369</v>
      </c>
      <c r="N542" t="n">
        <v>1013</v>
      </c>
      <c r="O542" t="inlineStr">
        <is>
          <t>чел.-ч</t>
        </is>
      </c>
      <c r="P542" t="inlineStr">
        <is>
          <t>чел.-ч</t>
        </is>
      </c>
      <c r="Q542" t="n">
        <v>1</v>
      </c>
      <c r="X542" t="n">
        <v>102.89</v>
      </c>
      <c r="Y542" t="n">
        <v>0</v>
      </c>
      <c r="Z542" t="n">
        <v>0</v>
      </c>
      <c r="AA542" t="n">
        <v>0</v>
      </c>
      <c r="AB542" t="n">
        <v>8.640000000000001</v>
      </c>
      <c r="AC542" t="n">
        <v>0</v>
      </c>
      <c r="AD542" t="n">
        <v>1</v>
      </c>
      <c r="AE542" t="n">
        <v>1</v>
      </c>
      <c r="AF542" t="inlineStr"/>
      <c r="AG542" t="n">
        <v>102.89</v>
      </c>
      <c r="AH542" t="n">
        <v>2</v>
      </c>
      <c r="AI542" t="n">
        <v>78867194</v>
      </c>
      <c r="AJ542" t="n">
        <v>556</v>
      </c>
      <c r="AK542" t="n">
        <v>0</v>
      </c>
      <c r="AL542" t="n">
        <v>0</v>
      </c>
      <c r="AM542" t="n">
        <v>0</v>
      </c>
      <c r="AN542" t="n">
        <v>0</v>
      </c>
      <c r="AO542" t="n">
        <v>0</v>
      </c>
      <c r="AP542" t="n">
        <v>0</v>
      </c>
      <c r="AQ542" t="n">
        <v>0</v>
      </c>
      <c r="AR542" t="n">
        <v>0</v>
      </c>
    </row>
    <row r="543">
      <c r="A543">
        <f>ROW(Source!A1682)</f>
        <v/>
      </c>
      <c r="B543" t="n">
        <v>78867195</v>
      </c>
      <c r="C543" t="n">
        <v>78867193</v>
      </c>
      <c r="D543" t="n">
        <v>121548</v>
      </c>
      <c r="E543" t="n">
        <v>1</v>
      </c>
      <c r="F543" t="n">
        <v>1</v>
      </c>
      <c r="G543" t="n">
        <v>1</v>
      </c>
      <c r="H543" t="n">
        <v>1</v>
      </c>
      <c r="I543" t="inlineStr">
        <is>
          <t>2</t>
        </is>
      </c>
      <c r="J543" t="inlineStr"/>
      <c r="K543" t="inlineStr">
        <is>
          <t>Затраты труда машинистов</t>
        </is>
      </c>
      <c r="L543" t="n">
        <v>608254</v>
      </c>
      <c r="N543" t="n">
        <v>1013</v>
      </c>
      <c r="O543" t="inlineStr">
        <is>
          <t>чел.час</t>
        </is>
      </c>
      <c r="P543" t="inlineStr">
        <is>
          <t>чел.час</t>
        </is>
      </c>
      <c r="Q543" t="n">
        <v>1</v>
      </c>
      <c r="X543" t="n">
        <v>0.29</v>
      </c>
      <c r="Y543" t="n">
        <v>0</v>
      </c>
      <c r="Z543" t="n">
        <v>0</v>
      </c>
      <c r="AA543" t="n">
        <v>0</v>
      </c>
      <c r="AB543" t="n">
        <v>0</v>
      </c>
      <c r="AC543" t="n">
        <v>0</v>
      </c>
      <c r="AD543" t="n">
        <v>1</v>
      </c>
      <c r="AE543" t="n">
        <v>2</v>
      </c>
      <c r="AF543" t="inlineStr"/>
      <c r="AG543" t="n">
        <v>0.29</v>
      </c>
      <c r="AH543" t="n">
        <v>2</v>
      </c>
      <c r="AI543" t="n">
        <v>78867195</v>
      </c>
      <c r="AJ543" t="n">
        <v>557</v>
      </c>
      <c r="AK543" t="n">
        <v>0</v>
      </c>
      <c r="AL543" t="n">
        <v>0</v>
      </c>
      <c r="AM543" t="n">
        <v>0</v>
      </c>
      <c r="AN543" t="n">
        <v>0</v>
      </c>
      <c r="AO543" t="n">
        <v>0</v>
      </c>
      <c r="AP543" t="n">
        <v>0</v>
      </c>
      <c r="AQ543" t="n">
        <v>0</v>
      </c>
      <c r="AR543" t="n">
        <v>0</v>
      </c>
    </row>
    <row r="544">
      <c r="A544">
        <f>ROW(Source!A1682)</f>
        <v/>
      </c>
      <c r="B544" t="n">
        <v>78867196</v>
      </c>
      <c r="C544" t="n">
        <v>78867193</v>
      </c>
      <c r="D544" t="n">
        <v>29172556</v>
      </c>
      <c r="E544" t="n">
        <v>1</v>
      </c>
      <c r="F544" t="n">
        <v>1</v>
      </c>
      <c r="G544" t="n">
        <v>1</v>
      </c>
      <c r="H544" t="n">
        <v>2</v>
      </c>
      <c r="I544" t="inlineStr">
        <is>
          <t>030954</t>
        </is>
      </c>
      <c r="J544" t="inlineStr">
        <is>
          <t>ТСЭМ Московской обл., 030954, приказ Минстроя России №675/пр от 28.02.2017 № 264/пр</t>
        </is>
      </c>
      <c r="K544" t="inlineStr">
        <is>
          <t>Подъемники грузоподъемностью до 500 кг одномачтовые, высота подъема 45 м</t>
        </is>
      </c>
      <c r="L544" t="n">
        <v>1368</v>
      </c>
      <c r="N544" t="n">
        <v>1011</v>
      </c>
      <c r="O544" t="inlineStr">
        <is>
          <t>маш.-ч</t>
        </is>
      </c>
      <c r="P544" t="inlineStr">
        <is>
          <t>маш.-ч</t>
        </is>
      </c>
      <c r="Q544" t="n">
        <v>1</v>
      </c>
      <c r="X544" t="n">
        <v>0.29</v>
      </c>
      <c r="Y544" t="n">
        <v>0</v>
      </c>
      <c r="Z544" t="n">
        <v>31.26</v>
      </c>
      <c r="AA544" t="n">
        <v>13.5</v>
      </c>
      <c r="AB544" t="n">
        <v>0</v>
      </c>
      <c r="AC544" t="n">
        <v>0</v>
      </c>
      <c r="AD544" t="n">
        <v>1</v>
      </c>
      <c r="AE544" t="n">
        <v>0</v>
      </c>
      <c r="AF544" t="inlineStr"/>
      <c r="AG544" t="n">
        <v>0.29</v>
      </c>
      <c r="AH544" t="n">
        <v>2</v>
      </c>
      <c r="AI544" t="n">
        <v>78867196</v>
      </c>
      <c r="AJ544" t="n">
        <v>558</v>
      </c>
      <c r="AK544" t="n">
        <v>0</v>
      </c>
      <c r="AL544" t="n">
        <v>0</v>
      </c>
      <c r="AM544" t="n">
        <v>0</v>
      </c>
      <c r="AN544" t="n">
        <v>0</v>
      </c>
      <c r="AO544" t="n">
        <v>0</v>
      </c>
      <c r="AP544" t="n">
        <v>0</v>
      </c>
      <c r="AQ544" t="n">
        <v>0</v>
      </c>
      <c r="AR544" t="n">
        <v>0</v>
      </c>
    </row>
    <row r="545">
      <c r="A545">
        <f>ROW(Source!A1682)</f>
        <v/>
      </c>
      <c r="B545" t="n">
        <v>78867197</v>
      </c>
      <c r="C545" t="n">
        <v>78867193</v>
      </c>
      <c r="D545" t="n">
        <v>29174913</v>
      </c>
      <c r="E545" t="n">
        <v>1</v>
      </c>
      <c r="F545" t="n">
        <v>1</v>
      </c>
      <c r="G545" t="n">
        <v>1</v>
      </c>
      <c r="H545" t="n">
        <v>2</v>
      </c>
      <c r="I545" t="inlineStr">
        <is>
          <t>400001</t>
        </is>
      </c>
      <c r="J545" t="inlineStr">
        <is>
          <t>ТСЭМ Московской обл., 400001, приказ Минстроя России №675/пр от 28.02.2017 № 264/пр</t>
        </is>
      </c>
      <c r="K545" t="inlineStr">
        <is>
          <t>Автомобили бортовые, грузоподъемность до 5 т</t>
        </is>
      </c>
      <c r="L545" t="n">
        <v>1368</v>
      </c>
      <c r="N545" t="n">
        <v>1011</v>
      </c>
      <c r="O545" t="inlineStr">
        <is>
          <t>маш.-ч</t>
        </is>
      </c>
      <c r="P545" t="inlineStr">
        <is>
          <t>маш.-ч</t>
        </is>
      </c>
      <c r="Q545" t="n">
        <v>1</v>
      </c>
      <c r="X545" t="n">
        <v>0.15</v>
      </c>
      <c r="Y545" t="n">
        <v>0</v>
      </c>
      <c r="Z545" t="n">
        <v>87.17</v>
      </c>
      <c r="AA545" t="n">
        <v>11.6</v>
      </c>
      <c r="AB545" t="n">
        <v>0</v>
      </c>
      <c r="AC545" t="n">
        <v>0</v>
      </c>
      <c r="AD545" t="n">
        <v>1</v>
      </c>
      <c r="AE545" t="n">
        <v>0</v>
      </c>
      <c r="AF545" t="inlineStr"/>
      <c r="AG545" t="n">
        <v>0.15</v>
      </c>
      <c r="AH545" t="n">
        <v>2</v>
      </c>
      <c r="AI545" t="n">
        <v>78867197</v>
      </c>
      <c r="AJ545" t="n">
        <v>559</v>
      </c>
      <c r="AK545" t="n">
        <v>0</v>
      </c>
      <c r="AL545" t="n">
        <v>0</v>
      </c>
      <c r="AM545" t="n">
        <v>0</v>
      </c>
      <c r="AN545" t="n">
        <v>0</v>
      </c>
      <c r="AO545" t="n">
        <v>0</v>
      </c>
      <c r="AP545" t="n">
        <v>0</v>
      </c>
      <c r="AQ545" t="n">
        <v>0</v>
      </c>
      <c r="AR545" t="n">
        <v>0</v>
      </c>
    </row>
    <row r="546">
      <c r="A546">
        <f>ROW(Source!A1682)</f>
        <v/>
      </c>
      <c r="B546" t="n">
        <v>78867198</v>
      </c>
      <c r="C546" t="n">
        <v>78867193</v>
      </c>
      <c r="D546" t="n">
        <v>29109197</v>
      </c>
      <c r="E546" t="n">
        <v>1</v>
      </c>
      <c r="F546" t="n">
        <v>1</v>
      </c>
      <c r="G546" t="n">
        <v>1</v>
      </c>
      <c r="H546" t="n">
        <v>3</v>
      </c>
      <c r="I546" t="inlineStr">
        <is>
          <t>101-1305</t>
        </is>
      </c>
      <c r="J546" t="inlineStr">
        <is>
          <t>ТССЦ Московской обл., 101-1305, приказ Минстроя России №675/пр от 28.02.2017 № 254/пр</t>
        </is>
      </c>
      <c r="K546" t="inlineStr">
        <is>
          <t>Портландцемент общестроительного назначения бездобавочный, марки 400</t>
        </is>
      </c>
      <c r="L546" t="n">
        <v>1348</v>
      </c>
      <c r="N546" t="n">
        <v>1009</v>
      </c>
      <c r="O546" t="inlineStr">
        <is>
          <t>т</t>
        </is>
      </c>
      <c r="P546" t="inlineStr">
        <is>
          <t>т</t>
        </is>
      </c>
      <c r="Q546" t="n">
        <v>1000</v>
      </c>
      <c r="X546" t="n">
        <v>0.1</v>
      </c>
      <c r="Y546" t="n">
        <v>412.01</v>
      </c>
      <c r="Z546" t="n">
        <v>0</v>
      </c>
      <c r="AA546" t="n">
        <v>0</v>
      </c>
      <c r="AB546" t="n">
        <v>0</v>
      </c>
      <c r="AC546" t="n">
        <v>0</v>
      </c>
      <c r="AD546" t="n">
        <v>1</v>
      </c>
      <c r="AE546" t="n">
        <v>0</v>
      </c>
      <c r="AF546" t="inlineStr"/>
      <c r="AG546" t="n">
        <v>0.1</v>
      </c>
      <c r="AH546" t="n">
        <v>2</v>
      </c>
      <c r="AI546" t="n">
        <v>78867198</v>
      </c>
      <c r="AJ546" t="n">
        <v>560</v>
      </c>
      <c r="AK546" t="n">
        <v>0</v>
      </c>
      <c r="AL546" t="n">
        <v>0</v>
      </c>
      <c r="AM546" t="n">
        <v>0</v>
      </c>
      <c r="AN546" t="n">
        <v>0</v>
      </c>
      <c r="AO546" t="n">
        <v>0</v>
      </c>
      <c r="AP546" t="n">
        <v>0</v>
      </c>
      <c r="AQ546" t="n">
        <v>0</v>
      </c>
      <c r="AR546" t="n">
        <v>0</v>
      </c>
    </row>
    <row r="547">
      <c r="A547">
        <f>ROW(Source!A1682)</f>
        <v/>
      </c>
      <c r="B547" t="n">
        <v>78867199</v>
      </c>
      <c r="C547" t="n">
        <v>78867193</v>
      </c>
      <c r="D547" t="n">
        <v>29114332</v>
      </c>
      <c r="E547" t="n">
        <v>1</v>
      </c>
      <c r="F547" t="n">
        <v>1</v>
      </c>
      <c r="G547" t="n">
        <v>1</v>
      </c>
      <c r="H547" t="n">
        <v>3</v>
      </c>
      <c r="I547" t="inlineStr">
        <is>
          <t>101-1805</t>
        </is>
      </c>
      <c r="J547" t="inlineStr">
        <is>
          <t>ТССЦ Московской обл., 101-1805, приказ Минстроя России №675/пр от 28.02.2017 № 254/пр</t>
        </is>
      </c>
      <c r="K547" t="inlineStr">
        <is>
          <t>Гвозди строительные</t>
        </is>
      </c>
      <c r="L547" t="n">
        <v>1348</v>
      </c>
      <c r="N547" t="n">
        <v>1009</v>
      </c>
      <c r="O547" t="inlineStr">
        <is>
          <t>т</t>
        </is>
      </c>
      <c r="P547" t="inlineStr">
        <is>
          <t>т</t>
        </is>
      </c>
      <c r="Q547" t="n">
        <v>1000</v>
      </c>
      <c r="X547" t="n">
        <v>0.001</v>
      </c>
      <c r="Y547" t="n">
        <v>11978</v>
      </c>
      <c r="Z547" t="n">
        <v>0</v>
      </c>
      <c r="AA547" t="n">
        <v>0</v>
      </c>
      <c r="AB547" t="n">
        <v>0</v>
      </c>
      <c r="AC547" t="n">
        <v>0</v>
      </c>
      <c r="AD547" t="n">
        <v>1</v>
      </c>
      <c r="AE547" t="n">
        <v>0</v>
      </c>
      <c r="AF547" t="inlineStr"/>
      <c r="AG547" t="n">
        <v>0.001</v>
      </c>
      <c r="AH547" t="n">
        <v>2</v>
      </c>
      <c r="AI547" t="n">
        <v>78867199</v>
      </c>
      <c r="AJ547" t="n">
        <v>561</v>
      </c>
      <c r="AK547" t="n">
        <v>0</v>
      </c>
      <c r="AL547" t="n">
        <v>0</v>
      </c>
      <c r="AM547" t="n">
        <v>0</v>
      </c>
      <c r="AN547" t="n">
        <v>0</v>
      </c>
      <c r="AO547" t="n">
        <v>0</v>
      </c>
      <c r="AP547" t="n">
        <v>0</v>
      </c>
      <c r="AQ547" t="n">
        <v>0</v>
      </c>
      <c r="AR547" t="n">
        <v>0</v>
      </c>
    </row>
    <row r="548">
      <c r="A548">
        <f>ROW(Source!A1682)</f>
        <v/>
      </c>
      <c r="B548" t="n">
        <v>78867200</v>
      </c>
      <c r="C548" t="n">
        <v>78867193</v>
      </c>
      <c r="D548" t="n">
        <v>29115584</v>
      </c>
      <c r="E548" t="n">
        <v>1</v>
      </c>
      <c r="F548" t="n">
        <v>1</v>
      </c>
      <c r="G548" t="n">
        <v>1</v>
      </c>
      <c r="H548" t="n">
        <v>3</v>
      </c>
      <c r="I548" t="inlineStr">
        <is>
          <t>102-0138</t>
        </is>
      </c>
      <c r="J548" t="inlineStr">
        <is>
          <t>ТССЦ Московской обл., 102-0138, приказ Минстроя России №675/пр от 28.02.2017 № 254/пр</t>
        </is>
      </c>
      <c r="K548" t="inlineStr">
        <is>
          <t>Доски необрезные хвойных пород длиной 2-3,75 м, все ширины, толщиной 32-40 мм, IV сорта</t>
        </is>
      </c>
      <c r="L548" t="n">
        <v>1339</v>
      </c>
      <c r="N548" t="n">
        <v>1007</v>
      </c>
      <c r="O548" t="inlineStr">
        <is>
          <t>м3</t>
        </is>
      </c>
      <c r="P548" t="inlineStr">
        <is>
          <t>м3</t>
        </is>
      </c>
      <c r="Q548" t="n">
        <v>1</v>
      </c>
      <c r="X548" t="n">
        <v>0.529</v>
      </c>
      <c r="Y548" t="n">
        <v>601.99</v>
      </c>
      <c r="Z548" t="n">
        <v>0</v>
      </c>
      <c r="AA548" t="n">
        <v>0</v>
      </c>
      <c r="AB548" t="n">
        <v>0</v>
      </c>
      <c r="AC548" t="n">
        <v>0</v>
      </c>
      <c r="AD548" t="n">
        <v>1</v>
      </c>
      <c r="AE548" t="n">
        <v>0</v>
      </c>
      <c r="AF548" t="inlineStr"/>
      <c r="AG548" t="n">
        <v>0.529</v>
      </c>
      <c r="AH548" t="n">
        <v>2</v>
      </c>
      <c r="AI548" t="n">
        <v>78867200</v>
      </c>
      <c r="AJ548" t="n">
        <v>562</v>
      </c>
      <c r="AK548" t="n">
        <v>0</v>
      </c>
      <c r="AL548" t="n">
        <v>0</v>
      </c>
      <c r="AM548" t="n">
        <v>0</v>
      </c>
      <c r="AN548" t="n">
        <v>0</v>
      </c>
      <c r="AO548" t="n">
        <v>0</v>
      </c>
      <c r="AP548" t="n">
        <v>0</v>
      </c>
      <c r="AQ548" t="n">
        <v>0</v>
      </c>
      <c r="AR548" t="n">
        <v>0</v>
      </c>
    </row>
    <row r="549">
      <c r="A549">
        <f>ROW(Source!A1682)</f>
        <v/>
      </c>
      <c r="B549" t="n">
        <v>78867201</v>
      </c>
      <c r="C549" t="n">
        <v>78867193</v>
      </c>
      <c r="D549" t="n">
        <v>29131507</v>
      </c>
      <c r="E549" t="n">
        <v>1</v>
      </c>
      <c r="F549" t="n">
        <v>1</v>
      </c>
      <c r="G549" t="n">
        <v>1</v>
      </c>
      <c r="H549" t="n">
        <v>3</v>
      </c>
      <c r="I549" t="inlineStr">
        <is>
          <t>204-0028</t>
        </is>
      </c>
      <c r="J549" t="inlineStr">
        <is>
          <t>ТССЦ Московской обл., 204-0028, приказ Минстроя России №675/пр от 28.02.2017 № 255/пр</t>
        </is>
      </c>
      <c r="K549" t="inlineStr">
        <is>
          <t>Проволока арматурная</t>
        </is>
      </c>
      <c r="L549" t="n">
        <v>1348</v>
      </c>
      <c r="N549" t="n">
        <v>1009</v>
      </c>
      <c r="O549" t="inlineStr">
        <is>
          <t>т</t>
        </is>
      </c>
      <c r="P549" t="inlineStr">
        <is>
          <t>т</t>
        </is>
      </c>
      <c r="Q549" t="n">
        <v>1000</v>
      </c>
      <c r="X549" t="n">
        <v>0.002</v>
      </c>
      <c r="Y549" t="n">
        <v>7200.02</v>
      </c>
      <c r="Z549" t="n">
        <v>0</v>
      </c>
      <c r="AA549" t="n">
        <v>0</v>
      </c>
      <c r="AB549" t="n">
        <v>0</v>
      </c>
      <c r="AC549" t="n">
        <v>0</v>
      </c>
      <c r="AD549" t="n">
        <v>1</v>
      </c>
      <c r="AE549" t="n">
        <v>0</v>
      </c>
      <c r="AF549" t="inlineStr"/>
      <c r="AG549" t="n">
        <v>0.002</v>
      </c>
      <c r="AH549" t="n">
        <v>2</v>
      </c>
      <c r="AI549" t="n">
        <v>78867201</v>
      </c>
      <c r="AJ549" t="n">
        <v>563</v>
      </c>
      <c r="AK549" t="n">
        <v>0</v>
      </c>
      <c r="AL549" t="n">
        <v>0</v>
      </c>
      <c r="AM549" t="n">
        <v>0</v>
      </c>
      <c r="AN549" t="n">
        <v>0</v>
      </c>
      <c r="AO549" t="n">
        <v>0</v>
      </c>
      <c r="AP549" t="n">
        <v>0</v>
      </c>
      <c r="AQ549" t="n">
        <v>0</v>
      </c>
      <c r="AR549" t="n">
        <v>0</v>
      </c>
    </row>
    <row r="550">
      <c r="A550">
        <f>ROW(Source!A1682)</f>
        <v/>
      </c>
      <c r="B550" t="n">
        <v>78867202</v>
      </c>
      <c r="C550" t="n">
        <v>78867193</v>
      </c>
      <c r="D550" t="n">
        <v>29145008</v>
      </c>
      <c r="E550" t="n">
        <v>1</v>
      </c>
      <c r="F550" t="n">
        <v>1</v>
      </c>
      <c r="G550" t="n">
        <v>1</v>
      </c>
      <c r="H550" t="n">
        <v>3</v>
      </c>
      <c r="I550" t="inlineStr">
        <is>
          <t>401-0025</t>
        </is>
      </c>
      <c r="J550" t="inlineStr">
        <is>
          <t>ТССЦ Московской обл., 401-0025, приказ Минстроя России №675/пр от 28.02.2017 № 257/пр</t>
        </is>
      </c>
      <c r="K550" t="inlineStr">
        <is>
          <t>Бетон тяжелый, крупность заполнителя более 40 мм, класс В12,5 (М150)</t>
        </is>
      </c>
      <c r="L550" t="n">
        <v>1339</v>
      </c>
      <c r="N550" t="n">
        <v>1007</v>
      </c>
      <c r="O550" t="inlineStr">
        <is>
          <t>м3</t>
        </is>
      </c>
      <c r="P550" t="inlineStr">
        <is>
          <t>м3</t>
        </is>
      </c>
      <c r="Q550" t="n">
        <v>1</v>
      </c>
      <c r="X550" t="n">
        <v>0.28</v>
      </c>
      <c r="Y550" t="n">
        <v>580.01</v>
      </c>
      <c r="Z550" t="n">
        <v>0</v>
      </c>
      <c r="AA550" t="n">
        <v>0</v>
      </c>
      <c r="AB550" t="n">
        <v>0</v>
      </c>
      <c r="AC550" t="n">
        <v>0</v>
      </c>
      <c r="AD550" t="n">
        <v>1</v>
      </c>
      <c r="AE550" t="n">
        <v>0</v>
      </c>
      <c r="AF550" t="inlineStr"/>
      <c r="AG550" t="n">
        <v>0.28</v>
      </c>
      <c r="AH550" t="n">
        <v>2</v>
      </c>
      <c r="AI550" t="n">
        <v>78867202</v>
      </c>
      <c r="AJ550" t="n">
        <v>564</v>
      </c>
      <c r="AK550" t="n">
        <v>0</v>
      </c>
      <c r="AL550" t="n">
        <v>0</v>
      </c>
      <c r="AM550" t="n">
        <v>0</v>
      </c>
      <c r="AN550" t="n">
        <v>0</v>
      </c>
      <c r="AO550" t="n">
        <v>0</v>
      </c>
      <c r="AP550" t="n">
        <v>0</v>
      </c>
      <c r="AQ550" t="n">
        <v>0</v>
      </c>
      <c r="AR550" t="n">
        <v>0</v>
      </c>
    </row>
    <row r="551">
      <c r="A551">
        <f>ROW(Source!A1683)</f>
        <v/>
      </c>
      <c r="B551" t="n">
        <v>78867210</v>
      </c>
      <c r="C551" t="n">
        <v>78867203</v>
      </c>
      <c r="D551" t="n">
        <v>18408291</v>
      </c>
      <c r="E551" t="n">
        <v>1</v>
      </c>
      <c r="F551" t="n">
        <v>1</v>
      </c>
      <c r="G551" t="n">
        <v>1</v>
      </c>
      <c r="H551" t="n">
        <v>1</v>
      </c>
      <c r="I551" t="inlineStr">
        <is>
          <t>1-1025-90</t>
        </is>
      </c>
      <c r="J551" t="inlineStr"/>
      <c r="K551" t="inlineStr">
        <is>
          <t>Рабочий строитель среднего разряда 2,5</t>
        </is>
      </c>
      <c r="L551" t="n">
        <v>1369</v>
      </c>
      <c r="N551" t="n">
        <v>1013</v>
      </c>
      <c r="O551" t="inlineStr">
        <is>
          <t>чел.-ч</t>
        </is>
      </c>
      <c r="P551" t="inlineStr">
        <is>
          <t>чел.-ч</t>
        </is>
      </c>
      <c r="Q551" t="n">
        <v>1</v>
      </c>
      <c r="X551" t="n">
        <v>32.2</v>
      </c>
      <c r="Y551" t="n">
        <v>0</v>
      </c>
      <c r="Z551" t="n">
        <v>0</v>
      </c>
      <c r="AA551" t="n">
        <v>0</v>
      </c>
      <c r="AB551" t="n">
        <v>8.17</v>
      </c>
      <c r="AC551" t="n">
        <v>0</v>
      </c>
      <c r="AD551" t="n">
        <v>1</v>
      </c>
      <c r="AE551" t="n">
        <v>1</v>
      </c>
      <c r="AF551" t="inlineStr"/>
      <c r="AG551" t="n">
        <v>32.2</v>
      </c>
      <c r="AH551" t="n">
        <v>2</v>
      </c>
      <c r="AI551" t="n">
        <v>78867204</v>
      </c>
      <c r="AJ551" t="n">
        <v>565</v>
      </c>
      <c r="AK551" t="n">
        <v>0</v>
      </c>
      <c r="AL551" t="n">
        <v>0</v>
      </c>
      <c r="AM551" t="n">
        <v>0</v>
      </c>
      <c r="AN551" t="n">
        <v>0</v>
      </c>
      <c r="AO551" t="n">
        <v>0</v>
      </c>
      <c r="AP551" t="n">
        <v>0</v>
      </c>
      <c r="AQ551" t="n">
        <v>0</v>
      </c>
      <c r="AR551" t="n">
        <v>0</v>
      </c>
    </row>
    <row r="552">
      <c r="A552">
        <f>ROW(Source!A1683)</f>
        <v/>
      </c>
      <c r="B552" t="n">
        <v>78867211</v>
      </c>
      <c r="C552" t="n">
        <v>78867203</v>
      </c>
      <c r="D552" t="n">
        <v>29174913</v>
      </c>
      <c r="E552" t="n">
        <v>1</v>
      </c>
      <c r="F552" t="n">
        <v>1</v>
      </c>
      <c r="G552" t="n">
        <v>1</v>
      </c>
      <c r="H552" t="n">
        <v>2</v>
      </c>
      <c r="I552" t="inlineStr">
        <is>
          <t>400001</t>
        </is>
      </c>
      <c r="J552" t="inlineStr">
        <is>
          <t>ТСЭМ Московской обл., 400001, приказ Минстроя России №675/пр от 28.02.2017 № 264/пр</t>
        </is>
      </c>
      <c r="K552" t="inlineStr">
        <is>
          <t>Автомобили бортовые, грузоподъемность до 5 т</t>
        </is>
      </c>
      <c r="L552" t="n">
        <v>1368</v>
      </c>
      <c r="N552" t="n">
        <v>1011</v>
      </c>
      <c r="O552" t="inlineStr">
        <is>
          <t>маш.-ч</t>
        </is>
      </c>
      <c r="P552" t="inlineStr">
        <is>
          <t>маш.-ч</t>
        </is>
      </c>
      <c r="Q552" t="n">
        <v>1</v>
      </c>
      <c r="X552" t="n">
        <v>0.01</v>
      </c>
      <c r="Y552" t="n">
        <v>0</v>
      </c>
      <c r="Z552" t="n">
        <v>87.17</v>
      </c>
      <c r="AA552" t="n">
        <v>11.6</v>
      </c>
      <c r="AB552" t="n">
        <v>0</v>
      </c>
      <c r="AC552" t="n">
        <v>0</v>
      </c>
      <c r="AD552" t="n">
        <v>1</v>
      </c>
      <c r="AE552" t="n">
        <v>0</v>
      </c>
      <c r="AF552" t="inlineStr"/>
      <c r="AG552" t="n">
        <v>0.01</v>
      </c>
      <c r="AH552" t="n">
        <v>2</v>
      </c>
      <c r="AI552" t="n">
        <v>78867205</v>
      </c>
      <c r="AJ552" t="n">
        <v>566</v>
      </c>
      <c r="AK552" t="n">
        <v>0</v>
      </c>
      <c r="AL552" t="n">
        <v>0</v>
      </c>
      <c r="AM552" t="n">
        <v>0</v>
      </c>
      <c r="AN552" t="n">
        <v>0</v>
      </c>
      <c r="AO552" t="n">
        <v>0</v>
      </c>
      <c r="AP552" t="n">
        <v>0</v>
      </c>
      <c r="AQ552" t="n">
        <v>0</v>
      </c>
      <c r="AR552" t="n">
        <v>0</v>
      </c>
    </row>
    <row r="553">
      <c r="A553">
        <f>ROW(Source!A1683)</f>
        <v/>
      </c>
      <c r="B553" t="n">
        <v>78867212</v>
      </c>
      <c r="C553" t="n">
        <v>78867203</v>
      </c>
      <c r="D553" t="n">
        <v>29110139</v>
      </c>
      <c r="E553" t="n">
        <v>1</v>
      </c>
      <c r="F553" t="n">
        <v>1</v>
      </c>
      <c r="G553" t="n">
        <v>1</v>
      </c>
      <c r="H553" t="n">
        <v>3</v>
      </c>
      <c r="I553" t="inlineStr">
        <is>
          <t>101-1703</t>
        </is>
      </c>
      <c r="J553" t="inlineStr">
        <is>
          <t>ТССЦ Московской обл., 101-1703, приказ Минстроя России №675/пр от 28.02.2017 № 254/пр</t>
        </is>
      </c>
      <c r="K553" t="inlineStr">
        <is>
          <t>Прокладки резиновые (пластина техническая прессованная)</t>
        </is>
      </c>
      <c r="L553" t="n">
        <v>1346</v>
      </c>
      <c r="N553" t="n">
        <v>1009</v>
      </c>
      <c r="O553" t="inlineStr">
        <is>
          <t>кг</t>
        </is>
      </c>
      <c r="P553" t="inlineStr">
        <is>
          <t>кг</t>
        </is>
      </c>
      <c r="Q553" t="n">
        <v>1</v>
      </c>
      <c r="X553" t="n">
        <v>2</v>
      </c>
      <c r="Y553" t="n">
        <v>23.09</v>
      </c>
      <c r="Z553" t="n">
        <v>0</v>
      </c>
      <c r="AA553" t="n">
        <v>0</v>
      </c>
      <c r="AB553" t="n">
        <v>0</v>
      </c>
      <c r="AC553" t="n">
        <v>0</v>
      </c>
      <c r="AD553" t="n">
        <v>1</v>
      </c>
      <c r="AE553" t="n">
        <v>0</v>
      </c>
      <c r="AF553" t="inlineStr"/>
      <c r="AG553" t="n">
        <v>2</v>
      </c>
      <c r="AH553" t="n">
        <v>2</v>
      </c>
      <c r="AI553" t="n">
        <v>78867206</v>
      </c>
      <c r="AJ553" t="n">
        <v>567</v>
      </c>
      <c r="AK553" t="n">
        <v>0</v>
      </c>
      <c r="AL553" t="n">
        <v>0</v>
      </c>
      <c r="AM553" t="n">
        <v>0</v>
      </c>
      <c r="AN553" t="n">
        <v>0</v>
      </c>
      <c r="AO553" t="n">
        <v>0</v>
      </c>
      <c r="AP553" t="n">
        <v>0</v>
      </c>
      <c r="AQ553" t="n">
        <v>0</v>
      </c>
      <c r="AR553" t="n">
        <v>0</v>
      </c>
    </row>
    <row r="554">
      <c r="A554">
        <f>ROW(Source!A1683)</f>
        <v/>
      </c>
      <c r="B554" t="n">
        <v>78867213</v>
      </c>
      <c r="C554" t="n">
        <v>78867203</v>
      </c>
      <c r="D554" t="n">
        <v>29114240</v>
      </c>
      <c r="E554" t="n">
        <v>1</v>
      </c>
      <c r="F554" t="n">
        <v>1</v>
      </c>
      <c r="G554" t="n">
        <v>1</v>
      </c>
      <c r="H554" t="n">
        <v>3</v>
      </c>
      <c r="I554" t="inlineStr">
        <is>
          <t>101-2576</t>
        </is>
      </c>
      <c r="J554" t="inlineStr">
        <is>
          <t>ТССЦ Московской обл., 101-2576, приказ Минстроя России №675/пр от 28.02.2017 № 254/пр</t>
        </is>
      </c>
      <c r="K554" t="inlineStr">
        <is>
          <t>Болты с гайками и шайбами для санитарно-технических работ диаметром 16 мм</t>
        </is>
      </c>
      <c r="L554" t="n">
        <v>1348</v>
      </c>
      <c r="N554" t="n">
        <v>1009</v>
      </c>
      <c r="O554" t="inlineStr">
        <is>
          <t>т</t>
        </is>
      </c>
      <c r="P554" t="inlineStr">
        <is>
          <t>т</t>
        </is>
      </c>
      <c r="Q554" t="n">
        <v>1000</v>
      </c>
      <c r="X554" t="n">
        <v>0.005</v>
      </c>
      <c r="Y554" t="n">
        <v>14830</v>
      </c>
      <c r="Z554" t="n">
        <v>0</v>
      </c>
      <c r="AA554" t="n">
        <v>0</v>
      </c>
      <c r="AB554" t="n">
        <v>0</v>
      </c>
      <c r="AC554" t="n">
        <v>0</v>
      </c>
      <c r="AD554" t="n">
        <v>1</v>
      </c>
      <c r="AE554" t="n">
        <v>0</v>
      </c>
      <c r="AF554" t="inlineStr"/>
      <c r="AG554" t="n">
        <v>0.005</v>
      </c>
      <c r="AH554" t="n">
        <v>2</v>
      </c>
      <c r="AI554" t="n">
        <v>78867207</v>
      </c>
      <c r="AJ554" t="n">
        <v>568</v>
      </c>
      <c r="AK554" t="n">
        <v>0</v>
      </c>
      <c r="AL554" t="n">
        <v>0</v>
      </c>
      <c r="AM554" t="n">
        <v>0</v>
      </c>
      <c r="AN554" t="n">
        <v>0</v>
      </c>
      <c r="AO554" t="n">
        <v>0</v>
      </c>
      <c r="AP554" t="n">
        <v>0</v>
      </c>
      <c r="AQ554" t="n">
        <v>0</v>
      </c>
      <c r="AR554" t="n">
        <v>0</v>
      </c>
    </row>
    <row r="555">
      <c r="A555">
        <f>ROW(Source!A1683)</f>
        <v/>
      </c>
      <c r="B555" t="n">
        <v>78867214</v>
      </c>
      <c r="C555" t="n">
        <v>78867203</v>
      </c>
      <c r="D555" t="n">
        <v>29150040</v>
      </c>
      <c r="E555" t="n">
        <v>1</v>
      </c>
      <c r="F555" t="n">
        <v>1</v>
      </c>
      <c r="G555" t="n">
        <v>1</v>
      </c>
      <c r="H555" t="n">
        <v>3</v>
      </c>
      <c r="I555" t="inlineStr">
        <is>
          <t>411-0001</t>
        </is>
      </c>
      <c r="J555" t="inlineStr">
        <is>
          <t>ТССЦ Московской обл., 411-0001, приказ Минстроя России №675/пр от 28.02.2017 № 257/пр</t>
        </is>
      </c>
      <c r="K555" t="inlineStr">
        <is>
          <t>Вода</t>
        </is>
      </c>
      <c r="L555" t="n">
        <v>1339</v>
      </c>
      <c r="N555" t="n">
        <v>1007</v>
      </c>
      <c r="O555" t="inlineStr">
        <is>
          <t>м3</t>
        </is>
      </c>
      <c r="P555" t="inlineStr">
        <is>
          <t>м3</t>
        </is>
      </c>
      <c r="Q555" t="n">
        <v>1</v>
      </c>
      <c r="X555" t="n">
        <v>7.8</v>
      </c>
      <c r="Y555" t="n">
        <v>2.44</v>
      </c>
      <c r="Z555" t="n">
        <v>0</v>
      </c>
      <c r="AA555" t="n">
        <v>0</v>
      </c>
      <c r="AB555" t="n">
        <v>0</v>
      </c>
      <c r="AC555" t="n">
        <v>0</v>
      </c>
      <c r="AD555" t="n">
        <v>1</v>
      </c>
      <c r="AE555" t="n">
        <v>0</v>
      </c>
      <c r="AF555" t="inlineStr"/>
      <c r="AG555" t="n">
        <v>7.8</v>
      </c>
      <c r="AH555" t="n">
        <v>2</v>
      </c>
      <c r="AI555" t="n">
        <v>78867208</v>
      </c>
      <c r="AJ555" t="n">
        <v>569</v>
      </c>
      <c r="AK555" t="n">
        <v>0</v>
      </c>
      <c r="AL555" t="n">
        <v>0</v>
      </c>
      <c r="AM555" t="n">
        <v>0</v>
      </c>
      <c r="AN555" t="n">
        <v>0</v>
      </c>
      <c r="AO555" t="n">
        <v>0</v>
      </c>
      <c r="AP555" t="n">
        <v>0</v>
      </c>
      <c r="AQ555" t="n">
        <v>0</v>
      </c>
      <c r="AR555" t="n">
        <v>0</v>
      </c>
    </row>
    <row r="556">
      <c r="A556">
        <f>ROW(Source!A1685)</f>
        <v/>
      </c>
      <c r="B556" t="n">
        <v>78867246</v>
      </c>
      <c r="C556" t="n">
        <v>78867245</v>
      </c>
      <c r="D556" t="n">
        <v>18407546</v>
      </c>
      <c r="E556" t="n">
        <v>1</v>
      </c>
      <c r="F556" t="n">
        <v>1</v>
      </c>
      <c r="G556" t="n">
        <v>1</v>
      </c>
      <c r="H556" t="n">
        <v>1</v>
      </c>
      <c r="I556" t="inlineStr">
        <is>
          <t>1-1038-90</t>
        </is>
      </c>
      <c r="J556" t="inlineStr"/>
      <c r="K556" t="inlineStr">
        <is>
          <t>Рабочий строитель среднего разряда 3,8</t>
        </is>
      </c>
      <c r="L556" t="n">
        <v>1369</v>
      </c>
      <c r="N556" t="n">
        <v>1013</v>
      </c>
      <c r="O556" t="inlineStr">
        <is>
          <t>чел.-ч</t>
        </is>
      </c>
      <c r="P556" t="inlineStr">
        <is>
          <t>чел.-ч</t>
        </is>
      </c>
      <c r="Q556" t="n">
        <v>1</v>
      </c>
      <c r="X556" t="n">
        <v>62.81</v>
      </c>
      <c r="Y556" t="n">
        <v>0</v>
      </c>
      <c r="Z556" t="n">
        <v>0</v>
      </c>
      <c r="AA556" t="n">
        <v>0</v>
      </c>
      <c r="AB556" t="n">
        <v>9.4</v>
      </c>
      <c r="AC556" t="n">
        <v>0</v>
      </c>
      <c r="AD556" t="n">
        <v>1</v>
      </c>
      <c r="AE556" t="n">
        <v>1</v>
      </c>
      <c r="AF556" t="inlineStr"/>
      <c r="AG556" t="n">
        <v>62.81</v>
      </c>
      <c r="AH556" t="n">
        <v>2</v>
      </c>
      <c r="AI556" t="n">
        <v>78867246</v>
      </c>
      <c r="AJ556" t="n">
        <v>571</v>
      </c>
      <c r="AK556" t="n">
        <v>0</v>
      </c>
      <c r="AL556" t="n">
        <v>0</v>
      </c>
      <c r="AM556" t="n">
        <v>0</v>
      </c>
      <c r="AN556" t="n">
        <v>0</v>
      </c>
      <c r="AO556" t="n">
        <v>0</v>
      </c>
      <c r="AP556" t="n">
        <v>0</v>
      </c>
      <c r="AQ556" t="n">
        <v>0</v>
      </c>
      <c r="AR556" t="n">
        <v>0</v>
      </c>
    </row>
    <row r="557">
      <c r="A557">
        <f>ROW(Source!A1685)</f>
        <v/>
      </c>
      <c r="B557" t="n">
        <v>78867247</v>
      </c>
      <c r="C557" t="n">
        <v>78867245</v>
      </c>
      <c r="D557" t="n">
        <v>121548</v>
      </c>
      <c r="E557" t="n">
        <v>1</v>
      </c>
      <c r="F557" t="n">
        <v>1</v>
      </c>
      <c r="G557" t="n">
        <v>1</v>
      </c>
      <c r="H557" t="n">
        <v>1</v>
      </c>
      <c r="I557" t="inlineStr">
        <is>
          <t>2</t>
        </is>
      </c>
      <c r="J557" t="inlineStr"/>
      <c r="K557" t="inlineStr">
        <is>
          <t>Затраты труда машинистов</t>
        </is>
      </c>
      <c r="L557" t="n">
        <v>608254</v>
      </c>
      <c r="N557" t="n">
        <v>1013</v>
      </c>
      <c r="O557" t="inlineStr">
        <is>
          <t>чел.час</t>
        </is>
      </c>
      <c r="P557" t="inlineStr">
        <is>
          <t>чел.час</t>
        </is>
      </c>
      <c r="Q557" t="n">
        <v>1</v>
      </c>
      <c r="X557" t="n">
        <v>0.41</v>
      </c>
      <c r="Y557" t="n">
        <v>0</v>
      </c>
      <c r="Z557" t="n">
        <v>0</v>
      </c>
      <c r="AA557" t="n">
        <v>0</v>
      </c>
      <c r="AB557" t="n">
        <v>0</v>
      </c>
      <c r="AC557" t="n">
        <v>0</v>
      </c>
      <c r="AD557" t="n">
        <v>1</v>
      </c>
      <c r="AE557" t="n">
        <v>2</v>
      </c>
      <c r="AF557" t="inlineStr"/>
      <c r="AG557" t="n">
        <v>0.41</v>
      </c>
      <c r="AH557" t="n">
        <v>2</v>
      </c>
      <c r="AI557" t="n">
        <v>78867247</v>
      </c>
      <c r="AJ557" t="n">
        <v>572</v>
      </c>
      <c r="AK557" t="n">
        <v>0</v>
      </c>
      <c r="AL557" t="n">
        <v>0</v>
      </c>
      <c r="AM557" t="n">
        <v>0</v>
      </c>
      <c r="AN557" t="n">
        <v>0</v>
      </c>
      <c r="AO557" t="n">
        <v>0</v>
      </c>
      <c r="AP557" t="n">
        <v>0</v>
      </c>
      <c r="AQ557" t="n">
        <v>0</v>
      </c>
      <c r="AR557" t="n">
        <v>0</v>
      </c>
    </row>
    <row r="558">
      <c r="A558">
        <f>ROW(Source!A1685)</f>
        <v/>
      </c>
      <c r="B558" t="n">
        <v>78867248</v>
      </c>
      <c r="C558" t="n">
        <v>78867245</v>
      </c>
      <c r="D558" t="n">
        <v>29172556</v>
      </c>
      <c r="E558" t="n">
        <v>1</v>
      </c>
      <c r="F558" t="n">
        <v>1</v>
      </c>
      <c r="G558" t="n">
        <v>1</v>
      </c>
      <c r="H558" t="n">
        <v>2</v>
      </c>
      <c r="I558" t="inlineStr">
        <is>
          <t>030954</t>
        </is>
      </c>
      <c r="J558" t="inlineStr">
        <is>
          <t>ТСЭМ Московской обл., 030954, приказ Минстроя России №675/пр от 28.02.2017 № 264/пр</t>
        </is>
      </c>
      <c r="K558" t="inlineStr">
        <is>
          <t>Подъемники грузоподъемностью до 500 кг одномачтовые, высота подъема 45 м</t>
        </is>
      </c>
      <c r="L558" t="n">
        <v>1368</v>
      </c>
      <c r="N558" t="n">
        <v>1011</v>
      </c>
      <c r="O558" t="inlineStr">
        <is>
          <t>маш.-ч</t>
        </is>
      </c>
      <c r="P558" t="inlineStr">
        <is>
          <t>маш.-ч</t>
        </is>
      </c>
      <c r="Q558" t="n">
        <v>1</v>
      </c>
      <c r="X558" t="n">
        <v>0.41</v>
      </c>
      <c r="Y558" t="n">
        <v>0</v>
      </c>
      <c r="Z558" t="n">
        <v>31.26</v>
      </c>
      <c r="AA558" t="n">
        <v>13.5</v>
      </c>
      <c r="AB558" t="n">
        <v>0</v>
      </c>
      <c r="AC558" t="n">
        <v>0</v>
      </c>
      <c r="AD558" t="n">
        <v>1</v>
      </c>
      <c r="AE558" t="n">
        <v>0</v>
      </c>
      <c r="AF558" t="inlineStr"/>
      <c r="AG558" t="n">
        <v>0.41</v>
      </c>
      <c r="AH558" t="n">
        <v>2</v>
      </c>
      <c r="AI558" t="n">
        <v>78867248</v>
      </c>
      <c r="AJ558" t="n">
        <v>573</v>
      </c>
      <c r="AK558" t="n">
        <v>0</v>
      </c>
      <c r="AL558" t="n">
        <v>0</v>
      </c>
      <c r="AM558" t="n">
        <v>0</v>
      </c>
      <c r="AN558" t="n">
        <v>0</v>
      </c>
      <c r="AO558" t="n">
        <v>0</v>
      </c>
      <c r="AP558" t="n">
        <v>0</v>
      </c>
      <c r="AQ558" t="n">
        <v>0</v>
      </c>
      <c r="AR558" t="n">
        <v>0</v>
      </c>
    </row>
    <row r="559">
      <c r="A559">
        <f>ROW(Source!A1685)</f>
        <v/>
      </c>
      <c r="B559" t="n">
        <v>78867249</v>
      </c>
      <c r="C559" t="n">
        <v>78867245</v>
      </c>
      <c r="D559" t="n">
        <v>29172657</v>
      </c>
      <c r="E559" t="n">
        <v>1</v>
      </c>
      <c r="F559" t="n">
        <v>1</v>
      </c>
      <c r="G559" t="n">
        <v>1</v>
      </c>
      <c r="H559" t="n">
        <v>2</v>
      </c>
      <c r="I559" t="inlineStr">
        <is>
          <t>040502</t>
        </is>
      </c>
      <c r="J559" t="inlineStr">
        <is>
          <t>ТСЭМ Московской обл., 040502, приказ Минстроя России №675/пр от 28.02.2017 № 264/пр</t>
        </is>
      </c>
      <c r="K559" t="inlineStr">
        <is>
          <t>Установки для сварки ручной дуговой (постоянного тока)</t>
        </is>
      </c>
      <c r="L559" t="n">
        <v>1368</v>
      </c>
      <c r="N559" t="n">
        <v>1011</v>
      </c>
      <c r="O559" t="inlineStr">
        <is>
          <t>маш.-ч</t>
        </is>
      </c>
      <c r="P559" t="inlineStr">
        <is>
          <t>маш.-ч</t>
        </is>
      </c>
      <c r="Q559" t="n">
        <v>1</v>
      </c>
      <c r="X559" t="n">
        <v>5.8</v>
      </c>
      <c r="Y559" t="n">
        <v>0</v>
      </c>
      <c r="Z559" t="n">
        <v>8.1</v>
      </c>
      <c r="AA559" t="n">
        <v>0</v>
      </c>
      <c r="AB559" t="n">
        <v>0</v>
      </c>
      <c r="AC559" t="n">
        <v>0</v>
      </c>
      <c r="AD559" t="n">
        <v>1</v>
      </c>
      <c r="AE559" t="n">
        <v>0</v>
      </c>
      <c r="AF559" t="inlineStr"/>
      <c r="AG559" t="n">
        <v>5.8</v>
      </c>
      <c r="AH559" t="n">
        <v>2</v>
      </c>
      <c r="AI559" t="n">
        <v>78867249</v>
      </c>
      <c r="AJ559" t="n">
        <v>574</v>
      </c>
      <c r="AK559" t="n">
        <v>0</v>
      </c>
      <c r="AL559" t="n">
        <v>0</v>
      </c>
      <c r="AM559" t="n">
        <v>0</v>
      </c>
      <c r="AN559" t="n">
        <v>0</v>
      </c>
      <c r="AO559" t="n">
        <v>0</v>
      </c>
      <c r="AP559" t="n">
        <v>0</v>
      </c>
      <c r="AQ559" t="n">
        <v>0</v>
      </c>
      <c r="AR559" t="n">
        <v>0</v>
      </c>
    </row>
    <row r="560">
      <c r="A560">
        <f>ROW(Source!A1685)</f>
        <v/>
      </c>
      <c r="B560" t="n">
        <v>78867250</v>
      </c>
      <c r="C560" t="n">
        <v>78867245</v>
      </c>
      <c r="D560" t="n">
        <v>29174913</v>
      </c>
      <c r="E560" t="n">
        <v>1</v>
      </c>
      <c r="F560" t="n">
        <v>1</v>
      </c>
      <c r="G560" t="n">
        <v>1</v>
      </c>
      <c r="H560" t="n">
        <v>2</v>
      </c>
      <c r="I560" t="inlineStr">
        <is>
          <t>400001</t>
        </is>
      </c>
      <c r="J560" t="inlineStr">
        <is>
          <t>ТСЭМ Московской обл., 400001, приказ Минстроя России №675/пр от 28.02.2017 № 264/пр</t>
        </is>
      </c>
      <c r="K560" t="inlineStr">
        <is>
          <t>Автомобили бортовые, грузоподъемность до 5 т</t>
        </is>
      </c>
      <c r="L560" t="n">
        <v>1368</v>
      </c>
      <c r="N560" t="n">
        <v>1011</v>
      </c>
      <c r="O560" t="inlineStr">
        <is>
          <t>маш.-ч</t>
        </is>
      </c>
      <c r="P560" t="inlineStr">
        <is>
          <t>маш.-ч</t>
        </is>
      </c>
      <c r="Q560" t="n">
        <v>1</v>
      </c>
      <c r="X560" t="n">
        <v>2.41</v>
      </c>
      <c r="Y560" t="n">
        <v>0</v>
      </c>
      <c r="Z560" t="n">
        <v>87.17</v>
      </c>
      <c r="AA560" t="n">
        <v>11.6</v>
      </c>
      <c r="AB560" t="n">
        <v>0</v>
      </c>
      <c r="AC560" t="n">
        <v>0</v>
      </c>
      <c r="AD560" t="n">
        <v>1</v>
      </c>
      <c r="AE560" t="n">
        <v>0</v>
      </c>
      <c r="AF560" t="inlineStr"/>
      <c r="AG560" t="n">
        <v>2.41</v>
      </c>
      <c r="AH560" t="n">
        <v>2</v>
      </c>
      <c r="AI560" t="n">
        <v>78867250</v>
      </c>
      <c r="AJ560" t="n">
        <v>575</v>
      </c>
      <c r="AK560" t="n">
        <v>0</v>
      </c>
      <c r="AL560" t="n">
        <v>0</v>
      </c>
      <c r="AM560" t="n">
        <v>0</v>
      </c>
      <c r="AN560" t="n">
        <v>0</v>
      </c>
      <c r="AO560" t="n">
        <v>0</v>
      </c>
      <c r="AP560" t="n">
        <v>0</v>
      </c>
      <c r="AQ560" t="n">
        <v>0</v>
      </c>
      <c r="AR560" t="n">
        <v>0</v>
      </c>
    </row>
    <row r="561">
      <c r="A561">
        <f>ROW(Source!A1685)</f>
        <v/>
      </c>
      <c r="B561" t="n">
        <v>78867251</v>
      </c>
      <c r="C561" t="n">
        <v>78867245</v>
      </c>
      <c r="D561" t="n">
        <v>29108049</v>
      </c>
      <c r="E561" t="n">
        <v>1</v>
      </c>
      <c r="F561" t="n">
        <v>1</v>
      </c>
      <c r="G561" t="n">
        <v>1</v>
      </c>
      <c r="H561" t="n">
        <v>3</v>
      </c>
      <c r="I561" t="inlineStr">
        <is>
          <t>101-0825</t>
        </is>
      </c>
      <c r="J561" t="inlineStr">
        <is>
          <t>ТССЦ Московской обл., 101-0825, приказ Минстроя России №675/пр от 28.02.2017 № 254/пр</t>
        </is>
      </c>
      <c r="K561" t="inlineStr">
        <is>
          <t>Поручень поливинилхлоридный</t>
        </is>
      </c>
      <c r="L561" t="n">
        <v>1301</v>
      </c>
      <c r="N561" t="n">
        <v>1003</v>
      </c>
      <c r="O561" t="inlineStr">
        <is>
          <t>м</t>
        </is>
      </c>
      <c r="P561" t="inlineStr">
        <is>
          <t>м</t>
        </is>
      </c>
      <c r="Q561" t="n">
        <v>1</v>
      </c>
      <c r="X561" t="n">
        <v>102</v>
      </c>
      <c r="Y561" t="n">
        <v>18.9</v>
      </c>
      <c r="Z561" t="n">
        <v>0</v>
      </c>
      <c r="AA561" t="n">
        <v>0</v>
      </c>
      <c r="AB561" t="n">
        <v>0</v>
      </c>
      <c r="AC561" t="n">
        <v>0</v>
      </c>
      <c r="AD561" t="n">
        <v>1</v>
      </c>
      <c r="AE561" t="n">
        <v>0</v>
      </c>
      <c r="AF561" t="inlineStr"/>
      <c r="AG561" t="n">
        <v>102</v>
      </c>
      <c r="AH561" t="n">
        <v>2</v>
      </c>
      <c r="AI561" t="n">
        <v>78867251</v>
      </c>
      <c r="AJ561" t="n">
        <v>576</v>
      </c>
      <c r="AK561" t="n">
        <v>0</v>
      </c>
      <c r="AL561" t="n">
        <v>0</v>
      </c>
      <c r="AM561" t="n">
        <v>0</v>
      </c>
      <c r="AN561" t="n">
        <v>0</v>
      </c>
      <c r="AO561" t="n">
        <v>0</v>
      </c>
      <c r="AP561" t="n">
        <v>0</v>
      </c>
      <c r="AQ561" t="n">
        <v>0</v>
      </c>
      <c r="AR561" t="n">
        <v>0</v>
      </c>
    </row>
    <row r="562">
      <c r="A562">
        <f>ROW(Source!A1685)</f>
        <v/>
      </c>
      <c r="B562" t="n">
        <v>78867252</v>
      </c>
      <c r="C562" t="n">
        <v>78867245</v>
      </c>
      <c r="D562" t="n">
        <v>29109253</v>
      </c>
      <c r="E562" t="n">
        <v>1</v>
      </c>
      <c r="F562" t="n">
        <v>1</v>
      </c>
      <c r="G562" t="n">
        <v>1</v>
      </c>
      <c r="H562" t="n">
        <v>3</v>
      </c>
      <c r="I562" t="inlineStr">
        <is>
          <t>101-1356</t>
        </is>
      </c>
      <c r="J562" t="inlineStr">
        <is>
          <t>ТССЦ Московской обл., 101-1356, приказ Минстроя России №675/пр от 28.02.2017 № 254/пр</t>
        </is>
      </c>
      <c r="K562" t="inlineStr">
        <is>
          <t>Цемент для приготовления раствора в построечных условиях и в других подобных случаях</t>
        </is>
      </c>
      <c r="L562" t="n">
        <v>1348</v>
      </c>
      <c r="N562" t="n">
        <v>1009</v>
      </c>
      <c r="O562" t="inlineStr">
        <is>
          <t>т</t>
        </is>
      </c>
      <c r="P562" t="inlineStr">
        <is>
          <t>т</t>
        </is>
      </c>
      <c r="Q562" t="n">
        <v>1000</v>
      </c>
      <c r="X562" t="n">
        <v>0.15</v>
      </c>
      <c r="Y562" t="n">
        <v>300</v>
      </c>
      <c r="Z562" t="n">
        <v>0</v>
      </c>
      <c r="AA562" t="n">
        <v>0</v>
      </c>
      <c r="AB562" t="n">
        <v>0</v>
      </c>
      <c r="AC562" t="n">
        <v>0</v>
      </c>
      <c r="AD562" t="n">
        <v>1</v>
      </c>
      <c r="AE562" t="n">
        <v>0</v>
      </c>
      <c r="AF562" t="inlineStr"/>
      <c r="AG562" t="n">
        <v>0.15</v>
      </c>
      <c r="AH562" t="n">
        <v>2</v>
      </c>
      <c r="AI562" t="n">
        <v>78867252</v>
      </c>
      <c r="AJ562" t="n">
        <v>577</v>
      </c>
      <c r="AK562" t="n">
        <v>0</v>
      </c>
      <c r="AL562" t="n">
        <v>0</v>
      </c>
      <c r="AM562" t="n">
        <v>0</v>
      </c>
      <c r="AN562" t="n">
        <v>0</v>
      </c>
      <c r="AO562" t="n">
        <v>0</v>
      </c>
      <c r="AP562" t="n">
        <v>0</v>
      </c>
      <c r="AQ562" t="n">
        <v>0</v>
      </c>
      <c r="AR562" t="n">
        <v>0</v>
      </c>
    </row>
    <row r="563">
      <c r="A563">
        <f>ROW(Source!A1685)</f>
        <v/>
      </c>
      <c r="B563" t="n">
        <v>78867253</v>
      </c>
      <c r="C563" t="n">
        <v>78867245</v>
      </c>
      <c r="D563" t="n">
        <v>29113982</v>
      </c>
      <c r="E563" t="n">
        <v>1</v>
      </c>
      <c r="F563" t="n">
        <v>1</v>
      </c>
      <c r="G563" t="n">
        <v>1</v>
      </c>
      <c r="H563" t="n">
        <v>3</v>
      </c>
      <c r="I563" t="inlineStr">
        <is>
          <t>101-1529</t>
        </is>
      </c>
      <c r="J563" t="inlineStr">
        <is>
          <t>ТССЦ Московской обл., 101-1529, приказ Минстроя России №675/пр от 28.02.2017 № 254/пр</t>
        </is>
      </c>
      <c r="K563" t="inlineStr">
        <is>
          <t>Электроды диаметром 6 мм Э42</t>
        </is>
      </c>
      <c r="L563" t="n">
        <v>1348</v>
      </c>
      <c r="N563" t="n">
        <v>1009</v>
      </c>
      <c r="O563" t="inlineStr">
        <is>
          <t>т</t>
        </is>
      </c>
      <c r="P563" t="inlineStr">
        <is>
          <t>т</t>
        </is>
      </c>
      <c r="Q563" t="n">
        <v>1000</v>
      </c>
      <c r="X563" t="n">
        <v>0.02</v>
      </c>
      <c r="Y563" t="n">
        <v>9423.99</v>
      </c>
      <c r="Z563" t="n">
        <v>0</v>
      </c>
      <c r="AA563" t="n">
        <v>0</v>
      </c>
      <c r="AB563" t="n">
        <v>0</v>
      </c>
      <c r="AC563" t="n">
        <v>0</v>
      </c>
      <c r="AD563" t="n">
        <v>1</v>
      </c>
      <c r="AE563" t="n">
        <v>0</v>
      </c>
      <c r="AF563" t="inlineStr"/>
      <c r="AG563" t="n">
        <v>0.02</v>
      </c>
      <c r="AH563" t="n">
        <v>2</v>
      </c>
      <c r="AI563" t="n">
        <v>78867253</v>
      </c>
      <c r="AJ563" t="n">
        <v>578</v>
      </c>
      <c r="AK563" t="n">
        <v>0</v>
      </c>
      <c r="AL563" t="n">
        <v>0</v>
      </c>
      <c r="AM563" t="n">
        <v>0</v>
      </c>
      <c r="AN563" t="n">
        <v>0</v>
      </c>
      <c r="AO563" t="n">
        <v>0</v>
      </c>
      <c r="AP563" t="n">
        <v>0</v>
      </c>
      <c r="AQ563" t="n">
        <v>0</v>
      </c>
      <c r="AR563" t="n">
        <v>0</v>
      </c>
    </row>
    <row r="564">
      <c r="A564">
        <f>ROW(Source!A1685)</f>
        <v/>
      </c>
      <c r="B564" t="n">
        <v>78867254</v>
      </c>
      <c r="C564" t="n">
        <v>78867245</v>
      </c>
      <c r="D564" t="n">
        <v>29127918</v>
      </c>
      <c r="E564" t="n">
        <v>1</v>
      </c>
      <c r="F564" t="n">
        <v>1</v>
      </c>
      <c r="G564" t="n">
        <v>1</v>
      </c>
      <c r="H564" t="n">
        <v>3</v>
      </c>
      <c r="I564" t="inlineStr">
        <is>
          <t>201-0650</t>
        </is>
      </c>
      <c r="J564" t="inlineStr">
        <is>
          <t>ТССЦ Московской обл., 201-0650, приказ Минстроя России №675/пр от 28.02.2017 № 255/пр</t>
        </is>
      </c>
      <c r="K564" t="inlineStr">
        <is>
          <t>Ограждения лестничных проемов, лестничные марши, пожарные лестницы</t>
        </is>
      </c>
      <c r="L564" t="n">
        <v>1348</v>
      </c>
      <c r="N564" t="n">
        <v>1009</v>
      </c>
      <c r="O564" t="inlineStr">
        <is>
          <t>т</t>
        </is>
      </c>
      <c r="P564" t="inlineStr">
        <is>
          <t>т</t>
        </is>
      </c>
      <c r="Q564" t="n">
        <v>1000</v>
      </c>
      <c r="X564" t="n">
        <v>2.09</v>
      </c>
      <c r="Y564" t="n">
        <v>7571</v>
      </c>
      <c r="Z564" t="n">
        <v>0</v>
      </c>
      <c r="AA564" t="n">
        <v>0</v>
      </c>
      <c r="AB564" t="n">
        <v>0</v>
      </c>
      <c r="AC564" t="n">
        <v>0</v>
      </c>
      <c r="AD564" t="n">
        <v>1</v>
      </c>
      <c r="AE564" t="n">
        <v>0</v>
      </c>
      <c r="AF564" t="inlineStr"/>
      <c r="AG564" t="n">
        <v>2.09</v>
      </c>
      <c r="AH564" t="n">
        <v>2</v>
      </c>
      <c r="AI564" t="n">
        <v>78867254</v>
      </c>
      <c r="AJ564" t="n">
        <v>579</v>
      </c>
      <c r="AK564" t="n">
        <v>0</v>
      </c>
      <c r="AL564" t="n">
        <v>0</v>
      </c>
      <c r="AM564" t="n">
        <v>0</v>
      </c>
      <c r="AN564" t="n">
        <v>0</v>
      </c>
      <c r="AO564" t="n">
        <v>0</v>
      </c>
      <c r="AP564" t="n">
        <v>0</v>
      </c>
      <c r="AQ564" t="n">
        <v>0</v>
      </c>
      <c r="AR564" t="n">
        <v>0</v>
      </c>
    </row>
    <row r="565">
      <c r="A565">
        <f>ROW(Source!A1685)</f>
        <v/>
      </c>
      <c r="B565" t="n">
        <v>78867255</v>
      </c>
      <c r="C565" t="n">
        <v>78867245</v>
      </c>
      <c r="D565" t="n">
        <v>29150040</v>
      </c>
      <c r="E565" t="n">
        <v>1</v>
      </c>
      <c r="F565" t="n">
        <v>1</v>
      </c>
      <c r="G565" t="n">
        <v>1</v>
      </c>
      <c r="H565" t="n">
        <v>3</v>
      </c>
      <c r="I565" t="inlineStr">
        <is>
          <t>411-0001</t>
        </is>
      </c>
      <c r="J565" t="inlineStr">
        <is>
          <t>ТССЦ Московской обл., 411-0001, приказ Минстроя России №675/пр от 28.02.2017 № 257/пр</t>
        </is>
      </c>
      <c r="K565" t="inlineStr">
        <is>
          <t>Вода</t>
        </is>
      </c>
      <c r="L565" t="n">
        <v>1339</v>
      </c>
      <c r="N565" t="n">
        <v>1007</v>
      </c>
      <c r="O565" t="inlineStr">
        <is>
          <t>м3</t>
        </is>
      </c>
      <c r="P565" t="inlineStr">
        <is>
          <t>м3</t>
        </is>
      </c>
      <c r="Q565" t="n">
        <v>1</v>
      </c>
      <c r="X565" t="n">
        <v>0.1</v>
      </c>
      <c r="Y565" t="n">
        <v>2.44</v>
      </c>
      <c r="Z565" t="n">
        <v>0</v>
      </c>
      <c r="AA565" t="n">
        <v>0</v>
      </c>
      <c r="AB565" t="n">
        <v>0</v>
      </c>
      <c r="AC565" t="n">
        <v>0</v>
      </c>
      <c r="AD565" t="n">
        <v>1</v>
      </c>
      <c r="AE565" t="n">
        <v>0</v>
      </c>
      <c r="AF565" t="inlineStr"/>
      <c r="AG565" t="n">
        <v>0.1</v>
      </c>
      <c r="AH565" t="n">
        <v>2</v>
      </c>
      <c r="AI565" t="n">
        <v>78867255</v>
      </c>
      <c r="AJ565" t="n">
        <v>580</v>
      </c>
      <c r="AK565" t="n">
        <v>0</v>
      </c>
      <c r="AL565" t="n">
        <v>0</v>
      </c>
      <c r="AM565" t="n">
        <v>0</v>
      </c>
      <c r="AN565" t="n">
        <v>0</v>
      </c>
      <c r="AO565" t="n">
        <v>0</v>
      </c>
      <c r="AP565" t="n">
        <v>0</v>
      </c>
      <c r="AQ565" t="n">
        <v>0</v>
      </c>
      <c r="AR565" t="n">
        <v>0</v>
      </c>
    </row>
    <row r="566">
      <c r="A566">
        <f>ROW(Source!A1724)</f>
        <v/>
      </c>
      <c r="B566" t="n">
        <v>78867329</v>
      </c>
      <c r="C566" t="n">
        <v>78867322</v>
      </c>
      <c r="D566" t="n">
        <v>18408291</v>
      </c>
      <c r="E566" t="n">
        <v>1</v>
      </c>
      <c r="F566" t="n">
        <v>1</v>
      </c>
      <c r="G566" t="n">
        <v>1</v>
      </c>
      <c r="H566" t="n">
        <v>1</v>
      </c>
      <c r="I566" t="inlineStr">
        <is>
          <t>1-1025-90</t>
        </is>
      </c>
      <c r="J566" t="inlineStr"/>
      <c r="K566" t="inlineStr">
        <is>
          <t>Рабочий строитель среднего разряда 2,5</t>
        </is>
      </c>
      <c r="L566" t="n">
        <v>1369</v>
      </c>
      <c r="N566" t="n">
        <v>1013</v>
      </c>
      <c r="O566" t="inlineStr">
        <is>
          <t>чел.-ч</t>
        </is>
      </c>
      <c r="P566" t="inlineStr">
        <is>
          <t>чел.-ч</t>
        </is>
      </c>
      <c r="Q566" t="n">
        <v>1</v>
      </c>
      <c r="X566" t="n">
        <v>32.2</v>
      </c>
      <c r="Y566" t="n">
        <v>0</v>
      </c>
      <c r="Z566" t="n">
        <v>0</v>
      </c>
      <c r="AA566" t="n">
        <v>0</v>
      </c>
      <c r="AB566" t="n">
        <v>8.17</v>
      </c>
      <c r="AC566" t="n">
        <v>0</v>
      </c>
      <c r="AD566" t="n">
        <v>1</v>
      </c>
      <c r="AE566" t="n">
        <v>1</v>
      </c>
      <c r="AF566" t="inlineStr"/>
      <c r="AG566" t="n">
        <v>32.2</v>
      </c>
      <c r="AH566" t="n">
        <v>2</v>
      </c>
      <c r="AI566" t="n">
        <v>78867323</v>
      </c>
      <c r="AJ566" t="n">
        <v>581</v>
      </c>
      <c r="AK566" t="n">
        <v>0</v>
      </c>
      <c r="AL566" t="n">
        <v>0</v>
      </c>
      <c r="AM566" t="n">
        <v>0</v>
      </c>
      <c r="AN566" t="n">
        <v>0</v>
      </c>
      <c r="AO566" t="n">
        <v>0</v>
      </c>
      <c r="AP566" t="n">
        <v>0</v>
      </c>
      <c r="AQ566" t="n">
        <v>0</v>
      </c>
      <c r="AR566" t="n">
        <v>0</v>
      </c>
    </row>
    <row r="567">
      <c r="A567">
        <f>ROW(Source!A1724)</f>
        <v/>
      </c>
      <c r="B567" t="n">
        <v>78867330</v>
      </c>
      <c r="C567" t="n">
        <v>78867322</v>
      </c>
      <c r="D567" t="n">
        <v>29174913</v>
      </c>
      <c r="E567" t="n">
        <v>1</v>
      </c>
      <c r="F567" t="n">
        <v>1</v>
      </c>
      <c r="G567" t="n">
        <v>1</v>
      </c>
      <c r="H567" t="n">
        <v>2</v>
      </c>
      <c r="I567" t="inlineStr">
        <is>
          <t>400001</t>
        </is>
      </c>
      <c r="J567" t="inlineStr">
        <is>
          <t>ТСЭМ Московской обл., 400001, приказ Минстроя России №675/пр от 28.02.2017 № 264/пр</t>
        </is>
      </c>
      <c r="K567" t="inlineStr">
        <is>
          <t>Автомобили бортовые, грузоподъемность до 5 т</t>
        </is>
      </c>
      <c r="L567" t="n">
        <v>1368</v>
      </c>
      <c r="N567" t="n">
        <v>1011</v>
      </c>
      <c r="O567" t="inlineStr">
        <is>
          <t>маш.-ч</t>
        </is>
      </c>
      <c r="P567" t="inlineStr">
        <is>
          <t>маш.-ч</t>
        </is>
      </c>
      <c r="Q567" t="n">
        <v>1</v>
      </c>
      <c r="X567" t="n">
        <v>0.01</v>
      </c>
      <c r="Y567" t="n">
        <v>0</v>
      </c>
      <c r="Z567" t="n">
        <v>87.17</v>
      </c>
      <c r="AA567" t="n">
        <v>11.6</v>
      </c>
      <c r="AB567" t="n">
        <v>0</v>
      </c>
      <c r="AC567" t="n">
        <v>0</v>
      </c>
      <c r="AD567" t="n">
        <v>1</v>
      </c>
      <c r="AE567" t="n">
        <v>0</v>
      </c>
      <c r="AF567" t="inlineStr"/>
      <c r="AG567" t="n">
        <v>0.01</v>
      </c>
      <c r="AH567" t="n">
        <v>2</v>
      </c>
      <c r="AI567" t="n">
        <v>78867324</v>
      </c>
      <c r="AJ567" t="n">
        <v>582</v>
      </c>
      <c r="AK567" t="n">
        <v>0</v>
      </c>
      <c r="AL567" t="n">
        <v>0</v>
      </c>
      <c r="AM567" t="n">
        <v>0</v>
      </c>
      <c r="AN567" t="n">
        <v>0</v>
      </c>
      <c r="AO567" t="n">
        <v>0</v>
      </c>
      <c r="AP567" t="n">
        <v>0</v>
      </c>
      <c r="AQ567" t="n">
        <v>0</v>
      </c>
      <c r="AR567" t="n">
        <v>0</v>
      </c>
    </row>
    <row r="568">
      <c r="A568">
        <f>ROW(Source!A1724)</f>
        <v/>
      </c>
      <c r="B568" t="n">
        <v>78867331</v>
      </c>
      <c r="C568" t="n">
        <v>78867322</v>
      </c>
      <c r="D568" t="n">
        <v>29110139</v>
      </c>
      <c r="E568" t="n">
        <v>1</v>
      </c>
      <c r="F568" t="n">
        <v>1</v>
      </c>
      <c r="G568" t="n">
        <v>1</v>
      </c>
      <c r="H568" t="n">
        <v>3</v>
      </c>
      <c r="I568" t="inlineStr">
        <is>
          <t>101-1703</t>
        </is>
      </c>
      <c r="J568" t="inlineStr">
        <is>
          <t>ТССЦ Московской обл., 101-1703, приказ Минстроя России №675/пр от 28.02.2017 № 254/пр</t>
        </is>
      </c>
      <c r="K568" t="inlineStr">
        <is>
          <t>Прокладки резиновые (пластина техническая прессованная)</t>
        </is>
      </c>
      <c r="L568" t="n">
        <v>1346</v>
      </c>
      <c r="N568" t="n">
        <v>1009</v>
      </c>
      <c r="O568" t="inlineStr">
        <is>
          <t>кг</t>
        </is>
      </c>
      <c r="P568" t="inlineStr">
        <is>
          <t>кг</t>
        </is>
      </c>
      <c r="Q568" t="n">
        <v>1</v>
      </c>
      <c r="X568" t="n">
        <v>2</v>
      </c>
      <c r="Y568" t="n">
        <v>23.09</v>
      </c>
      <c r="Z568" t="n">
        <v>0</v>
      </c>
      <c r="AA568" t="n">
        <v>0</v>
      </c>
      <c r="AB568" t="n">
        <v>0</v>
      </c>
      <c r="AC568" t="n">
        <v>0</v>
      </c>
      <c r="AD568" t="n">
        <v>1</v>
      </c>
      <c r="AE568" t="n">
        <v>0</v>
      </c>
      <c r="AF568" t="inlineStr"/>
      <c r="AG568" t="n">
        <v>2</v>
      </c>
      <c r="AH568" t="n">
        <v>2</v>
      </c>
      <c r="AI568" t="n">
        <v>78867325</v>
      </c>
      <c r="AJ568" t="n">
        <v>583</v>
      </c>
      <c r="AK568" t="n">
        <v>0</v>
      </c>
      <c r="AL568" t="n">
        <v>0</v>
      </c>
      <c r="AM568" t="n">
        <v>0</v>
      </c>
      <c r="AN568" t="n">
        <v>0</v>
      </c>
      <c r="AO568" t="n">
        <v>0</v>
      </c>
      <c r="AP568" t="n">
        <v>0</v>
      </c>
      <c r="AQ568" t="n">
        <v>0</v>
      </c>
      <c r="AR568" t="n">
        <v>0</v>
      </c>
    </row>
    <row r="569">
      <c r="A569">
        <f>ROW(Source!A1724)</f>
        <v/>
      </c>
      <c r="B569" t="n">
        <v>78867332</v>
      </c>
      <c r="C569" t="n">
        <v>78867322</v>
      </c>
      <c r="D569" t="n">
        <v>29114240</v>
      </c>
      <c r="E569" t="n">
        <v>1</v>
      </c>
      <c r="F569" t="n">
        <v>1</v>
      </c>
      <c r="G569" t="n">
        <v>1</v>
      </c>
      <c r="H569" t="n">
        <v>3</v>
      </c>
      <c r="I569" t="inlineStr">
        <is>
          <t>101-2576</t>
        </is>
      </c>
      <c r="J569" t="inlineStr">
        <is>
          <t>ТССЦ Московской обл., 101-2576, приказ Минстроя России №675/пр от 28.02.2017 № 254/пр</t>
        </is>
      </c>
      <c r="K569" t="inlineStr">
        <is>
          <t>Болты с гайками и шайбами для санитарно-технических работ диаметром 16 мм</t>
        </is>
      </c>
      <c r="L569" t="n">
        <v>1348</v>
      </c>
      <c r="N569" t="n">
        <v>1009</v>
      </c>
      <c r="O569" t="inlineStr">
        <is>
          <t>т</t>
        </is>
      </c>
      <c r="P569" t="inlineStr">
        <is>
          <t>т</t>
        </is>
      </c>
      <c r="Q569" t="n">
        <v>1000</v>
      </c>
      <c r="X569" t="n">
        <v>0.005</v>
      </c>
      <c r="Y569" t="n">
        <v>14830</v>
      </c>
      <c r="Z569" t="n">
        <v>0</v>
      </c>
      <c r="AA569" t="n">
        <v>0</v>
      </c>
      <c r="AB569" t="n">
        <v>0</v>
      </c>
      <c r="AC569" t="n">
        <v>0</v>
      </c>
      <c r="AD569" t="n">
        <v>1</v>
      </c>
      <c r="AE569" t="n">
        <v>0</v>
      </c>
      <c r="AF569" t="inlineStr"/>
      <c r="AG569" t="n">
        <v>0.005</v>
      </c>
      <c r="AH569" t="n">
        <v>2</v>
      </c>
      <c r="AI569" t="n">
        <v>78867326</v>
      </c>
      <c r="AJ569" t="n">
        <v>584</v>
      </c>
      <c r="AK569" t="n">
        <v>0</v>
      </c>
      <c r="AL569" t="n">
        <v>0</v>
      </c>
      <c r="AM569" t="n">
        <v>0</v>
      </c>
      <c r="AN569" t="n">
        <v>0</v>
      </c>
      <c r="AO569" t="n">
        <v>0</v>
      </c>
      <c r="AP569" t="n">
        <v>0</v>
      </c>
      <c r="AQ569" t="n">
        <v>0</v>
      </c>
      <c r="AR569" t="n">
        <v>0</v>
      </c>
    </row>
    <row r="570">
      <c r="A570">
        <f>ROW(Source!A1724)</f>
        <v/>
      </c>
      <c r="B570" t="n">
        <v>78867333</v>
      </c>
      <c r="C570" t="n">
        <v>78867322</v>
      </c>
      <c r="D570" t="n">
        <v>29150040</v>
      </c>
      <c r="E570" t="n">
        <v>1</v>
      </c>
      <c r="F570" t="n">
        <v>1</v>
      </c>
      <c r="G570" t="n">
        <v>1</v>
      </c>
      <c r="H570" t="n">
        <v>3</v>
      </c>
      <c r="I570" t="inlineStr">
        <is>
          <t>411-0001</t>
        </is>
      </c>
      <c r="J570" t="inlineStr">
        <is>
          <t>ТССЦ Московской обл., 411-0001, приказ Минстроя России №675/пр от 28.02.2017 № 257/пр</t>
        </is>
      </c>
      <c r="K570" t="inlineStr">
        <is>
          <t>Вода</t>
        </is>
      </c>
      <c r="L570" t="n">
        <v>1339</v>
      </c>
      <c r="N570" t="n">
        <v>1007</v>
      </c>
      <c r="O570" t="inlineStr">
        <is>
          <t>м3</t>
        </is>
      </c>
      <c r="P570" t="inlineStr">
        <is>
          <t>м3</t>
        </is>
      </c>
      <c r="Q570" t="n">
        <v>1</v>
      </c>
      <c r="X570" t="n">
        <v>7.8</v>
      </c>
      <c r="Y570" t="n">
        <v>2.44</v>
      </c>
      <c r="Z570" t="n">
        <v>0</v>
      </c>
      <c r="AA570" t="n">
        <v>0</v>
      </c>
      <c r="AB570" t="n">
        <v>0</v>
      </c>
      <c r="AC570" t="n">
        <v>0</v>
      </c>
      <c r="AD570" t="n">
        <v>1</v>
      </c>
      <c r="AE570" t="n">
        <v>0</v>
      </c>
      <c r="AF570" t="inlineStr"/>
      <c r="AG570" t="n">
        <v>7.8</v>
      </c>
      <c r="AH570" t="n">
        <v>2</v>
      </c>
      <c r="AI570" t="n">
        <v>78867327</v>
      </c>
      <c r="AJ570" t="n">
        <v>585</v>
      </c>
      <c r="AK570" t="n">
        <v>0</v>
      </c>
      <c r="AL570" t="n">
        <v>0</v>
      </c>
      <c r="AM570" t="n">
        <v>0</v>
      </c>
      <c r="AN570" t="n">
        <v>0</v>
      </c>
      <c r="AO570" t="n">
        <v>0</v>
      </c>
      <c r="AP570" t="n">
        <v>0</v>
      </c>
      <c r="AQ570" t="n">
        <v>0</v>
      </c>
      <c r="AR570" t="n">
        <v>0</v>
      </c>
    </row>
    <row r="571">
      <c r="A571">
        <f>ROW(Source!A1764)</f>
        <v/>
      </c>
      <c r="B571" t="n">
        <v>78867407</v>
      </c>
      <c r="C571" t="n">
        <v>78867406</v>
      </c>
      <c r="D571" t="n">
        <v>18409992</v>
      </c>
      <c r="E571" t="n">
        <v>1</v>
      </c>
      <c r="F571" t="n">
        <v>1</v>
      </c>
      <c r="G571" t="n">
        <v>1</v>
      </c>
      <c r="H571" t="n">
        <v>1</v>
      </c>
      <c r="I571" t="inlineStr">
        <is>
          <t>1-1024-90</t>
        </is>
      </c>
      <c r="J571" t="inlineStr"/>
      <c r="K571" t="inlineStr">
        <is>
          <t>Рабочий строитель среднего разряда 2,4</t>
        </is>
      </c>
      <c r="L571" t="n">
        <v>1369</v>
      </c>
      <c r="N571" t="n">
        <v>1013</v>
      </c>
      <c r="O571" t="inlineStr">
        <is>
          <t>чел.-ч</t>
        </is>
      </c>
      <c r="P571" t="inlineStr">
        <is>
          <t>чел.-ч</t>
        </is>
      </c>
      <c r="Q571" t="n">
        <v>1</v>
      </c>
      <c r="X571" t="n">
        <v>80.59999999999999</v>
      </c>
      <c r="Y571" t="n">
        <v>0</v>
      </c>
      <c r="Z571" t="n">
        <v>0</v>
      </c>
      <c r="AA571" t="n">
        <v>0</v>
      </c>
      <c r="AB571" t="n">
        <v>8.09</v>
      </c>
      <c r="AC571" t="n">
        <v>0</v>
      </c>
      <c r="AD571" t="n">
        <v>1</v>
      </c>
      <c r="AE571" t="n">
        <v>1</v>
      </c>
      <c r="AF571" t="inlineStr"/>
      <c r="AG571" t="n">
        <v>80.59999999999999</v>
      </c>
      <c r="AH571" t="n">
        <v>2</v>
      </c>
      <c r="AI571" t="n">
        <v>78867407</v>
      </c>
      <c r="AJ571" t="n">
        <v>587</v>
      </c>
      <c r="AK571" t="n">
        <v>0</v>
      </c>
      <c r="AL571" t="n">
        <v>0</v>
      </c>
      <c r="AM571" t="n">
        <v>0</v>
      </c>
      <c r="AN571" t="n">
        <v>0</v>
      </c>
      <c r="AO571" t="n">
        <v>0</v>
      </c>
      <c r="AP571" t="n">
        <v>0</v>
      </c>
      <c r="AQ571" t="n">
        <v>0</v>
      </c>
      <c r="AR571" t="n">
        <v>0</v>
      </c>
    </row>
    <row r="572">
      <c r="A572">
        <f>ROW(Source!A1764)</f>
        <v/>
      </c>
      <c r="B572" t="n">
        <v>78867408</v>
      </c>
      <c r="C572" t="n">
        <v>78867406</v>
      </c>
      <c r="D572" t="n">
        <v>29174913</v>
      </c>
      <c r="E572" t="n">
        <v>1</v>
      </c>
      <c r="F572" t="n">
        <v>1</v>
      </c>
      <c r="G572" t="n">
        <v>1</v>
      </c>
      <c r="H572" t="n">
        <v>2</v>
      </c>
      <c r="I572" t="inlineStr">
        <is>
          <t>400001</t>
        </is>
      </c>
      <c r="J572" t="inlineStr">
        <is>
          <t>ТСЭМ Московской обл., 400001, приказ Минстроя России №675/пр от 28.02.2017 № 264/пр</t>
        </is>
      </c>
      <c r="K572" t="inlineStr">
        <is>
          <t>Автомобили бортовые, грузоподъемность до 5 т</t>
        </is>
      </c>
      <c r="L572" t="n">
        <v>1368</v>
      </c>
      <c r="N572" t="n">
        <v>1011</v>
      </c>
      <c r="O572" t="inlineStr">
        <is>
          <t>маш.-ч</t>
        </is>
      </c>
      <c r="P572" t="inlineStr">
        <is>
          <t>маш.-ч</t>
        </is>
      </c>
      <c r="Q572" t="n">
        <v>1</v>
      </c>
      <c r="X572" t="n">
        <v>0.01</v>
      </c>
      <c r="Y572" t="n">
        <v>0</v>
      </c>
      <c r="Z572" t="n">
        <v>87.17</v>
      </c>
      <c r="AA572" t="n">
        <v>11.6</v>
      </c>
      <c r="AB572" t="n">
        <v>0</v>
      </c>
      <c r="AC572" t="n">
        <v>0</v>
      </c>
      <c r="AD572" t="n">
        <v>1</v>
      </c>
      <c r="AE572" t="n">
        <v>0</v>
      </c>
      <c r="AF572" t="inlineStr"/>
      <c r="AG572" t="n">
        <v>0.01</v>
      </c>
      <c r="AH572" t="n">
        <v>2</v>
      </c>
      <c r="AI572" t="n">
        <v>78867408</v>
      </c>
      <c r="AJ572" t="n">
        <v>588</v>
      </c>
      <c r="AK572" t="n">
        <v>0</v>
      </c>
      <c r="AL572" t="n">
        <v>0</v>
      </c>
      <c r="AM572" t="n">
        <v>0</v>
      </c>
      <c r="AN572" t="n">
        <v>0</v>
      </c>
      <c r="AO572" t="n">
        <v>0</v>
      </c>
      <c r="AP572" t="n">
        <v>0</v>
      </c>
      <c r="AQ572" t="n">
        <v>0</v>
      </c>
      <c r="AR572" t="n">
        <v>0</v>
      </c>
    </row>
    <row r="573">
      <c r="A573">
        <f>ROW(Source!A1764)</f>
        <v/>
      </c>
      <c r="B573" t="n">
        <v>78867409</v>
      </c>
      <c r="C573" t="n">
        <v>78867406</v>
      </c>
      <c r="D573" t="n">
        <v>29110406</v>
      </c>
      <c r="E573" t="n">
        <v>1</v>
      </c>
      <c r="F573" t="n">
        <v>1</v>
      </c>
      <c r="G573" t="n">
        <v>1</v>
      </c>
      <c r="H573" t="n">
        <v>3</v>
      </c>
      <c r="I573" t="inlineStr">
        <is>
          <t>101-0426</t>
        </is>
      </c>
      <c r="J573" t="inlineStr">
        <is>
          <t>ТССЦ Московской обл., 101-0426, приказ Минстроя России №675/пр от 28.02.2017 № 254/пр</t>
        </is>
      </c>
      <c r="K573" t="inlineStr">
        <is>
          <t>Краски масляные и алкидные, готовые к применению белила цинковые МА-22</t>
        </is>
      </c>
      <c r="L573" t="n">
        <v>1348</v>
      </c>
      <c r="N573" t="n">
        <v>1009</v>
      </c>
      <c r="O573" t="inlineStr">
        <is>
          <t>т</t>
        </is>
      </c>
      <c r="P573" t="inlineStr">
        <is>
          <t>т</t>
        </is>
      </c>
      <c r="Q573" t="n">
        <v>1000</v>
      </c>
      <c r="X573" t="n">
        <v>0.0161</v>
      </c>
      <c r="Y573" t="n">
        <v>22532.99</v>
      </c>
      <c r="Z573" t="n">
        <v>0</v>
      </c>
      <c r="AA573" t="n">
        <v>0</v>
      </c>
      <c r="AB573" t="n">
        <v>0</v>
      </c>
      <c r="AC573" t="n">
        <v>0</v>
      </c>
      <c r="AD573" t="n">
        <v>1</v>
      </c>
      <c r="AE573" t="n">
        <v>0</v>
      </c>
      <c r="AF573" t="inlineStr"/>
      <c r="AG573" t="n">
        <v>0.0161</v>
      </c>
      <c r="AH573" t="n">
        <v>2</v>
      </c>
      <c r="AI573" t="n">
        <v>78867409</v>
      </c>
      <c r="AJ573" t="n">
        <v>589</v>
      </c>
      <c r="AK573" t="n">
        <v>0</v>
      </c>
      <c r="AL573" t="n">
        <v>0</v>
      </c>
      <c r="AM573" t="n">
        <v>0</v>
      </c>
      <c r="AN573" t="n">
        <v>0</v>
      </c>
      <c r="AO573" t="n">
        <v>0</v>
      </c>
      <c r="AP573" t="n">
        <v>0</v>
      </c>
      <c r="AQ573" t="n">
        <v>0</v>
      </c>
      <c r="AR573" t="n">
        <v>0</v>
      </c>
    </row>
    <row r="574">
      <c r="A574">
        <f>ROW(Source!A1764)</f>
        <v/>
      </c>
      <c r="B574" t="n">
        <v>78867410</v>
      </c>
      <c r="C574" t="n">
        <v>78867406</v>
      </c>
      <c r="D574" t="n">
        <v>29110573</v>
      </c>
      <c r="E574" t="n">
        <v>1</v>
      </c>
      <c r="F574" t="n">
        <v>1</v>
      </c>
      <c r="G574" t="n">
        <v>1</v>
      </c>
      <c r="H574" t="n">
        <v>3</v>
      </c>
      <c r="I574" t="inlineStr">
        <is>
          <t>101-0628</t>
        </is>
      </c>
      <c r="J574" t="inlineStr">
        <is>
          <t>ТССЦ Московской обл., 101-0628, приказ Минстроя России №675/пр от 28.02.2017 № 254/пр</t>
        </is>
      </c>
      <c r="K574" t="inlineStr">
        <is>
          <t>Олифа комбинированная, марки К-3</t>
        </is>
      </c>
      <c r="L574" t="n">
        <v>1348</v>
      </c>
      <c r="N574" t="n">
        <v>1009</v>
      </c>
      <c r="O574" t="inlineStr">
        <is>
          <t>т</t>
        </is>
      </c>
      <c r="P574" t="inlineStr">
        <is>
          <t>т</t>
        </is>
      </c>
      <c r="Q574" t="n">
        <v>1000</v>
      </c>
      <c r="X574" t="n">
        <v>0.008999999999999999</v>
      </c>
      <c r="Y574" t="n">
        <v>16950</v>
      </c>
      <c r="Z574" t="n">
        <v>0</v>
      </c>
      <c r="AA574" t="n">
        <v>0</v>
      </c>
      <c r="AB574" t="n">
        <v>0</v>
      </c>
      <c r="AC574" t="n">
        <v>0</v>
      </c>
      <c r="AD574" t="n">
        <v>1</v>
      </c>
      <c r="AE574" t="n">
        <v>0</v>
      </c>
      <c r="AF574" t="inlineStr"/>
      <c r="AG574" t="n">
        <v>0.008999999999999999</v>
      </c>
      <c r="AH574" t="n">
        <v>2</v>
      </c>
      <c r="AI574" t="n">
        <v>78867410</v>
      </c>
      <c r="AJ574" t="n">
        <v>590</v>
      </c>
      <c r="AK574" t="n">
        <v>0</v>
      </c>
      <c r="AL574" t="n">
        <v>0</v>
      </c>
      <c r="AM574" t="n">
        <v>0</v>
      </c>
      <c r="AN574" t="n">
        <v>0</v>
      </c>
      <c r="AO574" t="n">
        <v>0</v>
      </c>
      <c r="AP574" t="n">
        <v>0</v>
      </c>
      <c r="AQ574" t="n">
        <v>0</v>
      </c>
      <c r="AR574" t="n">
        <v>0</v>
      </c>
    </row>
    <row r="575">
      <c r="A575">
        <f>ROW(Source!A1764)</f>
        <v/>
      </c>
      <c r="B575" t="n">
        <v>78867411</v>
      </c>
      <c r="C575" t="n">
        <v>78867406</v>
      </c>
      <c r="D575" t="n">
        <v>29107800</v>
      </c>
      <c r="E575" t="n">
        <v>1</v>
      </c>
      <c r="F575" t="n">
        <v>1</v>
      </c>
      <c r="G575" t="n">
        <v>1</v>
      </c>
      <c r="H575" t="n">
        <v>3</v>
      </c>
      <c r="I575" t="inlineStr">
        <is>
          <t>101-1757</t>
        </is>
      </c>
      <c r="J575" t="inlineStr">
        <is>
          <t>ТССЦ Московской обл., 101-1757, приказ Минстроя России №675/пр от 28.02.2017 № 254/пр</t>
        </is>
      </c>
      <c r="K575" t="inlineStr">
        <is>
          <t>Ветошь</t>
        </is>
      </c>
      <c r="L575" t="n">
        <v>1346</v>
      </c>
      <c r="N575" t="n">
        <v>1009</v>
      </c>
      <c r="O575" t="inlineStr">
        <is>
          <t>кг</t>
        </is>
      </c>
      <c r="P575" t="inlineStr">
        <is>
          <t>кг</t>
        </is>
      </c>
      <c r="Q575" t="n">
        <v>1</v>
      </c>
      <c r="X575" t="n">
        <v>0.1</v>
      </c>
      <c r="Y575" t="n">
        <v>1.81</v>
      </c>
      <c r="Z575" t="n">
        <v>0</v>
      </c>
      <c r="AA575" t="n">
        <v>0</v>
      </c>
      <c r="AB575" t="n">
        <v>0</v>
      </c>
      <c r="AC575" t="n">
        <v>0</v>
      </c>
      <c r="AD575" t="n">
        <v>1</v>
      </c>
      <c r="AE575" t="n">
        <v>0</v>
      </c>
      <c r="AF575" t="inlineStr"/>
      <c r="AG575" t="n">
        <v>0.1</v>
      </c>
      <c r="AH575" t="n">
        <v>2</v>
      </c>
      <c r="AI575" t="n">
        <v>78867411</v>
      </c>
      <c r="AJ575" t="n">
        <v>591</v>
      </c>
      <c r="AK575" t="n">
        <v>0</v>
      </c>
      <c r="AL575" t="n">
        <v>0</v>
      </c>
      <c r="AM575" t="n">
        <v>0</v>
      </c>
      <c r="AN575" t="n">
        <v>0</v>
      </c>
      <c r="AO575" t="n">
        <v>0</v>
      </c>
      <c r="AP575" t="n">
        <v>0</v>
      </c>
      <c r="AQ575" t="n">
        <v>0</v>
      </c>
      <c r="AR575" t="n">
        <v>0</v>
      </c>
    </row>
    <row r="576">
      <c r="A576">
        <f>ROW(Source!A1765)</f>
        <v/>
      </c>
      <c r="B576" t="n">
        <v>78867413</v>
      </c>
      <c r="C576" t="n">
        <v>78867412</v>
      </c>
      <c r="D576" t="n">
        <v>18410572</v>
      </c>
      <c r="E576" t="n">
        <v>1</v>
      </c>
      <c r="F576" t="n">
        <v>1</v>
      </c>
      <c r="G576" t="n">
        <v>1</v>
      </c>
      <c r="H576" t="n">
        <v>1</v>
      </c>
      <c r="I576" t="inlineStr">
        <is>
          <t>1-1032-90</t>
        </is>
      </c>
      <c r="J576" t="inlineStr"/>
      <c r="K576" t="inlineStr">
        <is>
          <t>Рабочий строитель среднего разряда 3,2</t>
        </is>
      </c>
      <c r="L576" t="n">
        <v>1369</v>
      </c>
      <c r="N576" t="n">
        <v>1013</v>
      </c>
      <c r="O576" t="inlineStr">
        <is>
          <t>чел.-ч</t>
        </is>
      </c>
      <c r="P576" t="inlineStr">
        <is>
          <t>чел.-ч</t>
        </is>
      </c>
      <c r="Q576" t="n">
        <v>1</v>
      </c>
      <c r="X576" t="n">
        <v>65.94</v>
      </c>
      <c r="Y576" t="n">
        <v>0</v>
      </c>
      <c r="Z576" t="n">
        <v>0</v>
      </c>
      <c r="AA576" t="n">
        <v>0</v>
      </c>
      <c r="AB576" t="n">
        <v>8.74</v>
      </c>
      <c r="AC576" t="n">
        <v>0</v>
      </c>
      <c r="AD576" t="n">
        <v>1</v>
      </c>
      <c r="AE576" t="n">
        <v>1</v>
      </c>
      <c r="AF576" t="inlineStr"/>
      <c r="AG576" t="n">
        <v>65.94</v>
      </c>
      <c r="AH576" t="n">
        <v>2</v>
      </c>
      <c r="AI576" t="n">
        <v>78867413</v>
      </c>
      <c r="AJ576" t="n">
        <v>592</v>
      </c>
      <c r="AK576" t="n">
        <v>0</v>
      </c>
      <c r="AL576" t="n">
        <v>0</v>
      </c>
      <c r="AM576" t="n">
        <v>0</v>
      </c>
      <c r="AN576" t="n">
        <v>0</v>
      </c>
      <c r="AO576" t="n">
        <v>0</v>
      </c>
      <c r="AP576" t="n">
        <v>0</v>
      </c>
      <c r="AQ576" t="n">
        <v>0</v>
      </c>
      <c r="AR576" t="n">
        <v>0</v>
      </c>
    </row>
    <row r="577">
      <c r="A577">
        <f>ROW(Source!A1765)</f>
        <v/>
      </c>
      <c r="B577" t="n">
        <v>78867414</v>
      </c>
      <c r="C577" t="n">
        <v>78867412</v>
      </c>
      <c r="D577" t="n">
        <v>29174913</v>
      </c>
      <c r="E577" t="n">
        <v>1</v>
      </c>
      <c r="F577" t="n">
        <v>1</v>
      </c>
      <c r="G577" t="n">
        <v>1</v>
      </c>
      <c r="H577" t="n">
        <v>2</v>
      </c>
      <c r="I577" t="inlineStr">
        <is>
          <t>400001</t>
        </is>
      </c>
      <c r="J577" t="inlineStr">
        <is>
          <t>ТСЭМ Московской обл., 400001, приказ Минстроя России №675/пр от 28.02.2017 № 264/пр</t>
        </is>
      </c>
      <c r="K577" t="inlineStr">
        <is>
          <t>Автомобили бортовые, грузоподъемность до 5 т</t>
        </is>
      </c>
      <c r="L577" t="n">
        <v>1368</v>
      </c>
      <c r="N577" t="n">
        <v>1011</v>
      </c>
      <c r="O577" t="inlineStr">
        <is>
          <t>маш.-ч</t>
        </is>
      </c>
      <c r="P577" t="inlineStr">
        <is>
          <t>маш.-ч</t>
        </is>
      </c>
      <c r="Q577" t="n">
        <v>1</v>
      </c>
      <c r="X577" t="n">
        <v>0.01</v>
      </c>
      <c r="Y577" t="n">
        <v>0</v>
      </c>
      <c r="Z577" t="n">
        <v>87.17</v>
      </c>
      <c r="AA577" t="n">
        <v>11.6</v>
      </c>
      <c r="AB577" t="n">
        <v>0</v>
      </c>
      <c r="AC577" t="n">
        <v>0</v>
      </c>
      <c r="AD577" t="n">
        <v>1</v>
      </c>
      <c r="AE577" t="n">
        <v>0</v>
      </c>
      <c r="AF577" t="inlineStr"/>
      <c r="AG577" t="n">
        <v>0.01</v>
      </c>
      <c r="AH577" t="n">
        <v>2</v>
      </c>
      <c r="AI577" t="n">
        <v>78867414</v>
      </c>
      <c r="AJ577" t="n">
        <v>593</v>
      </c>
      <c r="AK577" t="n">
        <v>0</v>
      </c>
      <c r="AL577" t="n">
        <v>0</v>
      </c>
      <c r="AM577" t="n">
        <v>0</v>
      </c>
      <c r="AN577" t="n">
        <v>0</v>
      </c>
      <c r="AO577" t="n">
        <v>0</v>
      </c>
      <c r="AP577" t="n">
        <v>0</v>
      </c>
      <c r="AQ577" t="n">
        <v>0</v>
      </c>
      <c r="AR577" t="n">
        <v>0</v>
      </c>
    </row>
    <row r="578">
      <c r="A578">
        <f>ROW(Source!A1765)</f>
        <v/>
      </c>
      <c r="B578" t="n">
        <v>78867415</v>
      </c>
      <c r="C578" t="n">
        <v>78867412</v>
      </c>
      <c r="D578" t="n">
        <v>29110406</v>
      </c>
      <c r="E578" t="n">
        <v>1</v>
      </c>
      <c r="F578" t="n">
        <v>1</v>
      </c>
      <c r="G578" t="n">
        <v>1</v>
      </c>
      <c r="H578" t="n">
        <v>3</v>
      </c>
      <c r="I578" t="inlineStr">
        <is>
          <t>101-0426</t>
        </is>
      </c>
      <c r="J578" t="inlineStr">
        <is>
          <t>ТССЦ Московской обл., 101-0426, приказ Минстроя России №675/пр от 28.02.2017 № 254/пр</t>
        </is>
      </c>
      <c r="K578" t="inlineStr">
        <is>
          <t>Краски масляные и алкидные, готовые к применению белила цинковые МА-22</t>
        </is>
      </c>
      <c r="L578" t="n">
        <v>1348</v>
      </c>
      <c r="N578" t="n">
        <v>1009</v>
      </c>
      <c r="O578" t="inlineStr">
        <is>
          <t>т</t>
        </is>
      </c>
      <c r="P578" t="inlineStr">
        <is>
          <t>т</t>
        </is>
      </c>
      <c r="Q578" t="n">
        <v>1000</v>
      </c>
      <c r="X578" t="n">
        <v>0.0161</v>
      </c>
      <c r="Y578" t="n">
        <v>22532.99</v>
      </c>
      <c r="Z578" t="n">
        <v>0</v>
      </c>
      <c r="AA578" t="n">
        <v>0</v>
      </c>
      <c r="AB578" t="n">
        <v>0</v>
      </c>
      <c r="AC578" t="n">
        <v>0</v>
      </c>
      <c r="AD578" t="n">
        <v>1</v>
      </c>
      <c r="AE578" t="n">
        <v>0</v>
      </c>
      <c r="AF578" t="inlineStr"/>
      <c r="AG578" t="n">
        <v>0.0161</v>
      </c>
      <c r="AH578" t="n">
        <v>2</v>
      </c>
      <c r="AI578" t="n">
        <v>78867415</v>
      </c>
      <c r="AJ578" t="n">
        <v>594</v>
      </c>
      <c r="AK578" t="n">
        <v>0</v>
      </c>
      <c r="AL578" t="n">
        <v>0</v>
      </c>
      <c r="AM578" t="n">
        <v>0</v>
      </c>
      <c r="AN578" t="n">
        <v>0</v>
      </c>
      <c r="AO578" t="n">
        <v>0</v>
      </c>
      <c r="AP578" t="n">
        <v>0</v>
      </c>
      <c r="AQ578" t="n">
        <v>0</v>
      </c>
      <c r="AR578" t="n">
        <v>0</v>
      </c>
    </row>
    <row r="579">
      <c r="A579">
        <f>ROW(Source!A1765)</f>
        <v/>
      </c>
      <c r="B579" t="n">
        <v>78867416</v>
      </c>
      <c r="C579" t="n">
        <v>78867412</v>
      </c>
      <c r="D579" t="n">
        <v>29110573</v>
      </c>
      <c r="E579" t="n">
        <v>1</v>
      </c>
      <c r="F579" t="n">
        <v>1</v>
      </c>
      <c r="G579" t="n">
        <v>1</v>
      </c>
      <c r="H579" t="n">
        <v>3</v>
      </c>
      <c r="I579" t="inlineStr">
        <is>
          <t>101-0628</t>
        </is>
      </c>
      <c r="J579" t="inlineStr">
        <is>
          <t>ТССЦ Московской обл., 101-0628, приказ Минстроя России №675/пр от 28.02.2017 № 254/пр</t>
        </is>
      </c>
      <c r="K579" t="inlineStr">
        <is>
          <t>Олифа комбинированная, марки К-3</t>
        </is>
      </c>
      <c r="L579" t="n">
        <v>1348</v>
      </c>
      <c r="N579" t="n">
        <v>1009</v>
      </c>
      <c r="O579" t="inlineStr">
        <is>
          <t>т</t>
        </is>
      </c>
      <c r="P579" t="inlineStr">
        <is>
          <t>т</t>
        </is>
      </c>
      <c r="Q579" t="n">
        <v>1000</v>
      </c>
      <c r="X579" t="n">
        <v>0.008999999999999999</v>
      </c>
      <c r="Y579" t="n">
        <v>16950</v>
      </c>
      <c r="Z579" t="n">
        <v>0</v>
      </c>
      <c r="AA579" t="n">
        <v>0</v>
      </c>
      <c r="AB579" t="n">
        <v>0</v>
      </c>
      <c r="AC579" t="n">
        <v>0</v>
      </c>
      <c r="AD579" t="n">
        <v>1</v>
      </c>
      <c r="AE579" t="n">
        <v>0</v>
      </c>
      <c r="AF579" t="inlineStr"/>
      <c r="AG579" t="n">
        <v>0.008999999999999999</v>
      </c>
      <c r="AH579" t="n">
        <v>2</v>
      </c>
      <c r="AI579" t="n">
        <v>78867416</v>
      </c>
      <c r="AJ579" t="n">
        <v>595</v>
      </c>
      <c r="AK579" t="n">
        <v>0</v>
      </c>
      <c r="AL579" t="n">
        <v>0</v>
      </c>
      <c r="AM579" t="n">
        <v>0</v>
      </c>
      <c r="AN579" t="n">
        <v>0</v>
      </c>
      <c r="AO579" t="n">
        <v>0</v>
      </c>
      <c r="AP579" t="n">
        <v>0</v>
      </c>
      <c r="AQ579" t="n">
        <v>0</v>
      </c>
      <c r="AR579" t="n">
        <v>0</v>
      </c>
    </row>
    <row r="580">
      <c r="A580">
        <f>ROW(Source!A1765)</f>
        <v/>
      </c>
      <c r="B580" t="n">
        <v>78867417</v>
      </c>
      <c r="C580" t="n">
        <v>78867412</v>
      </c>
      <c r="D580" t="n">
        <v>29107800</v>
      </c>
      <c r="E580" t="n">
        <v>1</v>
      </c>
      <c r="F580" t="n">
        <v>1</v>
      </c>
      <c r="G580" t="n">
        <v>1</v>
      </c>
      <c r="H580" t="n">
        <v>3</v>
      </c>
      <c r="I580" t="inlineStr">
        <is>
          <t>101-1757</t>
        </is>
      </c>
      <c r="J580" t="inlineStr">
        <is>
          <t>ТССЦ Московской обл., 101-1757, приказ Минстроя России №675/пр от 28.02.2017 № 254/пр</t>
        </is>
      </c>
      <c r="K580" t="inlineStr">
        <is>
          <t>Ветошь</t>
        </is>
      </c>
      <c r="L580" t="n">
        <v>1346</v>
      </c>
      <c r="N580" t="n">
        <v>1009</v>
      </c>
      <c r="O580" t="inlineStr">
        <is>
          <t>кг</t>
        </is>
      </c>
      <c r="P580" t="inlineStr">
        <is>
          <t>кг</t>
        </is>
      </c>
      <c r="Q580" t="n">
        <v>1</v>
      </c>
      <c r="X580" t="n">
        <v>0.1</v>
      </c>
      <c r="Y580" t="n">
        <v>1.81</v>
      </c>
      <c r="Z580" t="n">
        <v>0</v>
      </c>
      <c r="AA580" t="n">
        <v>0</v>
      </c>
      <c r="AB580" t="n">
        <v>0</v>
      </c>
      <c r="AC580" t="n">
        <v>0</v>
      </c>
      <c r="AD580" t="n">
        <v>1</v>
      </c>
      <c r="AE580" t="n">
        <v>0</v>
      </c>
      <c r="AF580" t="inlineStr"/>
      <c r="AG580" t="n">
        <v>0.1</v>
      </c>
      <c r="AH580" t="n">
        <v>2</v>
      </c>
      <c r="AI580" t="n">
        <v>78867417</v>
      </c>
      <c r="AJ580" t="n">
        <v>596</v>
      </c>
      <c r="AK580" t="n">
        <v>0</v>
      </c>
      <c r="AL580" t="n">
        <v>0</v>
      </c>
      <c r="AM580" t="n">
        <v>0</v>
      </c>
      <c r="AN580" t="n">
        <v>0</v>
      </c>
      <c r="AO580" t="n">
        <v>0</v>
      </c>
      <c r="AP580" t="n">
        <v>0</v>
      </c>
      <c r="AQ580" t="n">
        <v>0</v>
      </c>
      <c r="AR580" t="n">
        <v>0</v>
      </c>
    </row>
    <row r="581">
      <c r="A581">
        <f>ROW(Source!A1766)</f>
        <v/>
      </c>
      <c r="B581" t="n">
        <v>78867419</v>
      </c>
      <c r="C581" t="n">
        <v>78867418</v>
      </c>
      <c r="D581" t="n">
        <v>18406785</v>
      </c>
      <c r="E581" t="n">
        <v>1</v>
      </c>
      <c r="F581" t="n">
        <v>1</v>
      </c>
      <c r="G581" t="n">
        <v>1</v>
      </c>
      <c r="H581" t="n">
        <v>1</v>
      </c>
      <c r="I581" t="inlineStr">
        <is>
          <t>1-1033-90</t>
        </is>
      </c>
      <c r="J581" t="inlineStr"/>
      <c r="K581" t="inlineStr">
        <is>
          <t>Рабочий строитель среднего разряда 3,3</t>
        </is>
      </c>
      <c r="L581" t="n">
        <v>1369</v>
      </c>
      <c r="N581" t="n">
        <v>1013</v>
      </c>
      <c r="O581" t="inlineStr">
        <is>
          <t>чел.-ч</t>
        </is>
      </c>
      <c r="P581" t="inlineStr">
        <is>
          <t>чел.-ч</t>
        </is>
      </c>
      <c r="Q581" t="n">
        <v>1</v>
      </c>
      <c r="X581" t="n">
        <v>129.9</v>
      </c>
      <c r="Y581" t="n">
        <v>0</v>
      </c>
      <c r="Z581" t="n">
        <v>0</v>
      </c>
      <c r="AA581" t="n">
        <v>0</v>
      </c>
      <c r="AB581" t="n">
        <v>8.859999999999999</v>
      </c>
      <c r="AC581" t="n">
        <v>0</v>
      </c>
      <c r="AD581" t="n">
        <v>1</v>
      </c>
      <c r="AE581" t="n">
        <v>1</v>
      </c>
      <c r="AF581" t="inlineStr"/>
      <c r="AG581" t="n">
        <v>129.9</v>
      </c>
      <c r="AH581" t="n">
        <v>2</v>
      </c>
      <c r="AI581" t="n">
        <v>78867419</v>
      </c>
      <c r="AJ581" t="n">
        <v>597</v>
      </c>
      <c r="AK581" t="n">
        <v>0</v>
      </c>
      <c r="AL581" t="n">
        <v>0</v>
      </c>
      <c r="AM581" t="n">
        <v>0</v>
      </c>
      <c r="AN581" t="n">
        <v>0</v>
      </c>
      <c r="AO581" t="n">
        <v>0</v>
      </c>
      <c r="AP581" t="n">
        <v>0</v>
      </c>
      <c r="AQ581" t="n">
        <v>0</v>
      </c>
      <c r="AR581" t="n">
        <v>0</v>
      </c>
    </row>
    <row r="582">
      <c r="A582">
        <f>ROW(Source!A1766)</f>
        <v/>
      </c>
      <c r="B582" t="n">
        <v>78867420</v>
      </c>
      <c r="C582" t="n">
        <v>78867418</v>
      </c>
      <c r="D582" t="n">
        <v>121548</v>
      </c>
      <c r="E582" t="n">
        <v>1</v>
      </c>
      <c r="F582" t="n">
        <v>1</v>
      </c>
      <c r="G582" t="n">
        <v>1</v>
      </c>
      <c r="H582" t="n">
        <v>1</v>
      </c>
      <c r="I582" t="inlineStr">
        <is>
          <t>2</t>
        </is>
      </c>
      <c r="J582" t="inlineStr"/>
      <c r="K582" t="inlineStr">
        <is>
          <t>Затраты труда машинистов</t>
        </is>
      </c>
      <c r="L582" t="n">
        <v>608254</v>
      </c>
      <c r="N582" t="n">
        <v>1013</v>
      </c>
      <c r="O582" t="inlineStr">
        <is>
          <t>чел.час</t>
        </is>
      </c>
      <c r="P582" t="inlineStr">
        <is>
          <t>чел.час</t>
        </is>
      </c>
      <c r="Q582" t="n">
        <v>1</v>
      </c>
      <c r="X582" t="n">
        <v>1.38</v>
      </c>
      <c r="Y582" t="n">
        <v>0</v>
      </c>
      <c r="Z582" t="n">
        <v>0</v>
      </c>
      <c r="AA582" t="n">
        <v>0</v>
      </c>
      <c r="AB582" t="n">
        <v>0</v>
      </c>
      <c r="AC582" t="n">
        <v>0</v>
      </c>
      <c r="AD582" t="n">
        <v>1</v>
      </c>
      <c r="AE582" t="n">
        <v>2</v>
      </c>
      <c r="AF582" t="inlineStr"/>
      <c r="AG582" t="n">
        <v>1.38</v>
      </c>
      <c r="AH582" t="n">
        <v>2</v>
      </c>
      <c r="AI582" t="n">
        <v>78867420</v>
      </c>
      <c r="AJ582" t="n">
        <v>598</v>
      </c>
      <c r="AK582" t="n">
        <v>0</v>
      </c>
      <c r="AL582" t="n">
        <v>0</v>
      </c>
      <c r="AM582" t="n">
        <v>0</v>
      </c>
      <c r="AN582" t="n">
        <v>0</v>
      </c>
      <c r="AO582" t="n">
        <v>0</v>
      </c>
      <c r="AP582" t="n">
        <v>0</v>
      </c>
      <c r="AQ582" t="n">
        <v>0</v>
      </c>
      <c r="AR582" t="n">
        <v>0</v>
      </c>
    </row>
    <row r="583">
      <c r="A583">
        <f>ROW(Source!A1766)</f>
        <v/>
      </c>
      <c r="B583" t="n">
        <v>78867421</v>
      </c>
      <c r="C583" t="n">
        <v>78867418</v>
      </c>
      <c r="D583" t="n">
        <v>29172513</v>
      </c>
      <c r="E583" t="n">
        <v>1</v>
      </c>
      <c r="F583" t="n">
        <v>1</v>
      </c>
      <c r="G583" t="n">
        <v>1</v>
      </c>
      <c r="H583" t="n">
        <v>2</v>
      </c>
      <c r="I583" t="inlineStr">
        <is>
          <t>030401</t>
        </is>
      </c>
      <c r="J583" t="inlineStr">
        <is>
          <t>ТСЭМ Московской обл., 030401, приказ Минстроя России №675/пр от 28.02.2017 № 264/пр</t>
        </is>
      </c>
      <c r="K583" t="inlineStr">
        <is>
          <t>Лебедки электрические тяговым усилием до 5,79 кН (0,59 т)</t>
        </is>
      </c>
      <c r="L583" t="n">
        <v>1368</v>
      </c>
      <c r="N583" t="n">
        <v>1011</v>
      </c>
      <c r="O583" t="inlineStr">
        <is>
          <t>маш.-ч</t>
        </is>
      </c>
      <c r="P583" t="inlineStr">
        <is>
          <t>маш.-ч</t>
        </is>
      </c>
      <c r="Q583" t="n">
        <v>1</v>
      </c>
      <c r="X583" t="n">
        <v>2.1</v>
      </c>
      <c r="Y583" t="n">
        <v>0</v>
      </c>
      <c r="Z583" t="n">
        <v>1.7</v>
      </c>
      <c r="AA583" t="n">
        <v>0</v>
      </c>
      <c r="AB583" t="n">
        <v>0</v>
      </c>
      <c r="AC583" t="n">
        <v>0</v>
      </c>
      <c r="AD583" t="n">
        <v>1</v>
      </c>
      <c r="AE583" t="n">
        <v>0</v>
      </c>
      <c r="AF583" t="inlineStr"/>
      <c r="AG583" t="n">
        <v>2.1</v>
      </c>
      <c r="AH583" t="n">
        <v>2</v>
      </c>
      <c r="AI583" t="n">
        <v>78867421</v>
      </c>
      <c r="AJ583" t="n">
        <v>599</v>
      </c>
      <c r="AK583" t="n">
        <v>0</v>
      </c>
      <c r="AL583" t="n">
        <v>0</v>
      </c>
      <c r="AM583" t="n">
        <v>0</v>
      </c>
      <c r="AN583" t="n">
        <v>0</v>
      </c>
      <c r="AO583" t="n">
        <v>0</v>
      </c>
      <c r="AP583" t="n">
        <v>0</v>
      </c>
      <c r="AQ583" t="n">
        <v>0</v>
      </c>
      <c r="AR583" t="n">
        <v>0</v>
      </c>
    </row>
    <row r="584">
      <c r="A584">
        <f>ROW(Source!A1766)</f>
        <v/>
      </c>
      <c r="B584" t="n">
        <v>78867422</v>
      </c>
      <c r="C584" t="n">
        <v>78867418</v>
      </c>
      <c r="D584" t="n">
        <v>29172710</v>
      </c>
      <c r="E584" t="n">
        <v>1</v>
      </c>
      <c r="F584" t="n">
        <v>1</v>
      </c>
      <c r="G584" t="n">
        <v>1</v>
      </c>
      <c r="H584" t="n">
        <v>2</v>
      </c>
      <c r="I584" t="inlineStr">
        <is>
          <t>050101</t>
        </is>
      </c>
      <c r="J584" t="inlineStr">
        <is>
          <t>ТСЭМ Московской обл., 050101, приказ Минстроя России №675/пр от 28.02.2017 № 264/пр</t>
        </is>
      </c>
      <c r="K584" t="inlineStr">
        <is>
          <t>Компрессоры передвижные с двигателем внутреннего сгорания давлением до 686 кПа (7 ат), производительность  до 5 м3/мин</t>
        </is>
      </c>
      <c r="L584" t="n">
        <v>1368</v>
      </c>
      <c r="N584" t="n">
        <v>1011</v>
      </c>
      <c r="O584" t="inlineStr">
        <is>
          <t>маш.-ч</t>
        </is>
      </c>
      <c r="P584" t="inlineStr">
        <is>
          <t>маш.-ч</t>
        </is>
      </c>
      <c r="Q584" t="n">
        <v>1</v>
      </c>
      <c r="X584" t="n">
        <v>1.38</v>
      </c>
      <c r="Y584" t="n">
        <v>0</v>
      </c>
      <c r="Z584" t="n">
        <v>46.56</v>
      </c>
      <c r="AA584" t="n">
        <v>10.06</v>
      </c>
      <c r="AB584" t="n">
        <v>0</v>
      </c>
      <c r="AC584" t="n">
        <v>0</v>
      </c>
      <c r="AD584" t="n">
        <v>1</v>
      </c>
      <c r="AE584" t="n">
        <v>0</v>
      </c>
      <c r="AF584" t="inlineStr"/>
      <c r="AG584" t="n">
        <v>1.38</v>
      </c>
      <c r="AH584" t="n">
        <v>2</v>
      </c>
      <c r="AI584" t="n">
        <v>78867422</v>
      </c>
      <c r="AJ584" t="n">
        <v>600</v>
      </c>
      <c r="AK584" t="n">
        <v>0</v>
      </c>
      <c r="AL584" t="n">
        <v>0</v>
      </c>
      <c r="AM584" t="n">
        <v>0</v>
      </c>
      <c r="AN584" t="n">
        <v>0</v>
      </c>
      <c r="AO584" t="n">
        <v>0</v>
      </c>
      <c r="AP584" t="n">
        <v>0</v>
      </c>
      <c r="AQ584" t="n">
        <v>0</v>
      </c>
      <c r="AR584" t="n">
        <v>0</v>
      </c>
    </row>
    <row r="585">
      <c r="A585">
        <f>ROW(Source!A1766)</f>
        <v/>
      </c>
      <c r="B585" t="n">
        <v>78867423</v>
      </c>
      <c r="C585" t="n">
        <v>78867418</v>
      </c>
      <c r="D585" t="n">
        <v>29174533</v>
      </c>
      <c r="E585" t="n">
        <v>1</v>
      </c>
      <c r="F585" t="n">
        <v>1</v>
      </c>
      <c r="G585" t="n">
        <v>1</v>
      </c>
      <c r="H585" t="n">
        <v>2</v>
      </c>
      <c r="I585" t="inlineStr">
        <is>
          <t>330804</t>
        </is>
      </c>
      <c r="J585" t="inlineStr">
        <is>
          <t>ТСЭМ Московской обл., 330804, приказ Минстроя России №675/пр от 28.02.2017 № 264/пр</t>
        </is>
      </c>
      <c r="K585" t="inlineStr">
        <is>
          <t>Молотки при работе от передвижных компрессорных станций отбойные пневматические</t>
        </is>
      </c>
      <c r="L585" t="n">
        <v>1368</v>
      </c>
      <c r="N585" t="n">
        <v>1011</v>
      </c>
      <c r="O585" t="inlineStr">
        <is>
          <t>маш.-ч</t>
        </is>
      </c>
      <c r="P585" t="inlineStr">
        <is>
          <t>маш.-ч</t>
        </is>
      </c>
      <c r="Q585" t="n">
        <v>1</v>
      </c>
      <c r="X585" t="n">
        <v>1.38</v>
      </c>
      <c r="Y585" t="n">
        <v>0</v>
      </c>
      <c r="Z585" t="n">
        <v>1.53</v>
      </c>
      <c r="AA585" t="n">
        <v>0</v>
      </c>
      <c r="AB585" t="n">
        <v>0</v>
      </c>
      <c r="AC585" t="n">
        <v>0</v>
      </c>
      <c r="AD585" t="n">
        <v>1</v>
      </c>
      <c r="AE585" t="n">
        <v>0</v>
      </c>
      <c r="AF585" t="inlineStr"/>
      <c r="AG585" t="n">
        <v>1.38</v>
      </c>
      <c r="AH585" t="n">
        <v>2</v>
      </c>
      <c r="AI585" t="n">
        <v>78867423</v>
      </c>
      <c r="AJ585" t="n">
        <v>601</v>
      </c>
      <c r="AK585" t="n">
        <v>0</v>
      </c>
      <c r="AL585" t="n">
        <v>0</v>
      </c>
      <c r="AM585" t="n">
        <v>0</v>
      </c>
      <c r="AN585" t="n">
        <v>0</v>
      </c>
      <c r="AO585" t="n">
        <v>0</v>
      </c>
      <c r="AP585" t="n">
        <v>0</v>
      </c>
      <c r="AQ585" t="n">
        <v>0</v>
      </c>
      <c r="AR585" t="n">
        <v>0</v>
      </c>
    </row>
    <row r="586">
      <c r="A586">
        <f>ROW(Source!A1766)</f>
        <v/>
      </c>
      <c r="B586" t="n">
        <v>78867424</v>
      </c>
      <c r="C586" t="n">
        <v>78867418</v>
      </c>
      <c r="D586" t="n">
        <v>29109197</v>
      </c>
      <c r="E586" t="n">
        <v>1</v>
      </c>
      <c r="F586" t="n">
        <v>1</v>
      </c>
      <c r="G586" t="n">
        <v>1</v>
      </c>
      <c r="H586" t="n">
        <v>3</v>
      </c>
      <c r="I586" t="inlineStr">
        <is>
          <t>101-1305</t>
        </is>
      </c>
      <c r="J586" t="inlineStr">
        <is>
          <t>ТССЦ Московской обл., 101-1305, приказ Минстроя России №675/пр от 28.02.2017 № 254/пр</t>
        </is>
      </c>
      <c r="K586" t="inlineStr">
        <is>
          <t>Портландцемент общестроительного назначения бездобавочный, марки 400</t>
        </is>
      </c>
      <c r="L586" t="n">
        <v>1348</v>
      </c>
      <c r="N586" t="n">
        <v>1009</v>
      </c>
      <c r="O586" t="inlineStr">
        <is>
          <t>т</t>
        </is>
      </c>
      <c r="P586" t="inlineStr">
        <is>
          <t>т</t>
        </is>
      </c>
      <c r="Q586" t="n">
        <v>1000</v>
      </c>
      <c r="X586" t="n">
        <v>0.021</v>
      </c>
      <c r="Y586" t="n">
        <v>412.01</v>
      </c>
      <c r="Z586" t="n">
        <v>0</v>
      </c>
      <c r="AA586" t="n">
        <v>0</v>
      </c>
      <c r="AB586" t="n">
        <v>0</v>
      </c>
      <c r="AC586" t="n">
        <v>0</v>
      </c>
      <c r="AD586" t="n">
        <v>1</v>
      </c>
      <c r="AE586" t="n">
        <v>0</v>
      </c>
      <c r="AF586" t="inlineStr"/>
      <c r="AG586" t="n">
        <v>0.021</v>
      </c>
      <c r="AH586" t="n">
        <v>2</v>
      </c>
      <c r="AI586" t="n">
        <v>78867424</v>
      </c>
      <c r="AJ586" t="n">
        <v>602</v>
      </c>
      <c r="AK586" t="n">
        <v>0</v>
      </c>
      <c r="AL586" t="n">
        <v>0</v>
      </c>
      <c r="AM586" t="n">
        <v>0</v>
      </c>
      <c r="AN586" t="n">
        <v>0</v>
      </c>
      <c r="AO586" t="n">
        <v>0</v>
      </c>
      <c r="AP586" t="n">
        <v>0</v>
      </c>
      <c r="AQ586" t="n">
        <v>0</v>
      </c>
      <c r="AR586" t="n">
        <v>0</v>
      </c>
    </row>
    <row r="587">
      <c r="A587">
        <f>ROW(Source!A1766)</f>
        <v/>
      </c>
      <c r="B587" t="n">
        <v>78867425</v>
      </c>
      <c r="C587" t="n">
        <v>78867418</v>
      </c>
      <c r="D587" t="n">
        <v>29145157</v>
      </c>
      <c r="E587" t="n">
        <v>1</v>
      </c>
      <c r="F587" t="n">
        <v>1</v>
      </c>
      <c r="G587" t="n">
        <v>1</v>
      </c>
      <c r="H587" t="n">
        <v>3</v>
      </c>
      <c r="I587" t="inlineStr">
        <is>
          <t>402-0004</t>
        </is>
      </c>
      <c r="J587" t="inlineStr">
        <is>
          <t>ТССЦ Московской обл., 402-0004, приказ Минстроя России №675/пр от 28.02.2017 № 257/пр</t>
        </is>
      </c>
      <c r="K587" t="inlineStr">
        <is>
          <t>Раствор готовый кладочный цементный марки 100</t>
        </is>
      </c>
      <c r="L587" t="n">
        <v>1339</v>
      </c>
      <c r="N587" t="n">
        <v>1007</v>
      </c>
      <c r="O587" t="inlineStr">
        <is>
          <t>м3</t>
        </is>
      </c>
      <c r="P587" t="inlineStr">
        <is>
          <t>м3</t>
        </is>
      </c>
      <c r="Q587" t="n">
        <v>1</v>
      </c>
      <c r="X587" t="n">
        <v>2.14</v>
      </c>
      <c r="Y587" t="n">
        <v>519.8</v>
      </c>
      <c r="Z587" t="n">
        <v>0</v>
      </c>
      <c r="AA587" t="n">
        <v>0</v>
      </c>
      <c r="AB587" t="n">
        <v>0</v>
      </c>
      <c r="AC587" t="n">
        <v>0</v>
      </c>
      <c r="AD587" t="n">
        <v>1</v>
      </c>
      <c r="AE587" t="n">
        <v>0</v>
      </c>
      <c r="AF587" t="inlineStr"/>
      <c r="AG587" t="n">
        <v>2.14</v>
      </c>
      <c r="AH587" t="n">
        <v>2</v>
      </c>
      <c r="AI587" t="n">
        <v>78867425</v>
      </c>
      <c r="AJ587" t="n">
        <v>603</v>
      </c>
      <c r="AK587" t="n">
        <v>0</v>
      </c>
      <c r="AL587" t="n">
        <v>0</v>
      </c>
      <c r="AM587" t="n">
        <v>0</v>
      </c>
      <c r="AN587" t="n">
        <v>0</v>
      </c>
      <c r="AO587" t="n">
        <v>0</v>
      </c>
      <c r="AP587" t="n">
        <v>0</v>
      </c>
      <c r="AQ587" t="n">
        <v>0</v>
      </c>
      <c r="AR587" t="n">
        <v>0</v>
      </c>
    </row>
    <row r="588">
      <c r="A588">
        <f>ROW(Source!A1766)</f>
        <v/>
      </c>
      <c r="B588" t="n">
        <v>78867426</v>
      </c>
      <c r="C588" t="n">
        <v>78867418</v>
      </c>
      <c r="D588" t="n">
        <v>29164349</v>
      </c>
      <c r="E588" t="n">
        <v>1</v>
      </c>
      <c r="F588" t="n">
        <v>1</v>
      </c>
      <c r="G588" t="n">
        <v>1</v>
      </c>
      <c r="H588" t="n">
        <v>3</v>
      </c>
      <c r="I588" t="inlineStr">
        <is>
          <t>509-9900</t>
        </is>
      </c>
      <c r="J588" t="inlineStr">
        <is>
          <t>ТССЦ Московской обл., 509-9900, приказ Минстроя России №675/пр от 28.02.2017 № 258/пр</t>
        </is>
      </c>
      <c r="K588" t="inlineStr">
        <is>
          <t>Строительный мусор</t>
        </is>
      </c>
      <c r="L588" t="n">
        <v>1348</v>
      </c>
      <c r="N588" t="n">
        <v>1009</v>
      </c>
      <c r="O588" t="inlineStr">
        <is>
          <t>т</t>
        </is>
      </c>
      <c r="P588" t="inlineStr">
        <is>
          <t>т</t>
        </is>
      </c>
      <c r="Q588" t="n">
        <v>1000</v>
      </c>
      <c r="X588" t="n">
        <v>1.48</v>
      </c>
      <c r="Y588" t="n">
        <v>0</v>
      </c>
      <c r="Z588" t="n">
        <v>0</v>
      </c>
      <c r="AA588" t="n">
        <v>0</v>
      </c>
      <c r="AB588" t="n">
        <v>0</v>
      </c>
      <c r="AC588" t="n">
        <v>0</v>
      </c>
      <c r="AD588" t="n">
        <v>0</v>
      </c>
      <c r="AE588" t="n">
        <v>0</v>
      </c>
      <c r="AF588" t="inlineStr"/>
      <c r="AG588" t="n">
        <v>1.48</v>
      </c>
      <c r="AH588" t="n">
        <v>2</v>
      </c>
      <c r="AI588" t="n">
        <v>78867426</v>
      </c>
      <c r="AJ588" t="n">
        <v>604</v>
      </c>
      <c r="AK588" t="n">
        <v>0</v>
      </c>
      <c r="AL588" t="n">
        <v>0</v>
      </c>
      <c r="AM588" t="n">
        <v>0</v>
      </c>
      <c r="AN588" t="n">
        <v>0</v>
      </c>
      <c r="AO588" t="n">
        <v>0</v>
      </c>
      <c r="AP588" t="n">
        <v>0</v>
      </c>
      <c r="AQ588" t="n">
        <v>0</v>
      </c>
      <c r="AR588" t="n">
        <v>0</v>
      </c>
    </row>
    <row r="589">
      <c r="A589">
        <f>ROW(Source!A1806)</f>
        <v/>
      </c>
      <c r="B589" t="n">
        <v>78867496</v>
      </c>
      <c r="C589" t="n">
        <v>78867495</v>
      </c>
      <c r="D589" t="n">
        <v>18406804</v>
      </c>
      <c r="E589" t="n">
        <v>1</v>
      </c>
      <c r="F589" t="n">
        <v>1</v>
      </c>
      <c r="G589" t="n">
        <v>1</v>
      </c>
      <c r="H589" t="n">
        <v>1</v>
      </c>
      <c r="I589" t="inlineStr">
        <is>
          <t>1-1020-90</t>
        </is>
      </c>
      <c r="J589" t="inlineStr"/>
      <c r="K589" t="inlineStr">
        <is>
          <t>Рабочий строитель среднего разряда 2</t>
        </is>
      </c>
      <c r="L589" t="n">
        <v>1369</v>
      </c>
      <c r="N589" t="n">
        <v>1013</v>
      </c>
      <c r="O589" t="inlineStr">
        <is>
          <t>чел.-ч</t>
        </is>
      </c>
      <c r="P589" t="inlineStr">
        <is>
          <t>чел.-ч</t>
        </is>
      </c>
      <c r="Q589" t="n">
        <v>1</v>
      </c>
      <c r="X589" t="n">
        <v>2.54</v>
      </c>
      <c r="Y589" t="n">
        <v>0</v>
      </c>
      <c r="Z589" t="n">
        <v>0</v>
      </c>
      <c r="AA589" t="n">
        <v>0</v>
      </c>
      <c r="AB589" t="n">
        <v>7.8</v>
      </c>
      <c r="AC589" t="n">
        <v>0</v>
      </c>
      <c r="AD589" t="n">
        <v>1</v>
      </c>
      <c r="AE589" t="n">
        <v>1</v>
      </c>
      <c r="AF589" t="inlineStr"/>
      <c r="AG589" t="n">
        <v>2.54</v>
      </c>
      <c r="AH589" t="n">
        <v>2</v>
      </c>
      <c r="AI589" t="n">
        <v>78867496</v>
      </c>
      <c r="AJ589" t="n">
        <v>605</v>
      </c>
      <c r="AK589" t="n">
        <v>0</v>
      </c>
      <c r="AL589" t="n">
        <v>0</v>
      </c>
      <c r="AM589" t="n">
        <v>0</v>
      </c>
      <c r="AN589" t="n">
        <v>0</v>
      </c>
      <c r="AO589" t="n">
        <v>0</v>
      </c>
      <c r="AP589" t="n">
        <v>0</v>
      </c>
      <c r="AQ589" t="n">
        <v>0</v>
      </c>
      <c r="AR589" t="n">
        <v>0</v>
      </c>
    </row>
    <row r="590">
      <c r="A590">
        <f>ROW(Source!A1806)</f>
        <v/>
      </c>
      <c r="B590" t="n">
        <v>78867497</v>
      </c>
      <c r="C590" t="n">
        <v>78867495</v>
      </c>
      <c r="D590" t="n">
        <v>29164349</v>
      </c>
      <c r="E590" t="n">
        <v>1</v>
      </c>
      <c r="F590" t="n">
        <v>1</v>
      </c>
      <c r="G590" t="n">
        <v>1</v>
      </c>
      <c r="H590" t="n">
        <v>3</v>
      </c>
      <c r="I590" t="inlineStr">
        <is>
          <t>509-9900</t>
        </is>
      </c>
      <c r="J590" t="inlineStr">
        <is>
          <t>ТССЦ Московской обл., 509-9900, приказ Минстроя России №675/пр от 28.02.2017 № 258/пр</t>
        </is>
      </c>
      <c r="K590" t="inlineStr">
        <is>
          <t>Строительный мусор</t>
        </is>
      </c>
      <c r="L590" t="n">
        <v>1348</v>
      </c>
      <c r="N590" t="n">
        <v>1009</v>
      </c>
      <c r="O590" t="inlineStr">
        <is>
          <t>т</t>
        </is>
      </c>
      <c r="P590" t="inlineStr">
        <is>
          <t>т</t>
        </is>
      </c>
      <c r="Q590" t="n">
        <v>1000</v>
      </c>
      <c r="X590" t="n">
        <v>0.004</v>
      </c>
      <c r="Y590" t="n">
        <v>0</v>
      </c>
      <c r="Z590" t="n">
        <v>0</v>
      </c>
      <c r="AA590" t="n">
        <v>0</v>
      </c>
      <c r="AB590" t="n">
        <v>0</v>
      </c>
      <c r="AC590" t="n">
        <v>0</v>
      </c>
      <c r="AD590" t="n">
        <v>0</v>
      </c>
      <c r="AE590" t="n">
        <v>0</v>
      </c>
      <c r="AF590" t="inlineStr"/>
      <c r="AG590" t="n">
        <v>0.004</v>
      </c>
      <c r="AH590" t="n">
        <v>2</v>
      </c>
      <c r="AI590" t="n">
        <v>78867497</v>
      </c>
      <c r="AJ590" t="n">
        <v>606</v>
      </c>
      <c r="AK590" t="n">
        <v>0</v>
      </c>
      <c r="AL590" t="n">
        <v>0</v>
      </c>
      <c r="AM590" t="n">
        <v>0</v>
      </c>
      <c r="AN590" t="n">
        <v>0</v>
      </c>
      <c r="AO590" t="n">
        <v>0</v>
      </c>
      <c r="AP590" t="n">
        <v>0</v>
      </c>
      <c r="AQ590" t="n">
        <v>0</v>
      </c>
      <c r="AR590" t="n">
        <v>0</v>
      </c>
    </row>
    <row r="591">
      <c r="A591">
        <f>ROW(Source!A1808)</f>
        <v/>
      </c>
      <c r="B591" t="n">
        <v>78867500</v>
      </c>
      <c r="C591" t="n">
        <v>78867499</v>
      </c>
      <c r="D591" t="n">
        <v>29361034</v>
      </c>
      <c r="E591" t="n">
        <v>1</v>
      </c>
      <c r="F591" t="n">
        <v>1</v>
      </c>
      <c r="G591" t="n">
        <v>1</v>
      </c>
      <c r="H591" t="n">
        <v>1</v>
      </c>
      <c r="I591" t="inlineStr">
        <is>
          <t>1-2038-90</t>
        </is>
      </c>
      <c r="J591" t="inlineStr"/>
      <c r="K591" t="inlineStr">
        <is>
          <t>Рабочий монтажник среднего разряда 3,8</t>
        </is>
      </c>
      <c r="L591" t="n">
        <v>1369</v>
      </c>
      <c r="N591" t="n">
        <v>1013</v>
      </c>
      <c r="O591" t="inlineStr">
        <is>
          <t>чел.-ч</t>
        </is>
      </c>
      <c r="P591" t="inlineStr">
        <is>
          <t>чел.-ч</t>
        </is>
      </c>
      <c r="Q591" t="n">
        <v>1</v>
      </c>
      <c r="X591" t="n">
        <v>16.5</v>
      </c>
      <c r="Y591" t="n">
        <v>0</v>
      </c>
      <c r="Z591" t="n">
        <v>0</v>
      </c>
      <c r="AA591" t="n">
        <v>0</v>
      </c>
      <c r="AB591" t="n">
        <v>9.4</v>
      </c>
      <c r="AC591" t="n">
        <v>0</v>
      </c>
      <c r="AD591" t="n">
        <v>1</v>
      </c>
      <c r="AE591" t="n">
        <v>1</v>
      </c>
      <c r="AF591" t="inlineStr"/>
      <c r="AG591" t="n">
        <v>16.5</v>
      </c>
      <c r="AH591" t="n">
        <v>2</v>
      </c>
      <c r="AI591" t="n">
        <v>78867500</v>
      </c>
      <c r="AJ591" t="n">
        <v>607</v>
      </c>
      <c r="AK591" t="n">
        <v>0</v>
      </c>
      <c r="AL591" t="n">
        <v>0</v>
      </c>
      <c r="AM591" t="n">
        <v>0</v>
      </c>
      <c r="AN591" t="n">
        <v>0</v>
      </c>
      <c r="AO591" t="n">
        <v>0</v>
      </c>
      <c r="AP591" t="n">
        <v>0</v>
      </c>
      <c r="AQ591" t="n">
        <v>0</v>
      </c>
      <c r="AR591" t="n">
        <v>0</v>
      </c>
    </row>
    <row r="592">
      <c r="A592">
        <f>ROW(Source!A1808)</f>
        <v/>
      </c>
      <c r="B592" t="n">
        <v>78867501</v>
      </c>
      <c r="C592" t="n">
        <v>78867499</v>
      </c>
      <c r="D592" t="n">
        <v>121548</v>
      </c>
      <c r="E592" t="n">
        <v>1</v>
      </c>
      <c r="F592" t="n">
        <v>1</v>
      </c>
      <c r="G592" t="n">
        <v>1</v>
      </c>
      <c r="H592" t="n">
        <v>1</v>
      </c>
      <c r="I592" t="inlineStr">
        <is>
          <t>2</t>
        </is>
      </c>
      <c r="J592" t="inlineStr"/>
      <c r="K592" t="inlineStr">
        <is>
          <t>Затраты труда машинистов</t>
        </is>
      </c>
      <c r="L592" t="n">
        <v>608254</v>
      </c>
      <c r="N592" t="n">
        <v>1013</v>
      </c>
      <c r="O592" t="inlineStr">
        <is>
          <t>чел.час</t>
        </is>
      </c>
      <c r="P592" t="inlineStr">
        <is>
          <t>чел.час</t>
        </is>
      </c>
      <c r="Q592" t="n">
        <v>1</v>
      </c>
      <c r="X592" t="n">
        <v>0.02</v>
      </c>
      <c r="Y592" t="n">
        <v>0</v>
      </c>
      <c r="Z592" t="n">
        <v>0</v>
      </c>
      <c r="AA592" t="n">
        <v>0</v>
      </c>
      <c r="AB592" t="n">
        <v>0</v>
      </c>
      <c r="AC592" t="n">
        <v>0</v>
      </c>
      <c r="AD592" t="n">
        <v>1</v>
      </c>
      <c r="AE592" t="n">
        <v>2</v>
      </c>
      <c r="AF592" t="inlineStr"/>
      <c r="AG592" t="n">
        <v>0.02</v>
      </c>
      <c r="AH592" t="n">
        <v>2</v>
      </c>
      <c r="AI592" t="n">
        <v>78867501</v>
      </c>
      <c r="AJ592" t="n">
        <v>608</v>
      </c>
      <c r="AK592" t="n">
        <v>0</v>
      </c>
      <c r="AL592" t="n">
        <v>0</v>
      </c>
      <c r="AM592" t="n">
        <v>0</v>
      </c>
      <c r="AN592" t="n">
        <v>0</v>
      </c>
      <c r="AO592" t="n">
        <v>0</v>
      </c>
      <c r="AP592" t="n">
        <v>0</v>
      </c>
      <c r="AQ592" t="n">
        <v>0</v>
      </c>
      <c r="AR592" t="n">
        <v>0</v>
      </c>
    </row>
    <row r="593">
      <c r="A593">
        <f>ROW(Source!A1808)</f>
        <v/>
      </c>
      <c r="B593" t="n">
        <v>78867502</v>
      </c>
      <c r="C593" t="n">
        <v>78867499</v>
      </c>
      <c r="D593" t="n">
        <v>29172362</v>
      </c>
      <c r="E593" t="n">
        <v>1</v>
      </c>
      <c r="F593" t="n">
        <v>1</v>
      </c>
      <c r="G593" t="n">
        <v>1</v>
      </c>
      <c r="H593" t="n">
        <v>2</v>
      </c>
      <c r="I593" t="inlineStr">
        <is>
          <t>021102</t>
        </is>
      </c>
      <c r="J593" t="inlineStr">
        <is>
          <t>ТСЭМ Московской обл., 021102, приказ Минстроя России №675/пр от 28.02.2017 № 264/пр</t>
        </is>
      </c>
      <c r="K593" t="inlineStr">
        <is>
          <t>Краны на автомобильном ходу при работе на монтаже технологического оборудования 10 т</t>
        </is>
      </c>
      <c r="L593" t="n">
        <v>1368</v>
      </c>
      <c r="N593" t="n">
        <v>1011</v>
      </c>
      <c r="O593" t="inlineStr">
        <is>
          <t>маш.-ч</t>
        </is>
      </c>
      <c r="P593" t="inlineStr">
        <is>
          <t>маш.-ч</t>
        </is>
      </c>
      <c r="Q593" t="n">
        <v>1</v>
      </c>
      <c r="X593" t="n">
        <v>0.02</v>
      </c>
      <c r="Y593" t="n">
        <v>0</v>
      </c>
      <c r="Z593" t="n">
        <v>134.65</v>
      </c>
      <c r="AA593" t="n">
        <v>13.5</v>
      </c>
      <c r="AB593" t="n">
        <v>0</v>
      </c>
      <c r="AC593" t="n">
        <v>0</v>
      </c>
      <c r="AD593" t="n">
        <v>1</v>
      </c>
      <c r="AE593" t="n">
        <v>0</v>
      </c>
      <c r="AF593" t="inlineStr"/>
      <c r="AG593" t="n">
        <v>0.02</v>
      </c>
      <c r="AH593" t="n">
        <v>2</v>
      </c>
      <c r="AI593" t="n">
        <v>78867502</v>
      </c>
      <c r="AJ593" t="n">
        <v>609</v>
      </c>
      <c r="AK593" t="n">
        <v>0</v>
      </c>
      <c r="AL593" t="n">
        <v>0</v>
      </c>
      <c r="AM593" t="n">
        <v>0</v>
      </c>
      <c r="AN593" t="n">
        <v>0</v>
      </c>
      <c r="AO593" t="n">
        <v>0</v>
      </c>
      <c r="AP593" t="n">
        <v>0</v>
      </c>
      <c r="AQ593" t="n">
        <v>0</v>
      </c>
      <c r="AR593" t="n">
        <v>0</v>
      </c>
    </row>
    <row r="594">
      <c r="A594">
        <f>ROW(Source!A1808)</f>
        <v/>
      </c>
      <c r="B594" t="n">
        <v>78867503</v>
      </c>
      <c r="C594" t="n">
        <v>78867499</v>
      </c>
      <c r="D594" t="n">
        <v>29174913</v>
      </c>
      <c r="E594" t="n">
        <v>1</v>
      </c>
      <c r="F594" t="n">
        <v>1</v>
      </c>
      <c r="G594" t="n">
        <v>1</v>
      </c>
      <c r="H594" t="n">
        <v>2</v>
      </c>
      <c r="I594" t="inlineStr">
        <is>
          <t>400001</t>
        </is>
      </c>
      <c r="J594" t="inlineStr">
        <is>
          <t>ТСЭМ Московской обл., 400001, приказ Минстроя России №675/пр от 28.02.2017 № 264/пр</t>
        </is>
      </c>
      <c r="K594" t="inlineStr">
        <is>
          <t>Автомобили бортовые, грузоподъемность до 5 т</t>
        </is>
      </c>
      <c r="L594" t="n">
        <v>1368</v>
      </c>
      <c r="N594" t="n">
        <v>1011</v>
      </c>
      <c r="O594" t="inlineStr">
        <is>
          <t>маш.-ч</t>
        </is>
      </c>
      <c r="P594" t="inlineStr">
        <is>
          <t>маш.-ч</t>
        </is>
      </c>
      <c r="Q594" t="n">
        <v>1</v>
      </c>
      <c r="X594" t="n">
        <v>0.02</v>
      </c>
      <c r="Y594" t="n">
        <v>0</v>
      </c>
      <c r="Z594" t="n">
        <v>87.17</v>
      </c>
      <c r="AA594" t="n">
        <v>11.6</v>
      </c>
      <c r="AB594" t="n">
        <v>0</v>
      </c>
      <c r="AC594" t="n">
        <v>0</v>
      </c>
      <c r="AD594" t="n">
        <v>1</v>
      </c>
      <c r="AE594" t="n">
        <v>0</v>
      </c>
      <c r="AF594" t="inlineStr"/>
      <c r="AG594" t="n">
        <v>0.02</v>
      </c>
      <c r="AH594" t="n">
        <v>2</v>
      </c>
      <c r="AI594" t="n">
        <v>78867503</v>
      </c>
      <c r="AJ594" t="n">
        <v>610</v>
      </c>
      <c r="AK594" t="n">
        <v>0</v>
      </c>
      <c r="AL594" t="n">
        <v>0</v>
      </c>
      <c r="AM594" t="n">
        <v>0</v>
      </c>
      <c r="AN594" t="n">
        <v>0</v>
      </c>
      <c r="AO594" t="n">
        <v>0</v>
      </c>
      <c r="AP594" t="n">
        <v>0</v>
      </c>
      <c r="AQ594" t="n">
        <v>0</v>
      </c>
      <c r="AR594" t="n">
        <v>0</v>
      </c>
    </row>
    <row r="595">
      <c r="A595">
        <f>ROW(Source!A1808)</f>
        <v/>
      </c>
      <c r="B595" t="n">
        <v>78867504</v>
      </c>
      <c r="C595" t="n">
        <v>78867499</v>
      </c>
      <c r="D595" t="n">
        <v>29110426</v>
      </c>
      <c r="E595" t="n">
        <v>1</v>
      </c>
      <c r="F595" t="n">
        <v>1</v>
      </c>
      <c r="G595" t="n">
        <v>1</v>
      </c>
      <c r="H595" t="n">
        <v>3</v>
      </c>
      <c r="I595" t="inlineStr">
        <is>
          <t>101-2143</t>
        </is>
      </c>
      <c r="J595" t="inlineStr">
        <is>
          <t>ТССЦ Московской обл., 101-2143, приказ Минстроя России №675/пр от 28.02.2017 № 254/пр</t>
        </is>
      </c>
      <c r="K595" t="inlineStr">
        <is>
          <t>Краска</t>
        </is>
      </c>
      <c r="L595" t="n">
        <v>1346</v>
      </c>
      <c r="N595" t="n">
        <v>1009</v>
      </c>
      <c r="O595" t="inlineStr">
        <is>
          <t>кг</t>
        </is>
      </c>
      <c r="P595" t="inlineStr">
        <is>
          <t>кг</t>
        </is>
      </c>
      <c r="Q595" t="n">
        <v>1</v>
      </c>
      <c r="X595" t="n">
        <v>0.3</v>
      </c>
      <c r="Y595" t="n">
        <v>28.67</v>
      </c>
      <c r="Z595" t="n">
        <v>0</v>
      </c>
      <c r="AA595" t="n">
        <v>0</v>
      </c>
      <c r="AB595" t="n">
        <v>0</v>
      </c>
      <c r="AC595" t="n">
        <v>0</v>
      </c>
      <c r="AD595" t="n">
        <v>1</v>
      </c>
      <c r="AE595" t="n">
        <v>0</v>
      </c>
      <c r="AF595" t="inlineStr"/>
      <c r="AG595" t="n">
        <v>0.3</v>
      </c>
      <c r="AH595" t="n">
        <v>2</v>
      </c>
      <c r="AI595" t="n">
        <v>78867504</v>
      </c>
      <c r="AJ595" t="n">
        <v>611</v>
      </c>
      <c r="AK595" t="n">
        <v>0</v>
      </c>
      <c r="AL595" t="n">
        <v>0</v>
      </c>
      <c r="AM595" t="n">
        <v>0</v>
      </c>
      <c r="AN595" t="n">
        <v>0</v>
      </c>
      <c r="AO595" t="n">
        <v>0</v>
      </c>
      <c r="AP595" t="n">
        <v>0</v>
      </c>
      <c r="AQ595" t="n">
        <v>0</v>
      </c>
      <c r="AR595" t="n">
        <v>0</v>
      </c>
    </row>
    <row r="596">
      <c r="A596">
        <f>ROW(Source!A1808)</f>
        <v/>
      </c>
      <c r="B596" t="n">
        <v>78867505</v>
      </c>
      <c r="C596" t="n">
        <v>78867499</v>
      </c>
      <c r="D596" t="n">
        <v>29149204</v>
      </c>
      <c r="E596" t="n">
        <v>1</v>
      </c>
      <c r="F596" t="n">
        <v>1</v>
      </c>
      <c r="G596" t="n">
        <v>1</v>
      </c>
      <c r="H596" t="n">
        <v>3</v>
      </c>
      <c r="I596" t="inlineStr">
        <is>
          <t>405-0219</t>
        </is>
      </c>
      <c r="J596" t="inlineStr">
        <is>
          <t>ТССЦ Московской обл., 405-0219, приказ Минстроя России №675/пр от 28.02.2017 № 257/пр</t>
        </is>
      </c>
      <c r="K596" t="inlineStr">
        <is>
          <t>Гипсовые вяжущие, марка Г3</t>
        </is>
      </c>
      <c r="L596" t="n">
        <v>1348</v>
      </c>
      <c r="N596" t="n">
        <v>1009</v>
      </c>
      <c r="O596" t="inlineStr">
        <is>
          <t>т</t>
        </is>
      </c>
      <c r="P596" t="inlineStr">
        <is>
          <t>т</t>
        </is>
      </c>
      <c r="Q596" t="n">
        <v>1000</v>
      </c>
      <c r="X596" t="n">
        <v>0.01</v>
      </c>
      <c r="Y596" t="n">
        <v>729.98</v>
      </c>
      <c r="Z596" t="n">
        <v>0</v>
      </c>
      <c r="AA596" t="n">
        <v>0</v>
      </c>
      <c r="AB596" t="n">
        <v>0</v>
      </c>
      <c r="AC596" t="n">
        <v>0</v>
      </c>
      <c r="AD596" t="n">
        <v>1</v>
      </c>
      <c r="AE596" t="n">
        <v>0</v>
      </c>
      <c r="AF596" t="inlineStr"/>
      <c r="AG596" t="n">
        <v>0.01</v>
      </c>
      <c r="AH596" t="n">
        <v>2</v>
      </c>
      <c r="AI596" t="n">
        <v>78867505</v>
      </c>
      <c r="AJ596" t="n">
        <v>612</v>
      </c>
      <c r="AK596" t="n">
        <v>0</v>
      </c>
      <c r="AL596" t="n">
        <v>0</v>
      </c>
      <c r="AM596" t="n">
        <v>0</v>
      </c>
      <c r="AN596" t="n">
        <v>0</v>
      </c>
      <c r="AO596" t="n">
        <v>0</v>
      </c>
      <c r="AP596" t="n">
        <v>0</v>
      </c>
      <c r="AQ596" t="n">
        <v>0</v>
      </c>
      <c r="AR596" t="n">
        <v>0</v>
      </c>
    </row>
    <row r="597">
      <c r="A597">
        <f>ROW(Source!A1808)</f>
        <v/>
      </c>
      <c r="B597" t="n">
        <v>78867506</v>
      </c>
      <c r="C597" t="n">
        <v>78867499</v>
      </c>
      <c r="D597" t="n">
        <v>29159012</v>
      </c>
      <c r="E597" t="n">
        <v>1</v>
      </c>
      <c r="F597" t="n">
        <v>1</v>
      </c>
      <c r="G597" t="n">
        <v>1</v>
      </c>
      <c r="H597" t="n">
        <v>3</v>
      </c>
      <c r="I597" t="inlineStr">
        <is>
          <t>507-0700</t>
        </is>
      </c>
      <c r="J597" t="inlineStr">
        <is>
          <t>ТССЦ Московской обл., 507-0700, приказ Минстроя России №675/пр от 28.02.2017 № 258/пр</t>
        </is>
      </c>
      <c r="K597" t="inlineStr">
        <is>
          <t>Трубка поливинилхлоридная ХВТ</t>
        </is>
      </c>
      <c r="L597" t="n">
        <v>1346</v>
      </c>
      <c r="N597" t="n">
        <v>1009</v>
      </c>
      <c r="O597" t="inlineStr">
        <is>
          <t>кг</t>
        </is>
      </c>
      <c r="P597" t="inlineStr">
        <is>
          <t>кг</t>
        </is>
      </c>
      <c r="Q597" t="n">
        <v>1</v>
      </c>
      <c r="X597" t="n">
        <v>0.53</v>
      </c>
      <c r="Y597" t="n">
        <v>41.82</v>
      </c>
      <c r="Z597" t="n">
        <v>0</v>
      </c>
      <c r="AA597" t="n">
        <v>0</v>
      </c>
      <c r="AB597" t="n">
        <v>0</v>
      </c>
      <c r="AC597" t="n">
        <v>0</v>
      </c>
      <c r="AD597" t="n">
        <v>1</v>
      </c>
      <c r="AE597" t="n">
        <v>0</v>
      </c>
      <c r="AF597" t="inlineStr"/>
      <c r="AG597" t="n">
        <v>0.53</v>
      </c>
      <c r="AH597" t="n">
        <v>2</v>
      </c>
      <c r="AI597" t="n">
        <v>78867506</v>
      </c>
      <c r="AJ597" t="n">
        <v>614</v>
      </c>
      <c r="AK597" t="n">
        <v>0</v>
      </c>
      <c r="AL597" t="n">
        <v>0</v>
      </c>
      <c r="AM597" t="n">
        <v>0</v>
      </c>
      <c r="AN597" t="n">
        <v>0</v>
      </c>
      <c r="AO597" t="n">
        <v>0</v>
      </c>
      <c r="AP597" t="n">
        <v>0</v>
      </c>
      <c r="AQ597" t="n">
        <v>0</v>
      </c>
      <c r="AR597" t="n">
        <v>0</v>
      </c>
    </row>
    <row r="598">
      <c r="A598">
        <f>ROW(Source!A1808)</f>
        <v/>
      </c>
      <c r="B598" t="n">
        <v>78867507</v>
      </c>
      <c r="C598" t="n">
        <v>78867499</v>
      </c>
      <c r="D598" t="n">
        <v>29171808</v>
      </c>
      <c r="E598" t="n">
        <v>1</v>
      </c>
      <c r="F598" t="n">
        <v>1</v>
      </c>
      <c r="G598" t="n">
        <v>1</v>
      </c>
      <c r="H598" t="n">
        <v>3</v>
      </c>
      <c r="I598" t="inlineStr">
        <is>
          <t>999-9950</t>
        </is>
      </c>
      <c r="J598" t="inlineStr">
        <is>
          <t>ТССЦ Московской обл., 999-9950, приказ Минстроя России №675/пр от 21.09.2015 г.</t>
        </is>
      </c>
      <c r="K598" t="inlineStr">
        <is>
          <t>Вспомогательные ненормируемые материалы (2% от ОЗП)</t>
        </is>
      </c>
      <c r="L598" t="n">
        <v>1374</v>
      </c>
      <c r="N598" t="n">
        <v>1013</v>
      </c>
      <c r="O598" t="inlineStr">
        <is>
          <t>РУБ</t>
        </is>
      </c>
      <c r="P598" t="inlineStr">
        <is>
          <t>РУБ</t>
        </is>
      </c>
      <c r="Q598" t="n">
        <v>1</v>
      </c>
      <c r="X598" t="n">
        <v>3.1</v>
      </c>
      <c r="Y598" t="n">
        <v>1</v>
      </c>
      <c r="Z598" t="n">
        <v>0</v>
      </c>
      <c r="AA598" t="n">
        <v>0</v>
      </c>
      <c r="AB598" t="n">
        <v>0</v>
      </c>
      <c r="AC598" t="n">
        <v>0</v>
      </c>
      <c r="AD598" t="n">
        <v>1</v>
      </c>
      <c r="AE598" t="n">
        <v>0</v>
      </c>
      <c r="AF598" t="inlineStr"/>
      <c r="AG598" t="n">
        <v>3.1</v>
      </c>
      <c r="AH598" t="n">
        <v>2</v>
      </c>
      <c r="AI598" t="n">
        <v>78867507</v>
      </c>
      <c r="AJ598" t="n">
        <v>615</v>
      </c>
      <c r="AK598" t="n">
        <v>0</v>
      </c>
      <c r="AL598" t="n">
        <v>0</v>
      </c>
      <c r="AM598" t="n">
        <v>0</v>
      </c>
      <c r="AN598" t="n">
        <v>0</v>
      </c>
      <c r="AO598" t="n">
        <v>0</v>
      </c>
      <c r="AP598" t="n">
        <v>0</v>
      </c>
      <c r="AQ598" t="n">
        <v>0</v>
      </c>
      <c r="AR598" t="n">
        <v>0</v>
      </c>
    </row>
    <row r="599">
      <c r="A599">
        <f>ROW(Source!A1810)</f>
        <v/>
      </c>
      <c r="B599" t="n">
        <v>78867514</v>
      </c>
      <c r="C599" t="n">
        <v>78867510</v>
      </c>
      <c r="D599" t="n">
        <v>18409850</v>
      </c>
      <c r="E599" t="n">
        <v>1</v>
      </c>
      <c r="F599" t="n">
        <v>1</v>
      </c>
      <c r="G599" t="n">
        <v>1</v>
      </c>
      <c r="H599" t="n">
        <v>1</v>
      </c>
      <c r="I599" t="inlineStr">
        <is>
          <t>1-1035-90</t>
        </is>
      </c>
      <c r="J599" t="inlineStr"/>
      <c r="K599" t="inlineStr">
        <is>
          <t>Рабочий строитель среднего разряда 3,5</t>
        </is>
      </c>
      <c r="L599" t="n">
        <v>1369</v>
      </c>
      <c r="N599" t="n">
        <v>1013</v>
      </c>
      <c r="O599" t="inlineStr">
        <is>
          <t>чел.-ч</t>
        </is>
      </c>
      <c r="P599" t="inlineStr">
        <is>
          <t>чел.-ч</t>
        </is>
      </c>
      <c r="Q599" t="n">
        <v>1</v>
      </c>
      <c r="X599" t="n">
        <v>24.1</v>
      </c>
      <c r="Y599" t="n">
        <v>0</v>
      </c>
      <c r="Z599" t="n">
        <v>0</v>
      </c>
      <c r="AA599" t="n">
        <v>0</v>
      </c>
      <c r="AB599" t="n">
        <v>9.07</v>
      </c>
      <c r="AC599" t="n">
        <v>0</v>
      </c>
      <c r="AD599" t="n">
        <v>1</v>
      </c>
      <c r="AE599" t="n">
        <v>1</v>
      </c>
      <c r="AF599" t="inlineStr"/>
      <c r="AG599" t="n">
        <v>24.1</v>
      </c>
      <c r="AH599" t="n">
        <v>2</v>
      </c>
      <c r="AI599" t="n">
        <v>78867511</v>
      </c>
      <c r="AJ599" t="n">
        <v>616</v>
      </c>
      <c r="AK599" t="n">
        <v>0</v>
      </c>
      <c r="AL599" t="n">
        <v>0</v>
      </c>
      <c r="AM599" t="n">
        <v>0</v>
      </c>
      <c r="AN599" t="n">
        <v>0</v>
      </c>
      <c r="AO599" t="n">
        <v>0</v>
      </c>
      <c r="AP599" t="n">
        <v>0</v>
      </c>
      <c r="AQ599" t="n">
        <v>0</v>
      </c>
      <c r="AR599" t="n">
        <v>0</v>
      </c>
    </row>
    <row r="600">
      <c r="A600">
        <f>ROW(Source!A1810)</f>
        <v/>
      </c>
      <c r="B600" t="n">
        <v>78867515</v>
      </c>
      <c r="C600" t="n">
        <v>78867510</v>
      </c>
      <c r="D600" t="n">
        <v>29169253</v>
      </c>
      <c r="E600" t="n">
        <v>1</v>
      </c>
      <c r="F600" t="n">
        <v>1</v>
      </c>
      <c r="G600" t="n">
        <v>1</v>
      </c>
      <c r="H600" t="n">
        <v>3</v>
      </c>
      <c r="I600" t="inlineStr">
        <is>
          <t>509-1201</t>
        </is>
      </c>
      <c r="J600" t="inlineStr">
        <is>
          <t>ТССЦ Московской обл., 509-1201, приказ Минстроя России №675/пр от 28.02.2017 № 258/пр</t>
        </is>
      </c>
      <c r="K600" t="inlineStr">
        <is>
          <t>Выключатель одноклавишный для скрытой проводки</t>
        </is>
      </c>
      <c r="L600" t="n">
        <v>1358</v>
      </c>
      <c r="N600" t="n">
        <v>1010</v>
      </c>
      <c r="O600" t="inlineStr">
        <is>
          <t>10 шт.</t>
        </is>
      </c>
      <c r="P600" t="inlineStr">
        <is>
          <t>10 шт.</t>
        </is>
      </c>
      <c r="Q600" t="n">
        <v>10</v>
      </c>
      <c r="X600" t="n">
        <v>10</v>
      </c>
      <c r="Y600" t="n">
        <v>65.2</v>
      </c>
      <c r="Z600" t="n">
        <v>0</v>
      </c>
      <c r="AA600" t="n">
        <v>0</v>
      </c>
      <c r="AB600" t="n">
        <v>0</v>
      </c>
      <c r="AC600" t="n">
        <v>0</v>
      </c>
      <c r="AD600" t="n">
        <v>1</v>
      </c>
      <c r="AE600" t="n">
        <v>0</v>
      </c>
      <c r="AF600" t="inlineStr"/>
      <c r="AG600" t="n">
        <v>10</v>
      </c>
      <c r="AH600" t="n">
        <v>2</v>
      </c>
      <c r="AI600" t="n">
        <v>78867512</v>
      </c>
      <c r="AJ600" t="n">
        <v>617</v>
      </c>
      <c r="AK600" t="n">
        <v>0</v>
      </c>
      <c r="AL600" t="n">
        <v>0</v>
      </c>
      <c r="AM600" t="n">
        <v>0</v>
      </c>
      <c r="AN600" t="n">
        <v>0</v>
      </c>
      <c r="AO600" t="n">
        <v>0</v>
      </c>
      <c r="AP600" t="n">
        <v>0</v>
      </c>
      <c r="AQ600" t="n">
        <v>0</v>
      </c>
      <c r="AR600" t="n">
        <v>0</v>
      </c>
    </row>
    <row r="601">
      <c r="A601">
        <f>ROW(Source!A1813)</f>
        <v/>
      </c>
      <c r="B601" t="n">
        <v>78867526</v>
      </c>
      <c r="C601" t="n">
        <v>78867518</v>
      </c>
      <c r="D601" t="n">
        <v>18411117</v>
      </c>
      <c r="E601" t="n">
        <v>1</v>
      </c>
      <c r="F601" t="n">
        <v>1</v>
      </c>
      <c r="G601" t="n">
        <v>1</v>
      </c>
      <c r="H601" t="n">
        <v>1</v>
      </c>
      <c r="I601" t="inlineStr">
        <is>
          <t>1-1040-90</t>
        </is>
      </c>
      <c r="J601" t="inlineStr"/>
      <c r="K601" t="inlineStr">
        <is>
          <t>Рабочий строитель среднего разряда 4</t>
        </is>
      </c>
      <c r="L601" t="n">
        <v>1369</v>
      </c>
      <c r="N601" t="n">
        <v>1013</v>
      </c>
      <c r="O601" t="inlineStr">
        <is>
          <t>чел.-ч</t>
        </is>
      </c>
      <c r="P601" t="inlineStr">
        <is>
          <t>чел.-ч</t>
        </is>
      </c>
      <c r="Q601" t="n">
        <v>1</v>
      </c>
      <c r="X601" t="n">
        <v>163.3</v>
      </c>
      <c r="Y601" t="n">
        <v>0</v>
      </c>
      <c r="Z601" t="n">
        <v>0</v>
      </c>
      <c r="AA601" t="n">
        <v>0</v>
      </c>
      <c r="AB601" t="n">
        <v>9.619999999999999</v>
      </c>
      <c r="AC601" t="n">
        <v>0</v>
      </c>
      <c r="AD601" t="n">
        <v>1</v>
      </c>
      <c r="AE601" t="n">
        <v>1</v>
      </c>
      <c r="AF601" t="inlineStr"/>
      <c r="AG601" t="n">
        <v>163.3</v>
      </c>
      <c r="AH601" t="n">
        <v>2</v>
      </c>
      <c r="AI601" t="n">
        <v>78867526</v>
      </c>
      <c r="AJ601" t="n">
        <v>619</v>
      </c>
      <c r="AK601" t="n">
        <v>0</v>
      </c>
      <c r="AL601" t="n">
        <v>0</v>
      </c>
      <c r="AM601" t="n">
        <v>0</v>
      </c>
      <c r="AN601" t="n">
        <v>0</v>
      </c>
      <c r="AO601" t="n">
        <v>0</v>
      </c>
      <c r="AP601" t="n">
        <v>0</v>
      </c>
      <c r="AQ601" t="n">
        <v>0</v>
      </c>
      <c r="AR601" t="n">
        <v>0</v>
      </c>
    </row>
    <row r="602">
      <c r="A602">
        <f>ROW(Source!A1813)</f>
        <v/>
      </c>
      <c r="B602" t="n">
        <v>78867527</v>
      </c>
      <c r="C602" t="n">
        <v>78867518</v>
      </c>
      <c r="D602" t="n">
        <v>121548</v>
      </c>
      <c r="E602" t="n">
        <v>1</v>
      </c>
      <c r="F602" t="n">
        <v>1</v>
      </c>
      <c r="G602" t="n">
        <v>1</v>
      </c>
      <c r="H602" t="n">
        <v>1</v>
      </c>
      <c r="I602" t="inlineStr">
        <is>
          <t>2</t>
        </is>
      </c>
      <c r="J602" t="inlineStr"/>
      <c r="K602" t="inlineStr">
        <is>
          <t>Затраты труда машинистов</t>
        </is>
      </c>
      <c r="L602" t="n">
        <v>608254</v>
      </c>
      <c r="N602" t="n">
        <v>1013</v>
      </c>
      <c r="O602" t="inlineStr">
        <is>
          <t>чел.час</t>
        </is>
      </c>
      <c r="P602" t="inlineStr">
        <is>
          <t>чел.час</t>
        </is>
      </c>
      <c r="Q602" t="n">
        <v>1</v>
      </c>
      <c r="X602" t="n">
        <v>0.08</v>
      </c>
      <c r="Y602" t="n">
        <v>0</v>
      </c>
      <c r="Z602" t="n">
        <v>0</v>
      </c>
      <c r="AA602" t="n">
        <v>0</v>
      </c>
      <c r="AB602" t="n">
        <v>0</v>
      </c>
      <c r="AC602" t="n">
        <v>0</v>
      </c>
      <c r="AD602" t="n">
        <v>1</v>
      </c>
      <c r="AE602" t="n">
        <v>2</v>
      </c>
      <c r="AF602" t="inlineStr"/>
      <c r="AG602" t="n">
        <v>0.08</v>
      </c>
      <c r="AH602" t="n">
        <v>2</v>
      </c>
      <c r="AI602" t="n">
        <v>78867527</v>
      </c>
      <c r="AJ602" t="n">
        <v>620</v>
      </c>
      <c r="AK602" t="n">
        <v>0</v>
      </c>
      <c r="AL602" t="n">
        <v>0</v>
      </c>
      <c r="AM602" t="n">
        <v>0</v>
      </c>
      <c r="AN602" t="n">
        <v>0</v>
      </c>
      <c r="AO602" t="n">
        <v>0</v>
      </c>
      <c r="AP602" t="n">
        <v>0</v>
      </c>
      <c r="AQ602" t="n">
        <v>0</v>
      </c>
      <c r="AR602" t="n">
        <v>0</v>
      </c>
    </row>
    <row r="603">
      <c r="A603">
        <f>ROW(Source!A1813)</f>
        <v/>
      </c>
      <c r="B603" t="n">
        <v>78867528</v>
      </c>
      <c r="C603" t="n">
        <v>78867518</v>
      </c>
      <c r="D603" t="n">
        <v>29172556</v>
      </c>
      <c r="E603" t="n">
        <v>1</v>
      </c>
      <c r="F603" t="n">
        <v>1</v>
      </c>
      <c r="G603" t="n">
        <v>1</v>
      </c>
      <c r="H603" t="n">
        <v>2</v>
      </c>
      <c r="I603" t="inlineStr">
        <is>
          <t>030954</t>
        </is>
      </c>
      <c r="J603" t="inlineStr">
        <is>
          <t>ТСЭМ Московской обл., 030954, приказ Минстроя России №675/пр от 28.02.2017 № 264/пр</t>
        </is>
      </c>
      <c r="K603" t="inlineStr">
        <is>
          <t>Подъемники грузоподъемностью до 500 кг одномачтовые, высота подъема 45 м</t>
        </is>
      </c>
      <c r="L603" t="n">
        <v>1368</v>
      </c>
      <c r="N603" t="n">
        <v>1011</v>
      </c>
      <c r="O603" t="inlineStr">
        <is>
          <t>маш.-ч</t>
        </is>
      </c>
      <c r="P603" t="inlineStr">
        <is>
          <t>маш.-ч</t>
        </is>
      </c>
      <c r="Q603" t="n">
        <v>1</v>
      </c>
      <c r="X603" t="n">
        <v>0.08</v>
      </c>
      <c r="Y603" t="n">
        <v>0</v>
      </c>
      <c r="Z603" t="n">
        <v>31.26</v>
      </c>
      <c r="AA603" t="n">
        <v>13.5</v>
      </c>
      <c r="AB603" t="n">
        <v>0</v>
      </c>
      <c r="AC603" t="n">
        <v>0</v>
      </c>
      <c r="AD603" t="n">
        <v>1</v>
      </c>
      <c r="AE603" t="n">
        <v>0</v>
      </c>
      <c r="AF603" t="inlineStr"/>
      <c r="AG603" t="n">
        <v>0.08</v>
      </c>
      <c r="AH603" t="n">
        <v>2</v>
      </c>
      <c r="AI603" t="n">
        <v>78867528</v>
      </c>
      <c r="AJ603" t="n">
        <v>621</v>
      </c>
      <c r="AK603" t="n">
        <v>0</v>
      </c>
      <c r="AL603" t="n">
        <v>0</v>
      </c>
      <c r="AM603" t="n">
        <v>0</v>
      </c>
      <c r="AN603" t="n">
        <v>0</v>
      </c>
      <c r="AO603" t="n">
        <v>0</v>
      </c>
      <c r="AP603" t="n">
        <v>0</v>
      </c>
      <c r="AQ603" t="n">
        <v>0</v>
      </c>
      <c r="AR603" t="n">
        <v>0</v>
      </c>
    </row>
    <row r="604">
      <c r="A604">
        <f>ROW(Source!A1813)</f>
        <v/>
      </c>
      <c r="B604" t="n">
        <v>78867529</v>
      </c>
      <c r="C604" t="n">
        <v>78867518</v>
      </c>
      <c r="D604" t="n">
        <v>29170578</v>
      </c>
      <c r="E604" t="n">
        <v>1</v>
      </c>
      <c r="F604" t="n">
        <v>1</v>
      </c>
      <c r="G604" t="n">
        <v>1</v>
      </c>
      <c r="H604" t="n">
        <v>3</v>
      </c>
      <c r="I604" t="inlineStr">
        <is>
          <t>509-0768</t>
        </is>
      </c>
      <c r="J604" t="inlineStr">
        <is>
          <t>ТССЦ Московской обл., 509-0768, приказ Минстроя России №675/пр от 28.02.2017 № 258/пр</t>
        </is>
      </c>
      <c r="K604" t="inlineStr">
        <is>
          <t>Светильники с люминесцентными лампами для общественных помещений потолочный с рассеивателем цельным из оргстекла, со стартерными ПРА, тип ЛПО02-4х40/П-01 УХЛ4</t>
        </is>
      </c>
      <c r="L604" t="n">
        <v>1354</v>
      </c>
      <c r="N604" t="n">
        <v>1010</v>
      </c>
      <c r="O604" t="inlineStr">
        <is>
          <t>шт.</t>
        </is>
      </c>
      <c r="P604" t="inlineStr">
        <is>
          <t>шт.</t>
        </is>
      </c>
      <c r="Q604" t="n">
        <v>1</v>
      </c>
      <c r="X604" t="n">
        <v>100</v>
      </c>
      <c r="Y604" t="n">
        <v>395.51</v>
      </c>
      <c r="Z604" t="n">
        <v>0</v>
      </c>
      <c r="AA604" t="n">
        <v>0</v>
      </c>
      <c r="AB604" t="n">
        <v>0</v>
      </c>
      <c r="AC604" t="n">
        <v>0</v>
      </c>
      <c r="AD604" t="n">
        <v>1</v>
      </c>
      <c r="AE604" t="n">
        <v>0</v>
      </c>
      <c r="AF604" t="inlineStr"/>
      <c r="AG604" t="n">
        <v>100</v>
      </c>
      <c r="AH604" t="n">
        <v>2</v>
      </c>
      <c r="AI604" t="n">
        <v>78867529</v>
      </c>
      <c r="AJ604" t="n">
        <v>622</v>
      </c>
      <c r="AK604" t="n">
        <v>0</v>
      </c>
      <c r="AL604" t="n">
        <v>0</v>
      </c>
      <c r="AM604" t="n">
        <v>0</v>
      </c>
      <c r="AN604" t="n">
        <v>0</v>
      </c>
      <c r="AO604" t="n">
        <v>0</v>
      </c>
      <c r="AP604" t="n">
        <v>0</v>
      </c>
      <c r="AQ604" t="n">
        <v>0</v>
      </c>
      <c r="AR604" t="n">
        <v>0</v>
      </c>
    </row>
    <row r="605">
      <c r="A605">
        <f>ROW(Source!A1814)</f>
        <v/>
      </c>
      <c r="B605" t="n">
        <v>78867534</v>
      </c>
      <c r="C605" t="n">
        <v>78867533</v>
      </c>
      <c r="D605" t="n">
        <v>18411117</v>
      </c>
      <c r="E605" t="n">
        <v>1</v>
      </c>
      <c r="F605" t="n">
        <v>1</v>
      </c>
      <c r="G605" t="n">
        <v>1</v>
      </c>
      <c r="H605" t="n">
        <v>1</v>
      </c>
      <c r="I605" t="inlineStr">
        <is>
          <t>1-1040-90</t>
        </is>
      </c>
      <c r="J605" t="inlineStr"/>
      <c r="K605" t="inlineStr">
        <is>
          <t>Рабочий строитель среднего разряда 4</t>
        </is>
      </c>
      <c r="L605" t="n">
        <v>1369</v>
      </c>
      <c r="N605" t="n">
        <v>1013</v>
      </c>
      <c r="O605" t="inlineStr">
        <is>
          <t>чел.-ч</t>
        </is>
      </c>
      <c r="P605" t="inlineStr">
        <is>
          <t>чел.-ч</t>
        </is>
      </c>
      <c r="Q605" t="n">
        <v>1</v>
      </c>
      <c r="X605" t="n">
        <v>163.3</v>
      </c>
      <c r="Y605" t="n">
        <v>0</v>
      </c>
      <c r="Z605" t="n">
        <v>0</v>
      </c>
      <c r="AA605" t="n">
        <v>0</v>
      </c>
      <c r="AB605" t="n">
        <v>9.619999999999999</v>
      </c>
      <c r="AC605" t="n">
        <v>0</v>
      </c>
      <c r="AD605" t="n">
        <v>1</v>
      </c>
      <c r="AE605" t="n">
        <v>1</v>
      </c>
      <c r="AF605" t="inlineStr"/>
      <c r="AG605" t="n">
        <v>163.3</v>
      </c>
      <c r="AH605" t="n">
        <v>2</v>
      </c>
      <c r="AI605" t="n">
        <v>78867534</v>
      </c>
      <c r="AJ605" t="n">
        <v>623</v>
      </c>
      <c r="AK605" t="n">
        <v>0</v>
      </c>
      <c r="AL605" t="n">
        <v>0</v>
      </c>
      <c r="AM605" t="n">
        <v>0</v>
      </c>
      <c r="AN605" t="n">
        <v>0</v>
      </c>
      <c r="AO605" t="n">
        <v>0</v>
      </c>
      <c r="AP605" t="n">
        <v>0</v>
      </c>
      <c r="AQ605" t="n">
        <v>0</v>
      </c>
      <c r="AR605" t="n">
        <v>0</v>
      </c>
    </row>
    <row r="606">
      <c r="A606">
        <f>ROW(Source!A1814)</f>
        <v/>
      </c>
      <c r="B606" t="n">
        <v>78867535</v>
      </c>
      <c r="C606" t="n">
        <v>78867533</v>
      </c>
      <c r="D606" t="n">
        <v>121548</v>
      </c>
      <c r="E606" t="n">
        <v>1</v>
      </c>
      <c r="F606" t="n">
        <v>1</v>
      </c>
      <c r="G606" t="n">
        <v>1</v>
      </c>
      <c r="H606" t="n">
        <v>1</v>
      </c>
      <c r="I606" t="inlineStr">
        <is>
          <t>2</t>
        </is>
      </c>
      <c r="J606" t="inlineStr"/>
      <c r="K606" t="inlineStr">
        <is>
          <t>Затраты труда машинистов</t>
        </is>
      </c>
      <c r="L606" t="n">
        <v>608254</v>
      </c>
      <c r="N606" t="n">
        <v>1013</v>
      </c>
      <c r="O606" t="inlineStr">
        <is>
          <t>чел.час</t>
        </is>
      </c>
      <c r="P606" t="inlineStr">
        <is>
          <t>чел.час</t>
        </is>
      </c>
      <c r="Q606" t="n">
        <v>1</v>
      </c>
      <c r="X606" t="n">
        <v>0.08</v>
      </c>
      <c r="Y606" t="n">
        <v>0</v>
      </c>
      <c r="Z606" t="n">
        <v>0</v>
      </c>
      <c r="AA606" t="n">
        <v>0</v>
      </c>
      <c r="AB606" t="n">
        <v>0</v>
      </c>
      <c r="AC606" t="n">
        <v>0</v>
      </c>
      <c r="AD606" t="n">
        <v>1</v>
      </c>
      <c r="AE606" t="n">
        <v>2</v>
      </c>
      <c r="AF606" t="inlineStr"/>
      <c r="AG606" t="n">
        <v>0.08</v>
      </c>
      <c r="AH606" t="n">
        <v>2</v>
      </c>
      <c r="AI606" t="n">
        <v>78867535</v>
      </c>
      <c r="AJ606" t="n">
        <v>624</v>
      </c>
      <c r="AK606" t="n">
        <v>0</v>
      </c>
      <c r="AL606" t="n">
        <v>0</v>
      </c>
      <c r="AM606" t="n">
        <v>0</v>
      </c>
      <c r="AN606" t="n">
        <v>0</v>
      </c>
      <c r="AO606" t="n">
        <v>0</v>
      </c>
      <c r="AP606" t="n">
        <v>0</v>
      </c>
      <c r="AQ606" t="n">
        <v>0</v>
      </c>
      <c r="AR606" t="n">
        <v>0</v>
      </c>
    </row>
    <row r="607">
      <c r="A607">
        <f>ROW(Source!A1814)</f>
        <v/>
      </c>
      <c r="B607" t="n">
        <v>78867536</v>
      </c>
      <c r="C607" t="n">
        <v>78867533</v>
      </c>
      <c r="D607" t="n">
        <v>29172556</v>
      </c>
      <c r="E607" t="n">
        <v>1</v>
      </c>
      <c r="F607" t="n">
        <v>1</v>
      </c>
      <c r="G607" t="n">
        <v>1</v>
      </c>
      <c r="H607" t="n">
        <v>2</v>
      </c>
      <c r="I607" t="inlineStr">
        <is>
          <t>030954</t>
        </is>
      </c>
      <c r="J607" t="inlineStr">
        <is>
          <t>ТСЭМ Московской обл., 030954, приказ Минстроя России №675/пр от 28.02.2017 № 264/пр</t>
        </is>
      </c>
      <c r="K607" t="inlineStr">
        <is>
          <t>Подъемники грузоподъемностью до 500 кг одномачтовые, высота подъема 45 м</t>
        </is>
      </c>
      <c r="L607" t="n">
        <v>1368</v>
      </c>
      <c r="N607" t="n">
        <v>1011</v>
      </c>
      <c r="O607" t="inlineStr">
        <is>
          <t>маш.-ч</t>
        </is>
      </c>
      <c r="P607" t="inlineStr">
        <is>
          <t>маш.-ч</t>
        </is>
      </c>
      <c r="Q607" t="n">
        <v>1</v>
      </c>
      <c r="X607" t="n">
        <v>0.08</v>
      </c>
      <c r="Y607" t="n">
        <v>0</v>
      </c>
      <c r="Z607" t="n">
        <v>31.26</v>
      </c>
      <c r="AA607" t="n">
        <v>13.5</v>
      </c>
      <c r="AB607" t="n">
        <v>0</v>
      </c>
      <c r="AC607" t="n">
        <v>0</v>
      </c>
      <c r="AD607" t="n">
        <v>1</v>
      </c>
      <c r="AE607" t="n">
        <v>0</v>
      </c>
      <c r="AF607" t="inlineStr"/>
      <c r="AG607" t="n">
        <v>0.08</v>
      </c>
      <c r="AH607" t="n">
        <v>2</v>
      </c>
      <c r="AI607" t="n">
        <v>78867536</v>
      </c>
      <c r="AJ607" t="n">
        <v>625</v>
      </c>
      <c r="AK607" t="n">
        <v>0</v>
      </c>
      <c r="AL607" t="n">
        <v>0</v>
      </c>
      <c r="AM607" t="n">
        <v>0</v>
      </c>
      <c r="AN607" t="n">
        <v>0</v>
      </c>
      <c r="AO607" t="n">
        <v>0</v>
      </c>
      <c r="AP607" t="n">
        <v>0</v>
      </c>
      <c r="AQ607" t="n">
        <v>0</v>
      </c>
      <c r="AR607" t="n">
        <v>0</v>
      </c>
    </row>
    <row r="608">
      <c r="A608">
        <f>ROW(Source!A1814)</f>
        <v/>
      </c>
      <c r="B608" t="n">
        <v>78867537</v>
      </c>
      <c r="C608" t="n">
        <v>78867533</v>
      </c>
      <c r="D608" t="n">
        <v>29170578</v>
      </c>
      <c r="E608" t="n">
        <v>1</v>
      </c>
      <c r="F608" t="n">
        <v>1</v>
      </c>
      <c r="G608" t="n">
        <v>1</v>
      </c>
      <c r="H608" t="n">
        <v>3</v>
      </c>
      <c r="I608" t="inlineStr">
        <is>
          <t>509-0768</t>
        </is>
      </c>
      <c r="J608" t="inlineStr">
        <is>
          <t>ТССЦ Московской обл., 509-0768, приказ Минстроя России №675/пр от 28.02.2017 № 258/пр</t>
        </is>
      </c>
      <c r="K608" t="inlineStr">
        <is>
          <t>Светильники с люминесцентными лампами для общественных помещений потолочный с рассеивателем цельным из оргстекла, со стартерными ПРА, тип ЛПО02-4х40/П-01 УХЛ4</t>
        </is>
      </c>
      <c r="L608" t="n">
        <v>1354</v>
      </c>
      <c r="N608" t="n">
        <v>1010</v>
      </c>
      <c r="O608" t="inlineStr">
        <is>
          <t>шт.</t>
        </is>
      </c>
      <c r="P608" t="inlineStr">
        <is>
          <t>шт.</t>
        </is>
      </c>
      <c r="Q608" t="n">
        <v>1</v>
      </c>
      <c r="X608" t="n">
        <v>100</v>
      </c>
      <c r="Y608" t="n">
        <v>395.51</v>
      </c>
      <c r="Z608" t="n">
        <v>0</v>
      </c>
      <c r="AA608" t="n">
        <v>0</v>
      </c>
      <c r="AB608" t="n">
        <v>0</v>
      </c>
      <c r="AC608" t="n">
        <v>0</v>
      </c>
      <c r="AD608" t="n">
        <v>1</v>
      </c>
      <c r="AE608" t="n">
        <v>0</v>
      </c>
      <c r="AF608" t="inlineStr"/>
      <c r="AG608" t="n">
        <v>100</v>
      </c>
      <c r="AH608" t="n">
        <v>2</v>
      </c>
      <c r="AI608" t="n">
        <v>78867537</v>
      </c>
      <c r="AJ608" t="n">
        <v>626</v>
      </c>
      <c r="AK608" t="n">
        <v>0</v>
      </c>
      <c r="AL608" t="n">
        <v>0</v>
      </c>
      <c r="AM608" t="n">
        <v>0</v>
      </c>
      <c r="AN608" t="n">
        <v>0</v>
      </c>
      <c r="AO608" t="n">
        <v>0</v>
      </c>
      <c r="AP608" t="n">
        <v>0</v>
      </c>
      <c r="AQ608" t="n">
        <v>0</v>
      </c>
      <c r="AR608" t="n">
        <v>0</v>
      </c>
    </row>
    <row r="609">
      <c r="A609">
        <f>ROW(Source!A1853)</f>
        <v/>
      </c>
      <c r="B609" t="n">
        <v>78867603</v>
      </c>
      <c r="C609" t="n">
        <v>78867602</v>
      </c>
      <c r="D609" t="n">
        <v>18409850</v>
      </c>
      <c r="E609" t="n">
        <v>1</v>
      </c>
      <c r="F609" t="n">
        <v>1</v>
      </c>
      <c r="G609" t="n">
        <v>1</v>
      </c>
      <c r="H609" t="n">
        <v>1</v>
      </c>
      <c r="I609" t="inlineStr">
        <is>
          <t>1-1035-90</t>
        </is>
      </c>
      <c r="J609" t="inlineStr"/>
      <c r="K609" t="inlineStr">
        <is>
          <t>Рабочий строитель среднего разряда 3,5</t>
        </is>
      </c>
      <c r="L609" t="n">
        <v>1369</v>
      </c>
      <c r="N609" t="n">
        <v>1013</v>
      </c>
      <c r="O609" t="inlineStr">
        <is>
          <t>чел.-ч</t>
        </is>
      </c>
      <c r="P609" t="inlineStr">
        <is>
          <t>чел.-ч</t>
        </is>
      </c>
      <c r="Q609" t="n">
        <v>1</v>
      </c>
      <c r="X609" t="n">
        <v>24.1</v>
      </c>
      <c r="Y609" t="n">
        <v>0</v>
      </c>
      <c r="Z609" t="n">
        <v>0</v>
      </c>
      <c r="AA609" t="n">
        <v>0</v>
      </c>
      <c r="AB609" t="n">
        <v>9.07</v>
      </c>
      <c r="AC609" t="n">
        <v>0</v>
      </c>
      <c r="AD609" t="n">
        <v>1</v>
      </c>
      <c r="AE609" t="n">
        <v>1</v>
      </c>
      <c r="AF609" t="inlineStr"/>
      <c r="AG609" t="n">
        <v>24.1</v>
      </c>
      <c r="AH609" t="n">
        <v>2</v>
      </c>
      <c r="AI609" t="n">
        <v>78867603</v>
      </c>
      <c r="AJ609" t="n">
        <v>627</v>
      </c>
      <c r="AK609" t="n">
        <v>0</v>
      </c>
      <c r="AL609" t="n">
        <v>0</v>
      </c>
      <c r="AM609" t="n">
        <v>0</v>
      </c>
      <c r="AN609" t="n">
        <v>0</v>
      </c>
      <c r="AO609" t="n">
        <v>0</v>
      </c>
      <c r="AP609" t="n">
        <v>0</v>
      </c>
      <c r="AQ609" t="n">
        <v>0</v>
      </c>
      <c r="AR609" t="n">
        <v>0</v>
      </c>
    </row>
    <row r="610">
      <c r="A610">
        <f>ROW(Source!A1853)</f>
        <v/>
      </c>
      <c r="B610" t="n">
        <v>78867604</v>
      </c>
      <c r="C610" t="n">
        <v>78867602</v>
      </c>
      <c r="D610" t="n">
        <v>29156266</v>
      </c>
      <c r="E610" t="n">
        <v>1</v>
      </c>
      <c r="F610" t="n">
        <v>1</v>
      </c>
      <c r="G610" t="n">
        <v>1</v>
      </c>
      <c r="H610" t="n">
        <v>3</v>
      </c>
      <c r="I610" t="inlineStr">
        <is>
          <t>503-4053</t>
        </is>
      </c>
      <c r="J610" t="inlineStr">
        <is>
          <t>ТССЦ Московской обл., 503-4053, приказ Минстроя России №675/пр от 28.02.2017 № 258/пр</t>
        </is>
      </c>
      <c r="K610" t="inlineStr">
        <is>
          <t>Розетка штепсельная малогабаритная для скрытой проводки, тип РШ-П-20-С-01-10/220У4</t>
        </is>
      </c>
      <c r="L610" t="n">
        <v>1355</v>
      </c>
      <c r="N610" t="n">
        <v>1010</v>
      </c>
      <c r="O610" t="inlineStr">
        <is>
          <t>100 шт.</t>
        </is>
      </c>
      <c r="P610" t="inlineStr">
        <is>
          <t>100 шт.</t>
        </is>
      </c>
      <c r="Q610" t="n">
        <v>100</v>
      </c>
      <c r="X610" t="n">
        <v>1</v>
      </c>
      <c r="Y610" t="n">
        <v>560</v>
      </c>
      <c r="Z610" t="n">
        <v>0</v>
      </c>
      <c r="AA610" t="n">
        <v>0</v>
      </c>
      <c r="AB610" t="n">
        <v>0</v>
      </c>
      <c r="AC610" t="n">
        <v>0</v>
      </c>
      <c r="AD610" t="n">
        <v>1</v>
      </c>
      <c r="AE610" t="n">
        <v>0</v>
      </c>
      <c r="AF610" t="inlineStr"/>
      <c r="AG610" t="n">
        <v>1</v>
      </c>
      <c r="AH610" t="n">
        <v>2</v>
      </c>
      <c r="AI610" t="n">
        <v>78867604</v>
      </c>
      <c r="AJ610" t="n">
        <v>628</v>
      </c>
      <c r="AK610" t="n">
        <v>0</v>
      </c>
      <c r="AL610" t="n">
        <v>0</v>
      </c>
      <c r="AM610" t="n">
        <v>0</v>
      </c>
      <c r="AN610" t="n">
        <v>0</v>
      </c>
      <c r="AO610" t="n">
        <v>0</v>
      </c>
      <c r="AP610" t="n">
        <v>0</v>
      </c>
      <c r="AQ610" t="n">
        <v>0</v>
      </c>
      <c r="AR610" t="n">
        <v>0</v>
      </c>
    </row>
    <row r="611">
      <c r="A611">
        <f>ROW(Source!A1892)</f>
        <v/>
      </c>
      <c r="B611" t="n">
        <v>78867671</v>
      </c>
      <c r="C611" t="n">
        <v>78867668</v>
      </c>
      <c r="D611" t="n">
        <v>18406804</v>
      </c>
      <c r="E611" t="n">
        <v>1</v>
      </c>
      <c r="F611" t="n">
        <v>1</v>
      </c>
      <c r="G611" t="n">
        <v>1</v>
      </c>
      <c r="H611" t="n">
        <v>1</v>
      </c>
      <c r="I611" t="inlineStr">
        <is>
          <t>1-1020-90</t>
        </is>
      </c>
      <c r="J611" t="inlineStr"/>
      <c r="K611" t="inlineStr">
        <is>
          <t>Рабочий строитель среднего разряда 2</t>
        </is>
      </c>
      <c r="L611" t="n">
        <v>1369</v>
      </c>
      <c r="N611" t="n">
        <v>1013</v>
      </c>
      <c r="O611" t="inlineStr">
        <is>
          <t>чел.-ч</t>
        </is>
      </c>
      <c r="P611" t="inlineStr">
        <is>
          <t>чел.-ч</t>
        </is>
      </c>
      <c r="Q611" t="n">
        <v>1</v>
      </c>
      <c r="X611" t="n">
        <v>2.54</v>
      </c>
      <c r="Y611" t="n">
        <v>0</v>
      </c>
      <c r="Z611" t="n">
        <v>0</v>
      </c>
      <c r="AA611" t="n">
        <v>0</v>
      </c>
      <c r="AB611" t="n">
        <v>7.8</v>
      </c>
      <c r="AC611" t="n">
        <v>0</v>
      </c>
      <c r="AD611" t="n">
        <v>1</v>
      </c>
      <c r="AE611" t="n">
        <v>1</v>
      </c>
      <c r="AF611" t="inlineStr"/>
      <c r="AG611" t="n">
        <v>2.54</v>
      </c>
      <c r="AH611" t="n">
        <v>2</v>
      </c>
      <c r="AI611" t="n">
        <v>78867669</v>
      </c>
      <c r="AJ611" t="n">
        <v>629</v>
      </c>
      <c r="AK611" t="n">
        <v>0</v>
      </c>
      <c r="AL611" t="n">
        <v>0</v>
      </c>
      <c r="AM611" t="n">
        <v>0</v>
      </c>
      <c r="AN611" t="n">
        <v>0</v>
      </c>
      <c r="AO611" t="n">
        <v>0</v>
      </c>
      <c r="AP611" t="n">
        <v>0</v>
      </c>
      <c r="AQ611" t="n">
        <v>0</v>
      </c>
      <c r="AR611" t="n">
        <v>0</v>
      </c>
    </row>
    <row r="612">
      <c r="A612">
        <f>ROW(Source!A1892)</f>
        <v/>
      </c>
      <c r="B612" t="n">
        <v>78867672</v>
      </c>
      <c r="C612" t="n">
        <v>78867668</v>
      </c>
      <c r="D612" t="n">
        <v>29164349</v>
      </c>
      <c r="E612" t="n">
        <v>1</v>
      </c>
      <c r="F612" t="n">
        <v>1</v>
      </c>
      <c r="G612" t="n">
        <v>1</v>
      </c>
      <c r="H612" t="n">
        <v>3</v>
      </c>
      <c r="I612" t="inlineStr">
        <is>
          <t>509-9900</t>
        </is>
      </c>
      <c r="J612" t="inlineStr">
        <is>
          <t>ТССЦ Московской обл., 509-9900, приказ Минстроя России №675/пр от 28.02.2017 № 258/пр</t>
        </is>
      </c>
      <c r="K612" t="inlineStr">
        <is>
          <t>Строительный мусор</t>
        </is>
      </c>
      <c r="L612" t="n">
        <v>1348</v>
      </c>
      <c r="N612" t="n">
        <v>1009</v>
      </c>
      <c r="O612" t="inlineStr">
        <is>
          <t>т</t>
        </is>
      </c>
      <c r="P612" t="inlineStr">
        <is>
          <t>т</t>
        </is>
      </c>
      <c r="Q612" t="n">
        <v>1000</v>
      </c>
      <c r="X612" t="n">
        <v>0.004</v>
      </c>
      <c r="Y612" t="n">
        <v>0</v>
      </c>
      <c r="Z612" t="n">
        <v>0</v>
      </c>
      <c r="AA612" t="n">
        <v>0</v>
      </c>
      <c r="AB612" t="n">
        <v>0</v>
      </c>
      <c r="AC612" t="n">
        <v>0</v>
      </c>
      <c r="AD612" t="n">
        <v>0</v>
      </c>
      <c r="AE612" t="n">
        <v>0</v>
      </c>
      <c r="AF612" t="inlineStr"/>
      <c r="AG612" t="n">
        <v>0.004</v>
      </c>
      <c r="AH612" t="n">
        <v>2</v>
      </c>
      <c r="AI612" t="n">
        <v>78867670</v>
      </c>
      <c r="AJ612" t="n">
        <v>630</v>
      </c>
      <c r="AK612" t="n">
        <v>0</v>
      </c>
      <c r="AL612" t="n">
        <v>0</v>
      </c>
      <c r="AM612" t="n">
        <v>0</v>
      </c>
      <c r="AN612" t="n">
        <v>0</v>
      </c>
      <c r="AO612" t="n">
        <v>0</v>
      </c>
      <c r="AP612" t="n">
        <v>0</v>
      </c>
      <c r="AQ612" t="n">
        <v>0</v>
      </c>
      <c r="AR612" t="n">
        <v>0</v>
      </c>
    </row>
    <row r="613">
      <c r="A613">
        <f>ROW(Source!A1894)</f>
        <v/>
      </c>
      <c r="B613" t="n">
        <v>78867684</v>
      </c>
      <c r="C613" t="n">
        <v>78867674</v>
      </c>
      <c r="D613" t="n">
        <v>29361034</v>
      </c>
      <c r="E613" t="n">
        <v>1</v>
      </c>
      <c r="F613" t="n">
        <v>1</v>
      </c>
      <c r="G613" t="n">
        <v>1</v>
      </c>
      <c r="H613" t="n">
        <v>1</v>
      </c>
      <c r="I613" t="inlineStr">
        <is>
          <t>1-2038-90</t>
        </is>
      </c>
      <c r="J613" t="inlineStr"/>
      <c r="K613" t="inlineStr">
        <is>
          <t>Рабочий монтажник среднего разряда 3,8</t>
        </is>
      </c>
      <c r="L613" t="n">
        <v>1369</v>
      </c>
      <c r="N613" t="n">
        <v>1013</v>
      </c>
      <c r="O613" t="inlineStr">
        <is>
          <t>чел.-ч</t>
        </is>
      </c>
      <c r="P613" t="inlineStr">
        <is>
          <t>чел.-ч</t>
        </is>
      </c>
      <c r="Q613" t="n">
        <v>1</v>
      </c>
      <c r="X613" t="n">
        <v>16.5</v>
      </c>
      <c r="Y613" t="n">
        <v>0</v>
      </c>
      <c r="Z613" t="n">
        <v>0</v>
      </c>
      <c r="AA613" t="n">
        <v>0</v>
      </c>
      <c r="AB613" t="n">
        <v>9.4</v>
      </c>
      <c r="AC613" t="n">
        <v>0</v>
      </c>
      <c r="AD613" t="n">
        <v>1</v>
      </c>
      <c r="AE613" t="n">
        <v>1</v>
      </c>
      <c r="AF613" t="inlineStr"/>
      <c r="AG613" t="n">
        <v>16.5</v>
      </c>
      <c r="AH613" t="n">
        <v>2</v>
      </c>
      <c r="AI613" t="n">
        <v>78867675</v>
      </c>
      <c r="AJ613" t="n">
        <v>631</v>
      </c>
      <c r="AK613" t="n">
        <v>0</v>
      </c>
      <c r="AL613" t="n">
        <v>0</v>
      </c>
      <c r="AM613" t="n">
        <v>0</v>
      </c>
      <c r="AN613" t="n">
        <v>0</v>
      </c>
      <c r="AO613" t="n">
        <v>0</v>
      </c>
      <c r="AP613" t="n">
        <v>0</v>
      </c>
      <c r="AQ613" t="n">
        <v>0</v>
      </c>
      <c r="AR613" t="n">
        <v>0</v>
      </c>
    </row>
    <row r="614">
      <c r="A614">
        <f>ROW(Source!A1894)</f>
        <v/>
      </c>
      <c r="B614" t="n">
        <v>78867685</v>
      </c>
      <c r="C614" t="n">
        <v>78867674</v>
      </c>
      <c r="D614" t="n">
        <v>121548</v>
      </c>
      <c r="E614" t="n">
        <v>1</v>
      </c>
      <c r="F614" t="n">
        <v>1</v>
      </c>
      <c r="G614" t="n">
        <v>1</v>
      </c>
      <c r="H614" t="n">
        <v>1</v>
      </c>
      <c r="I614" t="inlineStr">
        <is>
          <t>2</t>
        </is>
      </c>
      <c r="J614" t="inlineStr"/>
      <c r="K614" t="inlineStr">
        <is>
          <t>Затраты труда машинистов</t>
        </is>
      </c>
      <c r="L614" t="n">
        <v>608254</v>
      </c>
      <c r="N614" t="n">
        <v>1013</v>
      </c>
      <c r="O614" t="inlineStr">
        <is>
          <t>чел.час</t>
        </is>
      </c>
      <c r="P614" t="inlineStr">
        <is>
          <t>чел.час</t>
        </is>
      </c>
      <c r="Q614" t="n">
        <v>1</v>
      </c>
      <c r="X614" t="n">
        <v>0.02</v>
      </c>
      <c r="Y614" t="n">
        <v>0</v>
      </c>
      <c r="Z614" t="n">
        <v>0</v>
      </c>
      <c r="AA614" t="n">
        <v>0</v>
      </c>
      <c r="AB614" t="n">
        <v>0</v>
      </c>
      <c r="AC614" t="n">
        <v>0</v>
      </c>
      <c r="AD614" t="n">
        <v>1</v>
      </c>
      <c r="AE614" t="n">
        <v>2</v>
      </c>
      <c r="AF614" t="inlineStr"/>
      <c r="AG614" t="n">
        <v>0.02</v>
      </c>
      <c r="AH614" t="n">
        <v>2</v>
      </c>
      <c r="AI614" t="n">
        <v>78867676</v>
      </c>
      <c r="AJ614" t="n">
        <v>632</v>
      </c>
      <c r="AK614" t="n">
        <v>0</v>
      </c>
      <c r="AL614" t="n">
        <v>0</v>
      </c>
      <c r="AM614" t="n">
        <v>0</v>
      </c>
      <c r="AN614" t="n">
        <v>0</v>
      </c>
      <c r="AO614" t="n">
        <v>0</v>
      </c>
      <c r="AP614" t="n">
        <v>0</v>
      </c>
      <c r="AQ614" t="n">
        <v>0</v>
      </c>
      <c r="AR614" t="n">
        <v>0</v>
      </c>
    </row>
    <row r="615">
      <c r="A615">
        <f>ROW(Source!A1894)</f>
        <v/>
      </c>
      <c r="B615" t="n">
        <v>78867686</v>
      </c>
      <c r="C615" t="n">
        <v>78867674</v>
      </c>
      <c r="D615" t="n">
        <v>29172362</v>
      </c>
      <c r="E615" t="n">
        <v>1</v>
      </c>
      <c r="F615" t="n">
        <v>1</v>
      </c>
      <c r="G615" t="n">
        <v>1</v>
      </c>
      <c r="H615" t="n">
        <v>2</v>
      </c>
      <c r="I615" t="inlineStr">
        <is>
          <t>021102</t>
        </is>
      </c>
      <c r="J615" t="inlineStr">
        <is>
          <t>ТСЭМ Московской обл., 021102, приказ Минстроя России №675/пр от 28.02.2017 № 264/пр</t>
        </is>
      </c>
      <c r="K615" t="inlineStr">
        <is>
          <t>Краны на автомобильном ходу при работе на монтаже технологического оборудования 10 т</t>
        </is>
      </c>
      <c r="L615" t="n">
        <v>1368</v>
      </c>
      <c r="N615" t="n">
        <v>1011</v>
      </c>
      <c r="O615" t="inlineStr">
        <is>
          <t>маш.-ч</t>
        </is>
      </c>
      <c r="P615" t="inlineStr">
        <is>
          <t>маш.-ч</t>
        </is>
      </c>
      <c r="Q615" t="n">
        <v>1</v>
      </c>
      <c r="X615" t="n">
        <v>0.02</v>
      </c>
      <c r="Y615" t="n">
        <v>0</v>
      </c>
      <c r="Z615" t="n">
        <v>134.65</v>
      </c>
      <c r="AA615" t="n">
        <v>13.5</v>
      </c>
      <c r="AB615" t="n">
        <v>0</v>
      </c>
      <c r="AC615" t="n">
        <v>0</v>
      </c>
      <c r="AD615" t="n">
        <v>1</v>
      </c>
      <c r="AE615" t="n">
        <v>0</v>
      </c>
      <c r="AF615" t="inlineStr"/>
      <c r="AG615" t="n">
        <v>0.02</v>
      </c>
      <c r="AH615" t="n">
        <v>2</v>
      </c>
      <c r="AI615" t="n">
        <v>78867677</v>
      </c>
      <c r="AJ615" t="n">
        <v>633</v>
      </c>
      <c r="AK615" t="n">
        <v>0</v>
      </c>
      <c r="AL615" t="n">
        <v>0</v>
      </c>
      <c r="AM615" t="n">
        <v>0</v>
      </c>
      <c r="AN615" t="n">
        <v>0</v>
      </c>
      <c r="AO615" t="n">
        <v>0</v>
      </c>
      <c r="AP615" t="n">
        <v>0</v>
      </c>
      <c r="AQ615" t="n">
        <v>0</v>
      </c>
      <c r="AR615" t="n">
        <v>0</v>
      </c>
    </row>
    <row r="616">
      <c r="A616">
        <f>ROW(Source!A1894)</f>
        <v/>
      </c>
      <c r="B616" t="n">
        <v>78867687</v>
      </c>
      <c r="C616" t="n">
        <v>78867674</v>
      </c>
      <c r="D616" t="n">
        <v>29174913</v>
      </c>
      <c r="E616" t="n">
        <v>1</v>
      </c>
      <c r="F616" t="n">
        <v>1</v>
      </c>
      <c r="G616" t="n">
        <v>1</v>
      </c>
      <c r="H616" t="n">
        <v>2</v>
      </c>
      <c r="I616" t="inlineStr">
        <is>
          <t>400001</t>
        </is>
      </c>
      <c r="J616" t="inlineStr">
        <is>
          <t>ТСЭМ Московской обл., 400001, приказ Минстроя России №675/пр от 28.02.2017 № 264/пр</t>
        </is>
      </c>
      <c r="K616" t="inlineStr">
        <is>
          <t>Автомобили бортовые, грузоподъемность до 5 т</t>
        </is>
      </c>
      <c r="L616" t="n">
        <v>1368</v>
      </c>
      <c r="N616" t="n">
        <v>1011</v>
      </c>
      <c r="O616" t="inlineStr">
        <is>
          <t>маш.-ч</t>
        </is>
      </c>
      <c r="P616" t="inlineStr">
        <is>
          <t>маш.-ч</t>
        </is>
      </c>
      <c r="Q616" t="n">
        <v>1</v>
      </c>
      <c r="X616" t="n">
        <v>0.02</v>
      </c>
      <c r="Y616" t="n">
        <v>0</v>
      </c>
      <c r="Z616" t="n">
        <v>87.17</v>
      </c>
      <c r="AA616" t="n">
        <v>11.6</v>
      </c>
      <c r="AB616" t="n">
        <v>0</v>
      </c>
      <c r="AC616" t="n">
        <v>0</v>
      </c>
      <c r="AD616" t="n">
        <v>1</v>
      </c>
      <c r="AE616" t="n">
        <v>0</v>
      </c>
      <c r="AF616" t="inlineStr"/>
      <c r="AG616" t="n">
        <v>0.02</v>
      </c>
      <c r="AH616" t="n">
        <v>2</v>
      </c>
      <c r="AI616" t="n">
        <v>78867678</v>
      </c>
      <c r="AJ616" t="n">
        <v>634</v>
      </c>
      <c r="AK616" t="n">
        <v>0</v>
      </c>
      <c r="AL616" t="n">
        <v>0</v>
      </c>
      <c r="AM616" t="n">
        <v>0</v>
      </c>
      <c r="AN616" t="n">
        <v>0</v>
      </c>
      <c r="AO616" t="n">
        <v>0</v>
      </c>
      <c r="AP616" t="n">
        <v>0</v>
      </c>
      <c r="AQ616" t="n">
        <v>0</v>
      </c>
      <c r="AR616" t="n">
        <v>0</v>
      </c>
    </row>
    <row r="617">
      <c r="A617">
        <f>ROW(Source!A1894)</f>
        <v/>
      </c>
      <c r="B617" t="n">
        <v>78867688</v>
      </c>
      <c r="C617" t="n">
        <v>78867674</v>
      </c>
      <c r="D617" t="n">
        <v>29110426</v>
      </c>
      <c r="E617" t="n">
        <v>1</v>
      </c>
      <c r="F617" t="n">
        <v>1</v>
      </c>
      <c r="G617" t="n">
        <v>1</v>
      </c>
      <c r="H617" t="n">
        <v>3</v>
      </c>
      <c r="I617" t="inlineStr">
        <is>
          <t>101-2143</t>
        </is>
      </c>
      <c r="J617" t="inlineStr">
        <is>
          <t>ТССЦ Московской обл., 101-2143, приказ Минстроя России №675/пр от 28.02.2017 № 254/пр</t>
        </is>
      </c>
      <c r="K617" t="inlineStr">
        <is>
          <t>Краска</t>
        </is>
      </c>
      <c r="L617" t="n">
        <v>1346</v>
      </c>
      <c r="N617" t="n">
        <v>1009</v>
      </c>
      <c r="O617" t="inlineStr">
        <is>
          <t>кг</t>
        </is>
      </c>
      <c r="P617" t="inlineStr">
        <is>
          <t>кг</t>
        </is>
      </c>
      <c r="Q617" t="n">
        <v>1</v>
      </c>
      <c r="X617" t="n">
        <v>0.3</v>
      </c>
      <c r="Y617" t="n">
        <v>28.67</v>
      </c>
      <c r="Z617" t="n">
        <v>0</v>
      </c>
      <c r="AA617" t="n">
        <v>0</v>
      </c>
      <c r="AB617" t="n">
        <v>0</v>
      </c>
      <c r="AC617" t="n">
        <v>0</v>
      </c>
      <c r="AD617" t="n">
        <v>1</v>
      </c>
      <c r="AE617" t="n">
        <v>0</v>
      </c>
      <c r="AF617" t="inlineStr"/>
      <c r="AG617" t="n">
        <v>0.3</v>
      </c>
      <c r="AH617" t="n">
        <v>2</v>
      </c>
      <c r="AI617" t="n">
        <v>78867679</v>
      </c>
      <c r="AJ617" t="n">
        <v>635</v>
      </c>
      <c r="AK617" t="n">
        <v>0</v>
      </c>
      <c r="AL617" t="n">
        <v>0</v>
      </c>
      <c r="AM617" t="n">
        <v>0</v>
      </c>
      <c r="AN617" t="n">
        <v>0</v>
      </c>
      <c r="AO617" t="n">
        <v>0</v>
      </c>
      <c r="AP617" t="n">
        <v>0</v>
      </c>
      <c r="AQ617" t="n">
        <v>0</v>
      </c>
      <c r="AR617" t="n">
        <v>0</v>
      </c>
    </row>
    <row r="618">
      <c r="A618">
        <f>ROW(Source!A1894)</f>
        <v/>
      </c>
      <c r="B618" t="n">
        <v>78867689</v>
      </c>
      <c r="C618" t="n">
        <v>78867674</v>
      </c>
      <c r="D618" t="n">
        <v>29149204</v>
      </c>
      <c r="E618" t="n">
        <v>1</v>
      </c>
      <c r="F618" t="n">
        <v>1</v>
      </c>
      <c r="G618" t="n">
        <v>1</v>
      </c>
      <c r="H618" t="n">
        <v>3</v>
      </c>
      <c r="I618" t="inlineStr">
        <is>
          <t>405-0219</t>
        </is>
      </c>
      <c r="J618" t="inlineStr">
        <is>
          <t>ТССЦ Московской обл., 405-0219, приказ Минстроя России №675/пр от 28.02.2017 № 257/пр</t>
        </is>
      </c>
      <c r="K618" t="inlineStr">
        <is>
          <t>Гипсовые вяжущие, марка Г3</t>
        </is>
      </c>
      <c r="L618" t="n">
        <v>1348</v>
      </c>
      <c r="N618" t="n">
        <v>1009</v>
      </c>
      <c r="O618" t="inlineStr">
        <is>
          <t>т</t>
        </is>
      </c>
      <c r="P618" t="inlineStr">
        <is>
          <t>т</t>
        </is>
      </c>
      <c r="Q618" t="n">
        <v>1000</v>
      </c>
      <c r="X618" t="n">
        <v>0.01</v>
      </c>
      <c r="Y618" t="n">
        <v>729.98</v>
      </c>
      <c r="Z618" t="n">
        <v>0</v>
      </c>
      <c r="AA618" t="n">
        <v>0</v>
      </c>
      <c r="AB618" t="n">
        <v>0</v>
      </c>
      <c r="AC618" t="n">
        <v>0</v>
      </c>
      <c r="AD618" t="n">
        <v>1</v>
      </c>
      <c r="AE618" t="n">
        <v>0</v>
      </c>
      <c r="AF618" t="inlineStr"/>
      <c r="AG618" t="n">
        <v>0.01</v>
      </c>
      <c r="AH618" t="n">
        <v>2</v>
      </c>
      <c r="AI618" t="n">
        <v>78867680</v>
      </c>
      <c r="AJ618" t="n">
        <v>636</v>
      </c>
      <c r="AK618" t="n">
        <v>0</v>
      </c>
      <c r="AL618" t="n">
        <v>0</v>
      </c>
      <c r="AM618" t="n">
        <v>0</v>
      </c>
      <c r="AN618" t="n">
        <v>0</v>
      </c>
      <c r="AO618" t="n">
        <v>0</v>
      </c>
      <c r="AP618" t="n">
        <v>0</v>
      </c>
      <c r="AQ618" t="n">
        <v>0</v>
      </c>
      <c r="AR618" t="n">
        <v>0</v>
      </c>
    </row>
    <row r="619">
      <c r="A619">
        <f>ROW(Source!A1894)</f>
        <v/>
      </c>
      <c r="B619" t="n">
        <v>78867690</v>
      </c>
      <c r="C619" t="n">
        <v>78867674</v>
      </c>
      <c r="D619" t="n">
        <v>29159012</v>
      </c>
      <c r="E619" t="n">
        <v>1</v>
      </c>
      <c r="F619" t="n">
        <v>1</v>
      </c>
      <c r="G619" t="n">
        <v>1</v>
      </c>
      <c r="H619" t="n">
        <v>3</v>
      </c>
      <c r="I619" t="inlineStr">
        <is>
          <t>507-0700</t>
        </is>
      </c>
      <c r="J619" t="inlineStr">
        <is>
          <t>ТССЦ Московской обл., 507-0700, приказ Минстроя России №675/пр от 28.02.2017 № 258/пр</t>
        </is>
      </c>
      <c r="K619" t="inlineStr">
        <is>
          <t>Трубка поливинилхлоридная ХВТ</t>
        </is>
      </c>
      <c r="L619" t="n">
        <v>1346</v>
      </c>
      <c r="N619" t="n">
        <v>1009</v>
      </c>
      <c r="O619" t="inlineStr">
        <is>
          <t>кг</t>
        </is>
      </c>
      <c r="P619" t="inlineStr">
        <is>
          <t>кг</t>
        </is>
      </c>
      <c r="Q619" t="n">
        <v>1</v>
      </c>
      <c r="X619" t="n">
        <v>0.53</v>
      </c>
      <c r="Y619" t="n">
        <v>41.82</v>
      </c>
      <c r="Z619" t="n">
        <v>0</v>
      </c>
      <c r="AA619" t="n">
        <v>0</v>
      </c>
      <c r="AB619" t="n">
        <v>0</v>
      </c>
      <c r="AC619" t="n">
        <v>0</v>
      </c>
      <c r="AD619" t="n">
        <v>1</v>
      </c>
      <c r="AE619" t="n">
        <v>0</v>
      </c>
      <c r="AF619" t="inlineStr"/>
      <c r="AG619" t="n">
        <v>0.53</v>
      </c>
      <c r="AH619" t="n">
        <v>2</v>
      </c>
      <c r="AI619" t="n">
        <v>78867682</v>
      </c>
      <c r="AJ619" t="n">
        <v>638</v>
      </c>
      <c r="AK619" t="n">
        <v>0</v>
      </c>
      <c r="AL619" t="n">
        <v>0</v>
      </c>
      <c r="AM619" t="n">
        <v>0</v>
      </c>
      <c r="AN619" t="n">
        <v>0</v>
      </c>
      <c r="AO619" t="n">
        <v>0</v>
      </c>
      <c r="AP619" t="n">
        <v>0</v>
      </c>
      <c r="AQ619" t="n">
        <v>0</v>
      </c>
      <c r="AR619" t="n">
        <v>0</v>
      </c>
    </row>
    <row r="620">
      <c r="A620">
        <f>ROW(Source!A1894)</f>
        <v/>
      </c>
      <c r="B620" t="n">
        <v>78867691</v>
      </c>
      <c r="C620" t="n">
        <v>78867674</v>
      </c>
      <c r="D620" t="n">
        <v>29171808</v>
      </c>
      <c r="E620" t="n">
        <v>1</v>
      </c>
      <c r="F620" t="n">
        <v>1</v>
      </c>
      <c r="G620" t="n">
        <v>1</v>
      </c>
      <c r="H620" t="n">
        <v>3</v>
      </c>
      <c r="I620" t="inlineStr">
        <is>
          <t>999-9950</t>
        </is>
      </c>
      <c r="J620" t="inlineStr">
        <is>
          <t>ТССЦ Московской обл., 999-9950, приказ Минстроя России №675/пр от 21.09.2015 г.</t>
        </is>
      </c>
      <c r="K620" t="inlineStr">
        <is>
          <t>Вспомогательные ненормируемые материалы (2% от ОЗП)</t>
        </is>
      </c>
      <c r="L620" t="n">
        <v>1374</v>
      </c>
      <c r="N620" t="n">
        <v>1013</v>
      </c>
      <c r="O620" t="inlineStr">
        <is>
          <t>РУБ</t>
        </is>
      </c>
      <c r="P620" t="inlineStr">
        <is>
          <t>РУБ</t>
        </is>
      </c>
      <c r="Q620" t="n">
        <v>1</v>
      </c>
      <c r="X620" t="n">
        <v>3.1</v>
      </c>
      <c r="Y620" t="n">
        <v>1</v>
      </c>
      <c r="Z620" t="n">
        <v>0</v>
      </c>
      <c r="AA620" t="n">
        <v>0</v>
      </c>
      <c r="AB620" t="n">
        <v>0</v>
      </c>
      <c r="AC620" t="n">
        <v>0</v>
      </c>
      <c r="AD620" t="n">
        <v>1</v>
      </c>
      <c r="AE620" t="n">
        <v>0</v>
      </c>
      <c r="AF620" t="inlineStr"/>
      <c r="AG620" t="n">
        <v>3.1</v>
      </c>
      <c r="AH620" t="n">
        <v>2</v>
      </c>
      <c r="AI620" t="n">
        <v>78867683</v>
      </c>
      <c r="AJ620" t="n">
        <v>639</v>
      </c>
      <c r="AK620" t="n">
        <v>0</v>
      </c>
      <c r="AL620" t="n">
        <v>0</v>
      </c>
      <c r="AM620" t="n">
        <v>0</v>
      </c>
      <c r="AN620" t="n">
        <v>0</v>
      </c>
      <c r="AO620" t="n">
        <v>0</v>
      </c>
      <c r="AP620" t="n">
        <v>0</v>
      </c>
      <c r="AQ620" t="n">
        <v>0</v>
      </c>
      <c r="AR620" t="n">
        <v>0</v>
      </c>
    </row>
    <row r="621">
      <c r="A621">
        <f>ROW(Source!A1896)</f>
        <v/>
      </c>
      <c r="B621" t="n">
        <v>78867711</v>
      </c>
      <c r="C621" t="n">
        <v>78867695</v>
      </c>
      <c r="D621" t="n">
        <v>29361307</v>
      </c>
      <c r="E621" t="n">
        <v>1</v>
      </c>
      <c r="F621" t="n">
        <v>1</v>
      </c>
      <c r="G621" t="n">
        <v>1</v>
      </c>
      <c r="H621" t="n">
        <v>1</v>
      </c>
      <c r="I621" t="inlineStr">
        <is>
          <t>1-2039-90</t>
        </is>
      </c>
      <c r="J621" t="inlineStr"/>
      <c r="K621" t="inlineStr">
        <is>
          <t>Рабочий монтажник среднего разряда 3,9</t>
        </is>
      </c>
      <c r="L621" t="n">
        <v>1369</v>
      </c>
      <c r="N621" t="n">
        <v>1013</v>
      </c>
      <c r="O621" t="inlineStr">
        <is>
          <t>чел.-ч</t>
        </is>
      </c>
      <c r="P621" t="inlineStr">
        <is>
          <t>чел.-ч</t>
        </is>
      </c>
      <c r="Q621" t="n">
        <v>1</v>
      </c>
      <c r="X621" t="n">
        <v>1.56</v>
      </c>
      <c r="Y621" t="n">
        <v>0</v>
      </c>
      <c r="Z621" t="n">
        <v>0</v>
      </c>
      <c r="AA621" t="n">
        <v>0</v>
      </c>
      <c r="AB621" t="n">
        <v>9.51</v>
      </c>
      <c r="AC621" t="n">
        <v>0</v>
      </c>
      <c r="AD621" t="n">
        <v>1</v>
      </c>
      <c r="AE621" t="n">
        <v>1</v>
      </c>
      <c r="AF621" t="inlineStr">
        <is>
          <t>)*0,2</t>
        </is>
      </c>
      <c r="AG621" t="n">
        <v>0.3120000000000001</v>
      </c>
      <c r="AH621" t="n">
        <v>2</v>
      </c>
      <c r="AI621" t="n">
        <v>78867696</v>
      </c>
      <c r="AJ621" t="n">
        <v>640</v>
      </c>
      <c r="AK621" t="n">
        <v>0</v>
      </c>
      <c r="AL621" t="n">
        <v>0</v>
      </c>
      <c r="AM621" t="n">
        <v>0</v>
      </c>
      <c r="AN621" t="n">
        <v>0</v>
      </c>
      <c r="AO621" t="n">
        <v>0</v>
      </c>
      <c r="AP621" t="n">
        <v>0</v>
      </c>
      <c r="AQ621" t="n">
        <v>0</v>
      </c>
      <c r="AR621" t="n">
        <v>0</v>
      </c>
    </row>
    <row r="622">
      <c r="A622">
        <f>ROW(Source!A1896)</f>
        <v/>
      </c>
      <c r="B622" t="n">
        <v>78867712</v>
      </c>
      <c r="C622" t="n">
        <v>78867695</v>
      </c>
      <c r="D622" t="n">
        <v>29172657</v>
      </c>
      <c r="E622" t="n">
        <v>1</v>
      </c>
      <c r="F622" t="n">
        <v>1</v>
      </c>
      <c r="G622" t="n">
        <v>1</v>
      </c>
      <c r="H622" t="n">
        <v>2</v>
      </c>
      <c r="I622" t="inlineStr">
        <is>
          <t>040502</t>
        </is>
      </c>
      <c r="J622" t="inlineStr">
        <is>
          <t>ТСЭМ Московской обл., 040502, приказ Минстроя России №675/пр от 28.02.2017 № 264/пр</t>
        </is>
      </c>
      <c r="K622" t="inlineStr">
        <is>
          <t>Установки для сварки ручной дуговой (постоянного тока)</t>
        </is>
      </c>
      <c r="L622" t="n">
        <v>1368</v>
      </c>
      <c r="N622" t="n">
        <v>1011</v>
      </c>
      <c r="O622" t="inlineStr">
        <is>
          <t>маш.-ч</t>
        </is>
      </c>
      <c r="P622" t="inlineStr">
        <is>
          <t>маш.-ч</t>
        </is>
      </c>
      <c r="Q622" t="n">
        <v>1</v>
      </c>
      <c r="X622" t="n">
        <v>0.13</v>
      </c>
      <c r="Y622" t="n">
        <v>0</v>
      </c>
      <c r="Z622" t="n">
        <v>8.1</v>
      </c>
      <c r="AA622" t="n">
        <v>0</v>
      </c>
      <c r="AB622" t="n">
        <v>0</v>
      </c>
      <c r="AC622" t="n">
        <v>0</v>
      </c>
      <c r="AD622" t="n">
        <v>1</v>
      </c>
      <c r="AE622" t="n">
        <v>0</v>
      </c>
      <c r="AF622" t="inlineStr">
        <is>
          <t>)*0,2</t>
        </is>
      </c>
      <c r="AG622" t="n">
        <v>0.026</v>
      </c>
      <c r="AH622" t="n">
        <v>2</v>
      </c>
      <c r="AI622" t="n">
        <v>78867697</v>
      </c>
      <c r="AJ622" t="n">
        <v>641</v>
      </c>
      <c r="AK622" t="n">
        <v>0</v>
      </c>
      <c r="AL622" t="n">
        <v>0</v>
      </c>
      <c r="AM622" t="n">
        <v>0</v>
      </c>
      <c r="AN622" t="n">
        <v>0</v>
      </c>
      <c r="AO622" t="n">
        <v>0</v>
      </c>
      <c r="AP622" t="n">
        <v>0</v>
      </c>
      <c r="AQ622" t="n">
        <v>0</v>
      </c>
      <c r="AR622" t="n">
        <v>0</v>
      </c>
    </row>
    <row r="623">
      <c r="A623">
        <f>ROW(Source!A1896)</f>
        <v/>
      </c>
      <c r="B623" t="n">
        <v>78867713</v>
      </c>
      <c r="C623" t="n">
        <v>78867695</v>
      </c>
      <c r="D623" t="n">
        <v>29174500</v>
      </c>
      <c r="E623" t="n">
        <v>1</v>
      </c>
      <c r="F623" t="n">
        <v>1</v>
      </c>
      <c r="G623" t="n">
        <v>1</v>
      </c>
      <c r="H623" t="n">
        <v>2</v>
      </c>
      <c r="I623" t="inlineStr">
        <is>
          <t>330206</t>
        </is>
      </c>
      <c r="J623" t="inlineStr">
        <is>
          <t>ТСЭМ Московской обл., 330206, приказ Минстроя России №675/пр от 28.02.2017 № 264/пр</t>
        </is>
      </c>
      <c r="K623" t="inlineStr">
        <is>
          <t>Дрели электрические</t>
        </is>
      </c>
      <c r="L623" t="n">
        <v>1368</v>
      </c>
      <c r="N623" t="n">
        <v>1011</v>
      </c>
      <c r="O623" t="inlineStr">
        <is>
          <t>маш.-ч</t>
        </is>
      </c>
      <c r="P623" t="inlineStr">
        <is>
          <t>маш.-ч</t>
        </is>
      </c>
      <c r="Q623" t="n">
        <v>1</v>
      </c>
      <c r="X623" t="n">
        <v>0.04</v>
      </c>
      <c r="Y623" t="n">
        <v>0</v>
      </c>
      <c r="Z623" t="n">
        <v>1.95</v>
      </c>
      <c r="AA623" t="n">
        <v>0</v>
      </c>
      <c r="AB623" t="n">
        <v>0</v>
      </c>
      <c r="AC623" t="n">
        <v>0</v>
      </c>
      <c r="AD623" t="n">
        <v>1</v>
      </c>
      <c r="AE623" t="n">
        <v>0</v>
      </c>
      <c r="AF623" t="inlineStr">
        <is>
          <t>)*0,2</t>
        </is>
      </c>
      <c r="AG623" t="n">
        <v>0.008</v>
      </c>
      <c r="AH623" t="n">
        <v>2</v>
      </c>
      <c r="AI623" t="n">
        <v>78867698</v>
      </c>
      <c r="AJ623" t="n">
        <v>642</v>
      </c>
      <c r="AK623" t="n">
        <v>0</v>
      </c>
      <c r="AL623" t="n">
        <v>0</v>
      </c>
      <c r="AM623" t="n">
        <v>0</v>
      </c>
      <c r="AN623" t="n">
        <v>0</v>
      </c>
      <c r="AO623" t="n">
        <v>0</v>
      </c>
      <c r="AP623" t="n">
        <v>0</v>
      </c>
      <c r="AQ623" t="n">
        <v>0</v>
      </c>
      <c r="AR623" t="n">
        <v>0</v>
      </c>
    </row>
    <row r="624">
      <c r="A624">
        <f>ROW(Source!A1896)</f>
        <v/>
      </c>
      <c r="B624" t="n">
        <v>78867714</v>
      </c>
      <c r="C624" t="n">
        <v>78867695</v>
      </c>
      <c r="D624" t="n">
        <v>29110546</v>
      </c>
      <c r="E624" t="n">
        <v>1</v>
      </c>
      <c r="F624" t="n">
        <v>1</v>
      </c>
      <c r="G624" t="n">
        <v>1</v>
      </c>
      <c r="H624" t="n">
        <v>3</v>
      </c>
      <c r="I624" t="inlineStr">
        <is>
          <t>101-1665</t>
        </is>
      </c>
      <c r="J624" t="inlineStr">
        <is>
          <t>ТССЦ Московской обл., 101-1665, приказ Минстроя России №675/пр от 28.02.2017 № 254/пр</t>
        </is>
      </c>
      <c r="K624" t="inlineStr">
        <is>
          <t>Лак электроизоляционный 318</t>
        </is>
      </c>
      <c r="L624" t="n">
        <v>1346</v>
      </c>
      <c r="N624" t="n">
        <v>1009</v>
      </c>
      <c r="O624" t="inlineStr">
        <is>
          <t>кг</t>
        </is>
      </c>
      <c r="P624" t="inlineStr">
        <is>
          <t>кг</t>
        </is>
      </c>
      <c r="Q624" t="n">
        <v>1</v>
      </c>
      <c r="X624" t="n">
        <v>0.006</v>
      </c>
      <c r="Y624" t="n">
        <v>35.63</v>
      </c>
      <c r="Z624" t="n">
        <v>0</v>
      </c>
      <c r="AA624" t="n">
        <v>0</v>
      </c>
      <c r="AB624" t="n">
        <v>0</v>
      </c>
      <c r="AC624" t="n">
        <v>0</v>
      </c>
      <c r="AD624" t="n">
        <v>1</v>
      </c>
      <c r="AE624" t="n">
        <v>0</v>
      </c>
      <c r="AF624" t="inlineStr">
        <is>
          <t>)*0,2</t>
        </is>
      </c>
      <c r="AG624" t="n">
        <v>0.0012</v>
      </c>
      <c r="AH624" t="n">
        <v>2</v>
      </c>
      <c r="AI624" t="n">
        <v>78867699</v>
      </c>
      <c r="AJ624" t="n">
        <v>643</v>
      </c>
      <c r="AK624" t="n">
        <v>0</v>
      </c>
      <c r="AL624" t="n">
        <v>0</v>
      </c>
      <c r="AM624" t="n">
        <v>0</v>
      </c>
      <c r="AN624" t="n">
        <v>0</v>
      </c>
      <c r="AO624" t="n">
        <v>0</v>
      </c>
      <c r="AP624" t="n">
        <v>0</v>
      </c>
      <c r="AQ624" t="n">
        <v>0</v>
      </c>
      <c r="AR624" t="n">
        <v>0</v>
      </c>
    </row>
    <row r="625">
      <c r="A625">
        <f>ROW(Source!A1896)</f>
        <v/>
      </c>
      <c r="B625" t="n">
        <v>78867715</v>
      </c>
      <c r="C625" t="n">
        <v>78867695</v>
      </c>
      <c r="D625" t="n">
        <v>29113980</v>
      </c>
      <c r="E625" t="n">
        <v>1</v>
      </c>
      <c r="F625" t="n">
        <v>1</v>
      </c>
      <c r="G625" t="n">
        <v>1</v>
      </c>
      <c r="H625" t="n">
        <v>3</v>
      </c>
      <c r="I625" t="inlineStr">
        <is>
          <t>101-1924</t>
        </is>
      </c>
      <c r="J625" t="inlineStr">
        <is>
          <t>ТССЦ Московской обл., 101-1924, приказ Минстроя России №675/пр от 28.02.2017 № 254/пр</t>
        </is>
      </c>
      <c r="K625" t="inlineStr">
        <is>
          <t>Электроды диаметром 4 мм Э42А</t>
        </is>
      </c>
      <c r="L625" t="n">
        <v>1346</v>
      </c>
      <c r="N625" t="n">
        <v>1009</v>
      </c>
      <c r="O625" t="inlineStr">
        <is>
          <t>кг</t>
        </is>
      </c>
      <c r="P625" t="inlineStr">
        <is>
          <t>кг</t>
        </is>
      </c>
      <c r="Q625" t="n">
        <v>1</v>
      </c>
      <c r="X625" t="n">
        <v>0.07000000000000001</v>
      </c>
      <c r="Y625" t="n">
        <v>14.31</v>
      </c>
      <c r="Z625" t="n">
        <v>0</v>
      </c>
      <c r="AA625" t="n">
        <v>0</v>
      </c>
      <c r="AB625" t="n">
        <v>0</v>
      </c>
      <c r="AC625" t="n">
        <v>0</v>
      </c>
      <c r="AD625" t="n">
        <v>1</v>
      </c>
      <c r="AE625" t="n">
        <v>0</v>
      </c>
      <c r="AF625" t="inlineStr">
        <is>
          <t>)*0,2</t>
        </is>
      </c>
      <c r="AG625" t="n">
        <v>0.014</v>
      </c>
      <c r="AH625" t="n">
        <v>2</v>
      </c>
      <c r="AI625" t="n">
        <v>78867700</v>
      </c>
      <c r="AJ625" t="n">
        <v>644</v>
      </c>
      <c r="AK625" t="n">
        <v>0</v>
      </c>
      <c r="AL625" t="n">
        <v>0</v>
      </c>
      <c r="AM625" t="n">
        <v>0</v>
      </c>
      <c r="AN625" t="n">
        <v>0</v>
      </c>
      <c r="AO625" t="n">
        <v>0</v>
      </c>
      <c r="AP625" t="n">
        <v>0</v>
      </c>
      <c r="AQ625" t="n">
        <v>0</v>
      </c>
      <c r="AR625" t="n">
        <v>0</v>
      </c>
    </row>
    <row r="626">
      <c r="A626">
        <f>ROW(Source!A1896)</f>
        <v/>
      </c>
      <c r="B626" t="n">
        <v>78867716</v>
      </c>
      <c r="C626" t="n">
        <v>78867695</v>
      </c>
      <c r="D626" t="n">
        <v>29108369</v>
      </c>
      <c r="E626" t="n">
        <v>1</v>
      </c>
      <c r="F626" t="n">
        <v>1</v>
      </c>
      <c r="G626" t="n">
        <v>1</v>
      </c>
      <c r="H626" t="n">
        <v>3</v>
      </c>
      <c r="I626" t="inlineStr">
        <is>
          <t>101-1964</t>
        </is>
      </c>
      <c r="J626" t="inlineStr">
        <is>
          <t>ТССЦ Московской обл., 101-1964, приказ Минстроя России №675/пр от 28.02.2017 № 254/пр</t>
        </is>
      </c>
      <c r="K626" t="inlineStr">
        <is>
          <t>Шпагат бумажный</t>
        </is>
      </c>
      <c r="L626" t="n">
        <v>1346</v>
      </c>
      <c r="N626" t="n">
        <v>1009</v>
      </c>
      <c r="O626" t="inlineStr">
        <is>
          <t>кг</t>
        </is>
      </c>
      <c r="P626" t="inlineStr">
        <is>
          <t>кг</t>
        </is>
      </c>
      <c r="Q626" t="n">
        <v>1</v>
      </c>
      <c r="X626" t="n">
        <v>0.001</v>
      </c>
      <c r="Y626" t="n">
        <v>18.9</v>
      </c>
      <c r="Z626" t="n">
        <v>0</v>
      </c>
      <c r="AA626" t="n">
        <v>0</v>
      </c>
      <c r="AB626" t="n">
        <v>0</v>
      </c>
      <c r="AC626" t="n">
        <v>0</v>
      </c>
      <c r="AD626" t="n">
        <v>1</v>
      </c>
      <c r="AE626" t="n">
        <v>0</v>
      </c>
      <c r="AF626" t="inlineStr">
        <is>
          <t>)*0,2</t>
        </is>
      </c>
      <c r="AG626" t="n">
        <v>0.0002</v>
      </c>
      <c r="AH626" t="n">
        <v>2</v>
      </c>
      <c r="AI626" t="n">
        <v>78867701</v>
      </c>
      <c r="AJ626" t="n">
        <v>645</v>
      </c>
      <c r="AK626" t="n">
        <v>0</v>
      </c>
      <c r="AL626" t="n">
        <v>0</v>
      </c>
      <c r="AM626" t="n">
        <v>0</v>
      </c>
      <c r="AN626" t="n">
        <v>0</v>
      </c>
      <c r="AO626" t="n">
        <v>0</v>
      </c>
      <c r="AP626" t="n">
        <v>0</v>
      </c>
      <c r="AQ626" t="n">
        <v>0</v>
      </c>
      <c r="AR626" t="n">
        <v>0</v>
      </c>
    </row>
    <row r="627">
      <c r="A627">
        <f>ROW(Source!A1896)</f>
        <v/>
      </c>
      <c r="B627" t="n">
        <v>78867717</v>
      </c>
      <c r="C627" t="n">
        <v>78867695</v>
      </c>
      <c r="D627" t="n">
        <v>29114246</v>
      </c>
      <c r="E627" t="n">
        <v>1</v>
      </c>
      <c r="F627" t="n">
        <v>1</v>
      </c>
      <c r="G627" t="n">
        <v>1</v>
      </c>
      <c r="H627" t="n">
        <v>3</v>
      </c>
      <c r="I627" t="inlineStr">
        <is>
          <t>101-1977</t>
        </is>
      </c>
      <c r="J627" t="inlineStr">
        <is>
          <t>ТССЦ Московской обл., 101-1977, приказ Минстроя России №675/пр от 28.02.2017 № 254/пр</t>
        </is>
      </c>
      <c r="K627" t="inlineStr">
        <is>
          <t>Болты с гайками и шайбами строительные</t>
        </is>
      </c>
      <c r="L627" t="n">
        <v>1346</v>
      </c>
      <c r="N627" t="n">
        <v>1009</v>
      </c>
      <c r="O627" t="inlineStr">
        <is>
          <t>кг</t>
        </is>
      </c>
      <c r="P627" t="inlineStr">
        <is>
          <t>кг</t>
        </is>
      </c>
      <c r="Q627" t="n">
        <v>1</v>
      </c>
      <c r="X627" t="n">
        <v>0.049</v>
      </c>
      <c r="Y627" t="n">
        <v>9.039999999999999</v>
      </c>
      <c r="Z627" t="n">
        <v>0</v>
      </c>
      <c r="AA627" t="n">
        <v>0</v>
      </c>
      <c r="AB627" t="n">
        <v>0</v>
      </c>
      <c r="AC627" t="n">
        <v>0</v>
      </c>
      <c r="AD627" t="n">
        <v>1</v>
      </c>
      <c r="AE627" t="n">
        <v>0</v>
      </c>
      <c r="AF627" t="inlineStr">
        <is>
          <t>)*0,2</t>
        </is>
      </c>
      <c r="AG627" t="n">
        <v>0.009800000000000001</v>
      </c>
      <c r="AH627" t="n">
        <v>2</v>
      </c>
      <c r="AI627" t="n">
        <v>78867702</v>
      </c>
      <c r="AJ627" t="n">
        <v>646</v>
      </c>
      <c r="AK627" t="n">
        <v>0</v>
      </c>
      <c r="AL627" t="n">
        <v>0</v>
      </c>
      <c r="AM627" t="n">
        <v>0</v>
      </c>
      <c r="AN627" t="n">
        <v>0</v>
      </c>
      <c r="AO627" t="n">
        <v>0</v>
      </c>
      <c r="AP627" t="n">
        <v>0</v>
      </c>
      <c r="AQ627" t="n">
        <v>0</v>
      </c>
      <c r="AR627" t="n">
        <v>0</v>
      </c>
    </row>
    <row r="628">
      <c r="A628">
        <f>ROW(Source!A1896)</f>
        <v/>
      </c>
      <c r="B628" t="n">
        <v>78867718</v>
      </c>
      <c r="C628" t="n">
        <v>78867695</v>
      </c>
      <c r="D628" t="n">
        <v>29110426</v>
      </c>
      <c r="E628" t="n">
        <v>1</v>
      </c>
      <c r="F628" t="n">
        <v>1</v>
      </c>
      <c r="G628" t="n">
        <v>1</v>
      </c>
      <c r="H628" t="n">
        <v>3</v>
      </c>
      <c r="I628" t="inlineStr">
        <is>
          <t>101-2143</t>
        </is>
      </c>
      <c r="J628" t="inlineStr">
        <is>
          <t>ТССЦ Московской обл., 101-2143, приказ Минстроя России №675/пр от 28.02.2017 № 254/пр</t>
        </is>
      </c>
      <c r="K628" t="inlineStr">
        <is>
          <t>Краска</t>
        </is>
      </c>
      <c r="L628" t="n">
        <v>1346</v>
      </c>
      <c r="N628" t="n">
        <v>1009</v>
      </c>
      <c r="O628" t="inlineStr">
        <is>
          <t>кг</t>
        </is>
      </c>
      <c r="P628" t="inlineStr">
        <is>
          <t>кг</t>
        </is>
      </c>
      <c r="Q628" t="n">
        <v>1</v>
      </c>
      <c r="X628" t="n">
        <v>0.036</v>
      </c>
      <c r="Y628" t="n">
        <v>28.67</v>
      </c>
      <c r="Z628" t="n">
        <v>0</v>
      </c>
      <c r="AA628" t="n">
        <v>0</v>
      </c>
      <c r="AB628" t="n">
        <v>0</v>
      </c>
      <c r="AC628" t="n">
        <v>0</v>
      </c>
      <c r="AD628" t="n">
        <v>1</v>
      </c>
      <c r="AE628" t="n">
        <v>0</v>
      </c>
      <c r="AF628" t="inlineStr">
        <is>
          <t>)*0,2</t>
        </is>
      </c>
      <c r="AG628" t="n">
        <v>0.0072</v>
      </c>
      <c r="AH628" t="n">
        <v>2</v>
      </c>
      <c r="AI628" t="n">
        <v>78867703</v>
      </c>
      <c r="AJ628" t="n">
        <v>647</v>
      </c>
      <c r="AK628" t="n">
        <v>0</v>
      </c>
      <c r="AL628" t="n">
        <v>0</v>
      </c>
      <c r="AM628" t="n">
        <v>0</v>
      </c>
      <c r="AN628" t="n">
        <v>0</v>
      </c>
      <c r="AO628" t="n">
        <v>0</v>
      </c>
      <c r="AP628" t="n">
        <v>0</v>
      </c>
      <c r="AQ628" t="n">
        <v>0</v>
      </c>
      <c r="AR628" t="n">
        <v>0</v>
      </c>
    </row>
    <row r="629">
      <c r="A629">
        <f>ROW(Source!A1896)</f>
        <v/>
      </c>
      <c r="B629" t="n">
        <v>78867719</v>
      </c>
      <c r="C629" t="n">
        <v>78867695</v>
      </c>
      <c r="D629" t="n">
        <v>29107961</v>
      </c>
      <c r="E629" t="n">
        <v>1</v>
      </c>
      <c r="F629" t="n">
        <v>1</v>
      </c>
      <c r="G629" t="n">
        <v>1</v>
      </c>
      <c r="H629" t="n">
        <v>3</v>
      </c>
      <c r="I629" t="inlineStr">
        <is>
          <t>101-2365</t>
        </is>
      </c>
      <c r="J629" t="inlineStr">
        <is>
          <t>ТССЦ Московской обл., 101-2365, приказ Минстроя России №675/пр от 28.02.2017 № 254/пр</t>
        </is>
      </c>
      <c r="K629" t="inlineStr">
        <is>
          <t>Нитки швейные</t>
        </is>
      </c>
      <c r="L629" t="n">
        <v>1346</v>
      </c>
      <c r="N629" t="n">
        <v>1009</v>
      </c>
      <c r="O629" t="inlineStr">
        <is>
          <t>кг</t>
        </is>
      </c>
      <c r="P629" t="inlineStr">
        <is>
          <t>кг</t>
        </is>
      </c>
      <c r="Q629" t="n">
        <v>1</v>
      </c>
      <c r="X629" t="n">
        <v>0.001</v>
      </c>
      <c r="Y629" t="n">
        <v>133.05</v>
      </c>
      <c r="Z629" t="n">
        <v>0</v>
      </c>
      <c r="AA629" t="n">
        <v>0</v>
      </c>
      <c r="AB629" t="n">
        <v>0</v>
      </c>
      <c r="AC629" t="n">
        <v>0</v>
      </c>
      <c r="AD629" t="n">
        <v>1</v>
      </c>
      <c r="AE629" t="n">
        <v>0</v>
      </c>
      <c r="AF629" t="inlineStr">
        <is>
          <t>)*0,2</t>
        </is>
      </c>
      <c r="AG629" t="n">
        <v>0.0002</v>
      </c>
      <c r="AH629" t="n">
        <v>2</v>
      </c>
      <c r="AI629" t="n">
        <v>78867704</v>
      </c>
      <c r="AJ629" t="n">
        <v>648</v>
      </c>
      <c r="AK629" t="n">
        <v>0</v>
      </c>
      <c r="AL629" t="n">
        <v>0</v>
      </c>
      <c r="AM629" t="n">
        <v>0</v>
      </c>
      <c r="AN629" t="n">
        <v>0</v>
      </c>
      <c r="AO629" t="n">
        <v>0</v>
      </c>
      <c r="AP629" t="n">
        <v>0</v>
      </c>
      <c r="AQ629" t="n">
        <v>0</v>
      </c>
      <c r="AR629" t="n">
        <v>0</v>
      </c>
    </row>
    <row r="630">
      <c r="A630">
        <f>ROW(Source!A1896)</f>
        <v/>
      </c>
      <c r="B630" t="n">
        <v>78867720</v>
      </c>
      <c r="C630" t="n">
        <v>78867695</v>
      </c>
      <c r="D630" t="n">
        <v>29110838</v>
      </c>
      <c r="E630" t="n">
        <v>1</v>
      </c>
      <c r="F630" t="n">
        <v>1</v>
      </c>
      <c r="G630" t="n">
        <v>1</v>
      </c>
      <c r="H630" t="n">
        <v>3</v>
      </c>
      <c r="I630" t="inlineStr">
        <is>
          <t>101-2499</t>
        </is>
      </c>
      <c r="J630" t="inlineStr">
        <is>
          <t>ТССЦ Московской обл., 101-2499, приказ Минстроя России №675/пр от 28.02.2017 № 254/пр</t>
        </is>
      </c>
      <c r="K630" t="inlineStr">
        <is>
          <t>Лента изоляционная прорезиненная односторонняя ширина 20 мм, толщина 0,25-0,35 мм</t>
        </is>
      </c>
      <c r="L630" t="n">
        <v>1346</v>
      </c>
      <c r="N630" t="n">
        <v>1009</v>
      </c>
      <c r="O630" t="inlineStr">
        <is>
          <t>кг</t>
        </is>
      </c>
      <c r="P630" t="inlineStr">
        <is>
          <t>кг</t>
        </is>
      </c>
      <c r="Q630" t="n">
        <v>1</v>
      </c>
      <c r="X630" t="n">
        <v>0.012</v>
      </c>
      <c r="Y630" t="n">
        <v>30.5</v>
      </c>
      <c r="Z630" t="n">
        <v>0</v>
      </c>
      <c r="AA630" t="n">
        <v>0</v>
      </c>
      <c r="AB630" t="n">
        <v>0</v>
      </c>
      <c r="AC630" t="n">
        <v>0</v>
      </c>
      <c r="AD630" t="n">
        <v>1</v>
      </c>
      <c r="AE630" t="n">
        <v>0</v>
      </c>
      <c r="AF630" t="inlineStr">
        <is>
          <t>)*0,2</t>
        </is>
      </c>
      <c r="AG630" t="n">
        <v>0.0024</v>
      </c>
      <c r="AH630" t="n">
        <v>2</v>
      </c>
      <c r="AI630" t="n">
        <v>78867705</v>
      </c>
      <c r="AJ630" t="n">
        <v>649</v>
      </c>
      <c r="AK630" t="n">
        <v>0</v>
      </c>
      <c r="AL630" t="n">
        <v>0</v>
      </c>
      <c r="AM630" t="n">
        <v>0</v>
      </c>
      <c r="AN630" t="n">
        <v>0</v>
      </c>
      <c r="AO630" t="n">
        <v>0</v>
      </c>
      <c r="AP630" t="n">
        <v>0</v>
      </c>
      <c r="AQ630" t="n">
        <v>0</v>
      </c>
      <c r="AR630" t="n">
        <v>0</v>
      </c>
    </row>
    <row r="631">
      <c r="A631">
        <f>ROW(Source!A1896)</f>
        <v/>
      </c>
      <c r="B631" t="n">
        <v>78867721</v>
      </c>
      <c r="C631" t="n">
        <v>78867695</v>
      </c>
      <c r="D631" t="n">
        <v>29114470</v>
      </c>
      <c r="E631" t="n">
        <v>1</v>
      </c>
      <c r="F631" t="n">
        <v>1</v>
      </c>
      <c r="G631" t="n">
        <v>1</v>
      </c>
      <c r="H631" t="n">
        <v>3</v>
      </c>
      <c r="I631" t="inlineStr">
        <is>
          <t>101-3914</t>
        </is>
      </c>
      <c r="J631" t="inlineStr">
        <is>
          <t>ТССЦ Московской обл., 101-3914, приказ Минстроя России №675/пр от 28.02.2017 № 254/пр</t>
        </is>
      </c>
      <c r="K631" t="inlineStr">
        <is>
          <t>Дюбели распорные полипропиленовые</t>
        </is>
      </c>
      <c r="L631" t="n">
        <v>1355</v>
      </c>
      <c r="N631" t="n">
        <v>1010</v>
      </c>
      <c r="O631" t="inlineStr">
        <is>
          <t>100 шт.</t>
        </is>
      </c>
      <c r="P631" t="inlineStr">
        <is>
          <t>100 шт.</t>
        </is>
      </c>
      <c r="Q631" t="n">
        <v>100</v>
      </c>
      <c r="X631" t="n">
        <v>0.014</v>
      </c>
      <c r="Y631" t="n">
        <v>86.23999999999999</v>
      </c>
      <c r="Z631" t="n">
        <v>0</v>
      </c>
      <c r="AA631" t="n">
        <v>0</v>
      </c>
      <c r="AB631" t="n">
        <v>0</v>
      </c>
      <c r="AC631" t="n">
        <v>0</v>
      </c>
      <c r="AD631" t="n">
        <v>1</v>
      </c>
      <c r="AE631" t="n">
        <v>0</v>
      </c>
      <c r="AF631" t="inlineStr">
        <is>
          <t>)*0,2</t>
        </is>
      </c>
      <c r="AG631" t="n">
        <v>0.0028</v>
      </c>
      <c r="AH631" t="n">
        <v>2</v>
      </c>
      <c r="AI631" t="n">
        <v>78867706</v>
      </c>
      <c r="AJ631" t="n">
        <v>650</v>
      </c>
      <c r="AK631" t="n">
        <v>0</v>
      </c>
      <c r="AL631" t="n">
        <v>0</v>
      </c>
      <c r="AM631" t="n">
        <v>0</v>
      </c>
      <c r="AN631" t="n">
        <v>0</v>
      </c>
      <c r="AO631" t="n">
        <v>0</v>
      </c>
      <c r="AP631" t="n">
        <v>0</v>
      </c>
      <c r="AQ631" t="n">
        <v>0</v>
      </c>
      <c r="AR631" t="n">
        <v>0</v>
      </c>
    </row>
    <row r="632">
      <c r="A632">
        <f>ROW(Source!A1896)</f>
        <v/>
      </c>
      <c r="B632" t="n">
        <v>78867722</v>
      </c>
      <c r="C632" t="n">
        <v>78867695</v>
      </c>
      <c r="D632" t="n">
        <v>29129474</v>
      </c>
      <c r="E632" t="n">
        <v>1</v>
      </c>
      <c r="F632" t="n">
        <v>1</v>
      </c>
      <c r="G632" t="n">
        <v>1</v>
      </c>
      <c r="H632" t="n">
        <v>3</v>
      </c>
      <c r="I632" t="inlineStr">
        <is>
          <t>201-0843</t>
        </is>
      </c>
      <c r="J632" t="inlineStr">
        <is>
          <t>ТССЦ Московской обл., 201-0843, приказ Минстроя России №675/пр от 28.02.2017 № 255/пр</t>
        </is>
      </c>
      <c r="K632" t="inlineStr">
        <is>
          <t>Конструкции стальные индивидуальные решетчатые сварные массой до 0,1 т</t>
        </is>
      </c>
      <c r="L632" t="n">
        <v>1348</v>
      </c>
      <c r="N632" t="n">
        <v>1009</v>
      </c>
      <c r="O632" t="inlineStr">
        <is>
          <t>т</t>
        </is>
      </c>
      <c r="P632" t="inlineStr">
        <is>
          <t>т</t>
        </is>
      </c>
      <c r="Q632" t="n">
        <v>1000</v>
      </c>
      <c r="X632" t="n">
        <v>0.001</v>
      </c>
      <c r="Y632" t="n">
        <v>11534.49</v>
      </c>
      <c r="Z632" t="n">
        <v>0</v>
      </c>
      <c r="AA632" t="n">
        <v>0</v>
      </c>
      <c r="AB632" t="n">
        <v>0</v>
      </c>
      <c r="AC632" t="n">
        <v>0</v>
      </c>
      <c r="AD632" t="n">
        <v>1</v>
      </c>
      <c r="AE632" t="n">
        <v>0</v>
      </c>
      <c r="AF632" t="inlineStr">
        <is>
          <t>)*0,2</t>
        </is>
      </c>
      <c r="AG632" t="n">
        <v>0.0002</v>
      </c>
      <c r="AH632" t="n">
        <v>2</v>
      </c>
      <c r="AI632" t="n">
        <v>78867707</v>
      </c>
      <c r="AJ632" t="n">
        <v>651</v>
      </c>
      <c r="AK632" t="n">
        <v>0</v>
      </c>
      <c r="AL632" t="n">
        <v>0</v>
      </c>
      <c r="AM632" t="n">
        <v>0</v>
      </c>
      <c r="AN632" t="n">
        <v>0</v>
      </c>
      <c r="AO632" t="n">
        <v>0</v>
      </c>
      <c r="AP632" t="n">
        <v>0</v>
      </c>
      <c r="AQ632" t="n">
        <v>0</v>
      </c>
      <c r="AR632" t="n">
        <v>0</v>
      </c>
    </row>
    <row r="633">
      <c r="A633">
        <f>ROW(Source!A1896)</f>
        <v/>
      </c>
      <c r="B633" t="n">
        <v>78867723</v>
      </c>
      <c r="C633" t="n">
        <v>78867695</v>
      </c>
      <c r="D633" t="n">
        <v>29165774</v>
      </c>
      <c r="E633" t="n">
        <v>1</v>
      </c>
      <c r="F633" t="n">
        <v>1</v>
      </c>
      <c r="G633" t="n">
        <v>1</v>
      </c>
      <c r="H633" t="n">
        <v>3</v>
      </c>
      <c r="I633" t="inlineStr">
        <is>
          <t>509-0090</t>
        </is>
      </c>
      <c r="J633" t="inlineStr">
        <is>
          <t>ТССЦ Московской обл., 509-0090, приказ Минстроя России №675/пр от 28.02.2017 № 258/пр</t>
        </is>
      </c>
      <c r="K633" t="inlineStr">
        <is>
          <t>Перемычки гибкие, тип ПГС-50</t>
        </is>
      </c>
      <c r="L633" t="n">
        <v>1358</v>
      </c>
      <c r="N633" t="n">
        <v>1010</v>
      </c>
      <c r="O633" t="inlineStr">
        <is>
          <t>10 шт.</t>
        </is>
      </c>
      <c r="P633" t="inlineStr">
        <is>
          <t>10 шт.</t>
        </is>
      </c>
      <c r="Q633" t="n">
        <v>10</v>
      </c>
      <c r="X633" t="n">
        <v>0.1</v>
      </c>
      <c r="Y633" t="n">
        <v>40.9</v>
      </c>
      <c r="Z633" t="n">
        <v>0</v>
      </c>
      <c r="AA633" t="n">
        <v>0</v>
      </c>
      <c r="AB633" t="n">
        <v>0</v>
      </c>
      <c r="AC633" t="n">
        <v>0</v>
      </c>
      <c r="AD633" t="n">
        <v>1</v>
      </c>
      <c r="AE633" t="n">
        <v>0</v>
      </c>
      <c r="AF633" t="inlineStr">
        <is>
          <t>)*0,2</t>
        </is>
      </c>
      <c r="AG633" t="n">
        <v>0.02</v>
      </c>
      <c r="AH633" t="n">
        <v>2</v>
      </c>
      <c r="AI633" t="n">
        <v>78867708</v>
      </c>
      <c r="AJ633" t="n">
        <v>652</v>
      </c>
      <c r="AK633" t="n">
        <v>0</v>
      </c>
      <c r="AL633" t="n">
        <v>0</v>
      </c>
      <c r="AM633" t="n">
        <v>0</v>
      </c>
      <c r="AN633" t="n">
        <v>0</v>
      </c>
      <c r="AO633" t="n">
        <v>0</v>
      </c>
      <c r="AP633" t="n">
        <v>0</v>
      </c>
      <c r="AQ633" t="n">
        <v>0</v>
      </c>
      <c r="AR633" t="n">
        <v>0</v>
      </c>
    </row>
    <row r="634">
      <c r="A634">
        <f>ROW(Source!A1896)</f>
        <v/>
      </c>
      <c r="B634" t="n">
        <v>78867724</v>
      </c>
      <c r="C634" t="n">
        <v>78867695</v>
      </c>
      <c r="D634" t="n">
        <v>29171708</v>
      </c>
      <c r="E634" t="n">
        <v>1</v>
      </c>
      <c r="F634" t="n">
        <v>1</v>
      </c>
      <c r="G634" t="n">
        <v>1</v>
      </c>
      <c r="H634" t="n">
        <v>3</v>
      </c>
      <c r="I634" t="inlineStr">
        <is>
          <t>509-1210</t>
        </is>
      </c>
      <c r="J634" t="inlineStr">
        <is>
          <t>ТССЦ Московской обл., 509-1210, приказ Минстроя России №675/пр от 28.02.2017 № 258/пр</t>
        </is>
      </c>
      <c r="K634" t="inlineStr">
        <is>
          <t>Вазелин технический</t>
        </is>
      </c>
      <c r="L634" t="n">
        <v>1346</v>
      </c>
      <c r="N634" t="n">
        <v>1009</v>
      </c>
      <c r="O634" t="inlineStr">
        <is>
          <t>кг</t>
        </is>
      </c>
      <c r="P634" t="inlineStr">
        <is>
          <t>кг</t>
        </is>
      </c>
      <c r="Q634" t="n">
        <v>1</v>
      </c>
      <c r="X634" t="n">
        <v>0.006</v>
      </c>
      <c r="Y634" t="n">
        <v>30.6</v>
      </c>
      <c r="Z634" t="n">
        <v>0</v>
      </c>
      <c r="AA634" t="n">
        <v>0</v>
      </c>
      <c r="AB634" t="n">
        <v>0</v>
      </c>
      <c r="AC634" t="n">
        <v>0</v>
      </c>
      <c r="AD634" t="n">
        <v>1</v>
      </c>
      <c r="AE634" t="n">
        <v>0</v>
      </c>
      <c r="AF634" t="inlineStr">
        <is>
          <t>)*0,2</t>
        </is>
      </c>
      <c r="AG634" t="n">
        <v>0.0012</v>
      </c>
      <c r="AH634" t="n">
        <v>2</v>
      </c>
      <c r="AI634" t="n">
        <v>78867709</v>
      </c>
      <c r="AJ634" t="n">
        <v>653</v>
      </c>
      <c r="AK634" t="n">
        <v>0</v>
      </c>
      <c r="AL634" t="n">
        <v>0</v>
      </c>
      <c r="AM634" t="n">
        <v>0</v>
      </c>
      <c r="AN634" t="n">
        <v>0</v>
      </c>
      <c r="AO634" t="n">
        <v>0</v>
      </c>
      <c r="AP634" t="n">
        <v>0</v>
      </c>
      <c r="AQ634" t="n">
        <v>0</v>
      </c>
      <c r="AR634" t="n">
        <v>0</v>
      </c>
    </row>
    <row r="635">
      <c r="A635">
        <f>ROW(Source!A1896)</f>
        <v/>
      </c>
      <c r="B635" t="n">
        <v>78867725</v>
      </c>
      <c r="C635" t="n">
        <v>78867695</v>
      </c>
      <c r="D635" t="n">
        <v>29171808</v>
      </c>
      <c r="E635" t="n">
        <v>1</v>
      </c>
      <c r="F635" t="n">
        <v>1</v>
      </c>
      <c r="G635" t="n">
        <v>1</v>
      </c>
      <c r="H635" t="n">
        <v>3</v>
      </c>
      <c r="I635" t="inlineStr">
        <is>
          <t>999-9950</t>
        </is>
      </c>
      <c r="J635" t="inlineStr">
        <is>
          <t>ТССЦ Московской обл., 999-9950, приказ Минстроя России №675/пр от 21.09.2015 г.</t>
        </is>
      </c>
      <c r="K635" t="inlineStr">
        <is>
          <t>Вспомогательные ненормируемые материалы (2% от ОЗП)</t>
        </is>
      </c>
      <c r="L635" t="n">
        <v>1374</v>
      </c>
      <c r="N635" t="n">
        <v>1013</v>
      </c>
      <c r="O635" t="inlineStr">
        <is>
          <t>РУБ</t>
        </is>
      </c>
      <c r="P635" t="inlineStr">
        <is>
          <t>РУБ</t>
        </is>
      </c>
      <c r="Q635" t="n">
        <v>1</v>
      </c>
      <c r="X635" t="n">
        <v>0.3</v>
      </c>
      <c r="Y635" t="n">
        <v>1</v>
      </c>
      <c r="Z635" t="n">
        <v>0</v>
      </c>
      <c r="AA635" t="n">
        <v>0</v>
      </c>
      <c r="AB635" t="n">
        <v>0</v>
      </c>
      <c r="AC635" t="n">
        <v>0</v>
      </c>
      <c r="AD635" t="n">
        <v>1</v>
      </c>
      <c r="AE635" t="n">
        <v>0</v>
      </c>
      <c r="AF635" t="inlineStr">
        <is>
          <t>)*0,2</t>
        </is>
      </c>
      <c r="AG635" t="n">
        <v>0.06</v>
      </c>
      <c r="AH635" t="n">
        <v>2</v>
      </c>
      <c r="AI635" t="n">
        <v>78867710</v>
      </c>
      <c r="AJ635" t="n">
        <v>654</v>
      </c>
      <c r="AK635" t="n">
        <v>0</v>
      </c>
      <c r="AL635" t="n">
        <v>0</v>
      </c>
      <c r="AM635" t="n">
        <v>0</v>
      </c>
      <c r="AN635" t="n">
        <v>0</v>
      </c>
      <c r="AO635" t="n">
        <v>0</v>
      </c>
      <c r="AP635" t="n">
        <v>0</v>
      </c>
      <c r="AQ635" t="n">
        <v>0</v>
      </c>
      <c r="AR635" t="n">
        <v>0</v>
      </c>
    </row>
    <row r="636">
      <c r="A636">
        <f>ROW(Source!A1897)</f>
        <v/>
      </c>
      <c r="B636" t="n">
        <v>78867744</v>
      </c>
      <c r="C636" t="n">
        <v>78867726</v>
      </c>
      <c r="D636" t="n">
        <v>29361307</v>
      </c>
      <c r="E636" t="n">
        <v>1</v>
      </c>
      <c r="F636" t="n">
        <v>1</v>
      </c>
      <c r="G636" t="n">
        <v>1</v>
      </c>
      <c r="H636" t="n">
        <v>1</v>
      </c>
      <c r="I636" t="inlineStr">
        <is>
          <t>1-2039-90</t>
        </is>
      </c>
      <c r="J636" t="inlineStr"/>
      <c r="K636" t="inlineStr">
        <is>
          <t>Рабочий монтажник среднего разряда 3,9</t>
        </is>
      </c>
      <c r="L636" t="n">
        <v>1369</v>
      </c>
      <c r="N636" t="n">
        <v>1013</v>
      </c>
      <c r="O636" t="inlineStr">
        <is>
          <t>чел.-ч</t>
        </is>
      </c>
      <c r="P636" t="inlineStr">
        <is>
          <t>чел.-ч</t>
        </is>
      </c>
      <c r="Q636" t="n">
        <v>1</v>
      </c>
      <c r="X636" t="n">
        <v>1.56</v>
      </c>
      <c r="Y636" t="n">
        <v>0</v>
      </c>
      <c r="Z636" t="n">
        <v>0</v>
      </c>
      <c r="AA636" t="n">
        <v>0</v>
      </c>
      <c r="AB636" t="n">
        <v>9.51</v>
      </c>
      <c r="AC636" t="n">
        <v>0</v>
      </c>
      <c r="AD636" t="n">
        <v>1</v>
      </c>
      <c r="AE636" t="n">
        <v>1</v>
      </c>
      <c r="AF636" t="inlineStr"/>
      <c r="AG636" t="n">
        <v>1.56</v>
      </c>
      <c r="AH636" t="n">
        <v>2</v>
      </c>
      <c r="AI636" t="n">
        <v>78867727</v>
      </c>
      <c r="AJ636" t="n">
        <v>655</v>
      </c>
      <c r="AK636" t="n">
        <v>0</v>
      </c>
      <c r="AL636" t="n">
        <v>0</v>
      </c>
      <c r="AM636" t="n">
        <v>0</v>
      </c>
      <c r="AN636" t="n">
        <v>0</v>
      </c>
      <c r="AO636" t="n">
        <v>0</v>
      </c>
      <c r="AP636" t="n">
        <v>0</v>
      </c>
      <c r="AQ636" t="n">
        <v>0</v>
      </c>
      <c r="AR636" t="n">
        <v>0</v>
      </c>
    </row>
    <row r="637">
      <c r="A637">
        <f>ROW(Source!A1897)</f>
        <v/>
      </c>
      <c r="B637" t="n">
        <v>78867745</v>
      </c>
      <c r="C637" t="n">
        <v>78867726</v>
      </c>
      <c r="D637" t="n">
        <v>29172657</v>
      </c>
      <c r="E637" t="n">
        <v>1</v>
      </c>
      <c r="F637" t="n">
        <v>1</v>
      </c>
      <c r="G637" t="n">
        <v>1</v>
      </c>
      <c r="H637" t="n">
        <v>2</v>
      </c>
      <c r="I637" t="inlineStr">
        <is>
          <t>040502</t>
        </is>
      </c>
      <c r="J637" t="inlineStr">
        <is>
          <t>ТСЭМ Московской обл., 040502, приказ Минстроя России №675/пр от 28.02.2017 № 264/пр</t>
        </is>
      </c>
      <c r="K637" t="inlineStr">
        <is>
          <t>Установки для сварки ручной дуговой (постоянного тока)</t>
        </is>
      </c>
      <c r="L637" t="n">
        <v>1368</v>
      </c>
      <c r="N637" t="n">
        <v>1011</v>
      </c>
      <c r="O637" t="inlineStr">
        <is>
          <t>маш.-ч</t>
        </is>
      </c>
      <c r="P637" t="inlineStr">
        <is>
          <t>маш.-ч</t>
        </is>
      </c>
      <c r="Q637" t="n">
        <v>1</v>
      </c>
      <c r="X637" t="n">
        <v>0.13</v>
      </c>
      <c r="Y637" t="n">
        <v>0</v>
      </c>
      <c r="Z637" t="n">
        <v>8.1</v>
      </c>
      <c r="AA637" t="n">
        <v>0</v>
      </c>
      <c r="AB637" t="n">
        <v>0</v>
      </c>
      <c r="AC637" t="n">
        <v>0</v>
      </c>
      <c r="AD637" t="n">
        <v>1</v>
      </c>
      <c r="AE637" t="n">
        <v>0</v>
      </c>
      <c r="AF637" t="inlineStr"/>
      <c r="AG637" t="n">
        <v>0.13</v>
      </c>
      <c r="AH637" t="n">
        <v>2</v>
      </c>
      <c r="AI637" t="n">
        <v>78867728</v>
      </c>
      <c r="AJ637" t="n">
        <v>656</v>
      </c>
      <c r="AK637" t="n">
        <v>0</v>
      </c>
      <c r="AL637" t="n">
        <v>0</v>
      </c>
      <c r="AM637" t="n">
        <v>0</v>
      </c>
      <c r="AN637" t="n">
        <v>0</v>
      </c>
      <c r="AO637" t="n">
        <v>0</v>
      </c>
      <c r="AP637" t="n">
        <v>0</v>
      </c>
      <c r="AQ637" t="n">
        <v>0</v>
      </c>
      <c r="AR637" t="n">
        <v>0</v>
      </c>
    </row>
    <row r="638">
      <c r="A638">
        <f>ROW(Source!A1897)</f>
        <v/>
      </c>
      <c r="B638" t="n">
        <v>78867746</v>
      </c>
      <c r="C638" t="n">
        <v>78867726</v>
      </c>
      <c r="D638" t="n">
        <v>29174500</v>
      </c>
      <c r="E638" t="n">
        <v>1</v>
      </c>
      <c r="F638" t="n">
        <v>1</v>
      </c>
      <c r="G638" t="n">
        <v>1</v>
      </c>
      <c r="H638" t="n">
        <v>2</v>
      </c>
      <c r="I638" t="inlineStr">
        <is>
          <t>330206</t>
        </is>
      </c>
      <c r="J638" t="inlineStr">
        <is>
          <t>ТСЭМ Московской обл., 330206, приказ Минстроя России №675/пр от 28.02.2017 № 264/пр</t>
        </is>
      </c>
      <c r="K638" t="inlineStr">
        <is>
          <t>Дрели электрические</t>
        </is>
      </c>
      <c r="L638" t="n">
        <v>1368</v>
      </c>
      <c r="N638" t="n">
        <v>1011</v>
      </c>
      <c r="O638" t="inlineStr">
        <is>
          <t>маш.-ч</t>
        </is>
      </c>
      <c r="P638" t="inlineStr">
        <is>
          <t>маш.-ч</t>
        </is>
      </c>
      <c r="Q638" t="n">
        <v>1</v>
      </c>
      <c r="X638" t="n">
        <v>0.04</v>
      </c>
      <c r="Y638" t="n">
        <v>0</v>
      </c>
      <c r="Z638" t="n">
        <v>1.95</v>
      </c>
      <c r="AA638" t="n">
        <v>0</v>
      </c>
      <c r="AB638" t="n">
        <v>0</v>
      </c>
      <c r="AC638" t="n">
        <v>0</v>
      </c>
      <c r="AD638" t="n">
        <v>1</v>
      </c>
      <c r="AE638" t="n">
        <v>0</v>
      </c>
      <c r="AF638" t="inlineStr"/>
      <c r="AG638" t="n">
        <v>0.04</v>
      </c>
      <c r="AH638" t="n">
        <v>2</v>
      </c>
      <c r="AI638" t="n">
        <v>78867729</v>
      </c>
      <c r="AJ638" t="n">
        <v>657</v>
      </c>
      <c r="AK638" t="n">
        <v>0</v>
      </c>
      <c r="AL638" t="n">
        <v>0</v>
      </c>
      <c r="AM638" t="n">
        <v>0</v>
      </c>
      <c r="AN638" t="n">
        <v>0</v>
      </c>
      <c r="AO638" t="n">
        <v>0</v>
      </c>
      <c r="AP638" t="n">
        <v>0</v>
      </c>
      <c r="AQ638" t="n">
        <v>0</v>
      </c>
      <c r="AR638" t="n">
        <v>0</v>
      </c>
    </row>
    <row r="639">
      <c r="A639">
        <f>ROW(Source!A1897)</f>
        <v/>
      </c>
      <c r="B639" t="n">
        <v>78867747</v>
      </c>
      <c r="C639" t="n">
        <v>78867726</v>
      </c>
      <c r="D639" t="n">
        <v>29110546</v>
      </c>
      <c r="E639" t="n">
        <v>1</v>
      </c>
      <c r="F639" t="n">
        <v>1</v>
      </c>
      <c r="G639" t="n">
        <v>1</v>
      </c>
      <c r="H639" t="n">
        <v>3</v>
      </c>
      <c r="I639" t="inlineStr">
        <is>
          <t>101-1665</t>
        </is>
      </c>
      <c r="J639" t="inlineStr">
        <is>
          <t>ТССЦ Московской обл., 101-1665, приказ Минстроя России №675/пр от 28.02.2017 № 254/пр</t>
        </is>
      </c>
      <c r="K639" t="inlineStr">
        <is>
          <t>Лак электроизоляционный 318</t>
        </is>
      </c>
      <c r="L639" t="n">
        <v>1346</v>
      </c>
      <c r="N639" t="n">
        <v>1009</v>
      </c>
      <c r="O639" t="inlineStr">
        <is>
          <t>кг</t>
        </is>
      </c>
      <c r="P639" t="inlineStr">
        <is>
          <t>кг</t>
        </is>
      </c>
      <c r="Q639" t="n">
        <v>1</v>
      </c>
      <c r="X639" t="n">
        <v>0.006</v>
      </c>
      <c r="Y639" t="n">
        <v>35.63</v>
      </c>
      <c r="Z639" t="n">
        <v>0</v>
      </c>
      <c r="AA639" t="n">
        <v>0</v>
      </c>
      <c r="AB639" t="n">
        <v>0</v>
      </c>
      <c r="AC639" t="n">
        <v>0</v>
      </c>
      <c r="AD639" t="n">
        <v>1</v>
      </c>
      <c r="AE639" t="n">
        <v>0</v>
      </c>
      <c r="AF639" t="inlineStr"/>
      <c r="AG639" t="n">
        <v>0.006</v>
      </c>
      <c r="AH639" t="n">
        <v>2</v>
      </c>
      <c r="AI639" t="n">
        <v>78867730</v>
      </c>
      <c r="AJ639" t="n">
        <v>658</v>
      </c>
      <c r="AK639" t="n">
        <v>0</v>
      </c>
      <c r="AL639" t="n">
        <v>0</v>
      </c>
      <c r="AM639" t="n">
        <v>0</v>
      </c>
      <c r="AN639" t="n">
        <v>0</v>
      </c>
      <c r="AO639" t="n">
        <v>0</v>
      </c>
      <c r="AP639" t="n">
        <v>0</v>
      </c>
      <c r="AQ639" t="n">
        <v>0</v>
      </c>
      <c r="AR639" t="n">
        <v>0</v>
      </c>
    </row>
    <row r="640">
      <c r="A640">
        <f>ROW(Source!A1897)</f>
        <v/>
      </c>
      <c r="B640" t="n">
        <v>78867748</v>
      </c>
      <c r="C640" t="n">
        <v>78867726</v>
      </c>
      <c r="D640" t="n">
        <v>29113980</v>
      </c>
      <c r="E640" t="n">
        <v>1</v>
      </c>
      <c r="F640" t="n">
        <v>1</v>
      </c>
      <c r="G640" t="n">
        <v>1</v>
      </c>
      <c r="H640" t="n">
        <v>3</v>
      </c>
      <c r="I640" t="inlineStr">
        <is>
          <t>101-1924</t>
        </is>
      </c>
      <c r="J640" t="inlineStr">
        <is>
          <t>ТССЦ Московской обл., 101-1924, приказ Минстроя России №675/пр от 28.02.2017 № 254/пр</t>
        </is>
      </c>
      <c r="K640" t="inlineStr">
        <is>
          <t>Электроды диаметром 4 мм Э42А</t>
        </is>
      </c>
      <c r="L640" t="n">
        <v>1346</v>
      </c>
      <c r="N640" t="n">
        <v>1009</v>
      </c>
      <c r="O640" t="inlineStr">
        <is>
          <t>кг</t>
        </is>
      </c>
      <c r="P640" t="inlineStr">
        <is>
          <t>кг</t>
        </is>
      </c>
      <c r="Q640" t="n">
        <v>1</v>
      </c>
      <c r="X640" t="n">
        <v>0.07000000000000001</v>
      </c>
      <c r="Y640" t="n">
        <v>14.31</v>
      </c>
      <c r="Z640" t="n">
        <v>0</v>
      </c>
      <c r="AA640" t="n">
        <v>0</v>
      </c>
      <c r="AB640" t="n">
        <v>0</v>
      </c>
      <c r="AC640" t="n">
        <v>0</v>
      </c>
      <c r="AD640" t="n">
        <v>1</v>
      </c>
      <c r="AE640" t="n">
        <v>0</v>
      </c>
      <c r="AF640" t="inlineStr"/>
      <c r="AG640" t="n">
        <v>0.07000000000000001</v>
      </c>
      <c r="AH640" t="n">
        <v>2</v>
      </c>
      <c r="AI640" t="n">
        <v>78867731</v>
      </c>
      <c r="AJ640" t="n">
        <v>659</v>
      </c>
      <c r="AK640" t="n">
        <v>0</v>
      </c>
      <c r="AL640" t="n">
        <v>0</v>
      </c>
      <c r="AM640" t="n">
        <v>0</v>
      </c>
      <c r="AN640" t="n">
        <v>0</v>
      </c>
      <c r="AO640" t="n">
        <v>0</v>
      </c>
      <c r="AP640" t="n">
        <v>0</v>
      </c>
      <c r="AQ640" t="n">
        <v>0</v>
      </c>
      <c r="AR640" t="n">
        <v>0</v>
      </c>
    </row>
    <row r="641">
      <c r="A641">
        <f>ROW(Source!A1897)</f>
        <v/>
      </c>
      <c r="B641" t="n">
        <v>78867749</v>
      </c>
      <c r="C641" t="n">
        <v>78867726</v>
      </c>
      <c r="D641" t="n">
        <v>29108369</v>
      </c>
      <c r="E641" t="n">
        <v>1</v>
      </c>
      <c r="F641" t="n">
        <v>1</v>
      </c>
      <c r="G641" t="n">
        <v>1</v>
      </c>
      <c r="H641" t="n">
        <v>3</v>
      </c>
      <c r="I641" t="inlineStr">
        <is>
          <t>101-1964</t>
        </is>
      </c>
      <c r="J641" t="inlineStr">
        <is>
          <t>ТССЦ Московской обл., 101-1964, приказ Минстроя России №675/пр от 28.02.2017 № 254/пр</t>
        </is>
      </c>
      <c r="K641" t="inlineStr">
        <is>
          <t>Шпагат бумажный</t>
        </is>
      </c>
      <c r="L641" t="n">
        <v>1346</v>
      </c>
      <c r="N641" t="n">
        <v>1009</v>
      </c>
      <c r="O641" t="inlineStr">
        <is>
          <t>кг</t>
        </is>
      </c>
      <c r="P641" t="inlineStr">
        <is>
          <t>кг</t>
        </is>
      </c>
      <c r="Q641" t="n">
        <v>1</v>
      </c>
      <c r="X641" t="n">
        <v>0.001</v>
      </c>
      <c r="Y641" t="n">
        <v>18.9</v>
      </c>
      <c r="Z641" t="n">
        <v>0</v>
      </c>
      <c r="AA641" t="n">
        <v>0</v>
      </c>
      <c r="AB641" t="n">
        <v>0</v>
      </c>
      <c r="AC641" t="n">
        <v>0</v>
      </c>
      <c r="AD641" t="n">
        <v>1</v>
      </c>
      <c r="AE641" t="n">
        <v>0</v>
      </c>
      <c r="AF641" t="inlineStr"/>
      <c r="AG641" t="n">
        <v>0.001</v>
      </c>
      <c r="AH641" t="n">
        <v>2</v>
      </c>
      <c r="AI641" t="n">
        <v>78867732</v>
      </c>
      <c r="AJ641" t="n">
        <v>660</v>
      </c>
      <c r="AK641" t="n">
        <v>0</v>
      </c>
      <c r="AL641" t="n">
        <v>0</v>
      </c>
      <c r="AM641" t="n">
        <v>0</v>
      </c>
      <c r="AN641" t="n">
        <v>0</v>
      </c>
      <c r="AO641" t="n">
        <v>0</v>
      </c>
      <c r="AP641" t="n">
        <v>0</v>
      </c>
      <c r="AQ641" t="n">
        <v>0</v>
      </c>
      <c r="AR641" t="n">
        <v>0</v>
      </c>
    </row>
    <row r="642">
      <c r="A642">
        <f>ROW(Source!A1897)</f>
        <v/>
      </c>
      <c r="B642" t="n">
        <v>78867750</v>
      </c>
      <c r="C642" t="n">
        <v>78867726</v>
      </c>
      <c r="D642" t="n">
        <v>29114246</v>
      </c>
      <c r="E642" t="n">
        <v>1</v>
      </c>
      <c r="F642" t="n">
        <v>1</v>
      </c>
      <c r="G642" t="n">
        <v>1</v>
      </c>
      <c r="H642" t="n">
        <v>3</v>
      </c>
      <c r="I642" t="inlineStr">
        <is>
          <t>101-1977</t>
        </is>
      </c>
      <c r="J642" t="inlineStr">
        <is>
          <t>ТССЦ Московской обл., 101-1977, приказ Минстроя России №675/пр от 28.02.2017 № 254/пр</t>
        </is>
      </c>
      <c r="K642" t="inlineStr">
        <is>
          <t>Болты с гайками и шайбами строительные</t>
        </is>
      </c>
      <c r="L642" t="n">
        <v>1346</v>
      </c>
      <c r="N642" t="n">
        <v>1009</v>
      </c>
      <c r="O642" t="inlineStr">
        <is>
          <t>кг</t>
        </is>
      </c>
      <c r="P642" t="inlineStr">
        <is>
          <t>кг</t>
        </is>
      </c>
      <c r="Q642" t="n">
        <v>1</v>
      </c>
      <c r="X642" t="n">
        <v>0.049</v>
      </c>
      <c r="Y642" t="n">
        <v>9.039999999999999</v>
      </c>
      <c r="Z642" t="n">
        <v>0</v>
      </c>
      <c r="AA642" t="n">
        <v>0</v>
      </c>
      <c r="AB642" t="n">
        <v>0</v>
      </c>
      <c r="AC642" t="n">
        <v>0</v>
      </c>
      <c r="AD642" t="n">
        <v>1</v>
      </c>
      <c r="AE642" t="n">
        <v>0</v>
      </c>
      <c r="AF642" t="inlineStr"/>
      <c r="AG642" t="n">
        <v>0.049</v>
      </c>
      <c r="AH642" t="n">
        <v>2</v>
      </c>
      <c r="AI642" t="n">
        <v>78867733</v>
      </c>
      <c r="AJ642" t="n">
        <v>661</v>
      </c>
      <c r="AK642" t="n">
        <v>0</v>
      </c>
      <c r="AL642" t="n">
        <v>0</v>
      </c>
      <c r="AM642" t="n">
        <v>0</v>
      </c>
      <c r="AN642" t="n">
        <v>0</v>
      </c>
      <c r="AO642" t="n">
        <v>0</v>
      </c>
      <c r="AP642" t="n">
        <v>0</v>
      </c>
      <c r="AQ642" t="n">
        <v>0</v>
      </c>
      <c r="AR642" t="n">
        <v>0</v>
      </c>
    </row>
    <row r="643">
      <c r="A643">
        <f>ROW(Source!A1897)</f>
        <v/>
      </c>
      <c r="B643" t="n">
        <v>78867751</v>
      </c>
      <c r="C643" t="n">
        <v>78867726</v>
      </c>
      <c r="D643" t="n">
        <v>29110426</v>
      </c>
      <c r="E643" t="n">
        <v>1</v>
      </c>
      <c r="F643" t="n">
        <v>1</v>
      </c>
      <c r="G643" t="n">
        <v>1</v>
      </c>
      <c r="H643" t="n">
        <v>3</v>
      </c>
      <c r="I643" t="inlineStr">
        <is>
          <t>101-2143</t>
        </is>
      </c>
      <c r="J643" t="inlineStr">
        <is>
          <t>ТССЦ Московской обл., 101-2143, приказ Минстроя России №675/пр от 28.02.2017 № 254/пр</t>
        </is>
      </c>
      <c r="K643" t="inlineStr">
        <is>
          <t>Краска</t>
        </is>
      </c>
      <c r="L643" t="n">
        <v>1346</v>
      </c>
      <c r="N643" t="n">
        <v>1009</v>
      </c>
      <c r="O643" t="inlineStr">
        <is>
          <t>кг</t>
        </is>
      </c>
      <c r="P643" t="inlineStr">
        <is>
          <t>кг</t>
        </is>
      </c>
      <c r="Q643" t="n">
        <v>1</v>
      </c>
      <c r="X643" t="n">
        <v>0.036</v>
      </c>
      <c r="Y643" t="n">
        <v>28.67</v>
      </c>
      <c r="Z643" t="n">
        <v>0</v>
      </c>
      <c r="AA643" t="n">
        <v>0</v>
      </c>
      <c r="AB643" t="n">
        <v>0</v>
      </c>
      <c r="AC643" t="n">
        <v>0</v>
      </c>
      <c r="AD643" t="n">
        <v>1</v>
      </c>
      <c r="AE643" t="n">
        <v>0</v>
      </c>
      <c r="AF643" t="inlineStr"/>
      <c r="AG643" t="n">
        <v>0.036</v>
      </c>
      <c r="AH643" t="n">
        <v>2</v>
      </c>
      <c r="AI643" t="n">
        <v>78867734</v>
      </c>
      <c r="AJ643" t="n">
        <v>662</v>
      </c>
      <c r="AK643" t="n">
        <v>0</v>
      </c>
      <c r="AL643" t="n">
        <v>0</v>
      </c>
      <c r="AM643" t="n">
        <v>0</v>
      </c>
      <c r="AN643" t="n">
        <v>0</v>
      </c>
      <c r="AO643" t="n">
        <v>0</v>
      </c>
      <c r="AP643" t="n">
        <v>0</v>
      </c>
      <c r="AQ643" t="n">
        <v>0</v>
      </c>
      <c r="AR643" t="n">
        <v>0</v>
      </c>
    </row>
    <row r="644">
      <c r="A644">
        <f>ROW(Source!A1897)</f>
        <v/>
      </c>
      <c r="B644" t="n">
        <v>78867752</v>
      </c>
      <c r="C644" t="n">
        <v>78867726</v>
      </c>
      <c r="D644" t="n">
        <v>29107961</v>
      </c>
      <c r="E644" t="n">
        <v>1</v>
      </c>
      <c r="F644" t="n">
        <v>1</v>
      </c>
      <c r="G644" t="n">
        <v>1</v>
      </c>
      <c r="H644" t="n">
        <v>3</v>
      </c>
      <c r="I644" t="inlineStr">
        <is>
          <t>101-2365</t>
        </is>
      </c>
      <c r="J644" t="inlineStr">
        <is>
          <t>ТССЦ Московской обл., 101-2365, приказ Минстроя России №675/пр от 28.02.2017 № 254/пр</t>
        </is>
      </c>
      <c r="K644" t="inlineStr">
        <is>
          <t>Нитки швейные</t>
        </is>
      </c>
      <c r="L644" t="n">
        <v>1346</v>
      </c>
      <c r="N644" t="n">
        <v>1009</v>
      </c>
      <c r="O644" t="inlineStr">
        <is>
          <t>кг</t>
        </is>
      </c>
      <c r="P644" t="inlineStr">
        <is>
          <t>кг</t>
        </is>
      </c>
      <c r="Q644" t="n">
        <v>1</v>
      </c>
      <c r="X644" t="n">
        <v>0.001</v>
      </c>
      <c r="Y644" t="n">
        <v>133.05</v>
      </c>
      <c r="Z644" t="n">
        <v>0</v>
      </c>
      <c r="AA644" t="n">
        <v>0</v>
      </c>
      <c r="AB644" t="n">
        <v>0</v>
      </c>
      <c r="AC644" t="n">
        <v>0</v>
      </c>
      <c r="AD644" t="n">
        <v>1</v>
      </c>
      <c r="AE644" t="n">
        <v>0</v>
      </c>
      <c r="AF644" t="inlineStr"/>
      <c r="AG644" t="n">
        <v>0.001</v>
      </c>
      <c r="AH644" t="n">
        <v>2</v>
      </c>
      <c r="AI644" t="n">
        <v>78867735</v>
      </c>
      <c r="AJ644" t="n">
        <v>663</v>
      </c>
      <c r="AK644" t="n">
        <v>0</v>
      </c>
      <c r="AL644" t="n">
        <v>0</v>
      </c>
      <c r="AM644" t="n">
        <v>0</v>
      </c>
      <c r="AN644" t="n">
        <v>0</v>
      </c>
      <c r="AO644" t="n">
        <v>0</v>
      </c>
      <c r="AP644" t="n">
        <v>0</v>
      </c>
      <c r="AQ644" t="n">
        <v>0</v>
      </c>
      <c r="AR644" t="n">
        <v>0</v>
      </c>
    </row>
    <row r="645">
      <c r="A645">
        <f>ROW(Source!A1897)</f>
        <v/>
      </c>
      <c r="B645" t="n">
        <v>78867753</v>
      </c>
      <c r="C645" t="n">
        <v>78867726</v>
      </c>
      <c r="D645" t="n">
        <v>29110838</v>
      </c>
      <c r="E645" t="n">
        <v>1</v>
      </c>
      <c r="F645" t="n">
        <v>1</v>
      </c>
      <c r="G645" t="n">
        <v>1</v>
      </c>
      <c r="H645" t="n">
        <v>3</v>
      </c>
      <c r="I645" t="inlineStr">
        <is>
          <t>101-2499</t>
        </is>
      </c>
      <c r="J645" t="inlineStr">
        <is>
          <t>ТССЦ Московской обл., 101-2499, приказ Минстроя России №675/пр от 28.02.2017 № 254/пр</t>
        </is>
      </c>
      <c r="K645" t="inlineStr">
        <is>
          <t>Лента изоляционная прорезиненная односторонняя ширина 20 мм, толщина 0,25-0,35 мм</t>
        </is>
      </c>
      <c r="L645" t="n">
        <v>1346</v>
      </c>
      <c r="N645" t="n">
        <v>1009</v>
      </c>
      <c r="O645" t="inlineStr">
        <is>
          <t>кг</t>
        </is>
      </c>
      <c r="P645" t="inlineStr">
        <is>
          <t>кг</t>
        </is>
      </c>
      <c r="Q645" t="n">
        <v>1</v>
      </c>
      <c r="X645" t="n">
        <v>0.012</v>
      </c>
      <c r="Y645" t="n">
        <v>30.5</v>
      </c>
      <c r="Z645" t="n">
        <v>0</v>
      </c>
      <c r="AA645" t="n">
        <v>0</v>
      </c>
      <c r="AB645" t="n">
        <v>0</v>
      </c>
      <c r="AC645" t="n">
        <v>0</v>
      </c>
      <c r="AD645" t="n">
        <v>1</v>
      </c>
      <c r="AE645" t="n">
        <v>0</v>
      </c>
      <c r="AF645" t="inlineStr"/>
      <c r="AG645" t="n">
        <v>0.012</v>
      </c>
      <c r="AH645" t="n">
        <v>2</v>
      </c>
      <c r="AI645" t="n">
        <v>78867736</v>
      </c>
      <c r="AJ645" t="n">
        <v>664</v>
      </c>
      <c r="AK645" t="n">
        <v>0</v>
      </c>
      <c r="AL645" t="n">
        <v>0</v>
      </c>
      <c r="AM645" t="n">
        <v>0</v>
      </c>
      <c r="AN645" t="n">
        <v>0</v>
      </c>
      <c r="AO645" t="n">
        <v>0</v>
      </c>
      <c r="AP645" t="n">
        <v>0</v>
      </c>
      <c r="AQ645" t="n">
        <v>0</v>
      </c>
      <c r="AR645" t="n">
        <v>0</v>
      </c>
    </row>
    <row r="646">
      <c r="A646">
        <f>ROW(Source!A1897)</f>
        <v/>
      </c>
      <c r="B646" t="n">
        <v>78867754</v>
      </c>
      <c r="C646" t="n">
        <v>78867726</v>
      </c>
      <c r="D646" t="n">
        <v>29114470</v>
      </c>
      <c r="E646" t="n">
        <v>1</v>
      </c>
      <c r="F646" t="n">
        <v>1</v>
      </c>
      <c r="G646" t="n">
        <v>1</v>
      </c>
      <c r="H646" t="n">
        <v>3</v>
      </c>
      <c r="I646" t="inlineStr">
        <is>
          <t>101-3914</t>
        </is>
      </c>
      <c r="J646" t="inlineStr">
        <is>
          <t>ТССЦ Московской обл., 101-3914, приказ Минстроя России №675/пр от 28.02.2017 № 254/пр</t>
        </is>
      </c>
      <c r="K646" t="inlineStr">
        <is>
          <t>Дюбели распорные полипропиленовые</t>
        </is>
      </c>
      <c r="L646" t="n">
        <v>1355</v>
      </c>
      <c r="N646" t="n">
        <v>1010</v>
      </c>
      <c r="O646" t="inlineStr">
        <is>
          <t>100 шт.</t>
        </is>
      </c>
      <c r="P646" t="inlineStr">
        <is>
          <t>100 шт.</t>
        </is>
      </c>
      <c r="Q646" t="n">
        <v>100</v>
      </c>
      <c r="X646" t="n">
        <v>0.014</v>
      </c>
      <c r="Y646" t="n">
        <v>86.23999999999999</v>
      </c>
      <c r="Z646" t="n">
        <v>0</v>
      </c>
      <c r="AA646" t="n">
        <v>0</v>
      </c>
      <c r="AB646" t="n">
        <v>0</v>
      </c>
      <c r="AC646" t="n">
        <v>0</v>
      </c>
      <c r="AD646" t="n">
        <v>1</v>
      </c>
      <c r="AE646" t="n">
        <v>0</v>
      </c>
      <c r="AF646" t="inlineStr"/>
      <c r="AG646" t="n">
        <v>0.014</v>
      </c>
      <c r="AH646" t="n">
        <v>2</v>
      </c>
      <c r="AI646" t="n">
        <v>78867737</v>
      </c>
      <c r="AJ646" t="n">
        <v>665</v>
      </c>
      <c r="AK646" t="n">
        <v>0</v>
      </c>
      <c r="AL646" t="n">
        <v>0</v>
      </c>
      <c r="AM646" t="n">
        <v>0</v>
      </c>
      <c r="AN646" t="n">
        <v>0</v>
      </c>
      <c r="AO646" t="n">
        <v>0</v>
      </c>
      <c r="AP646" t="n">
        <v>0</v>
      </c>
      <c r="AQ646" t="n">
        <v>0</v>
      </c>
      <c r="AR646" t="n">
        <v>0</v>
      </c>
    </row>
    <row r="647">
      <c r="A647">
        <f>ROW(Source!A1897)</f>
        <v/>
      </c>
      <c r="B647" t="n">
        <v>78867755</v>
      </c>
      <c r="C647" t="n">
        <v>78867726</v>
      </c>
      <c r="D647" t="n">
        <v>29129474</v>
      </c>
      <c r="E647" t="n">
        <v>1</v>
      </c>
      <c r="F647" t="n">
        <v>1</v>
      </c>
      <c r="G647" t="n">
        <v>1</v>
      </c>
      <c r="H647" t="n">
        <v>3</v>
      </c>
      <c r="I647" t="inlineStr">
        <is>
          <t>201-0843</t>
        </is>
      </c>
      <c r="J647" t="inlineStr">
        <is>
          <t>ТССЦ Московской обл., 201-0843, приказ Минстроя России №675/пр от 28.02.2017 № 255/пр</t>
        </is>
      </c>
      <c r="K647" t="inlineStr">
        <is>
          <t>Конструкции стальные индивидуальные решетчатые сварные массой до 0,1 т</t>
        </is>
      </c>
      <c r="L647" t="n">
        <v>1348</v>
      </c>
      <c r="N647" t="n">
        <v>1009</v>
      </c>
      <c r="O647" t="inlineStr">
        <is>
          <t>т</t>
        </is>
      </c>
      <c r="P647" t="inlineStr">
        <is>
          <t>т</t>
        </is>
      </c>
      <c r="Q647" t="n">
        <v>1000</v>
      </c>
      <c r="X647" t="n">
        <v>0.001</v>
      </c>
      <c r="Y647" t="n">
        <v>11534.49</v>
      </c>
      <c r="Z647" t="n">
        <v>0</v>
      </c>
      <c r="AA647" t="n">
        <v>0</v>
      </c>
      <c r="AB647" t="n">
        <v>0</v>
      </c>
      <c r="AC647" t="n">
        <v>0</v>
      </c>
      <c r="AD647" t="n">
        <v>1</v>
      </c>
      <c r="AE647" t="n">
        <v>0</v>
      </c>
      <c r="AF647" t="inlineStr"/>
      <c r="AG647" t="n">
        <v>0.001</v>
      </c>
      <c r="AH647" t="n">
        <v>2</v>
      </c>
      <c r="AI647" t="n">
        <v>78867738</v>
      </c>
      <c r="AJ647" t="n">
        <v>666</v>
      </c>
      <c r="AK647" t="n">
        <v>0</v>
      </c>
      <c r="AL647" t="n">
        <v>0</v>
      </c>
      <c r="AM647" t="n">
        <v>0</v>
      </c>
      <c r="AN647" t="n">
        <v>0</v>
      </c>
      <c r="AO647" t="n">
        <v>0</v>
      </c>
      <c r="AP647" t="n">
        <v>0</v>
      </c>
      <c r="AQ647" t="n">
        <v>0</v>
      </c>
      <c r="AR647" t="n">
        <v>0</v>
      </c>
    </row>
    <row r="648">
      <c r="A648">
        <f>ROW(Source!A1897)</f>
        <v/>
      </c>
      <c r="B648" t="n">
        <v>78867756</v>
      </c>
      <c r="C648" t="n">
        <v>78867726</v>
      </c>
      <c r="D648" t="n">
        <v>29165774</v>
      </c>
      <c r="E648" t="n">
        <v>1</v>
      </c>
      <c r="F648" t="n">
        <v>1</v>
      </c>
      <c r="G648" t="n">
        <v>1</v>
      </c>
      <c r="H648" t="n">
        <v>3</v>
      </c>
      <c r="I648" t="inlineStr">
        <is>
          <t>509-0090</t>
        </is>
      </c>
      <c r="J648" t="inlineStr">
        <is>
          <t>ТССЦ Московской обл., 509-0090, приказ Минстроя России №675/пр от 28.02.2017 № 258/пр</t>
        </is>
      </c>
      <c r="K648" t="inlineStr">
        <is>
          <t>Перемычки гибкие, тип ПГС-50</t>
        </is>
      </c>
      <c r="L648" t="n">
        <v>1358</v>
      </c>
      <c r="N648" t="n">
        <v>1010</v>
      </c>
      <c r="O648" t="inlineStr">
        <is>
          <t>10 шт.</t>
        </is>
      </c>
      <c r="P648" t="inlineStr">
        <is>
          <t>10 шт.</t>
        </is>
      </c>
      <c r="Q648" t="n">
        <v>10</v>
      </c>
      <c r="X648" t="n">
        <v>0.1</v>
      </c>
      <c r="Y648" t="n">
        <v>40.9</v>
      </c>
      <c r="Z648" t="n">
        <v>0</v>
      </c>
      <c r="AA648" t="n">
        <v>0</v>
      </c>
      <c r="AB648" t="n">
        <v>0</v>
      </c>
      <c r="AC648" t="n">
        <v>0</v>
      </c>
      <c r="AD648" t="n">
        <v>1</v>
      </c>
      <c r="AE648" t="n">
        <v>0</v>
      </c>
      <c r="AF648" t="inlineStr"/>
      <c r="AG648" t="n">
        <v>0.1</v>
      </c>
      <c r="AH648" t="n">
        <v>2</v>
      </c>
      <c r="AI648" t="n">
        <v>78867739</v>
      </c>
      <c r="AJ648" t="n">
        <v>667</v>
      </c>
      <c r="AK648" t="n">
        <v>0</v>
      </c>
      <c r="AL648" t="n">
        <v>0</v>
      </c>
      <c r="AM648" t="n">
        <v>0</v>
      </c>
      <c r="AN648" t="n">
        <v>0</v>
      </c>
      <c r="AO648" t="n">
        <v>0</v>
      </c>
      <c r="AP648" t="n">
        <v>0</v>
      </c>
      <c r="AQ648" t="n">
        <v>0</v>
      </c>
      <c r="AR648" t="n">
        <v>0</v>
      </c>
    </row>
    <row r="649">
      <c r="A649">
        <f>ROW(Source!A1897)</f>
        <v/>
      </c>
      <c r="B649" t="n">
        <v>78867757</v>
      </c>
      <c r="C649" t="n">
        <v>78867726</v>
      </c>
      <c r="D649" t="n">
        <v>29171708</v>
      </c>
      <c r="E649" t="n">
        <v>1</v>
      </c>
      <c r="F649" t="n">
        <v>1</v>
      </c>
      <c r="G649" t="n">
        <v>1</v>
      </c>
      <c r="H649" t="n">
        <v>3</v>
      </c>
      <c r="I649" t="inlineStr">
        <is>
          <t>509-1210</t>
        </is>
      </c>
      <c r="J649" t="inlineStr">
        <is>
          <t>ТССЦ Московской обл., 509-1210, приказ Минстроя России №675/пр от 28.02.2017 № 258/пр</t>
        </is>
      </c>
      <c r="K649" t="inlineStr">
        <is>
          <t>Вазелин технический</t>
        </is>
      </c>
      <c r="L649" t="n">
        <v>1346</v>
      </c>
      <c r="N649" t="n">
        <v>1009</v>
      </c>
      <c r="O649" t="inlineStr">
        <is>
          <t>кг</t>
        </is>
      </c>
      <c r="P649" t="inlineStr">
        <is>
          <t>кг</t>
        </is>
      </c>
      <c r="Q649" t="n">
        <v>1</v>
      </c>
      <c r="X649" t="n">
        <v>0.006</v>
      </c>
      <c r="Y649" t="n">
        <v>30.6</v>
      </c>
      <c r="Z649" t="n">
        <v>0</v>
      </c>
      <c r="AA649" t="n">
        <v>0</v>
      </c>
      <c r="AB649" t="n">
        <v>0</v>
      </c>
      <c r="AC649" t="n">
        <v>0</v>
      </c>
      <c r="AD649" t="n">
        <v>1</v>
      </c>
      <c r="AE649" t="n">
        <v>0</v>
      </c>
      <c r="AF649" t="inlineStr"/>
      <c r="AG649" t="n">
        <v>0.006</v>
      </c>
      <c r="AH649" t="n">
        <v>2</v>
      </c>
      <c r="AI649" t="n">
        <v>78867740</v>
      </c>
      <c r="AJ649" t="n">
        <v>668</v>
      </c>
      <c r="AK649" t="n">
        <v>0</v>
      </c>
      <c r="AL649" t="n">
        <v>0</v>
      </c>
      <c r="AM649" t="n">
        <v>0</v>
      </c>
      <c r="AN649" t="n">
        <v>0</v>
      </c>
      <c r="AO649" t="n">
        <v>0</v>
      </c>
      <c r="AP649" t="n">
        <v>0</v>
      </c>
      <c r="AQ649" t="n">
        <v>0</v>
      </c>
      <c r="AR649" t="n">
        <v>0</v>
      </c>
    </row>
    <row r="650">
      <c r="A650">
        <f>ROW(Source!A1897)</f>
        <v/>
      </c>
      <c r="B650" t="n">
        <v>78867758</v>
      </c>
      <c r="C650" t="n">
        <v>78867726</v>
      </c>
      <c r="D650" t="n">
        <v>29171808</v>
      </c>
      <c r="E650" t="n">
        <v>1</v>
      </c>
      <c r="F650" t="n">
        <v>1</v>
      </c>
      <c r="G650" t="n">
        <v>1</v>
      </c>
      <c r="H650" t="n">
        <v>3</v>
      </c>
      <c r="I650" t="inlineStr">
        <is>
          <t>999-9950</t>
        </is>
      </c>
      <c r="J650" t="inlineStr">
        <is>
          <t>ТССЦ Московской обл., 999-9950, приказ Минстроя России №675/пр от 21.09.2015 г.</t>
        </is>
      </c>
      <c r="K650" t="inlineStr">
        <is>
          <t>Вспомогательные ненормируемые материалы (2% от ОЗП)</t>
        </is>
      </c>
      <c r="L650" t="n">
        <v>1374</v>
      </c>
      <c r="N650" t="n">
        <v>1013</v>
      </c>
      <c r="O650" t="inlineStr">
        <is>
          <t>РУБ</t>
        </is>
      </c>
      <c r="P650" t="inlineStr">
        <is>
          <t>РУБ</t>
        </is>
      </c>
      <c r="Q650" t="n">
        <v>1</v>
      </c>
      <c r="X650" t="n">
        <v>0.3</v>
      </c>
      <c r="Y650" t="n">
        <v>1</v>
      </c>
      <c r="Z650" t="n">
        <v>0</v>
      </c>
      <c r="AA650" t="n">
        <v>0</v>
      </c>
      <c r="AB650" t="n">
        <v>0</v>
      </c>
      <c r="AC650" t="n">
        <v>0</v>
      </c>
      <c r="AD650" t="n">
        <v>1</v>
      </c>
      <c r="AE650" t="n">
        <v>0</v>
      </c>
      <c r="AF650" t="inlineStr"/>
      <c r="AG650" t="n">
        <v>0.3</v>
      </c>
      <c r="AH650" t="n">
        <v>2</v>
      </c>
      <c r="AI650" t="n">
        <v>78867743</v>
      </c>
      <c r="AJ650" t="n">
        <v>670</v>
      </c>
      <c r="AK650" t="n">
        <v>0</v>
      </c>
      <c r="AL650" t="n">
        <v>0</v>
      </c>
      <c r="AM650" t="n">
        <v>0</v>
      </c>
      <c r="AN650" t="n">
        <v>0</v>
      </c>
      <c r="AO650" t="n">
        <v>0</v>
      </c>
      <c r="AP650" t="n">
        <v>0</v>
      </c>
      <c r="AQ650" t="n">
        <v>0</v>
      </c>
      <c r="AR650" t="n">
        <v>0</v>
      </c>
    </row>
    <row r="651">
      <c r="A651">
        <f>ROW(Source!A1937)</f>
        <v/>
      </c>
      <c r="B651" t="n">
        <v>78868263</v>
      </c>
      <c r="C651" t="n">
        <v>78868258</v>
      </c>
      <c r="D651" t="n">
        <v>18411117</v>
      </c>
      <c r="E651" t="n">
        <v>1</v>
      </c>
      <c r="F651" t="n">
        <v>1</v>
      </c>
      <c r="G651" t="n">
        <v>1</v>
      </c>
      <c r="H651" t="n">
        <v>1</v>
      </c>
      <c r="I651" t="inlineStr">
        <is>
          <t>1-1040-90</t>
        </is>
      </c>
      <c r="J651" t="inlineStr"/>
      <c r="K651" t="inlineStr">
        <is>
          <t>Рабочий строитель среднего разряда 4</t>
        </is>
      </c>
      <c r="L651" t="n">
        <v>1369</v>
      </c>
      <c r="N651" t="n">
        <v>1013</v>
      </c>
      <c r="O651" t="inlineStr">
        <is>
          <t>чел.-ч</t>
        </is>
      </c>
      <c r="P651" t="inlineStr">
        <is>
          <t>чел.-ч</t>
        </is>
      </c>
      <c r="Q651" t="n">
        <v>1</v>
      </c>
      <c r="X651" t="n">
        <v>163.3</v>
      </c>
      <c r="Y651" t="n">
        <v>0</v>
      </c>
      <c r="Z651" t="n">
        <v>0</v>
      </c>
      <c r="AA651" t="n">
        <v>0</v>
      </c>
      <c r="AB651" t="n">
        <v>9.619999999999999</v>
      </c>
      <c r="AC651" t="n">
        <v>0</v>
      </c>
      <c r="AD651" t="n">
        <v>1</v>
      </c>
      <c r="AE651" t="n">
        <v>1</v>
      </c>
      <c r="AF651" t="inlineStr"/>
      <c r="AG651" t="n">
        <v>163.3</v>
      </c>
      <c r="AH651" t="n">
        <v>2</v>
      </c>
      <c r="AI651" t="n">
        <v>78868259</v>
      </c>
      <c r="AJ651" t="n">
        <v>671</v>
      </c>
      <c r="AK651" t="n">
        <v>0</v>
      </c>
      <c r="AL651" t="n">
        <v>0</v>
      </c>
      <c r="AM651" t="n">
        <v>0</v>
      </c>
      <c r="AN651" t="n">
        <v>0</v>
      </c>
      <c r="AO651" t="n">
        <v>0</v>
      </c>
      <c r="AP651" t="n">
        <v>0</v>
      </c>
      <c r="AQ651" t="n">
        <v>0</v>
      </c>
      <c r="AR651" t="n">
        <v>0</v>
      </c>
    </row>
    <row r="652">
      <c r="A652">
        <f>ROW(Source!A1937)</f>
        <v/>
      </c>
      <c r="B652" t="n">
        <v>78868264</v>
      </c>
      <c r="C652" t="n">
        <v>78868258</v>
      </c>
      <c r="D652" t="n">
        <v>121548</v>
      </c>
      <c r="E652" t="n">
        <v>1</v>
      </c>
      <c r="F652" t="n">
        <v>1</v>
      </c>
      <c r="G652" t="n">
        <v>1</v>
      </c>
      <c r="H652" t="n">
        <v>1</v>
      </c>
      <c r="I652" t="inlineStr">
        <is>
          <t>2</t>
        </is>
      </c>
      <c r="J652" t="inlineStr"/>
      <c r="K652" t="inlineStr">
        <is>
          <t>Затраты труда машинистов</t>
        </is>
      </c>
      <c r="L652" t="n">
        <v>608254</v>
      </c>
      <c r="N652" t="n">
        <v>1013</v>
      </c>
      <c r="O652" t="inlineStr">
        <is>
          <t>чел.час</t>
        </is>
      </c>
      <c r="P652" t="inlineStr">
        <is>
          <t>чел.час</t>
        </is>
      </c>
      <c r="Q652" t="n">
        <v>1</v>
      </c>
      <c r="X652" t="n">
        <v>0.08</v>
      </c>
      <c r="Y652" t="n">
        <v>0</v>
      </c>
      <c r="Z652" t="n">
        <v>0</v>
      </c>
      <c r="AA652" t="n">
        <v>0</v>
      </c>
      <c r="AB652" t="n">
        <v>0</v>
      </c>
      <c r="AC652" t="n">
        <v>0</v>
      </c>
      <c r="AD652" t="n">
        <v>1</v>
      </c>
      <c r="AE652" t="n">
        <v>2</v>
      </c>
      <c r="AF652" t="inlineStr"/>
      <c r="AG652" t="n">
        <v>0.08</v>
      </c>
      <c r="AH652" t="n">
        <v>2</v>
      </c>
      <c r="AI652" t="n">
        <v>78868260</v>
      </c>
      <c r="AJ652" t="n">
        <v>672</v>
      </c>
      <c r="AK652" t="n">
        <v>0</v>
      </c>
      <c r="AL652" t="n">
        <v>0</v>
      </c>
      <c r="AM652" t="n">
        <v>0</v>
      </c>
      <c r="AN652" t="n">
        <v>0</v>
      </c>
      <c r="AO652" t="n">
        <v>0</v>
      </c>
      <c r="AP652" t="n">
        <v>0</v>
      </c>
      <c r="AQ652" t="n">
        <v>0</v>
      </c>
      <c r="AR652" t="n">
        <v>0</v>
      </c>
    </row>
    <row r="653">
      <c r="A653">
        <f>ROW(Source!A1937)</f>
        <v/>
      </c>
      <c r="B653" t="n">
        <v>78868265</v>
      </c>
      <c r="C653" t="n">
        <v>78868258</v>
      </c>
      <c r="D653" t="n">
        <v>29172556</v>
      </c>
      <c r="E653" t="n">
        <v>1</v>
      </c>
      <c r="F653" t="n">
        <v>1</v>
      </c>
      <c r="G653" t="n">
        <v>1</v>
      </c>
      <c r="H653" t="n">
        <v>2</v>
      </c>
      <c r="I653" t="inlineStr">
        <is>
          <t>030954</t>
        </is>
      </c>
      <c r="J653" t="inlineStr">
        <is>
          <t>ТСЭМ Московской обл., 030954, приказ Минстроя России №675/пр от 28.02.2017 № 264/пр</t>
        </is>
      </c>
      <c r="K653" t="inlineStr">
        <is>
          <t>Подъемники грузоподъемностью до 500 кг одномачтовые, высота подъема 45 м</t>
        </is>
      </c>
      <c r="L653" t="n">
        <v>1368</v>
      </c>
      <c r="N653" t="n">
        <v>1011</v>
      </c>
      <c r="O653" t="inlineStr">
        <is>
          <t>маш.-ч</t>
        </is>
      </c>
      <c r="P653" t="inlineStr">
        <is>
          <t>маш.-ч</t>
        </is>
      </c>
      <c r="Q653" t="n">
        <v>1</v>
      </c>
      <c r="X653" t="n">
        <v>0.08</v>
      </c>
      <c r="Y653" t="n">
        <v>0</v>
      </c>
      <c r="Z653" t="n">
        <v>31.26</v>
      </c>
      <c r="AA653" t="n">
        <v>13.5</v>
      </c>
      <c r="AB653" t="n">
        <v>0</v>
      </c>
      <c r="AC653" t="n">
        <v>0</v>
      </c>
      <c r="AD653" t="n">
        <v>1</v>
      </c>
      <c r="AE653" t="n">
        <v>0</v>
      </c>
      <c r="AF653" t="inlineStr"/>
      <c r="AG653" t="n">
        <v>0.08</v>
      </c>
      <c r="AH653" t="n">
        <v>2</v>
      </c>
      <c r="AI653" t="n">
        <v>78868261</v>
      </c>
      <c r="AJ653" t="n">
        <v>673</v>
      </c>
      <c r="AK653" t="n">
        <v>0</v>
      </c>
      <c r="AL653" t="n">
        <v>0</v>
      </c>
      <c r="AM653" t="n">
        <v>0</v>
      </c>
      <c r="AN653" t="n">
        <v>0</v>
      </c>
      <c r="AO653" t="n">
        <v>0</v>
      </c>
      <c r="AP653" t="n">
        <v>0</v>
      </c>
      <c r="AQ653" t="n">
        <v>0</v>
      </c>
      <c r="AR653" t="n">
        <v>0</v>
      </c>
    </row>
    <row r="654">
      <c r="A654">
        <f>ROW(Source!A1937)</f>
        <v/>
      </c>
      <c r="B654" t="n">
        <v>78868266</v>
      </c>
      <c r="C654" t="n">
        <v>78868258</v>
      </c>
      <c r="D654" t="n">
        <v>29170578</v>
      </c>
      <c r="E654" t="n">
        <v>1</v>
      </c>
      <c r="F654" t="n">
        <v>1</v>
      </c>
      <c r="G654" t="n">
        <v>1</v>
      </c>
      <c r="H654" t="n">
        <v>3</v>
      </c>
      <c r="I654" t="inlineStr">
        <is>
          <t>509-0768</t>
        </is>
      </c>
      <c r="J654" t="inlineStr">
        <is>
          <t>ТССЦ Московской обл., 509-0768, приказ Минстроя России №675/пр от 28.02.2017 № 258/пр</t>
        </is>
      </c>
      <c r="K654" t="inlineStr">
        <is>
          <t>Светильники с люминесцентными лампами для общественных помещений потолочный с рассеивателем цельным из оргстекла, со стартерными ПРА, тип ЛПО02-4х40/П-01 УХЛ4</t>
        </is>
      </c>
      <c r="L654" t="n">
        <v>1354</v>
      </c>
      <c r="N654" t="n">
        <v>1010</v>
      </c>
      <c r="O654" t="inlineStr">
        <is>
          <t>шт.</t>
        </is>
      </c>
      <c r="P654" t="inlineStr">
        <is>
          <t>шт.</t>
        </is>
      </c>
      <c r="Q654" t="n">
        <v>1</v>
      </c>
      <c r="X654" t="n">
        <v>100</v>
      </c>
      <c r="Y654" t="n">
        <v>395.51</v>
      </c>
      <c r="Z654" t="n">
        <v>0</v>
      </c>
      <c r="AA654" t="n">
        <v>0</v>
      </c>
      <c r="AB654" t="n">
        <v>0</v>
      </c>
      <c r="AC654" t="n">
        <v>0</v>
      </c>
      <c r="AD654" t="n">
        <v>1</v>
      </c>
      <c r="AE654" t="n">
        <v>0</v>
      </c>
      <c r="AF654" t="inlineStr"/>
      <c r="AG654" t="n">
        <v>100</v>
      </c>
      <c r="AH654" t="n">
        <v>2</v>
      </c>
      <c r="AI654" t="n">
        <v>78868262</v>
      </c>
      <c r="AJ654" t="n">
        <v>674</v>
      </c>
      <c r="AK654" t="n">
        <v>0</v>
      </c>
      <c r="AL654" t="n">
        <v>0</v>
      </c>
      <c r="AM654" t="n">
        <v>0</v>
      </c>
      <c r="AN654" t="n">
        <v>0</v>
      </c>
      <c r="AO654" t="n">
        <v>0</v>
      </c>
      <c r="AP654" t="n">
        <v>0</v>
      </c>
      <c r="AQ654" t="n">
        <v>0</v>
      </c>
      <c r="AR654" t="n">
        <v>0</v>
      </c>
    </row>
    <row r="655">
      <c r="A655">
        <f>ROW(Source!A1976)</f>
        <v/>
      </c>
      <c r="B655" t="n">
        <v>78867901</v>
      </c>
      <c r="C655" t="n">
        <v>78867896</v>
      </c>
      <c r="D655" t="n">
        <v>18411117</v>
      </c>
      <c r="E655" t="n">
        <v>1</v>
      </c>
      <c r="F655" t="n">
        <v>1</v>
      </c>
      <c r="G655" t="n">
        <v>1</v>
      </c>
      <c r="H655" t="n">
        <v>1</v>
      </c>
      <c r="I655" t="inlineStr">
        <is>
          <t>1-1040-90</t>
        </is>
      </c>
      <c r="J655" t="inlineStr"/>
      <c r="K655" t="inlineStr">
        <is>
          <t>Рабочий строитель среднего разряда 4</t>
        </is>
      </c>
      <c r="L655" t="n">
        <v>1369</v>
      </c>
      <c r="N655" t="n">
        <v>1013</v>
      </c>
      <c r="O655" t="inlineStr">
        <is>
          <t>чел.-ч</t>
        </is>
      </c>
      <c r="P655" t="inlineStr">
        <is>
          <t>чел.-ч</t>
        </is>
      </c>
      <c r="Q655" t="n">
        <v>1</v>
      </c>
      <c r="X655" t="n">
        <v>163.3</v>
      </c>
      <c r="Y655" t="n">
        <v>0</v>
      </c>
      <c r="Z655" t="n">
        <v>0</v>
      </c>
      <c r="AA655" t="n">
        <v>0</v>
      </c>
      <c r="AB655" t="n">
        <v>9.619999999999999</v>
      </c>
      <c r="AC655" t="n">
        <v>0</v>
      </c>
      <c r="AD655" t="n">
        <v>1</v>
      </c>
      <c r="AE655" t="n">
        <v>1</v>
      </c>
      <c r="AF655" t="inlineStr"/>
      <c r="AG655" t="n">
        <v>163.3</v>
      </c>
      <c r="AH655" t="n">
        <v>2</v>
      </c>
      <c r="AI655" t="n">
        <v>78867897</v>
      </c>
      <c r="AJ655" t="n">
        <v>675</v>
      </c>
      <c r="AK655" t="n">
        <v>0</v>
      </c>
      <c r="AL655" t="n">
        <v>0</v>
      </c>
      <c r="AM655" t="n">
        <v>0</v>
      </c>
      <c r="AN655" t="n">
        <v>0</v>
      </c>
      <c r="AO655" t="n">
        <v>0</v>
      </c>
      <c r="AP655" t="n">
        <v>0</v>
      </c>
      <c r="AQ655" t="n">
        <v>0</v>
      </c>
      <c r="AR655" t="n">
        <v>0</v>
      </c>
    </row>
    <row r="656">
      <c r="A656">
        <f>ROW(Source!A1976)</f>
        <v/>
      </c>
      <c r="B656" t="n">
        <v>78867902</v>
      </c>
      <c r="C656" t="n">
        <v>78867896</v>
      </c>
      <c r="D656" t="n">
        <v>121548</v>
      </c>
      <c r="E656" t="n">
        <v>1</v>
      </c>
      <c r="F656" t="n">
        <v>1</v>
      </c>
      <c r="G656" t="n">
        <v>1</v>
      </c>
      <c r="H656" t="n">
        <v>1</v>
      </c>
      <c r="I656" t="inlineStr">
        <is>
          <t>2</t>
        </is>
      </c>
      <c r="J656" t="inlineStr"/>
      <c r="K656" t="inlineStr">
        <is>
          <t>Затраты труда машинистов</t>
        </is>
      </c>
      <c r="L656" t="n">
        <v>608254</v>
      </c>
      <c r="N656" t="n">
        <v>1013</v>
      </c>
      <c r="O656" t="inlineStr">
        <is>
          <t>чел.час</t>
        </is>
      </c>
      <c r="P656" t="inlineStr">
        <is>
          <t>чел.час</t>
        </is>
      </c>
      <c r="Q656" t="n">
        <v>1</v>
      </c>
      <c r="X656" t="n">
        <v>0.08</v>
      </c>
      <c r="Y656" t="n">
        <v>0</v>
      </c>
      <c r="Z656" t="n">
        <v>0</v>
      </c>
      <c r="AA656" t="n">
        <v>0</v>
      </c>
      <c r="AB656" t="n">
        <v>0</v>
      </c>
      <c r="AC656" t="n">
        <v>0</v>
      </c>
      <c r="AD656" t="n">
        <v>1</v>
      </c>
      <c r="AE656" t="n">
        <v>2</v>
      </c>
      <c r="AF656" t="inlineStr"/>
      <c r="AG656" t="n">
        <v>0.08</v>
      </c>
      <c r="AH656" t="n">
        <v>2</v>
      </c>
      <c r="AI656" t="n">
        <v>78867898</v>
      </c>
      <c r="AJ656" t="n">
        <v>676</v>
      </c>
      <c r="AK656" t="n">
        <v>0</v>
      </c>
      <c r="AL656" t="n">
        <v>0</v>
      </c>
      <c r="AM656" t="n">
        <v>0</v>
      </c>
      <c r="AN656" t="n">
        <v>0</v>
      </c>
      <c r="AO656" t="n">
        <v>0</v>
      </c>
      <c r="AP656" t="n">
        <v>0</v>
      </c>
      <c r="AQ656" t="n">
        <v>0</v>
      </c>
      <c r="AR656" t="n">
        <v>0</v>
      </c>
    </row>
    <row r="657">
      <c r="A657">
        <f>ROW(Source!A1976)</f>
        <v/>
      </c>
      <c r="B657" t="n">
        <v>78867903</v>
      </c>
      <c r="C657" t="n">
        <v>78867896</v>
      </c>
      <c r="D657" t="n">
        <v>29172556</v>
      </c>
      <c r="E657" t="n">
        <v>1</v>
      </c>
      <c r="F657" t="n">
        <v>1</v>
      </c>
      <c r="G657" t="n">
        <v>1</v>
      </c>
      <c r="H657" t="n">
        <v>2</v>
      </c>
      <c r="I657" t="inlineStr">
        <is>
          <t>030954</t>
        </is>
      </c>
      <c r="J657" t="inlineStr">
        <is>
          <t>ТСЭМ Московской обл., 030954, приказ Минстроя России №675/пр от 28.02.2017 № 264/пр</t>
        </is>
      </c>
      <c r="K657" t="inlineStr">
        <is>
          <t>Подъемники грузоподъемностью до 500 кг одномачтовые, высота подъема 45 м</t>
        </is>
      </c>
      <c r="L657" t="n">
        <v>1368</v>
      </c>
      <c r="N657" t="n">
        <v>1011</v>
      </c>
      <c r="O657" t="inlineStr">
        <is>
          <t>маш.-ч</t>
        </is>
      </c>
      <c r="P657" t="inlineStr">
        <is>
          <t>маш.-ч</t>
        </is>
      </c>
      <c r="Q657" t="n">
        <v>1</v>
      </c>
      <c r="X657" t="n">
        <v>0.08</v>
      </c>
      <c r="Y657" t="n">
        <v>0</v>
      </c>
      <c r="Z657" t="n">
        <v>31.26</v>
      </c>
      <c r="AA657" t="n">
        <v>13.5</v>
      </c>
      <c r="AB657" t="n">
        <v>0</v>
      </c>
      <c r="AC657" t="n">
        <v>0</v>
      </c>
      <c r="AD657" t="n">
        <v>1</v>
      </c>
      <c r="AE657" t="n">
        <v>0</v>
      </c>
      <c r="AF657" t="inlineStr"/>
      <c r="AG657" t="n">
        <v>0.08</v>
      </c>
      <c r="AH657" t="n">
        <v>2</v>
      </c>
      <c r="AI657" t="n">
        <v>78867899</v>
      </c>
      <c r="AJ657" t="n">
        <v>677</v>
      </c>
      <c r="AK657" t="n">
        <v>0</v>
      </c>
      <c r="AL657" t="n">
        <v>0</v>
      </c>
      <c r="AM657" t="n">
        <v>0</v>
      </c>
      <c r="AN657" t="n">
        <v>0</v>
      </c>
      <c r="AO657" t="n">
        <v>0</v>
      </c>
      <c r="AP657" t="n">
        <v>0</v>
      </c>
      <c r="AQ657" t="n">
        <v>0</v>
      </c>
      <c r="AR657" t="n">
        <v>0</v>
      </c>
    </row>
    <row r="658">
      <c r="A658">
        <f>ROW(Source!A1976)</f>
        <v/>
      </c>
      <c r="B658" t="n">
        <v>78867904</v>
      </c>
      <c r="C658" t="n">
        <v>78867896</v>
      </c>
      <c r="D658" t="n">
        <v>29170578</v>
      </c>
      <c r="E658" t="n">
        <v>1</v>
      </c>
      <c r="F658" t="n">
        <v>1</v>
      </c>
      <c r="G658" t="n">
        <v>1</v>
      </c>
      <c r="H658" t="n">
        <v>3</v>
      </c>
      <c r="I658" t="inlineStr">
        <is>
          <t>509-0768</t>
        </is>
      </c>
      <c r="J658" t="inlineStr">
        <is>
          <t>ТССЦ Московской обл., 509-0768, приказ Минстроя России №675/пр от 28.02.2017 № 258/пр</t>
        </is>
      </c>
      <c r="K658" t="inlineStr">
        <is>
          <t>Светильники с люминесцентными лампами для общественных помещений потолочный с рассеивателем цельным из оргстекла, со стартерными ПРА, тип ЛПО02-4х40/П-01 УХЛ4</t>
        </is>
      </c>
      <c r="L658" t="n">
        <v>1354</v>
      </c>
      <c r="N658" t="n">
        <v>1010</v>
      </c>
      <c r="O658" t="inlineStr">
        <is>
          <t>шт.</t>
        </is>
      </c>
      <c r="P658" t="inlineStr">
        <is>
          <t>шт.</t>
        </is>
      </c>
      <c r="Q658" t="n">
        <v>1</v>
      </c>
      <c r="X658" t="n">
        <v>100</v>
      </c>
      <c r="Y658" t="n">
        <v>395.51</v>
      </c>
      <c r="Z658" t="n">
        <v>0</v>
      </c>
      <c r="AA658" t="n">
        <v>0</v>
      </c>
      <c r="AB658" t="n">
        <v>0</v>
      </c>
      <c r="AC658" t="n">
        <v>0</v>
      </c>
      <c r="AD658" t="n">
        <v>1</v>
      </c>
      <c r="AE658" t="n">
        <v>0</v>
      </c>
      <c r="AF658" t="inlineStr"/>
      <c r="AG658" t="n">
        <v>100</v>
      </c>
      <c r="AH658" t="n">
        <v>2</v>
      </c>
      <c r="AI658" t="n">
        <v>78867900</v>
      </c>
      <c r="AJ658" t="n">
        <v>678</v>
      </c>
      <c r="AK658" t="n">
        <v>0</v>
      </c>
      <c r="AL658" t="n">
        <v>0</v>
      </c>
      <c r="AM658" t="n">
        <v>0</v>
      </c>
      <c r="AN658" t="n">
        <v>0</v>
      </c>
      <c r="AO658" t="n">
        <v>0</v>
      </c>
      <c r="AP658" t="n">
        <v>0</v>
      </c>
      <c r="AQ658" t="n">
        <v>0</v>
      </c>
      <c r="AR658" t="n">
        <v>0</v>
      </c>
    </row>
    <row r="659">
      <c r="A659">
        <f>ROW(Source!A1977)</f>
        <v/>
      </c>
      <c r="B659" t="n">
        <v>78867909</v>
      </c>
      <c r="C659" t="n">
        <v>78867905</v>
      </c>
      <c r="D659" t="n">
        <v>18407150</v>
      </c>
      <c r="E659" t="n">
        <v>1</v>
      </c>
      <c r="F659" t="n">
        <v>1</v>
      </c>
      <c r="G659" t="n">
        <v>1</v>
      </c>
      <c r="H659" t="n">
        <v>1</v>
      </c>
      <c r="I659" t="inlineStr">
        <is>
          <t>1-1030-90</t>
        </is>
      </c>
      <c r="J659" t="inlineStr"/>
      <c r="K659" t="inlineStr">
        <is>
          <t>Рабочий строитель среднего разряда 3</t>
        </is>
      </c>
      <c r="L659" t="n">
        <v>1369</v>
      </c>
      <c r="N659" t="n">
        <v>1013</v>
      </c>
      <c r="O659" t="inlineStr">
        <is>
          <t>чел.-ч</t>
        </is>
      </c>
      <c r="P659" t="inlineStr">
        <is>
          <t>чел.-ч</t>
        </is>
      </c>
      <c r="Q659" t="n">
        <v>1</v>
      </c>
      <c r="X659" t="n">
        <v>13.9</v>
      </c>
      <c r="Y659" t="n">
        <v>0</v>
      </c>
      <c r="Z659" t="n">
        <v>0</v>
      </c>
      <c r="AA659" t="n">
        <v>0</v>
      </c>
      <c r="AB659" t="n">
        <v>8.529999999999999</v>
      </c>
      <c r="AC659" t="n">
        <v>0</v>
      </c>
      <c r="AD659" t="n">
        <v>1</v>
      </c>
      <c r="AE659" t="n">
        <v>1</v>
      </c>
      <c r="AF659" t="inlineStr"/>
      <c r="AG659" t="n">
        <v>13.9</v>
      </c>
      <c r="AH659" t="n">
        <v>2</v>
      </c>
      <c r="AI659" t="n">
        <v>78867906</v>
      </c>
      <c r="AJ659" t="n">
        <v>679</v>
      </c>
      <c r="AK659" t="n">
        <v>0</v>
      </c>
      <c r="AL659" t="n">
        <v>0</v>
      </c>
      <c r="AM659" t="n">
        <v>0</v>
      </c>
      <c r="AN659" t="n">
        <v>0</v>
      </c>
      <c r="AO659" t="n">
        <v>0</v>
      </c>
      <c r="AP659" t="n">
        <v>0</v>
      </c>
      <c r="AQ659" t="n">
        <v>0</v>
      </c>
      <c r="AR659" t="n">
        <v>0</v>
      </c>
    </row>
    <row r="660">
      <c r="A660">
        <f>ROW(Source!A1977)</f>
        <v/>
      </c>
      <c r="B660" t="n">
        <v>78867910</v>
      </c>
      <c r="C660" t="n">
        <v>78867905</v>
      </c>
      <c r="D660" t="n">
        <v>29169821</v>
      </c>
      <c r="E660" t="n">
        <v>1</v>
      </c>
      <c r="F660" t="n">
        <v>1</v>
      </c>
      <c r="G660" t="n">
        <v>1</v>
      </c>
      <c r="H660" t="n">
        <v>3</v>
      </c>
      <c r="I660" t="inlineStr">
        <is>
          <t>509-0696</t>
        </is>
      </c>
      <c r="J660" t="inlineStr">
        <is>
          <t>ТССЦ Московской обл., 509-0696, приказ Минстроя России №675/пр от 28.02.2017 № 258/пр</t>
        </is>
      </c>
      <c r="K660" t="inlineStr">
        <is>
          <t>Лампы люминесцентные ртутные низкого давления типа ЛБ, ЛД, ЛДЦ, ЛТВ, ЛБХ 20</t>
        </is>
      </c>
      <c r="L660" t="n">
        <v>1358</v>
      </c>
      <c r="N660" t="n">
        <v>1010</v>
      </c>
      <c r="O660" t="inlineStr">
        <is>
          <t>10 шт.</t>
        </is>
      </c>
      <c r="P660" t="inlineStr">
        <is>
          <t>10 шт.</t>
        </is>
      </c>
      <c r="Q660" t="n">
        <v>10</v>
      </c>
      <c r="X660" t="n">
        <v>10</v>
      </c>
      <c r="Y660" t="n">
        <v>85.2</v>
      </c>
      <c r="Z660" t="n">
        <v>0</v>
      </c>
      <c r="AA660" t="n">
        <v>0</v>
      </c>
      <c r="AB660" t="n">
        <v>0</v>
      </c>
      <c r="AC660" t="n">
        <v>0</v>
      </c>
      <c r="AD660" t="n">
        <v>1</v>
      </c>
      <c r="AE660" t="n">
        <v>0</v>
      </c>
      <c r="AF660" t="inlineStr"/>
      <c r="AG660" t="n">
        <v>10</v>
      </c>
      <c r="AH660" t="n">
        <v>2</v>
      </c>
      <c r="AI660" t="n">
        <v>78867908</v>
      </c>
      <c r="AJ660" t="n">
        <v>681</v>
      </c>
      <c r="AK660" t="n">
        <v>0</v>
      </c>
      <c r="AL660" t="n">
        <v>0</v>
      </c>
      <c r="AM660" t="n">
        <v>0</v>
      </c>
      <c r="AN660" t="n">
        <v>0</v>
      </c>
      <c r="AO660" t="n">
        <v>0</v>
      </c>
      <c r="AP660" t="n">
        <v>0</v>
      </c>
      <c r="AQ660" t="n">
        <v>0</v>
      </c>
      <c r="AR660" t="n">
        <v>0</v>
      </c>
    </row>
    <row r="661">
      <c r="A661">
        <f>ROW(Source!A2017)</f>
        <v/>
      </c>
      <c r="B661" t="n">
        <v>78867915</v>
      </c>
      <c r="C661" t="n">
        <v>78867912</v>
      </c>
      <c r="D661" t="n">
        <v>18406804</v>
      </c>
      <c r="E661" t="n">
        <v>1</v>
      </c>
      <c r="F661" t="n">
        <v>1</v>
      </c>
      <c r="G661" t="n">
        <v>1</v>
      </c>
      <c r="H661" t="n">
        <v>1</v>
      </c>
      <c r="I661" t="inlineStr">
        <is>
          <t>1-1020-90</t>
        </is>
      </c>
      <c r="J661" t="inlineStr"/>
      <c r="K661" t="inlineStr">
        <is>
          <t>Рабочий строитель среднего разряда 2</t>
        </is>
      </c>
      <c r="L661" t="n">
        <v>1369</v>
      </c>
      <c r="N661" t="n">
        <v>1013</v>
      </c>
      <c r="O661" t="inlineStr">
        <is>
          <t>чел.-ч</t>
        </is>
      </c>
      <c r="P661" t="inlineStr">
        <is>
          <t>чел.-ч</t>
        </is>
      </c>
      <c r="Q661" t="n">
        <v>1</v>
      </c>
      <c r="X661" t="n">
        <v>2.54</v>
      </c>
      <c r="Y661" t="n">
        <v>0</v>
      </c>
      <c r="Z661" t="n">
        <v>0</v>
      </c>
      <c r="AA661" t="n">
        <v>0</v>
      </c>
      <c r="AB661" t="n">
        <v>7.8</v>
      </c>
      <c r="AC661" t="n">
        <v>0</v>
      </c>
      <c r="AD661" t="n">
        <v>1</v>
      </c>
      <c r="AE661" t="n">
        <v>1</v>
      </c>
      <c r="AF661" t="inlineStr"/>
      <c r="AG661" t="n">
        <v>2.54</v>
      </c>
      <c r="AH661" t="n">
        <v>2</v>
      </c>
      <c r="AI661" t="n">
        <v>78867913</v>
      </c>
      <c r="AJ661" t="n">
        <v>682</v>
      </c>
      <c r="AK661" t="n">
        <v>0</v>
      </c>
      <c r="AL661" t="n">
        <v>0</v>
      </c>
      <c r="AM661" t="n">
        <v>0</v>
      </c>
      <c r="AN661" t="n">
        <v>0</v>
      </c>
      <c r="AO661" t="n">
        <v>0</v>
      </c>
      <c r="AP661" t="n">
        <v>0</v>
      </c>
      <c r="AQ661" t="n">
        <v>0</v>
      </c>
      <c r="AR661" t="n">
        <v>0</v>
      </c>
    </row>
    <row r="662">
      <c r="A662">
        <f>ROW(Source!A2017)</f>
        <v/>
      </c>
      <c r="B662" t="n">
        <v>78867916</v>
      </c>
      <c r="C662" t="n">
        <v>78867912</v>
      </c>
      <c r="D662" t="n">
        <v>29164349</v>
      </c>
      <c r="E662" t="n">
        <v>1</v>
      </c>
      <c r="F662" t="n">
        <v>1</v>
      </c>
      <c r="G662" t="n">
        <v>1</v>
      </c>
      <c r="H662" t="n">
        <v>3</v>
      </c>
      <c r="I662" t="inlineStr">
        <is>
          <t>509-9900</t>
        </is>
      </c>
      <c r="J662" t="inlineStr">
        <is>
          <t>ТССЦ Московской обл., 509-9900, приказ Минстроя России №675/пр от 28.02.2017 № 258/пр</t>
        </is>
      </c>
      <c r="K662" t="inlineStr">
        <is>
          <t>Строительный мусор</t>
        </is>
      </c>
      <c r="L662" t="n">
        <v>1348</v>
      </c>
      <c r="N662" t="n">
        <v>1009</v>
      </c>
      <c r="O662" t="inlineStr">
        <is>
          <t>т</t>
        </is>
      </c>
      <c r="P662" t="inlineStr">
        <is>
          <t>т</t>
        </is>
      </c>
      <c r="Q662" t="n">
        <v>1000</v>
      </c>
      <c r="X662" t="n">
        <v>0.004</v>
      </c>
      <c r="Y662" t="n">
        <v>0</v>
      </c>
      <c r="Z662" t="n">
        <v>0</v>
      </c>
      <c r="AA662" t="n">
        <v>0</v>
      </c>
      <c r="AB662" t="n">
        <v>0</v>
      </c>
      <c r="AC662" t="n">
        <v>0</v>
      </c>
      <c r="AD662" t="n">
        <v>0</v>
      </c>
      <c r="AE662" t="n">
        <v>0</v>
      </c>
      <c r="AF662" t="inlineStr"/>
      <c r="AG662" t="n">
        <v>0.004</v>
      </c>
      <c r="AH662" t="n">
        <v>2</v>
      </c>
      <c r="AI662" t="n">
        <v>78867914</v>
      </c>
      <c r="AJ662" t="n">
        <v>683</v>
      </c>
      <c r="AK662" t="n">
        <v>0</v>
      </c>
      <c r="AL662" t="n">
        <v>0</v>
      </c>
      <c r="AM662" t="n">
        <v>0</v>
      </c>
      <c r="AN662" t="n">
        <v>0</v>
      </c>
      <c r="AO662" t="n">
        <v>0</v>
      </c>
      <c r="AP662" t="n">
        <v>0</v>
      </c>
      <c r="AQ662" t="n">
        <v>0</v>
      </c>
      <c r="AR662" t="n">
        <v>0</v>
      </c>
    </row>
    <row r="663">
      <c r="A663">
        <f>ROW(Source!A2019)</f>
        <v/>
      </c>
      <c r="B663" t="n">
        <v>78867928</v>
      </c>
      <c r="C663" t="n">
        <v>78867918</v>
      </c>
      <c r="D663" t="n">
        <v>29361034</v>
      </c>
      <c r="E663" t="n">
        <v>1</v>
      </c>
      <c r="F663" t="n">
        <v>1</v>
      </c>
      <c r="G663" t="n">
        <v>1</v>
      </c>
      <c r="H663" t="n">
        <v>1</v>
      </c>
      <c r="I663" t="inlineStr">
        <is>
          <t>1-2038-90</t>
        </is>
      </c>
      <c r="J663" t="inlineStr"/>
      <c r="K663" t="inlineStr">
        <is>
          <t>Рабочий монтажник среднего разряда 3,8</t>
        </is>
      </c>
      <c r="L663" t="n">
        <v>1369</v>
      </c>
      <c r="N663" t="n">
        <v>1013</v>
      </c>
      <c r="O663" t="inlineStr">
        <is>
          <t>чел.-ч</t>
        </is>
      </c>
      <c r="P663" t="inlineStr">
        <is>
          <t>чел.-ч</t>
        </is>
      </c>
      <c r="Q663" t="n">
        <v>1</v>
      </c>
      <c r="X663" t="n">
        <v>16.5</v>
      </c>
      <c r="Y663" t="n">
        <v>0</v>
      </c>
      <c r="Z663" t="n">
        <v>0</v>
      </c>
      <c r="AA663" t="n">
        <v>0</v>
      </c>
      <c r="AB663" t="n">
        <v>9.4</v>
      </c>
      <c r="AC663" t="n">
        <v>0</v>
      </c>
      <c r="AD663" t="n">
        <v>1</v>
      </c>
      <c r="AE663" t="n">
        <v>1</v>
      </c>
      <c r="AF663" t="inlineStr"/>
      <c r="AG663" t="n">
        <v>16.5</v>
      </c>
      <c r="AH663" t="n">
        <v>2</v>
      </c>
      <c r="AI663" t="n">
        <v>78867919</v>
      </c>
      <c r="AJ663" t="n">
        <v>684</v>
      </c>
      <c r="AK663" t="n">
        <v>0</v>
      </c>
      <c r="AL663" t="n">
        <v>0</v>
      </c>
      <c r="AM663" t="n">
        <v>0</v>
      </c>
      <c r="AN663" t="n">
        <v>0</v>
      </c>
      <c r="AO663" t="n">
        <v>0</v>
      </c>
      <c r="AP663" t="n">
        <v>0</v>
      </c>
      <c r="AQ663" t="n">
        <v>0</v>
      </c>
      <c r="AR663" t="n">
        <v>0</v>
      </c>
    </row>
    <row r="664">
      <c r="A664">
        <f>ROW(Source!A2019)</f>
        <v/>
      </c>
      <c r="B664" t="n">
        <v>78867929</v>
      </c>
      <c r="C664" t="n">
        <v>78867918</v>
      </c>
      <c r="D664" t="n">
        <v>121548</v>
      </c>
      <c r="E664" t="n">
        <v>1</v>
      </c>
      <c r="F664" t="n">
        <v>1</v>
      </c>
      <c r="G664" t="n">
        <v>1</v>
      </c>
      <c r="H664" t="n">
        <v>1</v>
      </c>
      <c r="I664" t="inlineStr">
        <is>
          <t>2</t>
        </is>
      </c>
      <c r="J664" t="inlineStr"/>
      <c r="K664" t="inlineStr">
        <is>
          <t>Затраты труда машинистов</t>
        </is>
      </c>
      <c r="L664" t="n">
        <v>608254</v>
      </c>
      <c r="N664" t="n">
        <v>1013</v>
      </c>
      <c r="O664" t="inlineStr">
        <is>
          <t>чел.час</t>
        </is>
      </c>
      <c r="P664" t="inlineStr">
        <is>
          <t>чел.час</t>
        </is>
      </c>
      <c r="Q664" t="n">
        <v>1</v>
      </c>
      <c r="X664" t="n">
        <v>0.02</v>
      </c>
      <c r="Y664" t="n">
        <v>0</v>
      </c>
      <c r="Z664" t="n">
        <v>0</v>
      </c>
      <c r="AA664" t="n">
        <v>0</v>
      </c>
      <c r="AB664" t="n">
        <v>0</v>
      </c>
      <c r="AC664" t="n">
        <v>0</v>
      </c>
      <c r="AD664" t="n">
        <v>1</v>
      </c>
      <c r="AE664" t="n">
        <v>2</v>
      </c>
      <c r="AF664" t="inlineStr"/>
      <c r="AG664" t="n">
        <v>0.02</v>
      </c>
      <c r="AH664" t="n">
        <v>2</v>
      </c>
      <c r="AI664" t="n">
        <v>78867920</v>
      </c>
      <c r="AJ664" t="n">
        <v>685</v>
      </c>
      <c r="AK664" t="n">
        <v>0</v>
      </c>
      <c r="AL664" t="n">
        <v>0</v>
      </c>
      <c r="AM664" t="n">
        <v>0</v>
      </c>
      <c r="AN664" t="n">
        <v>0</v>
      </c>
      <c r="AO664" t="n">
        <v>0</v>
      </c>
      <c r="AP664" t="n">
        <v>0</v>
      </c>
      <c r="AQ664" t="n">
        <v>0</v>
      </c>
      <c r="AR664" t="n">
        <v>0</v>
      </c>
    </row>
    <row r="665">
      <c r="A665">
        <f>ROW(Source!A2019)</f>
        <v/>
      </c>
      <c r="B665" t="n">
        <v>78867930</v>
      </c>
      <c r="C665" t="n">
        <v>78867918</v>
      </c>
      <c r="D665" t="n">
        <v>29172362</v>
      </c>
      <c r="E665" t="n">
        <v>1</v>
      </c>
      <c r="F665" t="n">
        <v>1</v>
      </c>
      <c r="G665" t="n">
        <v>1</v>
      </c>
      <c r="H665" t="n">
        <v>2</v>
      </c>
      <c r="I665" t="inlineStr">
        <is>
          <t>021102</t>
        </is>
      </c>
      <c r="J665" t="inlineStr">
        <is>
          <t>ТСЭМ Московской обл., 021102, приказ Минстроя России №675/пр от 28.02.2017 № 264/пр</t>
        </is>
      </c>
      <c r="K665" t="inlineStr">
        <is>
          <t>Краны на автомобильном ходу при работе на монтаже технологического оборудования 10 т</t>
        </is>
      </c>
      <c r="L665" t="n">
        <v>1368</v>
      </c>
      <c r="N665" t="n">
        <v>1011</v>
      </c>
      <c r="O665" t="inlineStr">
        <is>
          <t>маш.-ч</t>
        </is>
      </c>
      <c r="P665" t="inlineStr">
        <is>
          <t>маш.-ч</t>
        </is>
      </c>
      <c r="Q665" t="n">
        <v>1</v>
      </c>
      <c r="X665" t="n">
        <v>0.02</v>
      </c>
      <c r="Y665" t="n">
        <v>0</v>
      </c>
      <c r="Z665" t="n">
        <v>134.65</v>
      </c>
      <c r="AA665" t="n">
        <v>13.5</v>
      </c>
      <c r="AB665" t="n">
        <v>0</v>
      </c>
      <c r="AC665" t="n">
        <v>0</v>
      </c>
      <c r="AD665" t="n">
        <v>1</v>
      </c>
      <c r="AE665" t="n">
        <v>0</v>
      </c>
      <c r="AF665" t="inlineStr"/>
      <c r="AG665" t="n">
        <v>0.02</v>
      </c>
      <c r="AH665" t="n">
        <v>2</v>
      </c>
      <c r="AI665" t="n">
        <v>78867921</v>
      </c>
      <c r="AJ665" t="n">
        <v>686</v>
      </c>
      <c r="AK665" t="n">
        <v>0</v>
      </c>
      <c r="AL665" t="n">
        <v>0</v>
      </c>
      <c r="AM665" t="n">
        <v>0</v>
      </c>
      <c r="AN665" t="n">
        <v>0</v>
      </c>
      <c r="AO665" t="n">
        <v>0</v>
      </c>
      <c r="AP665" t="n">
        <v>0</v>
      </c>
      <c r="AQ665" t="n">
        <v>0</v>
      </c>
      <c r="AR665" t="n">
        <v>0</v>
      </c>
    </row>
    <row r="666">
      <c r="A666">
        <f>ROW(Source!A2019)</f>
        <v/>
      </c>
      <c r="B666" t="n">
        <v>78867931</v>
      </c>
      <c r="C666" t="n">
        <v>78867918</v>
      </c>
      <c r="D666" t="n">
        <v>29174913</v>
      </c>
      <c r="E666" t="n">
        <v>1</v>
      </c>
      <c r="F666" t="n">
        <v>1</v>
      </c>
      <c r="G666" t="n">
        <v>1</v>
      </c>
      <c r="H666" t="n">
        <v>2</v>
      </c>
      <c r="I666" t="inlineStr">
        <is>
          <t>400001</t>
        </is>
      </c>
      <c r="J666" t="inlineStr">
        <is>
          <t>ТСЭМ Московской обл., 400001, приказ Минстроя России №675/пр от 28.02.2017 № 264/пр</t>
        </is>
      </c>
      <c r="K666" t="inlineStr">
        <is>
          <t>Автомобили бортовые, грузоподъемность до 5 т</t>
        </is>
      </c>
      <c r="L666" t="n">
        <v>1368</v>
      </c>
      <c r="N666" t="n">
        <v>1011</v>
      </c>
      <c r="O666" t="inlineStr">
        <is>
          <t>маш.-ч</t>
        </is>
      </c>
      <c r="P666" t="inlineStr">
        <is>
          <t>маш.-ч</t>
        </is>
      </c>
      <c r="Q666" t="n">
        <v>1</v>
      </c>
      <c r="X666" t="n">
        <v>0.02</v>
      </c>
      <c r="Y666" t="n">
        <v>0</v>
      </c>
      <c r="Z666" t="n">
        <v>87.17</v>
      </c>
      <c r="AA666" t="n">
        <v>11.6</v>
      </c>
      <c r="AB666" t="n">
        <v>0</v>
      </c>
      <c r="AC666" t="n">
        <v>0</v>
      </c>
      <c r="AD666" t="n">
        <v>1</v>
      </c>
      <c r="AE666" t="n">
        <v>0</v>
      </c>
      <c r="AF666" t="inlineStr"/>
      <c r="AG666" t="n">
        <v>0.02</v>
      </c>
      <c r="AH666" t="n">
        <v>2</v>
      </c>
      <c r="AI666" t="n">
        <v>78867922</v>
      </c>
      <c r="AJ666" t="n">
        <v>687</v>
      </c>
      <c r="AK666" t="n">
        <v>0</v>
      </c>
      <c r="AL666" t="n">
        <v>0</v>
      </c>
      <c r="AM666" t="n">
        <v>0</v>
      </c>
      <c r="AN666" t="n">
        <v>0</v>
      </c>
      <c r="AO666" t="n">
        <v>0</v>
      </c>
      <c r="AP666" t="n">
        <v>0</v>
      </c>
      <c r="AQ666" t="n">
        <v>0</v>
      </c>
      <c r="AR666" t="n">
        <v>0</v>
      </c>
    </row>
    <row r="667">
      <c r="A667">
        <f>ROW(Source!A2019)</f>
        <v/>
      </c>
      <c r="B667" t="n">
        <v>78867932</v>
      </c>
      <c r="C667" t="n">
        <v>78867918</v>
      </c>
      <c r="D667" t="n">
        <v>29110426</v>
      </c>
      <c r="E667" t="n">
        <v>1</v>
      </c>
      <c r="F667" t="n">
        <v>1</v>
      </c>
      <c r="G667" t="n">
        <v>1</v>
      </c>
      <c r="H667" t="n">
        <v>3</v>
      </c>
      <c r="I667" t="inlineStr">
        <is>
          <t>101-2143</t>
        </is>
      </c>
      <c r="J667" t="inlineStr">
        <is>
          <t>ТССЦ Московской обл., 101-2143, приказ Минстроя России №675/пр от 28.02.2017 № 254/пр</t>
        </is>
      </c>
      <c r="K667" t="inlineStr">
        <is>
          <t>Краска</t>
        </is>
      </c>
      <c r="L667" t="n">
        <v>1346</v>
      </c>
      <c r="N667" t="n">
        <v>1009</v>
      </c>
      <c r="O667" t="inlineStr">
        <is>
          <t>кг</t>
        </is>
      </c>
      <c r="P667" t="inlineStr">
        <is>
          <t>кг</t>
        </is>
      </c>
      <c r="Q667" t="n">
        <v>1</v>
      </c>
      <c r="X667" t="n">
        <v>0.3</v>
      </c>
      <c r="Y667" t="n">
        <v>28.67</v>
      </c>
      <c r="Z667" t="n">
        <v>0</v>
      </c>
      <c r="AA667" t="n">
        <v>0</v>
      </c>
      <c r="AB667" t="n">
        <v>0</v>
      </c>
      <c r="AC667" t="n">
        <v>0</v>
      </c>
      <c r="AD667" t="n">
        <v>1</v>
      </c>
      <c r="AE667" t="n">
        <v>0</v>
      </c>
      <c r="AF667" t="inlineStr"/>
      <c r="AG667" t="n">
        <v>0.3</v>
      </c>
      <c r="AH667" t="n">
        <v>2</v>
      </c>
      <c r="AI667" t="n">
        <v>78867923</v>
      </c>
      <c r="AJ667" t="n">
        <v>688</v>
      </c>
      <c r="AK667" t="n">
        <v>0</v>
      </c>
      <c r="AL667" t="n">
        <v>0</v>
      </c>
      <c r="AM667" t="n">
        <v>0</v>
      </c>
      <c r="AN667" t="n">
        <v>0</v>
      </c>
      <c r="AO667" t="n">
        <v>0</v>
      </c>
      <c r="AP667" t="n">
        <v>0</v>
      </c>
      <c r="AQ667" t="n">
        <v>0</v>
      </c>
      <c r="AR667" t="n">
        <v>0</v>
      </c>
    </row>
    <row r="668">
      <c r="A668">
        <f>ROW(Source!A2019)</f>
        <v/>
      </c>
      <c r="B668" t="n">
        <v>78867933</v>
      </c>
      <c r="C668" t="n">
        <v>78867918</v>
      </c>
      <c r="D668" t="n">
        <v>29149204</v>
      </c>
      <c r="E668" t="n">
        <v>1</v>
      </c>
      <c r="F668" t="n">
        <v>1</v>
      </c>
      <c r="G668" t="n">
        <v>1</v>
      </c>
      <c r="H668" t="n">
        <v>3</v>
      </c>
      <c r="I668" t="inlineStr">
        <is>
          <t>405-0219</t>
        </is>
      </c>
      <c r="J668" t="inlineStr">
        <is>
          <t>ТССЦ Московской обл., 405-0219, приказ Минстроя России №675/пр от 28.02.2017 № 257/пр</t>
        </is>
      </c>
      <c r="K668" t="inlineStr">
        <is>
          <t>Гипсовые вяжущие, марка Г3</t>
        </is>
      </c>
      <c r="L668" t="n">
        <v>1348</v>
      </c>
      <c r="N668" t="n">
        <v>1009</v>
      </c>
      <c r="O668" t="inlineStr">
        <is>
          <t>т</t>
        </is>
      </c>
      <c r="P668" t="inlineStr">
        <is>
          <t>т</t>
        </is>
      </c>
      <c r="Q668" t="n">
        <v>1000</v>
      </c>
      <c r="X668" t="n">
        <v>0.01</v>
      </c>
      <c r="Y668" t="n">
        <v>729.98</v>
      </c>
      <c r="Z668" t="n">
        <v>0</v>
      </c>
      <c r="AA668" t="n">
        <v>0</v>
      </c>
      <c r="AB668" t="n">
        <v>0</v>
      </c>
      <c r="AC668" t="n">
        <v>0</v>
      </c>
      <c r="AD668" t="n">
        <v>1</v>
      </c>
      <c r="AE668" t="n">
        <v>0</v>
      </c>
      <c r="AF668" t="inlineStr"/>
      <c r="AG668" t="n">
        <v>0.01</v>
      </c>
      <c r="AH668" t="n">
        <v>2</v>
      </c>
      <c r="AI668" t="n">
        <v>78867924</v>
      </c>
      <c r="AJ668" t="n">
        <v>689</v>
      </c>
      <c r="AK668" t="n">
        <v>0</v>
      </c>
      <c r="AL668" t="n">
        <v>0</v>
      </c>
      <c r="AM668" t="n">
        <v>0</v>
      </c>
      <c r="AN668" t="n">
        <v>0</v>
      </c>
      <c r="AO668" t="n">
        <v>0</v>
      </c>
      <c r="AP668" t="n">
        <v>0</v>
      </c>
      <c r="AQ668" t="n">
        <v>0</v>
      </c>
      <c r="AR668" t="n">
        <v>0</v>
      </c>
    </row>
    <row r="669">
      <c r="A669">
        <f>ROW(Source!A2019)</f>
        <v/>
      </c>
      <c r="B669" t="n">
        <v>78867934</v>
      </c>
      <c r="C669" t="n">
        <v>78867918</v>
      </c>
      <c r="D669" t="n">
        <v>29159012</v>
      </c>
      <c r="E669" t="n">
        <v>1</v>
      </c>
      <c r="F669" t="n">
        <v>1</v>
      </c>
      <c r="G669" t="n">
        <v>1</v>
      </c>
      <c r="H669" t="n">
        <v>3</v>
      </c>
      <c r="I669" t="inlineStr">
        <is>
          <t>507-0700</t>
        </is>
      </c>
      <c r="J669" t="inlineStr">
        <is>
          <t>ТССЦ Московской обл., 507-0700, приказ Минстроя России №675/пр от 28.02.2017 № 258/пр</t>
        </is>
      </c>
      <c r="K669" t="inlineStr">
        <is>
          <t>Трубка поливинилхлоридная ХВТ</t>
        </is>
      </c>
      <c r="L669" t="n">
        <v>1346</v>
      </c>
      <c r="N669" t="n">
        <v>1009</v>
      </c>
      <c r="O669" t="inlineStr">
        <is>
          <t>кг</t>
        </is>
      </c>
      <c r="P669" t="inlineStr">
        <is>
          <t>кг</t>
        </is>
      </c>
      <c r="Q669" t="n">
        <v>1</v>
      </c>
      <c r="X669" t="n">
        <v>0.53</v>
      </c>
      <c r="Y669" t="n">
        <v>41.82</v>
      </c>
      <c r="Z669" t="n">
        <v>0</v>
      </c>
      <c r="AA669" t="n">
        <v>0</v>
      </c>
      <c r="AB669" t="n">
        <v>0</v>
      </c>
      <c r="AC669" t="n">
        <v>0</v>
      </c>
      <c r="AD669" t="n">
        <v>1</v>
      </c>
      <c r="AE669" t="n">
        <v>0</v>
      </c>
      <c r="AF669" t="inlineStr"/>
      <c r="AG669" t="n">
        <v>0.53</v>
      </c>
      <c r="AH669" t="n">
        <v>2</v>
      </c>
      <c r="AI669" t="n">
        <v>78867926</v>
      </c>
      <c r="AJ669" t="n">
        <v>691</v>
      </c>
      <c r="AK669" t="n">
        <v>0</v>
      </c>
      <c r="AL669" t="n">
        <v>0</v>
      </c>
      <c r="AM669" t="n">
        <v>0</v>
      </c>
      <c r="AN669" t="n">
        <v>0</v>
      </c>
      <c r="AO669" t="n">
        <v>0</v>
      </c>
      <c r="AP669" t="n">
        <v>0</v>
      </c>
      <c r="AQ669" t="n">
        <v>0</v>
      </c>
      <c r="AR669" t="n">
        <v>0</v>
      </c>
    </row>
    <row r="670">
      <c r="A670">
        <f>ROW(Source!A2019)</f>
        <v/>
      </c>
      <c r="B670" t="n">
        <v>78867935</v>
      </c>
      <c r="C670" t="n">
        <v>78867918</v>
      </c>
      <c r="D670" t="n">
        <v>29171808</v>
      </c>
      <c r="E670" t="n">
        <v>1</v>
      </c>
      <c r="F670" t="n">
        <v>1</v>
      </c>
      <c r="G670" t="n">
        <v>1</v>
      </c>
      <c r="H670" t="n">
        <v>3</v>
      </c>
      <c r="I670" t="inlineStr">
        <is>
          <t>999-9950</t>
        </is>
      </c>
      <c r="J670" t="inlineStr">
        <is>
          <t>ТССЦ Московской обл., 999-9950, приказ Минстроя России №675/пр от 21.09.2015 г.</t>
        </is>
      </c>
      <c r="K670" t="inlineStr">
        <is>
          <t>Вспомогательные ненормируемые материалы (2% от ОЗП)</t>
        </is>
      </c>
      <c r="L670" t="n">
        <v>1374</v>
      </c>
      <c r="N670" t="n">
        <v>1013</v>
      </c>
      <c r="O670" t="inlineStr">
        <is>
          <t>РУБ</t>
        </is>
      </c>
      <c r="P670" t="inlineStr">
        <is>
          <t>РУБ</t>
        </is>
      </c>
      <c r="Q670" t="n">
        <v>1</v>
      </c>
      <c r="X670" t="n">
        <v>3.1</v>
      </c>
      <c r="Y670" t="n">
        <v>1</v>
      </c>
      <c r="Z670" t="n">
        <v>0</v>
      </c>
      <c r="AA670" t="n">
        <v>0</v>
      </c>
      <c r="AB670" t="n">
        <v>0</v>
      </c>
      <c r="AC670" t="n">
        <v>0</v>
      </c>
      <c r="AD670" t="n">
        <v>1</v>
      </c>
      <c r="AE670" t="n">
        <v>0</v>
      </c>
      <c r="AF670" t="inlineStr"/>
      <c r="AG670" t="n">
        <v>3.1</v>
      </c>
      <c r="AH670" t="n">
        <v>2</v>
      </c>
      <c r="AI670" t="n">
        <v>78867927</v>
      </c>
      <c r="AJ670" t="n">
        <v>693</v>
      </c>
      <c r="AK670" t="n">
        <v>0</v>
      </c>
      <c r="AL670" t="n">
        <v>0</v>
      </c>
      <c r="AM670" t="n">
        <v>0</v>
      </c>
      <c r="AN670" t="n">
        <v>0</v>
      </c>
      <c r="AO670" t="n">
        <v>0</v>
      </c>
      <c r="AP670" t="n">
        <v>0</v>
      </c>
      <c r="AQ670" t="n">
        <v>0</v>
      </c>
      <c r="AR670" t="n">
        <v>0</v>
      </c>
    </row>
    <row r="671">
      <c r="A671">
        <f>ROW(Source!A2022)</f>
        <v/>
      </c>
      <c r="B671" t="n">
        <v>78868274</v>
      </c>
      <c r="C671" t="n">
        <v>78868269</v>
      </c>
      <c r="D671" t="n">
        <v>18411117</v>
      </c>
      <c r="E671" t="n">
        <v>1</v>
      </c>
      <c r="F671" t="n">
        <v>1</v>
      </c>
      <c r="G671" t="n">
        <v>1</v>
      </c>
      <c r="H671" t="n">
        <v>1</v>
      </c>
      <c r="I671" t="inlineStr">
        <is>
          <t>1-1040-90</t>
        </is>
      </c>
      <c r="J671" t="inlineStr"/>
      <c r="K671" t="inlineStr">
        <is>
          <t>Рабочий строитель среднего разряда 4</t>
        </is>
      </c>
      <c r="L671" t="n">
        <v>1369</v>
      </c>
      <c r="N671" t="n">
        <v>1013</v>
      </c>
      <c r="O671" t="inlineStr">
        <is>
          <t>чел.-ч</t>
        </is>
      </c>
      <c r="P671" t="inlineStr">
        <is>
          <t>чел.-ч</t>
        </is>
      </c>
      <c r="Q671" t="n">
        <v>1</v>
      </c>
      <c r="X671" t="n">
        <v>163.3</v>
      </c>
      <c r="Y671" t="n">
        <v>0</v>
      </c>
      <c r="Z671" t="n">
        <v>0</v>
      </c>
      <c r="AA671" t="n">
        <v>0</v>
      </c>
      <c r="AB671" t="n">
        <v>9.619999999999999</v>
      </c>
      <c r="AC671" t="n">
        <v>0</v>
      </c>
      <c r="AD671" t="n">
        <v>1</v>
      </c>
      <c r="AE671" t="n">
        <v>1</v>
      </c>
      <c r="AF671" t="inlineStr"/>
      <c r="AG671" t="n">
        <v>163.3</v>
      </c>
      <c r="AH671" t="n">
        <v>2</v>
      </c>
      <c r="AI671" t="n">
        <v>78868270</v>
      </c>
      <c r="AJ671" t="n">
        <v>694</v>
      </c>
      <c r="AK671" t="n">
        <v>0</v>
      </c>
      <c r="AL671" t="n">
        <v>0</v>
      </c>
      <c r="AM671" t="n">
        <v>0</v>
      </c>
      <c r="AN671" t="n">
        <v>0</v>
      </c>
      <c r="AO671" t="n">
        <v>0</v>
      </c>
      <c r="AP671" t="n">
        <v>0</v>
      </c>
      <c r="AQ671" t="n">
        <v>0</v>
      </c>
      <c r="AR671" t="n">
        <v>0</v>
      </c>
    </row>
    <row r="672">
      <c r="A672">
        <f>ROW(Source!A2022)</f>
        <v/>
      </c>
      <c r="B672" t="n">
        <v>78868275</v>
      </c>
      <c r="C672" t="n">
        <v>78868269</v>
      </c>
      <c r="D672" t="n">
        <v>121548</v>
      </c>
      <c r="E672" t="n">
        <v>1</v>
      </c>
      <c r="F672" t="n">
        <v>1</v>
      </c>
      <c r="G672" t="n">
        <v>1</v>
      </c>
      <c r="H672" t="n">
        <v>1</v>
      </c>
      <c r="I672" t="inlineStr">
        <is>
          <t>2</t>
        </is>
      </c>
      <c r="J672" t="inlineStr"/>
      <c r="K672" t="inlineStr">
        <is>
          <t>Затраты труда машинистов</t>
        </is>
      </c>
      <c r="L672" t="n">
        <v>608254</v>
      </c>
      <c r="N672" t="n">
        <v>1013</v>
      </c>
      <c r="O672" t="inlineStr">
        <is>
          <t>чел.час</t>
        </is>
      </c>
      <c r="P672" t="inlineStr">
        <is>
          <t>чел.час</t>
        </is>
      </c>
      <c r="Q672" t="n">
        <v>1</v>
      </c>
      <c r="X672" t="n">
        <v>0.08</v>
      </c>
      <c r="Y672" t="n">
        <v>0</v>
      </c>
      <c r="Z672" t="n">
        <v>0</v>
      </c>
      <c r="AA672" t="n">
        <v>0</v>
      </c>
      <c r="AB672" t="n">
        <v>0</v>
      </c>
      <c r="AC672" t="n">
        <v>0</v>
      </c>
      <c r="AD672" t="n">
        <v>1</v>
      </c>
      <c r="AE672" t="n">
        <v>2</v>
      </c>
      <c r="AF672" t="inlineStr"/>
      <c r="AG672" t="n">
        <v>0.08</v>
      </c>
      <c r="AH672" t="n">
        <v>2</v>
      </c>
      <c r="AI672" t="n">
        <v>78868271</v>
      </c>
      <c r="AJ672" t="n">
        <v>695</v>
      </c>
      <c r="AK672" t="n">
        <v>0</v>
      </c>
      <c r="AL672" t="n">
        <v>0</v>
      </c>
      <c r="AM672" t="n">
        <v>0</v>
      </c>
      <c r="AN672" t="n">
        <v>0</v>
      </c>
      <c r="AO672" t="n">
        <v>0</v>
      </c>
      <c r="AP672" t="n">
        <v>0</v>
      </c>
      <c r="AQ672" t="n">
        <v>0</v>
      </c>
      <c r="AR672" t="n">
        <v>0</v>
      </c>
    </row>
    <row r="673">
      <c r="A673">
        <f>ROW(Source!A2022)</f>
        <v/>
      </c>
      <c r="B673" t="n">
        <v>78868276</v>
      </c>
      <c r="C673" t="n">
        <v>78868269</v>
      </c>
      <c r="D673" t="n">
        <v>29172556</v>
      </c>
      <c r="E673" t="n">
        <v>1</v>
      </c>
      <c r="F673" t="n">
        <v>1</v>
      </c>
      <c r="G673" t="n">
        <v>1</v>
      </c>
      <c r="H673" t="n">
        <v>2</v>
      </c>
      <c r="I673" t="inlineStr">
        <is>
          <t>030954</t>
        </is>
      </c>
      <c r="J673" t="inlineStr">
        <is>
          <t>ТСЭМ Московской обл., 030954, приказ Минстроя России №675/пр от 28.02.2017 № 264/пр</t>
        </is>
      </c>
      <c r="K673" t="inlineStr">
        <is>
          <t>Подъемники грузоподъемностью до 500 кг одномачтовые, высота подъема 45 м</t>
        </is>
      </c>
      <c r="L673" t="n">
        <v>1368</v>
      </c>
      <c r="N673" t="n">
        <v>1011</v>
      </c>
      <c r="O673" t="inlineStr">
        <is>
          <t>маш.-ч</t>
        </is>
      </c>
      <c r="P673" t="inlineStr">
        <is>
          <t>маш.-ч</t>
        </is>
      </c>
      <c r="Q673" t="n">
        <v>1</v>
      </c>
      <c r="X673" t="n">
        <v>0.08</v>
      </c>
      <c r="Y673" t="n">
        <v>0</v>
      </c>
      <c r="Z673" t="n">
        <v>31.26</v>
      </c>
      <c r="AA673" t="n">
        <v>13.5</v>
      </c>
      <c r="AB673" t="n">
        <v>0</v>
      </c>
      <c r="AC673" t="n">
        <v>0</v>
      </c>
      <c r="AD673" t="n">
        <v>1</v>
      </c>
      <c r="AE673" t="n">
        <v>0</v>
      </c>
      <c r="AF673" t="inlineStr"/>
      <c r="AG673" t="n">
        <v>0.08</v>
      </c>
      <c r="AH673" t="n">
        <v>2</v>
      </c>
      <c r="AI673" t="n">
        <v>78868272</v>
      </c>
      <c r="AJ673" t="n">
        <v>696</v>
      </c>
      <c r="AK673" t="n">
        <v>0</v>
      </c>
      <c r="AL673" t="n">
        <v>0</v>
      </c>
      <c r="AM673" t="n">
        <v>0</v>
      </c>
      <c r="AN673" t="n">
        <v>0</v>
      </c>
      <c r="AO673" t="n">
        <v>0</v>
      </c>
      <c r="AP673" t="n">
        <v>0</v>
      </c>
      <c r="AQ673" t="n">
        <v>0</v>
      </c>
      <c r="AR673" t="n">
        <v>0</v>
      </c>
    </row>
    <row r="674">
      <c r="A674">
        <f>ROW(Source!A2022)</f>
        <v/>
      </c>
      <c r="B674" t="n">
        <v>78868277</v>
      </c>
      <c r="C674" t="n">
        <v>78868269</v>
      </c>
      <c r="D674" t="n">
        <v>29170578</v>
      </c>
      <c r="E674" t="n">
        <v>1</v>
      </c>
      <c r="F674" t="n">
        <v>1</v>
      </c>
      <c r="G674" t="n">
        <v>1</v>
      </c>
      <c r="H674" t="n">
        <v>3</v>
      </c>
      <c r="I674" t="inlineStr">
        <is>
          <t>509-0768</t>
        </is>
      </c>
      <c r="J674" t="inlineStr">
        <is>
          <t>ТССЦ Московской обл., 509-0768, приказ Минстроя России №675/пр от 28.02.2017 № 258/пр</t>
        </is>
      </c>
      <c r="K674" t="inlineStr">
        <is>
          <t>Светильники с люминесцентными лампами для общественных помещений потолочный с рассеивателем цельным из оргстекла, со стартерными ПРА, тип ЛПО02-4х40/П-01 УХЛ4</t>
        </is>
      </c>
      <c r="L674" t="n">
        <v>1354</v>
      </c>
      <c r="N674" t="n">
        <v>1010</v>
      </c>
      <c r="O674" t="inlineStr">
        <is>
          <t>шт.</t>
        </is>
      </c>
      <c r="P674" t="inlineStr">
        <is>
          <t>шт.</t>
        </is>
      </c>
      <c r="Q674" t="n">
        <v>1</v>
      </c>
      <c r="X674" t="n">
        <v>100</v>
      </c>
      <c r="Y674" t="n">
        <v>395.51</v>
      </c>
      <c r="Z674" t="n">
        <v>0</v>
      </c>
      <c r="AA674" t="n">
        <v>0</v>
      </c>
      <c r="AB674" t="n">
        <v>0</v>
      </c>
      <c r="AC674" t="n">
        <v>0</v>
      </c>
      <c r="AD674" t="n">
        <v>1</v>
      </c>
      <c r="AE674" t="n">
        <v>0</v>
      </c>
      <c r="AF674" t="inlineStr"/>
      <c r="AG674" t="n">
        <v>100</v>
      </c>
      <c r="AH674" t="n">
        <v>2</v>
      </c>
      <c r="AI674" t="n">
        <v>78868273</v>
      </c>
      <c r="AJ674" t="n">
        <v>697</v>
      </c>
      <c r="AK674" t="n">
        <v>0</v>
      </c>
      <c r="AL674" t="n">
        <v>0</v>
      </c>
      <c r="AM674" t="n">
        <v>0</v>
      </c>
      <c r="AN674" t="n">
        <v>0</v>
      </c>
      <c r="AO674" t="n">
        <v>0</v>
      </c>
      <c r="AP674" t="n">
        <v>0</v>
      </c>
      <c r="AQ674" t="n">
        <v>0</v>
      </c>
      <c r="AR674" t="n">
        <v>0</v>
      </c>
    </row>
    <row r="675">
      <c r="A675">
        <f>ROW(Source!A2061)</f>
        <v/>
      </c>
      <c r="B675" t="n">
        <v>78868346</v>
      </c>
      <c r="C675" t="n">
        <v>78868341</v>
      </c>
      <c r="D675" t="n">
        <v>18411117</v>
      </c>
      <c r="E675" t="n">
        <v>1</v>
      </c>
      <c r="F675" t="n">
        <v>1</v>
      </c>
      <c r="G675" t="n">
        <v>1</v>
      </c>
      <c r="H675" t="n">
        <v>1</v>
      </c>
      <c r="I675" t="inlineStr">
        <is>
          <t>1-1040-90</t>
        </is>
      </c>
      <c r="J675" t="inlineStr"/>
      <c r="K675" t="inlineStr">
        <is>
          <t>Рабочий строитель среднего разряда 4</t>
        </is>
      </c>
      <c r="L675" t="n">
        <v>1369</v>
      </c>
      <c r="N675" t="n">
        <v>1013</v>
      </c>
      <c r="O675" t="inlineStr">
        <is>
          <t>чел.-ч</t>
        </is>
      </c>
      <c r="P675" t="inlineStr">
        <is>
          <t>чел.-ч</t>
        </is>
      </c>
      <c r="Q675" t="n">
        <v>1</v>
      </c>
      <c r="X675" t="n">
        <v>163.3</v>
      </c>
      <c r="Y675" t="n">
        <v>0</v>
      </c>
      <c r="Z675" t="n">
        <v>0</v>
      </c>
      <c r="AA675" t="n">
        <v>0</v>
      </c>
      <c r="AB675" t="n">
        <v>9.619999999999999</v>
      </c>
      <c r="AC675" t="n">
        <v>0</v>
      </c>
      <c r="AD675" t="n">
        <v>1</v>
      </c>
      <c r="AE675" t="n">
        <v>1</v>
      </c>
      <c r="AF675" t="inlineStr"/>
      <c r="AG675" t="n">
        <v>163.3</v>
      </c>
      <c r="AH675" t="n">
        <v>2</v>
      </c>
      <c r="AI675" t="n">
        <v>78868342</v>
      </c>
      <c r="AJ675" t="n">
        <v>698</v>
      </c>
      <c r="AK675" t="n">
        <v>0</v>
      </c>
      <c r="AL675" t="n">
        <v>0</v>
      </c>
      <c r="AM675" t="n">
        <v>0</v>
      </c>
      <c r="AN675" t="n">
        <v>0</v>
      </c>
      <c r="AO675" t="n">
        <v>0</v>
      </c>
      <c r="AP675" t="n">
        <v>0</v>
      </c>
      <c r="AQ675" t="n">
        <v>0</v>
      </c>
      <c r="AR675" t="n">
        <v>0</v>
      </c>
    </row>
    <row r="676">
      <c r="A676">
        <f>ROW(Source!A2061)</f>
        <v/>
      </c>
      <c r="B676" t="n">
        <v>78868347</v>
      </c>
      <c r="C676" t="n">
        <v>78868341</v>
      </c>
      <c r="D676" t="n">
        <v>121548</v>
      </c>
      <c r="E676" t="n">
        <v>1</v>
      </c>
      <c r="F676" t="n">
        <v>1</v>
      </c>
      <c r="G676" t="n">
        <v>1</v>
      </c>
      <c r="H676" t="n">
        <v>1</v>
      </c>
      <c r="I676" t="inlineStr">
        <is>
          <t>2</t>
        </is>
      </c>
      <c r="J676" t="inlineStr"/>
      <c r="K676" t="inlineStr">
        <is>
          <t>Затраты труда машинистов</t>
        </is>
      </c>
      <c r="L676" t="n">
        <v>608254</v>
      </c>
      <c r="N676" t="n">
        <v>1013</v>
      </c>
      <c r="O676" t="inlineStr">
        <is>
          <t>чел.час</t>
        </is>
      </c>
      <c r="P676" t="inlineStr">
        <is>
          <t>чел.час</t>
        </is>
      </c>
      <c r="Q676" t="n">
        <v>1</v>
      </c>
      <c r="X676" t="n">
        <v>0.08</v>
      </c>
      <c r="Y676" t="n">
        <v>0</v>
      </c>
      <c r="Z676" t="n">
        <v>0</v>
      </c>
      <c r="AA676" t="n">
        <v>0</v>
      </c>
      <c r="AB676" t="n">
        <v>0</v>
      </c>
      <c r="AC676" t="n">
        <v>0</v>
      </c>
      <c r="AD676" t="n">
        <v>1</v>
      </c>
      <c r="AE676" t="n">
        <v>2</v>
      </c>
      <c r="AF676" t="inlineStr"/>
      <c r="AG676" t="n">
        <v>0.08</v>
      </c>
      <c r="AH676" t="n">
        <v>2</v>
      </c>
      <c r="AI676" t="n">
        <v>78868343</v>
      </c>
      <c r="AJ676" t="n">
        <v>699</v>
      </c>
      <c r="AK676" t="n">
        <v>0</v>
      </c>
      <c r="AL676" t="n">
        <v>0</v>
      </c>
      <c r="AM676" t="n">
        <v>0</v>
      </c>
      <c r="AN676" t="n">
        <v>0</v>
      </c>
      <c r="AO676" t="n">
        <v>0</v>
      </c>
      <c r="AP676" t="n">
        <v>0</v>
      </c>
      <c r="AQ676" t="n">
        <v>0</v>
      </c>
      <c r="AR676" t="n">
        <v>0</v>
      </c>
    </row>
    <row r="677">
      <c r="A677">
        <f>ROW(Source!A2061)</f>
        <v/>
      </c>
      <c r="B677" t="n">
        <v>78868348</v>
      </c>
      <c r="C677" t="n">
        <v>78868341</v>
      </c>
      <c r="D677" t="n">
        <v>29172556</v>
      </c>
      <c r="E677" t="n">
        <v>1</v>
      </c>
      <c r="F677" t="n">
        <v>1</v>
      </c>
      <c r="G677" t="n">
        <v>1</v>
      </c>
      <c r="H677" t="n">
        <v>2</v>
      </c>
      <c r="I677" t="inlineStr">
        <is>
          <t>030954</t>
        </is>
      </c>
      <c r="J677" t="inlineStr">
        <is>
          <t>ТСЭМ Московской обл., 030954, приказ Минстроя России №675/пр от 28.02.2017 № 264/пр</t>
        </is>
      </c>
      <c r="K677" t="inlineStr">
        <is>
          <t>Подъемники грузоподъемностью до 500 кг одномачтовые, высота подъема 45 м</t>
        </is>
      </c>
      <c r="L677" t="n">
        <v>1368</v>
      </c>
      <c r="N677" t="n">
        <v>1011</v>
      </c>
      <c r="O677" t="inlineStr">
        <is>
          <t>маш.-ч</t>
        </is>
      </c>
      <c r="P677" t="inlineStr">
        <is>
          <t>маш.-ч</t>
        </is>
      </c>
      <c r="Q677" t="n">
        <v>1</v>
      </c>
      <c r="X677" t="n">
        <v>0.08</v>
      </c>
      <c r="Y677" t="n">
        <v>0</v>
      </c>
      <c r="Z677" t="n">
        <v>31.26</v>
      </c>
      <c r="AA677" t="n">
        <v>13.5</v>
      </c>
      <c r="AB677" t="n">
        <v>0</v>
      </c>
      <c r="AC677" t="n">
        <v>0</v>
      </c>
      <c r="AD677" t="n">
        <v>1</v>
      </c>
      <c r="AE677" t="n">
        <v>0</v>
      </c>
      <c r="AF677" t="inlineStr"/>
      <c r="AG677" t="n">
        <v>0.08</v>
      </c>
      <c r="AH677" t="n">
        <v>2</v>
      </c>
      <c r="AI677" t="n">
        <v>78868344</v>
      </c>
      <c r="AJ677" t="n">
        <v>700</v>
      </c>
      <c r="AK677" t="n">
        <v>0</v>
      </c>
      <c r="AL677" t="n">
        <v>0</v>
      </c>
      <c r="AM677" t="n">
        <v>0</v>
      </c>
      <c r="AN677" t="n">
        <v>0</v>
      </c>
      <c r="AO677" t="n">
        <v>0</v>
      </c>
      <c r="AP677" t="n">
        <v>0</v>
      </c>
      <c r="AQ677" t="n">
        <v>0</v>
      </c>
      <c r="AR677" t="n">
        <v>0</v>
      </c>
    </row>
    <row r="678">
      <c r="A678">
        <f>ROW(Source!A2061)</f>
        <v/>
      </c>
      <c r="B678" t="n">
        <v>78868349</v>
      </c>
      <c r="C678" t="n">
        <v>78868341</v>
      </c>
      <c r="D678" t="n">
        <v>29170578</v>
      </c>
      <c r="E678" t="n">
        <v>1</v>
      </c>
      <c r="F678" t="n">
        <v>1</v>
      </c>
      <c r="G678" t="n">
        <v>1</v>
      </c>
      <c r="H678" t="n">
        <v>3</v>
      </c>
      <c r="I678" t="inlineStr">
        <is>
          <t>509-0768</t>
        </is>
      </c>
      <c r="J678" t="inlineStr">
        <is>
          <t>ТССЦ Московской обл., 509-0768, приказ Минстроя России №675/пр от 28.02.2017 № 258/пр</t>
        </is>
      </c>
      <c r="K678" t="inlineStr">
        <is>
          <t>Светильники с люминесцентными лампами для общественных помещений потолочный с рассеивателем цельным из оргстекла, со стартерными ПРА, тип ЛПО02-4х40/П-01 УХЛ4</t>
        </is>
      </c>
      <c r="L678" t="n">
        <v>1354</v>
      </c>
      <c r="N678" t="n">
        <v>1010</v>
      </c>
      <c r="O678" t="inlineStr">
        <is>
          <t>шт.</t>
        </is>
      </c>
      <c r="P678" t="inlineStr">
        <is>
          <t>шт.</t>
        </is>
      </c>
      <c r="Q678" t="n">
        <v>1</v>
      </c>
      <c r="X678" t="n">
        <v>100</v>
      </c>
      <c r="Y678" t="n">
        <v>395.51</v>
      </c>
      <c r="Z678" t="n">
        <v>0</v>
      </c>
      <c r="AA678" t="n">
        <v>0</v>
      </c>
      <c r="AB678" t="n">
        <v>0</v>
      </c>
      <c r="AC678" t="n">
        <v>0</v>
      </c>
      <c r="AD678" t="n">
        <v>1</v>
      </c>
      <c r="AE678" t="n">
        <v>0</v>
      </c>
      <c r="AF678" t="inlineStr"/>
      <c r="AG678" t="n">
        <v>100</v>
      </c>
      <c r="AH678" t="n">
        <v>2</v>
      </c>
      <c r="AI678" t="n">
        <v>78868345</v>
      </c>
      <c r="AJ678" t="n">
        <v>701</v>
      </c>
      <c r="AK678" t="n">
        <v>0</v>
      </c>
      <c r="AL678" t="n">
        <v>0</v>
      </c>
      <c r="AM678" t="n">
        <v>0</v>
      </c>
      <c r="AN678" t="n">
        <v>0</v>
      </c>
      <c r="AO678" t="n">
        <v>0</v>
      </c>
      <c r="AP678" t="n">
        <v>0</v>
      </c>
      <c r="AQ678" t="n">
        <v>0</v>
      </c>
      <c r="AR678" t="n">
        <v>0</v>
      </c>
    </row>
  </sheetData>
  <pageMargins left="0.75" right="0.75" top="1" bottom="1" header="0.5" footer="0.5"/>
</worksheet>
</file>

<file path=xl/worksheets/sheet8.xml><?xml version="1.0" encoding="utf-8"?>
<worksheet xmlns="http://schemas.openxmlformats.org/spreadsheetml/2006/main">
  <sheetPr>
    <outlinePr summaryBelow="1" summaryRight="1"/>
    <pageSetUpPr/>
  </sheetPr>
  <dimension ref="A1:A1"/>
  <sheetViews>
    <sheetView workbookViewId="0">
      <selection activeCell="A1" sqref="A1"/>
    </sheetView>
  </sheetViews>
  <sheetFormatPr baseColWidth="8" defaultRowHeight="15"/>
  <cols>
    <col width="9.140625" customWidth="1" style="200" min="1" max="1"/>
  </cols>
  <sheetData/>
  <pageMargins left="0.75" right="0.75" top="1" bottom="1" header="0.5" footer="0.5"/>
</worksheet>
</file>

<file path=xl/worksheets/sheet9.xml><?xml version="1.0" encoding="utf-8"?>
<worksheet xmlns="http://schemas.openxmlformats.org/spreadsheetml/2006/main">
  <sheetPr>
    <outlinePr summaryBelow="1" summaryRight="1"/>
    <pageSetUpPr/>
  </sheetPr>
  <dimension ref="A1:CY12"/>
  <sheetViews>
    <sheetView workbookViewId="0">
      <selection activeCell="A1" sqref="A1"/>
    </sheetView>
  </sheetViews>
  <sheetFormatPr baseColWidth="8" defaultRowHeight="15"/>
  <cols>
    <col width="9.140625" customWidth="1" style="200" min="1" max="1"/>
    <col width="13" customWidth="1" style="200" min="2" max="2"/>
    <col width="13" customWidth="1" style="200" min="3" max="3"/>
    <col width="13" customWidth="1" style="200" min="4" max="4"/>
    <col width="13" customWidth="1" style="200" min="5" max="5"/>
    <col width="13" customWidth="1" style="200" min="6" max="6"/>
    <col width="13" customWidth="1" style="200" min="7" max="7"/>
    <col width="13" customWidth="1" style="200" min="8" max="8"/>
    <col width="13" customWidth="1" style="200" min="9" max="9"/>
    <col width="13" customWidth="1" style="200" min="10" max="10"/>
    <col width="13" customWidth="1" style="200" min="11" max="11"/>
    <col width="13" customWidth="1" style="200" min="12" max="12"/>
    <col width="13" customWidth="1" style="200" min="13" max="13"/>
    <col width="13" customWidth="1" style="200" min="14" max="14"/>
    <col width="13" customWidth="1" style="200" min="15" max="15"/>
    <col width="13" customWidth="1" style="200" min="16" max="16"/>
    <col width="13" customWidth="1" style="200" min="17" max="17"/>
    <col width="13" customWidth="1" style="200" min="18" max="18"/>
    <col width="13" customWidth="1" style="200" min="19" max="19"/>
    <col width="13" customWidth="1" style="200" min="20" max="20"/>
    <col width="13" customWidth="1" style="200" min="21" max="21"/>
    <col width="13" customWidth="1" style="200" min="22" max="22"/>
    <col width="13" customWidth="1" style="200" min="23" max="23"/>
    <col width="13" customWidth="1" style="200" min="24" max="24"/>
    <col width="13" customWidth="1" style="200" min="25" max="25"/>
    <col width="13" customWidth="1" style="200" min="26" max="26"/>
    <col width="13" customWidth="1" style="200" min="27" max="27"/>
    <col width="13" customWidth="1" style="200" min="28" max="28"/>
    <col width="13" customWidth="1" style="200" min="29" max="29"/>
    <col width="13" customWidth="1" style="200" min="30" max="30"/>
    <col width="13" customWidth="1" style="200" min="31" max="31"/>
    <col width="13" customWidth="1" style="200" min="32" max="32"/>
    <col width="13" customWidth="1" style="200" min="33" max="33"/>
    <col width="13" customWidth="1" style="200" min="34" max="34"/>
    <col width="13" customWidth="1" style="200" min="35" max="35"/>
    <col width="13" customWidth="1" style="200" min="36" max="36"/>
    <col width="13" customWidth="1" style="200" min="37" max="37"/>
    <col width="13" customWidth="1" style="200" min="38" max="38"/>
    <col width="13" customWidth="1" style="200" min="39" max="39"/>
    <col width="13" customWidth="1" style="200" min="40" max="40"/>
    <col width="13" customWidth="1" style="200" min="41" max="41"/>
    <col width="13" customWidth="1" style="200" min="42" max="42"/>
    <col width="13" customWidth="1" style="200" min="43" max="43"/>
    <col width="13" customWidth="1" style="200" min="44" max="44"/>
    <col width="13" customWidth="1" style="200" min="45" max="45"/>
    <col width="13" customWidth="1" style="200" min="46" max="46"/>
    <col width="13" customWidth="1" style="200" min="47" max="47"/>
    <col width="13" customWidth="1" style="200" min="48" max="48"/>
    <col width="13" customWidth="1" style="200" min="49" max="49"/>
    <col width="13" customWidth="1" style="200" min="50" max="50"/>
    <col width="13" customWidth="1" style="200" min="51" max="51"/>
    <col width="13" customWidth="1" style="200" min="52" max="52"/>
    <col width="13" customWidth="1" style="200" min="53" max="53"/>
    <col width="13" customWidth="1" style="200" min="54" max="54"/>
    <col width="13" customWidth="1" style="200" min="55" max="55"/>
    <col width="13" customWidth="1" style="200" min="56" max="56"/>
    <col width="13" customWidth="1" style="200" min="57" max="57"/>
    <col width="13" customWidth="1" style="200" min="58" max="58"/>
    <col width="13" customWidth="1" style="200" min="59" max="59"/>
    <col width="13" customWidth="1" style="200" min="60" max="60"/>
    <col width="13" customWidth="1" style="200" min="61" max="61"/>
    <col width="13" customWidth="1" style="200" min="62" max="62"/>
    <col width="13" customWidth="1" style="200" min="63" max="63"/>
    <col width="13" customWidth="1" style="200" min="64" max="64"/>
    <col width="13" customWidth="1" style="200" min="65" max="65"/>
    <col width="13" customWidth="1" style="200" min="66" max="66"/>
    <col width="13" customWidth="1" style="200" min="67" max="67"/>
    <col width="13" customWidth="1" style="200" min="68" max="68"/>
    <col width="13" customWidth="1" style="200" min="69" max="69"/>
    <col width="13" customWidth="1" style="200" min="70" max="70"/>
    <col width="13" customWidth="1" style="200" min="71" max="71"/>
    <col width="13" customWidth="1" style="200" min="72" max="72"/>
    <col width="13" customWidth="1" style="200" min="73" max="73"/>
    <col width="13" customWidth="1" style="200" min="74" max="74"/>
    <col width="13" customWidth="1" style="200" min="75" max="75"/>
    <col width="13" customWidth="1" style="200" min="76" max="76"/>
    <col width="13" customWidth="1" style="200" min="77" max="77"/>
    <col width="13" customWidth="1" style="200" min="78" max="78"/>
    <col width="13" customWidth="1" style="200" min="79" max="79"/>
    <col width="13" customWidth="1" style="200" min="80" max="80"/>
    <col width="13" customWidth="1" style="200" min="81" max="81"/>
    <col width="13" customWidth="1" style="200" min="82" max="82"/>
    <col width="13" customWidth="1" style="200" min="83" max="83"/>
    <col width="13" customWidth="1" style="200" min="84" max="84"/>
    <col width="13" customWidth="1" style="200" min="85" max="85"/>
    <col width="13" customWidth="1" style="200" min="86" max="86"/>
    <col width="13" customWidth="1" style="200" min="87" max="87"/>
    <col width="13" customWidth="1" style="200" min="88" max="88"/>
    <col width="13" customWidth="1" style="200" min="89" max="89"/>
    <col width="13" customWidth="1" style="200" min="90" max="90"/>
    <col width="13" customWidth="1" style="200" min="91" max="91"/>
    <col width="13" customWidth="1" style="200" min="92" max="92"/>
    <col width="13" customWidth="1" style="200" min="93" max="93"/>
    <col width="13" customWidth="1" style="200" min="94" max="94"/>
    <col width="13" customWidth="1" style="200" min="95" max="95"/>
    <col width="13" customWidth="1" style="200" min="96" max="96"/>
    <col width="13" customWidth="1" style="200" min="97" max="97"/>
    <col width="13" customWidth="1" style="200" min="98" max="98"/>
    <col width="13" customWidth="1" style="200" min="99" max="99"/>
    <col width="13" customWidth="1" style="200" min="100" max="100"/>
    <col width="13" customWidth="1" style="200" min="101" max="101"/>
    <col width="13" customWidth="1" style="200" min="102" max="102"/>
    <col width="13" customWidth="1" style="200" min="103" max="103"/>
  </cols>
  <sheetData>
    <row r="1">
      <c r="A1" t="n">
        <v>0</v>
      </c>
      <c r="B1" t="inlineStr">
        <is>
          <t>Smeta.RU Flash  (495) 974-1589</t>
        </is>
      </c>
      <c r="D1" t="inlineStr">
        <is>
          <t>_PS_</t>
        </is>
      </c>
      <c r="F1" t="n">
        <v>0</v>
      </c>
      <c r="G1" t="n">
        <v>0</v>
      </c>
      <c r="H1" t="n">
        <v>0</v>
      </c>
      <c r="I1" t="inlineStr">
        <is>
          <t>Smeta.RU Flash</t>
        </is>
      </c>
      <c r="J1" t="inlineStr"/>
      <c r="K1" t="n">
        <v>1</v>
      </c>
      <c r="L1" t="n">
        <v>75664</v>
      </c>
      <c r="M1" t="n">
        <v>12</v>
      </c>
      <c r="N1" t="n">
        <v>11</v>
      </c>
      <c r="O1" t="n">
        <v>15</v>
      </c>
      <c r="P1" t="n">
        <v>0</v>
      </c>
      <c r="Q1" t="n">
        <v>0</v>
      </c>
    </row>
    <row r="2"/>
    <row r="3"/>
    <row r="4"/>
    <row r="5"/>
    <row r="6"/>
    <row r="7"/>
    <row r="8"/>
    <row r="9"/>
    <row r="10"/>
    <row r="11"/>
    <row r="12">
      <c r="F12">
        <f>Source!F12</f>
        <v/>
      </c>
      <c r="G12">
        <f>Source!G12</f>
        <v/>
      </c>
      <c r="AB12" t="inlineStr"/>
      <c r="AC12" t="inlineStr"/>
      <c r="AD12" t="inlineStr"/>
      <c r="AE12" t="inlineStr"/>
      <c r="AF12" t="inlineStr"/>
      <c r="AG12" t="inlineStr"/>
      <c r="AH12" t="inlineStr"/>
      <c r="AI12" t="inlineStr"/>
      <c r="AJ12" t="n">
        <v>0</v>
      </c>
      <c r="AK12" t="inlineStr">
        <is>
          <t>0</t>
        </is>
      </c>
      <c r="AL12" t="inlineStr"/>
      <c r="AM12" t="inlineStr"/>
      <c r="CY12" t="n">
        <v>0</v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Online2PDF.com</dc:creator>
  <dcterms:created xmlns:dcterms="http://purl.org/dc/terms/" xmlns:xsi="http://www.w3.org/2001/XMLSchema-instance" xsi:type="dcterms:W3CDTF">2026-03-04T08:18:28Z</dcterms:created>
  <dcterms:modified xmlns:dcterms="http://purl.org/dc/terms/" xmlns:xsi="http://www.w3.org/2001/XMLSchema-instance" xsi:type="dcterms:W3CDTF">2026-04-27T06:03:41Z</dcterms:modified>
  <cp:lastModifiedBy>user</cp:lastModifiedBy>
  <cp:lastPrinted>2026-03-05T14:23:14Z</cp:lastPrinted>
</cp:coreProperties>
</file>